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3\"/>
    </mc:Choice>
  </mc:AlternateContent>
  <workbookProtection workbookAlgorithmName="SHA-512" workbookHashValue="tD3Ig+3BK442k5A/rVGzFBe25JVCSEs9uev0G3RBZlmynKEfJkmPtXRK0D/RRzQeZBPOZn6pAgIVzUuhFdO9Zw==" workbookSaltValue="vVHHPXqy9Ds2LNeO719W+w==" workbookSpinCount="100000" lockStructure="1"/>
  <bookViews>
    <workbookView xWindow="930" yWindow="0" windowWidth="26970" windowHeight="15930" tabRatio="726" firstSheet="1" activeTab="2"/>
  </bookViews>
  <sheets>
    <sheet name="Directions" sheetId="21" state="hidden" r:id="rId1"/>
    <sheet name="SBP vs Insurance" sheetId="28" r:id="rId2"/>
    <sheet name="Personal" sheetId="20" r:id="rId3"/>
    <sheet name="Career" sheetId="19" r:id="rId4"/>
    <sheet name="Retiree Assumptions" sheetId="2" r:id="rId5"/>
    <sheet name="Comparison" sheetId="30" r:id="rId6"/>
    <sheet name="Taxes" sheetId="3" r:id="rId7"/>
    <sheet name="Mortality &amp; Health" sheetId="24" r:id="rId8"/>
    <sheet name="Economics" sheetId="27" r:id="rId9"/>
    <sheet name="Calculations" sheetId="7" state="hidden" r:id="rId10"/>
    <sheet name="Mort Rates" sheetId="8" state="hidden" r:id="rId11"/>
    <sheet name="Valuation" sheetId="17" state="hidden" r:id="rId12"/>
    <sheet name="mil mi val" sheetId="39" state="hidden" r:id="rId13"/>
    <sheet name="Mort Imp Cume" sheetId="41" state="hidden" r:id="rId14"/>
  </sheets>
  <definedNames>
    <definedName name="_xlnm._FilterDatabase" localSheetId="11" hidden="1">Valuation!$U$3:$V$4</definedName>
    <definedName name="Colas">Calculations!$A$21:$E$32</definedName>
    <definedName name="Comparison">Comparison!$A$11:$G$33</definedName>
    <definedName name="Insurance">Valuation!$K$4:$T$891</definedName>
    <definedName name="Insurance2">Valuation!$M$4:$T$891</definedName>
    <definedName name="Months">Calculations!$A$21:$B$44</definedName>
    <definedName name="Mort_Imp_Retirees">'Mort Imp Cume'!$B$124:$DC$240</definedName>
    <definedName name="Mort_Imp_Survivors">'Mort Imp Cume'!$B$243:$DC$360</definedName>
    <definedName name="Page2">Valuation!$W$4:$AF$891</definedName>
    <definedName name="_xlnm.Print_Area" localSheetId="3">Career!$C$7:$F$17</definedName>
    <definedName name="_xlnm.Print_Area" localSheetId="5">Comparison!$B$1:$L$36</definedName>
    <definedName name="_xlnm.Print_Area" localSheetId="7">'Mortality &amp; Health'!$A$3:$J$17</definedName>
    <definedName name="_xlnm.Print_Area" localSheetId="2">Personal!$D$8:$L$30</definedName>
    <definedName name="_xlnm.Print_Area" localSheetId="4">'Retiree Assumptions'!$C$8:$F$12</definedName>
    <definedName name="_xlnm.Print_Area" localSheetId="1">'SBP vs Insurance'!$A$1:$M$37</definedName>
    <definedName name="_xlnm.Print_Titles" localSheetId="10">'Mort Rates'!$1:$6</definedName>
    <definedName name="Rates">'Mort Rates'!$A$7:$J$128</definedName>
    <definedName name="Rates2">'Mort Rates'!$L$7:$U$128</definedName>
    <definedName name="Setback">'Mort Rates'!$W$8:$Y$11</definedName>
    <definedName name="Setback2">'Mort Rates'!$W$15:$X$16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B245" i="41" l="1"/>
  <c r="CC245" i="41"/>
  <c r="CD245" i="41"/>
  <c r="CE245" i="41"/>
  <c r="CF245" i="41"/>
  <c r="CG245" i="41"/>
  <c r="CH245" i="41"/>
  <c r="CI245" i="41"/>
  <c r="CJ245" i="41"/>
  <c r="CK245" i="41"/>
  <c r="CL245" i="41"/>
  <c r="CM245" i="41"/>
  <c r="CN245" i="41"/>
  <c r="CO245" i="41"/>
  <c r="CP245" i="41"/>
  <c r="CQ245" i="41"/>
  <c r="CR245" i="41"/>
  <c r="CS245" i="41"/>
  <c r="CT245" i="41"/>
  <c r="CU245" i="41"/>
  <c r="CV245" i="41"/>
  <c r="CW245" i="41"/>
  <c r="CX245" i="41"/>
  <c r="CY245" i="41"/>
  <c r="CZ245" i="41"/>
  <c r="DA245" i="41"/>
  <c r="DB245" i="41"/>
  <c r="DC245" i="41"/>
  <c r="CB246" i="41"/>
  <c r="CC246" i="41"/>
  <c r="CD246" i="41"/>
  <c r="CE246" i="41"/>
  <c r="CF246" i="41"/>
  <c r="CG246" i="41"/>
  <c r="CH246" i="41"/>
  <c r="CI246" i="41"/>
  <c r="CJ246" i="41"/>
  <c r="CK246" i="41"/>
  <c r="CL246" i="41"/>
  <c r="CM246" i="41"/>
  <c r="CN246" i="41"/>
  <c r="CO246" i="41"/>
  <c r="CP246" i="41"/>
  <c r="CQ246" i="41"/>
  <c r="CR246" i="41"/>
  <c r="CS246" i="41"/>
  <c r="CT246" i="41"/>
  <c r="CU246" i="41"/>
  <c r="CV246" i="41"/>
  <c r="CW246" i="41"/>
  <c r="CX246" i="41"/>
  <c r="CY246" i="41"/>
  <c r="CZ246" i="41"/>
  <c r="DA246" i="41"/>
  <c r="DB246" i="41"/>
  <c r="DC246" i="41"/>
  <c r="CB247" i="41"/>
  <c r="CC247" i="41"/>
  <c r="CD247" i="41"/>
  <c r="CE247" i="41"/>
  <c r="CF247" i="41"/>
  <c r="CG247" i="41"/>
  <c r="CH247" i="41"/>
  <c r="CI247" i="41"/>
  <c r="CJ247" i="41"/>
  <c r="CK247" i="41"/>
  <c r="CL247" i="41"/>
  <c r="CM247" i="41"/>
  <c r="CN247" i="41"/>
  <c r="CO247" i="41"/>
  <c r="CP247" i="41"/>
  <c r="CQ247" i="41"/>
  <c r="CR247" i="41"/>
  <c r="CS247" i="41"/>
  <c r="CT247" i="41"/>
  <c r="CU247" i="41"/>
  <c r="CV247" i="41"/>
  <c r="CW247" i="41"/>
  <c r="CX247" i="41"/>
  <c r="CY247" i="41"/>
  <c r="CZ247" i="41"/>
  <c r="DA247" i="41"/>
  <c r="DB247" i="41"/>
  <c r="DC247" i="41"/>
  <c r="CB248" i="41"/>
  <c r="CC248" i="41"/>
  <c r="CD248" i="41"/>
  <c r="CE248" i="41"/>
  <c r="CF248" i="41"/>
  <c r="CG248" i="41"/>
  <c r="CH248" i="41"/>
  <c r="CI248" i="41"/>
  <c r="CJ248" i="41"/>
  <c r="CK248" i="41"/>
  <c r="CL248" i="41"/>
  <c r="CM248" i="41"/>
  <c r="CN248" i="41"/>
  <c r="CO248" i="41"/>
  <c r="CP248" i="41"/>
  <c r="CQ248" i="41"/>
  <c r="CR248" i="41"/>
  <c r="CS248" i="41"/>
  <c r="CT248" i="41"/>
  <c r="CU248" i="41"/>
  <c r="CV248" i="41"/>
  <c r="CW248" i="41"/>
  <c r="CX248" i="41"/>
  <c r="CY248" i="41"/>
  <c r="CZ248" i="41"/>
  <c r="DA248" i="41"/>
  <c r="DB248" i="41"/>
  <c r="DC248" i="41"/>
  <c r="CB249" i="41"/>
  <c r="CC249" i="41"/>
  <c r="CD249" i="41"/>
  <c r="CE249" i="41"/>
  <c r="CF249" i="41"/>
  <c r="CG249" i="41"/>
  <c r="CH249" i="41"/>
  <c r="CI249" i="41"/>
  <c r="CJ249" i="41"/>
  <c r="CK249" i="41"/>
  <c r="CL249" i="41"/>
  <c r="CM249" i="41"/>
  <c r="CN249" i="41"/>
  <c r="CO249" i="41"/>
  <c r="CP249" i="41"/>
  <c r="CQ249" i="41"/>
  <c r="CR249" i="41"/>
  <c r="CS249" i="41"/>
  <c r="CT249" i="41"/>
  <c r="CU249" i="41"/>
  <c r="CV249" i="41"/>
  <c r="CW249" i="41"/>
  <c r="CX249" i="41"/>
  <c r="CY249" i="41"/>
  <c r="CZ249" i="41"/>
  <c r="DA249" i="41"/>
  <c r="DB249" i="41"/>
  <c r="DC249" i="41"/>
  <c r="CB250" i="41"/>
  <c r="CC250" i="41"/>
  <c r="CD250" i="41"/>
  <c r="CE250" i="41"/>
  <c r="CF250" i="41"/>
  <c r="CG250" i="41"/>
  <c r="CH250" i="41"/>
  <c r="CI250" i="41"/>
  <c r="CJ250" i="41"/>
  <c r="CK250" i="41"/>
  <c r="CL250" i="41"/>
  <c r="CM250" i="41"/>
  <c r="CN250" i="41"/>
  <c r="CO250" i="41"/>
  <c r="CP250" i="41"/>
  <c r="CQ250" i="41"/>
  <c r="CR250" i="41"/>
  <c r="CS250" i="41"/>
  <c r="CT250" i="41"/>
  <c r="CU250" i="41"/>
  <c r="CV250" i="41"/>
  <c r="CW250" i="41"/>
  <c r="CX250" i="41"/>
  <c r="CY250" i="41"/>
  <c r="CZ250" i="41"/>
  <c r="DA250" i="41"/>
  <c r="DB250" i="41"/>
  <c r="DC250" i="41"/>
  <c r="CB251" i="41"/>
  <c r="CC251" i="41"/>
  <c r="CD251" i="41"/>
  <c r="CE251" i="41"/>
  <c r="CF251" i="41"/>
  <c r="CG251" i="41"/>
  <c r="CH251" i="41"/>
  <c r="CI251" i="41"/>
  <c r="CJ251" i="41"/>
  <c r="CK251" i="41"/>
  <c r="CL251" i="41"/>
  <c r="CM251" i="41"/>
  <c r="CN251" i="41"/>
  <c r="CO251" i="41"/>
  <c r="CP251" i="41"/>
  <c r="CQ251" i="41"/>
  <c r="CR251" i="41"/>
  <c r="CS251" i="41"/>
  <c r="CT251" i="41"/>
  <c r="CU251" i="41"/>
  <c r="CV251" i="41"/>
  <c r="CW251" i="41"/>
  <c r="CX251" i="41"/>
  <c r="CY251" i="41"/>
  <c r="CZ251" i="41"/>
  <c r="DA251" i="41"/>
  <c r="DB251" i="41"/>
  <c r="DC251" i="41"/>
  <c r="CB252" i="41"/>
  <c r="CC252" i="41"/>
  <c r="CD252" i="41"/>
  <c r="CE252" i="41"/>
  <c r="CF252" i="41"/>
  <c r="CG252" i="41"/>
  <c r="CH252" i="41"/>
  <c r="CI252" i="41"/>
  <c r="CJ252" i="41"/>
  <c r="CK252" i="41"/>
  <c r="CL252" i="41"/>
  <c r="CM252" i="41"/>
  <c r="CN252" i="41"/>
  <c r="CO252" i="41"/>
  <c r="CP252" i="41"/>
  <c r="CQ252" i="41"/>
  <c r="CR252" i="41"/>
  <c r="CS252" i="41"/>
  <c r="CT252" i="41"/>
  <c r="CU252" i="41"/>
  <c r="CV252" i="41"/>
  <c r="CW252" i="41"/>
  <c r="CX252" i="41"/>
  <c r="CY252" i="41"/>
  <c r="CZ252" i="41"/>
  <c r="DA252" i="41"/>
  <c r="DB252" i="41"/>
  <c r="DC252" i="41"/>
  <c r="CB253" i="41"/>
  <c r="CC253" i="41"/>
  <c r="CD253" i="41"/>
  <c r="CE253" i="41"/>
  <c r="CF253" i="41"/>
  <c r="CG253" i="41"/>
  <c r="CH253" i="41"/>
  <c r="CI253" i="41"/>
  <c r="CJ253" i="41"/>
  <c r="CK253" i="41"/>
  <c r="CL253" i="41"/>
  <c r="CM253" i="41"/>
  <c r="CN253" i="41"/>
  <c r="CO253" i="41"/>
  <c r="CP253" i="41"/>
  <c r="CQ253" i="41"/>
  <c r="CR253" i="41"/>
  <c r="CS253" i="41"/>
  <c r="CT253" i="41"/>
  <c r="CU253" i="41"/>
  <c r="CV253" i="41"/>
  <c r="CW253" i="41"/>
  <c r="CX253" i="41"/>
  <c r="CY253" i="41"/>
  <c r="CZ253" i="41"/>
  <c r="DA253" i="41"/>
  <c r="DB253" i="41"/>
  <c r="DC253" i="41"/>
  <c r="CB254" i="41"/>
  <c r="CC254" i="41"/>
  <c r="CD254" i="41"/>
  <c r="CE254" i="41"/>
  <c r="CF254" i="41"/>
  <c r="CG254" i="41"/>
  <c r="CH254" i="41"/>
  <c r="CI254" i="41"/>
  <c r="CJ254" i="41"/>
  <c r="CK254" i="41"/>
  <c r="CL254" i="41"/>
  <c r="CM254" i="41"/>
  <c r="CN254" i="41"/>
  <c r="CO254" i="41"/>
  <c r="CP254" i="41"/>
  <c r="CQ254" i="41"/>
  <c r="CR254" i="41"/>
  <c r="CS254" i="41"/>
  <c r="CT254" i="41"/>
  <c r="CU254" i="41"/>
  <c r="CV254" i="41"/>
  <c r="CW254" i="41"/>
  <c r="CX254" i="41"/>
  <c r="CY254" i="41"/>
  <c r="CZ254" i="41"/>
  <c r="DA254" i="41"/>
  <c r="DB254" i="41"/>
  <c r="DC254" i="41"/>
  <c r="CB255" i="41"/>
  <c r="CC255" i="41"/>
  <c r="CD255" i="41"/>
  <c r="CE255" i="41"/>
  <c r="CF255" i="41"/>
  <c r="CG255" i="41"/>
  <c r="CH255" i="41"/>
  <c r="CI255" i="41"/>
  <c r="CJ255" i="41"/>
  <c r="CK255" i="41"/>
  <c r="CL255" i="41"/>
  <c r="CM255" i="41"/>
  <c r="CN255" i="41"/>
  <c r="CO255" i="41"/>
  <c r="CP255" i="41"/>
  <c r="CQ255" i="41"/>
  <c r="CR255" i="41"/>
  <c r="CS255" i="41"/>
  <c r="CT255" i="41"/>
  <c r="CU255" i="41"/>
  <c r="CV255" i="41"/>
  <c r="CW255" i="41"/>
  <c r="CX255" i="41"/>
  <c r="CY255" i="41"/>
  <c r="CZ255" i="41"/>
  <c r="DA255" i="41"/>
  <c r="DB255" i="41"/>
  <c r="DC255" i="41"/>
  <c r="CB256" i="41"/>
  <c r="CC256" i="41"/>
  <c r="CD256" i="41"/>
  <c r="CE256" i="41"/>
  <c r="CF256" i="41"/>
  <c r="CG256" i="41"/>
  <c r="CH256" i="41"/>
  <c r="CI256" i="41"/>
  <c r="CJ256" i="41"/>
  <c r="CK256" i="41"/>
  <c r="CL256" i="41"/>
  <c r="CM256" i="41"/>
  <c r="CN256" i="41"/>
  <c r="CO256" i="41"/>
  <c r="CP256" i="41"/>
  <c r="CQ256" i="41"/>
  <c r="CR256" i="41"/>
  <c r="CS256" i="41"/>
  <c r="CT256" i="41"/>
  <c r="CU256" i="41"/>
  <c r="CV256" i="41"/>
  <c r="CW256" i="41"/>
  <c r="CX256" i="41"/>
  <c r="CY256" i="41"/>
  <c r="CZ256" i="41"/>
  <c r="DA256" i="41"/>
  <c r="DB256" i="41"/>
  <c r="DC256" i="41"/>
  <c r="CB257" i="41"/>
  <c r="CC257" i="41"/>
  <c r="CD257" i="41"/>
  <c r="CE257" i="41"/>
  <c r="CF257" i="41"/>
  <c r="CG257" i="41"/>
  <c r="CH257" i="41"/>
  <c r="CI257" i="41"/>
  <c r="CJ257" i="41"/>
  <c r="CK257" i="41"/>
  <c r="CL257" i="41"/>
  <c r="CM257" i="41"/>
  <c r="CN257" i="41"/>
  <c r="CO257" i="41"/>
  <c r="CP257" i="41"/>
  <c r="CQ257" i="41"/>
  <c r="CR257" i="41"/>
  <c r="CS257" i="41"/>
  <c r="CT257" i="41"/>
  <c r="CU257" i="41"/>
  <c r="CV257" i="41"/>
  <c r="CW257" i="41"/>
  <c r="CX257" i="41"/>
  <c r="CY257" i="41"/>
  <c r="CZ257" i="41"/>
  <c r="DA257" i="41"/>
  <c r="DB257" i="41"/>
  <c r="DC257" i="41"/>
  <c r="CB258" i="41"/>
  <c r="CC258" i="41"/>
  <c r="CD258" i="41"/>
  <c r="CE258" i="41"/>
  <c r="CF258" i="41"/>
  <c r="CG258" i="41"/>
  <c r="CH258" i="41"/>
  <c r="CI258" i="41"/>
  <c r="CJ258" i="41"/>
  <c r="CK258" i="41"/>
  <c r="CL258" i="41"/>
  <c r="CM258" i="41"/>
  <c r="CN258" i="41"/>
  <c r="CO258" i="41"/>
  <c r="CP258" i="41"/>
  <c r="CQ258" i="41"/>
  <c r="CR258" i="41"/>
  <c r="CS258" i="41"/>
  <c r="CT258" i="41"/>
  <c r="CU258" i="41"/>
  <c r="CV258" i="41"/>
  <c r="CW258" i="41"/>
  <c r="CX258" i="41"/>
  <c r="CY258" i="41"/>
  <c r="CZ258" i="41"/>
  <c r="DA258" i="41"/>
  <c r="DB258" i="41"/>
  <c r="DC258" i="41"/>
  <c r="CB259" i="41"/>
  <c r="CC259" i="41"/>
  <c r="CD259" i="41"/>
  <c r="CE259" i="41"/>
  <c r="CF259" i="41"/>
  <c r="CG259" i="41"/>
  <c r="CH259" i="41"/>
  <c r="CI259" i="41"/>
  <c r="CJ259" i="41"/>
  <c r="CK259" i="41"/>
  <c r="CL259" i="41"/>
  <c r="CM259" i="41"/>
  <c r="CN259" i="41"/>
  <c r="CO259" i="41"/>
  <c r="CP259" i="41"/>
  <c r="CQ259" i="41"/>
  <c r="CR259" i="41"/>
  <c r="CS259" i="41"/>
  <c r="CT259" i="41"/>
  <c r="CU259" i="41"/>
  <c r="CV259" i="41"/>
  <c r="CW259" i="41"/>
  <c r="CX259" i="41"/>
  <c r="CY259" i="41"/>
  <c r="CZ259" i="41"/>
  <c r="DA259" i="41"/>
  <c r="DB259" i="41"/>
  <c r="DC259" i="41"/>
  <c r="CB260" i="41"/>
  <c r="CC260" i="41"/>
  <c r="CD260" i="41"/>
  <c r="CE260" i="41"/>
  <c r="CF260" i="41"/>
  <c r="CG260" i="41"/>
  <c r="CH260" i="41"/>
  <c r="CI260" i="41"/>
  <c r="CJ260" i="41"/>
  <c r="CK260" i="41"/>
  <c r="CL260" i="41"/>
  <c r="CM260" i="41"/>
  <c r="CN260" i="41"/>
  <c r="CO260" i="41"/>
  <c r="CP260" i="41"/>
  <c r="CQ260" i="41"/>
  <c r="CR260" i="41"/>
  <c r="CS260" i="41"/>
  <c r="CT260" i="41"/>
  <c r="CU260" i="41"/>
  <c r="CV260" i="41"/>
  <c r="CW260" i="41"/>
  <c r="CX260" i="41"/>
  <c r="CY260" i="41"/>
  <c r="CZ260" i="41"/>
  <c r="DA260" i="41"/>
  <c r="DB260" i="41"/>
  <c r="DC260" i="41"/>
  <c r="CB261" i="41"/>
  <c r="CC261" i="41"/>
  <c r="CD261" i="41"/>
  <c r="CE261" i="41"/>
  <c r="CF261" i="41"/>
  <c r="CG261" i="41"/>
  <c r="CH261" i="41"/>
  <c r="CI261" i="41"/>
  <c r="CJ261" i="41"/>
  <c r="CK261" i="41"/>
  <c r="CL261" i="41"/>
  <c r="CM261" i="41"/>
  <c r="CN261" i="41"/>
  <c r="CO261" i="41"/>
  <c r="CP261" i="41"/>
  <c r="CQ261" i="41"/>
  <c r="CR261" i="41"/>
  <c r="CS261" i="41"/>
  <c r="CT261" i="41"/>
  <c r="CU261" i="41"/>
  <c r="CV261" i="41"/>
  <c r="CW261" i="41"/>
  <c r="CX261" i="41"/>
  <c r="CY261" i="41"/>
  <c r="CZ261" i="41"/>
  <c r="DA261" i="41"/>
  <c r="DB261" i="41"/>
  <c r="DC261" i="41"/>
  <c r="CB262" i="41"/>
  <c r="CC262" i="41"/>
  <c r="CD262" i="41"/>
  <c r="CE262" i="41"/>
  <c r="CF262" i="41"/>
  <c r="CG262" i="41"/>
  <c r="CH262" i="41"/>
  <c r="CI262" i="41"/>
  <c r="CJ262" i="41"/>
  <c r="CK262" i="41"/>
  <c r="CL262" i="41"/>
  <c r="CM262" i="41"/>
  <c r="CN262" i="41"/>
  <c r="CO262" i="41"/>
  <c r="CP262" i="41"/>
  <c r="CQ262" i="41"/>
  <c r="CR262" i="41"/>
  <c r="CS262" i="41"/>
  <c r="CT262" i="41"/>
  <c r="CU262" i="41"/>
  <c r="CV262" i="41"/>
  <c r="CW262" i="41"/>
  <c r="CX262" i="41"/>
  <c r="CY262" i="41"/>
  <c r="CZ262" i="41"/>
  <c r="DA262" i="41"/>
  <c r="DB262" i="41"/>
  <c r="DC262" i="41"/>
  <c r="CB263" i="41"/>
  <c r="CC263" i="41"/>
  <c r="CD263" i="41"/>
  <c r="CE263" i="41"/>
  <c r="CF263" i="41"/>
  <c r="CG263" i="41"/>
  <c r="CH263" i="41"/>
  <c r="CI263" i="41"/>
  <c r="CJ263" i="41"/>
  <c r="CK263" i="41"/>
  <c r="CL263" i="41"/>
  <c r="CM263" i="41"/>
  <c r="CN263" i="41"/>
  <c r="CO263" i="41"/>
  <c r="CP263" i="41"/>
  <c r="CQ263" i="41"/>
  <c r="CR263" i="41"/>
  <c r="CS263" i="41"/>
  <c r="CT263" i="41"/>
  <c r="CU263" i="41"/>
  <c r="CV263" i="41"/>
  <c r="CW263" i="41"/>
  <c r="CX263" i="41"/>
  <c r="CY263" i="41"/>
  <c r="CZ263" i="41"/>
  <c r="DA263" i="41"/>
  <c r="DB263" i="41"/>
  <c r="DC263" i="41"/>
  <c r="CB264" i="41"/>
  <c r="CC264" i="41"/>
  <c r="CD264" i="41"/>
  <c r="CE264" i="41"/>
  <c r="CF264" i="41"/>
  <c r="CG264" i="41"/>
  <c r="CH264" i="41"/>
  <c r="CI264" i="41"/>
  <c r="CJ264" i="41"/>
  <c r="CK264" i="41"/>
  <c r="CL264" i="41"/>
  <c r="CM264" i="41"/>
  <c r="CN264" i="41"/>
  <c r="CO264" i="41"/>
  <c r="CP264" i="41"/>
  <c r="CQ264" i="41"/>
  <c r="CR264" i="41"/>
  <c r="CS264" i="41"/>
  <c r="CT264" i="41"/>
  <c r="CU264" i="41"/>
  <c r="CV264" i="41"/>
  <c r="CW264" i="41"/>
  <c r="CX264" i="41"/>
  <c r="CY264" i="41"/>
  <c r="CZ264" i="41"/>
  <c r="DA264" i="41"/>
  <c r="DB264" i="41"/>
  <c r="DC264" i="41"/>
  <c r="CB265" i="41"/>
  <c r="CC265" i="41"/>
  <c r="CD265" i="41"/>
  <c r="CE265" i="41"/>
  <c r="CF265" i="41"/>
  <c r="CG265" i="41"/>
  <c r="CH265" i="41"/>
  <c r="CI265" i="41"/>
  <c r="CJ265" i="41"/>
  <c r="CK265" i="41"/>
  <c r="CL265" i="41"/>
  <c r="CM265" i="41"/>
  <c r="CN265" i="41"/>
  <c r="CO265" i="41"/>
  <c r="CP265" i="41"/>
  <c r="CQ265" i="41"/>
  <c r="CR265" i="41"/>
  <c r="CS265" i="41"/>
  <c r="CT265" i="41"/>
  <c r="CU265" i="41"/>
  <c r="CV265" i="41"/>
  <c r="CW265" i="41"/>
  <c r="CX265" i="41"/>
  <c r="CY265" i="41"/>
  <c r="CZ265" i="41"/>
  <c r="DA265" i="41"/>
  <c r="DB265" i="41"/>
  <c r="DC265" i="41"/>
  <c r="CB266" i="41"/>
  <c r="CC266" i="41"/>
  <c r="CD266" i="41"/>
  <c r="CE266" i="41"/>
  <c r="CF266" i="41"/>
  <c r="CG266" i="41"/>
  <c r="CH266" i="41"/>
  <c r="CI266" i="41"/>
  <c r="CJ266" i="41"/>
  <c r="CK266" i="41"/>
  <c r="CL266" i="41"/>
  <c r="CM266" i="41"/>
  <c r="CN266" i="41"/>
  <c r="CO266" i="41"/>
  <c r="CP266" i="41"/>
  <c r="CQ266" i="41"/>
  <c r="CR266" i="41"/>
  <c r="CS266" i="41"/>
  <c r="CT266" i="41"/>
  <c r="CU266" i="41"/>
  <c r="CV266" i="41"/>
  <c r="CW266" i="41"/>
  <c r="CX266" i="41"/>
  <c r="CY266" i="41"/>
  <c r="CZ266" i="41"/>
  <c r="DA266" i="41"/>
  <c r="DB266" i="41"/>
  <c r="DC266" i="41"/>
  <c r="CB267" i="41"/>
  <c r="CC267" i="41"/>
  <c r="CD267" i="41"/>
  <c r="CE267" i="41"/>
  <c r="CF267" i="41"/>
  <c r="CG267" i="41"/>
  <c r="CH267" i="41"/>
  <c r="CI267" i="41"/>
  <c r="CJ267" i="41"/>
  <c r="CK267" i="41"/>
  <c r="CL267" i="41"/>
  <c r="CM267" i="41"/>
  <c r="CN267" i="41"/>
  <c r="CO267" i="41"/>
  <c r="CP267" i="41"/>
  <c r="CQ267" i="41"/>
  <c r="CR267" i="41"/>
  <c r="CS267" i="41"/>
  <c r="CT267" i="41"/>
  <c r="CU267" i="41"/>
  <c r="CV267" i="41"/>
  <c r="CW267" i="41"/>
  <c r="CX267" i="41"/>
  <c r="CY267" i="41"/>
  <c r="CZ267" i="41"/>
  <c r="DA267" i="41"/>
  <c r="DB267" i="41"/>
  <c r="DC267" i="41"/>
  <c r="CB268" i="41"/>
  <c r="CC268" i="41"/>
  <c r="CD268" i="41"/>
  <c r="CE268" i="41"/>
  <c r="CF268" i="41"/>
  <c r="CG268" i="41"/>
  <c r="CH268" i="41"/>
  <c r="CI268" i="41"/>
  <c r="CJ268" i="41"/>
  <c r="CK268" i="41"/>
  <c r="CL268" i="41"/>
  <c r="CM268" i="41"/>
  <c r="CN268" i="41"/>
  <c r="CO268" i="41"/>
  <c r="CP268" i="41"/>
  <c r="CQ268" i="41"/>
  <c r="CR268" i="41"/>
  <c r="CS268" i="41"/>
  <c r="CT268" i="41"/>
  <c r="CU268" i="41"/>
  <c r="CV268" i="41"/>
  <c r="CW268" i="41"/>
  <c r="CX268" i="41"/>
  <c r="CY268" i="41"/>
  <c r="CZ268" i="41"/>
  <c r="DA268" i="41"/>
  <c r="DB268" i="41"/>
  <c r="DC268" i="41"/>
  <c r="CB269" i="41"/>
  <c r="CC269" i="41"/>
  <c r="CD269" i="41"/>
  <c r="CE269" i="41"/>
  <c r="CF269" i="41"/>
  <c r="CG269" i="41"/>
  <c r="CH269" i="41"/>
  <c r="CI269" i="41"/>
  <c r="CJ269" i="41"/>
  <c r="CK269" i="41"/>
  <c r="CL269" i="41"/>
  <c r="CM269" i="41"/>
  <c r="CN269" i="41"/>
  <c r="CO269" i="41"/>
  <c r="CP269" i="41"/>
  <c r="CQ269" i="41"/>
  <c r="CR269" i="41"/>
  <c r="CS269" i="41"/>
  <c r="CT269" i="41"/>
  <c r="CU269" i="41"/>
  <c r="CV269" i="41"/>
  <c r="CW269" i="41"/>
  <c r="CX269" i="41"/>
  <c r="CY269" i="41"/>
  <c r="CZ269" i="41"/>
  <c r="DA269" i="41"/>
  <c r="DB269" i="41"/>
  <c r="DC269" i="41"/>
  <c r="CB270" i="41"/>
  <c r="CC270" i="41"/>
  <c r="CD270" i="41"/>
  <c r="CE270" i="41"/>
  <c r="CF270" i="41"/>
  <c r="CG270" i="41"/>
  <c r="CH270" i="41"/>
  <c r="CI270" i="41"/>
  <c r="CJ270" i="41"/>
  <c r="CK270" i="41"/>
  <c r="CL270" i="41"/>
  <c r="CM270" i="41"/>
  <c r="CN270" i="41"/>
  <c r="CO270" i="41"/>
  <c r="CP270" i="41"/>
  <c r="CQ270" i="41"/>
  <c r="CR270" i="41"/>
  <c r="CS270" i="41"/>
  <c r="CT270" i="41"/>
  <c r="CU270" i="41"/>
  <c r="CV270" i="41"/>
  <c r="CW270" i="41"/>
  <c r="CX270" i="41"/>
  <c r="CY270" i="41"/>
  <c r="CZ270" i="41"/>
  <c r="DA270" i="41"/>
  <c r="DB270" i="41"/>
  <c r="DC270" i="41"/>
  <c r="CB271" i="41"/>
  <c r="CC271" i="41"/>
  <c r="CD271" i="41"/>
  <c r="CE271" i="41"/>
  <c r="CF271" i="41"/>
  <c r="CG271" i="41"/>
  <c r="CH271" i="41"/>
  <c r="CI271" i="41"/>
  <c r="CJ271" i="41"/>
  <c r="CK271" i="41"/>
  <c r="CL271" i="41"/>
  <c r="CM271" i="41"/>
  <c r="CN271" i="41"/>
  <c r="CO271" i="41"/>
  <c r="CP271" i="41"/>
  <c r="CQ271" i="41"/>
  <c r="CR271" i="41"/>
  <c r="CS271" i="41"/>
  <c r="CT271" i="41"/>
  <c r="CU271" i="41"/>
  <c r="CV271" i="41"/>
  <c r="CW271" i="41"/>
  <c r="CX271" i="41"/>
  <c r="CY271" i="41"/>
  <c r="CZ271" i="41"/>
  <c r="DA271" i="41"/>
  <c r="DB271" i="41"/>
  <c r="DC271" i="41"/>
  <c r="CB272" i="41"/>
  <c r="CC272" i="41"/>
  <c r="CD272" i="41"/>
  <c r="CE272" i="41"/>
  <c r="CF272" i="41"/>
  <c r="CG272" i="41"/>
  <c r="CH272" i="41"/>
  <c r="CI272" i="41"/>
  <c r="CJ272" i="41"/>
  <c r="CK272" i="41"/>
  <c r="CL272" i="41"/>
  <c r="CM272" i="41"/>
  <c r="CN272" i="41"/>
  <c r="CO272" i="41"/>
  <c r="CP272" i="41"/>
  <c r="CQ272" i="41"/>
  <c r="CR272" i="41"/>
  <c r="CS272" i="41"/>
  <c r="CT272" i="41"/>
  <c r="CU272" i="41"/>
  <c r="CV272" i="41"/>
  <c r="CW272" i="41"/>
  <c r="CX272" i="41"/>
  <c r="CY272" i="41"/>
  <c r="CZ272" i="41"/>
  <c r="DA272" i="41"/>
  <c r="DB272" i="41"/>
  <c r="DC272" i="41"/>
  <c r="CB273" i="41"/>
  <c r="CC273" i="41"/>
  <c r="CD273" i="41"/>
  <c r="CE273" i="41"/>
  <c r="CF273" i="41"/>
  <c r="CG273" i="41"/>
  <c r="CH273" i="41"/>
  <c r="CI273" i="41"/>
  <c r="CJ273" i="41"/>
  <c r="CK273" i="41"/>
  <c r="CL273" i="41"/>
  <c r="CM273" i="41"/>
  <c r="CN273" i="41"/>
  <c r="CO273" i="41"/>
  <c r="CP273" i="41"/>
  <c r="CQ273" i="41"/>
  <c r="CR273" i="41"/>
  <c r="CS273" i="41"/>
  <c r="CT273" i="41"/>
  <c r="CU273" i="41"/>
  <c r="CV273" i="41"/>
  <c r="CW273" i="41"/>
  <c r="CX273" i="41"/>
  <c r="CY273" i="41"/>
  <c r="CZ273" i="41"/>
  <c r="DA273" i="41"/>
  <c r="DB273" i="41"/>
  <c r="DC273" i="41"/>
  <c r="CB274" i="41"/>
  <c r="CC274" i="41"/>
  <c r="CD274" i="41"/>
  <c r="CE274" i="41"/>
  <c r="CF274" i="41"/>
  <c r="CG274" i="41"/>
  <c r="CH274" i="41"/>
  <c r="CI274" i="41"/>
  <c r="CJ274" i="41"/>
  <c r="CK274" i="41"/>
  <c r="CL274" i="41"/>
  <c r="CM274" i="41"/>
  <c r="CN274" i="41"/>
  <c r="CO274" i="41"/>
  <c r="CP274" i="41"/>
  <c r="CQ274" i="41"/>
  <c r="CR274" i="41"/>
  <c r="CS274" i="41"/>
  <c r="CT274" i="41"/>
  <c r="CU274" i="41"/>
  <c r="CV274" i="41"/>
  <c r="CW274" i="41"/>
  <c r="CX274" i="41"/>
  <c r="CY274" i="41"/>
  <c r="CZ274" i="41"/>
  <c r="DA274" i="41"/>
  <c r="DB274" i="41"/>
  <c r="DC274" i="41"/>
  <c r="CB275" i="41"/>
  <c r="CC275" i="41"/>
  <c r="CD275" i="41"/>
  <c r="CE275" i="41"/>
  <c r="CF275" i="41"/>
  <c r="CG275" i="41"/>
  <c r="CH275" i="41"/>
  <c r="CI275" i="41"/>
  <c r="CJ275" i="41"/>
  <c r="CK275" i="41"/>
  <c r="CL275" i="41"/>
  <c r="CM275" i="41"/>
  <c r="CN275" i="41"/>
  <c r="CO275" i="41"/>
  <c r="CP275" i="41"/>
  <c r="CQ275" i="41"/>
  <c r="CR275" i="41"/>
  <c r="CS275" i="41"/>
  <c r="CT275" i="41"/>
  <c r="CU275" i="41"/>
  <c r="CV275" i="41"/>
  <c r="CW275" i="41"/>
  <c r="CX275" i="41"/>
  <c r="CY275" i="41"/>
  <c r="CZ275" i="41"/>
  <c r="DA275" i="41"/>
  <c r="DB275" i="41"/>
  <c r="DC275" i="41"/>
  <c r="CB276" i="41"/>
  <c r="CC276" i="41"/>
  <c r="CD276" i="41"/>
  <c r="CE276" i="41"/>
  <c r="CF276" i="41"/>
  <c r="CG276" i="41"/>
  <c r="CH276" i="41"/>
  <c r="CI276" i="41"/>
  <c r="CJ276" i="41"/>
  <c r="CK276" i="41"/>
  <c r="CL276" i="41"/>
  <c r="CM276" i="41"/>
  <c r="CN276" i="41"/>
  <c r="CO276" i="41"/>
  <c r="CP276" i="41"/>
  <c r="CQ276" i="41"/>
  <c r="CR276" i="41"/>
  <c r="CS276" i="41"/>
  <c r="CT276" i="41"/>
  <c r="CU276" i="41"/>
  <c r="CV276" i="41"/>
  <c r="CW276" i="41"/>
  <c r="CX276" i="41"/>
  <c r="CY276" i="41"/>
  <c r="CZ276" i="41"/>
  <c r="DA276" i="41"/>
  <c r="DB276" i="41"/>
  <c r="DC276" i="41"/>
  <c r="CB277" i="41"/>
  <c r="CC277" i="41"/>
  <c r="CD277" i="41"/>
  <c r="CE277" i="41"/>
  <c r="CF277" i="41"/>
  <c r="CG277" i="41"/>
  <c r="CH277" i="41"/>
  <c r="CI277" i="41"/>
  <c r="CJ277" i="41"/>
  <c r="CK277" i="41"/>
  <c r="CL277" i="41"/>
  <c r="CM277" i="41"/>
  <c r="CN277" i="41"/>
  <c r="CO277" i="41"/>
  <c r="CP277" i="41"/>
  <c r="CQ277" i="41"/>
  <c r="CR277" i="41"/>
  <c r="CS277" i="41"/>
  <c r="CT277" i="41"/>
  <c r="CU277" i="41"/>
  <c r="CV277" i="41"/>
  <c r="CW277" i="41"/>
  <c r="CX277" i="41"/>
  <c r="CY277" i="41"/>
  <c r="CZ277" i="41"/>
  <c r="DA277" i="41"/>
  <c r="DB277" i="41"/>
  <c r="DC277" i="41"/>
  <c r="CB278" i="41"/>
  <c r="CC278" i="41"/>
  <c r="CD278" i="41"/>
  <c r="CE278" i="41"/>
  <c r="CF278" i="41"/>
  <c r="CG278" i="41"/>
  <c r="CH278" i="41"/>
  <c r="CI278" i="41"/>
  <c r="CJ278" i="41"/>
  <c r="CK278" i="41"/>
  <c r="CL278" i="41"/>
  <c r="CM278" i="41"/>
  <c r="CN278" i="41"/>
  <c r="CO278" i="41"/>
  <c r="CP278" i="41"/>
  <c r="CQ278" i="41"/>
  <c r="CR278" i="41"/>
  <c r="CS278" i="41"/>
  <c r="CT278" i="41"/>
  <c r="CU278" i="41"/>
  <c r="CV278" i="41"/>
  <c r="CW278" i="41"/>
  <c r="CX278" i="41"/>
  <c r="CY278" i="41"/>
  <c r="CZ278" i="41"/>
  <c r="DA278" i="41"/>
  <c r="DB278" i="41"/>
  <c r="DC278" i="41"/>
  <c r="CB279" i="41"/>
  <c r="CC279" i="41"/>
  <c r="CD279" i="41"/>
  <c r="CE279" i="41"/>
  <c r="CF279" i="41"/>
  <c r="CG279" i="41"/>
  <c r="CH279" i="41"/>
  <c r="CI279" i="41"/>
  <c r="CJ279" i="41"/>
  <c r="CK279" i="41"/>
  <c r="CL279" i="41"/>
  <c r="CM279" i="41"/>
  <c r="CN279" i="41"/>
  <c r="CO279" i="41"/>
  <c r="CP279" i="41"/>
  <c r="CQ279" i="41"/>
  <c r="CR279" i="41"/>
  <c r="CS279" i="41"/>
  <c r="CT279" i="41"/>
  <c r="CU279" i="41"/>
  <c r="CV279" i="41"/>
  <c r="CW279" i="41"/>
  <c r="CX279" i="41"/>
  <c r="CY279" i="41"/>
  <c r="CZ279" i="41"/>
  <c r="DA279" i="41"/>
  <c r="DB279" i="41"/>
  <c r="DC279" i="41"/>
  <c r="CB280" i="41"/>
  <c r="CC280" i="41"/>
  <c r="CD280" i="41"/>
  <c r="CE280" i="41"/>
  <c r="CF280" i="41"/>
  <c r="CG280" i="41"/>
  <c r="CH280" i="41"/>
  <c r="CI280" i="41"/>
  <c r="CJ280" i="41"/>
  <c r="CK280" i="41"/>
  <c r="CL280" i="41"/>
  <c r="CM280" i="41"/>
  <c r="CN280" i="41"/>
  <c r="CO280" i="41"/>
  <c r="CP280" i="41"/>
  <c r="CQ280" i="41"/>
  <c r="CR280" i="41"/>
  <c r="CS280" i="41"/>
  <c r="CT280" i="41"/>
  <c r="CU280" i="41"/>
  <c r="CV280" i="41"/>
  <c r="CW280" i="41"/>
  <c r="CX280" i="41"/>
  <c r="CY280" i="41"/>
  <c r="CZ280" i="41"/>
  <c r="DA280" i="41"/>
  <c r="DB280" i="41"/>
  <c r="DC280" i="41"/>
  <c r="CB281" i="41"/>
  <c r="CC281" i="41"/>
  <c r="CD281" i="41"/>
  <c r="CE281" i="41"/>
  <c r="CF281" i="41"/>
  <c r="CG281" i="41"/>
  <c r="CH281" i="41"/>
  <c r="CI281" i="41"/>
  <c r="CJ281" i="41"/>
  <c r="CK281" i="41"/>
  <c r="CL281" i="41"/>
  <c r="CM281" i="41"/>
  <c r="CN281" i="41"/>
  <c r="CO281" i="41"/>
  <c r="CP281" i="41"/>
  <c r="CQ281" i="41"/>
  <c r="CR281" i="41"/>
  <c r="CS281" i="41"/>
  <c r="CT281" i="41"/>
  <c r="CU281" i="41"/>
  <c r="CV281" i="41"/>
  <c r="CW281" i="41"/>
  <c r="CX281" i="41"/>
  <c r="CY281" i="41"/>
  <c r="CZ281" i="41"/>
  <c r="DA281" i="41"/>
  <c r="DB281" i="41"/>
  <c r="DC281" i="41"/>
  <c r="CB282" i="41"/>
  <c r="CC282" i="41"/>
  <c r="CD282" i="41"/>
  <c r="CE282" i="41"/>
  <c r="CF282" i="41"/>
  <c r="CG282" i="41"/>
  <c r="CH282" i="41"/>
  <c r="CI282" i="41"/>
  <c r="CJ282" i="41"/>
  <c r="CK282" i="41"/>
  <c r="CL282" i="41"/>
  <c r="CM282" i="41"/>
  <c r="CN282" i="41"/>
  <c r="CO282" i="41"/>
  <c r="CP282" i="41"/>
  <c r="CQ282" i="41"/>
  <c r="CR282" i="41"/>
  <c r="CS282" i="41"/>
  <c r="CT282" i="41"/>
  <c r="CU282" i="41"/>
  <c r="CV282" i="41"/>
  <c r="CW282" i="41"/>
  <c r="CX282" i="41"/>
  <c r="CY282" i="41"/>
  <c r="CZ282" i="41"/>
  <c r="DA282" i="41"/>
  <c r="DB282" i="41"/>
  <c r="DC282" i="41"/>
  <c r="CB283" i="41"/>
  <c r="CC283" i="41"/>
  <c r="CD283" i="41"/>
  <c r="CE283" i="41"/>
  <c r="CF283" i="41"/>
  <c r="CG283" i="41"/>
  <c r="CH283" i="41"/>
  <c r="CI283" i="41"/>
  <c r="CJ283" i="41"/>
  <c r="CK283" i="41"/>
  <c r="CL283" i="41"/>
  <c r="CM283" i="41"/>
  <c r="CN283" i="41"/>
  <c r="CO283" i="41"/>
  <c r="CP283" i="41"/>
  <c r="CQ283" i="41"/>
  <c r="CR283" i="41"/>
  <c r="CS283" i="41"/>
  <c r="CT283" i="41"/>
  <c r="CU283" i="41"/>
  <c r="CV283" i="41"/>
  <c r="CW283" i="41"/>
  <c r="CX283" i="41"/>
  <c r="CY283" i="41"/>
  <c r="CZ283" i="41"/>
  <c r="DA283" i="41"/>
  <c r="DB283" i="41"/>
  <c r="DC283" i="41"/>
  <c r="CB284" i="41"/>
  <c r="CC284" i="41"/>
  <c r="CD284" i="41"/>
  <c r="CE284" i="41"/>
  <c r="CF284" i="41"/>
  <c r="CG284" i="41"/>
  <c r="CH284" i="41"/>
  <c r="CI284" i="41"/>
  <c r="CJ284" i="41"/>
  <c r="CK284" i="41"/>
  <c r="CL284" i="41"/>
  <c r="CM284" i="41"/>
  <c r="CN284" i="41"/>
  <c r="CO284" i="41"/>
  <c r="CP284" i="41"/>
  <c r="CQ284" i="41"/>
  <c r="CR284" i="41"/>
  <c r="CS284" i="41"/>
  <c r="CT284" i="41"/>
  <c r="CU284" i="41"/>
  <c r="CV284" i="41"/>
  <c r="CW284" i="41"/>
  <c r="CX284" i="41"/>
  <c r="CY284" i="41"/>
  <c r="CZ284" i="41"/>
  <c r="DA284" i="41"/>
  <c r="DB284" i="41"/>
  <c r="DC284" i="41"/>
  <c r="CB285" i="41"/>
  <c r="CC285" i="41"/>
  <c r="CD285" i="41"/>
  <c r="CE285" i="41"/>
  <c r="CF285" i="41"/>
  <c r="CG285" i="41"/>
  <c r="CH285" i="41"/>
  <c r="CI285" i="41"/>
  <c r="CJ285" i="41"/>
  <c r="CK285" i="41"/>
  <c r="CL285" i="41"/>
  <c r="CM285" i="41"/>
  <c r="CN285" i="41"/>
  <c r="CO285" i="41"/>
  <c r="CP285" i="41"/>
  <c r="CQ285" i="41"/>
  <c r="CR285" i="41"/>
  <c r="CS285" i="41"/>
  <c r="CT285" i="41"/>
  <c r="CU285" i="41"/>
  <c r="CV285" i="41"/>
  <c r="CW285" i="41"/>
  <c r="CX285" i="41"/>
  <c r="CY285" i="41"/>
  <c r="CZ285" i="41"/>
  <c r="DA285" i="41"/>
  <c r="DB285" i="41"/>
  <c r="DC285" i="41"/>
  <c r="CB286" i="41"/>
  <c r="CC286" i="41"/>
  <c r="CD286" i="41"/>
  <c r="CE286" i="41"/>
  <c r="CF286" i="41"/>
  <c r="CG286" i="41"/>
  <c r="CH286" i="41"/>
  <c r="CI286" i="41"/>
  <c r="CJ286" i="41"/>
  <c r="CK286" i="41"/>
  <c r="CL286" i="41"/>
  <c r="CM286" i="41"/>
  <c r="CN286" i="41"/>
  <c r="CO286" i="41"/>
  <c r="CP286" i="41"/>
  <c r="CQ286" i="41"/>
  <c r="CR286" i="41"/>
  <c r="CS286" i="41"/>
  <c r="CT286" i="41"/>
  <c r="CU286" i="41"/>
  <c r="CV286" i="41"/>
  <c r="CW286" i="41"/>
  <c r="CX286" i="41"/>
  <c r="CY286" i="41"/>
  <c r="CZ286" i="41"/>
  <c r="DA286" i="41"/>
  <c r="DB286" i="41"/>
  <c r="DC286" i="41"/>
  <c r="CB287" i="41"/>
  <c r="CC287" i="41"/>
  <c r="CD287" i="41"/>
  <c r="CE287" i="41"/>
  <c r="CF287" i="41"/>
  <c r="CG287" i="41"/>
  <c r="CH287" i="41"/>
  <c r="CI287" i="41"/>
  <c r="CJ287" i="41"/>
  <c r="CK287" i="41"/>
  <c r="CL287" i="41"/>
  <c r="CM287" i="41"/>
  <c r="CN287" i="41"/>
  <c r="CO287" i="41"/>
  <c r="CP287" i="41"/>
  <c r="CQ287" i="41"/>
  <c r="CR287" i="41"/>
  <c r="CS287" i="41"/>
  <c r="CT287" i="41"/>
  <c r="CU287" i="41"/>
  <c r="CV287" i="41"/>
  <c r="CW287" i="41"/>
  <c r="CX287" i="41"/>
  <c r="CY287" i="41"/>
  <c r="CZ287" i="41"/>
  <c r="DA287" i="41"/>
  <c r="DB287" i="41"/>
  <c r="DC287" i="41"/>
  <c r="CB288" i="41"/>
  <c r="CC288" i="41"/>
  <c r="CD288" i="41"/>
  <c r="CE288" i="41"/>
  <c r="CF288" i="41"/>
  <c r="CG288" i="41"/>
  <c r="CH288" i="41"/>
  <c r="CI288" i="41"/>
  <c r="CJ288" i="41"/>
  <c r="CK288" i="41"/>
  <c r="CL288" i="41"/>
  <c r="CM288" i="41"/>
  <c r="CN288" i="41"/>
  <c r="CO288" i="41"/>
  <c r="CP288" i="41"/>
  <c r="CQ288" i="41"/>
  <c r="CR288" i="41"/>
  <c r="CS288" i="41"/>
  <c r="CT288" i="41"/>
  <c r="CU288" i="41"/>
  <c r="CV288" i="41"/>
  <c r="CW288" i="41"/>
  <c r="CX288" i="41"/>
  <c r="CY288" i="41"/>
  <c r="CZ288" i="41"/>
  <c r="DA288" i="41"/>
  <c r="DB288" i="41"/>
  <c r="DC288" i="41"/>
  <c r="CB289" i="41"/>
  <c r="CC289" i="41"/>
  <c r="CD289" i="41"/>
  <c r="CE289" i="41"/>
  <c r="CF289" i="41"/>
  <c r="CG289" i="41"/>
  <c r="CH289" i="41"/>
  <c r="CI289" i="41"/>
  <c r="CJ289" i="41"/>
  <c r="CK289" i="41"/>
  <c r="CL289" i="41"/>
  <c r="CM289" i="41"/>
  <c r="CN289" i="41"/>
  <c r="CO289" i="41"/>
  <c r="CP289" i="41"/>
  <c r="CQ289" i="41"/>
  <c r="CR289" i="41"/>
  <c r="CS289" i="41"/>
  <c r="CT289" i="41"/>
  <c r="CU289" i="41"/>
  <c r="CV289" i="41"/>
  <c r="CW289" i="41"/>
  <c r="CX289" i="41"/>
  <c r="CY289" i="41"/>
  <c r="CZ289" i="41"/>
  <c r="DA289" i="41"/>
  <c r="DB289" i="41"/>
  <c r="DC289" i="41"/>
  <c r="CB290" i="41"/>
  <c r="CC290" i="41"/>
  <c r="CD290" i="41"/>
  <c r="CE290" i="41"/>
  <c r="CF290" i="41"/>
  <c r="CG290" i="41"/>
  <c r="CH290" i="41"/>
  <c r="CI290" i="41"/>
  <c r="CJ290" i="41"/>
  <c r="CK290" i="41"/>
  <c r="CL290" i="41"/>
  <c r="CM290" i="41"/>
  <c r="CN290" i="41"/>
  <c r="CO290" i="41"/>
  <c r="CP290" i="41"/>
  <c r="CQ290" i="41"/>
  <c r="CR290" i="41"/>
  <c r="CS290" i="41"/>
  <c r="CT290" i="41"/>
  <c r="CU290" i="41"/>
  <c r="CV290" i="41"/>
  <c r="CW290" i="41"/>
  <c r="CX290" i="41"/>
  <c r="CY290" i="41"/>
  <c r="CZ290" i="41"/>
  <c r="DA290" i="41"/>
  <c r="DB290" i="41"/>
  <c r="DC290" i="41"/>
  <c r="CB291" i="41"/>
  <c r="CC291" i="41"/>
  <c r="CD291" i="41"/>
  <c r="CE291" i="41"/>
  <c r="CF291" i="41"/>
  <c r="CG291" i="41"/>
  <c r="CH291" i="41"/>
  <c r="CI291" i="41"/>
  <c r="CJ291" i="41"/>
  <c r="CK291" i="41"/>
  <c r="CL291" i="41"/>
  <c r="CM291" i="41"/>
  <c r="CN291" i="41"/>
  <c r="CO291" i="41"/>
  <c r="CP291" i="41"/>
  <c r="CQ291" i="41"/>
  <c r="CR291" i="41"/>
  <c r="CS291" i="41"/>
  <c r="CT291" i="41"/>
  <c r="CU291" i="41"/>
  <c r="CV291" i="41"/>
  <c r="CW291" i="41"/>
  <c r="CX291" i="41"/>
  <c r="CY291" i="41"/>
  <c r="CZ291" i="41"/>
  <c r="DA291" i="41"/>
  <c r="DB291" i="41"/>
  <c r="DC291" i="41"/>
  <c r="CB292" i="41"/>
  <c r="CC292" i="41"/>
  <c r="CD292" i="41"/>
  <c r="CE292" i="41"/>
  <c r="CF292" i="41"/>
  <c r="CG292" i="41"/>
  <c r="CH292" i="41"/>
  <c r="CI292" i="41"/>
  <c r="CJ292" i="41"/>
  <c r="CK292" i="41"/>
  <c r="CL292" i="41"/>
  <c r="CM292" i="41"/>
  <c r="CN292" i="41"/>
  <c r="CO292" i="41"/>
  <c r="CP292" i="41"/>
  <c r="CQ292" i="41"/>
  <c r="CR292" i="41"/>
  <c r="CS292" i="41"/>
  <c r="CT292" i="41"/>
  <c r="CU292" i="41"/>
  <c r="CV292" i="41"/>
  <c r="CW292" i="41"/>
  <c r="CX292" i="41"/>
  <c r="CY292" i="41"/>
  <c r="CZ292" i="41"/>
  <c r="DA292" i="41"/>
  <c r="DB292" i="41"/>
  <c r="DC292" i="41"/>
  <c r="CB293" i="41"/>
  <c r="CC293" i="41"/>
  <c r="CD293" i="41"/>
  <c r="CE293" i="41"/>
  <c r="CF293" i="41"/>
  <c r="CG293" i="41"/>
  <c r="CH293" i="41"/>
  <c r="CI293" i="41"/>
  <c r="CJ293" i="41"/>
  <c r="CK293" i="41"/>
  <c r="CL293" i="41"/>
  <c r="CM293" i="41"/>
  <c r="CN293" i="41"/>
  <c r="CO293" i="41"/>
  <c r="CP293" i="41"/>
  <c r="CQ293" i="41"/>
  <c r="CR293" i="41"/>
  <c r="CS293" i="41"/>
  <c r="CT293" i="41"/>
  <c r="CU293" i="41"/>
  <c r="CV293" i="41"/>
  <c r="CW293" i="41"/>
  <c r="CX293" i="41"/>
  <c r="CY293" i="41"/>
  <c r="CZ293" i="41"/>
  <c r="DA293" i="41"/>
  <c r="DB293" i="41"/>
  <c r="DC293" i="41"/>
  <c r="CB294" i="41"/>
  <c r="CC294" i="41"/>
  <c r="CD294" i="41"/>
  <c r="CE294" i="41"/>
  <c r="CF294" i="41"/>
  <c r="CG294" i="41"/>
  <c r="CH294" i="41"/>
  <c r="CI294" i="41"/>
  <c r="CJ294" i="41"/>
  <c r="CK294" i="41"/>
  <c r="CL294" i="41"/>
  <c r="CM294" i="41"/>
  <c r="CN294" i="41"/>
  <c r="CO294" i="41"/>
  <c r="CP294" i="41"/>
  <c r="CQ294" i="41"/>
  <c r="CR294" i="41"/>
  <c r="CS294" i="41"/>
  <c r="CT294" i="41"/>
  <c r="CU294" i="41"/>
  <c r="CV294" i="41"/>
  <c r="CW294" i="41"/>
  <c r="CX294" i="41"/>
  <c r="CY294" i="41"/>
  <c r="CZ294" i="41"/>
  <c r="DA294" i="41"/>
  <c r="DB294" i="41"/>
  <c r="DC294" i="41"/>
  <c r="CB295" i="41"/>
  <c r="CC295" i="41"/>
  <c r="CD295" i="41"/>
  <c r="CE295" i="41"/>
  <c r="CF295" i="41"/>
  <c r="CG295" i="41"/>
  <c r="CH295" i="41"/>
  <c r="CI295" i="41"/>
  <c r="CJ295" i="41"/>
  <c r="CK295" i="41"/>
  <c r="CL295" i="41"/>
  <c r="CM295" i="41"/>
  <c r="CN295" i="41"/>
  <c r="CO295" i="41"/>
  <c r="CP295" i="41"/>
  <c r="CQ295" i="41"/>
  <c r="CR295" i="41"/>
  <c r="CS295" i="41"/>
  <c r="CT295" i="41"/>
  <c r="CU295" i="41"/>
  <c r="CV295" i="41"/>
  <c r="CW295" i="41"/>
  <c r="CX295" i="41"/>
  <c r="CY295" i="41"/>
  <c r="CZ295" i="41"/>
  <c r="DA295" i="41"/>
  <c r="DB295" i="41"/>
  <c r="DC295" i="41"/>
  <c r="CB296" i="41"/>
  <c r="CC296" i="41"/>
  <c r="CD296" i="41"/>
  <c r="CE296" i="41"/>
  <c r="CF296" i="41"/>
  <c r="CG296" i="41"/>
  <c r="CH296" i="41"/>
  <c r="CI296" i="41"/>
  <c r="CJ296" i="41"/>
  <c r="CK296" i="41"/>
  <c r="CL296" i="41"/>
  <c r="CM296" i="41"/>
  <c r="CN296" i="41"/>
  <c r="CO296" i="41"/>
  <c r="CP296" i="41"/>
  <c r="CQ296" i="41"/>
  <c r="CR296" i="41"/>
  <c r="CS296" i="41"/>
  <c r="CT296" i="41"/>
  <c r="CU296" i="41"/>
  <c r="CV296" i="41"/>
  <c r="CW296" i="41"/>
  <c r="CX296" i="41"/>
  <c r="CY296" i="41"/>
  <c r="CZ296" i="41"/>
  <c r="DA296" i="41"/>
  <c r="DB296" i="41"/>
  <c r="DC296" i="41"/>
  <c r="CB297" i="41"/>
  <c r="CC297" i="41"/>
  <c r="CD297" i="41"/>
  <c r="CE297" i="41"/>
  <c r="CF297" i="41"/>
  <c r="CG297" i="41"/>
  <c r="CH297" i="41"/>
  <c r="CI297" i="41"/>
  <c r="CJ297" i="41"/>
  <c r="CK297" i="41"/>
  <c r="CL297" i="41"/>
  <c r="CM297" i="41"/>
  <c r="CN297" i="41"/>
  <c r="CO297" i="41"/>
  <c r="CP297" i="41"/>
  <c r="CQ297" i="41"/>
  <c r="CR297" i="41"/>
  <c r="CS297" i="41"/>
  <c r="CT297" i="41"/>
  <c r="CU297" i="41"/>
  <c r="CV297" i="41"/>
  <c r="CW297" i="41"/>
  <c r="CX297" i="41"/>
  <c r="CY297" i="41"/>
  <c r="CZ297" i="41"/>
  <c r="DA297" i="41"/>
  <c r="DB297" i="41"/>
  <c r="DC297" i="41"/>
  <c r="CB298" i="41"/>
  <c r="CC298" i="41"/>
  <c r="CD298" i="41"/>
  <c r="CE298" i="41"/>
  <c r="CF298" i="41"/>
  <c r="CG298" i="41"/>
  <c r="CH298" i="41"/>
  <c r="CI298" i="41"/>
  <c r="CJ298" i="41"/>
  <c r="CK298" i="41"/>
  <c r="CL298" i="41"/>
  <c r="CM298" i="41"/>
  <c r="CN298" i="41"/>
  <c r="CO298" i="41"/>
  <c r="CP298" i="41"/>
  <c r="CQ298" i="41"/>
  <c r="CR298" i="41"/>
  <c r="CS298" i="41"/>
  <c r="CT298" i="41"/>
  <c r="CU298" i="41"/>
  <c r="CV298" i="41"/>
  <c r="CW298" i="41"/>
  <c r="CX298" i="41"/>
  <c r="CY298" i="41"/>
  <c r="CZ298" i="41"/>
  <c r="DA298" i="41"/>
  <c r="DB298" i="41"/>
  <c r="DC298" i="41"/>
  <c r="CB299" i="41"/>
  <c r="CC299" i="41"/>
  <c r="CD299" i="41"/>
  <c r="CE299" i="41"/>
  <c r="CF299" i="41"/>
  <c r="CG299" i="41"/>
  <c r="CH299" i="41"/>
  <c r="CI299" i="41"/>
  <c r="CJ299" i="41"/>
  <c r="CK299" i="41"/>
  <c r="CL299" i="41"/>
  <c r="CM299" i="41"/>
  <c r="CN299" i="41"/>
  <c r="CO299" i="41"/>
  <c r="CP299" i="41"/>
  <c r="CQ299" i="41"/>
  <c r="CR299" i="41"/>
  <c r="CS299" i="41"/>
  <c r="CT299" i="41"/>
  <c r="CU299" i="41"/>
  <c r="CV299" i="41"/>
  <c r="CW299" i="41"/>
  <c r="CX299" i="41"/>
  <c r="CY299" i="41"/>
  <c r="CZ299" i="41"/>
  <c r="DA299" i="41"/>
  <c r="DB299" i="41"/>
  <c r="DC299" i="41"/>
  <c r="CB300" i="41"/>
  <c r="CC300" i="41"/>
  <c r="CD300" i="41"/>
  <c r="CE300" i="41"/>
  <c r="CF300" i="41"/>
  <c r="CG300" i="41"/>
  <c r="CH300" i="41"/>
  <c r="CI300" i="41"/>
  <c r="CJ300" i="41"/>
  <c r="CK300" i="41"/>
  <c r="CL300" i="41"/>
  <c r="CM300" i="41"/>
  <c r="CN300" i="41"/>
  <c r="CO300" i="41"/>
  <c r="CP300" i="41"/>
  <c r="CQ300" i="41"/>
  <c r="CR300" i="41"/>
  <c r="CS300" i="41"/>
  <c r="CT300" i="41"/>
  <c r="CU300" i="41"/>
  <c r="CV300" i="41"/>
  <c r="CW300" i="41"/>
  <c r="CX300" i="41"/>
  <c r="CY300" i="41"/>
  <c r="CZ300" i="41"/>
  <c r="DA300" i="41"/>
  <c r="DB300" i="41"/>
  <c r="DC300" i="41"/>
  <c r="CB301" i="41"/>
  <c r="CC301" i="41"/>
  <c r="CD301" i="41"/>
  <c r="CE301" i="41"/>
  <c r="CF301" i="41"/>
  <c r="CG301" i="41"/>
  <c r="CH301" i="41"/>
  <c r="CI301" i="41"/>
  <c r="CJ301" i="41"/>
  <c r="CK301" i="41"/>
  <c r="CL301" i="41"/>
  <c r="CM301" i="41"/>
  <c r="CN301" i="41"/>
  <c r="CO301" i="41"/>
  <c r="CP301" i="41"/>
  <c r="CQ301" i="41"/>
  <c r="CR301" i="41"/>
  <c r="CS301" i="41"/>
  <c r="CT301" i="41"/>
  <c r="CU301" i="41"/>
  <c r="CV301" i="41"/>
  <c r="CW301" i="41"/>
  <c r="CX301" i="41"/>
  <c r="CY301" i="41"/>
  <c r="CZ301" i="41"/>
  <c r="DA301" i="41"/>
  <c r="DB301" i="41"/>
  <c r="DC301" i="41"/>
  <c r="CB302" i="41"/>
  <c r="CC302" i="41"/>
  <c r="CD302" i="41"/>
  <c r="CE302" i="41"/>
  <c r="CF302" i="41"/>
  <c r="CG302" i="41"/>
  <c r="CH302" i="41"/>
  <c r="CI302" i="41"/>
  <c r="CJ302" i="41"/>
  <c r="CK302" i="41"/>
  <c r="CL302" i="41"/>
  <c r="CM302" i="41"/>
  <c r="CN302" i="41"/>
  <c r="CO302" i="41"/>
  <c r="CP302" i="41"/>
  <c r="CQ302" i="41"/>
  <c r="CR302" i="41"/>
  <c r="CS302" i="41"/>
  <c r="CT302" i="41"/>
  <c r="CU302" i="41"/>
  <c r="CV302" i="41"/>
  <c r="CW302" i="41"/>
  <c r="CX302" i="41"/>
  <c r="CY302" i="41"/>
  <c r="CZ302" i="41"/>
  <c r="DA302" i="41"/>
  <c r="DB302" i="41"/>
  <c r="DC302" i="41"/>
  <c r="CB303" i="41"/>
  <c r="CC303" i="41"/>
  <c r="CD303" i="41"/>
  <c r="CE303" i="41"/>
  <c r="CF303" i="41"/>
  <c r="CG303" i="41"/>
  <c r="CH303" i="41"/>
  <c r="CI303" i="41"/>
  <c r="CJ303" i="41"/>
  <c r="CK303" i="41"/>
  <c r="CL303" i="41"/>
  <c r="CM303" i="41"/>
  <c r="CN303" i="41"/>
  <c r="CO303" i="41"/>
  <c r="CP303" i="41"/>
  <c r="CQ303" i="41"/>
  <c r="CR303" i="41"/>
  <c r="CS303" i="41"/>
  <c r="CT303" i="41"/>
  <c r="CU303" i="41"/>
  <c r="CV303" i="41"/>
  <c r="CW303" i="41"/>
  <c r="CX303" i="41"/>
  <c r="CY303" i="41"/>
  <c r="CZ303" i="41"/>
  <c r="DA303" i="41"/>
  <c r="DB303" i="41"/>
  <c r="DC303" i="41"/>
  <c r="CB304" i="41"/>
  <c r="CC304" i="41"/>
  <c r="CD304" i="41"/>
  <c r="CE304" i="41"/>
  <c r="CF304" i="41"/>
  <c r="CG304" i="41"/>
  <c r="CH304" i="41"/>
  <c r="CI304" i="41"/>
  <c r="CJ304" i="41"/>
  <c r="CK304" i="41"/>
  <c r="CL304" i="41"/>
  <c r="CM304" i="41"/>
  <c r="CN304" i="41"/>
  <c r="CO304" i="41"/>
  <c r="CP304" i="41"/>
  <c r="CQ304" i="41"/>
  <c r="CR304" i="41"/>
  <c r="CS304" i="41"/>
  <c r="CT304" i="41"/>
  <c r="CU304" i="41"/>
  <c r="CV304" i="41"/>
  <c r="CW304" i="41"/>
  <c r="CX304" i="41"/>
  <c r="CY304" i="41"/>
  <c r="CZ304" i="41"/>
  <c r="DA304" i="41"/>
  <c r="DB304" i="41"/>
  <c r="DC304" i="41"/>
  <c r="CB305" i="41"/>
  <c r="CC305" i="41"/>
  <c r="CD305" i="41"/>
  <c r="CE305" i="41"/>
  <c r="CF305" i="41"/>
  <c r="CG305" i="41"/>
  <c r="CH305" i="41"/>
  <c r="CI305" i="41"/>
  <c r="CJ305" i="41"/>
  <c r="CK305" i="41"/>
  <c r="CL305" i="41"/>
  <c r="CM305" i="41"/>
  <c r="CN305" i="41"/>
  <c r="CO305" i="41"/>
  <c r="CP305" i="41"/>
  <c r="CQ305" i="41"/>
  <c r="CR305" i="41"/>
  <c r="CS305" i="41"/>
  <c r="CT305" i="41"/>
  <c r="CU305" i="41"/>
  <c r="CV305" i="41"/>
  <c r="CW305" i="41"/>
  <c r="CX305" i="41"/>
  <c r="CY305" i="41"/>
  <c r="CZ305" i="41"/>
  <c r="DA305" i="41"/>
  <c r="DB305" i="41"/>
  <c r="DC305" i="41"/>
  <c r="CB306" i="41"/>
  <c r="CC306" i="41"/>
  <c r="CD306" i="41"/>
  <c r="CE306" i="41"/>
  <c r="CF306" i="41"/>
  <c r="CG306" i="41"/>
  <c r="CH306" i="41"/>
  <c r="CI306" i="41"/>
  <c r="CJ306" i="41"/>
  <c r="CK306" i="41"/>
  <c r="CL306" i="41"/>
  <c r="CM306" i="41"/>
  <c r="CN306" i="41"/>
  <c r="CO306" i="41"/>
  <c r="CP306" i="41"/>
  <c r="CQ306" i="41"/>
  <c r="CR306" i="41"/>
  <c r="CS306" i="41"/>
  <c r="CT306" i="41"/>
  <c r="CU306" i="41"/>
  <c r="CV306" i="41"/>
  <c r="CW306" i="41"/>
  <c r="CX306" i="41"/>
  <c r="CY306" i="41"/>
  <c r="CZ306" i="41"/>
  <c r="DA306" i="41"/>
  <c r="DB306" i="41"/>
  <c r="DC306" i="41"/>
  <c r="CB307" i="41"/>
  <c r="CC307" i="41"/>
  <c r="CD307" i="41"/>
  <c r="CE307" i="41"/>
  <c r="CF307" i="41"/>
  <c r="CG307" i="41"/>
  <c r="CH307" i="41"/>
  <c r="CI307" i="41"/>
  <c r="CJ307" i="41"/>
  <c r="CK307" i="41"/>
  <c r="CL307" i="41"/>
  <c r="CM307" i="41"/>
  <c r="CN307" i="41"/>
  <c r="CO307" i="41"/>
  <c r="CP307" i="41"/>
  <c r="CQ307" i="41"/>
  <c r="CR307" i="41"/>
  <c r="CS307" i="41"/>
  <c r="CT307" i="41"/>
  <c r="CU307" i="41"/>
  <c r="CV307" i="41"/>
  <c r="CW307" i="41"/>
  <c r="CX307" i="41"/>
  <c r="CY307" i="41"/>
  <c r="CZ307" i="41"/>
  <c r="DA307" i="41"/>
  <c r="DB307" i="41"/>
  <c r="DC307" i="41"/>
  <c r="CB308" i="41"/>
  <c r="CC308" i="41"/>
  <c r="CD308" i="41"/>
  <c r="CE308" i="41"/>
  <c r="CF308" i="41"/>
  <c r="CG308" i="41"/>
  <c r="CH308" i="41"/>
  <c r="CI308" i="41"/>
  <c r="CJ308" i="41"/>
  <c r="CK308" i="41"/>
  <c r="CL308" i="41"/>
  <c r="CM308" i="41"/>
  <c r="CN308" i="41"/>
  <c r="CO308" i="41"/>
  <c r="CP308" i="41"/>
  <c r="CQ308" i="41"/>
  <c r="CR308" i="41"/>
  <c r="CS308" i="41"/>
  <c r="CT308" i="41"/>
  <c r="CU308" i="41"/>
  <c r="CV308" i="41"/>
  <c r="CW308" i="41"/>
  <c r="CX308" i="41"/>
  <c r="CY308" i="41"/>
  <c r="CZ308" i="41"/>
  <c r="DA308" i="41"/>
  <c r="DB308" i="41"/>
  <c r="DC308" i="41"/>
  <c r="CB309" i="41"/>
  <c r="CC309" i="41"/>
  <c r="CD309" i="41"/>
  <c r="CE309" i="41"/>
  <c r="CF309" i="41"/>
  <c r="CG309" i="41"/>
  <c r="CH309" i="41"/>
  <c r="CI309" i="41"/>
  <c r="CJ309" i="41"/>
  <c r="CK309" i="41"/>
  <c r="CL309" i="41"/>
  <c r="CM309" i="41"/>
  <c r="CN309" i="41"/>
  <c r="CO309" i="41"/>
  <c r="CP309" i="41"/>
  <c r="CQ309" i="41"/>
  <c r="CR309" i="41"/>
  <c r="CS309" i="41"/>
  <c r="CT309" i="41"/>
  <c r="CU309" i="41"/>
  <c r="CV309" i="41"/>
  <c r="CW309" i="41"/>
  <c r="CX309" i="41"/>
  <c r="CY309" i="41"/>
  <c r="CZ309" i="41"/>
  <c r="DA309" i="41"/>
  <c r="DB309" i="41"/>
  <c r="DC309" i="41"/>
  <c r="CB310" i="41"/>
  <c r="CC310" i="41"/>
  <c r="CD310" i="41"/>
  <c r="CE310" i="41"/>
  <c r="CF310" i="41"/>
  <c r="CG310" i="41"/>
  <c r="CH310" i="41"/>
  <c r="CI310" i="41"/>
  <c r="CJ310" i="41"/>
  <c r="CK310" i="41"/>
  <c r="CL310" i="41"/>
  <c r="CM310" i="41"/>
  <c r="CN310" i="41"/>
  <c r="CO310" i="41"/>
  <c r="CP310" i="41"/>
  <c r="CQ310" i="41"/>
  <c r="CR310" i="41"/>
  <c r="CS310" i="41"/>
  <c r="CT310" i="41"/>
  <c r="CU310" i="41"/>
  <c r="CV310" i="41"/>
  <c r="CW310" i="41"/>
  <c r="CX310" i="41"/>
  <c r="CY310" i="41"/>
  <c r="CZ310" i="41"/>
  <c r="DA310" i="41"/>
  <c r="DB310" i="41"/>
  <c r="DC310" i="41"/>
  <c r="CB311" i="41"/>
  <c r="CC311" i="41"/>
  <c r="CD311" i="41"/>
  <c r="CE311" i="41"/>
  <c r="CF311" i="41"/>
  <c r="CG311" i="41"/>
  <c r="CH311" i="41"/>
  <c r="CI311" i="41"/>
  <c r="CJ311" i="41"/>
  <c r="CK311" i="41"/>
  <c r="CL311" i="41"/>
  <c r="CM311" i="41"/>
  <c r="CN311" i="41"/>
  <c r="CO311" i="41"/>
  <c r="CP311" i="41"/>
  <c r="CQ311" i="41"/>
  <c r="CR311" i="41"/>
  <c r="CS311" i="41"/>
  <c r="CT311" i="41"/>
  <c r="CU311" i="41"/>
  <c r="CV311" i="41"/>
  <c r="CW311" i="41"/>
  <c r="CX311" i="41"/>
  <c r="CY311" i="41"/>
  <c r="CZ311" i="41"/>
  <c r="DA311" i="41"/>
  <c r="DB311" i="41"/>
  <c r="DC311" i="41"/>
  <c r="CB312" i="41"/>
  <c r="CC312" i="41"/>
  <c r="CD312" i="41"/>
  <c r="CE312" i="41"/>
  <c r="CF312" i="41"/>
  <c r="CG312" i="41"/>
  <c r="CH312" i="41"/>
  <c r="CI312" i="41"/>
  <c r="CJ312" i="41"/>
  <c r="CK312" i="41"/>
  <c r="CL312" i="41"/>
  <c r="CM312" i="41"/>
  <c r="CN312" i="41"/>
  <c r="CO312" i="41"/>
  <c r="CP312" i="41"/>
  <c r="CQ312" i="41"/>
  <c r="CR312" i="41"/>
  <c r="CS312" i="41"/>
  <c r="CT312" i="41"/>
  <c r="CU312" i="41"/>
  <c r="CV312" i="41"/>
  <c r="CW312" i="41"/>
  <c r="CX312" i="41"/>
  <c r="CY312" i="41"/>
  <c r="CZ312" i="41"/>
  <c r="DA312" i="41"/>
  <c r="DB312" i="41"/>
  <c r="DC312" i="41"/>
  <c r="CB313" i="41"/>
  <c r="CC313" i="41"/>
  <c r="CD313" i="41"/>
  <c r="CE313" i="41"/>
  <c r="CF313" i="41"/>
  <c r="CG313" i="41"/>
  <c r="CH313" i="41"/>
  <c r="CI313" i="41"/>
  <c r="CJ313" i="41"/>
  <c r="CK313" i="41"/>
  <c r="CL313" i="41"/>
  <c r="CM313" i="41"/>
  <c r="CN313" i="41"/>
  <c r="CO313" i="41"/>
  <c r="CP313" i="41"/>
  <c r="CQ313" i="41"/>
  <c r="CR313" i="41"/>
  <c r="CS313" i="41"/>
  <c r="CT313" i="41"/>
  <c r="CU313" i="41"/>
  <c r="CV313" i="41"/>
  <c r="CW313" i="41"/>
  <c r="CX313" i="41"/>
  <c r="CY313" i="41"/>
  <c r="CZ313" i="41"/>
  <c r="DA313" i="41"/>
  <c r="DB313" i="41"/>
  <c r="DC313" i="41"/>
  <c r="CB314" i="41"/>
  <c r="CC314" i="41"/>
  <c r="CD314" i="41"/>
  <c r="CE314" i="41"/>
  <c r="CF314" i="41"/>
  <c r="CG314" i="41"/>
  <c r="CH314" i="41"/>
  <c r="CI314" i="41"/>
  <c r="CJ314" i="41"/>
  <c r="CK314" i="41"/>
  <c r="CL314" i="41"/>
  <c r="CM314" i="41"/>
  <c r="CN314" i="41"/>
  <c r="CO314" i="41"/>
  <c r="CP314" i="41"/>
  <c r="CQ314" i="41"/>
  <c r="CR314" i="41"/>
  <c r="CS314" i="41"/>
  <c r="CT314" i="41"/>
  <c r="CU314" i="41"/>
  <c r="CV314" i="41"/>
  <c r="CW314" i="41"/>
  <c r="CX314" i="41"/>
  <c r="CY314" i="41"/>
  <c r="CZ314" i="41"/>
  <c r="DA314" i="41"/>
  <c r="DB314" i="41"/>
  <c r="DC314" i="41"/>
  <c r="CB315" i="41"/>
  <c r="CC315" i="41"/>
  <c r="CD315" i="41"/>
  <c r="CE315" i="41"/>
  <c r="CF315" i="41"/>
  <c r="CG315" i="41"/>
  <c r="CH315" i="41"/>
  <c r="CI315" i="41"/>
  <c r="CJ315" i="41"/>
  <c r="CK315" i="41"/>
  <c r="CL315" i="41"/>
  <c r="CM315" i="41"/>
  <c r="CN315" i="41"/>
  <c r="CO315" i="41"/>
  <c r="CP315" i="41"/>
  <c r="CQ315" i="41"/>
  <c r="CR315" i="41"/>
  <c r="CS315" i="41"/>
  <c r="CT315" i="41"/>
  <c r="CU315" i="41"/>
  <c r="CV315" i="41"/>
  <c r="CW315" i="41"/>
  <c r="CX315" i="41"/>
  <c r="CY315" i="41"/>
  <c r="CZ315" i="41"/>
  <c r="DA315" i="41"/>
  <c r="DB315" i="41"/>
  <c r="DC315" i="41"/>
  <c r="CB316" i="41"/>
  <c r="CC316" i="41"/>
  <c r="CD316" i="41"/>
  <c r="CE316" i="41"/>
  <c r="CF316" i="41"/>
  <c r="CG316" i="41"/>
  <c r="CH316" i="41"/>
  <c r="CI316" i="41"/>
  <c r="CJ316" i="41"/>
  <c r="CK316" i="41"/>
  <c r="CL316" i="41"/>
  <c r="CM316" i="41"/>
  <c r="CN316" i="41"/>
  <c r="CO316" i="41"/>
  <c r="CP316" i="41"/>
  <c r="CQ316" i="41"/>
  <c r="CR316" i="41"/>
  <c r="CS316" i="41"/>
  <c r="CT316" i="41"/>
  <c r="CU316" i="41"/>
  <c r="CV316" i="41"/>
  <c r="CW316" i="41"/>
  <c r="CX316" i="41"/>
  <c r="CY316" i="41"/>
  <c r="CZ316" i="41"/>
  <c r="DA316" i="41"/>
  <c r="DB316" i="41"/>
  <c r="DC316" i="41"/>
  <c r="CB317" i="41"/>
  <c r="CC317" i="41"/>
  <c r="CD317" i="41"/>
  <c r="CE317" i="41"/>
  <c r="CF317" i="41"/>
  <c r="CG317" i="41"/>
  <c r="CH317" i="41"/>
  <c r="CI317" i="41"/>
  <c r="CJ317" i="41"/>
  <c r="CK317" i="41"/>
  <c r="CL317" i="41"/>
  <c r="CM317" i="41"/>
  <c r="CN317" i="41"/>
  <c r="CO317" i="41"/>
  <c r="CP317" i="41"/>
  <c r="CQ317" i="41"/>
  <c r="CR317" i="41"/>
  <c r="CS317" i="41"/>
  <c r="CT317" i="41"/>
  <c r="CU317" i="41"/>
  <c r="CV317" i="41"/>
  <c r="CW317" i="41"/>
  <c r="CX317" i="41"/>
  <c r="CY317" i="41"/>
  <c r="CZ317" i="41"/>
  <c r="DA317" i="41"/>
  <c r="DB317" i="41"/>
  <c r="DC317" i="41"/>
  <c r="CB318" i="41"/>
  <c r="CC318" i="41"/>
  <c r="CD318" i="41"/>
  <c r="CE318" i="41"/>
  <c r="CF318" i="41"/>
  <c r="CG318" i="41"/>
  <c r="CH318" i="41"/>
  <c r="CI318" i="41"/>
  <c r="CJ318" i="41"/>
  <c r="CK318" i="41"/>
  <c r="CL318" i="41"/>
  <c r="CM318" i="41"/>
  <c r="CN318" i="41"/>
  <c r="CO318" i="41"/>
  <c r="CP318" i="41"/>
  <c r="CQ318" i="41"/>
  <c r="CR318" i="41"/>
  <c r="CS318" i="41"/>
  <c r="CT318" i="41"/>
  <c r="CU318" i="41"/>
  <c r="CV318" i="41"/>
  <c r="CW318" i="41"/>
  <c r="CX318" i="41"/>
  <c r="CY318" i="41"/>
  <c r="CZ318" i="41"/>
  <c r="DA318" i="41"/>
  <c r="DB318" i="41"/>
  <c r="DC318" i="41"/>
  <c r="CB319" i="41"/>
  <c r="CC319" i="41"/>
  <c r="CD319" i="41"/>
  <c r="CE319" i="41"/>
  <c r="CF319" i="41"/>
  <c r="CG319" i="41"/>
  <c r="CH319" i="41"/>
  <c r="CI319" i="41"/>
  <c r="CJ319" i="41"/>
  <c r="CK319" i="41"/>
  <c r="CL319" i="41"/>
  <c r="CM319" i="41"/>
  <c r="CN319" i="41"/>
  <c r="CO319" i="41"/>
  <c r="CP319" i="41"/>
  <c r="CQ319" i="41"/>
  <c r="CR319" i="41"/>
  <c r="CS319" i="41"/>
  <c r="CT319" i="41"/>
  <c r="CU319" i="41"/>
  <c r="CV319" i="41"/>
  <c r="CW319" i="41"/>
  <c r="CX319" i="41"/>
  <c r="CY319" i="41"/>
  <c r="CZ319" i="41"/>
  <c r="DA319" i="41"/>
  <c r="DB319" i="41"/>
  <c r="DC319" i="41"/>
  <c r="CB320" i="41"/>
  <c r="CC320" i="41"/>
  <c r="CD320" i="41"/>
  <c r="CE320" i="41"/>
  <c r="CF320" i="41"/>
  <c r="CG320" i="41"/>
  <c r="CH320" i="41"/>
  <c r="CI320" i="41"/>
  <c r="CJ320" i="41"/>
  <c r="CK320" i="41"/>
  <c r="CL320" i="41"/>
  <c r="CM320" i="41"/>
  <c r="CN320" i="41"/>
  <c r="CO320" i="41"/>
  <c r="CP320" i="41"/>
  <c r="CQ320" i="41"/>
  <c r="CR320" i="41"/>
  <c r="CS320" i="41"/>
  <c r="CT320" i="41"/>
  <c r="CU320" i="41"/>
  <c r="CV320" i="41"/>
  <c r="CW320" i="41"/>
  <c r="CX320" i="41"/>
  <c r="CY320" i="41"/>
  <c r="CZ320" i="41"/>
  <c r="DA320" i="41"/>
  <c r="DB320" i="41"/>
  <c r="DC320" i="41"/>
  <c r="CB321" i="41"/>
  <c r="CC321" i="41"/>
  <c r="CD321" i="41"/>
  <c r="CE321" i="41"/>
  <c r="CF321" i="41"/>
  <c r="CG321" i="41"/>
  <c r="CH321" i="41"/>
  <c r="CI321" i="41"/>
  <c r="CJ321" i="41"/>
  <c r="CK321" i="41"/>
  <c r="CL321" i="41"/>
  <c r="CM321" i="41"/>
  <c r="CN321" i="41"/>
  <c r="CO321" i="41"/>
  <c r="CP321" i="41"/>
  <c r="CQ321" i="41"/>
  <c r="CR321" i="41"/>
  <c r="CS321" i="41"/>
  <c r="CT321" i="41"/>
  <c r="CU321" i="41"/>
  <c r="CV321" i="41"/>
  <c r="CW321" i="41"/>
  <c r="CX321" i="41"/>
  <c r="CY321" i="41"/>
  <c r="CZ321" i="41"/>
  <c r="DA321" i="41"/>
  <c r="DB321" i="41"/>
  <c r="DC321" i="41"/>
  <c r="CB322" i="41"/>
  <c r="CC322" i="41"/>
  <c r="CD322" i="41"/>
  <c r="CE322" i="41"/>
  <c r="CF322" i="41"/>
  <c r="CG322" i="41"/>
  <c r="CH322" i="41"/>
  <c r="CI322" i="41"/>
  <c r="CJ322" i="41"/>
  <c r="CK322" i="41"/>
  <c r="CL322" i="41"/>
  <c r="CM322" i="41"/>
  <c r="CN322" i="41"/>
  <c r="CO322" i="41"/>
  <c r="CP322" i="41"/>
  <c r="CQ322" i="41"/>
  <c r="CR322" i="41"/>
  <c r="CS322" i="41"/>
  <c r="CT322" i="41"/>
  <c r="CU322" i="41"/>
  <c r="CV322" i="41"/>
  <c r="CW322" i="41"/>
  <c r="CX322" i="41"/>
  <c r="CY322" i="41"/>
  <c r="CZ322" i="41"/>
  <c r="DA322" i="41"/>
  <c r="DB322" i="41"/>
  <c r="DC322" i="41"/>
  <c r="CB323" i="41"/>
  <c r="CC323" i="41"/>
  <c r="CD323" i="41"/>
  <c r="CE323" i="41"/>
  <c r="CF323" i="41"/>
  <c r="CG323" i="41"/>
  <c r="CH323" i="41"/>
  <c r="CI323" i="41"/>
  <c r="CJ323" i="41"/>
  <c r="CK323" i="41"/>
  <c r="CL323" i="41"/>
  <c r="CM323" i="41"/>
  <c r="CN323" i="41"/>
  <c r="CO323" i="41"/>
  <c r="CP323" i="41"/>
  <c r="CQ323" i="41"/>
  <c r="CR323" i="41"/>
  <c r="CS323" i="41"/>
  <c r="CT323" i="41"/>
  <c r="CU323" i="41"/>
  <c r="CV323" i="41"/>
  <c r="CW323" i="41"/>
  <c r="CX323" i="41"/>
  <c r="CY323" i="41"/>
  <c r="CZ323" i="41"/>
  <c r="DA323" i="41"/>
  <c r="DB323" i="41"/>
  <c r="DC323" i="41"/>
  <c r="CB324" i="41"/>
  <c r="CC324" i="41"/>
  <c r="CD324" i="41"/>
  <c r="CE324" i="41"/>
  <c r="CF324" i="41"/>
  <c r="CG324" i="41"/>
  <c r="CH324" i="41"/>
  <c r="CI324" i="41"/>
  <c r="CJ324" i="41"/>
  <c r="CK324" i="41"/>
  <c r="CL324" i="41"/>
  <c r="CM324" i="41"/>
  <c r="CN324" i="41"/>
  <c r="CO324" i="41"/>
  <c r="CP324" i="41"/>
  <c r="CQ324" i="41"/>
  <c r="CR324" i="41"/>
  <c r="CS324" i="41"/>
  <c r="CT324" i="41"/>
  <c r="CU324" i="41"/>
  <c r="CV324" i="41"/>
  <c r="CW324" i="41"/>
  <c r="CX324" i="41"/>
  <c r="CY324" i="41"/>
  <c r="CZ324" i="41"/>
  <c r="DA324" i="41"/>
  <c r="DB324" i="41"/>
  <c r="DC324" i="41"/>
  <c r="CB325" i="41"/>
  <c r="CC325" i="41"/>
  <c r="CD325" i="41"/>
  <c r="CE325" i="41"/>
  <c r="CF325" i="41"/>
  <c r="CG325" i="41"/>
  <c r="CH325" i="41"/>
  <c r="CI325" i="41"/>
  <c r="CJ325" i="41"/>
  <c r="CK325" i="41"/>
  <c r="CL325" i="41"/>
  <c r="CM325" i="41"/>
  <c r="CN325" i="41"/>
  <c r="CO325" i="41"/>
  <c r="CP325" i="41"/>
  <c r="CQ325" i="41"/>
  <c r="CR325" i="41"/>
  <c r="CS325" i="41"/>
  <c r="CT325" i="41"/>
  <c r="CU325" i="41"/>
  <c r="CV325" i="41"/>
  <c r="CW325" i="41"/>
  <c r="CX325" i="41"/>
  <c r="CY325" i="41"/>
  <c r="CZ325" i="41"/>
  <c r="DA325" i="41"/>
  <c r="DB325" i="41"/>
  <c r="DC325" i="41"/>
  <c r="CB326" i="41"/>
  <c r="CC326" i="41"/>
  <c r="CD326" i="41"/>
  <c r="CE326" i="41"/>
  <c r="CF326" i="41"/>
  <c r="CG326" i="41"/>
  <c r="CH326" i="41"/>
  <c r="CI326" i="41"/>
  <c r="CJ326" i="41"/>
  <c r="CK326" i="41"/>
  <c r="CL326" i="41"/>
  <c r="CM326" i="41"/>
  <c r="CN326" i="41"/>
  <c r="CO326" i="41"/>
  <c r="CP326" i="41"/>
  <c r="CQ326" i="41"/>
  <c r="CR326" i="41"/>
  <c r="CS326" i="41"/>
  <c r="CT326" i="41"/>
  <c r="CU326" i="41"/>
  <c r="CV326" i="41"/>
  <c r="CW326" i="41"/>
  <c r="CX326" i="41"/>
  <c r="CY326" i="41"/>
  <c r="CZ326" i="41"/>
  <c r="DA326" i="41"/>
  <c r="DB326" i="41"/>
  <c r="DC326" i="41"/>
  <c r="CB327" i="41"/>
  <c r="CC327" i="41"/>
  <c r="CD327" i="41"/>
  <c r="CE327" i="41"/>
  <c r="CF327" i="41"/>
  <c r="CG327" i="41"/>
  <c r="CH327" i="41"/>
  <c r="CI327" i="41"/>
  <c r="CJ327" i="41"/>
  <c r="CK327" i="41"/>
  <c r="CL327" i="41"/>
  <c r="CM327" i="41"/>
  <c r="CN327" i="41"/>
  <c r="CO327" i="41"/>
  <c r="CP327" i="41"/>
  <c r="CQ327" i="41"/>
  <c r="CR327" i="41"/>
  <c r="CS327" i="41"/>
  <c r="CT327" i="41"/>
  <c r="CU327" i="41"/>
  <c r="CV327" i="41"/>
  <c r="CW327" i="41"/>
  <c r="CX327" i="41"/>
  <c r="CY327" i="41"/>
  <c r="CZ327" i="41"/>
  <c r="DA327" i="41"/>
  <c r="DB327" i="41"/>
  <c r="DC327" i="41"/>
  <c r="CB328" i="41"/>
  <c r="CC328" i="41"/>
  <c r="CD328" i="41"/>
  <c r="CE328" i="41"/>
  <c r="CF328" i="41"/>
  <c r="CG328" i="41"/>
  <c r="CH328" i="41"/>
  <c r="CI328" i="41"/>
  <c r="CJ328" i="41"/>
  <c r="CK328" i="41"/>
  <c r="CL328" i="41"/>
  <c r="CM328" i="41"/>
  <c r="CN328" i="41"/>
  <c r="CO328" i="41"/>
  <c r="CP328" i="41"/>
  <c r="CQ328" i="41"/>
  <c r="CR328" i="41"/>
  <c r="CS328" i="41"/>
  <c r="CT328" i="41"/>
  <c r="CU328" i="41"/>
  <c r="CV328" i="41"/>
  <c r="CW328" i="41"/>
  <c r="CX328" i="41"/>
  <c r="CY328" i="41"/>
  <c r="CZ328" i="41"/>
  <c r="DA328" i="41"/>
  <c r="DB328" i="41"/>
  <c r="DC328" i="41"/>
  <c r="CB329" i="41"/>
  <c r="CC329" i="41"/>
  <c r="CD329" i="41"/>
  <c r="CE329" i="41"/>
  <c r="CF329" i="41"/>
  <c r="CG329" i="41"/>
  <c r="CH329" i="41"/>
  <c r="CI329" i="41"/>
  <c r="CJ329" i="41"/>
  <c r="CK329" i="41"/>
  <c r="CL329" i="41"/>
  <c r="CM329" i="41"/>
  <c r="CN329" i="41"/>
  <c r="CO329" i="41"/>
  <c r="CP329" i="41"/>
  <c r="CQ329" i="41"/>
  <c r="CR329" i="41"/>
  <c r="CS329" i="41"/>
  <c r="CT329" i="41"/>
  <c r="CU329" i="41"/>
  <c r="CV329" i="41"/>
  <c r="CW329" i="41"/>
  <c r="CX329" i="41"/>
  <c r="CY329" i="41"/>
  <c r="CZ329" i="41"/>
  <c r="DA329" i="41"/>
  <c r="DB329" i="41"/>
  <c r="DC329" i="41"/>
  <c r="CB330" i="41"/>
  <c r="CC330" i="41"/>
  <c r="CD330" i="41"/>
  <c r="CE330" i="41"/>
  <c r="CF330" i="41"/>
  <c r="CG330" i="41"/>
  <c r="CH330" i="41"/>
  <c r="CI330" i="41"/>
  <c r="CJ330" i="41"/>
  <c r="CK330" i="41"/>
  <c r="CL330" i="41"/>
  <c r="CM330" i="41"/>
  <c r="CN330" i="41"/>
  <c r="CO330" i="41"/>
  <c r="CP330" i="41"/>
  <c r="CQ330" i="41"/>
  <c r="CR330" i="41"/>
  <c r="CS330" i="41"/>
  <c r="CT330" i="41"/>
  <c r="CU330" i="41"/>
  <c r="CV330" i="41"/>
  <c r="CW330" i="41"/>
  <c r="CX330" i="41"/>
  <c r="CY330" i="41"/>
  <c r="CZ330" i="41"/>
  <c r="DA330" i="41"/>
  <c r="DB330" i="41"/>
  <c r="DC330" i="41"/>
  <c r="CB331" i="41"/>
  <c r="CC331" i="41"/>
  <c r="CD331" i="41"/>
  <c r="CE331" i="41"/>
  <c r="CF331" i="41"/>
  <c r="CG331" i="41"/>
  <c r="CH331" i="41"/>
  <c r="CI331" i="41"/>
  <c r="CJ331" i="41"/>
  <c r="CK331" i="41"/>
  <c r="CL331" i="41"/>
  <c r="CM331" i="41"/>
  <c r="CN331" i="41"/>
  <c r="CO331" i="41"/>
  <c r="CP331" i="41"/>
  <c r="CQ331" i="41"/>
  <c r="CR331" i="41"/>
  <c r="CS331" i="41"/>
  <c r="CT331" i="41"/>
  <c r="CU331" i="41"/>
  <c r="CV331" i="41"/>
  <c r="CW331" i="41"/>
  <c r="CX331" i="41"/>
  <c r="CY331" i="41"/>
  <c r="CZ331" i="41"/>
  <c r="DA331" i="41"/>
  <c r="DB331" i="41"/>
  <c r="DC331" i="41"/>
  <c r="CB332" i="41"/>
  <c r="CC332" i="41"/>
  <c r="CD332" i="41"/>
  <c r="CE332" i="41"/>
  <c r="CF332" i="41"/>
  <c r="CG332" i="41"/>
  <c r="CH332" i="41"/>
  <c r="CI332" i="41"/>
  <c r="CJ332" i="41"/>
  <c r="CK332" i="41"/>
  <c r="CL332" i="41"/>
  <c r="CM332" i="41"/>
  <c r="CN332" i="41"/>
  <c r="CO332" i="41"/>
  <c r="CP332" i="41"/>
  <c r="CQ332" i="41"/>
  <c r="CR332" i="41"/>
  <c r="CS332" i="41"/>
  <c r="CT332" i="41"/>
  <c r="CU332" i="41"/>
  <c r="CV332" i="41"/>
  <c r="CW332" i="41"/>
  <c r="CX332" i="41"/>
  <c r="CY332" i="41"/>
  <c r="CZ332" i="41"/>
  <c r="DA332" i="41"/>
  <c r="DB332" i="41"/>
  <c r="DC332" i="41"/>
  <c r="CB333" i="41"/>
  <c r="CC333" i="41"/>
  <c r="CD333" i="41"/>
  <c r="CE333" i="41"/>
  <c r="CF333" i="41"/>
  <c r="CG333" i="41"/>
  <c r="CH333" i="41"/>
  <c r="CI333" i="41"/>
  <c r="CJ333" i="41"/>
  <c r="CK333" i="41"/>
  <c r="CL333" i="41"/>
  <c r="CM333" i="41"/>
  <c r="CN333" i="41"/>
  <c r="CO333" i="41"/>
  <c r="CP333" i="41"/>
  <c r="CQ333" i="41"/>
  <c r="CR333" i="41"/>
  <c r="CS333" i="41"/>
  <c r="CT333" i="41"/>
  <c r="CU333" i="41"/>
  <c r="CV333" i="41"/>
  <c r="CW333" i="41"/>
  <c r="CX333" i="41"/>
  <c r="CY333" i="41"/>
  <c r="CZ333" i="41"/>
  <c r="DA333" i="41"/>
  <c r="DB333" i="41"/>
  <c r="DC333" i="41"/>
  <c r="CB334" i="41"/>
  <c r="CC334" i="41"/>
  <c r="CD334" i="41"/>
  <c r="CE334" i="41"/>
  <c r="CF334" i="41"/>
  <c r="CG334" i="41"/>
  <c r="CH334" i="41"/>
  <c r="CI334" i="41"/>
  <c r="CJ334" i="41"/>
  <c r="CK334" i="41"/>
  <c r="CL334" i="41"/>
  <c r="CM334" i="41"/>
  <c r="CN334" i="41"/>
  <c r="CO334" i="41"/>
  <c r="CP334" i="41"/>
  <c r="CQ334" i="41"/>
  <c r="CR334" i="41"/>
  <c r="CS334" i="41"/>
  <c r="CT334" i="41"/>
  <c r="CU334" i="41"/>
  <c r="CV334" i="41"/>
  <c r="CW334" i="41"/>
  <c r="CX334" i="41"/>
  <c r="CY334" i="41"/>
  <c r="CZ334" i="41"/>
  <c r="DA334" i="41"/>
  <c r="DB334" i="41"/>
  <c r="DC334" i="41"/>
  <c r="CB335" i="41"/>
  <c r="CC335" i="41"/>
  <c r="CD335" i="41"/>
  <c r="CE335" i="41"/>
  <c r="CF335" i="41"/>
  <c r="CG335" i="41"/>
  <c r="CH335" i="41"/>
  <c r="CI335" i="41"/>
  <c r="CJ335" i="41"/>
  <c r="CK335" i="41"/>
  <c r="CL335" i="41"/>
  <c r="CM335" i="41"/>
  <c r="CN335" i="41"/>
  <c r="CO335" i="41"/>
  <c r="CP335" i="41"/>
  <c r="CQ335" i="41"/>
  <c r="CR335" i="41"/>
  <c r="CS335" i="41"/>
  <c r="CT335" i="41"/>
  <c r="CU335" i="41"/>
  <c r="CV335" i="41"/>
  <c r="CW335" i="41"/>
  <c r="CX335" i="41"/>
  <c r="CY335" i="41"/>
  <c r="CZ335" i="41"/>
  <c r="DA335" i="41"/>
  <c r="DB335" i="41"/>
  <c r="DC335" i="41"/>
  <c r="CB336" i="41"/>
  <c r="CC336" i="41"/>
  <c r="CD336" i="41"/>
  <c r="CE336" i="41"/>
  <c r="CF336" i="41"/>
  <c r="CG336" i="41"/>
  <c r="CH336" i="41"/>
  <c r="CI336" i="41"/>
  <c r="CJ336" i="41"/>
  <c r="CK336" i="41"/>
  <c r="CL336" i="41"/>
  <c r="CM336" i="41"/>
  <c r="CN336" i="41"/>
  <c r="CO336" i="41"/>
  <c r="CP336" i="41"/>
  <c r="CQ336" i="41"/>
  <c r="CR336" i="41"/>
  <c r="CS336" i="41"/>
  <c r="CT336" i="41"/>
  <c r="CU336" i="41"/>
  <c r="CV336" i="41"/>
  <c r="CW336" i="41"/>
  <c r="CX336" i="41"/>
  <c r="CY336" i="41"/>
  <c r="CZ336" i="41"/>
  <c r="DA336" i="41"/>
  <c r="DB336" i="41"/>
  <c r="DC336" i="41"/>
  <c r="CB337" i="41"/>
  <c r="CC337" i="41"/>
  <c r="CD337" i="41"/>
  <c r="CE337" i="41"/>
  <c r="CF337" i="41"/>
  <c r="CG337" i="41"/>
  <c r="CH337" i="41"/>
  <c r="CI337" i="41"/>
  <c r="CJ337" i="41"/>
  <c r="CK337" i="41"/>
  <c r="CL337" i="41"/>
  <c r="CM337" i="41"/>
  <c r="CN337" i="41"/>
  <c r="CO337" i="41"/>
  <c r="CP337" i="41"/>
  <c r="CQ337" i="41"/>
  <c r="CR337" i="41"/>
  <c r="CS337" i="41"/>
  <c r="CT337" i="41"/>
  <c r="CU337" i="41"/>
  <c r="CV337" i="41"/>
  <c r="CW337" i="41"/>
  <c r="CX337" i="41"/>
  <c r="CY337" i="41"/>
  <c r="CZ337" i="41"/>
  <c r="DA337" i="41"/>
  <c r="DB337" i="41"/>
  <c r="DC337" i="41"/>
  <c r="CB338" i="41"/>
  <c r="CC338" i="41"/>
  <c r="CD338" i="41"/>
  <c r="CE338" i="41"/>
  <c r="CF338" i="41"/>
  <c r="CG338" i="41"/>
  <c r="CH338" i="41"/>
  <c r="CI338" i="41"/>
  <c r="CJ338" i="41"/>
  <c r="CK338" i="41"/>
  <c r="CL338" i="41"/>
  <c r="CM338" i="41"/>
  <c r="CN338" i="41"/>
  <c r="CO338" i="41"/>
  <c r="CP338" i="41"/>
  <c r="CQ338" i="41"/>
  <c r="CR338" i="41"/>
  <c r="CS338" i="41"/>
  <c r="CT338" i="41"/>
  <c r="CU338" i="41"/>
  <c r="CV338" i="41"/>
  <c r="CW338" i="41"/>
  <c r="CX338" i="41"/>
  <c r="CY338" i="41"/>
  <c r="CZ338" i="41"/>
  <c r="DA338" i="41"/>
  <c r="DB338" i="41"/>
  <c r="DC338" i="41"/>
  <c r="CB339" i="41"/>
  <c r="CC339" i="41"/>
  <c r="CD339" i="41"/>
  <c r="CE339" i="41"/>
  <c r="CF339" i="41"/>
  <c r="CG339" i="41"/>
  <c r="CH339" i="41"/>
  <c r="CI339" i="41"/>
  <c r="CJ339" i="41"/>
  <c r="CK339" i="41"/>
  <c r="CL339" i="41"/>
  <c r="CM339" i="41"/>
  <c r="CN339" i="41"/>
  <c r="CO339" i="41"/>
  <c r="CP339" i="41"/>
  <c r="CQ339" i="41"/>
  <c r="CR339" i="41"/>
  <c r="CS339" i="41"/>
  <c r="CT339" i="41"/>
  <c r="CU339" i="41"/>
  <c r="CV339" i="41"/>
  <c r="CW339" i="41"/>
  <c r="CX339" i="41"/>
  <c r="CY339" i="41"/>
  <c r="CZ339" i="41"/>
  <c r="DA339" i="41"/>
  <c r="DB339" i="41"/>
  <c r="DC339" i="41"/>
  <c r="CB340" i="41"/>
  <c r="CC340" i="41"/>
  <c r="CD340" i="41"/>
  <c r="CE340" i="41"/>
  <c r="CF340" i="41"/>
  <c r="CG340" i="41"/>
  <c r="CH340" i="41"/>
  <c r="CI340" i="41"/>
  <c r="CJ340" i="41"/>
  <c r="CK340" i="41"/>
  <c r="CL340" i="41"/>
  <c r="CM340" i="41"/>
  <c r="CN340" i="41"/>
  <c r="CO340" i="41"/>
  <c r="CP340" i="41"/>
  <c r="CQ340" i="41"/>
  <c r="CR340" i="41"/>
  <c r="CS340" i="41"/>
  <c r="CT340" i="41"/>
  <c r="CU340" i="41"/>
  <c r="CV340" i="41"/>
  <c r="CW340" i="41"/>
  <c r="CX340" i="41"/>
  <c r="CY340" i="41"/>
  <c r="CZ340" i="41"/>
  <c r="DA340" i="41"/>
  <c r="DB340" i="41"/>
  <c r="DC340" i="41"/>
  <c r="CB341" i="41"/>
  <c r="CC341" i="41"/>
  <c r="CD341" i="41"/>
  <c r="CE341" i="41"/>
  <c r="CF341" i="41"/>
  <c r="CG341" i="41"/>
  <c r="CH341" i="41"/>
  <c r="CI341" i="41"/>
  <c r="CJ341" i="41"/>
  <c r="CK341" i="41"/>
  <c r="CL341" i="41"/>
  <c r="CM341" i="41"/>
  <c r="CN341" i="41"/>
  <c r="CO341" i="41"/>
  <c r="CP341" i="41"/>
  <c r="CQ341" i="41"/>
  <c r="CR341" i="41"/>
  <c r="CS341" i="41"/>
  <c r="CT341" i="41"/>
  <c r="CU341" i="41"/>
  <c r="CV341" i="41"/>
  <c r="CW341" i="41"/>
  <c r="CX341" i="41"/>
  <c r="CY341" i="41"/>
  <c r="CZ341" i="41"/>
  <c r="DA341" i="41"/>
  <c r="DB341" i="41"/>
  <c r="DC341" i="41"/>
  <c r="CB342" i="41"/>
  <c r="CC342" i="41"/>
  <c r="CD342" i="41"/>
  <c r="CE342" i="41"/>
  <c r="CF342" i="41"/>
  <c r="CG342" i="41"/>
  <c r="CH342" i="41"/>
  <c r="CI342" i="41"/>
  <c r="CJ342" i="41"/>
  <c r="CK342" i="41"/>
  <c r="CL342" i="41"/>
  <c r="CM342" i="41"/>
  <c r="CN342" i="41"/>
  <c r="CO342" i="41"/>
  <c r="CP342" i="41"/>
  <c r="CQ342" i="41"/>
  <c r="CR342" i="41"/>
  <c r="CS342" i="41"/>
  <c r="CT342" i="41"/>
  <c r="CU342" i="41"/>
  <c r="CV342" i="41"/>
  <c r="CW342" i="41"/>
  <c r="CX342" i="41"/>
  <c r="CY342" i="41"/>
  <c r="CZ342" i="41"/>
  <c r="DA342" i="41"/>
  <c r="DB342" i="41"/>
  <c r="DC342" i="41"/>
  <c r="CB343" i="41"/>
  <c r="CC343" i="41"/>
  <c r="CD343" i="41"/>
  <c r="CE343" i="41"/>
  <c r="CF343" i="41"/>
  <c r="CG343" i="41"/>
  <c r="CH343" i="41"/>
  <c r="CI343" i="41"/>
  <c r="CJ343" i="41"/>
  <c r="CK343" i="41"/>
  <c r="CL343" i="41"/>
  <c r="CM343" i="41"/>
  <c r="CN343" i="41"/>
  <c r="CO343" i="41"/>
  <c r="CP343" i="41"/>
  <c r="CQ343" i="41"/>
  <c r="CR343" i="41"/>
  <c r="CS343" i="41"/>
  <c r="CT343" i="41"/>
  <c r="CU343" i="41"/>
  <c r="CV343" i="41"/>
  <c r="CW343" i="41"/>
  <c r="CX343" i="41"/>
  <c r="CY343" i="41"/>
  <c r="CZ343" i="41"/>
  <c r="DA343" i="41"/>
  <c r="DB343" i="41"/>
  <c r="DC343" i="41"/>
  <c r="CB344" i="41"/>
  <c r="CC344" i="41"/>
  <c r="CD344" i="41"/>
  <c r="CE344" i="41"/>
  <c r="CF344" i="41"/>
  <c r="CG344" i="41"/>
  <c r="CH344" i="41"/>
  <c r="CI344" i="41"/>
  <c r="CJ344" i="41"/>
  <c r="CK344" i="41"/>
  <c r="CL344" i="41"/>
  <c r="CM344" i="41"/>
  <c r="CN344" i="41"/>
  <c r="CO344" i="41"/>
  <c r="CP344" i="41"/>
  <c r="CQ344" i="41"/>
  <c r="CR344" i="41"/>
  <c r="CS344" i="41"/>
  <c r="CT344" i="41"/>
  <c r="CU344" i="41"/>
  <c r="CV344" i="41"/>
  <c r="CW344" i="41"/>
  <c r="CX344" i="41"/>
  <c r="CY344" i="41"/>
  <c r="CZ344" i="41"/>
  <c r="DA344" i="41"/>
  <c r="DB344" i="41"/>
  <c r="DC344" i="41"/>
  <c r="CB345" i="41"/>
  <c r="CC345" i="41"/>
  <c r="CD345" i="41"/>
  <c r="CE345" i="41"/>
  <c r="CF345" i="41"/>
  <c r="CG345" i="41"/>
  <c r="CH345" i="41"/>
  <c r="CI345" i="41"/>
  <c r="CJ345" i="41"/>
  <c r="CK345" i="41"/>
  <c r="CL345" i="41"/>
  <c r="CM345" i="41"/>
  <c r="CN345" i="41"/>
  <c r="CO345" i="41"/>
  <c r="CP345" i="41"/>
  <c r="CQ345" i="41"/>
  <c r="CR345" i="41"/>
  <c r="CS345" i="41"/>
  <c r="CT345" i="41"/>
  <c r="CU345" i="41"/>
  <c r="CV345" i="41"/>
  <c r="CW345" i="41"/>
  <c r="CX345" i="41"/>
  <c r="CY345" i="41"/>
  <c r="CZ345" i="41"/>
  <c r="DA345" i="41"/>
  <c r="DB345" i="41"/>
  <c r="DC345" i="41"/>
  <c r="CB346" i="41"/>
  <c r="CC346" i="41"/>
  <c r="CD346" i="41"/>
  <c r="CE346" i="41"/>
  <c r="CF346" i="41"/>
  <c r="CG346" i="41"/>
  <c r="CH346" i="41"/>
  <c r="CI346" i="41"/>
  <c r="CJ346" i="41"/>
  <c r="CK346" i="41"/>
  <c r="CL346" i="41"/>
  <c r="CM346" i="41"/>
  <c r="CN346" i="41"/>
  <c r="CO346" i="41"/>
  <c r="CP346" i="41"/>
  <c r="CQ346" i="41"/>
  <c r="CR346" i="41"/>
  <c r="CS346" i="41"/>
  <c r="CT346" i="41"/>
  <c r="CU346" i="41"/>
  <c r="CV346" i="41"/>
  <c r="CW346" i="41"/>
  <c r="CX346" i="41"/>
  <c r="CY346" i="41"/>
  <c r="CZ346" i="41"/>
  <c r="DA346" i="41"/>
  <c r="DB346" i="41"/>
  <c r="DC346" i="41"/>
  <c r="CB347" i="41"/>
  <c r="CC347" i="41"/>
  <c r="CD347" i="41"/>
  <c r="CE347" i="41"/>
  <c r="CF347" i="41"/>
  <c r="CG347" i="41"/>
  <c r="CH347" i="41"/>
  <c r="CI347" i="41"/>
  <c r="CJ347" i="41"/>
  <c r="CK347" i="41"/>
  <c r="CL347" i="41"/>
  <c r="CM347" i="41"/>
  <c r="CN347" i="41"/>
  <c r="CO347" i="41"/>
  <c r="CP347" i="41"/>
  <c r="CQ347" i="41"/>
  <c r="CR347" i="41"/>
  <c r="CS347" i="41"/>
  <c r="CT347" i="41"/>
  <c r="CU347" i="41"/>
  <c r="CV347" i="41"/>
  <c r="CW347" i="41"/>
  <c r="CX347" i="41"/>
  <c r="CY347" i="41"/>
  <c r="CZ347" i="41"/>
  <c r="DA347" i="41"/>
  <c r="DB347" i="41"/>
  <c r="DC347" i="41"/>
  <c r="CB348" i="41"/>
  <c r="CC348" i="41"/>
  <c r="CD348" i="41"/>
  <c r="CE348" i="41"/>
  <c r="CF348" i="41"/>
  <c r="CG348" i="41"/>
  <c r="CH348" i="41"/>
  <c r="CI348" i="41"/>
  <c r="CJ348" i="41"/>
  <c r="CK348" i="41"/>
  <c r="CL348" i="41"/>
  <c r="CM348" i="41"/>
  <c r="CN348" i="41"/>
  <c r="CO348" i="41"/>
  <c r="CP348" i="41"/>
  <c r="CQ348" i="41"/>
  <c r="CR348" i="41"/>
  <c r="CS348" i="41"/>
  <c r="CT348" i="41"/>
  <c r="CU348" i="41"/>
  <c r="CV348" i="41"/>
  <c r="CW348" i="41"/>
  <c r="CX348" i="41"/>
  <c r="CY348" i="41"/>
  <c r="CZ348" i="41"/>
  <c r="DA348" i="41"/>
  <c r="DB348" i="41"/>
  <c r="DC348" i="41"/>
  <c r="CB349" i="41"/>
  <c r="CC349" i="41"/>
  <c r="CD349" i="41"/>
  <c r="CE349" i="41"/>
  <c r="CF349" i="41"/>
  <c r="CG349" i="41"/>
  <c r="CH349" i="41"/>
  <c r="CI349" i="41"/>
  <c r="CJ349" i="41"/>
  <c r="CK349" i="41"/>
  <c r="CL349" i="41"/>
  <c r="CM349" i="41"/>
  <c r="CN349" i="41"/>
  <c r="CO349" i="41"/>
  <c r="CP349" i="41"/>
  <c r="CQ349" i="41"/>
  <c r="CR349" i="41"/>
  <c r="CS349" i="41"/>
  <c r="CT349" i="41"/>
  <c r="CU349" i="41"/>
  <c r="CV349" i="41"/>
  <c r="CW349" i="41"/>
  <c r="CX349" i="41"/>
  <c r="CY349" i="41"/>
  <c r="CZ349" i="41"/>
  <c r="DA349" i="41"/>
  <c r="DB349" i="41"/>
  <c r="DC349" i="41"/>
  <c r="CB350" i="41"/>
  <c r="CC350" i="41"/>
  <c r="CD350" i="41"/>
  <c r="CE350" i="41"/>
  <c r="CF350" i="41"/>
  <c r="CG350" i="41"/>
  <c r="CH350" i="41"/>
  <c r="CI350" i="41"/>
  <c r="CJ350" i="41"/>
  <c r="CK350" i="41"/>
  <c r="CL350" i="41"/>
  <c r="CM350" i="41"/>
  <c r="CN350" i="41"/>
  <c r="CO350" i="41"/>
  <c r="CP350" i="41"/>
  <c r="CQ350" i="41"/>
  <c r="CR350" i="41"/>
  <c r="CS350" i="41"/>
  <c r="CT350" i="41"/>
  <c r="CU350" i="41"/>
  <c r="CV350" i="41"/>
  <c r="CW350" i="41"/>
  <c r="CX350" i="41"/>
  <c r="CY350" i="41"/>
  <c r="CZ350" i="41"/>
  <c r="DA350" i="41"/>
  <c r="DB350" i="41"/>
  <c r="DC350" i="41"/>
  <c r="CB351" i="41"/>
  <c r="CC351" i="41"/>
  <c r="CD351" i="41"/>
  <c r="CE351" i="41"/>
  <c r="CF351" i="41"/>
  <c r="CG351" i="41"/>
  <c r="CH351" i="41"/>
  <c r="CI351" i="41"/>
  <c r="CJ351" i="41"/>
  <c r="CK351" i="41"/>
  <c r="CL351" i="41"/>
  <c r="CM351" i="41"/>
  <c r="CN351" i="41"/>
  <c r="CO351" i="41"/>
  <c r="CP351" i="41"/>
  <c r="CQ351" i="41"/>
  <c r="CR351" i="41"/>
  <c r="CS351" i="41"/>
  <c r="CT351" i="41"/>
  <c r="CU351" i="41"/>
  <c r="CV351" i="41"/>
  <c r="CW351" i="41"/>
  <c r="CX351" i="41"/>
  <c r="CY351" i="41"/>
  <c r="CZ351" i="41"/>
  <c r="DA351" i="41"/>
  <c r="DB351" i="41"/>
  <c r="DC351" i="41"/>
  <c r="CB352" i="41"/>
  <c r="CC352" i="41"/>
  <c r="CD352" i="41"/>
  <c r="CE352" i="41"/>
  <c r="CF352" i="41"/>
  <c r="CG352" i="41"/>
  <c r="CH352" i="41"/>
  <c r="CI352" i="41"/>
  <c r="CJ352" i="41"/>
  <c r="CK352" i="41"/>
  <c r="CL352" i="41"/>
  <c r="CM352" i="41"/>
  <c r="CN352" i="41"/>
  <c r="CO352" i="41"/>
  <c r="CP352" i="41"/>
  <c r="CQ352" i="41"/>
  <c r="CR352" i="41"/>
  <c r="CS352" i="41"/>
  <c r="CT352" i="41"/>
  <c r="CU352" i="41"/>
  <c r="CV352" i="41"/>
  <c r="CW352" i="41"/>
  <c r="CX352" i="41"/>
  <c r="CY352" i="41"/>
  <c r="CZ352" i="41"/>
  <c r="DA352" i="41"/>
  <c r="DB352" i="41"/>
  <c r="DC352" i="41"/>
  <c r="CB353" i="41"/>
  <c r="CC353" i="41"/>
  <c r="CD353" i="41"/>
  <c r="CE353" i="41"/>
  <c r="CF353" i="41"/>
  <c r="CG353" i="41"/>
  <c r="CH353" i="41"/>
  <c r="CI353" i="41"/>
  <c r="CJ353" i="41"/>
  <c r="CK353" i="41"/>
  <c r="CL353" i="41"/>
  <c r="CM353" i="41"/>
  <c r="CN353" i="41"/>
  <c r="CO353" i="41"/>
  <c r="CP353" i="41"/>
  <c r="CQ353" i="41"/>
  <c r="CR353" i="41"/>
  <c r="CS353" i="41"/>
  <c r="CT353" i="41"/>
  <c r="CU353" i="41"/>
  <c r="CV353" i="41"/>
  <c r="CW353" i="41"/>
  <c r="CX353" i="41"/>
  <c r="CY353" i="41"/>
  <c r="CZ353" i="41"/>
  <c r="DA353" i="41"/>
  <c r="DB353" i="41"/>
  <c r="DC353" i="41"/>
  <c r="CB354" i="41"/>
  <c r="CC354" i="41"/>
  <c r="CD354" i="41"/>
  <c r="CE354" i="41"/>
  <c r="CF354" i="41"/>
  <c r="CG354" i="41"/>
  <c r="CH354" i="41"/>
  <c r="CI354" i="41"/>
  <c r="CJ354" i="41"/>
  <c r="CK354" i="41"/>
  <c r="CL354" i="41"/>
  <c r="CM354" i="41"/>
  <c r="CN354" i="41"/>
  <c r="CO354" i="41"/>
  <c r="CP354" i="41"/>
  <c r="CQ354" i="41"/>
  <c r="CR354" i="41"/>
  <c r="CS354" i="41"/>
  <c r="CT354" i="41"/>
  <c r="CU354" i="41"/>
  <c r="CV354" i="41"/>
  <c r="CW354" i="41"/>
  <c r="CX354" i="41"/>
  <c r="CY354" i="41"/>
  <c r="CZ354" i="41"/>
  <c r="DA354" i="41"/>
  <c r="DB354" i="41"/>
  <c r="DC354" i="41"/>
  <c r="CB355" i="41"/>
  <c r="CC355" i="41"/>
  <c r="CD355" i="41"/>
  <c r="CE355" i="41"/>
  <c r="CF355" i="41"/>
  <c r="CG355" i="41"/>
  <c r="CH355" i="41"/>
  <c r="CI355" i="41"/>
  <c r="CJ355" i="41"/>
  <c r="CK355" i="41"/>
  <c r="CL355" i="41"/>
  <c r="CM355" i="41"/>
  <c r="CN355" i="41"/>
  <c r="CO355" i="41"/>
  <c r="CP355" i="41"/>
  <c r="CQ355" i="41"/>
  <c r="CR355" i="41"/>
  <c r="CS355" i="41"/>
  <c r="CT355" i="41"/>
  <c r="CU355" i="41"/>
  <c r="CV355" i="41"/>
  <c r="CW355" i="41"/>
  <c r="CX355" i="41"/>
  <c r="CY355" i="41"/>
  <c r="CZ355" i="41"/>
  <c r="DA355" i="41"/>
  <c r="DB355" i="41"/>
  <c r="DC355" i="41"/>
  <c r="CB356" i="41"/>
  <c r="CC356" i="41"/>
  <c r="CD356" i="41"/>
  <c r="CE356" i="41"/>
  <c r="CF356" i="41"/>
  <c r="CG356" i="41"/>
  <c r="CH356" i="41"/>
  <c r="CI356" i="41"/>
  <c r="CJ356" i="41"/>
  <c r="CK356" i="41"/>
  <c r="CL356" i="41"/>
  <c r="CM356" i="41"/>
  <c r="CN356" i="41"/>
  <c r="CO356" i="41"/>
  <c r="CP356" i="41"/>
  <c r="CQ356" i="41"/>
  <c r="CR356" i="41"/>
  <c r="CS356" i="41"/>
  <c r="CT356" i="41"/>
  <c r="CU356" i="41"/>
  <c r="CV356" i="41"/>
  <c r="CW356" i="41"/>
  <c r="CX356" i="41"/>
  <c r="CY356" i="41"/>
  <c r="CZ356" i="41"/>
  <c r="DA356" i="41"/>
  <c r="DB356" i="41"/>
  <c r="DC356" i="41"/>
  <c r="CB357" i="41"/>
  <c r="CC357" i="41"/>
  <c r="CD357" i="41"/>
  <c r="CE357" i="41"/>
  <c r="CF357" i="41"/>
  <c r="CG357" i="41"/>
  <c r="CH357" i="41"/>
  <c r="CI357" i="41"/>
  <c r="CJ357" i="41"/>
  <c r="CK357" i="41"/>
  <c r="CL357" i="41"/>
  <c r="CM357" i="41"/>
  <c r="CN357" i="41"/>
  <c r="CO357" i="41"/>
  <c r="CP357" i="41"/>
  <c r="CQ357" i="41"/>
  <c r="CR357" i="41"/>
  <c r="CS357" i="41"/>
  <c r="CT357" i="41"/>
  <c r="CU357" i="41"/>
  <c r="CV357" i="41"/>
  <c r="CW357" i="41"/>
  <c r="CX357" i="41"/>
  <c r="CY357" i="41"/>
  <c r="CZ357" i="41"/>
  <c r="DA357" i="41"/>
  <c r="DB357" i="41"/>
  <c r="DC357" i="41"/>
  <c r="CB358" i="41"/>
  <c r="CC358" i="41"/>
  <c r="CD358" i="41"/>
  <c r="CE358" i="41"/>
  <c r="CF358" i="41"/>
  <c r="CG358" i="41"/>
  <c r="CH358" i="41"/>
  <c r="CI358" i="41"/>
  <c r="CJ358" i="41"/>
  <c r="CK358" i="41"/>
  <c r="CL358" i="41"/>
  <c r="CM358" i="41"/>
  <c r="CN358" i="41"/>
  <c r="CO358" i="41"/>
  <c r="CP358" i="41"/>
  <c r="CQ358" i="41"/>
  <c r="CR358" i="41"/>
  <c r="CS358" i="41"/>
  <c r="CT358" i="41"/>
  <c r="CU358" i="41"/>
  <c r="CV358" i="41"/>
  <c r="CW358" i="41"/>
  <c r="CX358" i="41"/>
  <c r="CY358" i="41"/>
  <c r="CZ358" i="41"/>
  <c r="DA358" i="41"/>
  <c r="DB358" i="41"/>
  <c r="DC358" i="41"/>
  <c r="CB359" i="41"/>
  <c r="CC359" i="41"/>
  <c r="CD359" i="41"/>
  <c r="CE359" i="41"/>
  <c r="CF359" i="41"/>
  <c r="CG359" i="41"/>
  <c r="CH359" i="41"/>
  <c r="CI359" i="41"/>
  <c r="CJ359" i="41"/>
  <c r="CK359" i="41"/>
  <c r="CL359" i="41"/>
  <c r="CM359" i="41"/>
  <c r="CN359" i="41"/>
  <c r="CO359" i="41"/>
  <c r="CP359" i="41"/>
  <c r="CQ359" i="41"/>
  <c r="CR359" i="41"/>
  <c r="CS359" i="41"/>
  <c r="CT359" i="41"/>
  <c r="CU359" i="41"/>
  <c r="CV359" i="41"/>
  <c r="CW359" i="41"/>
  <c r="CX359" i="41"/>
  <c r="CY359" i="41"/>
  <c r="CZ359" i="41"/>
  <c r="DA359" i="41"/>
  <c r="DB359" i="41"/>
  <c r="DC359" i="41"/>
  <c r="CB360" i="41"/>
  <c r="CC360" i="41"/>
  <c r="CD360" i="41"/>
  <c r="CE360" i="41"/>
  <c r="CF360" i="41"/>
  <c r="CG360" i="41"/>
  <c r="CH360" i="41"/>
  <c r="CI360" i="41"/>
  <c r="CJ360" i="41"/>
  <c r="CK360" i="41"/>
  <c r="CL360" i="41"/>
  <c r="CM360" i="41"/>
  <c r="CN360" i="41"/>
  <c r="CO360" i="41"/>
  <c r="CP360" i="41"/>
  <c r="CQ360" i="41"/>
  <c r="CR360" i="41"/>
  <c r="CS360" i="41"/>
  <c r="CT360" i="41"/>
  <c r="CU360" i="41"/>
  <c r="CV360" i="41"/>
  <c r="CW360" i="41"/>
  <c r="CX360" i="41"/>
  <c r="CY360" i="41"/>
  <c r="CZ360" i="41"/>
  <c r="DA360" i="41"/>
  <c r="DB360" i="41"/>
  <c r="DC360" i="41"/>
  <c r="CA245" i="41" l="1"/>
  <c r="CA246" i="41"/>
  <c r="CA247" i="41"/>
  <c r="CA248" i="41"/>
  <c r="CA249" i="41"/>
  <c r="CA250" i="41"/>
  <c r="CA251" i="41"/>
  <c r="CA252" i="41"/>
  <c r="CA253" i="41"/>
  <c r="CA254" i="41"/>
  <c r="CA255" i="41"/>
  <c r="CA256" i="41"/>
  <c r="CA257" i="41"/>
  <c r="CA258" i="41"/>
  <c r="CA259" i="41"/>
  <c r="CA260" i="41"/>
  <c r="CA261" i="41"/>
  <c r="CA262" i="41"/>
  <c r="CA263" i="41"/>
  <c r="CA264" i="41"/>
  <c r="CA265" i="41"/>
  <c r="CA266" i="41"/>
  <c r="CA267" i="41"/>
  <c r="CA268" i="41"/>
  <c r="CA269" i="41"/>
  <c r="CA270" i="41"/>
  <c r="CA271" i="41"/>
  <c r="CA272" i="41"/>
  <c r="CA273" i="41"/>
  <c r="CA274" i="41"/>
  <c r="CA275" i="41"/>
  <c r="CA276" i="41"/>
  <c r="CA277" i="41"/>
  <c r="CA278" i="41"/>
  <c r="CA279" i="41"/>
  <c r="CA280" i="41"/>
  <c r="CA281" i="41"/>
  <c r="CA282" i="41"/>
  <c r="CA283" i="41"/>
  <c r="CA284" i="41"/>
  <c r="CA285" i="41"/>
  <c r="CA286" i="41"/>
  <c r="CA287" i="41"/>
  <c r="CA288" i="41"/>
  <c r="CA289" i="41"/>
  <c r="CA290" i="41"/>
  <c r="CA291" i="41"/>
  <c r="CA292" i="41"/>
  <c r="CA293" i="41"/>
  <c r="CA294" i="41"/>
  <c r="CA295" i="41"/>
  <c r="CA296" i="41"/>
  <c r="CA297" i="41"/>
  <c r="CA298" i="41"/>
  <c r="CA299" i="41"/>
  <c r="CA300" i="41"/>
  <c r="CA301" i="41"/>
  <c r="CA302" i="41"/>
  <c r="CA303" i="41"/>
  <c r="CA304" i="41"/>
  <c r="CA305" i="41"/>
  <c r="CA306" i="41"/>
  <c r="CA307" i="41"/>
  <c r="CA308" i="41"/>
  <c r="CA309" i="41"/>
  <c r="CA310" i="41"/>
  <c r="CA311" i="41"/>
  <c r="CA312" i="41"/>
  <c r="CA313" i="41"/>
  <c r="CA314" i="41"/>
  <c r="CA315" i="41"/>
  <c r="CA316" i="41"/>
  <c r="CA317" i="41"/>
  <c r="CA318" i="41"/>
  <c r="CA319" i="41"/>
  <c r="CA320" i="41"/>
  <c r="CA321" i="41"/>
  <c r="CA322" i="41"/>
  <c r="CA323" i="41"/>
  <c r="CA324" i="41"/>
  <c r="CA325" i="41"/>
  <c r="CA326" i="41"/>
  <c r="CA327" i="41"/>
  <c r="CA328" i="41"/>
  <c r="CA329" i="41"/>
  <c r="CA330" i="41"/>
  <c r="CA331" i="41"/>
  <c r="CA332" i="41"/>
  <c r="CA333" i="41"/>
  <c r="CA334" i="41"/>
  <c r="CA335" i="41"/>
  <c r="CA336" i="41"/>
  <c r="CA337" i="41"/>
  <c r="CA338" i="41"/>
  <c r="CA339" i="41"/>
  <c r="CA340" i="41"/>
  <c r="CA341" i="41"/>
  <c r="CA342" i="41"/>
  <c r="CA343" i="41"/>
  <c r="CA344" i="41"/>
  <c r="CA345" i="41"/>
  <c r="CA346" i="41"/>
  <c r="CA347" i="41"/>
  <c r="CA348" i="41"/>
  <c r="CA349" i="41"/>
  <c r="CA350" i="41"/>
  <c r="CA351" i="41"/>
  <c r="CA352" i="41"/>
  <c r="CA353" i="41"/>
  <c r="CA354" i="41"/>
  <c r="CA355" i="41"/>
  <c r="CA356" i="41"/>
  <c r="CA357" i="41"/>
  <c r="CA358" i="41"/>
  <c r="CA359" i="41"/>
  <c r="CA360" i="41"/>
  <c r="A2" i="41" l="1"/>
  <c r="B25" i="41"/>
  <c r="C123" i="41"/>
  <c r="C140" i="41"/>
  <c r="C139" i="41" s="1"/>
  <c r="C138" i="41" s="1"/>
  <c r="C137" i="41" s="1"/>
  <c r="C136" i="41" s="1"/>
  <c r="C135" i="41" s="1"/>
  <c r="C134" i="41" s="1"/>
  <c r="C133" i="41" s="1"/>
  <c r="C132" i="41" s="1"/>
  <c r="C131" i="41" s="1"/>
  <c r="C130" i="41" s="1"/>
  <c r="C129" i="41" s="1"/>
  <c r="C128" i="41" s="1"/>
  <c r="C127" i="41" s="1"/>
  <c r="C126" i="41" s="1"/>
  <c r="C125" i="41" s="1"/>
  <c r="B145" i="41"/>
  <c r="C243" i="41"/>
  <c r="D245" i="41"/>
  <c r="E245" i="41"/>
  <c r="F245" i="41"/>
  <c r="G245" i="41"/>
  <c r="H245" i="41"/>
  <c r="I245" i="41"/>
  <c r="J245" i="41"/>
  <c r="K245" i="41"/>
  <c r="L245" i="41"/>
  <c r="M245" i="41"/>
  <c r="N245" i="41"/>
  <c r="O245" i="41"/>
  <c r="P245" i="41"/>
  <c r="Q245" i="41"/>
  <c r="R245" i="41"/>
  <c r="S245" i="41"/>
  <c r="T245" i="41"/>
  <c r="U245" i="41"/>
  <c r="V245" i="41"/>
  <c r="W245" i="41"/>
  <c r="X245" i="41"/>
  <c r="Y245" i="41"/>
  <c r="Z245" i="41"/>
  <c r="AA245" i="41"/>
  <c r="AB245" i="41"/>
  <c r="AC245" i="41"/>
  <c r="AD245" i="41"/>
  <c r="AE245" i="41"/>
  <c r="AF245" i="41"/>
  <c r="AG245" i="41"/>
  <c r="AH245" i="41"/>
  <c r="AI245" i="41"/>
  <c r="AJ245" i="41"/>
  <c r="AK245" i="41"/>
  <c r="AL245" i="41"/>
  <c r="AM245" i="41"/>
  <c r="AN245" i="41"/>
  <c r="AO245" i="41"/>
  <c r="AP245" i="41"/>
  <c r="AQ245" i="41"/>
  <c r="AR245" i="41"/>
  <c r="AS245" i="41"/>
  <c r="AT245" i="41"/>
  <c r="AU245" i="41"/>
  <c r="AV245" i="41"/>
  <c r="AW245" i="41"/>
  <c r="AX245" i="41"/>
  <c r="AY245" i="41"/>
  <c r="AZ245" i="41"/>
  <c r="BA245" i="41"/>
  <c r="BB245" i="41"/>
  <c r="BC245" i="41"/>
  <c r="BD245" i="41"/>
  <c r="BE245" i="41"/>
  <c r="BF245" i="41"/>
  <c r="BG245" i="41"/>
  <c r="BH245" i="41"/>
  <c r="BI245" i="41"/>
  <c r="BJ245" i="41"/>
  <c r="BK245" i="41"/>
  <c r="BL245" i="41"/>
  <c r="BM245" i="41"/>
  <c r="BN245" i="41"/>
  <c r="BO245" i="41"/>
  <c r="BP245" i="41"/>
  <c r="BQ245" i="41"/>
  <c r="BR245" i="41"/>
  <c r="BS245" i="41"/>
  <c r="BT245" i="41"/>
  <c r="BU245" i="41"/>
  <c r="BV245" i="41"/>
  <c r="BW245" i="41"/>
  <c r="BX245" i="41"/>
  <c r="BY245" i="41"/>
  <c r="BZ245" i="41"/>
  <c r="D246" i="41"/>
  <c r="E246" i="41"/>
  <c r="F246" i="41"/>
  <c r="G246" i="41"/>
  <c r="H246" i="41"/>
  <c r="I246" i="41"/>
  <c r="J246" i="41"/>
  <c r="K246" i="41"/>
  <c r="L246" i="41"/>
  <c r="M246" i="41"/>
  <c r="N246" i="41"/>
  <c r="O246" i="41"/>
  <c r="P246" i="41"/>
  <c r="Q246" i="41"/>
  <c r="R246" i="41"/>
  <c r="S246" i="41"/>
  <c r="T246" i="41"/>
  <c r="U246" i="41"/>
  <c r="V246" i="41"/>
  <c r="W246" i="41"/>
  <c r="X246" i="41"/>
  <c r="Y246" i="41"/>
  <c r="Z246" i="41"/>
  <c r="AA246" i="41"/>
  <c r="AB246" i="41"/>
  <c r="AC246" i="41"/>
  <c r="AD246" i="41"/>
  <c r="AE246" i="41"/>
  <c r="AF246" i="41"/>
  <c r="AG246" i="41"/>
  <c r="AH246" i="41"/>
  <c r="AI246" i="41"/>
  <c r="AJ246" i="41"/>
  <c r="AK246" i="41"/>
  <c r="AL246" i="41"/>
  <c r="AM246" i="41"/>
  <c r="AN246" i="41"/>
  <c r="AO246" i="41"/>
  <c r="AP246" i="41"/>
  <c r="AQ246" i="41"/>
  <c r="AR246" i="41"/>
  <c r="AS246" i="41"/>
  <c r="AT246" i="41"/>
  <c r="AU246" i="41"/>
  <c r="AV246" i="41"/>
  <c r="AW246" i="41"/>
  <c r="AX246" i="41"/>
  <c r="AY246" i="41"/>
  <c r="AZ246" i="41"/>
  <c r="BA246" i="41"/>
  <c r="BB246" i="41"/>
  <c r="BC246" i="41"/>
  <c r="BD246" i="41"/>
  <c r="BE246" i="41"/>
  <c r="BF246" i="41"/>
  <c r="BG246" i="41"/>
  <c r="BH246" i="41"/>
  <c r="BI246" i="41"/>
  <c r="BJ246" i="41"/>
  <c r="BK246" i="41"/>
  <c r="BL246" i="41"/>
  <c r="BM246" i="41"/>
  <c r="BN246" i="41"/>
  <c r="BO246" i="41"/>
  <c r="BP246" i="41"/>
  <c r="BQ246" i="41"/>
  <c r="BR246" i="41"/>
  <c r="BS246" i="41"/>
  <c r="BT246" i="41"/>
  <c r="BU246" i="41"/>
  <c r="BV246" i="41"/>
  <c r="BW246" i="41"/>
  <c r="BX246" i="41"/>
  <c r="BY246" i="41"/>
  <c r="BZ246" i="41"/>
  <c r="D247" i="41"/>
  <c r="E247" i="41"/>
  <c r="F247" i="41"/>
  <c r="G247" i="41"/>
  <c r="H247" i="41"/>
  <c r="I247" i="41"/>
  <c r="J247" i="41"/>
  <c r="K247" i="41"/>
  <c r="L247" i="41"/>
  <c r="M247" i="41"/>
  <c r="N247" i="41"/>
  <c r="O247" i="41"/>
  <c r="P247" i="41"/>
  <c r="Q247" i="41"/>
  <c r="R247" i="41"/>
  <c r="S247" i="41"/>
  <c r="T247" i="41"/>
  <c r="U247" i="41"/>
  <c r="V247" i="41"/>
  <c r="W247" i="41"/>
  <c r="X247" i="41"/>
  <c r="Y247" i="41"/>
  <c r="Z247" i="41"/>
  <c r="AA247" i="41"/>
  <c r="AB247" i="41"/>
  <c r="AC247" i="41"/>
  <c r="AD247" i="41"/>
  <c r="AE247" i="41"/>
  <c r="AF247" i="41"/>
  <c r="AG247" i="41"/>
  <c r="AH247" i="41"/>
  <c r="AI247" i="41"/>
  <c r="AJ247" i="41"/>
  <c r="AK247" i="41"/>
  <c r="AL247" i="41"/>
  <c r="AM247" i="41"/>
  <c r="AN247" i="41"/>
  <c r="AO247" i="41"/>
  <c r="AP247" i="41"/>
  <c r="AQ247" i="41"/>
  <c r="AR247" i="41"/>
  <c r="AS247" i="41"/>
  <c r="AT247" i="41"/>
  <c r="AU247" i="41"/>
  <c r="AV247" i="41"/>
  <c r="AW247" i="41"/>
  <c r="AX247" i="41"/>
  <c r="AY247" i="41"/>
  <c r="AZ247" i="41"/>
  <c r="BA247" i="41"/>
  <c r="BB247" i="41"/>
  <c r="BC247" i="41"/>
  <c r="BD247" i="41"/>
  <c r="BE247" i="41"/>
  <c r="BF247" i="41"/>
  <c r="BG247" i="41"/>
  <c r="BH247" i="41"/>
  <c r="BI247" i="41"/>
  <c r="BJ247" i="41"/>
  <c r="BK247" i="41"/>
  <c r="BL247" i="41"/>
  <c r="BM247" i="41"/>
  <c r="BN247" i="41"/>
  <c r="BO247" i="41"/>
  <c r="BP247" i="41"/>
  <c r="BQ247" i="41"/>
  <c r="BR247" i="41"/>
  <c r="BS247" i="41"/>
  <c r="BT247" i="41"/>
  <c r="BU247" i="41"/>
  <c r="BV247" i="41"/>
  <c r="BW247" i="41"/>
  <c r="BX247" i="41"/>
  <c r="BY247" i="41"/>
  <c r="BZ247" i="41"/>
  <c r="D248" i="41"/>
  <c r="E248" i="41"/>
  <c r="F248" i="41"/>
  <c r="G248" i="41"/>
  <c r="H248" i="41"/>
  <c r="I248" i="41"/>
  <c r="J248" i="41"/>
  <c r="K248" i="41"/>
  <c r="L248" i="41"/>
  <c r="M248" i="41"/>
  <c r="N248" i="41"/>
  <c r="O248" i="41"/>
  <c r="P248" i="41"/>
  <c r="Q248" i="41"/>
  <c r="R248" i="41"/>
  <c r="S248" i="41"/>
  <c r="T248" i="41"/>
  <c r="U248" i="41"/>
  <c r="V248" i="41"/>
  <c r="W248" i="41"/>
  <c r="X248" i="41"/>
  <c r="Y248" i="41"/>
  <c r="Z248" i="41"/>
  <c r="AA248" i="41"/>
  <c r="AB248" i="41"/>
  <c r="AC248" i="41"/>
  <c r="AD248" i="41"/>
  <c r="AE248" i="41"/>
  <c r="AF248" i="41"/>
  <c r="AG248" i="41"/>
  <c r="AH248" i="41"/>
  <c r="AI248" i="41"/>
  <c r="AJ248" i="41"/>
  <c r="AK248" i="41"/>
  <c r="AL248" i="41"/>
  <c r="AM248" i="41"/>
  <c r="AN248" i="41"/>
  <c r="AO248" i="41"/>
  <c r="AP248" i="41"/>
  <c r="AQ248" i="41"/>
  <c r="AR248" i="41"/>
  <c r="AS248" i="41"/>
  <c r="AT248" i="41"/>
  <c r="AU248" i="41"/>
  <c r="AV248" i="41"/>
  <c r="AW248" i="41"/>
  <c r="AX248" i="41"/>
  <c r="AY248" i="41"/>
  <c r="AZ248" i="41"/>
  <c r="BA248" i="41"/>
  <c r="BB248" i="41"/>
  <c r="BC248" i="41"/>
  <c r="BD248" i="41"/>
  <c r="BE248" i="41"/>
  <c r="BF248" i="41"/>
  <c r="BG248" i="41"/>
  <c r="BH248" i="41"/>
  <c r="BI248" i="41"/>
  <c r="BJ248" i="41"/>
  <c r="BK248" i="41"/>
  <c r="BL248" i="41"/>
  <c r="BM248" i="41"/>
  <c r="BN248" i="41"/>
  <c r="BO248" i="41"/>
  <c r="BP248" i="41"/>
  <c r="BQ248" i="41"/>
  <c r="BR248" i="41"/>
  <c r="BS248" i="41"/>
  <c r="BT248" i="41"/>
  <c r="BU248" i="41"/>
  <c r="BV248" i="41"/>
  <c r="BW248" i="41"/>
  <c r="BX248" i="41"/>
  <c r="BY248" i="41"/>
  <c r="BZ248" i="41"/>
  <c r="D249" i="41"/>
  <c r="E249" i="41"/>
  <c r="F249" i="41"/>
  <c r="G249" i="41"/>
  <c r="H249" i="41"/>
  <c r="I249" i="41"/>
  <c r="J249" i="41"/>
  <c r="K249" i="41"/>
  <c r="L249" i="41"/>
  <c r="M249" i="41"/>
  <c r="N249" i="41"/>
  <c r="O249" i="41"/>
  <c r="P249" i="41"/>
  <c r="Q249" i="41"/>
  <c r="R249" i="41"/>
  <c r="S249" i="41"/>
  <c r="T249" i="41"/>
  <c r="U249" i="41"/>
  <c r="V249" i="41"/>
  <c r="W249" i="41"/>
  <c r="X249" i="41"/>
  <c r="Y249" i="41"/>
  <c r="Z249" i="41"/>
  <c r="AA249" i="41"/>
  <c r="AB249" i="41"/>
  <c r="AC249" i="41"/>
  <c r="AD249" i="41"/>
  <c r="AE249" i="41"/>
  <c r="AF249" i="41"/>
  <c r="AG249" i="41"/>
  <c r="AH249" i="41"/>
  <c r="AI249" i="41"/>
  <c r="AJ249" i="41"/>
  <c r="AK249" i="41"/>
  <c r="AL249" i="41"/>
  <c r="AM249" i="41"/>
  <c r="AN249" i="41"/>
  <c r="AO249" i="41"/>
  <c r="AP249" i="41"/>
  <c r="AQ249" i="41"/>
  <c r="AR249" i="41"/>
  <c r="AS249" i="41"/>
  <c r="AT249" i="41"/>
  <c r="AU249" i="41"/>
  <c r="AV249" i="41"/>
  <c r="AW249" i="41"/>
  <c r="AX249" i="41"/>
  <c r="AY249" i="41"/>
  <c r="AZ249" i="41"/>
  <c r="BA249" i="41"/>
  <c r="BB249" i="41"/>
  <c r="BC249" i="41"/>
  <c r="BD249" i="41"/>
  <c r="BE249" i="41"/>
  <c r="BF249" i="41"/>
  <c r="BG249" i="41"/>
  <c r="BH249" i="41"/>
  <c r="BI249" i="41"/>
  <c r="BJ249" i="41"/>
  <c r="BK249" i="41"/>
  <c r="BL249" i="41"/>
  <c r="BM249" i="41"/>
  <c r="BN249" i="41"/>
  <c r="BO249" i="41"/>
  <c r="BP249" i="41"/>
  <c r="BQ249" i="41"/>
  <c r="BR249" i="41"/>
  <c r="BS249" i="41"/>
  <c r="BT249" i="41"/>
  <c r="BU249" i="41"/>
  <c r="BV249" i="41"/>
  <c r="BW249" i="41"/>
  <c r="BX249" i="41"/>
  <c r="BY249" i="41"/>
  <c r="BZ249" i="41"/>
  <c r="D250" i="41"/>
  <c r="E250" i="41"/>
  <c r="F250" i="41"/>
  <c r="G250" i="41"/>
  <c r="H250" i="41"/>
  <c r="I250" i="41"/>
  <c r="J250" i="41"/>
  <c r="K250" i="41"/>
  <c r="L250" i="41"/>
  <c r="M250" i="41"/>
  <c r="N250" i="41"/>
  <c r="O250" i="41"/>
  <c r="P250" i="41"/>
  <c r="Q250" i="41"/>
  <c r="R250" i="41"/>
  <c r="S250" i="41"/>
  <c r="T250" i="41"/>
  <c r="U250" i="41"/>
  <c r="V250" i="41"/>
  <c r="W250" i="41"/>
  <c r="X250" i="41"/>
  <c r="Y250" i="41"/>
  <c r="Z250" i="41"/>
  <c r="AA250" i="41"/>
  <c r="AB250" i="41"/>
  <c r="AC250" i="41"/>
  <c r="AD250" i="41"/>
  <c r="AE250" i="41"/>
  <c r="AF250" i="41"/>
  <c r="AG250" i="41"/>
  <c r="AH250" i="41"/>
  <c r="AI250" i="41"/>
  <c r="AJ250" i="41"/>
  <c r="AK250" i="41"/>
  <c r="AL250" i="41"/>
  <c r="AM250" i="41"/>
  <c r="AN250" i="41"/>
  <c r="AO250" i="41"/>
  <c r="AP250" i="41"/>
  <c r="AQ250" i="41"/>
  <c r="AR250" i="41"/>
  <c r="AS250" i="41"/>
  <c r="AT250" i="41"/>
  <c r="AU250" i="41"/>
  <c r="AV250" i="41"/>
  <c r="AW250" i="41"/>
  <c r="AX250" i="41"/>
  <c r="AY250" i="41"/>
  <c r="AZ250" i="41"/>
  <c r="BA250" i="41"/>
  <c r="BB250" i="41"/>
  <c r="BC250" i="41"/>
  <c r="BD250" i="41"/>
  <c r="BE250" i="41"/>
  <c r="BF250" i="41"/>
  <c r="BG250" i="41"/>
  <c r="BH250" i="41"/>
  <c r="BI250" i="41"/>
  <c r="BJ250" i="41"/>
  <c r="BK250" i="41"/>
  <c r="BL250" i="41"/>
  <c r="BM250" i="41"/>
  <c r="BN250" i="41"/>
  <c r="BO250" i="41"/>
  <c r="BP250" i="41"/>
  <c r="BQ250" i="41"/>
  <c r="BR250" i="41"/>
  <c r="BS250" i="41"/>
  <c r="BT250" i="41"/>
  <c r="BU250" i="41"/>
  <c r="BV250" i="41"/>
  <c r="BW250" i="41"/>
  <c r="BX250" i="41"/>
  <c r="BY250" i="41"/>
  <c r="BZ250" i="41"/>
  <c r="D251" i="41"/>
  <c r="E251" i="41"/>
  <c r="F251" i="41"/>
  <c r="G251" i="41"/>
  <c r="H251" i="41"/>
  <c r="I251" i="41"/>
  <c r="J251" i="41"/>
  <c r="K251" i="41"/>
  <c r="L251" i="41"/>
  <c r="M251" i="41"/>
  <c r="N251" i="41"/>
  <c r="O251" i="41"/>
  <c r="P251" i="41"/>
  <c r="Q251" i="41"/>
  <c r="R251" i="41"/>
  <c r="S251" i="41"/>
  <c r="T251" i="41"/>
  <c r="U251" i="41"/>
  <c r="V251" i="41"/>
  <c r="W251" i="41"/>
  <c r="X251" i="41"/>
  <c r="Y251" i="41"/>
  <c r="Z251" i="41"/>
  <c r="AA251" i="41"/>
  <c r="AB251" i="41"/>
  <c r="AC251" i="41"/>
  <c r="AD251" i="41"/>
  <c r="AE251" i="41"/>
  <c r="AF251" i="41"/>
  <c r="AG251" i="41"/>
  <c r="AH251" i="41"/>
  <c r="AI251" i="41"/>
  <c r="AJ251" i="41"/>
  <c r="AK251" i="41"/>
  <c r="AL251" i="41"/>
  <c r="AM251" i="41"/>
  <c r="AN251" i="41"/>
  <c r="AO251" i="41"/>
  <c r="AP251" i="41"/>
  <c r="AQ251" i="41"/>
  <c r="AR251" i="41"/>
  <c r="AS251" i="41"/>
  <c r="AT251" i="41"/>
  <c r="AU251" i="41"/>
  <c r="AV251" i="41"/>
  <c r="AW251" i="41"/>
  <c r="AX251" i="41"/>
  <c r="AY251" i="41"/>
  <c r="AZ251" i="41"/>
  <c r="BA251" i="41"/>
  <c r="BB251" i="41"/>
  <c r="BC251" i="41"/>
  <c r="BD251" i="41"/>
  <c r="BE251" i="41"/>
  <c r="BF251" i="41"/>
  <c r="BG251" i="41"/>
  <c r="BH251" i="41"/>
  <c r="BI251" i="41"/>
  <c r="BJ251" i="41"/>
  <c r="BK251" i="41"/>
  <c r="BL251" i="41"/>
  <c r="BM251" i="41"/>
  <c r="BN251" i="41"/>
  <c r="BO251" i="41"/>
  <c r="BP251" i="41"/>
  <c r="BQ251" i="41"/>
  <c r="BR251" i="41"/>
  <c r="BS251" i="41"/>
  <c r="BT251" i="41"/>
  <c r="BU251" i="41"/>
  <c r="BV251" i="41"/>
  <c r="BW251" i="41"/>
  <c r="BX251" i="41"/>
  <c r="BY251" i="41"/>
  <c r="BZ251" i="41"/>
  <c r="D252" i="41"/>
  <c r="E252" i="41"/>
  <c r="F252" i="41"/>
  <c r="G252" i="41"/>
  <c r="H252" i="41"/>
  <c r="I252" i="41"/>
  <c r="J252" i="41"/>
  <c r="K252" i="41"/>
  <c r="L252" i="41"/>
  <c r="M252" i="41"/>
  <c r="N252" i="41"/>
  <c r="O252" i="41"/>
  <c r="P252" i="41"/>
  <c r="Q252" i="41"/>
  <c r="R252" i="41"/>
  <c r="S252" i="41"/>
  <c r="T252" i="41"/>
  <c r="U252" i="41"/>
  <c r="V252" i="41"/>
  <c r="W252" i="41"/>
  <c r="X252" i="41"/>
  <c r="Y252" i="41"/>
  <c r="Z252" i="41"/>
  <c r="AA252" i="41"/>
  <c r="AB252" i="41"/>
  <c r="AC252" i="41"/>
  <c r="AD252" i="41"/>
  <c r="AE252" i="41"/>
  <c r="AF252" i="41"/>
  <c r="AG252" i="41"/>
  <c r="AH252" i="41"/>
  <c r="AI252" i="41"/>
  <c r="AJ252" i="41"/>
  <c r="AK252" i="41"/>
  <c r="AL252" i="41"/>
  <c r="AM252" i="41"/>
  <c r="AN252" i="41"/>
  <c r="AO252" i="41"/>
  <c r="AP252" i="41"/>
  <c r="AQ252" i="41"/>
  <c r="AR252" i="41"/>
  <c r="AS252" i="41"/>
  <c r="AT252" i="41"/>
  <c r="AU252" i="41"/>
  <c r="AV252" i="41"/>
  <c r="AW252" i="41"/>
  <c r="AX252" i="41"/>
  <c r="AY252" i="41"/>
  <c r="AZ252" i="41"/>
  <c r="BA252" i="41"/>
  <c r="BB252" i="41"/>
  <c r="BC252" i="41"/>
  <c r="BD252" i="41"/>
  <c r="BE252" i="41"/>
  <c r="BF252" i="41"/>
  <c r="BG252" i="41"/>
  <c r="BH252" i="41"/>
  <c r="BI252" i="41"/>
  <c r="BJ252" i="41"/>
  <c r="BK252" i="41"/>
  <c r="BL252" i="41"/>
  <c r="BM252" i="41"/>
  <c r="BN252" i="41"/>
  <c r="BO252" i="41"/>
  <c r="BP252" i="41"/>
  <c r="BQ252" i="41"/>
  <c r="BR252" i="41"/>
  <c r="BS252" i="41"/>
  <c r="BT252" i="41"/>
  <c r="BU252" i="41"/>
  <c r="BV252" i="41"/>
  <c r="BW252" i="41"/>
  <c r="BX252" i="41"/>
  <c r="BY252" i="41"/>
  <c r="BZ252" i="41"/>
  <c r="D253" i="41"/>
  <c r="E253" i="41"/>
  <c r="F253" i="41"/>
  <c r="G253" i="41"/>
  <c r="H253" i="41"/>
  <c r="I253" i="41"/>
  <c r="J253" i="41"/>
  <c r="K253" i="41"/>
  <c r="L253" i="41"/>
  <c r="M253" i="41"/>
  <c r="N253" i="41"/>
  <c r="O253" i="41"/>
  <c r="P253" i="41"/>
  <c r="Q253" i="41"/>
  <c r="R253" i="41"/>
  <c r="S253" i="41"/>
  <c r="T253" i="41"/>
  <c r="U253" i="41"/>
  <c r="V253" i="41"/>
  <c r="W253" i="41"/>
  <c r="X253" i="41"/>
  <c r="Y253" i="41"/>
  <c r="Z253" i="41"/>
  <c r="AA253" i="41"/>
  <c r="AB253" i="41"/>
  <c r="AC253" i="41"/>
  <c r="AD253" i="41"/>
  <c r="AE253" i="41"/>
  <c r="AF253" i="41"/>
  <c r="AG253" i="41"/>
  <c r="AH253" i="41"/>
  <c r="AI253" i="41"/>
  <c r="AJ253" i="41"/>
  <c r="AK253" i="41"/>
  <c r="AL253" i="41"/>
  <c r="AM253" i="41"/>
  <c r="AN253" i="41"/>
  <c r="AO253" i="41"/>
  <c r="AP253" i="41"/>
  <c r="AQ253" i="41"/>
  <c r="AR253" i="41"/>
  <c r="AS253" i="41"/>
  <c r="AT253" i="41"/>
  <c r="AU253" i="41"/>
  <c r="AV253" i="41"/>
  <c r="AW253" i="41"/>
  <c r="AX253" i="41"/>
  <c r="AY253" i="41"/>
  <c r="AZ253" i="41"/>
  <c r="BA253" i="41"/>
  <c r="BB253" i="41"/>
  <c r="BC253" i="41"/>
  <c r="BD253" i="41"/>
  <c r="BE253" i="41"/>
  <c r="BF253" i="41"/>
  <c r="BG253" i="41"/>
  <c r="BH253" i="41"/>
  <c r="BI253" i="41"/>
  <c r="BJ253" i="41"/>
  <c r="BK253" i="41"/>
  <c r="BL253" i="41"/>
  <c r="BM253" i="41"/>
  <c r="BN253" i="41"/>
  <c r="BO253" i="41"/>
  <c r="BP253" i="41"/>
  <c r="BQ253" i="41"/>
  <c r="BR253" i="41"/>
  <c r="BS253" i="41"/>
  <c r="BT253" i="41"/>
  <c r="BU253" i="41"/>
  <c r="BV253" i="41"/>
  <c r="BW253" i="41"/>
  <c r="BX253" i="41"/>
  <c r="BY253" i="41"/>
  <c r="BZ253" i="41"/>
  <c r="D254" i="41"/>
  <c r="E254" i="41"/>
  <c r="F254" i="41"/>
  <c r="G254" i="41"/>
  <c r="H254" i="41"/>
  <c r="I254" i="41"/>
  <c r="J254" i="41"/>
  <c r="K254" i="41"/>
  <c r="L254" i="41"/>
  <c r="M254" i="41"/>
  <c r="N254" i="41"/>
  <c r="O254" i="41"/>
  <c r="P254" i="41"/>
  <c r="Q254" i="41"/>
  <c r="R254" i="41"/>
  <c r="S254" i="41"/>
  <c r="T254" i="41"/>
  <c r="U254" i="41"/>
  <c r="V254" i="41"/>
  <c r="W254" i="41"/>
  <c r="X254" i="41"/>
  <c r="Y254" i="41"/>
  <c r="Z254" i="41"/>
  <c r="AA254" i="41"/>
  <c r="AB254" i="41"/>
  <c r="AC254" i="41"/>
  <c r="AD254" i="41"/>
  <c r="AE254" i="41"/>
  <c r="AF254" i="41"/>
  <c r="AG254" i="41"/>
  <c r="AH254" i="41"/>
  <c r="AI254" i="41"/>
  <c r="AJ254" i="41"/>
  <c r="AK254" i="41"/>
  <c r="AL254" i="41"/>
  <c r="AM254" i="41"/>
  <c r="AN254" i="41"/>
  <c r="AO254" i="41"/>
  <c r="AP254" i="41"/>
  <c r="AQ254" i="41"/>
  <c r="AR254" i="41"/>
  <c r="AS254" i="41"/>
  <c r="AT254" i="41"/>
  <c r="AU254" i="41"/>
  <c r="AV254" i="41"/>
  <c r="AW254" i="41"/>
  <c r="AX254" i="41"/>
  <c r="AY254" i="41"/>
  <c r="AZ254" i="41"/>
  <c r="BA254" i="41"/>
  <c r="BB254" i="41"/>
  <c r="BC254" i="41"/>
  <c r="BD254" i="41"/>
  <c r="BE254" i="41"/>
  <c r="BF254" i="41"/>
  <c r="BG254" i="41"/>
  <c r="BH254" i="41"/>
  <c r="BI254" i="41"/>
  <c r="BJ254" i="41"/>
  <c r="BK254" i="41"/>
  <c r="BL254" i="41"/>
  <c r="BM254" i="41"/>
  <c r="BN254" i="41"/>
  <c r="BO254" i="41"/>
  <c r="BP254" i="41"/>
  <c r="BQ254" i="41"/>
  <c r="BR254" i="41"/>
  <c r="BS254" i="41"/>
  <c r="BT254" i="41"/>
  <c r="BU254" i="41"/>
  <c r="BV254" i="41"/>
  <c r="BW254" i="41"/>
  <c r="BX254" i="41"/>
  <c r="BY254" i="41"/>
  <c r="BZ254" i="41"/>
  <c r="D255" i="41"/>
  <c r="E255" i="41"/>
  <c r="F255" i="41"/>
  <c r="G255" i="41"/>
  <c r="H255" i="41"/>
  <c r="I255" i="41"/>
  <c r="J255" i="41"/>
  <c r="K255" i="41"/>
  <c r="L255" i="41"/>
  <c r="M255" i="41"/>
  <c r="N255" i="41"/>
  <c r="O255" i="41"/>
  <c r="P255" i="41"/>
  <c r="Q255" i="41"/>
  <c r="R255" i="41"/>
  <c r="S255" i="41"/>
  <c r="T255" i="41"/>
  <c r="U255" i="41"/>
  <c r="V255" i="41"/>
  <c r="W255" i="41"/>
  <c r="X255" i="41"/>
  <c r="Y255" i="41"/>
  <c r="Z255" i="41"/>
  <c r="AA255" i="41"/>
  <c r="AB255" i="41"/>
  <c r="AC255" i="41"/>
  <c r="AD255" i="41"/>
  <c r="AE255" i="41"/>
  <c r="AF255" i="41"/>
  <c r="AG255" i="41"/>
  <c r="AH255" i="41"/>
  <c r="AI255" i="41"/>
  <c r="AJ255" i="41"/>
  <c r="AK255" i="41"/>
  <c r="AL255" i="41"/>
  <c r="AM255" i="41"/>
  <c r="AN255" i="41"/>
  <c r="AO255" i="41"/>
  <c r="AP255" i="41"/>
  <c r="AQ255" i="41"/>
  <c r="AR255" i="41"/>
  <c r="AS255" i="41"/>
  <c r="AT255" i="41"/>
  <c r="AU255" i="41"/>
  <c r="AV255" i="41"/>
  <c r="AW255" i="41"/>
  <c r="AX255" i="41"/>
  <c r="AY255" i="41"/>
  <c r="AZ255" i="41"/>
  <c r="BA255" i="41"/>
  <c r="BB255" i="41"/>
  <c r="BC255" i="41"/>
  <c r="BD255" i="41"/>
  <c r="BE255" i="41"/>
  <c r="BF255" i="41"/>
  <c r="BG255" i="41"/>
  <c r="BH255" i="41"/>
  <c r="BI255" i="41"/>
  <c r="BJ255" i="41"/>
  <c r="BK255" i="41"/>
  <c r="BL255" i="41"/>
  <c r="BM255" i="41"/>
  <c r="BN255" i="41"/>
  <c r="BO255" i="41"/>
  <c r="BP255" i="41"/>
  <c r="BQ255" i="41"/>
  <c r="BR255" i="41"/>
  <c r="BS255" i="41"/>
  <c r="BT255" i="41"/>
  <c r="BU255" i="41"/>
  <c r="BV255" i="41"/>
  <c r="BW255" i="41"/>
  <c r="BX255" i="41"/>
  <c r="BY255" i="41"/>
  <c r="BZ255" i="41"/>
  <c r="D256" i="41"/>
  <c r="E256" i="41"/>
  <c r="F256" i="41"/>
  <c r="G256" i="41"/>
  <c r="H256" i="41"/>
  <c r="I256" i="41"/>
  <c r="J256" i="41"/>
  <c r="K256" i="41"/>
  <c r="L256" i="41"/>
  <c r="M256" i="41"/>
  <c r="N256" i="41"/>
  <c r="O256" i="41"/>
  <c r="P256" i="41"/>
  <c r="Q256" i="41"/>
  <c r="R256" i="41"/>
  <c r="S256" i="41"/>
  <c r="T256" i="41"/>
  <c r="U256" i="41"/>
  <c r="V256" i="41"/>
  <c r="W256" i="41"/>
  <c r="X256" i="41"/>
  <c r="Y256" i="41"/>
  <c r="Z256" i="41"/>
  <c r="AA256" i="41"/>
  <c r="AB256" i="41"/>
  <c r="AC256" i="41"/>
  <c r="AD256" i="41"/>
  <c r="AE256" i="41"/>
  <c r="AF256" i="41"/>
  <c r="AG256" i="41"/>
  <c r="AH256" i="41"/>
  <c r="AI256" i="41"/>
  <c r="AJ256" i="41"/>
  <c r="AK256" i="41"/>
  <c r="AL256" i="41"/>
  <c r="AM256" i="41"/>
  <c r="AN256" i="41"/>
  <c r="AO256" i="41"/>
  <c r="AP256" i="41"/>
  <c r="AQ256" i="41"/>
  <c r="AR256" i="41"/>
  <c r="AS256" i="41"/>
  <c r="AT256" i="41"/>
  <c r="AU256" i="41"/>
  <c r="AV256" i="41"/>
  <c r="AW256" i="41"/>
  <c r="AX256" i="41"/>
  <c r="AY256" i="41"/>
  <c r="AZ256" i="41"/>
  <c r="BA256" i="41"/>
  <c r="BB256" i="41"/>
  <c r="BC256" i="41"/>
  <c r="BD256" i="41"/>
  <c r="BE256" i="41"/>
  <c r="BF256" i="41"/>
  <c r="BG256" i="41"/>
  <c r="BH256" i="41"/>
  <c r="BI256" i="41"/>
  <c r="BJ256" i="41"/>
  <c r="BK256" i="41"/>
  <c r="BL256" i="41"/>
  <c r="BM256" i="41"/>
  <c r="BN256" i="41"/>
  <c r="BO256" i="41"/>
  <c r="BP256" i="41"/>
  <c r="BQ256" i="41"/>
  <c r="BR256" i="41"/>
  <c r="BS256" i="41"/>
  <c r="BT256" i="41"/>
  <c r="BU256" i="41"/>
  <c r="BV256" i="41"/>
  <c r="BW256" i="41"/>
  <c r="BX256" i="41"/>
  <c r="BY256" i="41"/>
  <c r="BZ256" i="41"/>
  <c r="D257" i="41"/>
  <c r="E257" i="41"/>
  <c r="F257" i="41"/>
  <c r="G257" i="41"/>
  <c r="H257" i="41"/>
  <c r="I257" i="41"/>
  <c r="J257" i="41"/>
  <c r="K257" i="41"/>
  <c r="L257" i="41"/>
  <c r="M257" i="41"/>
  <c r="N257" i="41"/>
  <c r="O257" i="41"/>
  <c r="P257" i="41"/>
  <c r="Q257" i="41"/>
  <c r="R257" i="41"/>
  <c r="S257" i="41"/>
  <c r="T257" i="41"/>
  <c r="U257" i="41"/>
  <c r="V257" i="41"/>
  <c r="W257" i="41"/>
  <c r="X257" i="41"/>
  <c r="Y257" i="41"/>
  <c r="Z257" i="41"/>
  <c r="AA257" i="41"/>
  <c r="AB257" i="41"/>
  <c r="AC257" i="41"/>
  <c r="AD257" i="41"/>
  <c r="AE257" i="41"/>
  <c r="AF257" i="41"/>
  <c r="AG257" i="41"/>
  <c r="AH257" i="41"/>
  <c r="AI257" i="41"/>
  <c r="AJ257" i="41"/>
  <c r="AK257" i="41"/>
  <c r="AL257" i="41"/>
  <c r="AM257" i="41"/>
  <c r="AN257" i="41"/>
  <c r="AO257" i="41"/>
  <c r="AP257" i="41"/>
  <c r="AQ257" i="41"/>
  <c r="AR257" i="41"/>
  <c r="AS257" i="41"/>
  <c r="AT257" i="41"/>
  <c r="AU257" i="41"/>
  <c r="AV257" i="41"/>
  <c r="AW257" i="41"/>
  <c r="AX257" i="41"/>
  <c r="AY257" i="41"/>
  <c r="AZ257" i="41"/>
  <c r="BA257" i="41"/>
  <c r="BB257" i="41"/>
  <c r="BC257" i="41"/>
  <c r="BD257" i="41"/>
  <c r="BE257" i="41"/>
  <c r="BF257" i="41"/>
  <c r="BG257" i="41"/>
  <c r="BH257" i="41"/>
  <c r="BI257" i="41"/>
  <c r="BJ257" i="41"/>
  <c r="BK257" i="41"/>
  <c r="BL257" i="41"/>
  <c r="BM257" i="41"/>
  <c r="BN257" i="41"/>
  <c r="BO257" i="41"/>
  <c r="BP257" i="41"/>
  <c r="BQ257" i="41"/>
  <c r="BR257" i="41"/>
  <c r="BS257" i="41"/>
  <c r="BT257" i="41"/>
  <c r="BU257" i="41"/>
  <c r="BV257" i="41"/>
  <c r="BW257" i="41"/>
  <c r="BX257" i="41"/>
  <c r="BY257" i="41"/>
  <c r="BZ257" i="41"/>
  <c r="D258" i="41"/>
  <c r="E258" i="41"/>
  <c r="F258" i="41"/>
  <c r="G258" i="41"/>
  <c r="H258" i="41"/>
  <c r="I258" i="41"/>
  <c r="J258" i="41"/>
  <c r="K258" i="41"/>
  <c r="L258" i="41"/>
  <c r="M258" i="41"/>
  <c r="N258" i="41"/>
  <c r="O258" i="41"/>
  <c r="P258" i="41"/>
  <c r="Q258" i="41"/>
  <c r="R258" i="41"/>
  <c r="S258" i="41"/>
  <c r="T258" i="41"/>
  <c r="U258" i="41"/>
  <c r="V258" i="41"/>
  <c r="W258" i="41"/>
  <c r="X258" i="41"/>
  <c r="Y258" i="41"/>
  <c r="Z258" i="41"/>
  <c r="AA258" i="41"/>
  <c r="AB258" i="41"/>
  <c r="AC258" i="41"/>
  <c r="AD258" i="41"/>
  <c r="AE258" i="41"/>
  <c r="AF258" i="41"/>
  <c r="AG258" i="41"/>
  <c r="AH258" i="41"/>
  <c r="AI258" i="41"/>
  <c r="AJ258" i="41"/>
  <c r="AK258" i="41"/>
  <c r="AL258" i="41"/>
  <c r="AM258" i="41"/>
  <c r="AN258" i="41"/>
  <c r="AO258" i="41"/>
  <c r="AP258" i="41"/>
  <c r="AQ258" i="41"/>
  <c r="AR258" i="41"/>
  <c r="AS258" i="41"/>
  <c r="AT258" i="41"/>
  <c r="AU258" i="41"/>
  <c r="AV258" i="41"/>
  <c r="AW258" i="41"/>
  <c r="AX258" i="41"/>
  <c r="AY258" i="41"/>
  <c r="AZ258" i="41"/>
  <c r="BA258" i="41"/>
  <c r="BB258" i="41"/>
  <c r="BC258" i="41"/>
  <c r="BD258" i="41"/>
  <c r="BE258" i="41"/>
  <c r="BF258" i="41"/>
  <c r="BG258" i="41"/>
  <c r="BH258" i="41"/>
  <c r="BI258" i="41"/>
  <c r="BJ258" i="41"/>
  <c r="BK258" i="41"/>
  <c r="BL258" i="41"/>
  <c r="BM258" i="41"/>
  <c r="BN258" i="41"/>
  <c r="BO258" i="41"/>
  <c r="BP258" i="41"/>
  <c r="BQ258" i="41"/>
  <c r="BR258" i="41"/>
  <c r="BS258" i="41"/>
  <c r="BT258" i="41"/>
  <c r="BU258" i="41"/>
  <c r="BV258" i="41"/>
  <c r="BW258" i="41"/>
  <c r="BX258" i="41"/>
  <c r="BY258" i="41"/>
  <c r="BZ258" i="41"/>
  <c r="D259" i="41"/>
  <c r="E259" i="41"/>
  <c r="F259" i="41"/>
  <c r="G259" i="41"/>
  <c r="H259" i="41"/>
  <c r="I259" i="41"/>
  <c r="J259" i="41"/>
  <c r="K259" i="41"/>
  <c r="L259" i="41"/>
  <c r="M259" i="41"/>
  <c r="N259" i="41"/>
  <c r="O259" i="41"/>
  <c r="P259" i="41"/>
  <c r="Q259" i="41"/>
  <c r="R259" i="41"/>
  <c r="S259" i="41"/>
  <c r="T259" i="41"/>
  <c r="U259" i="41"/>
  <c r="V259" i="41"/>
  <c r="W259" i="41"/>
  <c r="X259" i="41"/>
  <c r="Y259" i="41"/>
  <c r="Z259" i="41"/>
  <c r="AA259" i="41"/>
  <c r="AB259" i="41"/>
  <c r="AC259" i="41"/>
  <c r="AD259" i="41"/>
  <c r="AE259" i="41"/>
  <c r="AF259" i="41"/>
  <c r="AG259" i="41"/>
  <c r="AH259" i="41"/>
  <c r="AI259" i="41"/>
  <c r="AJ259" i="41"/>
  <c r="AK259" i="41"/>
  <c r="AL259" i="41"/>
  <c r="AM259" i="41"/>
  <c r="AN259" i="41"/>
  <c r="AO259" i="41"/>
  <c r="AP259" i="41"/>
  <c r="AQ259" i="41"/>
  <c r="AR259" i="41"/>
  <c r="AS259" i="41"/>
  <c r="AT259" i="41"/>
  <c r="AU259" i="41"/>
  <c r="AV259" i="41"/>
  <c r="AW259" i="41"/>
  <c r="AX259" i="41"/>
  <c r="AY259" i="41"/>
  <c r="AZ259" i="41"/>
  <c r="BA259" i="41"/>
  <c r="BB259" i="41"/>
  <c r="BC259" i="41"/>
  <c r="BD259" i="41"/>
  <c r="BE259" i="41"/>
  <c r="BF259" i="41"/>
  <c r="BG259" i="41"/>
  <c r="BH259" i="41"/>
  <c r="BI259" i="41"/>
  <c r="BJ259" i="41"/>
  <c r="BK259" i="41"/>
  <c r="BL259" i="41"/>
  <c r="BM259" i="41"/>
  <c r="BN259" i="41"/>
  <c r="BO259" i="41"/>
  <c r="BP259" i="41"/>
  <c r="BQ259" i="41"/>
  <c r="BR259" i="41"/>
  <c r="BS259" i="41"/>
  <c r="BT259" i="41"/>
  <c r="BU259" i="41"/>
  <c r="BV259" i="41"/>
  <c r="BW259" i="41"/>
  <c r="BX259" i="41"/>
  <c r="BY259" i="41"/>
  <c r="BZ259" i="41"/>
  <c r="D260" i="41"/>
  <c r="E260" i="41"/>
  <c r="F260" i="41"/>
  <c r="G260" i="41"/>
  <c r="H260" i="41"/>
  <c r="I260" i="41"/>
  <c r="J260" i="41"/>
  <c r="K260" i="41"/>
  <c r="L260" i="41"/>
  <c r="M260" i="41"/>
  <c r="N260" i="41"/>
  <c r="O260" i="41"/>
  <c r="P260" i="41"/>
  <c r="Q260" i="41"/>
  <c r="R260" i="41"/>
  <c r="S260" i="41"/>
  <c r="T260" i="41"/>
  <c r="U260" i="41"/>
  <c r="V260" i="41"/>
  <c r="W260" i="41"/>
  <c r="X260" i="41"/>
  <c r="Y260" i="41"/>
  <c r="Z260" i="41"/>
  <c r="AA260" i="41"/>
  <c r="AB260" i="41"/>
  <c r="AC260" i="41"/>
  <c r="AD260" i="41"/>
  <c r="AE260" i="41"/>
  <c r="AF260" i="41"/>
  <c r="AG260" i="41"/>
  <c r="AH260" i="41"/>
  <c r="AI260" i="41"/>
  <c r="AJ260" i="41"/>
  <c r="AK260" i="41"/>
  <c r="AL260" i="41"/>
  <c r="AM260" i="41"/>
  <c r="AN260" i="41"/>
  <c r="AO260" i="41"/>
  <c r="AP260" i="41"/>
  <c r="AQ260" i="41"/>
  <c r="AR260" i="41"/>
  <c r="AS260" i="41"/>
  <c r="AT260" i="41"/>
  <c r="AU260" i="41"/>
  <c r="AV260" i="41"/>
  <c r="AW260" i="41"/>
  <c r="AX260" i="41"/>
  <c r="AY260" i="41"/>
  <c r="AZ260" i="41"/>
  <c r="BA260" i="41"/>
  <c r="BB260" i="41"/>
  <c r="BC260" i="41"/>
  <c r="BD260" i="41"/>
  <c r="BE260" i="41"/>
  <c r="BF260" i="41"/>
  <c r="BG260" i="41"/>
  <c r="BH260" i="41"/>
  <c r="BI260" i="41"/>
  <c r="BJ260" i="41"/>
  <c r="BK260" i="41"/>
  <c r="BL260" i="41"/>
  <c r="BM260" i="41"/>
  <c r="BN260" i="41"/>
  <c r="BO260" i="41"/>
  <c r="BP260" i="41"/>
  <c r="BQ260" i="41"/>
  <c r="BR260" i="41"/>
  <c r="BS260" i="41"/>
  <c r="BT260" i="41"/>
  <c r="BU260" i="41"/>
  <c r="BV260" i="41"/>
  <c r="BW260" i="41"/>
  <c r="BX260" i="41"/>
  <c r="BY260" i="41"/>
  <c r="BZ260" i="41"/>
  <c r="D261" i="41"/>
  <c r="E261" i="41"/>
  <c r="F261" i="41"/>
  <c r="G261" i="41"/>
  <c r="H261" i="41"/>
  <c r="I261" i="41"/>
  <c r="J261" i="41"/>
  <c r="K261" i="41"/>
  <c r="L261" i="41"/>
  <c r="M261" i="41"/>
  <c r="N261" i="41"/>
  <c r="O261" i="41"/>
  <c r="P261" i="41"/>
  <c r="Q261" i="41"/>
  <c r="R261" i="41"/>
  <c r="S261" i="41"/>
  <c r="T261" i="41"/>
  <c r="U261" i="41"/>
  <c r="V261" i="41"/>
  <c r="W261" i="41"/>
  <c r="X261" i="41"/>
  <c r="Y261" i="41"/>
  <c r="Z261" i="41"/>
  <c r="AA261" i="41"/>
  <c r="AB261" i="41"/>
  <c r="AC261" i="41"/>
  <c r="AD261" i="41"/>
  <c r="AE261" i="41"/>
  <c r="AF261" i="41"/>
  <c r="AG261" i="41"/>
  <c r="AH261" i="41"/>
  <c r="AI261" i="41"/>
  <c r="AJ261" i="41"/>
  <c r="AK261" i="41"/>
  <c r="AL261" i="41"/>
  <c r="AM261" i="41"/>
  <c r="AN261" i="41"/>
  <c r="AO261" i="41"/>
  <c r="AP261" i="41"/>
  <c r="AQ261" i="41"/>
  <c r="AR261" i="41"/>
  <c r="AS261" i="41"/>
  <c r="AT261" i="41"/>
  <c r="AU261" i="41"/>
  <c r="AV261" i="41"/>
  <c r="AW261" i="41"/>
  <c r="AX261" i="41"/>
  <c r="AY261" i="41"/>
  <c r="AZ261" i="41"/>
  <c r="BA261" i="41"/>
  <c r="BB261" i="41"/>
  <c r="BC261" i="41"/>
  <c r="BD261" i="41"/>
  <c r="BE261" i="41"/>
  <c r="BF261" i="41"/>
  <c r="BG261" i="41"/>
  <c r="BH261" i="41"/>
  <c r="BI261" i="41"/>
  <c r="BJ261" i="41"/>
  <c r="BK261" i="41"/>
  <c r="BL261" i="41"/>
  <c r="BM261" i="41"/>
  <c r="BN261" i="41"/>
  <c r="BO261" i="41"/>
  <c r="BP261" i="41"/>
  <c r="BQ261" i="41"/>
  <c r="BR261" i="41"/>
  <c r="BS261" i="41"/>
  <c r="BT261" i="41"/>
  <c r="BU261" i="41"/>
  <c r="BV261" i="41"/>
  <c r="BW261" i="41"/>
  <c r="BX261" i="41"/>
  <c r="BY261" i="41"/>
  <c r="BZ261" i="41"/>
  <c r="D262" i="41"/>
  <c r="E262" i="41"/>
  <c r="F262" i="41"/>
  <c r="G262" i="41"/>
  <c r="H262" i="41"/>
  <c r="I262" i="41"/>
  <c r="J262" i="41"/>
  <c r="K262" i="41"/>
  <c r="L262" i="41"/>
  <c r="M262" i="41"/>
  <c r="N262" i="41"/>
  <c r="O262" i="41"/>
  <c r="P262" i="41"/>
  <c r="Q262" i="41"/>
  <c r="R262" i="41"/>
  <c r="S262" i="41"/>
  <c r="T262" i="41"/>
  <c r="U262" i="41"/>
  <c r="V262" i="41"/>
  <c r="W262" i="41"/>
  <c r="X262" i="41"/>
  <c r="Y262" i="41"/>
  <c r="Z262" i="41"/>
  <c r="AA262" i="41"/>
  <c r="AB262" i="41"/>
  <c r="AC262" i="41"/>
  <c r="AD262" i="41"/>
  <c r="AE262" i="41"/>
  <c r="AF262" i="41"/>
  <c r="AG262" i="41"/>
  <c r="AH262" i="41"/>
  <c r="AI262" i="41"/>
  <c r="AJ262" i="41"/>
  <c r="AK262" i="41"/>
  <c r="AL262" i="41"/>
  <c r="AM262" i="41"/>
  <c r="AN262" i="41"/>
  <c r="AO262" i="41"/>
  <c r="AP262" i="41"/>
  <c r="AQ262" i="41"/>
  <c r="AR262" i="41"/>
  <c r="AS262" i="41"/>
  <c r="AT262" i="41"/>
  <c r="AU262" i="41"/>
  <c r="AV262" i="41"/>
  <c r="AW262" i="41"/>
  <c r="AX262" i="41"/>
  <c r="AY262" i="41"/>
  <c r="AZ262" i="41"/>
  <c r="BA262" i="41"/>
  <c r="BB262" i="41"/>
  <c r="BC262" i="41"/>
  <c r="BD262" i="41"/>
  <c r="BE262" i="41"/>
  <c r="BF262" i="41"/>
  <c r="BG262" i="41"/>
  <c r="BH262" i="41"/>
  <c r="BI262" i="41"/>
  <c r="BJ262" i="41"/>
  <c r="BK262" i="41"/>
  <c r="BL262" i="41"/>
  <c r="BM262" i="41"/>
  <c r="BN262" i="41"/>
  <c r="BO262" i="41"/>
  <c r="BP262" i="41"/>
  <c r="BQ262" i="41"/>
  <c r="BR262" i="41"/>
  <c r="BS262" i="41"/>
  <c r="BT262" i="41"/>
  <c r="BU262" i="41"/>
  <c r="BV262" i="41"/>
  <c r="BW262" i="41"/>
  <c r="BX262" i="41"/>
  <c r="BY262" i="41"/>
  <c r="BZ262" i="41"/>
  <c r="D263" i="41"/>
  <c r="E263" i="41"/>
  <c r="F263" i="41"/>
  <c r="G263" i="41"/>
  <c r="H263" i="41"/>
  <c r="I263" i="41"/>
  <c r="J263" i="41"/>
  <c r="K263" i="41"/>
  <c r="L263" i="41"/>
  <c r="M263" i="41"/>
  <c r="N263" i="41"/>
  <c r="O263" i="41"/>
  <c r="P263" i="41"/>
  <c r="Q263" i="41"/>
  <c r="R263" i="41"/>
  <c r="S263" i="41"/>
  <c r="T263" i="41"/>
  <c r="U263" i="41"/>
  <c r="V263" i="41"/>
  <c r="W263" i="41"/>
  <c r="X263" i="41"/>
  <c r="Y263" i="41"/>
  <c r="Z263" i="41"/>
  <c r="AA263" i="41"/>
  <c r="AB263" i="41"/>
  <c r="AC263" i="41"/>
  <c r="AD263" i="41"/>
  <c r="AE263" i="41"/>
  <c r="AF263" i="41"/>
  <c r="AG263" i="41"/>
  <c r="AH263" i="41"/>
  <c r="AI263" i="41"/>
  <c r="AJ263" i="41"/>
  <c r="AK263" i="41"/>
  <c r="AL263" i="41"/>
  <c r="AM263" i="41"/>
  <c r="AN263" i="41"/>
  <c r="AO263" i="41"/>
  <c r="AP263" i="41"/>
  <c r="AQ263" i="41"/>
  <c r="AR263" i="41"/>
  <c r="AS263" i="41"/>
  <c r="AT263" i="41"/>
  <c r="AU263" i="41"/>
  <c r="AV263" i="41"/>
  <c r="AW263" i="41"/>
  <c r="AX263" i="41"/>
  <c r="AY263" i="41"/>
  <c r="AZ263" i="41"/>
  <c r="BA263" i="41"/>
  <c r="BB263" i="41"/>
  <c r="BC263" i="41"/>
  <c r="BD263" i="41"/>
  <c r="BE263" i="41"/>
  <c r="BF263" i="41"/>
  <c r="BG263" i="41"/>
  <c r="BH263" i="41"/>
  <c r="BI263" i="41"/>
  <c r="BJ263" i="41"/>
  <c r="BK263" i="41"/>
  <c r="BL263" i="41"/>
  <c r="BM263" i="41"/>
  <c r="BN263" i="41"/>
  <c r="BO263" i="41"/>
  <c r="BP263" i="41"/>
  <c r="BQ263" i="41"/>
  <c r="BR263" i="41"/>
  <c r="BS263" i="41"/>
  <c r="BT263" i="41"/>
  <c r="BU263" i="41"/>
  <c r="BV263" i="41"/>
  <c r="BW263" i="41"/>
  <c r="BX263" i="41"/>
  <c r="BY263" i="41"/>
  <c r="BZ263" i="41"/>
  <c r="D264" i="41"/>
  <c r="E264" i="41"/>
  <c r="F264" i="41"/>
  <c r="G264" i="41"/>
  <c r="H264" i="41"/>
  <c r="I264" i="41"/>
  <c r="J264" i="41"/>
  <c r="K264" i="41"/>
  <c r="L264" i="41"/>
  <c r="M264" i="41"/>
  <c r="N264" i="41"/>
  <c r="O264" i="41"/>
  <c r="P264" i="41"/>
  <c r="Q264" i="41"/>
  <c r="R264" i="41"/>
  <c r="S264" i="41"/>
  <c r="T264" i="41"/>
  <c r="U264" i="41"/>
  <c r="V264" i="41"/>
  <c r="W264" i="41"/>
  <c r="X264" i="41"/>
  <c r="Y264" i="41"/>
  <c r="Z264" i="41"/>
  <c r="AA264" i="41"/>
  <c r="AB264" i="41"/>
  <c r="AC264" i="41"/>
  <c r="AD264" i="41"/>
  <c r="AE264" i="41"/>
  <c r="AF264" i="41"/>
  <c r="AG264" i="41"/>
  <c r="AH264" i="41"/>
  <c r="AI264" i="41"/>
  <c r="AJ264" i="41"/>
  <c r="AK264" i="41"/>
  <c r="AL264" i="41"/>
  <c r="AM264" i="41"/>
  <c r="AN264" i="41"/>
  <c r="AO264" i="41"/>
  <c r="AP264" i="41"/>
  <c r="AQ264" i="41"/>
  <c r="AR264" i="41"/>
  <c r="AS264" i="41"/>
  <c r="AT264" i="41"/>
  <c r="AU264" i="41"/>
  <c r="AV264" i="41"/>
  <c r="AW264" i="41"/>
  <c r="AX264" i="41"/>
  <c r="AY264" i="41"/>
  <c r="AZ264" i="41"/>
  <c r="BA264" i="41"/>
  <c r="BB264" i="41"/>
  <c r="BC264" i="41"/>
  <c r="BD264" i="41"/>
  <c r="BE264" i="41"/>
  <c r="BF264" i="41"/>
  <c r="BG264" i="41"/>
  <c r="BH264" i="41"/>
  <c r="BI264" i="41"/>
  <c r="BJ264" i="41"/>
  <c r="BK264" i="41"/>
  <c r="BL264" i="41"/>
  <c r="BM264" i="41"/>
  <c r="BN264" i="41"/>
  <c r="BO264" i="41"/>
  <c r="BP264" i="41"/>
  <c r="BQ264" i="41"/>
  <c r="BR264" i="41"/>
  <c r="BS264" i="41"/>
  <c r="BT264" i="41"/>
  <c r="BU264" i="41"/>
  <c r="BV264" i="41"/>
  <c r="BW264" i="41"/>
  <c r="BX264" i="41"/>
  <c r="BY264" i="41"/>
  <c r="BZ264" i="41"/>
  <c r="B265" i="41"/>
  <c r="D265" i="41"/>
  <c r="E265" i="41"/>
  <c r="F265" i="41"/>
  <c r="G265" i="41"/>
  <c r="H265" i="41"/>
  <c r="I265" i="41"/>
  <c r="J265" i="41"/>
  <c r="K265" i="41"/>
  <c r="L265" i="41"/>
  <c r="M265" i="41"/>
  <c r="N265" i="41"/>
  <c r="O265" i="41"/>
  <c r="P265" i="41"/>
  <c r="Q265" i="41"/>
  <c r="R265" i="41"/>
  <c r="S265" i="41"/>
  <c r="T265" i="41"/>
  <c r="U265" i="41"/>
  <c r="V265" i="41"/>
  <c r="W265" i="41"/>
  <c r="X265" i="41"/>
  <c r="Y265" i="41"/>
  <c r="Z265" i="41"/>
  <c r="AA265" i="41"/>
  <c r="AB265" i="41"/>
  <c r="AC265" i="41"/>
  <c r="AD265" i="41"/>
  <c r="AE265" i="41"/>
  <c r="AF265" i="41"/>
  <c r="AG265" i="41"/>
  <c r="AH265" i="41"/>
  <c r="AI265" i="41"/>
  <c r="AJ265" i="41"/>
  <c r="AK265" i="41"/>
  <c r="AL265" i="41"/>
  <c r="AM265" i="41"/>
  <c r="AN265" i="41"/>
  <c r="AO265" i="41"/>
  <c r="AP265" i="41"/>
  <c r="AQ265" i="41"/>
  <c r="AR265" i="41"/>
  <c r="AS265" i="41"/>
  <c r="AT265" i="41"/>
  <c r="AU265" i="41"/>
  <c r="AV265" i="41"/>
  <c r="AW265" i="41"/>
  <c r="AX265" i="41"/>
  <c r="AY265" i="41"/>
  <c r="AZ265" i="41"/>
  <c r="BA265" i="41"/>
  <c r="BB265" i="41"/>
  <c r="BC265" i="41"/>
  <c r="BD265" i="41"/>
  <c r="BE265" i="41"/>
  <c r="BF265" i="41"/>
  <c r="BG265" i="41"/>
  <c r="BH265" i="41"/>
  <c r="BI265" i="41"/>
  <c r="BJ265" i="41"/>
  <c r="BK265" i="41"/>
  <c r="BL265" i="41"/>
  <c r="BM265" i="41"/>
  <c r="BN265" i="41"/>
  <c r="BO265" i="41"/>
  <c r="BP265" i="41"/>
  <c r="BQ265" i="41"/>
  <c r="BR265" i="41"/>
  <c r="BS265" i="41"/>
  <c r="BT265" i="41"/>
  <c r="BU265" i="41"/>
  <c r="BV265" i="41"/>
  <c r="BW265" i="41"/>
  <c r="BX265" i="41"/>
  <c r="BY265" i="41"/>
  <c r="BZ265" i="41"/>
  <c r="D266" i="41"/>
  <c r="E266" i="41"/>
  <c r="F266" i="41"/>
  <c r="G266" i="41"/>
  <c r="H266" i="41"/>
  <c r="I266" i="41"/>
  <c r="J266" i="41"/>
  <c r="K266" i="41"/>
  <c r="L266" i="41"/>
  <c r="M266" i="41"/>
  <c r="N266" i="41"/>
  <c r="O266" i="41"/>
  <c r="P266" i="41"/>
  <c r="Q266" i="41"/>
  <c r="R266" i="41"/>
  <c r="S266" i="41"/>
  <c r="T266" i="41"/>
  <c r="U266" i="41"/>
  <c r="V266" i="41"/>
  <c r="W266" i="41"/>
  <c r="X266" i="41"/>
  <c r="Y266" i="41"/>
  <c r="Z266" i="41"/>
  <c r="AA266" i="41"/>
  <c r="AB266" i="41"/>
  <c r="AC266" i="41"/>
  <c r="AD266" i="41"/>
  <c r="AE266" i="41"/>
  <c r="AF266" i="41"/>
  <c r="AG266" i="41"/>
  <c r="AH266" i="41"/>
  <c r="AI266" i="41"/>
  <c r="AJ266" i="41"/>
  <c r="AK266" i="41"/>
  <c r="AL266" i="41"/>
  <c r="AM266" i="41"/>
  <c r="AN266" i="41"/>
  <c r="AO266" i="41"/>
  <c r="AP266" i="41"/>
  <c r="AQ266" i="41"/>
  <c r="AR266" i="41"/>
  <c r="AS266" i="41"/>
  <c r="AT266" i="41"/>
  <c r="AU266" i="41"/>
  <c r="AV266" i="41"/>
  <c r="AW266" i="41"/>
  <c r="AX266" i="41"/>
  <c r="AY266" i="41"/>
  <c r="AZ266" i="41"/>
  <c r="BA266" i="41"/>
  <c r="BB266" i="41"/>
  <c r="BC266" i="41"/>
  <c r="BD266" i="41"/>
  <c r="BE266" i="41"/>
  <c r="BF266" i="41"/>
  <c r="BG266" i="41"/>
  <c r="BH266" i="41"/>
  <c r="BI266" i="41"/>
  <c r="BJ266" i="41"/>
  <c r="BK266" i="41"/>
  <c r="BL266" i="41"/>
  <c r="BM266" i="41"/>
  <c r="BN266" i="41"/>
  <c r="BO266" i="41"/>
  <c r="BP266" i="41"/>
  <c r="BQ266" i="41"/>
  <c r="BR266" i="41"/>
  <c r="BS266" i="41"/>
  <c r="BT266" i="41"/>
  <c r="BU266" i="41"/>
  <c r="BV266" i="41"/>
  <c r="BW266" i="41"/>
  <c r="BX266" i="41"/>
  <c r="BY266" i="41"/>
  <c r="BZ266" i="41"/>
  <c r="D267" i="41"/>
  <c r="E267" i="41"/>
  <c r="F267" i="41"/>
  <c r="G267" i="41"/>
  <c r="H267" i="41"/>
  <c r="I267" i="41"/>
  <c r="J267" i="41"/>
  <c r="K267" i="41"/>
  <c r="L267" i="41"/>
  <c r="M267" i="41"/>
  <c r="N267" i="41"/>
  <c r="O267" i="41"/>
  <c r="P267" i="41"/>
  <c r="Q267" i="41"/>
  <c r="R267" i="41"/>
  <c r="S267" i="41"/>
  <c r="T267" i="41"/>
  <c r="U267" i="41"/>
  <c r="V267" i="41"/>
  <c r="W267" i="41"/>
  <c r="X267" i="41"/>
  <c r="Y267" i="41"/>
  <c r="Z267" i="41"/>
  <c r="AA267" i="41"/>
  <c r="AB267" i="41"/>
  <c r="AC267" i="41"/>
  <c r="AD267" i="41"/>
  <c r="AE267" i="41"/>
  <c r="AF267" i="41"/>
  <c r="AG267" i="41"/>
  <c r="AH267" i="41"/>
  <c r="AI267" i="41"/>
  <c r="AJ267" i="41"/>
  <c r="AK267" i="41"/>
  <c r="AL267" i="41"/>
  <c r="AM267" i="41"/>
  <c r="AN267" i="41"/>
  <c r="AO267" i="41"/>
  <c r="AP267" i="41"/>
  <c r="AQ267" i="41"/>
  <c r="AR267" i="41"/>
  <c r="AS267" i="41"/>
  <c r="AT267" i="41"/>
  <c r="AU267" i="41"/>
  <c r="AV267" i="41"/>
  <c r="AW267" i="41"/>
  <c r="AX267" i="41"/>
  <c r="AY267" i="41"/>
  <c r="AZ267" i="41"/>
  <c r="BA267" i="41"/>
  <c r="BB267" i="41"/>
  <c r="BC267" i="41"/>
  <c r="BD267" i="41"/>
  <c r="BE267" i="41"/>
  <c r="BF267" i="41"/>
  <c r="BG267" i="41"/>
  <c r="BH267" i="41"/>
  <c r="BI267" i="41"/>
  <c r="BJ267" i="41"/>
  <c r="BK267" i="41"/>
  <c r="BL267" i="41"/>
  <c r="BM267" i="41"/>
  <c r="BN267" i="41"/>
  <c r="BO267" i="41"/>
  <c r="BP267" i="41"/>
  <c r="BQ267" i="41"/>
  <c r="BR267" i="41"/>
  <c r="BS267" i="41"/>
  <c r="BT267" i="41"/>
  <c r="BU267" i="41"/>
  <c r="BV267" i="41"/>
  <c r="BW267" i="41"/>
  <c r="BX267" i="41"/>
  <c r="BY267" i="41"/>
  <c r="BZ267" i="41"/>
  <c r="D268" i="41"/>
  <c r="E268" i="41"/>
  <c r="F268" i="41"/>
  <c r="G268" i="41"/>
  <c r="H268" i="41"/>
  <c r="I268" i="41"/>
  <c r="J268" i="41"/>
  <c r="K268" i="41"/>
  <c r="L268" i="41"/>
  <c r="M268" i="41"/>
  <c r="N268" i="41"/>
  <c r="O268" i="41"/>
  <c r="P268" i="41"/>
  <c r="Q268" i="41"/>
  <c r="R268" i="41"/>
  <c r="S268" i="41"/>
  <c r="T268" i="41"/>
  <c r="U268" i="41"/>
  <c r="V268" i="41"/>
  <c r="W268" i="41"/>
  <c r="X268" i="41"/>
  <c r="Y268" i="41"/>
  <c r="Z268" i="41"/>
  <c r="AA268" i="41"/>
  <c r="AB268" i="41"/>
  <c r="AC268" i="41"/>
  <c r="AD268" i="41"/>
  <c r="AE268" i="41"/>
  <c r="AF268" i="41"/>
  <c r="AG268" i="41"/>
  <c r="AH268" i="41"/>
  <c r="AI268" i="41"/>
  <c r="AJ268" i="41"/>
  <c r="AK268" i="41"/>
  <c r="AL268" i="41"/>
  <c r="AM268" i="41"/>
  <c r="AN268" i="41"/>
  <c r="AO268" i="41"/>
  <c r="AP268" i="41"/>
  <c r="AQ268" i="41"/>
  <c r="AR268" i="41"/>
  <c r="AS268" i="41"/>
  <c r="AT268" i="41"/>
  <c r="AU268" i="41"/>
  <c r="AV268" i="41"/>
  <c r="AW268" i="41"/>
  <c r="AX268" i="41"/>
  <c r="AY268" i="41"/>
  <c r="AZ268" i="41"/>
  <c r="BA268" i="41"/>
  <c r="BB268" i="41"/>
  <c r="BC268" i="41"/>
  <c r="BD268" i="41"/>
  <c r="BE268" i="41"/>
  <c r="BF268" i="41"/>
  <c r="BG268" i="41"/>
  <c r="BH268" i="41"/>
  <c r="BI268" i="41"/>
  <c r="BJ268" i="41"/>
  <c r="BK268" i="41"/>
  <c r="BL268" i="41"/>
  <c r="BM268" i="41"/>
  <c r="BN268" i="41"/>
  <c r="BO268" i="41"/>
  <c r="BP268" i="41"/>
  <c r="BQ268" i="41"/>
  <c r="BR268" i="41"/>
  <c r="BS268" i="41"/>
  <c r="BT268" i="41"/>
  <c r="BU268" i="41"/>
  <c r="BV268" i="41"/>
  <c r="BW268" i="41"/>
  <c r="BX268" i="41"/>
  <c r="BY268" i="41"/>
  <c r="BZ268" i="41"/>
  <c r="D269" i="41"/>
  <c r="E269" i="41"/>
  <c r="F269" i="41"/>
  <c r="G269" i="41"/>
  <c r="H269" i="41"/>
  <c r="I269" i="41"/>
  <c r="J269" i="41"/>
  <c r="K269" i="41"/>
  <c r="L269" i="41"/>
  <c r="M269" i="41"/>
  <c r="N269" i="41"/>
  <c r="O269" i="41"/>
  <c r="P269" i="41"/>
  <c r="Q269" i="41"/>
  <c r="R269" i="41"/>
  <c r="S269" i="41"/>
  <c r="T269" i="41"/>
  <c r="U269" i="41"/>
  <c r="V269" i="41"/>
  <c r="W269" i="41"/>
  <c r="X269" i="41"/>
  <c r="Y269" i="41"/>
  <c r="Z269" i="41"/>
  <c r="AA269" i="41"/>
  <c r="AB269" i="41"/>
  <c r="AC269" i="41"/>
  <c r="AD269" i="41"/>
  <c r="AE269" i="41"/>
  <c r="AF269" i="41"/>
  <c r="AG269" i="41"/>
  <c r="AH269" i="41"/>
  <c r="AI269" i="41"/>
  <c r="AJ269" i="41"/>
  <c r="AK269" i="41"/>
  <c r="AL269" i="41"/>
  <c r="AM269" i="41"/>
  <c r="AN269" i="41"/>
  <c r="AO269" i="41"/>
  <c r="AP269" i="41"/>
  <c r="AQ269" i="41"/>
  <c r="AR269" i="41"/>
  <c r="AS269" i="41"/>
  <c r="AT269" i="41"/>
  <c r="AU269" i="41"/>
  <c r="AV269" i="41"/>
  <c r="AW269" i="41"/>
  <c r="AX269" i="41"/>
  <c r="AY269" i="41"/>
  <c r="AZ269" i="41"/>
  <c r="BA269" i="41"/>
  <c r="BB269" i="41"/>
  <c r="BC269" i="41"/>
  <c r="BD269" i="41"/>
  <c r="BE269" i="41"/>
  <c r="BF269" i="41"/>
  <c r="BG269" i="41"/>
  <c r="BH269" i="41"/>
  <c r="BI269" i="41"/>
  <c r="BJ269" i="41"/>
  <c r="BK269" i="41"/>
  <c r="BL269" i="41"/>
  <c r="BM269" i="41"/>
  <c r="BN269" i="41"/>
  <c r="BO269" i="41"/>
  <c r="BP269" i="41"/>
  <c r="BQ269" i="41"/>
  <c r="BR269" i="41"/>
  <c r="BS269" i="41"/>
  <c r="BT269" i="41"/>
  <c r="BU269" i="41"/>
  <c r="BV269" i="41"/>
  <c r="BW269" i="41"/>
  <c r="BX269" i="41"/>
  <c r="BY269" i="41"/>
  <c r="BZ269" i="41"/>
  <c r="D270" i="41"/>
  <c r="E270" i="41"/>
  <c r="F270" i="41"/>
  <c r="G270" i="41"/>
  <c r="H270" i="41"/>
  <c r="I270" i="41"/>
  <c r="J270" i="41"/>
  <c r="K270" i="41"/>
  <c r="L270" i="41"/>
  <c r="M270" i="41"/>
  <c r="N270" i="41"/>
  <c r="O270" i="41"/>
  <c r="P270" i="41"/>
  <c r="Q270" i="41"/>
  <c r="R270" i="41"/>
  <c r="S270" i="41"/>
  <c r="T270" i="41"/>
  <c r="U270" i="41"/>
  <c r="V270" i="41"/>
  <c r="W270" i="41"/>
  <c r="X270" i="41"/>
  <c r="Y270" i="41"/>
  <c r="Z270" i="41"/>
  <c r="AA270" i="41"/>
  <c r="AB270" i="41"/>
  <c r="AC270" i="41"/>
  <c r="AD270" i="41"/>
  <c r="AE270" i="41"/>
  <c r="AF270" i="41"/>
  <c r="AG270" i="41"/>
  <c r="AH270" i="41"/>
  <c r="AI270" i="41"/>
  <c r="AJ270" i="41"/>
  <c r="AK270" i="41"/>
  <c r="AL270" i="41"/>
  <c r="AM270" i="41"/>
  <c r="AN270" i="41"/>
  <c r="AO270" i="41"/>
  <c r="AP270" i="41"/>
  <c r="AQ270" i="41"/>
  <c r="AR270" i="41"/>
  <c r="AS270" i="41"/>
  <c r="AT270" i="41"/>
  <c r="AU270" i="41"/>
  <c r="AV270" i="41"/>
  <c r="AW270" i="41"/>
  <c r="AX270" i="41"/>
  <c r="AY270" i="41"/>
  <c r="AZ270" i="41"/>
  <c r="BA270" i="41"/>
  <c r="BB270" i="41"/>
  <c r="BC270" i="41"/>
  <c r="BD270" i="41"/>
  <c r="BE270" i="41"/>
  <c r="BF270" i="41"/>
  <c r="BG270" i="41"/>
  <c r="BH270" i="41"/>
  <c r="BI270" i="41"/>
  <c r="BJ270" i="41"/>
  <c r="BK270" i="41"/>
  <c r="BL270" i="41"/>
  <c r="BM270" i="41"/>
  <c r="BN270" i="41"/>
  <c r="BO270" i="41"/>
  <c r="BP270" i="41"/>
  <c r="BQ270" i="41"/>
  <c r="BR270" i="41"/>
  <c r="BS270" i="41"/>
  <c r="BT270" i="41"/>
  <c r="BU270" i="41"/>
  <c r="BV270" i="41"/>
  <c r="BW270" i="41"/>
  <c r="BX270" i="41"/>
  <c r="BY270" i="41"/>
  <c r="BZ270" i="41"/>
  <c r="D271" i="41"/>
  <c r="E271" i="41"/>
  <c r="F271" i="41"/>
  <c r="G271" i="41"/>
  <c r="H271" i="41"/>
  <c r="I271" i="41"/>
  <c r="J271" i="41"/>
  <c r="K271" i="41"/>
  <c r="L271" i="41"/>
  <c r="M271" i="41"/>
  <c r="N271" i="41"/>
  <c r="O271" i="41"/>
  <c r="P271" i="41"/>
  <c r="Q271" i="41"/>
  <c r="R271" i="41"/>
  <c r="S271" i="41"/>
  <c r="T271" i="41"/>
  <c r="U271" i="41"/>
  <c r="V271" i="41"/>
  <c r="W271" i="41"/>
  <c r="X271" i="41"/>
  <c r="Y271" i="41"/>
  <c r="Z271" i="41"/>
  <c r="AA271" i="41"/>
  <c r="AB271" i="41"/>
  <c r="AC271" i="41"/>
  <c r="AD271" i="41"/>
  <c r="AE271" i="41"/>
  <c r="AF271" i="41"/>
  <c r="AG271" i="41"/>
  <c r="AH271" i="41"/>
  <c r="AI271" i="41"/>
  <c r="AJ271" i="41"/>
  <c r="AK271" i="41"/>
  <c r="AL271" i="41"/>
  <c r="AM271" i="41"/>
  <c r="AN271" i="41"/>
  <c r="AO271" i="41"/>
  <c r="AP271" i="41"/>
  <c r="AQ271" i="41"/>
  <c r="AR271" i="41"/>
  <c r="AS271" i="41"/>
  <c r="AT271" i="41"/>
  <c r="AU271" i="41"/>
  <c r="AV271" i="41"/>
  <c r="AW271" i="41"/>
  <c r="AX271" i="41"/>
  <c r="AY271" i="41"/>
  <c r="AZ271" i="41"/>
  <c r="BA271" i="41"/>
  <c r="BB271" i="41"/>
  <c r="BC271" i="41"/>
  <c r="BD271" i="41"/>
  <c r="BE271" i="41"/>
  <c r="BF271" i="41"/>
  <c r="BG271" i="41"/>
  <c r="BH271" i="41"/>
  <c r="BI271" i="41"/>
  <c r="BJ271" i="41"/>
  <c r="BK271" i="41"/>
  <c r="BL271" i="41"/>
  <c r="BM271" i="41"/>
  <c r="BN271" i="41"/>
  <c r="BO271" i="41"/>
  <c r="BP271" i="41"/>
  <c r="BQ271" i="41"/>
  <c r="BR271" i="41"/>
  <c r="BS271" i="41"/>
  <c r="BT271" i="41"/>
  <c r="BU271" i="41"/>
  <c r="BV271" i="41"/>
  <c r="BW271" i="41"/>
  <c r="BX271" i="41"/>
  <c r="BY271" i="41"/>
  <c r="BZ271" i="41"/>
  <c r="D272" i="41"/>
  <c r="E272" i="41"/>
  <c r="F272" i="41"/>
  <c r="G272" i="41"/>
  <c r="H272" i="41"/>
  <c r="I272" i="41"/>
  <c r="J272" i="41"/>
  <c r="K272" i="41"/>
  <c r="L272" i="41"/>
  <c r="M272" i="41"/>
  <c r="N272" i="41"/>
  <c r="O272" i="41"/>
  <c r="P272" i="41"/>
  <c r="Q272" i="41"/>
  <c r="R272" i="41"/>
  <c r="S272" i="41"/>
  <c r="T272" i="41"/>
  <c r="U272" i="41"/>
  <c r="V272" i="41"/>
  <c r="W272" i="41"/>
  <c r="X272" i="41"/>
  <c r="Y272" i="41"/>
  <c r="Z272" i="41"/>
  <c r="AA272" i="41"/>
  <c r="AB272" i="41"/>
  <c r="AC272" i="41"/>
  <c r="AD272" i="41"/>
  <c r="AE272" i="41"/>
  <c r="AF272" i="41"/>
  <c r="AG272" i="41"/>
  <c r="AH272" i="41"/>
  <c r="AI272" i="41"/>
  <c r="AJ272" i="41"/>
  <c r="AK272" i="41"/>
  <c r="AL272" i="41"/>
  <c r="AM272" i="41"/>
  <c r="AN272" i="41"/>
  <c r="AO272" i="41"/>
  <c r="AP272" i="41"/>
  <c r="AQ272" i="41"/>
  <c r="AR272" i="41"/>
  <c r="AS272" i="41"/>
  <c r="AT272" i="41"/>
  <c r="AU272" i="41"/>
  <c r="AV272" i="41"/>
  <c r="AW272" i="41"/>
  <c r="AX272" i="41"/>
  <c r="AY272" i="41"/>
  <c r="AZ272" i="41"/>
  <c r="BA272" i="41"/>
  <c r="BB272" i="41"/>
  <c r="BC272" i="41"/>
  <c r="BD272" i="41"/>
  <c r="BE272" i="41"/>
  <c r="BF272" i="41"/>
  <c r="BG272" i="41"/>
  <c r="BH272" i="41"/>
  <c r="BI272" i="41"/>
  <c r="BJ272" i="41"/>
  <c r="BK272" i="41"/>
  <c r="BL272" i="41"/>
  <c r="BM272" i="41"/>
  <c r="BN272" i="41"/>
  <c r="BO272" i="41"/>
  <c r="BP272" i="41"/>
  <c r="BQ272" i="41"/>
  <c r="BR272" i="41"/>
  <c r="BS272" i="41"/>
  <c r="BT272" i="41"/>
  <c r="BU272" i="41"/>
  <c r="BV272" i="41"/>
  <c r="BW272" i="41"/>
  <c r="BX272" i="41"/>
  <c r="BY272" i="41"/>
  <c r="BZ272" i="41"/>
  <c r="D273" i="41"/>
  <c r="E273" i="41"/>
  <c r="F273" i="41"/>
  <c r="G273" i="41"/>
  <c r="H273" i="41"/>
  <c r="I273" i="41"/>
  <c r="J273" i="41"/>
  <c r="K273" i="41"/>
  <c r="L273" i="41"/>
  <c r="M273" i="41"/>
  <c r="N273" i="41"/>
  <c r="O273" i="41"/>
  <c r="P273" i="41"/>
  <c r="Q273" i="41"/>
  <c r="R273" i="41"/>
  <c r="S273" i="41"/>
  <c r="T273" i="41"/>
  <c r="U273" i="41"/>
  <c r="V273" i="41"/>
  <c r="W273" i="41"/>
  <c r="X273" i="41"/>
  <c r="Y273" i="41"/>
  <c r="Z273" i="41"/>
  <c r="AA273" i="41"/>
  <c r="AB273" i="41"/>
  <c r="AC273" i="41"/>
  <c r="AD273" i="41"/>
  <c r="AE273" i="41"/>
  <c r="AF273" i="41"/>
  <c r="AG273" i="41"/>
  <c r="AH273" i="41"/>
  <c r="AI273" i="41"/>
  <c r="AJ273" i="41"/>
  <c r="AK273" i="41"/>
  <c r="AL273" i="41"/>
  <c r="AM273" i="41"/>
  <c r="AN273" i="41"/>
  <c r="AO273" i="41"/>
  <c r="AP273" i="41"/>
  <c r="AQ273" i="41"/>
  <c r="AR273" i="41"/>
  <c r="AS273" i="41"/>
  <c r="AT273" i="41"/>
  <c r="AU273" i="41"/>
  <c r="AV273" i="41"/>
  <c r="AW273" i="41"/>
  <c r="AX273" i="41"/>
  <c r="AY273" i="41"/>
  <c r="AZ273" i="41"/>
  <c r="BA273" i="41"/>
  <c r="BB273" i="41"/>
  <c r="BC273" i="41"/>
  <c r="BD273" i="41"/>
  <c r="BE273" i="41"/>
  <c r="BF273" i="41"/>
  <c r="BG273" i="41"/>
  <c r="BH273" i="41"/>
  <c r="BI273" i="41"/>
  <c r="BJ273" i="41"/>
  <c r="BK273" i="41"/>
  <c r="BL273" i="41"/>
  <c r="BM273" i="41"/>
  <c r="BN273" i="41"/>
  <c r="BO273" i="41"/>
  <c r="BP273" i="41"/>
  <c r="BQ273" i="41"/>
  <c r="BR273" i="41"/>
  <c r="BS273" i="41"/>
  <c r="BT273" i="41"/>
  <c r="BU273" i="41"/>
  <c r="BV273" i="41"/>
  <c r="BW273" i="41"/>
  <c r="BX273" i="41"/>
  <c r="BY273" i="41"/>
  <c r="BZ273" i="41"/>
  <c r="D274" i="41"/>
  <c r="E274" i="41"/>
  <c r="F274" i="41"/>
  <c r="G274" i="41"/>
  <c r="H274" i="41"/>
  <c r="I274" i="41"/>
  <c r="J274" i="41"/>
  <c r="K274" i="41"/>
  <c r="L274" i="41"/>
  <c r="M274" i="41"/>
  <c r="N274" i="41"/>
  <c r="O274" i="41"/>
  <c r="P274" i="41"/>
  <c r="Q274" i="41"/>
  <c r="R274" i="41"/>
  <c r="S274" i="41"/>
  <c r="T274" i="41"/>
  <c r="U274" i="41"/>
  <c r="V274" i="41"/>
  <c r="W274" i="41"/>
  <c r="X274" i="41"/>
  <c r="Y274" i="41"/>
  <c r="Z274" i="41"/>
  <c r="AA274" i="41"/>
  <c r="AB274" i="41"/>
  <c r="AC274" i="41"/>
  <c r="AD274" i="41"/>
  <c r="AE274" i="41"/>
  <c r="AF274" i="41"/>
  <c r="AG274" i="41"/>
  <c r="AH274" i="41"/>
  <c r="AI274" i="41"/>
  <c r="AJ274" i="41"/>
  <c r="AK274" i="41"/>
  <c r="AL274" i="41"/>
  <c r="AM274" i="41"/>
  <c r="AN274" i="41"/>
  <c r="AO274" i="41"/>
  <c r="AP274" i="41"/>
  <c r="AQ274" i="41"/>
  <c r="AR274" i="41"/>
  <c r="AS274" i="41"/>
  <c r="AT274" i="41"/>
  <c r="AU274" i="41"/>
  <c r="AV274" i="41"/>
  <c r="AW274" i="41"/>
  <c r="AX274" i="41"/>
  <c r="AY274" i="41"/>
  <c r="AZ274" i="41"/>
  <c r="BA274" i="41"/>
  <c r="BB274" i="41"/>
  <c r="BC274" i="41"/>
  <c r="BD274" i="41"/>
  <c r="BE274" i="41"/>
  <c r="BF274" i="41"/>
  <c r="BG274" i="41"/>
  <c r="BH274" i="41"/>
  <c r="BI274" i="41"/>
  <c r="BJ274" i="41"/>
  <c r="BK274" i="41"/>
  <c r="BL274" i="41"/>
  <c r="BM274" i="41"/>
  <c r="BN274" i="41"/>
  <c r="BO274" i="41"/>
  <c r="BP274" i="41"/>
  <c r="BQ274" i="41"/>
  <c r="BR274" i="41"/>
  <c r="BS274" i="41"/>
  <c r="BT274" i="41"/>
  <c r="BU274" i="41"/>
  <c r="BV274" i="41"/>
  <c r="BW274" i="41"/>
  <c r="BX274" i="41"/>
  <c r="BY274" i="41"/>
  <c r="BZ274" i="41"/>
  <c r="D275" i="41"/>
  <c r="E275" i="41"/>
  <c r="F275" i="41"/>
  <c r="G275" i="41"/>
  <c r="H275" i="41"/>
  <c r="I275" i="41"/>
  <c r="J275" i="41"/>
  <c r="K275" i="41"/>
  <c r="L275" i="41"/>
  <c r="M275" i="41"/>
  <c r="N275" i="41"/>
  <c r="O275" i="41"/>
  <c r="P275" i="41"/>
  <c r="Q275" i="41"/>
  <c r="R275" i="41"/>
  <c r="S275" i="41"/>
  <c r="T275" i="41"/>
  <c r="U275" i="41"/>
  <c r="V275" i="41"/>
  <c r="W275" i="41"/>
  <c r="X275" i="41"/>
  <c r="Y275" i="41"/>
  <c r="Z275" i="41"/>
  <c r="AA275" i="41"/>
  <c r="AB275" i="41"/>
  <c r="AC275" i="41"/>
  <c r="AD275" i="41"/>
  <c r="AE275" i="41"/>
  <c r="AF275" i="41"/>
  <c r="AG275" i="41"/>
  <c r="AH275" i="41"/>
  <c r="AI275" i="41"/>
  <c r="AJ275" i="41"/>
  <c r="AK275" i="41"/>
  <c r="AL275" i="41"/>
  <c r="AM275" i="41"/>
  <c r="AN275" i="41"/>
  <c r="AO275" i="41"/>
  <c r="AP275" i="41"/>
  <c r="AQ275" i="41"/>
  <c r="AR275" i="41"/>
  <c r="AS275" i="41"/>
  <c r="AT275" i="41"/>
  <c r="AU275" i="41"/>
  <c r="AV275" i="41"/>
  <c r="AW275" i="41"/>
  <c r="AX275" i="41"/>
  <c r="AY275" i="41"/>
  <c r="AZ275" i="41"/>
  <c r="BA275" i="41"/>
  <c r="BB275" i="41"/>
  <c r="BC275" i="41"/>
  <c r="BD275" i="41"/>
  <c r="BE275" i="41"/>
  <c r="BF275" i="41"/>
  <c r="BG275" i="41"/>
  <c r="BH275" i="41"/>
  <c r="BI275" i="41"/>
  <c r="BJ275" i="41"/>
  <c r="BK275" i="41"/>
  <c r="BL275" i="41"/>
  <c r="BM275" i="41"/>
  <c r="BN275" i="41"/>
  <c r="BO275" i="41"/>
  <c r="BP275" i="41"/>
  <c r="BQ275" i="41"/>
  <c r="BR275" i="41"/>
  <c r="BS275" i="41"/>
  <c r="BT275" i="41"/>
  <c r="BU275" i="41"/>
  <c r="BV275" i="41"/>
  <c r="BW275" i="41"/>
  <c r="BX275" i="41"/>
  <c r="BY275" i="41"/>
  <c r="BZ275" i="41"/>
  <c r="D276" i="41"/>
  <c r="E276" i="41"/>
  <c r="F276" i="41"/>
  <c r="G276" i="41"/>
  <c r="H276" i="41"/>
  <c r="I276" i="41"/>
  <c r="J276" i="41"/>
  <c r="K276" i="41"/>
  <c r="L276" i="41"/>
  <c r="M276" i="41"/>
  <c r="N276" i="41"/>
  <c r="O276" i="41"/>
  <c r="P276" i="41"/>
  <c r="Q276" i="41"/>
  <c r="R276" i="41"/>
  <c r="S276" i="41"/>
  <c r="T276" i="41"/>
  <c r="U276" i="41"/>
  <c r="V276" i="41"/>
  <c r="W276" i="41"/>
  <c r="X276" i="41"/>
  <c r="Y276" i="41"/>
  <c r="Z276" i="41"/>
  <c r="AA276" i="41"/>
  <c r="AB276" i="41"/>
  <c r="AC276" i="41"/>
  <c r="AD276" i="41"/>
  <c r="AE276" i="41"/>
  <c r="AF276" i="41"/>
  <c r="AG276" i="41"/>
  <c r="AH276" i="41"/>
  <c r="AI276" i="41"/>
  <c r="AJ276" i="41"/>
  <c r="AK276" i="41"/>
  <c r="AL276" i="41"/>
  <c r="AM276" i="41"/>
  <c r="AN276" i="41"/>
  <c r="AO276" i="41"/>
  <c r="AP276" i="41"/>
  <c r="AQ276" i="41"/>
  <c r="AR276" i="41"/>
  <c r="AS276" i="41"/>
  <c r="AT276" i="41"/>
  <c r="AU276" i="41"/>
  <c r="AV276" i="41"/>
  <c r="AW276" i="41"/>
  <c r="AX276" i="41"/>
  <c r="AY276" i="41"/>
  <c r="AZ276" i="41"/>
  <c r="BA276" i="41"/>
  <c r="BB276" i="41"/>
  <c r="BC276" i="41"/>
  <c r="BD276" i="41"/>
  <c r="BE276" i="41"/>
  <c r="BF276" i="41"/>
  <c r="BG276" i="41"/>
  <c r="BH276" i="41"/>
  <c r="BI276" i="41"/>
  <c r="BJ276" i="41"/>
  <c r="BK276" i="41"/>
  <c r="BL276" i="41"/>
  <c r="BM276" i="41"/>
  <c r="BN276" i="41"/>
  <c r="BO276" i="41"/>
  <c r="BP276" i="41"/>
  <c r="BQ276" i="41"/>
  <c r="BR276" i="41"/>
  <c r="BS276" i="41"/>
  <c r="BT276" i="41"/>
  <c r="BU276" i="41"/>
  <c r="BV276" i="41"/>
  <c r="BW276" i="41"/>
  <c r="BX276" i="41"/>
  <c r="BY276" i="41"/>
  <c r="BZ276" i="41"/>
  <c r="D277" i="41"/>
  <c r="E277" i="41"/>
  <c r="F277" i="41"/>
  <c r="G277" i="41"/>
  <c r="H277" i="41"/>
  <c r="I277" i="41"/>
  <c r="J277" i="41"/>
  <c r="K277" i="41"/>
  <c r="L277" i="41"/>
  <c r="M277" i="41"/>
  <c r="N277" i="41"/>
  <c r="O277" i="41"/>
  <c r="P277" i="41"/>
  <c r="Q277" i="41"/>
  <c r="R277" i="41"/>
  <c r="S277" i="41"/>
  <c r="T277" i="41"/>
  <c r="U277" i="41"/>
  <c r="V277" i="41"/>
  <c r="W277" i="41"/>
  <c r="X277" i="41"/>
  <c r="Y277" i="41"/>
  <c r="Z277" i="41"/>
  <c r="AA277" i="41"/>
  <c r="AB277" i="41"/>
  <c r="AC277" i="41"/>
  <c r="AD277" i="41"/>
  <c r="AE277" i="41"/>
  <c r="AF277" i="41"/>
  <c r="AG277" i="41"/>
  <c r="AH277" i="41"/>
  <c r="AI277" i="41"/>
  <c r="AJ277" i="41"/>
  <c r="AK277" i="41"/>
  <c r="AL277" i="41"/>
  <c r="AM277" i="41"/>
  <c r="AN277" i="41"/>
  <c r="AO277" i="41"/>
  <c r="AP277" i="41"/>
  <c r="AQ277" i="41"/>
  <c r="AR277" i="41"/>
  <c r="AS277" i="41"/>
  <c r="AT277" i="41"/>
  <c r="AU277" i="41"/>
  <c r="AV277" i="41"/>
  <c r="AW277" i="41"/>
  <c r="AX277" i="41"/>
  <c r="AY277" i="41"/>
  <c r="AZ277" i="41"/>
  <c r="BA277" i="41"/>
  <c r="BB277" i="41"/>
  <c r="BC277" i="41"/>
  <c r="BD277" i="41"/>
  <c r="BE277" i="41"/>
  <c r="BF277" i="41"/>
  <c r="BG277" i="41"/>
  <c r="BH277" i="41"/>
  <c r="BI277" i="41"/>
  <c r="BJ277" i="41"/>
  <c r="BK277" i="41"/>
  <c r="BL277" i="41"/>
  <c r="BM277" i="41"/>
  <c r="BN277" i="41"/>
  <c r="BO277" i="41"/>
  <c r="BP277" i="41"/>
  <c r="BQ277" i="41"/>
  <c r="BR277" i="41"/>
  <c r="BS277" i="41"/>
  <c r="BT277" i="41"/>
  <c r="BU277" i="41"/>
  <c r="BV277" i="41"/>
  <c r="BW277" i="41"/>
  <c r="BX277" i="41"/>
  <c r="BY277" i="41"/>
  <c r="BZ277" i="41"/>
  <c r="D278" i="41"/>
  <c r="E278" i="41"/>
  <c r="F278" i="41"/>
  <c r="G278" i="41"/>
  <c r="H278" i="41"/>
  <c r="I278" i="41"/>
  <c r="J278" i="41"/>
  <c r="K278" i="41"/>
  <c r="L278" i="41"/>
  <c r="M278" i="41"/>
  <c r="N278" i="41"/>
  <c r="O278" i="41"/>
  <c r="P278" i="41"/>
  <c r="Q278" i="41"/>
  <c r="R278" i="41"/>
  <c r="S278" i="41"/>
  <c r="T278" i="41"/>
  <c r="U278" i="41"/>
  <c r="V278" i="41"/>
  <c r="W278" i="41"/>
  <c r="X278" i="41"/>
  <c r="Y278" i="41"/>
  <c r="Z278" i="41"/>
  <c r="AA278" i="41"/>
  <c r="AB278" i="41"/>
  <c r="AC278" i="41"/>
  <c r="AD278" i="41"/>
  <c r="AE278" i="41"/>
  <c r="AF278" i="41"/>
  <c r="AG278" i="41"/>
  <c r="AH278" i="41"/>
  <c r="AI278" i="41"/>
  <c r="AJ278" i="41"/>
  <c r="AK278" i="41"/>
  <c r="AL278" i="41"/>
  <c r="AM278" i="41"/>
  <c r="AN278" i="41"/>
  <c r="AO278" i="41"/>
  <c r="AP278" i="41"/>
  <c r="AQ278" i="41"/>
  <c r="AR278" i="41"/>
  <c r="AS278" i="41"/>
  <c r="AT278" i="41"/>
  <c r="AU278" i="41"/>
  <c r="AV278" i="41"/>
  <c r="AW278" i="41"/>
  <c r="AX278" i="41"/>
  <c r="AY278" i="41"/>
  <c r="AZ278" i="41"/>
  <c r="BA278" i="41"/>
  <c r="BB278" i="41"/>
  <c r="BC278" i="41"/>
  <c r="BD278" i="41"/>
  <c r="BE278" i="41"/>
  <c r="BF278" i="41"/>
  <c r="BG278" i="41"/>
  <c r="BH278" i="41"/>
  <c r="BI278" i="41"/>
  <c r="BJ278" i="41"/>
  <c r="BK278" i="41"/>
  <c r="BL278" i="41"/>
  <c r="BM278" i="41"/>
  <c r="BN278" i="41"/>
  <c r="BO278" i="41"/>
  <c r="BP278" i="41"/>
  <c r="BQ278" i="41"/>
  <c r="BR278" i="41"/>
  <c r="BS278" i="41"/>
  <c r="BT278" i="41"/>
  <c r="BU278" i="41"/>
  <c r="BV278" i="41"/>
  <c r="BW278" i="41"/>
  <c r="BX278" i="41"/>
  <c r="BY278" i="41"/>
  <c r="BZ278" i="41"/>
  <c r="D279" i="41"/>
  <c r="E279" i="41"/>
  <c r="F279" i="41"/>
  <c r="G279" i="41"/>
  <c r="H279" i="41"/>
  <c r="I279" i="41"/>
  <c r="J279" i="41"/>
  <c r="K279" i="41"/>
  <c r="L279" i="41"/>
  <c r="M279" i="41"/>
  <c r="N279" i="41"/>
  <c r="O279" i="41"/>
  <c r="P279" i="41"/>
  <c r="Q279" i="41"/>
  <c r="R279" i="41"/>
  <c r="S279" i="41"/>
  <c r="T279" i="41"/>
  <c r="U279" i="41"/>
  <c r="V279" i="41"/>
  <c r="W279" i="41"/>
  <c r="X279" i="41"/>
  <c r="Y279" i="41"/>
  <c r="Z279" i="41"/>
  <c r="AA279" i="41"/>
  <c r="AB279" i="41"/>
  <c r="AC279" i="41"/>
  <c r="AD279" i="41"/>
  <c r="AE279" i="41"/>
  <c r="AF279" i="41"/>
  <c r="AG279" i="41"/>
  <c r="AH279" i="41"/>
  <c r="AI279" i="41"/>
  <c r="AJ279" i="41"/>
  <c r="AK279" i="41"/>
  <c r="AL279" i="41"/>
  <c r="AM279" i="41"/>
  <c r="AN279" i="41"/>
  <c r="AO279" i="41"/>
  <c r="AP279" i="41"/>
  <c r="AQ279" i="41"/>
  <c r="AR279" i="41"/>
  <c r="AS279" i="41"/>
  <c r="AT279" i="41"/>
  <c r="AU279" i="41"/>
  <c r="AV279" i="41"/>
  <c r="AW279" i="41"/>
  <c r="AX279" i="41"/>
  <c r="AY279" i="41"/>
  <c r="AZ279" i="41"/>
  <c r="BA279" i="41"/>
  <c r="BB279" i="41"/>
  <c r="BC279" i="41"/>
  <c r="BD279" i="41"/>
  <c r="BE279" i="41"/>
  <c r="BF279" i="41"/>
  <c r="BG279" i="41"/>
  <c r="BH279" i="41"/>
  <c r="BI279" i="41"/>
  <c r="BJ279" i="41"/>
  <c r="BK279" i="41"/>
  <c r="BL279" i="41"/>
  <c r="BM279" i="41"/>
  <c r="BN279" i="41"/>
  <c r="BO279" i="41"/>
  <c r="BP279" i="41"/>
  <c r="BQ279" i="41"/>
  <c r="BR279" i="41"/>
  <c r="BS279" i="41"/>
  <c r="BT279" i="41"/>
  <c r="BU279" i="41"/>
  <c r="BV279" i="41"/>
  <c r="BW279" i="41"/>
  <c r="BX279" i="41"/>
  <c r="BY279" i="41"/>
  <c r="BZ279" i="41"/>
  <c r="D280" i="41"/>
  <c r="E280" i="41"/>
  <c r="F280" i="41"/>
  <c r="G280" i="41"/>
  <c r="H280" i="41"/>
  <c r="I280" i="41"/>
  <c r="J280" i="41"/>
  <c r="K280" i="41"/>
  <c r="L280" i="41"/>
  <c r="M280" i="41"/>
  <c r="N280" i="41"/>
  <c r="O280" i="41"/>
  <c r="P280" i="41"/>
  <c r="Q280" i="41"/>
  <c r="R280" i="41"/>
  <c r="S280" i="41"/>
  <c r="T280" i="41"/>
  <c r="U280" i="41"/>
  <c r="V280" i="41"/>
  <c r="W280" i="41"/>
  <c r="X280" i="41"/>
  <c r="Y280" i="41"/>
  <c r="Z280" i="41"/>
  <c r="AA280" i="41"/>
  <c r="AB280" i="41"/>
  <c r="AC280" i="41"/>
  <c r="AD280" i="41"/>
  <c r="AE280" i="41"/>
  <c r="AF280" i="41"/>
  <c r="AG280" i="41"/>
  <c r="AH280" i="41"/>
  <c r="AI280" i="41"/>
  <c r="AJ280" i="41"/>
  <c r="AK280" i="41"/>
  <c r="AL280" i="41"/>
  <c r="AM280" i="41"/>
  <c r="AN280" i="41"/>
  <c r="AO280" i="41"/>
  <c r="AP280" i="41"/>
  <c r="AQ280" i="41"/>
  <c r="AR280" i="41"/>
  <c r="AS280" i="41"/>
  <c r="AT280" i="41"/>
  <c r="AU280" i="41"/>
  <c r="AV280" i="41"/>
  <c r="AW280" i="41"/>
  <c r="AX280" i="41"/>
  <c r="AY280" i="41"/>
  <c r="AZ280" i="41"/>
  <c r="BA280" i="41"/>
  <c r="BB280" i="41"/>
  <c r="BC280" i="41"/>
  <c r="BD280" i="41"/>
  <c r="BE280" i="41"/>
  <c r="BF280" i="41"/>
  <c r="BG280" i="41"/>
  <c r="BH280" i="41"/>
  <c r="BI280" i="41"/>
  <c r="BJ280" i="41"/>
  <c r="BK280" i="41"/>
  <c r="BL280" i="41"/>
  <c r="BM280" i="41"/>
  <c r="BN280" i="41"/>
  <c r="BO280" i="41"/>
  <c r="BP280" i="41"/>
  <c r="BQ280" i="41"/>
  <c r="BR280" i="41"/>
  <c r="BS280" i="41"/>
  <c r="BT280" i="41"/>
  <c r="BU280" i="41"/>
  <c r="BV280" i="41"/>
  <c r="BW280" i="41"/>
  <c r="BX280" i="41"/>
  <c r="BY280" i="41"/>
  <c r="BZ280" i="41"/>
  <c r="D281" i="41"/>
  <c r="E281" i="41"/>
  <c r="F281" i="41"/>
  <c r="G281" i="41"/>
  <c r="H281" i="41"/>
  <c r="I281" i="41"/>
  <c r="J281" i="41"/>
  <c r="K281" i="41"/>
  <c r="L281" i="41"/>
  <c r="M281" i="41"/>
  <c r="N281" i="41"/>
  <c r="O281" i="41"/>
  <c r="P281" i="41"/>
  <c r="Q281" i="41"/>
  <c r="R281" i="41"/>
  <c r="S281" i="41"/>
  <c r="T281" i="41"/>
  <c r="U281" i="41"/>
  <c r="V281" i="41"/>
  <c r="W281" i="41"/>
  <c r="X281" i="41"/>
  <c r="Y281" i="41"/>
  <c r="Z281" i="41"/>
  <c r="AA281" i="41"/>
  <c r="AB281" i="41"/>
  <c r="AC281" i="41"/>
  <c r="AD281" i="41"/>
  <c r="AE281" i="41"/>
  <c r="AF281" i="41"/>
  <c r="AG281" i="41"/>
  <c r="AH281" i="41"/>
  <c r="AI281" i="41"/>
  <c r="AJ281" i="41"/>
  <c r="AK281" i="41"/>
  <c r="AL281" i="41"/>
  <c r="AM281" i="41"/>
  <c r="AN281" i="41"/>
  <c r="AO281" i="41"/>
  <c r="AP281" i="41"/>
  <c r="AQ281" i="41"/>
  <c r="AR281" i="41"/>
  <c r="AS281" i="41"/>
  <c r="AT281" i="41"/>
  <c r="AU281" i="41"/>
  <c r="AV281" i="41"/>
  <c r="AW281" i="41"/>
  <c r="AX281" i="41"/>
  <c r="AY281" i="41"/>
  <c r="AZ281" i="41"/>
  <c r="BA281" i="41"/>
  <c r="BB281" i="41"/>
  <c r="BC281" i="41"/>
  <c r="BD281" i="41"/>
  <c r="BE281" i="41"/>
  <c r="BF281" i="41"/>
  <c r="BG281" i="41"/>
  <c r="BH281" i="41"/>
  <c r="BI281" i="41"/>
  <c r="BJ281" i="41"/>
  <c r="BK281" i="41"/>
  <c r="BL281" i="41"/>
  <c r="BM281" i="41"/>
  <c r="BN281" i="41"/>
  <c r="BO281" i="41"/>
  <c r="BP281" i="41"/>
  <c r="BQ281" i="41"/>
  <c r="BR281" i="41"/>
  <c r="BS281" i="41"/>
  <c r="BT281" i="41"/>
  <c r="BU281" i="41"/>
  <c r="BV281" i="41"/>
  <c r="BW281" i="41"/>
  <c r="BX281" i="41"/>
  <c r="BY281" i="41"/>
  <c r="BZ281" i="41"/>
  <c r="D282" i="41"/>
  <c r="E282" i="41"/>
  <c r="F282" i="41"/>
  <c r="G282" i="41"/>
  <c r="H282" i="41"/>
  <c r="I282" i="41"/>
  <c r="J282" i="41"/>
  <c r="K282" i="41"/>
  <c r="L282" i="41"/>
  <c r="M282" i="41"/>
  <c r="N282" i="41"/>
  <c r="O282" i="41"/>
  <c r="P282" i="41"/>
  <c r="Q282" i="41"/>
  <c r="R282" i="41"/>
  <c r="S282" i="41"/>
  <c r="T282" i="41"/>
  <c r="U282" i="41"/>
  <c r="V282" i="41"/>
  <c r="W282" i="41"/>
  <c r="X282" i="41"/>
  <c r="Y282" i="41"/>
  <c r="Z282" i="41"/>
  <c r="AA282" i="41"/>
  <c r="AB282" i="41"/>
  <c r="AC282" i="41"/>
  <c r="AD282" i="41"/>
  <c r="AE282" i="41"/>
  <c r="AF282" i="41"/>
  <c r="AG282" i="41"/>
  <c r="AH282" i="41"/>
  <c r="AI282" i="41"/>
  <c r="AJ282" i="41"/>
  <c r="AK282" i="41"/>
  <c r="AL282" i="41"/>
  <c r="AM282" i="41"/>
  <c r="AN282" i="41"/>
  <c r="AO282" i="41"/>
  <c r="AP282" i="41"/>
  <c r="AQ282" i="41"/>
  <c r="AR282" i="41"/>
  <c r="AS282" i="41"/>
  <c r="AT282" i="41"/>
  <c r="AU282" i="41"/>
  <c r="AV282" i="41"/>
  <c r="AW282" i="41"/>
  <c r="AX282" i="41"/>
  <c r="AY282" i="41"/>
  <c r="AZ282" i="41"/>
  <c r="BA282" i="41"/>
  <c r="BB282" i="41"/>
  <c r="BC282" i="41"/>
  <c r="BD282" i="41"/>
  <c r="BE282" i="41"/>
  <c r="BF282" i="41"/>
  <c r="BG282" i="41"/>
  <c r="BH282" i="41"/>
  <c r="BI282" i="41"/>
  <c r="BJ282" i="41"/>
  <c r="BK282" i="41"/>
  <c r="BL282" i="41"/>
  <c r="BM282" i="41"/>
  <c r="BN282" i="41"/>
  <c r="BO282" i="41"/>
  <c r="BP282" i="41"/>
  <c r="BQ282" i="41"/>
  <c r="BR282" i="41"/>
  <c r="BS282" i="41"/>
  <c r="BT282" i="41"/>
  <c r="BU282" i="41"/>
  <c r="BV282" i="41"/>
  <c r="BW282" i="41"/>
  <c r="BX282" i="41"/>
  <c r="BY282" i="41"/>
  <c r="BZ282" i="41"/>
  <c r="D283" i="41"/>
  <c r="E283" i="41"/>
  <c r="F283" i="41"/>
  <c r="G283" i="41"/>
  <c r="H283" i="41"/>
  <c r="I283" i="41"/>
  <c r="J283" i="41"/>
  <c r="K283" i="41"/>
  <c r="L283" i="41"/>
  <c r="M283" i="41"/>
  <c r="N283" i="41"/>
  <c r="O283" i="41"/>
  <c r="P283" i="41"/>
  <c r="Q283" i="41"/>
  <c r="R283" i="41"/>
  <c r="S283" i="41"/>
  <c r="T283" i="41"/>
  <c r="U283" i="41"/>
  <c r="V283" i="41"/>
  <c r="W283" i="41"/>
  <c r="X283" i="41"/>
  <c r="Y283" i="41"/>
  <c r="Z283" i="41"/>
  <c r="AA283" i="41"/>
  <c r="AB283" i="41"/>
  <c r="AC283" i="41"/>
  <c r="AD283" i="41"/>
  <c r="AE283" i="41"/>
  <c r="AF283" i="41"/>
  <c r="AG283" i="41"/>
  <c r="AH283" i="41"/>
  <c r="AI283" i="41"/>
  <c r="AJ283" i="41"/>
  <c r="AK283" i="41"/>
  <c r="AL283" i="41"/>
  <c r="AM283" i="41"/>
  <c r="AN283" i="41"/>
  <c r="AO283" i="41"/>
  <c r="AP283" i="41"/>
  <c r="AQ283" i="41"/>
  <c r="AR283" i="41"/>
  <c r="AS283" i="41"/>
  <c r="AT283" i="41"/>
  <c r="AU283" i="41"/>
  <c r="AV283" i="41"/>
  <c r="AW283" i="41"/>
  <c r="AX283" i="41"/>
  <c r="AY283" i="41"/>
  <c r="AZ283" i="41"/>
  <c r="BA283" i="41"/>
  <c r="BB283" i="41"/>
  <c r="BC283" i="41"/>
  <c r="BD283" i="41"/>
  <c r="BE283" i="41"/>
  <c r="BF283" i="41"/>
  <c r="BG283" i="41"/>
  <c r="BH283" i="41"/>
  <c r="BI283" i="41"/>
  <c r="BJ283" i="41"/>
  <c r="BK283" i="41"/>
  <c r="BL283" i="41"/>
  <c r="BM283" i="41"/>
  <c r="BN283" i="41"/>
  <c r="BO283" i="41"/>
  <c r="BP283" i="41"/>
  <c r="BQ283" i="41"/>
  <c r="BR283" i="41"/>
  <c r="BS283" i="41"/>
  <c r="BT283" i="41"/>
  <c r="BU283" i="41"/>
  <c r="BV283" i="41"/>
  <c r="BW283" i="41"/>
  <c r="BX283" i="41"/>
  <c r="BY283" i="41"/>
  <c r="BZ283" i="41"/>
  <c r="D284" i="41"/>
  <c r="E284" i="41"/>
  <c r="F284" i="41"/>
  <c r="G284" i="41"/>
  <c r="H284" i="41"/>
  <c r="I284" i="41"/>
  <c r="J284" i="41"/>
  <c r="K284" i="41"/>
  <c r="L284" i="41"/>
  <c r="M284" i="41"/>
  <c r="N284" i="41"/>
  <c r="O284" i="41"/>
  <c r="P284" i="41"/>
  <c r="Q284" i="41"/>
  <c r="R284" i="41"/>
  <c r="S284" i="41"/>
  <c r="T284" i="41"/>
  <c r="U284" i="41"/>
  <c r="V284" i="41"/>
  <c r="W284" i="41"/>
  <c r="X284" i="41"/>
  <c r="Y284" i="41"/>
  <c r="Z284" i="41"/>
  <c r="AA284" i="41"/>
  <c r="AB284" i="41"/>
  <c r="AC284" i="41"/>
  <c r="AD284" i="41"/>
  <c r="AE284" i="41"/>
  <c r="AF284" i="41"/>
  <c r="AG284" i="41"/>
  <c r="AH284" i="41"/>
  <c r="AI284" i="41"/>
  <c r="AJ284" i="41"/>
  <c r="AK284" i="41"/>
  <c r="AL284" i="41"/>
  <c r="AM284" i="41"/>
  <c r="AN284" i="41"/>
  <c r="AO284" i="41"/>
  <c r="AP284" i="41"/>
  <c r="AQ284" i="41"/>
  <c r="AR284" i="41"/>
  <c r="AS284" i="41"/>
  <c r="AT284" i="41"/>
  <c r="AU284" i="41"/>
  <c r="AV284" i="41"/>
  <c r="AW284" i="41"/>
  <c r="AX284" i="41"/>
  <c r="AY284" i="41"/>
  <c r="AZ284" i="41"/>
  <c r="BA284" i="41"/>
  <c r="BB284" i="41"/>
  <c r="BC284" i="41"/>
  <c r="BD284" i="41"/>
  <c r="BE284" i="41"/>
  <c r="BF284" i="41"/>
  <c r="BG284" i="41"/>
  <c r="BH284" i="41"/>
  <c r="BI284" i="41"/>
  <c r="BJ284" i="41"/>
  <c r="BK284" i="41"/>
  <c r="BL284" i="41"/>
  <c r="BM284" i="41"/>
  <c r="BN284" i="41"/>
  <c r="BO284" i="41"/>
  <c r="BP284" i="41"/>
  <c r="BQ284" i="41"/>
  <c r="BR284" i="41"/>
  <c r="BS284" i="41"/>
  <c r="BT284" i="41"/>
  <c r="BU284" i="41"/>
  <c r="BV284" i="41"/>
  <c r="BW284" i="41"/>
  <c r="BX284" i="41"/>
  <c r="BY284" i="41"/>
  <c r="BZ284" i="41"/>
  <c r="D285" i="41"/>
  <c r="E285" i="41"/>
  <c r="F285" i="41"/>
  <c r="G285" i="41"/>
  <c r="H285" i="41"/>
  <c r="I285" i="41"/>
  <c r="J285" i="41"/>
  <c r="K285" i="41"/>
  <c r="L285" i="41"/>
  <c r="M285" i="41"/>
  <c r="N285" i="41"/>
  <c r="O285" i="41"/>
  <c r="P285" i="41"/>
  <c r="Q285" i="41"/>
  <c r="R285" i="41"/>
  <c r="S285" i="41"/>
  <c r="T285" i="41"/>
  <c r="U285" i="41"/>
  <c r="V285" i="41"/>
  <c r="W285" i="41"/>
  <c r="X285" i="41"/>
  <c r="Y285" i="41"/>
  <c r="Z285" i="41"/>
  <c r="AA285" i="41"/>
  <c r="AB285" i="41"/>
  <c r="AC285" i="41"/>
  <c r="AD285" i="41"/>
  <c r="AE285" i="41"/>
  <c r="AF285" i="41"/>
  <c r="AG285" i="41"/>
  <c r="AH285" i="41"/>
  <c r="AI285" i="41"/>
  <c r="AJ285" i="41"/>
  <c r="AK285" i="41"/>
  <c r="AL285" i="41"/>
  <c r="AM285" i="41"/>
  <c r="AN285" i="41"/>
  <c r="AO285" i="41"/>
  <c r="AP285" i="41"/>
  <c r="AQ285" i="41"/>
  <c r="AR285" i="41"/>
  <c r="AS285" i="41"/>
  <c r="AT285" i="41"/>
  <c r="AU285" i="41"/>
  <c r="AV285" i="41"/>
  <c r="AW285" i="41"/>
  <c r="AX285" i="41"/>
  <c r="AY285" i="41"/>
  <c r="AZ285" i="41"/>
  <c r="BA285" i="41"/>
  <c r="BB285" i="41"/>
  <c r="BC285" i="41"/>
  <c r="BD285" i="41"/>
  <c r="BE285" i="41"/>
  <c r="BF285" i="41"/>
  <c r="BG285" i="41"/>
  <c r="BH285" i="41"/>
  <c r="BI285" i="41"/>
  <c r="BJ285" i="41"/>
  <c r="BK285" i="41"/>
  <c r="BL285" i="41"/>
  <c r="BM285" i="41"/>
  <c r="BN285" i="41"/>
  <c r="BO285" i="41"/>
  <c r="BP285" i="41"/>
  <c r="BQ285" i="41"/>
  <c r="BR285" i="41"/>
  <c r="BS285" i="41"/>
  <c r="BT285" i="41"/>
  <c r="BU285" i="41"/>
  <c r="BV285" i="41"/>
  <c r="BW285" i="41"/>
  <c r="BX285" i="41"/>
  <c r="BY285" i="41"/>
  <c r="BZ285" i="41"/>
  <c r="D286" i="41"/>
  <c r="E286" i="41"/>
  <c r="F286" i="41"/>
  <c r="G286" i="41"/>
  <c r="H286" i="41"/>
  <c r="I286" i="41"/>
  <c r="J286" i="41"/>
  <c r="K286" i="41"/>
  <c r="L286" i="41"/>
  <c r="M286" i="41"/>
  <c r="N286" i="41"/>
  <c r="O286" i="41"/>
  <c r="P286" i="41"/>
  <c r="Q286" i="41"/>
  <c r="R286" i="41"/>
  <c r="S286" i="41"/>
  <c r="T286" i="41"/>
  <c r="U286" i="41"/>
  <c r="V286" i="41"/>
  <c r="W286" i="41"/>
  <c r="X286" i="41"/>
  <c r="Y286" i="41"/>
  <c r="Z286" i="41"/>
  <c r="AA286" i="41"/>
  <c r="AB286" i="41"/>
  <c r="AC286" i="41"/>
  <c r="AD286" i="41"/>
  <c r="AE286" i="41"/>
  <c r="AF286" i="41"/>
  <c r="AG286" i="41"/>
  <c r="AH286" i="41"/>
  <c r="AI286" i="41"/>
  <c r="AJ286" i="41"/>
  <c r="AK286" i="41"/>
  <c r="AL286" i="41"/>
  <c r="AM286" i="41"/>
  <c r="AN286" i="41"/>
  <c r="AO286" i="41"/>
  <c r="AP286" i="41"/>
  <c r="AQ286" i="41"/>
  <c r="AR286" i="41"/>
  <c r="AS286" i="41"/>
  <c r="AT286" i="41"/>
  <c r="AU286" i="41"/>
  <c r="AV286" i="41"/>
  <c r="AW286" i="41"/>
  <c r="AX286" i="41"/>
  <c r="AY286" i="41"/>
  <c r="AZ286" i="41"/>
  <c r="BA286" i="41"/>
  <c r="BB286" i="41"/>
  <c r="BC286" i="41"/>
  <c r="BD286" i="41"/>
  <c r="BE286" i="41"/>
  <c r="BF286" i="41"/>
  <c r="BG286" i="41"/>
  <c r="BH286" i="41"/>
  <c r="BI286" i="41"/>
  <c r="BJ286" i="41"/>
  <c r="BK286" i="41"/>
  <c r="BL286" i="41"/>
  <c r="BM286" i="41"/>
  <c r="BN286" i="41"/>
  <c r="BO286" i="41"/>
  <c r="BP286" i="41"/>
  <c r="BQ286" i="41"/>
  <c r="BR286" i="41"/>
  <c r="BS286" i="41"/>
  <c r="BT286" i="41"/>
  <c r="BU286" i="41"/>
  <c r="BV286" i="41"/>
  <c r="BW286" i="41"/>
  <c r="BX286" i="41"/>
  <c r="BY286" i="41"/>
  <c r="BZ286" i="41"/>
  <c r="D287" i="41"/>
  <c r="E287" i="41"/>
  <c r="F287" i="41"/>
  <c r="G287" i="41"/>
  <c r="H287" i="41"/>
  <c r="I287" i="41"/>
  <c r="J287" i="41"/>
  <c r="K287" i="41"/>
  <c r="L287" i="41"/>
  <c r="M287" i="41"/>
  <c r="N287" i="41"/>
  <c r="O287" i="41"/>
  <c r="P287" i="41"/>
  <c r="Q287" i="41"/>
  <c r="R287" i="41"/>
  <c r="S287" i="41"/>
  <c r="T287" i="41"/>
  <c r="U287" i="41"/>
  <c r="V287" i="41"/>
  <c r="W287" i="41"/>
  <c r="X287" i="41"/>
  <c r="Y287" i="41"/>
  <c r="Z287" i="41"/>
  <c r="AA287" i="41"/>
  <c r="AB287" i="41"/>
  <c r="AC287" i="41"/>
  <c r="AD287" i="41"/>
  <c r="AE287" i="41"/>
  <c r="AF287" i="41"/>
  <c r="AG287" i="41"/>
  <c r="AH287" i="41"/>
  <c r="AI287" i="41"/>
  <c r="AJ287" i="41"/>
  <c r="AK287" i="41"/>
  <c r="AL287" i="41"/>
  <c r="AM287" i="41"/>
  <c r="AN287" i="41"/>
  <c r="AO287" i="41"/>
  <c r="AP287" i="41"/>
  <c r="AQ287" i="41"/>
  <c r="AR287" i="41"/>
  <c r="AS287" i="41"/>
  <c r="AT287" i="41"/>
  <c r="AU287" i="41"/>
  <c r="AV287" i="41"/>
  <c r="AW287" i="41"/>
  <c r="AX287" i="41"/>
  <c r="AY287" i="41"/>
  <c r="AZ287" i="41"/>
  <c r="BA287" i="41"/>
  <c r="BB287" i="41"/>
  <c r="BC287" i="41"/>
  <c r="BD287" i="41"/>
  <c r="BE287" i="41"/>
  <c r="BF287" i="41"/>
  <c r="BG287" i="41"/>
  <c r="BH287" i="41"/>
  <c r="BI287" i="41"/>
  <c r="BJ287" i="41"/>
  <c r="BK287" i="41"/>
  <c r="BL287" i="41"/>
  <c r="BM287" i="41"/>
  <c r="BN287" i="41"/>
  <c r="BO287" i="41"/>
  <c r="BP287" i="41"/>
  <c r="BQ287" i="41"/>
  <c r="BR287" i="41"/>
  <c r="BS287" i="41"/>
  <c r="BT287" i="41"/>
  <c r="BU287" i="41"/>
  <c r="BV287" i="41"/>
  <c r="BW287" i="41"/>
  <c r="BX287" i="41"/>
  <c r="BY287" i="41"/>
  <c r="BZ287" i="41"/>
  <c r="D288" i="41"/>
  <c r="E288" i="41"/>
  <c r="F288" i="41"/>
  <c r="G288" i="41"/>
  <c r="H288" i="41"/>
  <c r="I288" i="41"/>
  <c r="J288" i="41"/>
  <c r="K288" i="41"/>
  <c r="L288" i="41"/>
  <c r="M288" i="41"/>
  <c r="N288" i="41"/>
  <c r="O288" i="41"/>
  <c r="P288" i="41"/>
  <c r="Q288" i="41"/>
  <c r="R288" i="41"/>
  <c r="S288" i="41"/>
  <c r="T288" i="41"/>
  <c r="U288" i="41"/>
  <c r="V288" i="41"/>
  <c r="W288" i="41"/>
  <c r="X288" i="41"/>
  <c r="Y288" i="41"/>
  <c r="Z288" i="41"/>
  <c r="AA288" i="41"/>
  <c r="AB288" i="41"/>
  <c r="AC288" i="41"/>
  <c r="AD288" i="41"/>
  <c r="AE288" i="41"/>
  <c r="AF288" i="41"/>
  <c r="AG288" i="41"/>
  <c r="AH288" i="41"/>
  <c r="AI288" i="41"/>
  <c r="AJ288" i="41"/>
  <c r="AK288" i="41"/>
  <c r="AL288" i="41"/>
  <c r="AM288" i="41"/>
  <c r="AN288" i="41"/>
  <c r="AO288" i="41"/>
  <c r="AP288" i="41"/>
  <c r="AQ288" i="41"/>
  <c r="AR288" i="41"/>
  <c r="AS288" i="41"/>
  <c r="AT288" i="41"/>
  <c r="AU288" i="41"/>
  <c r="AV288" i="41"/>
  <c r="AW288" i="41"/>
  <c r="AX288" i="41"/>
  <c r="AY288" i="41"/>
  <c r="AZ288" i="41"/>
  <c r="BA288" i="41"/>
  <c r="BB288" i="41"/>
  <c r="BC288" i="41"/>
  <c r="BD288" i="41"/>
  <c r="BE288" i="41"/>
  <c r="BF288" i="41"/>
  <c r="BG288" i="41"/>
  <c r="BH288" i="41"/>
  <c r="BI288" i="41"/>
  <c r="BJ288" i="41"/>
  <c r="BK288" i="41"/>
  <c r="BL288" i="41"/>
  <c r="BM288" i="41"/>
  <c r="BN288" i="41"/>
  <c r="BO288" i="41"/>
  <c r="BP288" i="41"/>
  <c r="BQ288" i="41"/>
  <c r="BR288" i="41"/>
  <c r="BS288" i="41"/>
  <c r="BT288" i="41"/>
  <c r="BU288" i="41"/>
  <c r="BV288" i="41"/>
  <c r="BW288" i="41"/>
  <c r="BX288" i="41"/>
  <c r="BY288" i="41"/>
  <c r="BZ288" i="41"/>
  <c r="D289" i="41"/>
  <c r="E289" i="41"/>
  <c r="F289" i="41"/>
  <c r="G289" i="41"/>
  <c r="H289" i="41"/>
  <c r="I289" i="41"/>
  <c r="J289" i="41"/>
  <c r="K289" i="41"/>
  <c r="L289" i="41"/>
  <c r="M289" i="41"/>
  <c r="N289" i="41"/>
  <c r="O289" i="41"/>
  <c r="P289" i="41"/>
  <c r="Q289" i="41"/>
  <c r="R289" i="41"/>
  <c r="S289" i="41"/>
  <c r="T289" i="41"/>
  <c r="U289" i="41"/>
  <c r="V289" i="41"/>
  <c r="W289" i="41"/>
  <c r="X289" i="41"/>
  <c r="Y289" i="41"/>
  <c r="Z289" i="41"/>
  <c r="AA289" i="41"/>
  <c r="AB289" i="41"/>
  <c r="AC289" i="41"/>
  <c r="AD289" i="41"/>
  <c r="AE289" i="41"/>
  <c r="AF289" i="41"/>
  <c r="AG289" i="41"/>
  <c r="AH289" i="41"/>
  <c r="AI289" i="41"/>
  <c r="AJ289" i="41"/>
  <c r="AK289" i="41"/>
  <c r="AL289" i="41"/>
  <c r="AM289" i="41"/>
  <c r="AN289" i="41"/>
  <c r="AO289" i="41"/>
  <c r="AP289" i="41"/>
  <c r="AQ289" i="41"/>
  <c r="AR289" i="41"/>
  <c r="AS289" i="41"/>
  <c r="AT289" i="41"/>
  <c r="AU289" i="41"/>
  <c r="AV289" i="41"/>
  <c r="AW289" i="41"/>
  <c r="AX289" i="41"/>
  <c r="AY289" i="41"/>
  <c r="AZ289" i="41"/>
  <c r="BA289" i="41"/>
  <c r="BB289" i="41"/>
  <c r="BC289" i="41"/>
  <c r="BD289" i="41"/>
  <c r="BE289" i="41"/>
  <c r="BF289" i="41"/>
  <c r="BG289" i="41"/>
  <c r="BH289" i="41"/>
  <c r="BI289" i="41"/>
  <c r="BJ289" i="41"/>
  <c r="BK289" i="41"/>
  <c r="BL289" i="41"/>
  <c r="BM289" i="41"/>
  <c r="BN289" i="41"/>
  <c r="BO289" i="41"/>
  <c r="BP289" i="41"/>
  <c r="BQ289" i="41"/>
  <c r="BR289" i="41"/>
  <c r="BS289" i="41"/>
  <c r="BT289" i="41"/>
  <c r="BU289" i="41"/>
  <c r="BV289" i="41"/>
  <c r="BW289" i="41"/>
  <c r="BX289" i="41"/>
  <c r="BY289" i="41"/>
  <c r="BZ289" i="41"/>
  <c r="D290" i="41"/>
  <c r="E290" i="41"/>
  <c r="F290" i="41"/>
  <c r="G290" i="41"/>
  <c r="H290" i="41"/>
  <c r="I290" i="41"/>
  <c r="J290" i="41"/>
  <c r="K290" i="41"/>
  <c r="L290" i="41"/>
  <c r="M290" i="41"/>
  <c r="N290" i="41"/>
  <c r="O290" i="41"/>
  <c r="P290" i="41"/>
  <c r="Q290" i="41"/>
  <c r="R290" i="41"/>
  <c r="S290" i="41"/>
  <c r="T290" i="41"/>
  <c r="U290" i="41"/>
  <c r="V290" i="41"/>
  <c r="W290" i="41"/>
  <c r="X290" i="41"/>
  <c r="Y290" i="41"/>
  <c r="Z290" i="41"/>
  <c r="AA290" i="41"/>
  <c r="AB290" i="41"/>
  <c r="AC290" i="41"/>
  <c r="AD290" i="41"/>
  <c r="AE290" i="41"/>
  <c r="AF290" i="41"/>
  <c r="AG290" i="41"/>
  <c r="AH290" i="41"/>
  <c r="AI290" i="41"/>
  <c r="AJ290" i="41"/>
  <c r="AK290" i="41"/>
  <c r="AL290" i="41"/>
  <c r="AM290" i="41"/>
  <c r="AN290" i="41"/>
  <c r="AO290" i="41"/>
  <c r="AP290" i="41"/>
  <c r="AQ290" i="41"/>
  <c r="AR290" i="41"/>
  <c r="AS290" i="41"/>
  <c r="AT290" i="41"/>
  <c r="AU290" i="41"/>
  <c r="AV290" i="41"/>
  <c r="AW290" i="41"/>
  <c r="AX290" i="41"/>
  <c r="AY290" i="41"/>
  <c r="AZ290" i="41"/>
  <c r="BA290" i="41"/>
  <c r="BB290" i="41"/>
  <c r="BC290" i="41"/>
  <c r="BD290" i="41"/>
  <c r="BE290" i="41"/>
  <c r="BF290" i="41"/>
  <c r="BG290" i="41"/>
  <c r="BH290" i="41"/>
  <c r="BI290" i="41"/>
  <c r="BJ290" i="41"/>
  <c r="BK290" i="41"/>
  <c r="BL290" i="41"/>
  <c r="BM290" i="41"/>
  <c r="BN290" i="41"/>
  <c r="BO290" i="41"/>
  <c r="BP290" i="41"/>
  <c r="BQ290" i="41"/>
  <c r="BR290" i="41"/>
  <c r="BS290" i="41"/>
  <c r="BT290" i="41"/>
  <c r="BU290" i="41"/>
  <c r="BV290" i="41"/>
  <c r="BW290" i="41"/>
  <c r="BX290" i="41"/>
  <c r="BY290" i="41"/>
  <c r="BZ290" i="41"/>
  <c r="D291" i="41"/>
  <c r="E291" i="41"/>
  <c r="F291" i="41"/>
  <c r="G291" i="41"/>
  <c r="H291" i="41"/>
  <c r="I291" i="41"/>
  <c r="J291" i="41"/>
  <c r="K291" i="41"/>
  <c r="L291" i="41"/>
  <c r="M291" i="41"/>
  <c r="N291" i="41"/>
  <c r="O291" i="41"/>
  <c r="P291" i="41"/>
  <c r="Q291" i="41"/>
  <c r="R291" i="41"/>
  <c r="S291" i="41"/>
  <c r="T291" i="41"/>
  <c r="U291" i="41"/>
  <c r="V291" i="41"/>
  <c r="W291" i="41"/>
  <c r="X291" i="41"/>
  <c r="Y291" i="41"/>
  <c r="Z291" i="41"/>
  <c r="AA291" i="41"/>
  <c r="AB291" i="41"/>
  <c r="AC291" i="41"/>
  <c r="AD291" i="41"/>
  <c r="AE291" i="41"/>
  <c r="AF291" i="41"/>
  <c r="AG291" i="41"/>
  <c r="AH291" i="41"/>
  <c r="AI291" i="41"/>
  <c r="AJ291" i="41"/>
  <c r="AK291" i="41"/>
  <c r="AL291" i="41"/>
  <c r="AM291" i="41"/>
  <c r="AN291" i="41"/>
  <c r="AO291" i="41"/>
  <c r="AP291" i="41"/>
  <c r="AQ291" i="41"/>
  <c r="AR291" i="41"/>
  <c r="AS291" i="41"/>
  <c r="AT291" i="41"/>
  <c r="AU291" i="41"/>
  <c r="AV291" i="41"/>
  <c r="AW291" i="41"/>
  <c r="AX291" i="41"/>
  <c r="AY291" i="41"/>
  <c r="AZ291" i="41"/>
  <c r="BA291" i="41"/>
  <c r="BB291" i="41"/>
  <c r="BC291" i="41"/>
  <c r="BD291" i="41"/>
  <c r="BE291" i="41"/>
  <c r="BF291" i="41"/>
  <c r="BG291" i="41"/>
  <c r="BH291" i="41"/>
  <c r="BI291" i="41"/>
  <c r="BJ291" i="41"/>
  <c r="BK291" i="41"/>
  <c r="BL291" i="41"/>
  <c r="BM291" i="41"/>
  <c r="BN291" i="41"/>
  <c r="BO291" i="41"/>
  <c r="BP291" i="41"/>
  <c r="BQ291" i="41"/>
  <c r="BR291" i="41"/>
  <c r="BS291" i="41"/>
  <c r="BT291" i="41"/>
  <c r="BU291" i="41"/>
  <c r="BV291" i="41"/>
  <c r="BW291" i="41"/>
  <c r="BX291" i="41"/>
  <c r="BY291" i="41"/>
  <c r="BZ291" i="41"/>
  <c r="D292" i="41"/>
  <c r="E292" i="41"/>
  <c r="F292" i="41"/>
  <c r="G292" i="41"/>
  <c r="H292" i="41"/>
  <c r="I292" i="41"/>
  <c r="J292" i="41"/>
  <c r="K292" i="41"/>
  <c r="L292" i="41"/>
  <c r="M292" i="41"/>
  <c r="N292" i="41"/>
  <c r="O292" i="41"/>
  <c r="P292" i="41"/>
  <c r="Q292" i="41"/>
  <c r="R292" i="41"/>
  <c r="S292" i="41"/>
  <c r="T292" i="41"/>
  <c r="U292" i="41"/>
  <c r="V292" i="41"/>
  <c r="W292" i="41"/>
  <c r="X292" i="41"/>
  <c r="Y292" i="41"/>
  <c r="Z292" i="41"/>
  <c r="AA292" i="41"/>
  <c r="AB292" i="41"/>
  <c r="AC292" i="41"/>
  <c r="AD292" i="41"/>
  <c r="AE292" i="41"/>
  <c r="AF292" i="41"/>
  <c r="AG292" i="41"/>
  <c r="AH292" i="41"/>
  <c r="AI292" i="41"/>
  <c r="AJ292" i="41"/>
  <c r="AK292" i="41"/>
  <c r="AL292" i="41"/>
  <c r="AM292" i="41"/>
  <c r="AN292" i="41"/>
  <c r="AO292" i="41"/>
  <c r="AP292" i="41"/>
  <c r="AQ292" i="41"/>
  <c r="AR292" i="41"/>
  <c r="AS292" i="41"/>
  <c r="AT292" i="41"/>
  <c r="AU292" i="41"/>
  <c r="AV292" i="41"/>
  <c r="AW292" i="41"/>
  <c r="AX292" i="41"/>
  <c r="AY292" i="41"/>
  <c r="AZ292" i="41"/>
  <c r="BA292" i="41"/>
  <c r="BB292" i="41"/>
  <c r="BC292" i="41"/>
  <c r="BD292" i="41"/>
  <c r="BE292" i="41"/>
  <c r="BF292" i="41"/>
  <c r="BG292" i="41"/>
  <c r="BH292" i="41"/>
  <c r="BI292" i="41"/>
  <c r="BJ292" i="41"/>
  <c r="BK292" i="41"/>
  <c r="BL292" i="41"/>
  <c r="BM292" i="41"/>
  <c r="BN292" i="41"/>
  <c r="BO292" i="41"/>
  <c r="BP292" i="41"/>
  <c r="BQ292" i="41"/>
  <c r="BR292" i="41"/>
  <c r="BS292" i="41"/>
  <c r="BT292" i="41"/>
  <c r="BU292" i="41"/>
  <c r="BV292" i="41"/>
  <c r="BW292" i="41"/>
  <c r="BX292" i="41"/>
  <c r="BY292" i="41"/>
  <c r="BZ292" i="41"/>
  <c r="D293" i="41"/>
  <c r="E293" i="41"/>
  <c r="F293" i="41"/>
  <c r="G293" i="41"/>
  <c r="H293" i="41"/>
  <c r="I293" i="41"/>
  <c r="J293" i="41"/>
  <c r="K293" i="41"/>
  <c r="L293" i="41"/>
  <c r="M293" i="41"/>
  <c r="N293" i="41"/>
  <c r="O293" i="41"/>
  <c r="P293" i="41"/>
  <c r="Q293" i="41"/>
  <c r="R293" i="41"/>
  <c r="S293" i="41"/>
  <c r="T293" i="41"/>
  <c r="U293" i="41"/>
  <c r="V293" i="41"/>
  <c r="W293" i="41"/>
  <c r="X293" i="41"/>
  <c r="Y293" i="41"/>
  <c r="Z293" i="41"/>
  <c r="AA293" i="41"/>
  <c r="AB293" i="41"/>
  <c r="AC293" i="41"/>
  <c r="AD293" i="41"/>
  <c r="AE293" i="41"/>
  <c r="AF293" i="41"/>
  <c r="AG293" i="41"/>
  <c r="AH293" i="41"/>
  <c r="AI293" i="41"/>
  <c r="AJ293" i="41"/>
  <c r="AK293" i="41"/>
  <c r="AL293" i="41"/>
  <c r="AM293" i="41"/>
  <c r="AN293" i="41"/>
  <c r="AO293" i="41"/>
  <c r="AP293" i="41"/>
  <c r="AQ293" i="41"/>
  <c r="AR293" i="41"/>
  <c r="AS293" i="41"/>
  <c r="AT293" i="41"/>
  <c r="AU293" i="41"/>
  <c r="AV293" i="41"/>
  <c r="AW293" i="41"/>
  <c r="AX293" i="41"/>
  <c r="AY293" i="41"/>
  <c r="AZ293" i="41"/>
  <c r="BA293" i="41"/>
  <c r="BB293" i="41"/>
  <c r="BC293" i="41"/>
  <c r="BD293" i="41"/>
  <c r="BE293" i="41"/>
  <c r="BF293" i="41"/>
  <c r="BG293" i="41"/>
  <c r="BH293" i="41"/>
  <c r="BI293" i="41"/>
  <c r="BJ293" i="41"/>
  <c r="BK293" i="41"/>
  <c r="BL293" i="41"/>
  <c r="BM293" i="41"/>
  <c r="BN293" i="41"/>
  <c r="BO293" i="41"/>
  <c r="BP293" i="41"/>
  <c r="BQ293" i="41"/>
  <c r="BR293" i="41"/>
  <c r="BS293" i="41"/>
  <c r="BT293" i="41"/>
  <c r="BU293" i="41"/>
  <c r="BV293" i="41"/>
  <c r="BW293" i="41"/>
  <c r="BX293" i="41"/>
  <c r="BY293" i="41"/>
  <c r="BZ293" i="41"/>
  <c r="D294" i="41"/>
  <c r="E294" i="41"/>
  <c r="F294" i="41"/>
  <c r="G294" i="41"/>
  <c r="H294" i="41"/>
  <c r="I294" i="41"/>
  <c r="J294" i="41"/>
  <c r="K294" i="41"/>
  <c r="L294" i="41"/>
  <c r="M294" i="41"/>
  <c r="N294" i="41"/>
  <c r="O294" i="41"/>
  <c r="P294" i="41"/>
  <c r="Q294" i="41"/>
  <c r="R294" i="41"/>
  <c r="S294" i="41"/>
  <c r="T294" i="41"/>
  <c r="U294" i="41"/>
  <c r="V294" i="41"/>
  <c r="W294" i="41"/>
  <c r="X294" i="41"/>
  <c r="Y294" i="41"/>
  <c r="Z294" i="41"/>
  <c r="AA294" i="41"/>
  <c r="AB294" i="41"/>
  <c r="AC294" i="41"/>
  <c r="AD294" i="41"/>
  <c r="AE294" i="41"/>
  <c r="AF294" i="41"/>
  <c r="AG294" i="41"/>
  <c r="AH294" i="41"/>
  <c r="AI294" i="41"/>
  <c r="AJ294" i="41"/>
  <c r="AK294" i="41"/>
  <c r="AL294" i="41"/>
  <c r="AM294" i="41"/>
  <c r="AN294" i="41"/>
  <c r="AO294" i="41"/>
  <c r="AP294" i="41"/>
  <c r="AQ294" i="41"/>
  <c r="AR294" i="41"/>
  <c r="AS294" i="41"/>
  <c r="AT294" i="41"/>
  <c r="AU294" i="41"/>
  <c r="AV294" i="41"/>
  <c r="AW294" i="41"/>
  <c r="AX294" i="41"/>
  <c r="AY294" i="41"/>
  <c r="AZ294" i="41"/>
  <c r="BA294" i="41"/>
  <c r="BB294" i="41"/>
  <c r="BC294" i="41"/>
  <c r="BD294" i="41"/>
  <c r="BE294" i="41"/>
  <c r="BF294" i="41"/>
  <c r="BG294" i="41"/>
  <c r="BH294" i="41"/>
  <c r="BI294" i="41"/>
  <c r="BJ294" i="41"/>
  <c r="BK294" i="41"/>
  <c r="BL294" i="41"/>
  <c r="BM294" i="41"/>
  <c r="BN294" i="41"/>
  <c r="BO294" i="41"/>
  <c r="BP294" i="41"/>
  <c r="BQ294" i="41"/>
  <c r="BR294" i="41"/>
  <c r="BS294" i="41"/>
  <c r="BT294" i="41"/>
  <c r="BU294" i="41"/>
  <c r="BV294" i="41"/>
  <c r="BW294" i="41"/>
  <c r="BX294" i="41"/>
  <c r="BY294" i="41"/>
  <c r="BZ294" i="41"/>
  <c r="D295" i="41"/>
  <c r="E295" i="41"/>
  <c r="F295" i="41"/>
  <c r="G295" i="41"/>
  <c r="H295" i="41"/>
  <c r="I295" i="41"/>
  <c r="J295" i="41"/>
  <c r="K295" i="41"/>
  <c r="L295" i="41"/>
  <c r="M295" i="41"/>
  <c r="N295" i="41"/>
  <c r="O295" i="41"/>
  <c r="P295" i="41"/>
  <c r="Q295" i="41"/>
  <c r="R295" i="41"/>
  <c r="S295" i="41"/>
  <c r="T295" i="41"/>
  <c r="U295" i="41"/>
  <c r="V295" i="41"/>
  <c r="W295" i="41"/>
  <c r="X295" i="41"/>
  <c r="Y295" i="41"/>
  <c r="Z295" i="41"/>
  <c r="AA295" i="41"/>
  <c r="AB295" i="41"/>
  <c r="AC295" i="41"/>
  <c r="AD295" i="41"/>
  <c r="AE295" i="41"/>
  <c r="AF295" i="41"/>
  <c r="AG295" i="41"/>
  <c r="AH295" i="41"/>
  <c r="AI295" i="41"/>
  <c r="AJ295" i="41"/>
  <c r="AK295" i="41"/>
  <c r="AL295" i="41"/>
  <c r="AM295" i="41"/>
  <c r="AN295" i="41"/>
  <c r="AO295" i="41"/>
  <c r="AP295" i="41"/>
  <c r="AQ295" i="41"/>
  <c r="AR295" i="41"/>
  <c r="AS295" i="41"/>
  <c r="AT295" i="41"/>
  <c r="AU295" i="41"/>
  <c r="AV295" i="41"/>
  <c r="AW295" i="41"/>
  <c r="AX295" i="41"/>
  <c r="AY295" i="41"/>
  <c r="AZ295" i="41"/>
  <c r="BA295" i="41"/>
  <c r="BB295" i="41"/>
  <c r="BC295" i="41"/>
  <c r="BD295" i="41"/>
  <c r="BE295" i="41"/>
  <c r="BF295" i="41"/>
  <c r="BG295" i="41"/>
  <c r="BH295" i="41"/>
  <c r="BI295" i="41"/>
  <c r="BJ295" i="41"/>
  <c r="BK295" i="41"/>
  <c r="BL295" i="41"/>
  <c r="BM295" i="41"/>
  <c r="BN295" i="41"/>
  <c r="BO295" i="41"/>
  <c r="BP295" i="41"/>
  <c r="BQ295" i="41"/>
  <c r="BR295" i="41"/>
  <c r="BS295" i="41"/>
  <c r="BT295" i="41"/>
  <c r="BU295" i="41"/>
  <c r="BV295" i="41"/>
  <c r="BW295" i="41"/>
  <c r="BX295" i="41"/>
  <c r="BY295" i="41"/>
  <c r="BZ295" i="41"/>
  <c r="D296" i="41"/>
  <c r="E296" i="41"/>
  <c r="F296" i="41"/>
  <c r="G296" i="41"/>
  <c r="H296" i="41"/>
  <c r="I296" i="41"/>
  <c r="J296" i="41"/>
  <c r="K296" i="41"/>
  <c r="L296" i="41"/>
  <c r="M296" i="41"/>
  <c r="N296" i="41"/>
  <c r="O296" i="41"/>
  <c r="P296" i="41"/>
  <c r="Q296" i="41"/>
  <c r="R296" i="41"/>
  <c r="S296" i="41"/>
  <c r="T296" i="41"/>
  <c r="U296" i="41"/>
  <c r="V296" i="41"/>
  <c r="W296" i="41"/>
  <c r="X296" i="41"/>
  <c r="Y296" i="41"/>
  <c r="Z296" i="41"/>
  <c r="AA296" i="41"/>
  <c r="AB296" i="41"/>
  <c r="AC296" i="41"/>
  <c r="AD296" i="41"/>
  <c r="AE296" i="41"/>
  <c r="AF296" i="41"/>
  <c r="AG296" i="41"/>
  <c r="AH296" i="41"/>
  <c r="AI296" i="41"/>
  <c r="AJ296" i="41"/>
  <c r="AK296" i="41"/>
  <c r="AL296" i="41"/>
  <c r="AM296" i="41"/>
  <c r="AN296" i="41"/>
  <c r="AO296" i="41"/>
  <c r="AP296" i="41"/>
  <c r="AQ296" i="41"/>
  <c r="AR296" i="41"/>
  <c r="AS296" i="41"/>
  <c r="AT296" i="41"/>
  <c r="AU296" i="41"/>
  <c r="AV296" i="41"/>
  <c r="AW296" i="41"/>
  <c r="AX296" i="41"/>
  <c r="AY296" i="41"/>
  <c r="AZ296" i="41"/>
  <c r="BA296" i="41"/>
  <c r="BB296" i="41"/>
  <c r="BC296" i="41"/>
  <c r="BD296" i="41"/>
  <c r="BE296" i="41"/>
  <c r="BF296" i="41"/>
  <c r="BG296" i="41"/>
  <c r="BH296" i="41"/>
  <c r="BI296" i="41"/>
  <c r="BJ296" i="41"/>
  <c r="BK296" i="41"/>
  <c r="BL296" i="41"/>
  <c r="BM296" i="41"/>
  <c r="BN296" i="41"/>
  <c r="BO296" i="41"/>
  <c r="BP296" i="41"/>
  <c r="BQ296" i="41"/>
  <c r="BR296" i="41"/>
  <c r="BS296" i="41"/>
  <c r="BT296" i="41"/>
  <c r="BU296" i="41"/>
  <c r="BV296" i="41"/>
  <c r="BW296" i="41"/>
  <c r="BX296" i="41"/>
  <c r="BY296" i="41"/>
  <c r="BZ296" i="41"/>
  <c r="D297" i="41"/>
  <c r="E297" i="41"/>
  <c r="F297" i="41"/>
  <c r="G297" i="41"/>
  <c r="H297" i="41"/>
  <c r="I297" i="41"/>
  <c r="J297" i="41"/>
  <c r="K297" i="41"/>
  <c r="L297" i="41"/>
  <c r="M297" i="41"/>
  <c r="N297" i="41"/>
  <c r="O297" i="41"/>
  <c r="P297" i="41"/>
  <c r="Q297" i="41"/>
  <c r="R297" i="41"/>
  <c r="S297" i="41"/>
  <c r="T297" i="41"/>
  <c r="U297" i="41"/>
  <c r="V297" i="41"/>
  <c r="W297" i="41"/>
  <c r="X297" i="41"/>
  <c r="Y297" i="41"/>
  <c r="Z297" i="41"/>
  <c r="AA297" i="41"/>
  <c r="AB297" i="41"/>
  <c r="AC297" i="41"/>
  <c r="AD297" i="41"/>
  <c r="AE297" i="41"/>
  <c r="AF297" i="41"/>
  <c r="AG297" i="41"/>
  <c r="AH297" i="41"/>
  <c r="AI297" i="41"/>
  <c r="AJ297" i="41"/>
  <c r="AK297" i="41"/>
  <c r="AL297" i="41"/>
  <c r="AM297" i="41"/>
  <c r="AN297" i="41"/>
  <c r="AO297" i="41"/>
  <c r="AP297" i="41"/>
  <c r="AQ297" i="41"/>
  <c r="AR297" i="41"/>
  <c r="AS297" i="41"/>
  <c r="AT297" i="41"/>
  <c r="AU297" i="41"/>
  <c r="AV297" i="41"/>
  <c r="AW297" i="41"/>
  <c r="AX297" i="41"/>
  <c r="AY297" i="41"/>
  <c r="AZ297" i="41"/>
  <c r="BA297" i="41"/>
  <c r="BB297" i="41"/>
  <c r="BC297" i="41"/>
  <c r="BD297" i="41"/>
  <c r="BE297" i="41"/>
  <c r="BF297" i="41"/>
  <c r="BG297" i="41"/>
  <c r="BH297" i="41"/>
  <c r="BI297" i="41"/>
  <c r="BJ297" i="41"/>
  <c r="BK297" i="41"/>
  <c r="BL297" i="41"/>
  <c r="BM297" i="41"/>
  <c r="BN297" i="41"/>
  <c r="BO297" i="41"/>
  <c r="BP297" i="41"/>
  <c r="BQ297" i="41"/>
  <c r="BR297" i="41"/>
  <c r="BS297" i="41"/>
  <c r="BT297" i="41"/>
  <c r="BU297" i="41"/>
  <c r="BV297" i="41"/>
  <c r="BW297" i="41"/>
  <c r="BX297" i="41"/>
  <c r="BY297" i="41"/>
  <c r="BZ297" i="41"/>
  <c r="D298" i="41"/>
  <c r="E298" i="41"/>
  <c r="F298" i="41"/>
  <c r="G298" i="41"/>
  <c r="H298" i="41"/>
  <c r="I298" i="41"/>
  <c r="J298" i="41"/>
  <c r="K298" i="41"/>
  <c r="L298" i="41"/>
  <c r="M298" i="41"/>
  <c r="N298" i="41"/>
  <c r="O298" i="41"/>
  <c r="P298" i="41"/>
  <c r="Q298" i="41"/>
  <c r="R298" i="41"/>
  <c r="S298" i="41"/>
  <c r="T298" i="41"/>
  <c r="U298" i="41"/>
  <c r="V298" i="41"/>
  <c r="W298" i="41"/>
  <c r="X298" i="41"/>
  <c r="Y298" i="41"/>
  <c r="Z298" i="41"/>
  <c r="AA298" i="41"/>
  <c r="AB298" i="41"/>
  <c r="AC298" i="41"/>
  <c r="AD298" i="41"/>
  <c r="AE298" i="41"/>
  <c r="AF298" i="41"/>
  <c r="AG298" i="41"/>
  <c r="AH298" i="41"/>
  <c r="AI298" i="41"/>
  <c r="AJ298" i="41"/>
  <c r="AK298" i="41"/>
  <c r="AL298" i="41"/>
  <c r="AM298" i="41"/>
  <c r="AN298" i="41"/>
  <c r="AO298" i="41"/>
  <c r="AP298" i="41"/>
  <c r="AQ298" i="41"/>
  <c r="AR298" i="41"/>
  <c r="AS298" i="41"/>
  <c r="AT298" i="41"/>
  <c r="AU298" i="41"/>
  <c r="AV298" i="41"/>
  <c r="AW298" i="41"/>
  <c r="AX298" i="41"/>
  <c r="AY298" i="41"/>
  <c r="AZ298" i="41"/>
  <c r="BA298" i="41"/>
  <c r="BB298" i="41"/>
  <c r="BC298" i="41"/>
  <c r="BD298" i="41"/>
  <c r="BE298" i="41"/>
  <c r="BF298" i="41"/>
  <c r="BG298" i="41"/>
  <c r="BH298" i="41"/>
  <c r="BI298" i="41"/>
  <c r="BJ298" i="41"/>
  <c r="BK298" i="41"/>
  <c r="BL298" i="41"/>
  <c r="BM298" i="41"/>
  <c r="BN298" i="41"/>
  <c r="BO298" i="41"/>
  <c r="BP298" i="41"/>
  <c r="BQ298" i="41"/>
  <c r="BR298" i="41"/>
  <c r="BS298" i="41"/>
  <c r="BT298" i="41"/>
  <c r="BU298" i="41"/>
  <c r="BV298" i="41"/>
  <c r="BW298" i="41"/>
  <c r="BX298" i="41"/>
  <c r="BY298" i="41"/>
  <c r="BZ298" i="41"/>
  <c r="D299" i="41"/>
  <c r="E299" i="41"/>
  <c r="F299" i="41"/>
  <c r="G299" i="41"/>
  <c r="H299" i="41"/>
  <c r="I299" i="41"/>
  <c r="J299" i="41"/>
  <c r="K299" i="41"/>
  <c r="L299" i="41"/>
  <c r="M299" i="41"/>
  <c r="N299" i="41"/>
  <c r="O299" i="41"/>
  <c r="P299" i="41"/>
  <c r="Q299" i="41"/>
  <c r="R299" i="41"/>
  <c r="S299" i="41"/>
  <c r="T299" i="41"/>
  <c r="U299" i="41"/>
  <c r="V299" i="41"/>
  <c r="W299" i="41"/>
  <c r="X299" i="41"/>
  <c r="Y299" i="41"/>
  <c r="Z299" i="41"/>
  <c r="AA299" i="41"/>
  <c r="AB299" i="41"/>
  <c r="AC299" i="41"/>
  <c r="AD299" i="41"/>
  <c r="AE299" i="41"/>
  <c r="AF299" i="41"/>
  <c r="AG299" i="41"/>
  <c r="AH299" i="41"/>
  <c r="AI299" i="41"/>
  <c r="AJ299" i="41"/>
  <c r="AK299" i="41"/>
  <c r="AL299" i="41"/>
  <c r="AM299" i="41"/>
  <c r="AN299" i="41"/>
  <c r="AO299" i="41"/>
  <c r="AP299" i="41"/>
  <c r="AQ299" i="41"/>
  <c r="AR299" i="41"/>
  <c r="AS299" i="41"/>
  <c r="AT299" i="41"/>
  <c r="AU299" i="41"/>
  <c r="AV299" i="41"/>
  <c r="AW299" i="41"/>
  <c r="AX299" i="41"/>
  <c r="AY299" i="41"/>
  <c r="AZ299" i="41"/>
  <c r="BA299" i="41"/>
  <c r="BB299" i="41"/>
  <c r="BC299" i="41"/>
  <c r="BD299" i="41"/>
  <c r="BE299" i="41"/>
  <c r="BF299" i="41"/>
  <c r="BG299" i="41"/>
  <c r="BH299" i="41"/>
  <c r="BI299" i="41"/>
  <c r="BJ299" i="41"/>
  <c r="BK299" i="41"/>
  <c r="BL299" i="41"/>
  <c r="BM299" i="41"/>
  <c r="BN299" i="41"/>
  <c r="BO299" i="41"/>
  <c r="BP299" i="41"/>
  <c r="BQ299" i="41"/>
  <c r="BR299" i="41"/>
  <c r="BS299" i="41"/>
  <c r="BT299" i="41"/>
  <c r="BU299" i="41"/>
  <c r="BV299" i="41"/>
  <c r="BW299" i="41"/>
  <c r="BX299" i="41"/>
  <c r="BY299" i="41"/>
  <c r="BZ299" i="41"/>
  <c r="D300" i="41"/>
  <c r="E300" i="41"/>
  <c r="F300" i="41"/>
  <c r="G300" i="41"/>
  <c r="H300" i="41"/>
  <c r="I300" i="41"/>
  <c r="J300" i="41"/>
  <c r="K300" i="41"/>
  <c r="L300" i="41"/>
  <c r="M300" i="41"/>
  <c r="N300" i="41"/>
  <c r="O300" i="41"/>
  <c r="P300" i="41"/>
  <c r="Q300" i="41"/>
  <c r="R300" i="41"/>
  <c r="S300" i="41"/>
  <c r="T300" i="41"/>
  <c r="U300" i="41"/>
  <c r="V300" i="41"/>
  <c r="W300" i="41"/>
  <c r="X300" i="41"/>
  <c r="Y300" i="41"/>
  <c r="Z300" i="41"/>
  <c r="AA300" i="41"/>
  <c r="AB300" i="41"/>
  <c r="AC300" i="41"/>
  <c r="AD300" i="41"/>
  <c r="AE300" i="41"/>
  <c r="AF300" i="41"/>
  <c r="AG300" i="41"/>
  <c r="AH300" i="41"/>
  <c r="AI300" i="41"/>
  <c r="AJ300" i="41"/>
  <c r="AK300" i="41"/>
  <c r="AL300" i="41"/>
  <c r="AM300" i="41"/>
  <c r="AN300" i="41"/>
  <c r="AO300" i="41"/>
  <c r="AP300" i="41"/>
  <c r="AQ300" i="41"/>
  <c r="AR300" i="41"/>
  <c r="AS300" i="41"/>
  <c r="AT300" i="41"/>
  <c r="AU300" i="41"/>
  <c r="AV300" i="41"/>
  <c r="AW300" i="41"/>
  <c r="AX300" i="41"/>
  <c r="AY300" i="41"/>
  <c r="AZ300" i="41"/>
  <c r="BA300" i="41"/>
  <c r="BB300" i="41"/>
  <c r="BC300" i="41"/>
  <c r="BD300" i="41"/>
  <c r="BE300" i="41"/>
  <c r="BF300" i="41"/>
  <c r="BG300" i="41"/>
  <c r="BH300" i="41"/>
  <c r="BI300" i="41"/>
  <c r="BJ300" i="41"/>
  <c r="BK300" i="41"/>
  <c r="BL300" i="41"/>
  <c r="BM300" i="41"/>
  <c r="BN300" i="41"/>
  <c r="BO300" i="41"/>
  <c r="BP300" i="41"/>
  <c r="BQ300" i="41"/>
  <c r="BR300" i="41"/>
  <c r="BS300" i="41"/>
  <c r="BT300" i="41"/>
  <c r="BU300" i="41"/>
  <c r="BV300" i="41"/>
  <c r="BW300" i="41"/>
  <c r="BX300" i="41"/>
  <c r="BY300" i="41"/>
  <c r="BZ300" i="41"/>
  <c r="D301" i="41"/>
  <c r="E301" i="41"/>
  <c r="F301" i="41"/>
  <c r="G301" i="41"/>
  <c r="H301" i="41"/>
  <c r="I301" i="41"/>
  <c r="J301" i="41"/>
  <c r="K301" i="41"/>
  <c r="L301" i="41"/>
  <c r="M301" i="41"/>
  <c r="N301" i="41"/>
  <c r="O301" i="41"/>
  <c r="P301" i="41"/>
  <c r="Q301" i="41"/>
  <c r="R301" i="41"/>
  <c r="S301" i="41"/>
  <c r="T301" i="41"/>
  <c r="U301" i="41"/>
  <c r="V301" i="41"/>
  <c r="W301" i="41"/>
  <c r="X301" i="41"/>
  <c r="Y301" i="41"/>
  <c r="Z301" i="41"/>
  <c r="AA301" i="41"/>
  <c r="AB301" i="41"/>
  <c r="AC301" i="41"/>
  <c r="AD301" i="41"/>
  <c r="AE301" i="41"/>
  <c r="AF301" i="41"/>
  <c r="AG301" i="41"/>
  <c r="AH301" i="41"/>
  <c r="AI301" i="41"/>
  <c r="AJ301" i="41"/>
  <c r="AK301" i="41"/>
  <c r="AL301" i="41"/>
  <c r="AM301" i="41"/>
  <c r="AN301" i="41"/>
  <c r="AO301" i="41"/>
  <c r="AP301" i="41"/>
  <c r="AQ301" i="41"/>
  <c r="AR301" i="41"/>
  <c r="AS301" i="41"/>
  <c r="AT301" i="41"/>
  <c r="AU301" i="41"/>
  <c r="AV301" i="41"/>
  <c r="AW301" i="41"/>
  <c r="AX301" i="41"/>
  <c r="AY301" i="41"/>
  <c r="AZ301" i="41"/>
  <c r="BA301" i="41"/>
  <c r="BB301" i="41"/>
  <c r="BC301" i="41"/>
  <c r="BD301" i="41"/>
  <c r="BE301" i="41"/>
  <c r="BF301" i="41"/>
  <c r="BG301" i="41"/>
  <c r="BH301" i="41"/>
  <c r="BI301" i="41"/>
  <c r="BJ301" i="41"/>
  <c r="BK301" i="41"/>
  <c r="BL301" i="41"/>
  <c r="BM301" i="41"/>
  <c r="BN301" i="41"/>
  <c r="BO301" i="41"/>
  <c r="BP301" i="41"/>
  <c r="BQ301" i="41"/>
  <c r="BR301" i="41"/>
  <c r="BS301" i="41"/>
  <c r="BT301" i="41"/>
  <c r="BU301" i="41"/>
  <c r="BV301" i="41"/>
  <c r="BW301" i="41"/>
  <c r="BX301" i="41"/>
  <c r="BY301" i="41"/>
  <c r="BZ301" i="41"/>
  <c r="D302" i="41"/>
  <c r="E302" i="41"/>
  <c r="F302" i="41"/>
  <c r="G302" i="41"/>
  <c r="H302" i="41"/>
  <c r="I302" i="41"/>
  <c r="J302" i="41"/>
  <c r="K302" i="41"/>
  <c r="L302" i="41"/>
  <c r="M302" i="41"/>
  <c r="N302" i="41"/>
  <c r="O302" i="41"/>
  <c r="P302" i="41"/>
  <c r="Q302" i="41"/>
  <c r="R302" i="41"/>
  <c r="S302" i="41"/>
  <c r="T302" i="41"/>
  <c r="U302" i="41"/>
  <c r="V302" i="41"/>
  <c r="W302" i="41"/>
  <c r="X302" i="41"/>
  <c r="Y302" i="41"/>
  <c r="Z302" i="41"/>
  <c r="AA302" i="41"/>
  <c r="AB302" i="41"/>
  <c r="AC302" i="41"/>
  <c r="AD302" i="41"/>
  <c r="AE302" i="41"/>
  <c r="AF302" i="41"/>
  <c r="AG302" i="41"/>
  <c r="AH302" i="41"/>
  <c r="AI302" i="41"/>
  <c r="AJ302" i="41"/>
  <c r="AK302" i="41"/>
  <c r="AL302" i="41"/>
  <c r="AM302" i="41"/>
  <c r="AN302" i="41"/>
  <c r="AO302" i="41"/>
  <c r="AP302" i="41"/>
  <c r="AQ302" i="41"/>
  <c r="AR302" i="41"/>
  <c r="AS302" i="41"/>
  <c r="AT302" i="41"/>
  <c r="AU302" i="41"/>
  <c r="AV302" i="41"/>
  <c r="AW302" i="41"/>
  <c r="AX302" i="41"/>
  <c r="AY302" i="41"/>
  <c r="AZ302" i="41"/>
  <c r="BA302" i="41"/>
  <c r="BB302" i="41"/>
  <c r="BC302" i="41"/>
  <c r="BD302" i="41"/>
  <c r="BE302" i="41"/>
  <c r="BF302" i="41"/>
  <c r="BG302" i="41"/>
  <c r="BH302" i="41"/>
  <c r="BI302" i="41"/>
  <c r="BJ302" i="41"/>
  <c r="BK302" i="41"/>
  <c r="BL302" i="41"/>
  <c r="BM302" i="41"/>
  <c r="BN302" i="41"/>
  <c r="BO302" i="41"/>
  <c r="BP302" i="41"/>
  <c r="BQ302" i="41"/>
  <c r="BR302" i="41"/>
  <c r="BS302" i="41"/>
  <c r="BT302" i="41"/>
  <c r="BU302" i="41"/>
  <c r="BV302" i="41"/>
  <c r="BW302" i="41"/>
  <c r="BX302" i="41"/>
  <c r="BY302" i="41"/>
  <c r="BZ302" i="41"/>
  <c r="D303" i="41"/>
  <c r="E303" i="41"/>
  <c r="F303" i="41"/>
  <c r="G303" i="41"/>
  <c r="H303" i="41"/>
  <c r="I303" i="41"/>
  <c r="J303" i="41"/>
  <c r="K303" i="41"/>
  <c r="L303" i="41"/>
  <c r="M303" i="41"/>
  <c r="N303" i="41"/>
  <c r="O303" i="41"/>
  <c r="P303" i="41"/>
  <c r="Q303" i="41"/>
  <c r="R303" i="41"/>
  <c r="S303" i="41"/>
  <c r="T303" i="41"/>
  <c r="U303" i="41"/>
  <c r="V303" i="41"/>
  <c r="W303" i="41"/>
  <c r="X303" i="41"/>
  <c r="Y303" i="41"/>
  <c r="Z303" i="41"/>
  <c r="AA303" i="41"/>
  <c r="AB303" i="41"/>
  <c r="AC303" i="41"/>
  <c r="AD303" i="41"/>
  <c r="AE303" i="41"/>
  <c r="AF303" i="41"/>
  <c r="AG303" i="41"/>
  <c r="AH303" i="41"/>
  <c r="AI303" i="41"/>
  <c r="AJ303" i="41"/>
  <c r="AK303" i="41"/>
  <c r="AL303" i="41"/>
  <c r="AM303" i="41"/>
  <c r="AN303" i="41"/>
  <c r="AO303" i="41"/>
  <c r="AP303" i="41"/>
  <c r="AQ303" i="41"/>
  <c r="AR303" i="41"/>
  <c r="AS303" i="41"/>
  <c r="AT303" i="41"/>
  <c r="AU303" i="41"/>
  <c r="AV303" i="41"/>
  <c r="AW303" i="41"/>
  <c r="AX303" i="41"/>
  <c r="AY303" i="41"/>
  <c r="AZ303" i="41"/>
  <c r="BA303" i="41"/>
  <c r="BB303" i="41"/>
  <c r="BC303" i="41"/>
  <c r="BD303" i="41"/>
  <c r="BE303" i="41"/>
  <c r="BF303" i="41"/>
  <c r="BG303" i="41"/>
  <c r="BH303" i="41"/>
  <c r="BI303" i="41"/>
  <c r="BJ303" i="41"/>
  <c r="BK303" i="41"/>
  <c r="BL303" i="41"/>
  <c r="BM303" i="41"/>
  <c r="BN303" i="41"/>
  <c r="BO303" i="41"/>
  <c r="BP303" i="41"/>
  <c r="BQ303" i="41"/>
  <c r="BR303" i="41"/>
  <c r="BS303" i="41"/>
  <c r="BT303" i="41"/>
  <c r="BU303" i="41"/>
  <c r="BV303" i="41"/>
  <c r="BW303" i="41"/>
  <c r="BX303" i="41"/>
  <c r="BY303" i="41"/>
  <c r="BZ303" i="41"/>
  <c r="D304" i="41"/>
  <c r="E304" i="41"/>
  <c r="F304" i="41"/>
  <c r="G304" i="41"/>
  <c r="H304" i="41"/>
  <c r="I304" i="41"/>
  <c r="J304" i="41"/>
  <c r="K304" i="41"/>
  <c r="L304" i="41"/>
  <c r="M304" i="41"/>
  <c r="N304" i="41"/>
  <c r="O304" i="41"/>
  <c r="P304" i="41"/>
  <c r="Q304" i="41"/>
  <c r="R304" i="41"/>
  <c r="S304" i="41"/>
  <c r="T304" i="41"/>
  <c r="U304" i="41"/>
  <c r="V304" i="41"/>
  <c r="W304" i="41"/>
  <c r="X304" i="41"/>
  <c r="Y304" i="41"/>
  <c r="Z304" i="41"/>
  <c r="AA304" i="41"/>
  <c r="AB304" i="41"/>
  <c r="AC304" i="41"/>
  <c r="AD304" i="41"/>
  <c r="AE304" i="41"/>
  <c r="AF304" i="41"/>
  <c r="AG304" i="41"/>
  <c r="AH304" i="41"/>
  <c r="AI304" i="41"/>
  <c r="AJ304" i="41"/>
  <c r="AK304" i="41"/>
  <c r="AL304" i="41"/>
  <c r="AM304" i="41"/>
  <c r="AN304" i="41"/>
  <c r="AO304" i="41"/>
  <c r="AP304" i="41"/>
  <c r="AQ304" i="41"/>
  <c r="AR304" i="41"/>
  <c r="AS304" i="41"/>
  <c r="AT304" i="41"/>
  <c r="AU304" i="41"/>
  <c r="AV304" i="41"/>
  <c r="AW304" i="41"/>
  <c r="AX304" i="41"/>
  <c r="AY304" i="41"/>
  <c r="AZ304" i="41"/>
  <c r="BA304" i="41"/>
  <c r="BB304" i="41"/>
  <c r="BC304" i="41"/>
  <c r="BD304" i="41"/>
  <c r="BE304" i="41"/>
  <c r="BF304" i="41"/>
  <c r="BG304" i="41"/>
  <c r="BH304" i="41"/>
  <c r="BI304" i="41"/>
  <c r="BJ304" i="41"/>
  <c r="BK304" i="41"/>
  <c r="BL304" i="41"/>
  <c r="BM304" i="41"/>
  <c r="BN304" i="41"/>
  <c r="BO304" i="41"/>
  <c r="BP304" i="41"/>
  <c r="BQ304" i="41"/>
  <c r="BR304" i="41"/>
  <c r="BS304" i="41"/>
  <c r="BT304" i="41"/>
  <c r="BU304" i="41"/>
  <c r="BV304" i="41"/>
  <c r="BW304" i="41"/>
  <c r="BX304" i="41"/>
  <c r="BY304" i="41"/>
  <c r="BZ304" i="41"/>
  <c r="D305" i="41"/>
  <c r="E305" i="41"/>
  <c r="F305" i="41"/>
  <c r="G305" i="41"/>
  <c r="H305" i="41"/>
  <c r="I305" i="41"/>
  <c r="J305" i="41"/>
  <c r="K305" i="41"/>
  <c r="L305" i="41"/>
  <c r="M305" i="41"/>
  <c r="N305" i="41"/>
  <c r="O305" i="41"/>
  <c r="P305" i="41"/>
  <c r="Q305" i="41"/>
  <c r="R305" i="41"/>
  <c r="S305" i="41"/>
  <c r="T305" i="41"/>
  <c r="U305" i="41"/>
  <c r="V305" i="41"/>
  <c r="W305" i="41"/>
  <c r="X305" i="41"/>
  <c r="Y305" i="41"/>
  <c r="Z305" i="41"/>
  <c r="AA305" i="41"/>
  <c r="AB305" i="41"/>
  <c r="AC305" i="41"/>
  <c r="AD305" i="41"/>
  <c r="AE305" i="41"/>
  <c r="AF305" i="41"/>
  <c r="AG305" i="41"/>
  <c r="AH305" i="41"/>
  <c r="AI305" i="41"/>
  <c r="AJ305" i="41"/>
  <c r="AK305" i="41"/>
  <c r="AL305" i="41"/>
  <c r="AM305" i="41"/>
  <c r="AN305" i="41"/>
  <c r="AO305" i="41"/>
  <c r="AP305" i="41"/>
  <c r="AQ305" i="41"/>
  <c r="AR305" i="41"/>
  <c r="AS305" i="41"/>
  <c r="AT305" i="41"/>
  <c r="AU305" i="41"/>
  <c r="AV305" i="41"/>
  <c r="AW305" i="41"/>
  <c r="AX305" i="41"/>
  <c r="AY305" i="41"/>
  <c r="AZ305" i="41"/>
  <c r="BA305" i="41"/>
  <c r="BB305" i="41"/>
  <c r="BC305" i="41"/>
  <c r="BD305" i="41"/>
  <c r="BE305" i="41"/>
  <c r="BF305" i="41"/>
  <c r="BG305" i="41"/>
  <c r="BH305" i="41"/>
  <c r="BI305" i="41"/>
  <c r="BJ305" i="41"/>
  <c r="BK305" i="41"/>
  <c r="BL305" i="41"/>
  <c r="BM305" i="41"/>
  <c r="BN305" i="41"/>
  <c r="BO305" i="41"/>
  <c r="BP305" i="41"/>
  <c r="BQ305" i="41"/>
  <c r="BR305" i="41"/>
  <c r="BS305" i="41"/>
  <c r="BT305" i="41"/>
  <c r="BU305" i="41"/>
  <c r="BV305" i="41"/>
  <c r="BW305" i="41"/>
  <c r="BX305" i="41"/>
  <c r="BY305" i="41"/>
  <c r="BZ305" i="41"/>
  <c r="D306" i="41"/>
  <c r="E306" i="41"/>
  <c r="F306" i="41"/>
  <c r="G306" i="41"/>
  <c r="H306" i="41"/>
  <c r="I306" i="41"/>
  <c r="J306" i="41"/>
  <c r="K306" i="41"/>
  <c r="L306" i="41"/>
  <c r="M306" i="41"/>
  <c r="N306" i="41"/>
  <c r="O306" i="41"/>
  <c r="P306" i="41"/>
  <c r="Q306" i="41"/>
  <c r="R306" i="41"/>
  <c r="S306" i="41"/>
  <c r="T306" i="41"/>
  <c r="U306" i="41"/>
  <c r="V306" i="41"/>
  <c r="W306" i="41"/>
  <c r="X306" i="41"/>
  <c r="Y306" i="41"/>
  <c r="Z306" i="41"/>
  <c r="AA306" i="41"/>
  <c r="AB306" i="41"/>
  <c r="AC306" i="41"/>
  <c r="AD306" i="41"/>
  <c r="AE306" i="41"/>
  <c r="AF306" i="41"/>
  <c r="AG306" i="41"/>
  <c r="AH306" i="41"/>
  <c r="AI306" i="41"/>
  <c r="AJ306" i="41"/>
  <c r="AK306" i="41"/>
  <c r="AL306" i="41"/>
  <c r="AM306" i="41"/>
  <c r="AN306" i="41"/>
  <c r="AO306" i="41"/>
  <c r="AP306" i="41"/>
  <c r="AQ306" i="41"/>
  <c r="AR306" i="41"/>
  <c r="AS306" i="41"/>
  <c r="AT306" i="41"/>
  <c r="AU306" i="41"/>
  <c r="AV306" i="41"/>
  <c r="AW306" i="41"/>
  <c r="AX306" i="41"/>
  <c r="AY306" i="41"/>
  <c r="AZ306" i="41"/>
  <c r="BA306" i="41"/>
  <c r="BB306" i="41"/>
  <c r="BC306" i="41"/>
  <c r="BD306" i="41"/>
  <c r="BE306" i="41"/>
  <c r="BF306" i="41"/>
  <c r="BG306" i="41"/>
  <c r="BH306" i="41"/>
  <c r="BI306" i="41"/>
  <c r="BJ306" i="41"/>
  <c r="BK306" i="41"/>
  <c r="BL306" i="41"/>
  <c r="BM306" i="41"/>
  <c r="BN306" i="41"/>
  <c r="BO306" i="41"/>
  <c r="BP306" i="41"/>
  <c r="BQ306" i="41"/>
  <c r="BR306" i="41"/>
  <c r="BS306" i="41"/>
  <c r="BT306" i="41"/>
  <c r="BU306" i="41"/>
  <c r="BV306" i="41"/>
  <c r="BW306" i="41"/>
  <c r="BX306" i="41"/>
  <c r="BY306" i="41"/>
  <c r="BZ306" i="41"/>
  <c r="D307" i="41"/>
  <c r="E307" i="41"/>
  <c r="F307" i="41"/>
  <c r="G307" i="41"/>
  <c r="H307" i="41"/>
  <c r="I307" i="41"/>
  <c r="J307" i="41"/>
  <c r="K307" i="41"/>
  <c r="L307" i="41"/>
  <c r="M307" i="41"/>
  <c r="N307" i="41"/>
  <c r="O307" i="41"/>
  <c r="P307" i="41"/>
  <c r="Q307" i="41"/>
  <c r="R307" i="41"/>
  <c r="S307" i="41"/>
  <c r="T307" i="41"/>
  <c r="U307" i="41"/>
  <c r="V307" i="41"/>
  <c r="W307" i="41"/>
  <c r="X307" i="41"/>
  <c r="Y307" i="41"/>
  <c r="Z307" i="41"/>
  <c r="AA307" i="41"/>
  <c r="AB307" i="41"/>
  <c r="AC307" i="41"/>
  <c r="AD307" i="41"/>
  <c r="AE307" i="41"/>
  <c r="AF307" i="41"/>
  <c r="AG307" i="41"/>
  <c r="AH307" i="41"/>
  <c r="AI307" i="41"/>
  <c r="AJ307" i="41"/>
  <c r="AK307" i="41"/>
  <c r="AL307" i="41"/>
  <c r="AM307" i="41"/>
  <c r="AN307" i="41"/>
  <c r="AO307" i="41"/>
  <c r="AP307" i="41"/>
  <c r="AQ307" i="41"/>
  <c r="AR307" i="41"/>
  <c r="AS307" i="41"/>
  <c r="AT307" i="41"/>
  <c r="AU307" i="41"/>
  <c r="AV307" i="41"/>
  <c r="AW307" i="41"/>
  <c r="AX307" i="41"/>
  <c r="AY307" i="41"/>
  <c r="AZ307" i="41"/>
  <c r="BA307" i="41"/>
  <c r="BB307" i="41"/>
  <c r="BC307" i="41"/>
  <c r="BD307" i="41"/>
  <c r="BE307" i="41"/>
  <c r="BF307" i="41"/>
  <c r="BG307" i="41"/>
  <c r="BH307" i="41"/>
  <c r="BI307" i="41"/>
  <c r="BJ307" i="41"/>
  <c r="BK307" i="41"/>
  <c r="BL307" i="41"/>
  <c r="BM307" i="41"/>
  <c r="BN307" i="41"/>
  <c r="BO307" i="41"/>
  <c r="BP307" i="41"/>
  <c r="BQ307" i="41"/>
  <c r="BR307" i="41"/>
  <c r="BS307" i="41"/>
  <c r="BT307" i="41"/>
  <c r="BU307" i="41"/>
  <c r="BV307" i="41"/>
  <c r="BW307" i="41"/>
  <c r="BX307" i="41"/>
  <c r="BY307" i="41"/>
  <c r="BZ307" i="41"/>
  <c r="D308" i="41"/>
  <c r="E308" i="41"/>
  <c r="F308" i="41"/>
  <c r="G308" i="41"/>
  <c r="H308" i="41"/>
  <c r="I308" i="41"/>
  <c r="J308" i="41"/>
  <c r="K308" i="41"/>
  <c r="L308" i="41"/>
  <c r="M308" i="41"/>
  <c r="N308" i="41"/>
  <c r="O308" i="41"/>
  <c r="P308" i="41"/>
  <c r="Q308" i="41"/>
  <c r="R308" i="41"/>
  <c r="S308" i="41"/>
  <c r="T308" i="41"/>
  <c r="U308" i="41"/>
  <c r="V308" i="41"/>
  <c r="W308" i="41"/>
  <c r="X308" i="41"/>
  <c r="Y308" i="41"/>
  <c r="Z308" i="41"/>
  <c r="AA308" i="41"/>
  <c r="AB308" i="41"/>
  <c r="AC308" i="41"/>
  <c r="AD308" i="41"/>
  <c r="AE308" i="41"/>
  <c r="AF308" i="41"/>
  <c r="AG308" i="41"/>
  <c r="AH308" i="41"/>
  <c r="AI308" i="41"/>
  <c r="AJ308" i="41"/>
  <c r="AK308" i="41"/>
  <c r="AL308" i="41"/>
  <c r="AM308" i="41"/>
  <c r="AN308" i="41"/>
  <c r="AO308" i="41"/>
  <c r="AP308" i="41"/>
  <c r="AQ308" i="41"/>
  <c r="AR308" i="41"/>
  <c r="AS308" i="41"/>
  <c r="AT308" i="41"/>
  <c r="AU308" i="41"/>
  <c r="AV308" i="41"/>
  <c r="AW308" i="41"/>
  <c r="AX308" i="41"/>
  <c r="AY308" i="41"/>
  <c r="AZ308" i="41"/>
  <c r="BA308" i="41"/>
  <c r="BB308" i="41"/>
  <c r="BC308" i="41"/>
  <c r="BD308" i="41"/>
  <c r="BE308" i="41"/>
  <c r="BF308" i="41"/>
  <c r="BG308" i="41"/>
  <c r="BH308" i="41"/>
  <c r="BI308" i="41"/>
  <c r="BJ308" i="41"/>
  <c r="BK308" i="41"/>
  <c r="BL308" i="41"/>
  <c r="BM308" i="41"/>
  <c r="BN308" i="41"/>
  <c r="BO308" i="41"/>
  <c r="BP308" i="41"/>
  <c r="BQ308" i="41"/>
  <c r="BR308" i="41"/>
  <c r="BS308" i="41"/>
  <c r="BT308" i="41"/>
  <c r="BU308" i="41"/>
  <c r="BV308" i="41"/>
  <c r="BW308" i="41"/>
  <c r="BX308" i="41"/>
  <c r="BY308" i="41"/>
  <c r="BZ308" i="41"/>
  <c r="D309" i="41"/>
  <c r="E309" i="41"/>
  <c r="F309" i="41"/>
  <c r="G309" i="41"/>
  <c r="H309" i="41"/>
  <c r="I309" i="41"/>
  <c r="J309" i="41"/>
  <c r="K309" i="41"/>
  <c r="L309" i="41"/>
  <c r="M309" i="41"/>
  <c r="N309" i="41"/>
  <c r="O309" i="41"/>
  <c r="P309" i="41"/>
  <c r="Q309" i="41"/>
  <c r="R309" i="41"/>
  <c r="S309" i="41"/>
  <c r="T309" i="41"/>
  <c r="U309" i="41"/>
  <c r="V309" i="41"/>
  <c r="W309" i="41"/>
  <c r="X309" i="41"/>
  <c r="Y309" i="41"/>
  <c r="Z309" i="41"/>
  <c r="AA309" i="41"/>
  <c r="AB309" i="41"/>
  <c r="AC309" i="41"/>
  <c r="AD309" i="41"/>
  <c r="AE309" i="41"/>
  <c r="AF309" i="41"/>
  <c r="AG309" i="41"/>
  <c r="AH309" i="41"/>
  <c r="AI309" i="41"/>
  <c r="AJ309" i="41"/>
  <c r="AK309" i="41"/>
  <c r="AL309" i="41"/>
  <c r="AM309" i="41"/>
  <c r="AN309" i="41"/>
  <c r="AO309" i="41"/>
  <c r="AP309" i="41"/>
  <c r="AQ309" i="41"/>
  <c r="AR309" i="41"/>
  <c r="AS309" i="41"/>
  <c r="AT309" i="41"/>
  <c r="AU309" i="41"/>
  <c r="AV309" i="41"/>
  <c r="AW309" i="41"/>
  <c r="AX309" i="41"/>
  <c r="AY309" i="41"/>
  <c r="AZ309" i="41"/>
  <c r="BA309" i="41"/>
  <c r="BB309" i="41"/>
  <c r="BC309" i="41"/>
  <c r="BD309" i="41"/>
  <c r="BE309" i="41"/>
  <c r="BF309" i="41"/>
  <c r="BG309" i="41"/>
  <c r="BH309" i="41"/>
  <c r="BI309" i="41"/>
  <c r="BJ309" i="41"/>
  <c r="BK309" i="41"/>
  <c r="BL309" i="41"/>
  <c r="BM309" i="41"/>
  <c r="BN309" i="41"/>
  <c r="BO309" i="41"/>
  <c r="BP309" i="41"/>
  <c r="BQ309" i="41"/>
  <c r="BR309" i="41"/>
  <c r="BS309" i="41"/>
  <c r="BT309" i="41"/>
  <c r="BU309" i="41"/>
  <c r="BV309" i="41"/>
  <c r="BW309" i="41"/>
  <c r="BX309" i="41"/>
  <c r="BY309" i="41"/>
  <c r="BZ309" i="41"/>
  <c r="D310" i="41"/>
  <c r="E310" i="41"/>
  <c r="F310" i="41"/>
  <c r="G310" i="41"/>
  <c r="H310" i="41"/>
  <c r="I310" i="41"/>
  <c r="J310" i="41"/>
  <c r="K310" i="41"/>
  <c r="L310" i="41"/>
  <c r="M310" i="41"/>
  <c r="N310" i="41"/>
  <c r="O310" i="41"/>
  <c r="P310" i="41"/>
  <c r="Q310" i="41"/>
  <c r="R310" i="41"/>
  <c r="S310" i="41"/>
  <c r="T310" i="41"/>
  <c r="U310" i="41"/>
  <c r="V310" i="41"/>
  <c r="W310" i="41"/>
  <c r="X310" i="41"/>
  <c r="Y310" i="41"/>
  <c r="Z310" i="41"/>
  <c r="AA310" i="41"/>
  <c r="AB310" i="41"/>
  <c r="AC310" i="41"/>
  <c r="AD310" i="41"/>
  <c r="AE310" i="41"/>
  <c r="AF310" i="41"/>
  <c r="AG310" i="41"/>
  <c r="AH310" i="41"/>
  <c r="AI310" i="41"/>
  <c r="AJ310" i="41"/>
  <c r="AK310" i="41"/>
  <c r="AL310" i="41"/>
  <c r="AM310" i="41"/>
  <c r="AN310" i="41"/>
  <c r="AO310" i="41"/>
  <c r="AP310" i="41"/>
  <c r="AQ310" i="41"/>
  <c r="AR310" i="41"/>
  <c r="AS310" i="41"/>
  <c r="AT310" i="41"/>
  <c r="AU310" i="41"/>
  <c r="AV310" i="41"/>
  <c r="AW310" i="41"/>
  <c r="AX310" i="41"/>
  <c r="AY310" i="41"/>
  <c r="AZ310" i="41"/>
  <c r="BA310" i="41"/>
  <c r="BB310" i="41"/>
  <c r="BC310" i="41"/>
  <c r="BD310" i="41"/>
  <c r="BE310" i="41"/>
  <c r="BF310" i="41"/>
  <c r="BG310" i="41"/>
  <c r="BH310" i="41"/>
  <c r="BI310" i="41"/>
  <c r="BJ310" i="41"/>
  <c r="BK310" i="41"/>
  <c r="BL310" i="41"/>
  <c r="BM310" i="41"/>
  <c r="BN310" i="41"/>
  <c r="BO310" i="41"/>
  <c r="BP310" i="41"/>
  <c r="BQ310" i="41"/>
  <c r="BR310" i="41"/>
  <c r="BS310" i="41"/>
  <c r="BT310" i="41"/>
  <c r="BU310" i="41"/>
  <c r="BV310" i="41"/>
  <c r="BW310" i="41"/>
  <c r="BX310" i="41"/>
  <c r="BY310" i="41"/>
  <c r="BZ310" i="41"/>
  <c r="D311" i="41"/>
  <c r="E311" i="41"/>
  <c r="F311" i="41"/>
  <c r="G311" i="41"/>
  <c r="H311" i="41"/>
  <c r="I311" i="41"/>
  <c r="J311" i="41"/>
  <c r="K311" i="41"/>
  <c r="L311" i="41"/>
  <c r="M311" i="41"/>
  <c r="N311" i="41"/>
  <c r="O311" i="41"/>
  <c r="P311" i="41"/>
  <c r="Q311" i="41"/>
  <c r="R311" i="41"/>
  <c r="S311" i="41"/>
  <c r="T311" i="41"/>
  <c r="U311" i="41"/>
  <c r="V311" i="41"/>
  <c r="W311" i="41"/>
  <c r="X311" i="41"/>
  <c r="Y311" i="41"/>
  <c r="Z311" i="41"/>
  <c r="AA311" i="41"/>
  <c r="AB311" i="41"/>
  <c r="AC311" i="41"/>
  <c r="AD311" i="41"/>
  <c r="AE311" i="41"/>
  <c r="AF311" i="41"/>
  <c r="AG311" i="41"/>
  <c r="AH311" i="41"/>
  <c r="AI311" i="41"/>
  <c r="AJ311" i="41"/>
  <c r="AK311" i="41"/>
  <c r="AL311" i="41"/>
  <c r="AM311" i="41"/>
  <c r="AN311" i="41"/>
  <c r="AO311" i="41"/>
  <c r="AP311" i="41"/>
  <c r="AQ311" i="41"/>
  <c r="AR311" i="41"/>
  <c r="AS311" i="41"/>
  <c r="AT311" i="41"/>
  <c r="AU311" i="41"/>
  <c r="AV311" i="41"/>
  <c r="AW311" i="41"/>
  <c r="AX311" i="41"/>
  <c r="AY311" i="41"/>
  <c r="AZ311" i="41"/>
  <c r="BA311" i="41"/>
  <c r="BB311" i="41"/>
  <c r="BC311" i="41"/>
  <c r="BD311" i="41"/>
  <c r="BE311" i="41"/>
  <c r="BF311" i="41"/>
  <c r="BG311" i="41"/>
  <c r="BH311" i="41"/>
  <c r="BI311" i="41"/>
  <c r="BJ311" i="41"/>
  <c r="BK311" i="41"/>
  <c r="BL311" i="41"/>
  <c r="BM311" i="41"/>
  <c r="BN311" i="41"/>
  <c r="BO311" i="41"/>
  <c r="BP311" i="41"/>
  <c r="BQ311" i="41"/>
  <c r="BR311" i="41"/>
  <c r="BS311" i="41"/>
  <c r="BT311" i="41"/>
  <c r="BU311" i="41"/>
  <c r="BV311" i="41"/>
  <c r="BW311" i="41"/>
  <c r="BX311" i="41"/>
  <c r="BY311" i="41"/>
  <c r="BZ311" i="41"/>
  <c r="D312" i="41"/>
  <c r="E312" i="41"/>
  <c r="F312" i="41"/>
  <c r="G312" i="41"/>
  <c r="H312" i="41"/>
  <c r="I312" i="41"/>
  <c r="J312" i="41"/>
  <c r="K312" i="41"/>
  <c r="L312" i="41"/>
  <c r="M312" i="41"/>
  <c r="N312" i="41"/>
  <c r="O312" i="41"/>
  <c r="P312" i="41"/>
  <c r="Q312" i="41"/>
  <c r="R312" i="41"/>
  <c r="S312" i="41"/>
  <c r="T312" i="41"/>
  <c r="U312" i="41"/>
  <c r="V312" i="41"/>
  <c r="W312" i="41"/>
  <c r="X312" i="41"/>
  <c r="Y312" i="41"/>
  <c r="Z312" i="41"/>
  <c r="AA312" i="41"/>
  <c r="AB312" i="41"/>
  <c r="AC312" i="41"/>
  <c r="AD312" i="41"/>
  <c r="AE312" i="41"/>
  <c r="AF312" i="41"/>
  <c r="AG312" i="41"/>
  <c r="AH312" i="41"/>
  <c r="AI312" i="41"/>
  <c r="AJ312" i="41"/>
  <c r="AK312" i="41"/>
  <c r="AL312" i="41"/>
  <c r="AM312" i="41"/>
  <c r="AN312" i="41"/>
  <c r="AO312" i="41"/>
  <c r="AP312" i="41"/>
  <c r="AQ312" i="41"/>
  <c r="AR312" i="41"/>
  <c r="AS312" i="41"/>
  <c r="AT312" i="41"/>
  <c r="AU312" i="41"/>
  <c r="AV312" i="41"/>
  <c r="AW312" i="41"/>
  <c r="AX312" i="41"/>
  <c r="AY312" i="41"/>
  <c r="AZ312" i="41"/>
  <c r="BA312" i="41"/>
  <c r="BB312" i="41"/>
  <c r="BC312" i="41"/>
  <c r="BD312" i="41"/>
  <c r="BE312" i="41"/>
  <c r="BF312" i="41"/>
  <c r="BG312" i="41"/>
  <c r="BH312" i="41"/>
  <c r="BI312" i="41"/>
  <c r="BJ312" i="41"/>
  <c r="BK312" i="41"/>
  <c r="BL312" i="41"/>
  <c r="BM312" i="41"/>
  <c r="BN312" i="41"/>
  <c r="BO312" i="41"/>
  <c r="BP312" i="41"/>
  <c r="BQ312" i="41"/>
  <c r="BR312" i="41"/>
  <c r="BS312" i="41"/>
  <c r="BT312" i="41"/>
  <c r="BU312" i="41"/>
  <c r="BV312" i="41"/>
  <c r="BW312" i="41"/>
  <c r="BX312" i="41"/>
  <c r="BY312" i="41"/>
  <c r="BZ312" i="41"/>
  <c r="D313" i="41"/>
  <c r="E313" i="41"/>
  <c r="F313" i="41"/>
  <c r="G313" i="41"/>
  <c r="H313" i="41"/>
  <c r="I313" i="41"/>
  <c r="J313" i="41"/>
  <c r="K313" i="41"/>
  <c r="L313" i="41"/>
  <c r="M313" i="41"/>
  <c r="N313" i="41"/>
  <c r="O313" i="41"/>
  <c r="P313" i="41"/>
  <c r="Q313" i="41"/>
  <c r="R313" i="41"/>
  <c r="S313" i="41"/>
  <c r="T313" i="41"/>
  <c r="U313" i="41"/>
  <c r="V313" i="41"/>
  <c r="W313" i="41"/>
  <c r="X313" i="41"/>
  <c r="Y313" i="41"/>
  <c r="Z313" i="41"/>
  <c r="AA313" i="41"/>
  <c r="AB313" i="41"/>
  <c r="AC313" i="41"/>
  <c r="AD313" i="41"/>
  <c r="AE313" i="41"/>
  <c r="AF313" i="41"/>
  <c r="AG313" i="41"/>
  <c r="AH313" i="41"/>
  <c r="AI313" i="41"/>
  <c r="AJ313" i="41"/>
  <c r="AK313" i="41"/>
  <c r="AL313" i="41"/>
  <c r="AM313" i="41"/>
  <c r="AN313" i="41"/>
  <c r="AO313" i="41"/>
  <c r="AP313" i="41"/>
  <c r="AQ313" i="41"/>
  <c r="AR313" i="41"/>
  <c r="AS313" i="41"/>
  <c r="AT313" i="41"/>
  <c r="AU313" i="41"/>
  <c r="AV313" i="41"/>
  <c r="AW313" i="41"/>
  <c r="AX313" i="41"/>
  <c r="AY313" i="41"/>
  <c r="AZ313" i="41"/>
  <c r="BA313" i="41"/>
  <c r="BB313" i="41"/>
  <c r="BC313" i="41"/>
  <c r="BD313" i="41"/>
  <c r="BE313" i="41"/>
  <c r="BF313" i="41"/>
  <c r="BG313" i="41"/>
  <c r="BH313" i="41"/>
  <c r="BI313" i="41"/>
  <c r="BJ313" i="41"/>
  <c r="BK313" i="41"/>
  <c r="BL313" i="41"/>
  <c r="BM313" i="41"/>
  <c r="BN313" i="41"/>
  <c r="BO313" i="41"/>
  <c r="BP313" i="41"/>
  <c r="BQ313" i="41"/>
  <c r="BR313" i="41"/>
  <c r="BS313" i="41"/>
  <c r="BT313" i="41"/>
  <c r="BU313" i="41"/>
  <c r="BV313" i="41"/>
  <c r="BW313" i="41"/>
  <c r="BX313" i="41"/>
  <c r="BY313" i="41"/>
  <c r="BZ313" i="41"/>
  <c r="D314" i="41"/>
  <c r="E314" i="41"/>
  <c r="F314" i="41"/>
  <c r="G314" i="41"/>
  <c r="H314" i="41"/>
  <c r="I314" i="41"/>
  <c r="J314" i="41"/>
  <c r="K314" i="41"/>
  <c r="L314" i="41"/>
  <c r="M314" i="41"/>
  <c r="N314" i="41"/>
  <c r="O314" i="41"/>
  <c r="P314" i="41"/>
  <c r="Q314" i="41"/>
  <c r="R314" i="41"/>
  <c r="S314" i="41"/>
  <c r="T314" i="41"/>
  <c r="U314" i="41"/>
  <c r="V314" i="41"/>
  <c r="W314" i="41"/>
  <c r="X314" i="41"/>
  <c r="Y314" i="41"/>
  <c r="Z314" i="41"/>
  <c r="AA314" i="41"/>
  <c r="AB314" i="41"/>
  <c r="AC314" i="41"/>
  <c r="AD314" i="41"/>
  <c r="AE314" i="41"/>
  <c r="AF314" i="41"/>
  <c r="AG314" i="41"/>
  <c r="AH314" i="41"/>
  <c r="AI314" i="41"/>
  <c r="AJ314" i="41"/>
  <c r="AK314" i="41"/>
  <c r="AL314" i="41"/>
  <c r="AM314" i="41"/>
  <c r="AN314" i="41"/>
  <c r="AO314" i="41"/>
  <c r="AP314" i="41"/>
  <c r="AQ314" i="41"/>
  <c r="AR314" i="41"/>
  <c r="AS314" i="41"/>
  <c r="AT314" i="41"/>
  <c r="AU314" i="41"/>
  <c r="AV314" i="41"/>
  <c r="AW314" i="41"/>
  <c r="AX314" i="41"/>
  <c r="AY314" i="41"/>
  <c r="AZ314" i="41"/>
  <c r="BA314" i="41"/>
  <c r="BB314" i="41"/>
  <c r="BC314" i="41"/>
  <c r="BD314" i="41"/>
  <c r="BE314" i="41"/>
  <c r="BF314" i="41"/>
  <c r="BG314" i="41"/>
  <c r="BH314" i="41"/>
  <c r="BI314" i="41"/>
  <c r="BJ314" i="41"/>
  <c r="BK314" i="41"/>
  <c r="BL314" i="41"/>
  <c r="BM314" i="41"/>
  <c r="BN314" i="41"/>
  <c r="BO314" i="41"/>
  <c r="BP314" i="41"/>
  <c r="BQ314" i="41"/>
  <c r="BR314" i="41"/>
  <c r="BS314" i="41"/>
  <c r="BT314" i="41"/>
  <c r="BU314" i="41"/>
  <c r="BV314" i="41"/>
  <c r="BW314" i="41"/>
  <c r="BX314" i="41"/>
  <c r="BY314" i="41"/>
  <c r="BZ314" i="41"/>
  <c r="D315" i="41"/>
  <c r="E315" i="41"/>
  <c r="F315" i="41"/>
  <c r="G315" i="41"/>
  <c r="H315" i="41"/>
  <c r="I315" i="41"/>
  <c r="J315" i="41"/>
  <c r="K315" i="41"/>
  <c r="L315" i="41"/>
  <c r="M315" i="41"/>
  <c r="N315" i="41"/>
  <c r="O315" i="41"/>
  <c r="P315" i="41"/>
  <c r="Q315" i="41"/>
  <c r="R315" i="41"/>
  <c r="S315" i="41"/>
  <c r="T315" i="41"/>
  <c r="U315" i="41"/>
  <c r="V315" i="41"/>
  <c r="W315" i="41"/>
  <c r="X315" i="41"/>
  <c r="Y315" i="41"/>
  <c r="Z315" i="41"/>
  <c r="AA315" i="41"/>
  <c r="AB315" i="41"/>
  <c r="AC315" i="41"/>
  <c r="AD315" i="41"/>
  <c r="AE315" i="41"/>
  <c r="AF315" i="41"/>
  <c r="AG315" i="41"/>
  <c r="AH315" i="41"/>
  <c r="AI315" i="41"/>
  <c r="AJ315" i="41"/>
  <c r="AK315" i="41"/>
  <c r="AL315" i="41"/>
  <c r="AM315" i="41"/>
  <c r="AN315" i="41"/>
  <c r="AO315" i="41"/>
  <c r="AP315" i="41"/>
  <c r="AQ315" i="41"/>
  <c r="AR315" i="41"/>
  <c r="AS315" i="41"/>
  <c r="AT315" i="41"/>
  <c r="AU315" i="41"/>
  <c r="AV315" i="41"/>
  <c r="AW315" i="41"/>
  <c r="AX315" i="41"/>
  <c r="AY315" i="41"/>
  <c r="AZ315" i="41"/>
  <c r="BA315" i="41"/>
  <c r="BB315" i="41"/>
  <c r="BC315" i="41"/>
  <c r="BD315" i="41"/>
  <c r="BE315" i="41"/>
  <c r="BF315" i="41"/>
  <c r="BG315" i="41"/>
  <c r="BH315" i="41"/>
  <c r="BI315" i="41"/>
  <c r="BJ315" i="41"/>
  <c r="BK315" i="41"/>
  <c r="BL315" i="41"/>
  <c r="BM315" i="41"/>
  <c r="BN315" i="41"/>
  <c r="BO315" i="41"/>
  <c r="BP315" i="41"/>
  <c r="BQ315" i="41"/>
  <c r="BR315" i="41"/>
  <c r="BS315" i="41"/>
  <c r="BT315" i="41"/>
  <c r="BU315" i="41"/>
  <c r="BV315" i="41"/>
  <c r="BW315" i="41"/>
  <c r="BX315" i="41"/>
  <c r="BY315" i="41"/>
  <c r="BZ315" i="41"/>
  <c r="D316" i="41"/>
  <c r="E316" i="41"/>
  <c r="F316" i="41"/>
  <c r="G316" i="41"/>
  <c r="H316" i="41"/>
  <c r="I316" i="41"/>
  <c r="J316" i="41"/>
  <c r="K316" i="41"/>
  <c r="L316" i="41"/>
  <c r="M316" i="41"/>
  <c r="N316" i="41"/>
  <c r="O316" i="41"/>
  <c r="P316" i="41"/>
  <c r="Q316" i="41"/>
  <c r="R316" i="41"/>
  <c r="S316" i="41"/>
  <c r="T316" i="41"/>
  <c r="U316" i="41"/>
  <c r="V316" i="41"/>
  <c r="W316" i="41"/>
  <c r="X316" i="41"/>
  <c r="Y316" i="41"/>
  <c r="Z316" i="41"/>
  <c r="AA316" i="41"/>
  <c r="AB316" i="41"/>
  <c r="AC316" i="41"/>
  <c r="AD316" i="41"/>
  <c r="AE316" i="41"/>
  <c r="AF316" i="41"/>
  <c r="AG316" i="41"/>
  <c r="AH316" i="41"/>
  <c r="AI316" i="41"/>
  <c r="AJ316" i="41"/>
  <c r="AK316" i="41"/>
  <c r="AL316" i="41"/>
  <c r="AM316" i="41"/>
  <c r="AN316" i="41"/>
  <c r="AO316" i="41"/>
  <c r="AP316" i="41"/>
  <c r="AQ316" i="41"/>
  <c r="AR316" i="41"/>
  <c r="AS316" i="41"/>
  <c r="AT316" i="41"/>
  <c r="AU316" i="41"/>
  <c r="AV316" i="41"/>
  <c r="AW316" i="41"/>
  <c r="AX316" i="41"/>
  <c r="AY316" i="41"/>
  <c r="AZ316" i="41"/>
  <c r="BA316" i="41"/>
  <c r="BB316" i="41"/>
  <c r="BC316" i="41"/>
  <c r="BD316" i="41"/>
  <c r="BE316" i="41"/>
  <c r="BF316" i="41"/>
  <c r="BG316" i="41"/>
  <c r="BH316" i="41"/>
  <c r="BI316" i="41"/>
  <c r="BJ316" i="41"/>
  <c r="BK316" i="41"/>
  <c r="BL316" i="41"/>
  <c r="BM316" i="41"/>
  <c r="BN316" i="41"/>
  <c r="BO316" i="41"/>
  <c r="BP316" i="41"/>
  <c r="BQ316" i="41"/>
  <c r="BR316" i="41"/>
  <c r="BS316" i="41"/>
  <c r="BT316" i="41"/>
  <c r="BU316" i="41"/>
  <c r="BV316" i="41"/>
  <c r="BW316" i="41"/>
  <c r="BX316" i="41"/>
  <c r="BY316" i="41"/>
  <c r="BZ316" i="41"/>
  <c r="D317" i="41"/>
  <c r="E317" i="41"/>
  <c r="F317" i="41"/>
  <c r="G317" i="41"/>
  <c r="H317" i="41"/>
  <c r="I317" i="41"/>
  <c r="J317" i="41"/>
  <c r="K317" i="41"/>
  <c r="L317" i="41"/>
  <c r="M317" i="41"/>
  <c r="N317" i="41"/>
  <c r="O317" i="41"/>
  <c r="P317" i="41"/>
  <c r="Q317" i="41"/>
  <c r="R317" i="41"/>
  <c r="S317" i="41"/>
  <c r="T317" i="41"/>
  <c r="U317" i="41"/>
  <c r="V317" i="41"/>
  <c r="W317" i="41"/>
  <c r="X317" i="41"/>
  <c r="Y317" i="41"/>
  <c r="Z317" i="41"/>
  <c r="AA317" i="41"/>
  <c r="AB317" i="41"/>
  <c r="AC317" i="41"/>
  <c r="AD317" i="41"/>
  <c r="AE317" i="41"/>
  <c r="AF317" i="41"/>
  <c r="AG317" i="41"/>
  <c r="AH317" i="41"/>
  <c r="AI317" i="41"/>
  <c r="AJ317" i="41"/>
  <c r="AK317" i="41"/>
  <c r="AL317" i="41"/>
  <c r="AM317" i="41"/>
  <c r="AN317" i="41"/>
  <c r="AO317" i="41"/>
  <c r="AP317" i="41"/>
  <c r="AQ317" i="41"/>
  <c r="AR317" i="41"/>
  <c r="AS317" i="41"/>
  <c r="AT317" i="41"/>
  <c r="AU317" i="41"/>
  <c r="AV317" i="41"/>
  <c r="AW317" i="41"/>
  <c r="AX317" i="41"/>
  <c r="AY317" i="41"/>
  <c r="AZ317" i="41"/>
  <c r="BA317" i="41"/>
  <c r="BB317" i="41"/>
  <c r="BC317" i="41"/>
  <c r="BD317" i="41"/>
  <c r="BE317" i="41"/>
  <c r="BF317" i="41"/>
  <c r="BG317" i="41"/>
  <c r="BH317" i="41"/>
  <c r="BI317" i="41"/>
  <c r="BJ317" i="41"/>
  <c r="BK317" i="41"/>
  <c r="BL317" i="41"/>
  <c r="BM317" i="41"/>
  <c r="BN317" i="41"/>
  <c r="BO317" i="41"/>
  <c r="BP317" i="41"/>
  <c r="BQ317" i="41"/>
  <c r="BR317" i="41"/>
  <c r="BS317" i="41"/>
  <c r="BT317" i="41"/>
  <c r="BU317" i="41"/>
  <c r="BV317" i="41"/>
  <c r="BW317" i="41"/>
  <c r="BX317" i="41"/>
  <c r="BY317" i="41"/>
  <c r="BZ317" i="41"/>
  <c r="D318" i="41"/>
  <c r="E318" i="41"/>
  <c r="F318" i="41"/>
  <c r="G318" i="41"/>
  <c r="H318" i="41"/>
  <c r="I318" i="41"/>
  <c r="J318" i="41"/>
  <c r="K318" i="41"/>
  <c r="L318" i="41"/>
  <c r="M318" i="41"/>
  <c r="N318" i="41"/>
  <c r="O318" i="41"/>
  <c r="P318" i="41"/>
  <c r="Q318" i="41"/>
  <c r="R318" i="41"/>
  <c r="S318" i="41"/>
  <c r="T318" i="41"/>
  <c r="U318" i="41"/>
  <c r="V318" i="41"/>
  <c r="W318" i="41"/>
  <c r="X318" i="41"/>
  <c r="Y318" i="41"/>
  <c r="Z318" i="41"/>
  <c r="AA318" i="41"/>
  <c r="AB318" i="41"/>
  <c r="AC318" i="41"/>
  <c r="AD318" i="41"/>
  <c r="AE318" i="41"/>
  <c r="AF318" i="41"/>
  <c r="AG318" i="41"/>
  <c r="AH318" i="41"/>
  <c r="AI318" i="41"/>
  <c r="AJ318" i="41"/>
  <c r="AK318" i="41"/>
  <c r="AL318" i="41"/>
  <c r="AM318" i="41"/>
  <c r="AN318" i="41"/>
  <c r="AO318" i="41"/>
  <c r="AP318" i="41"/>
  <c r="AQ318" i="41"/>
  <c r="AR318" i="41"/>
  <c r="AS318" i="41"/>
  <c r="AT318" i="41"/>
  <c r="AU318" i="41"/>
  <c r="AV318" i="41"/>
  <c r="AW318" i="41"/>
  <c r="AX318" i="41"/>
  <c r="AY318" i="41"/>
  <c r="AZ318" i="41"/>
  <c r="BA318" i="41"/>
  <c r="BB318" i="41"/>
  <c r="BC318" i="41"/>
  <c r="BD318" i="41"/>
  <c r="BE318" i="41"/>
  <c r="BF318" i="41"/>
  <c r="BG318" i="41"/>
  <c r="BH318" i="41"/>
  <c r="BI318" i="41"/>
  <c r="BJ318" i="41"/>
  <c r="BK318" i="41"/>
  <c r="BL318" i="41"/>
  <c r="BM318" i="41"/>
  <c r="BN318" i="41"/>
  <c r="BO318" i="41"/>
  <c r="BP318" i="41"/>
  <c r="BQ318" i="41"/>
  <c r="BR318" i="41"/>
  <c r="BS318" i="41"/>
  <c r="BT318" i="41"/>
  <c r="BU318" i="41"/>
  <c r="BV318" i="41"/>
  <c r="BW318" i="41"/>
  <c r="BX318" i="41"/>
  <c r="BY318" i="41"/>
  <c r="BZ318" i="41"/>
  <c r="D319" i="41"/>
  <c r="E319" i="41"/>
  <c r="F319" i="41"/>
  <c r="G319" i="41"/>
  <c r="H319" i="41"/>
  <c r="I319" i="41"/>
  <c r="J319" i="41"/>
  <c r="K319" i="41"/>
  <c r="L319" i="41"/>
  <c r="M319" i="41"/>
  <c r="N319" i="41"/>
  <c r="O319" i="41"/>
  <c r="P319" i="41"/>
  <c r="Q319" i="41"/>
  <c r="R319" i="41"/>
  <c r="S319" i="41"/>
  <c r="T319" i="41"/>
  <c r="U319" i="41"/>
  <c r="V319" i="41"/>
  <c r="W319" i="41"/>
  <c r="X319" i="41"/>
  <c r="Y319" i="41"/>
  <c r="Z319" i="41"/>
  <c r="AA319" i="41"/>
  <c r="AB319" i="41"/>
  <c r="AC319" i="41"/>
  <c r="AD319" i="41"/>
  <c r="AE319" i="41"/>
  <c r="AF319" i="41"/>
  <c r="AG319" i="41"/>
  <c r="AH319" i="41"/>
  <c r="AI319" i="41"/>
  <c r="AJ319" i="41"/>
  <c r="AK319" i="41"/>
  <c r="AL319" i="41"/>
  <c r="AM319" i="41"/>
  <c r="AN319" i="41"/>
  <c r="AO319" i="41"/>
  <c r="AP319" i="41"/>
  <c r="AQ319" i="41"/>
  <c r="AR319" i="41"/>
  <c r="AS319" i="41"/>
  <c r="AT319" i="41"/>
  <c r="AU319" i="41"/>
  <c r="AV319" i="41"/>
  <c r="AW319" i="41"/>
  <c r="AX319" i="41"/>
  <c r="AY319" i="41"/>
  <c r="AZ319" i="41"/>
  <c r="BA319" i="41"/>
  <c r="BB319" i="41"/>
  <c r="BC319" i="41"/>
  <c r="BD319" i="41"/>
  <c r="BE319" i="41"/>
  <c r="BF319" i="41"/>
  <c r="BG319" i="41"/>
  <c r="BH319" i="41"/>
  <c r="BI319" i="41"/>
  <c r="BJ319" i="41"/>
  <c r="BK319" i="41"/>
  <c r="BL319" i="41"/>
  <c r="BM319" i="41"/>
  <c r="BN319" i="41"/>
  <c r="BO319" i="41"/>
  <c r="BP319" i="41"/>
  <c r="BQ319" i="41"/>
  <c r="BR319" i="41"/>
  <c r="BS319" i="41"/>
  <c r="BT319" i="41"/>
  <c r="BU319" i="41"/>
  <c r="BV319" i="41"/>
  <c r="BW319" i="41"/>
  <c r="BX319" i="41"/>
  <c r="BY319" i="41"/>
  <c r="BZ319" i="41"/>
  <c r="D320" i="41"/>
  <c r="E320" i="41"/>
  <c r="F320" i="41"/>
  <c r="G320" i="41"/>
  <c r="H320" i="41"/>
  <c r="I320" i="41"/>
  <c r="J320" i="41"/>
  <c r="K320" i="41"/>
  <c r="L320" i="41"/>
  <c r="M320" i="41"/>
  <c r="N320" i="41"/>
  <c r="O320" i="41"/>
  <c r="P320" i="41"/>
  <c r="Q320" i="41"/>
  <c r="R320" i="41"/>
  <c r="S320" i="41"/>
  <c r="T320" i="41"/>
  <c r="U320" i="41"/>
  <c r="V320" i="41"/>
  <c r="W320" i="41"/>
  <c r="X320" i="41"/>
  <c r="Y320" i="41"/>
  <c r="Z320" i="41"/>
  <c r="AA320" i="41"/>
  <c r="AB320" i="41"/>
  <c r="AC320" i="41"/>
  <c r="AD320" i="41"/>
  <c r="AE320" i="41"/>
  <c r="AF320" i="41"/>
  <c r="AG320" i="41"/>
  <c r="AH320" i="41"/>
  <c r="AI320" i="41"/>
  <c r="AJ320" i="41"/>
  <c r="AK320" i="41"/>
  <c r="AL320" i="41"/>
  <c r="AM320" i="41"/>
  <c r="AN320" i="41"/>
  <c r="AO320" i="41"/>
  <c r="AP320" i="41"/>
  <c r="AQ320" i="41"/>
  <c r="AR320" i="41"/>
  <c r="AS320" i="41"/>
  <c r="AT320" i="41"/>
  <c r="AU320" i="41"/>
  <c r="AV320" i="41"/>
  <c r="AW320" i="41"/>
  <c r="AX320" i="41"/>
  <c r="AY320" i="41"/>
  <c r="AZ320" i="41"/>
  <c r="BA320" i="41"/>
  <c r="BB320" i="41"/>
  <c r="BC320" i="41"/>
  <c r="BD320" i="41"/>
  <c r="BE320" i="41"/>
  <c r="BF320" i="41"/>
  <c r="BG320" i="41"/>
  <c r="BH320" i="41"/>
  <c r="BI320" i="41"/>
  <c r="BJ320" i="41"/>
  <c r="BK320" i="41"/>
  <c r="BL320" i="41"/>
  <c r="BM320" i="41"/>
  <c r="BN320" i="41"/>
  <c r="BO320" i="41"/>
  <c r="BP320" i="41"/>
  <c r="BQ320" i="41"/>
  <c r="BR320" i="41"/>
  <c r="BS320" i="41"/>
  <c r="BT320" i="41"/>
  <c r="BU320" i="41"/>
  <c r="BV320" i="41"/>
  <c r="BW320" i="41"/>
  <c r="BX320" i="41"/>
  <c r="BY320" i="41"/>
  <c r="BZ320" i="41"/>
  <c r="D321" i="41"/>
  <c r="E321" i="41"/>
  <c r="F321" i="41"/>
  <c r="G321" i="41"/>
  <c r="H321" i="41"/>
  <c r="I321" i="41"/>
  <c r="J321" i="41"/>
  <c r="K321" i="41"/>
  <c r="L321" i="41"/>
  <c r="M321" i="41"/>
  <c r="N321" i="41"/>
  <c r="O321" i="41"/>
  <c r="P321" i="41"/>
  <c r="Q321" i="41"/>
  <c r="R321" i="41"/>
  <c r="S321" i="41"/>
  <c r="T321" i="41"/>
  <c r="U321" i="41"/>
  <c r="V321" i="41"/>
  <c r="W321" i="41"/>
  <c r="X321" i="41"/>
  <c r="Y321" i="41"/>
  <c r="Z321" i="41"/>
  <c r="AA321" i="41"/>
  <c r="AB321" i="41"/>
  <c r="AC321" i="41"/>
  <c r="AD321" i="41"/>
  <c r="AE321" i="41"/>
  <c r="AF321" i="41"/>
  <c r="AG321" i="41"/>
  <c r="AH321" i="41"/>
  <c r="AI321" i="41"/>
  <c r="AJ321" i="41"/>
  <c r="AK321" i="41"/>
  <c r="AL321" i="41"/>
  <c r="AM321" i="41"/>
  <c r="AN321" i="41"/>
  <c r="AO321" i="41"/>
  <c r="AP321" i="41"/>
  <c r="AQ321" i="41"/>
  <c r="AR321" i="41"/>
  <c r="AS321" i="41"/>
  <c r="AT321" i="41"/>
  <c r="AU321" i="41"/>
  <c r="AV321" i="41"/>
  <c r="AW321" i="41"/>
  <c r="AX321" i="41"/>
  <c r="AY321" i="41"/>
  <c r="AZ321" i="41"/>
  <c r="BA321" i="41"/>
  <c r="BB321" i="41"/>
  <c r="BC321" i="41"/>
  <c r="BD321" i="41"/>
  <c r="BE321" i="41"/>
  <c r="BF321" i="41"/>
  <c r="BG321" i="41"/>
  <c r="BH321" i="41"/>
  <c r="BI321" i="41"/>
  <c r="BJ321" i="41"/>
  <c r="BK321" i="41"/>
  <c r="BL321" i="41"/>
  <c r="BM321" i="41"/>
  <c r="BN321" i="41"/>
  <c r="BO321" i="41"/>
  <c r="BP321" i="41"/>
  <c r="BQ321" i="41"/>
  <c r="BR321" i="41"/>
  <c r="BS321" i="41"/>
  <c r="BT321" i="41"/>
  <c r="BU321" i="41"/>
  <c r="BV321" i="41"/>
  <c r="BW321" i="41"/>
  <c r="BX321" i="41"/>
  <c r="BY321" i="41"/>
  <c r="BZ321" i="41"/>
  <c r="D322" i="41"/>
  <c r="E322" i="41"/>
  <c r="F322" i="41"/>
  <c r="G322" i="41"/>
  <c r="H322" i="41"/>
  <c r="I322" i="41"/>
  <c r="J322" i="41"/>
  <c r="K322" i="41"/>
  <c r="L322" i="41"/>
  <c r="M322" i="41"/>
  <c r="N322" i="41"/>
  <c r="O322" i="41"/>
  <c r="P322" i="41"/>
  <c r="Q322" i="41"/>
  <c r="R322" i="41"/>
  <c r="S322" i="41"/>
  <c r="T322" i="41"/>
  <c r="U322" i="41"/>
  <c r="V322" i="41"/>
  <c r="W322" i="41"/>
  <c r="X322" i="41"/>
  <c r="Y322" i="41"/>
  <c r="Z322" i="41"/>
  <c r="AA322" i="41"/>
  <c r="AB322" i="41"/>
  <c r="AC322" i="41"/>
  <c r="AD322" i="41"/>
  <c r="AE322" i="41"/>
  <c r="AF322" i="41"/>
  <c r="AG322" i="41"/>
  <c r="AH322" i="41"/>
  <c r="AI322" i="41"/>
  <c r="AJ322" i="41"/>
  <c r="AK322" i="41"/>
  <c r="AL322" i="41"/>
  <c r="AM322" i="41"/>
  <c r="AN322" i="41"/>
  <c r="AO322" i="41"/>
  <c r="AP322" i="41"/>
  <c r="AQ322" i="41"/>
  <c r="AR322" i="41"/>
  <c r="AS322" i="41"/>
  <c r="AT322" i="41"/>
  <c r="AU322" i="41"/>
  <c r="AV322" i="41"/>
  <c r="AW322" i="41"/>
  <c r="AX322" i="41"/>
  <c r="AY322" i="41"/>
  <c r="AZ322" i="41"/>
  <c r="BA322" i="41"/>
  <c r="BB322" i="41"/>
  <c r="BC322" i="41"/>
  <c r="BD322" i="41"/>
  <c r="BE322" i="41"/>
  <c r="BF322" i="41"/>
  <c r="BG322" i="41"/>
  <c r="BH322" i="41"/>
  <c r="BI322" i="41"/>
  <c r="BJ322" i="41"/>
  <c r="BK322" i="41"/>
  <c r="BL322" i="41"/>
  <c r="BM322" i="41"/>
  <c r="BN322" i="41"/>
  <c r="BO322" i="41"/>
  <c r="BP322" i="41"/>
  <c r="BQ322" i="41"/>
  <c r="BR322" i="41"/>
  <c r="BS322" i="41"/>
  <c r="BT322" i="41"/>
  <c r="BU322" i="41"/>
  <c r="BV322" i="41"/>
  <c r="BW322" i="41"/>
  <c r="BX322" i="41"/>
  <c r="BY322" i="41"/>
  <c r="BZ322" i="41"/>
  <c r="D323" i="41"/>
  <c r="E323" i="41"/>
  <c r="F323" i="41"/>
  <c r="G323" i="41"/>
  <c r="H323" i="41"/>
  <c r="I323" i="41"/>
  <c r="J323" i="41"/>
  <c r="K323" i="41"/>
  <c r="L323" i="41"/>
  <c r="M323" i="41"/>
  <c r="N323" i="41"/>
  <c r="O323" i="41"/>
  <c r="P323" i="41"/>
  <c r="Q323" i="41"/>
  <c r="R323" i="41"/>
  <c r="S323" i="41"/>
  <c r="T323" i="41"/>
  <c r="U323" i="41"/>
  <c r="V323" i="41"/>
  <c r="W323" i="41"/>
  <c r="X323" i="41"/>
  <c r="Y323" i="41"/>
  <c r="Z323" i="41"/>
  <c r="AA323" i="41"/>
  <c r="AB323" i="41"/>
  <c r="AC323" i="41"/>
  <c r="AD323" i="41"/>
  <c r="AE323" i="41"/>
  <c r="AF323" i="41"/>
  <c r="AG323" i="41"/>
  <c r="AH323" i="41"/>
  <c r="AI323" i="41"/>
  <c r="AJ323" i="41"/>
  <c r="AK323" i="41"/>
  <c r="AL323" i="41"/>
  <c r="AM323" i="41"/>
  <c r="AN323" i="41"/>
  <c r="AO323" i="41"/>
  <c r="AP323" i="41"/>
  <c r="AQ323" i="41"/>
  <c r="AR323" i="41"/>
  <c r="AS323" i="41"/>
  <c r="AT323" i="41"/>
  <c r="AU323" i="41"/>
  <c r="AV323" i="41"/>
  <c r="AW323" i="41"/>
  <c r="AX323" i="41"/>
  <c r="AY323" i="41"/>
  <c r="AZ323" i="41"/>
  <c r="BA323" i="41"/>
  <c r="BB323" i="41"/>
  <c r="BC323" i="41"/>
  <c r="BD323" i="41"/>
  <c r="BE323" i="41"/>
  <c r="BF323" i="41"/>
  <c r="BG323" i="41"/>
  <c r="BH323" i="41"/>
  <c r="BI323" i="41"/>
  <c r="BJ323" i="41"/>
  <c r="BK323" i="41"/>
  <c r="BL323" i="41"/>
  <c r="BM323" i="41"/>
  <c r="BN323" i="41"/>
  <c r="BO323" i="41"/>
  <c r="BP323" i="41"/>
  <c r="BQ323" i="41"/>
  <c r="BR323" i="41"/>
  <c r="BS323" i="41"/>
  <c r="BT323" i="41"/>
  <c r="BU323" i="41"/>
  <c r="BV323" i="41"/>
  <c r="BW323" i="41"/>
  <c r="BX323" i="41"/>
  <c r="BY323" i="41"/>
  <c r="BZ323" i="41"/>
  <c r="D324" i="41"/>
  <c r="E324" i="41"/>
  <c r="F324" i="41"/>
  <c r="G324" i="41"/>
  <c r="H324" i="41"/>
  <c r="I324" i="41"/>
  <c r="J324" i="41"/>
  <c r="K324" i="41"/>
  <c r="L324" i="41"/>
  <c r="M324" i="41"/>
  <c r="N324" i="41"/>
  <c r="O324" i="41"/>
  <c r="P324" i="41"/>
  <c r="Q324" i="41"/>
  <c r="R324" i="41"/>
  <c r="S324" i="41"/>
  <c r="T324" i="41"/>
  <c r="U324" i="41"/>
  <c r="V324" i="41"/>
  <c r="W324" i="41"/>
  <c r="X324" i="41"/>
  <c r="Y324" i="41"/>
  <c r="Z324" i="41"/>
  <c r="AA324" i="41"/>
  <c r="AB324" i="41"/>
  <c r="AC324" i="41"/>
  <c r="AD324" i="41"/>
  <c r="AE324" i="41"/>
  <c r="AF324" i="41"/>
  <c r="AG324" i="41"/>
  <c r="AH324" i="41"/>
  <c r="AI324" i="41"/>
  <c r="AJ324" i="41"/>
  <c r="AK324" i="41"/>
  <c r="AL324" i="41"/>
  <c r="AM324" i="41"/>
  <c r="AN324" i="41"/>
  <c r="AO324" i="41"/>
  <c r="AP324" i="41"/>
  <c r="AQ324" i="41"/>
  <c r="AR324" i="41"/>
  <c r="AS324" i="41"/>
  <c r="AT324" i="41"/>
  <c r="AU324" i="41"/>
  <c r="AV324" i="41"/>
  <c r="AW324" i="41"/>
  <c r="AX324" i="41"/>
  <c r="AY324" i="41"/>
  <c r="AZ324" i="41"/>
  <c r="BA324" i="41"/>
  <c r="BB324" i="41"/>
  <c r="BC324" i="41"/>
  <c r="BD324" i="41"/>
  <c r="BE324" i="41"/>
  <c r="BF324" i="41"/>
  <c r="BG324" i="41"/>
  <c r="BH324" i="41"/>
  <c r="BI324" i="41"/>
  <c r="BJ324" i="41"/>
  <c r="BK324" i="41"/>
  <c r="BL324" i="41"/>
  <c r="BM324" i="41"/>
  <c r="BN324" i="41"/>
  <c r="BO324" i="41"/>
  <c r="BP324" i="41"/>
  <c r="BQ324" i="41"/>
  <c r="BR324" i="41"/>
  <c r="BS324" i="41"/>
  <c r="BT324" i="41"/>
  <c r="BU324" i="41"/>
  <c r="BV324" i="41"/>
  <c r="BW324" i="41"/>
  <c r="BX324" i="41"/>
  <c r="BY324" i="41"/>
  <c r="BZ324" i="41"/>
  <c r="D325" i="41"/>
  <c r="E325" i="41"/>
  <c r="F325" i="41"/>
  <c r="G325" i="41"/>
  <c r="H325" i="41"/>
  <c r="I325" i="41"/>
  <c r="J325" i="41"/>
  <c r="K325" i="41"/>
  <c r="L325" i="41"/>
  <c r="M325" i="41"/>
  <c r="N325" i="41"/>
  <c r="O325" i="41"/>
  <c r="P325" i="41"/>
  <c r="Q325" i="41"/>
  <c r="R325" i="41"/>
  <c r="S325" i="41"/>
  <c r="T325" i="41"/>
  <c r="U325" i="41"/>
  <c r="V325" i="41"/>
  <c r="W325" i="41"/>
  <c r="X325" i="41"/>
  <c r="Y325" i="41"/>
  <c r="Z325" i="41"/>
  <c r="AA325" i="41"/>
  <c r="AB325" i="41"/>
  <c r="AC325" i="41"/>
  <c r="AD325" i="41"/>
  <c r="AE325" i="41"/>
  <c r="AF325" i="41"/>
  <c r="AG325" i="41"/>
  <c r="AH325" i="41"/>
  <c r="AI325" i="41"/>
  <c r="AJ325" i="41"/>
  <c r="AK325" i="41"/>
  <c r="AL325" i="41"/>
  <c r="AM325" i="41"/>
  <c r="AN325" i="41"/>
  <c r="AO325" i="41"/>
  <c r="AP325" i="41"/>
  <c r="AQ325" i="41"/>
  <c r="AR325" i="41"/>
  <c r="AS325" i="41"/>
  <c r="AT325" i="41"/>
  <c r="AU325" i="41"/>
  <c r="AV325" i="41"/>
  <c r="AW325" i="41"/>
  <c r="AX325" i="41"/>
  <c r="AY325" i="41"/>
  <c r="AZ325" i="41"/>
  <c r="BA325" i="41"/>
  <c r="BB325" i="41"/>
  <c r="BC325" i="41"/>
  <c r="BD325" i="41"/>
  <c r="BE325" i="41"/>
  <c r="BF325" i="41"/>
  <c r="BG325" i="41"/>
  <c r="BH325" i="41"/>
  <c r="BI325" i="41"/>
  <c r="BJ325" i="41"/>
  <c r="BK325" i="41"/>
  <c r="BL325" i="41"/>
  <c r="BM325" i="41"/>
  <c r="BN325" i="41"/>
  <c r="BO325" i="41"/>
  <c r="BP325" i="41"/>
  <c r="BQ325" i="41"/>
  <c r="BR325" i="41"/>
  <c r="BS325" i="41"/>
  <c r="BT325" i="41"/>
  <c r="BU325" i="41"/>
  <c r="BV325" i="41"/>
  <c r="BW325" i="41"/>
  <c r="BX325" i="41"/>
  <c r="BY325" i="41"/>
  <c r="BZ325" i="41"/>
  <c r="D326" i="41"/>
  <c r="E326" i="41"/>
  <c r="F326" i="41"/>
  <c r="G326" i="41"/>
  <c r="H326" i="41"/>
  <c r="I326" i="41"/>
  <c r="J326" i="41"/>
  <c r="K326" i="41"/>
  <c r="L326" i="41"/>
  <c r="M326" i="41"/>
  <c r="N326" i="41"/>
  <c r="O326" i="41"/>
  <c r="P326" i="41"/>
  <c r="Q326" i="41"/>
  <c r="R326" i="41"/>
  <c r="S326" i="41"/>
  <c r="T326" i="41"/>
  <c r="U326" i="41"/>
  <c r="V326" i="41"/>
  <c r="W326" i="41"/>
  <c r="X326" i="41"/>
  <c r="Y326" i="41"/>
  <c r="Z326" i="41"/>
  <c r="AA326" i="41"/>
  <c r="AB326" i="41"/>
  <c r="AC326" i="41"/>
  <c r="AD326" i="41"/>
  <c r="AE326" i="41"/>
  <c r="AF326" i="41"/>
  <c r="AG326" i="41"/>
  <c r="AH326" i="41"/>
  <c r="AI326" i="41"/>
  <c r="AJ326" i="41"/>
  <c r="AK326" i="41"/>
  <c r="AL326" i="41"/>
  <c r="AM326" i="41"/>
  <c r="AN326" i="41"/>
  <c r="AO326" i="41"/>
  <c r="AP326" i="41"/>
  <c r="AQ326" i="41"/>
  <c r="AR326" i="41"/>
  <c r="AS326" i="41"/>
  <c r="AT326" i="41"/>
  <c r="AU326" i="41"/>
  <c r="AV326" i="41"/>
  <c r="AW326" i="41"/>
  <c r="AX326" i="41"/>
  <c r="AY326" i="41"/>
  <c r="AZ326" i="41"/>
  <c r="BA326" i="41"/>
  <c r="BB326" i="41"/>
  <c r="BC326" i="41"/>
  <c r="BD326" i="41"/>
  <c r="BE326" i="41"/>
  <c r="BF326" i="41"/>
  <c r="BG326" i="41"/>
  <c r="BH326" i="41"/>
  <c r="BI326" i="41"/>
  <c r="BJ326" i="41"/>
  <c r="BK326" i="41"/>
  <c r="BL326" i="41"/>
  <c r="BM326" i="41"/>
  <c r="BN326" i="41"/>
  <c r="BO326" i="41"/>
  <c r="BP326" i="41"/>
  <c r="BQ326" i="41"/>
  <c r="BR326" i="41"/>
  <c r="BS326" i="41"/>
  <c r="BT326" i="41"/>
  <c r="BU326" i="41"/>
  <c r="BV326" i="41"/>
  <c r="BW326" i="41"/>
  <c r="BX326" i="41"/>
  <c r="BY326" i="41"/>
  <c r="BZ326" i="41"/>
  <c r="D327" i="41"/>
  <c r="E327" i="41"/>
  <c r="F327" i="41"/>
  <c r="G327" i="41"/>
  <c r="H327" i="41"/>
  <c r="I327" i="41"/>
  <c r="J327" i="41"/>
  <c r="K327" i="41"/>
  <c r="L327" i="41"/>
  <c r="M327" i="41"/>
  <c r="N327" i="41"/>
  <c r="O327" i="41"/>
  <c r="P327" i="41"/>
  <c r="Q327" i="41"/>
  <c r="R327" i="41"/>
  <c r="S327" i="41"/>
  <c r="T327" i="41"/>
  <c r="U327" i="41"/>
  <c r="V327" i="41"/>
  <c r="W327" i="41"/>
  <c r="X327" i="41"/>
  <c r="Y327" i="41"/>
  <c r="Z327" i="41"/>
  <c r="AA327" i="41"/>
  <c r="AB327" i="41"/>
  <c r="AC327" i="41"/>
  <c r="AD327" i="41"/>
  <c r="AE327" i="41"/>
  <c r="AF327" i="41"/>
  <c r="AG327" i="41"/>
  <c r="AH327" i="41"/>
  <c r="AI327" i="41"/>
  <c r="AJ327" i="41"/>
  <c r="AK327" i="41"/>
  <c r="AL327" i="41"/>
  <c r="AM327" i="41"/>
  <c r="AN327" i="41"/>
  <c r="AO327" i="41"/>
  <c r="AP327" i="41"/>
  <c r="AQ327" i="41"/>
  <c r="AR327" i="41"/>
  <c r="AS327" i="41"/>
  <c r="AT327" i="41"/>
  <c r="AU327" i="41"/>
  <c r="AV327" i="41"/>
  <c r="AW327" i="41"/>
  <c r="AX327" i="41"/>
  <c r="AY327" i="41"/>
  <c r="AZ327" i="41"/>
  <c r="BA327" i="41"/>
  <c r="BB327" i="41"/>
  <c r="BC327" i="41"/>
  <c r="BD327" i="41"/>
  <c r="BE327" i="41"/>
  <c r="BF327" i="41"/>
  <c r="BG327" i="41"/>
  <c r="BH327" i="41"/>
  <c r="BI327" i="41"/>
  <c r="BJ327" i="41"/>
  <c r="BK327" i="41"/>
  <c r="BL327" i="41"/>
  <c r="BM327" i="41"/>
  <c r="BN327" i="41"/>
  <c r="BO327" i="41"/>
  <c r="BP327" i="41"/>
  <c r="BQ327" i="41"/>
  <c r="BR327" i="41"/>
  <c r="BS327" i="41"/>
  <c r="BT327" i="41"/>
  <c r="BU327" i="41"/>
  <c r="BV327" i="41"/>
  <c r="BW327" i="41"/>
  <c r="BX327" i="41"/>
  <c r="BY327" i="41"/>
  <c r="BZ327" i="41"/>
  <c r="D328" i="41"/>
  <c r="E328" i="41"/>
  <c r="F328" i="41"/>
  <c r="G328" i="41"/>
  <c r="H328" i="41"/>
  <c r="I328" i="41"/>
  <c r="J328" i="41"/>
  <c r="K328" i="41"/>
  <c r="L328" i="41"/>
  <c r="M328" i="41"/>
  <c r="N328" i="41"/>
  <c r="O328" i="41"/>
  <c r="P328" i="41"/>
  <c r="Q328" i="41"/>
  <c r="R328" i="41"/>
  <c r="S328" i="41"/>
  <c r="T328" i="41"/>
  <c r="U328" i="41"/>
  <c r="V328" i="41"/>
  <c r="W328" i="41"/>
  <c r="X328" i="41"/>
  <c r="Y328" i="41"/>
  <c r="Z328" i="41"/>
  <c r="AA328" i="41"/>
  <c r="AB328" i="41"/>
  <c r="AC328" i="41"/>
  <c r="AD328" i="41"/>
  <c r="AE328" i="41"/>
  <c r="AF328" i="41"/>
  <c r="AG328" i="41"/>
  <c r="AH328" i="41"/>
  <c r="AI328" i="41"/>
  <c r="AJ328" i="41"/>
  <c r="AK328" i="41"/>
  <c r="AL328" i="41"/>
  <c r="AM328" i="41"/>
  <c r="AN328" i="41"/>
  <c r="AO328" i="41"/>
  <c r="AP328" i="41"/>
  <c r="AQ328" i="41"/>
  <c r="AR328" i="41"/>
  <c r="AS328" i="41"/>
  <c r="AT328" i="41"/>
  <c r="AU328" i="41"/>
  <c r="AV328" i="41"/>
  <c r="AW328" i="41"/>
  <c r="AX328" i="41"/>
  <c r="AY328" i="41"/>
  <c r="AZ328" i="41"/>
  <c r="BA328" i="41"/>
  <c r="BB328" i="41"/>
  <c r="BC328" i="41"/>
  <c r="BD328" i="41"/>
  <c r="BE328" i="41"/>
  <c r="BF328" i="41"/>
  <c r="BG328" i="41"/>
  <c r="BH328" i="41"/>
  <c r="BI328" i="41"/>
  <c r="BJ328" i="41"/>
  <c r="BK328" i="41"/>
  <c r="BL328" i="41"/>
  <c r="BM328" i="41"/>
  <c r="BN328" i="41"/>
  <c r="BO328" i="41"/>
  <c r="BP328" i="41"/>
  <c r="BQ328" i="41"/>
  <c r="BR328" i="41"/>
  <c r="BS328" i="41"/>
  <c r="BT328" i="41"/>
  <c r="BU328" i="41"/>
  <c r="BV328" i="41"/>
  <c r="BW328" i="41"/>
  <c r="BX328" i="41"/>
  <c r="BY328" i="41"/>
  <c r="BZ328" i="41"/>
  <c r="D329" i="41"/>
  <c r="E329" i="41"/>
  <c r="F329" i="41"/>
  <c r="G329" i="41"/>
  <c r="H329" i="41"/>
  <c r="I329" i="41"/>
  <c r="J329" i="41"/>
  <c r="K329" i="41"/>
  <c r="L329" i="41"/>
  <c r="M329" i="41"/>
  <c r="N329" i="41"/>
  <c r="O329" i="41"/>
  <c r="P329" i="41"/>
  <c r="Q329" i="41"/>
  <c r="R329" i="41"/>
  <c r="S329" i="41"/>
  <c r="T329" i="41"/>
  <c r="U329" i="41"/>
  <c r="V329" i="41"/>
  <c r="W329" i="41"/>
  <c r="X329" i="41"/>
  <c r="Y329" i="41"/>
  <c r="Z329" i="41"/>
  <c r="AA329" i="41"/>
  <c r="AB329" i="41"/>
  <c r="AC329" i="41"/>
  <c r="AD329" i="41"/>
  <c r="AE329" i="41"/>
  <c r="AF329" i="41"/>
  <c r="AG329" i="41"/>
  <c r="AH329" i="41"/>
  <c r="AI329" i="41"/>
  <c r="AJ329" i="41"/>
  <c r="AK329" i="41"/>
  <c r="AL329" i="41"/>
  <c r="AM329" i="41"/>
  <c r="AN329" i="41"/>
  <c r="AO329" i="41"/>
  <c r="AP329" i="41"/>
  <c r="AQ329" i="41"/>
  <c r="AR329" i="41"/>
  <c r="AS329" i="41"/>
  <c r="AT329" i="41"/>
  <c r="AU329" i="41"/>
  <c r="AV329" i="41"/>
  <c r="AW329" i="41"/>
  <c r="AX329" i="41"/>
  <c r="AY329" i="41"/>
  <c r="AZ329" i="41"/>
  <c r="BA329" i="41"/>
  <c r="BB329" i="41"/>
  <c r="BC329" i="41"/>
  <c r="BD329" i="41"/>
  <c r="BE329" i="41"/>
  <c r="BF329" i="41"/>
  <c r="BG329" i="41"/>
  <c r="BH329" i="41"/>
  <c r="BI329" i="41"/>
  <c r="BJ329" i="41"/>
  <c r="BK329" i="41"/>
  <c r="BL329" i="41"/>
  <c r="BM329" i="41"/>
  <c r="BN329" i="41"/>
  <c r="BO329" i="41"/>
  <c r="BP329" i="41"/>
  <c r="BQ329" i="41"/>
  <c r="BR329" i="41"/>
  <c r="BS329" i="41"/>
  <c r="BT329" i="41"/>
  <c r="BU329" i="41"/>
  <c r="BV329" i="41"/>
  <c r="BW329" i="41"/>
  <c r="BX329" i="41"/>
  <c r="BY329" i="41"/>
  <c r="BZ329" i="41"/>
  <c r="D330" i="41"/>
  <c r="E330" i="41"/>
  <c r="F330" i="41"/>
  <c r="G330" i="41"/>
  <c r="H330" i="41"/>
  <c r="I330" i="41"/>
  <c r="J330" i="41"/>
  <c r="K330" i="41"/>
  <c r="L330" i="41"/>
  <c r="M330" i="41"/>
  <c r="N330" i="41"/>
  <c r="O330" i="41"/>
  <c r="P330" i="41"/>
  <c r="Q330" i="41"/>
  <c r="R330" i="41"/>
  <c r="S330" i="41"/>
  <c r="T330" i="41"/>
  <c r="U330" i="41"/>
  <c r="V330" i="41"/>
  <c r="W330" i="41"/>
  <c r="X330" i="41"/>
  <c r="Y330" i="41"/>
  <c r="Z330" i="41"/>
  <c r="AA330" i="41"/>
  <c r="AB330" i="41"/>
  <c r="AC330" i="41"/>
  <c r="AD330" i="41"/>
  <c r="AE330" i="41"/>
  <c r="AF330" i="41"/>
  <c r="AG330" i="41"/>
  <c r="AH330" i="41"/>
  <c r="AI330" i="41"/>
  <c r="AJ330" i="41"/>
  <c r="AK330" i="41"/>
  <c r="AL330" i="41"/>
  <c r="AM330" i="41"/>
  <c r="AN330" i="41"/>
  <c r="AO330" i="41"/>
  <c r="AP330" i="41"/>
  <c r="AQ330" i="41"/>
  <c r="AR330" i="41"/>
  <c r="AS330" i="41"/>
  <c r="AT330" i="41"/>
  <c r="AU330" i="41"/>
  <c r="AV330" i="41"/>
  <c r="AW330" i="41"/>
  <c r="AX330" i="41"/>
  <c r="AY330" i="41"/>
  <c r="AZ330" i="41"/>
  <c r="BA330" i="41"/>
  <c r="BB330" i="41"/>
  <c r="BC330" i="41"/>
  <c r="BD330" i="41"/>
  <c r="BE330" i="41"/>
  <c r="BF330" i="41"/>
  <c r="BG330" i="41"/>
  <c r="BH330" i="41"/>
  <c r="BI330" i="41"/>
  <c r="BJ330" i="41"/>
  <c r="BK330" i="41"/>
  <c r="BL330" i="41"/>
  <c r="BM330" i="41"/>
  <c r="BN330" i="41"/>
  <c r="BO330" i="41"/>
  <c r="BP330" i="41"/>
  <c r="BQ330" i="41"/>
  <c r="BR330" i="41"/>
  <c r="BS330" i="41"/>
  <c r="BT330" i="41"/>
  <c r="BU330" i="41"/>
  <c r="BV330" i="41"/>
  <c r="BW330" i="41"/>
  <c r="BX330" i="41"/>
  <c r="BY330" i="41"/>
  <c r="BZ330" i="41"/>
  <c r="D331" i="41"/>
  <c r="E331" i="41"/>
  <c r="F331" i="41"/>
  <c r="G331" i="41"/>
  <c r="H331" i="41"/>
  <c r="I331" i="41"/>
  <c r="J331" i="41"/>
  <c r="K331" i="41"/>
  <c r="L331" i="41"/>
  <c r="M331" i="41"/>
  <c r="N331" i="41"/>
  <c r="O331" i="41"/>
  <c r="P331" i="41"/>
  <c r="Q331" i="41"/>
  <c r="R331" i="41"/>
  <c r="S331" i="41"/>
  <c r="T331" i="41"/>
  <c r="U331" i="41"/>
  <c r="V331" i="41"/>
  <c r="W331" i="41"/>
  <c r="X331" i="41"/>
  <c r="Y331" i="41"/>
  <c r="Z331" i="41"/>
  <c r="AA331" i="41"/>
  <c r="AB331" i="41"/>
  <c r="AC331" i="41"/>
  <c r="AD331" i="41"/>
  <c r="AE331" i="41"/>
  <c r="AF331" i="41"/>
  <c r="AG331" i="41"/>
  <c r="AH331" i="41"/>
  <c r="AI331" i="41"/>
  <c r="AJ331" i="41"/>
  <c r="AK331" i="41"/>
  <c r="AL331" i="41"/>
  <c r="AM331" i="41"/>
  <c r="AN331" i="41"/>
  <c r="AO331" i="41"/>
  <c r="AP331" i="41"/>
  <c r="AQ331" i="41"/>
  <c r="AR331" i="41"/>
  <c r="AS331" i="41"/>
  <c r="AT331" i="41"/>
  <c r="AU331" i="41"/>
  <c r="AV331" i="41"/>
  <c r="AW331" i="41"/>
  <c r="AX331" i="41"/>
  <c r="AY331" i="41"/>
  <c r="AZ331" i="41"/>
  <c r="BA331" i="41"/>
  <c r="BB331" i="41"/>
  <c r="BC331" i="41"/>
  <c r="BD331" i="41"/>
  <c r="BE331" i="41"/>
  <c r="BF331" i="41"/>
  <c r="BG331" i="41"/>
  <c r="BH331" i="41"/>
  <c r="BI331" i="41"/>
  <c r="BJ331" i="41"/>
  <c r="BK331" i="41"/>
  <c r="BL331" i="41"/>
  <c r="BM331" i="41"/>
  <c r="BN331" i="41"/>
  <c r="BO331" i="41"/>
  <c r="BP331" i="41"/>
  <c r="BQ331" i="41"/>
  <c r="BR331" i="41"/>
  <c r="BS331" i="41"/>
  <c r="BT331" i="41"/>
  <c r="BU331" i="41"/>
  <c r="BV331" i="41"/>
  <c r="BW331" i="41"/>
  <c r="BX331" i="41"/>
  <c r="BY331" i="41"/>
  <c r="BZ331" i="41"/>
  <c r="D332" i="41"/>
  <c r="E332" i="41"/>
  <c r="F332" i="41"/>
  <c r="G332" i="41"/>
  <c r="H332" i="41"/>
  <c r="I332" i="41"/>
  <c r="J332" i="41"/>
  <c r="K332" i="41"/>
  <c r="L332" i="41"/>
  <c r="M332" i="41"/>
  <c r="N332" i="41"/>
  <c r="O332" i="41"/>
  <c r="P332" i="41"/>
  <c r="Q332" i="41"/>
  <c r="R332" i="41"/>
  <c r="S332" i="41"/>
  <c r="T332" i="41"/>
  <c r="U332" i="41"/>
  <c r="V332" i="41"/>
  <c r="W332" i="41"/>
  <c r="X332" i="41"/>
  <c r="Y332" i="41"/>
  <c r="Z332" i="41"/>
  <c r="AA332" i="41"/>
  <c r="AB332" i="41"/>
  <c r="AC332" i="41"/>
  <c r="AD332" i="41"/>
  <c r="AE332" i="41"/>
  <c r="AF332" i="41"/>
  <c r="AG332" i="41"/>
  <c r="AH332" i="41"/>
  <c r="AI332" i="41"/>
  <c r="AJ332" i="41"/>
  <c r="AK332" i="41"/>
  <c r="AL332" i="41"/>
  <c r="AM332" i="41"/>
  <c r="AN332" i="41"/>
  <c r="AO332" i="41"/>
  <c r="AP332" i="41"/>
  <c r="AQ332" i="41"/>
  <c r="AR332" i="41"/>
  <c r="AS332" i="41"/>
  <c r="AT332" i="41"/>
  <c r="AU332" i="41"/>
  <c r="AV332" i="41"/>
  <c r="AW332" i="41"/>
  <c r="AX332" i="41"/>
  <c r="AY332" i="41"/>
  <c r="AZ332" i="41"/>
  <c r="BA332" i="41"/>
  <c r="BB332" i="41"/>
  <c r="BC332" i="41"/>
  <c r="BD332" i="41"/>
  <c r="BE332" i="41"/>
  <c r="BF332" i="41"/>
  <c r="BG332" i="41"/>
  <c r="BH332" i="41"/>
  <c r="BI332" i="41"/>
  <c r="BJ332" i="41"/>
  <c r="BK332" i="41"/>
  <c r="BL332" i="41"/>
  <c r="BM332" i="41"/>
  <c r="BN332" i="41"/>
  <c r="BO332" i="41"/>
  <c r="BP332" i="41"/>
  <c r="BQ332" i="41"/>
  <c r="BR332" i="41"/>
  <c r="BS332" i="41"/>
  <c r="BT332" i="41"/>
  <c r="BU332" i="41"/>
  <c r="BV332" i="41"/>
  <c r="BW332" i="41"/>
  <c r="BX332" i="41"/>
  <c r="BY332" i="41"/>
  <c r="BZ332" i="41"/>
  <c r="D333" i="41"/>
  <c r="E333" i="41"/>
  <c r="F333" i="41"/>
  <c r="G333" i="41"/>
  <c r="H333" i="41"/>
  <c r="I333" i="41"/>
  <c r="J333" i="41"/>
  <c r="K333" i="41"/>
  <c r="L333" i="41"/>
  <c r="M333" i="41"/>
  <c r="N333" i="41"/>
  <c r="O333" i="41"/>
  <c r="P333" i="41"/>
  <c r="Q333" i="41"/>
  <c r="R333" i="41"/>
  <c r="S333" i="41"/>
  <c r="T333" i="41"/>
  <c r="U333" i="41"/>
  <c r="V333" i="41"/>
  <c r="W333" i="41"/>
  <c r="X333" i="41"/>
  <c r="Y333" i="41"/>
  <c r="Z333" i="41"/>
  <c r="AA333" i="41"/>
  <c r="AB333" i="41"/>
  <c r="AC333" i="41"/>
  <c r="AD333" i="41"/>
  <c r="AE333" i="41"/>
  <c r="AF333" i="41"/>
  <c r="AG333" i="41"/>
  <c r="AH333" i="41"/>
  <c r="AI333" i="41"/>
  <c r="AJ333" i="41"/>
  <c r="AK333" i="41"/>
  <c r="AL333" i="41"/>
  <c r="AM333" i="41"/>
  <c r="AN333" i="41"/>
  <c r="AO333" i="41"/>
  <c r="AP333" i="41"/>
  <c r="AQ333" i="41"/>
  <c r="AR333" i="41"/>
  <c r="AS333" i="41"/>
  <c r="AT333" i="41"/>
  <c r="AU333" i="41"/>
  <c r="AV333" i="41"/>
  <c r="AW333" i="41"/>
  <c r="AX333" i="41"/>
  <c r="AY333" i="41"/>
  <c r="AZ333" i="41"/>
  <c r="BA333" i="41"/>
  <c r="BB333" i="41"/>
  <c r="BC333" i="41"/>
  <c r="BD333" i="41"/>
  <c r="BE333" i="41"/>
  <c r="BF333" i="41"/>
  <c r="BG333" i="41"/>
  <c r="BH333" i="41"/>
  <c r="BI333" i="41"/>
  <c r="BJ333" i="41"/>
  <c r="BK333" i="41"/>
  <c r="BL333" i="41"/>
  <c r="BM333" i="41"/>
  <c r="BN333" i="41"/>
  <c r="BO333" i="41"/>
  <c r="BP333" i="41"/>
  <c r="BQ333" i="41"/>
  <c r="BR333" i="41"/>
  <c r="BS333" i="41"/>
  <c r="BT333" i="41"/>
  <c r="BU333" i="41"/>
  <c r="BV333" i="41"/>
  <c r="BW333" i="41"/>
  <c r="BX333" i="41"/>
  <c r="BY333" i="41"/>
  <c r="BZ333" i="41"/>
  <c r="D334" i="41"/>
  <c r="E334" i="41"/>
  <c r="F334" i="41"/>
  <c r="G334" i="41"/>
  <c r="H334" i="41"/>
  <c r="I334" i="41"/>
  <c r="J334" i="41"/>
  <c r="K334" i="41"/>
  <c r="L334" i="41"/>
  <c r="M334" i="41"/>
  <c r="N334" i="41"/>
  <c r="O334" i="41"/>
  <c r="P334" i="41"/>
  <c r="Q334" i="41"/>
  <c r="R334" i="41"/>
  <c r="S334" i="41"/>
  <c r="T334" i="41"/>
  <c r="U334" i="41"/>
  <c r="V334" i="41"/>
  <c r="W334" i="41"/>
  <c r="X334" i="41"/>
  <c r="Y334" i="41"/>
  <c r="Z334" i="41"/>
  <c r="AA334" i="41"/>
  <c r="AB334" i="41"/>
  <c r="AC334" i="41"/>
  <c r="AD334" i="41"/>
  <c r="AE334" i="41"/>
  <c r="AF334" i="41"/>
  <c r="AG334" i="41"/>
  <c r="AH334" i="41"/>
  <c r="AI334" i="41"/>
  <c r="AJ334" i="41"/>
  <c r="AK334" i="41"/>
  <c r="AL334" i="41"/>
  <c r="AM334" i="41"/>
  <c r="AN334" i="41"/>
  <c r="AO334" i="41"/>
  <c r="AP334" i="41"/>
  <c r="AQ334" i="41"/>
  <c r="AR334" i="41"/>
  <c r="AS334" i="41"/>
  <c r="AT334" i="41"/>
  <c r="AU334" i="41"/>
  <c r="AV334" i="41"/>
  <c r="AW334" i="41"/>
  <c r="AX334" i="41"/>
  <c r="AY334" i="41"/>
  <c r="AZ334" i="41"/>
  <c r="BA334" i="41"/>
  <c r="BB334" i="41"/>
  <c r="BC334" i="41"/>
  <c r="BD334" i="41"/>
  <c r="BE334" i="41"/>
  <c r="BF334" i="41"/>
  <c r="BG334" i="41"/>
  <c r="BH334" i="41"/>
  <c r="BI334" i="41"/>
  <c r="BJ334" i="41"/>
  <c r="BK334" i="41"/>
  <c r="BL334" i="41"/>
  <c r="BM334" i="41"/>
  <c r="BN334" i="41"/>
  <c r="BO334" i="41"/>
  <c r="BP334" i="41"/>
  <c r="BQ334" i="41"/>
  <c r="BR334" i="41"/>
  <c r="BS334" i="41"/>
  <c r="BT334" i="41"/>
  <c r="BU334" i="41"/>
  <c r="BV334" i="41"/>
  <c r="BW334" i="41"/>
  <c r="BX334" i="41"/>
  <c r="BY334" i="41"/>
  <c r="BZ334" i="41"/>
  <c r="D335" i="41"/>
  <c r="E335" i="41"/>
  <c r="F335" i="41"/>
  <c r="G335" i="41"/>
  <c r="H335" i="41"/>
  <c r="I335" i="41"/>
  <c r="J335" i="41"/>
  <c r="K335" i="41"/>
  <c r="L335" i="41"/>
  <c r="M335" i="41"/>
  <c r="N335" i="41"/>
  <c r="O335" i="41"/>
  <c r="P335" i="41"/>
  <c r="Q335" i="41"/>
  <c r="R335" i="41"/>
  <c r="S335" i="41"/>
  <c r="T335" i="41"/>
  <c r="U335" i="41"/>
  <c r="V335" i="41"/>
  <c r="W335" i="41"/>
  <c r="X335" i="41"/>
  <c r="Y335" i="41"/>
  <c r="Z335" i="41"/>
  <c r="AA335" i="41"/>
  <c r="AB335" i="41"/>
  <c r="AC335" i="41"/>
  <c r="AD335" i="41"/>
  <c r="AE335" i="41"/>
  <c r="AF335" i="41"/>
  <c r="AG335" i="41"/>
  <c r="AH335" i="41"/>
  <c r="AI335" i="41"/>
  <c r="AJ335" i="41"/>
  <c r="AK335" i="41"/>
  <c r="AL335" i="41"/>
  <c r="AM335" i="41"/>
  <c r="AN335" i="41"/>
  <c r="AO335" i="41"/>
  <c r="AP335" i="41"/>
  <c r="AQ335" i="41"/>
  <c r="AR335" i="41"/>
  <c r="AS335" i="41"/>
  <c r="AT335" i="41"/>
  <c r="AU335" i="41"/>
  <c r="AV335" i="41"/>
  <c r="AW335" i="41"/>
  <c r="AX335" i="41"/>
  <c r="AY335" i="41"/>
  <c r="AZ335" i="41"/>
  <c r="BA335" i="41"/>
  <c r="BB335" i="41"/>
  <c r="BC335" i="41"/>
  <c r="BD335" i="41"/>
  <c r="BE335" i="41"/>
  <c r="BF335" i="41"/>
  <c r="BG335" i="41"/>
  <c r="BH335" i="41"/>
  <c r="BI335" i="41"/>
  <c r="BJ335" i="41"/>
  <c r="BK335" i="41"/>
  <c r="BL335" i="41"/>
  <c r="BM335" i="41"/>
  <c r="BN335" i="41"/>
  <c r="BO335" i="41"/>
  <c r="BP335" i="41"/>
  <c r="BQ335" i="41"/>
  <c r="BR335" i="41"/>
  <c r="BS335" i="41"/>
  <c r="BT335" i="41"/>
  <c r="BU335" i="41"/>
  <c r="BV335" i="41"/>
  <c r="BW335" i="41"/>
  <c r="BX335" i="41"/>
  <c r="BY335" i="41"/>
  <c r="BZ335" i="41"/>
  <c r="D336" i="41"/>
  <c r="E336" i="41"/>
  <c r="F336" i="41"/>
  <c r="G336" i="41"/>
  <c r="H336" i="41"/>
  <c r="I336" i="41"/>
  <c r="J336" i="41"/>
  <c r="K336" i="41"/>
  <c r="L336" i="41"/>
  <c r="M336" i="41"/>
  <c r="N336" i="41"/>
  <c r="O336" i="41"/>
  <c r="P336" i="41"/>
  <c r="Q336" i="41"/>
  <c r="R336" i="41"/>
  <c r="S336" i="41"/>
  <c r="T336" i="41"/>
  <c r="U336" i="41"/>
  <c r="V336" i="41"/>
  <c r="W336" i="41"/>
  <c r="X336" i="41"/>
  <c r="Y336" i="41"/>
  <c r="Z336" i="41"/>
  <c r="AA336" i="41"/>
  <c r="AB336" i="41"/>
  <c r="AC336" i="41"/>
  <c r="AD336" i="41"/>
  <c r="AE336" i="41"/>
  <c r="AF336" i="41"/>
  <c r="AG336" i="41"/>
  <c r="AH336" i="41"/>
  <c r="AI336" i="41"/>
  <c r="AJ336" i="41"/>
  <c r="AK336" i="41"/>
  <c r="AL336" i="41"/>
  <c r="AM336" i="41"/>
  <c r="AN336" i="41"/>
  <c r="AO336" i="41"/>
  <c r="AP336" i="41"/>
  <c r="AQ336" i="41"/>
  <c r="AR336" i="41"/>
  <c r="AS336" i="41"/>
  <c r="AT336" i="41"/>
  <c r="AU336" i="41"/>
  <c r="AV336" i="41"/>
  <c r="AW336" i="41"/>
  <c r="AX336" i="41"/>
  <c r="AY336" i="41"/>
  <c r="AZ336" i="41"/>
  <c r="BA336" i="41"/>
  <c r="BB336" i="41"/>
  <c r="BC336" i="41"/>
  <c r="BD336" i="41"/>
  <c r="BE336" i="41"/>
  <c r="BF336" i="41"/>
  <c r="BG336" i="41"/>
  <c r="BH336" i="41"/>
  <c r="BI336" i="41"/>
  <c r="BJ336" i="41"/>
  <c r="BK336" i="41"/>
  <c r="BL336" i="41"/>
  <c r="BM336" i="41"/>
  <c r="BN336" i="41"/>
  <c r="BO336" i="41"/>
  <c r="BP336" i="41"/>
  <c r="BQ336" i="41"/>
  <c r="BR336" i="41"/>
  <c r="BS336" i="41"/>
  <c r="BT336" i="41"/>
  <c r="BU336" i="41"/>
  <c r="BV336" i="41"/>
  <c r="BW336" i="41"/>
  <c r="BX336" i="41"/>
  <c r="BY336" i="41"/>
  <c r="BZ336" i="41"/>
  <c r="D337" i="41"/>
  <c r="E337" i="41"/>
  <c r="F337" i="41"/>
  <c r="G337" i="41"/>
  <c r="H337" i="41"/>
  <c r="I337" i="41"/>
  <c r="J337" i="41"/>
  <c r="K337" i="41"/>
  <c r="L337" i="41"/>
  <c r="M337" i="41"/>
  <c r="N337" i="41"/>
  <c r="O337" i="41"/>
  <c r="P337" i="41"/>
  <c r="Q337" i="41"/>
  <c r="R337" i="41"/>
  <c r="S337" i="41"/>
  <c r="T337" i="41"/>
  <c r="U337" i="41"/>
  <c r="V337" i="41"/>
  <c r="W337" i="41"/>
  <c r="X337" i="41"/>
  <c r="Y337" i="41"/>
  <c r="Z337" i="41"/>
  <c r="AA337" i="41"/>
  <c r="AB337" i="41"/>
  <c r="AC337" i="41"/>
  <c r="AD337" i="41"/>
  <c r="AE337" i="41"/>
  <c r="AF337" i="41"/>
  <c r="AG337" i="41"/>
  <c r="AH337" i="41"/>
  <c r="AI337" i="41"/>
  <c r="AJ337" i="41"/>
  <c r="AK337" i="41"/>
  <c r="AL337" i="41"/>
  <c r="AM337" i="41"/>
  <c r="AN337" i="41"/>
  <c r="AO337" i="41"/>
  <c r="AP337" i="41"/>
  <c r="AQ337" i="41"/>
  <c r="AR337" i="41"/>
  <c r="AS337" i="41"/>
  <c r="AT337" i="41"/>
  <c r="AU337" i="41"/>
  <c r="AV337" i="41"/>
  <c r="AW337" i="41"/>
  <c r="AX337" i="41"/>
  <c r="AY337" i="41"/>
  <c r="AZ337" i="41"/>
  <c r="BA337" i="41"/>
  <c r="BB337" i="41"/>
  <c r="BC337" i="41"/>
  <c r="BD337" i="41"/>
  <c r="BE337" i="41"/>
  <c r="BF337" i="41"/>
  <c r="BG337" i="41"/>
  <c r="BH337" i="41"/>
  <c r="BI337" i="41"/>
  <c r="BJ337" i="41"/>
  <c r="BK337" i="41"/>
  <c r="BL337" i="41"/>
  <c r="BM337" i="41"/>
  <c r="BN337" i="41"/>
  <c r="BO337" i="41"/>
  <c r="BP337" i="41"/>
  <c r="BQ337" i="41"/>
  <c r="BR337" i="41"/>
  <c r="BS337" i="41"/>
  <c r="BT337" i="41"/>
  <c r="BU337" i="41"/>
  <c r="BV337" i="41"/>
  <c r="BW337" i="41"/>
  <c r="BX337" i="41"/>
  <c r="BY337" i="41"/>
  <c r="BZ337" i="41"/>
  <c r="D338" i="41"/>
  <c r="E338" i="41"/>
  <c r="F338" i="41"/>
  <c r="G338" i="41"/>
  <c r="H338" i="41"/>
  <c r="I338" i="41"/>
  <c r="J338" i="41"/>
  <c r="K338" i="41"/>
  <c r="L338" i="41"/>
  <c r="M338" i="41"/>
  <c r="N338" i="41"/>
  <c r="O338" i="41"/>
  <c r="P338" i="41"/>
  <c r="Q338" i="41"/>
  <c r="R338" i="41"/>
  <c r="S338" i="41"/>
  <c r="T338" i="41"/>
  <c r="U338" i="41"/>
  <c r="V338" i="41"/>
  <c r="W338" i="41"/>
  <c r="X338" i="41"/>
  <c r="Y338" i="41"/>
  <c r="Z338" i="41"/>
  <c r="AA338" i="41"/>
  <c r="AB338" i="41"/>
  <c r="AC338" i="41"/>
  <c r="AD338" i="41"/>
  <c r="AE338" i="41"/>
  <c r="AF338" i="41"/>
  <c r="AG338" i="41"/>
  <c r="AH338" i="41"/>
  <c r="AI338" i="41"/>
  <c r="AJ338" i="41"/>
  <c r="AK338" i="41"/>
  <c r="AL338" i="41"/>
  <c r="AM338" i="41"/>
  <c r="AN338" i="41"/>
  <c r="AO338" i="41"/>
  <c r="AP338" i="41"/>
  <c r="AQ338" i="41"/>
  <c r="AR338" i="41"/>
  <c r="AS338" i="41"/>
  <c r="AT338" i="41"/>
  <c r="AU338" i="41"/>
  <c r="AV338" i="41"/>
  <c r="AW338" i="41"/>
  <c r="AX338" i="41"/>
  <c r="AY338" i="41"/>
  <c r="AZ338" i="41"/>
  <c r="BA338" i="41"/>
  <c r="BB338" i="41"/>
  <c r="BC338" i="41"/>
  <c r="BD338" i="41"/>
  <c r="BE338" i="41"/>
  <c r="BF338" i="41"/>
  <c r="BG338" i="41"/>
  <c r="BH338" i="41"/>
  <c r="BI338" i="41"/>
  <c r="BJ338" i="41"/>
  <c r="BK338" i="41"/>
  <c r="BL338" i="41"/>
  <c r="BM338" i="41"/>
  <c r="BN338" i="41"/>
  <c r="BO338" i="41"/>
  <c r="BP338" i="41"/>
  <c r="BQ338" i="41"/>
  <c r="BR338" i="41"/>
  <c r="BS338" i="41"/>
  <c r="BT338" i="41"/>
  <c r="BU338" i="41"/>
  <c r="BV338" i="41"/>
  <c r="BW338" i="41"/>
  <c r="BX338" i="41"/>
  <c r="BY338" i="41"/>
  <c r="BZ338" i="41"/>
  <c r="D339" i="41"/>
  <c r="E339" i="41"/>
  <c r="F339" i="41"/>
  <c r="G339" i="41"/>
  <c r="H339" i="41"/>
  <c r="I339" i="41"/>
  <c r="J339" i="41"/>
  <c r="K339" i="41"/>
  <c r="L339" i="41"/>
  <c r="M339" i="41"/>
  <c r="N339" i="41"/>
  <c r="O339" i="41"/>
  <c r="P339" i="41"/>
  <c r="Q339" i="41"/>
  <c r="R339" i="41"/>
  <c r="S339" i="41"/>
  <c r="T339" i="41"/>
  <c r="U339" i="41"/>
  <c r="V339" i="41"/>
  <c r="W339" i="41"/>
  <c r="X339" i="41"/>
  <c r="Y339" i="41"/>
  <c r="Z339" i="41"/>
  <c r="AA339" i="41"/>
  <c r="AB339" i="41"/>
  <c r="AC339" i="41"/>
  <c r="AD339" i="41"/>
  <c r="AE339" i="41"/>
  <c r="AF339" i="41"/>
  <c r="AG339" i="41"/>
  <c r="AH339" i="41"/>
  <c r="AI339" i="41"/>
  <c r="AJ339" i="41"/>
  <c r="AK339" i="41"/>
  <c r="AL339" i="41"/>
  <c r="AM339" i="41"/>
  <c r="AN339" i="41"/>
  <c r="AO339" i="41"/>
  <c r="AP339" i="41"/>
  <c r="AQ339" i="41"/>
  <c r="AR339" i="41"/>
  <c r="AS339" i="41"/>
  <c r="AT339" i="41"/>
  <c r="AU339" i="41"/>
  <c r="AV339" i="41"/>
  <c r="AW339" i="41"/>
  <c r="AX339" i="41"/>
  <c r="AY339" i="41"/>
  <c r="AZ339" i="41"/>
  <c r="BA339" i="41"/>
  <c r="BB339" i="41"/>
  <c r="BC339" i="41"/>
  <c r="BD339" i="41"/>
  <c r="BE339" i="41"/>
  <c r="BF339" i="41"/>
  <c r="BG339" i="41"/>
  <c r="BH339" i="41"/>
  <c r="BI339" i="41"/>
  <c r="BJ339" i="41"/>
  <c r="BK339" i="41"/>
  <c r="BL339" i="41"/>
  <c r="BM339" i="41"/>
  <c r="BN339" i="41"/>
  <c r="BO339" i="41"/>
  <c r="BP339" i="41"/>
  <c r="BQ339" i="41"/>
  <c r="BR339" i="41"/>
  <c r="BS339" i="41"/>
  <c r="BT339" i="41"/>
  <c r="BU339" i="41"/>
  <c r="BV339" i="41"/>
  <c r="BW339" i="41"/>
  <c r="BX339" i="41"/>
  <c r="BY339" i="41"/>
  <c r="BZ339" i="41"/>
  <c r="D340" i="41"/>
  <c r="E340" i="41"/>
  <c r="F340" i="41"/>
  <c r="G340" i="41"/>
  <c r="H340" i="41"/>
  <c r="I340" i="41"/>
  <c r="J340" i="41"/>
  <c r="K340" i="41"/>
  <c r="L340" i="41"/>
  <c r="M340" i="41"/>
  <c r="N340" i="41"/>
  <c r="O340" i="41"/>
  <c r="P340" i="41"/>
  <c r="Q340" i="41"/>
  <c r="R340" i="41"/>
  <c r="S340" i="41"/>
  <c r="T340" i="41"/>
  <c r="U340" i="41"/>
  <c r="V340" i="41"/>
  <c r="W340" i="41"/>
  <c r="X340" i="41"/>
  <c r="Y340" i="41"/>
  <c r="Z340" i="41"/>
  <c r="AA340" i="41"/>
  <c r="AB340" i="41"/>
  <c r="AC340" i="41"/>
  <c r="AD340" i="41"/>
  <c r="AE340" i="41"/>
  <c r="AF340" i="41"/>
  <c r="AG340" i="41"/>
  <c r="AH340" i="41"/>
  <c r="AI340" i="41"/>
  <c r="AJ340" i="41"/>
  <c r="AK340" i="41"/>
  <c r="AL340" i="41"/>
  <c r="AM340" i="41"/>
  <c r="AN340" i="41"/>
  <c r="AO340" i="41"/>
  <c r="AP340" i="41"/>
  <c r="AQ340" i="41"/>
  <c r="AR340" i="41"/>
  <c r="AS340" i="41"/>
  <c r="AT340" i="41"/>
  <c r="AU340" i="41"/>
  <c r="AV340" i="41"/>
  <c r="AW340" i="41"/>
  <c r="AX340" i="41"/>
  <c r="AY340" i="41"/>
  <c r="AZ340" i="41"/>
  <c r="BA340" i="41"/>
  <c r="BB340" i="41"/>
  <c r="BC340" i="41"/>
  <c r="BD340" i="41"/>
  <c r="BE340" i="41"/>
  <c r="BF340" i="41"/>
  <c r="BG340" i="41"/>
  <c r="BH340" i="41"/>
  <c r="BI340" i="41"/>
  <c r="BJ340" i="41"/>
  <c r="BK340" i="41"/>
  <c r="BL340" i="41"/>
  <c r="BM340" i="41"/>
  <c r="BN340" i="41"/>
  <c r="BO340" i="41"/>
  <c r="BP340" i="41"/>
  <c r="BQ340" i="41"/>
  <c r="BR340" i="41"/>
  <c r="BS340" i="41"/>
  <c r="BT340" i="41"/>
  <c r="BU340" i="41"/>
  <c r="BV340" i="41"/>
  <c r="BW340" i="41"/>
  <c r="BX340" i="41"/>
  <c r="BY340" i="41"/>
  <c r="BZ340" i="41"/>
  <c r="D341" i="41"/>
  <c r="E341" i="41"/>
  <c r="F341" i="41"/>
  <c r="G341" i="41"/>
  <c r="H341" i="41"/>
  <c r="I341" i="41"/>
  <c r="J341" i="41"/>
  <c r="K341" i="41"/>
  <c r="L341" i="41"/>
  <c r="M341" i="41"/>
  <c r="N341" i="41"/>
  <c r="O341" i="41"/>
  <c r="P341" i="41"/>
  <c r="Q341" i="41"/>
  <c r="R341" i="41"/>
  <c r="S341" i="41"/>
  <c r="T341" i="41"/>
  <c r="U341" i="41"/>
  <c r="V341" i="41"/>
  <c r="W341" i="41"/>
  <c r="X341" i="41"/>
  <c r="Y341" i="41"/>
  <c r="Z341" i="41"/>
  <c r="AA341" i="41"/>
  <c r="AB341" i="41"/>
  <c r="AC341" i="41"/>
  <c r="AD341" i="41"/>
  <c r="AE341" i="41"/>
  <c r="AF341" i="41"/>
  <c r="AG341" i="41"/>
  <c r="AH341" i="41"/>
  <c r="AI341" i="41"/>
  <c r="AJ341" i="41"/>
  <c r="AK341" i="41"/>
  <c r="AL341" i="41"/>
  <c r="AM341" i="41"/>
  <c r="AN341" i="41"/>
  <c r="AO341" i="41"/>
  <c r="AP341" i="41"/>
  <c r="AQ341" i="41"/>
  <c r="AR341" i="41"/>
  <c r="AS341" i="41"/>
  <c r="AT341" i="41"/>
  <c r="AU341" i="41"/>
  <c r="AV341" i="41"/>
  <c r="AW341" i="41"/>
  <c r="AX341" i="41"/>
  <c r="AY341" i="41"/>
  <c r="AZ341" i="41"/>
  <c r="BA341" i="41"/>
  <c r="BB341" i="41"/>
  <c r="BC341" i="41"/>
  <c r="BD341" i="41"/>
  <c r="BE341" i="41"/>
  <c r="BF341" i="41"/>
  <c r="BG341" i="41"/>
  <c r="BH341" i="41"/>
  <c r="BI341" i="41"/>
  <c r="BJ341" i="41"/>
  <c r="BK341" i="41"/>
  <c r="BL341" i="41"/>
  <c r="BM341" i="41"/>
  <c r="BN341" i="41"/>
  <c r="BO341" i="41"/>
  <c r="BP341" i="41"/>
  <c r="BQ341" i="41"/>
  <c r="BR341" i="41"/>
  <c r="BS341" i="41"/>
  <c r="BT341" i="41"/>
  <c r="BU341" i="41"/>
  <c r="BV341" i="41"/>
  <c r="BW341" i="41"/>
  <c r="BX341" i="41"/>
  <c r="BY341" i="41"/>
  <c r="BZ341" i="41"/>
  <c r="D342" i="41"/>
  <c r="E342" i="41"/>
  <c r="F342" i="41"/>
  <c r="G342" i="41"/>
  <c r="H342" i="41"/>
  <c r="I342" i="41"/>
  <c r="J342" i="41"/>
  <c r="K342" i="41"/>
  <c r="L342" i="41"/>
  <c r="M342" i="41"/>
  <c r="N342" i="41"/>
  <c r="O342" i="41"/>
  <c r="P342" i="41"/>
  <c r="Q342" i="41"/>
  <c r="R342" i="41"/>
  <c r="S342" i="41"/>
  <c r="T342" i="41"/>
  <c r="U342" i="41"/>
  <c r="V342" i="41"/>
  <c r="W342" i="41"/>
  <c r="X342" i="41"/>
  <c r="Y342" i="41"/>
  <c r="Z342" i="41"/>
  <c r="AA342" i="41"/>
  <c r="AB342" i="41"/>
  <c r="AC342" i="41"/>
  <c r="AD342" i="41"/>
  <c r="AE342" i="41"/>
  <c r="AF342" i="41"/>
  <c r="AG342" i="41"/>
  <c r="AH342" i="41"/>
  <c r="AI342" i="41"/>
  <c r="AJ342" i="41"/>
  <c r="AK342" i="41"/>
  <c r="AL342" i="41"/>
  <c r="AM342" i="41"/>
  <c r="AN342" i="41"/>
  <c r="AO342" i="41"/>
  <c r="AP342" i="41"/>
  <c r="AQ342" i="41"/>
  <c r="AR342" i="41"/>
  <c r="AS342" i="41"/>
  <c r="AT342" i="41"/>
  <c r="AU342" i="41"/>
  <c r="AV342" i="41"/>
  <c r="AW342" i="41"/>
  <c r="AX342" i="41"/>
  <c r="AY342" i="41"/>
  <c r="AZ342" i="41"/>
  <c r="BA342" i="41"/>
  <c r="BB342" i="41"/>
  <c r="BC342" i="41"/>
  <c r="BD342" i="41"/>
  <c r="BE342" i="41"/>
  <c r="BF342" i="41"/>
  <c r="BG342" i="41"/>
  <c r="BH342" i="41"/>
  <c r="BI342" i="41"/>
  <c r="BJ342" i="41"/>
  <c r="BK342" i="41"/>
  <c r="BL342" i="41"/>
  <c r="BM342" i="41"/>
  <c r="BN342" i="41"/>
  <c r="BO342" i="41"/>
  <c r="BP342" i="41"/>
  <c r="BQ342" i="41"/>
  <c r="BR342" i="41"/>
  <c r="BS342" i="41"/>
  <c r="BT342" i="41"/>
  <c r="BU342" i="41"/>
  <c r="BV342" i="41"/>
  <c r="BW342" i="41"/>
  <c r="BX342" i="41"/>
  <c r="BY342" i="41"/>
  <c r="BZ342" i="41"/>
  <c r="D343" i="41"/>
  <c r="E343" i="41"/>
  <c r="F343" i="41"/>
  <c r="G343" i="41"/>
  <c r="H343" i="41"/>
  <c r="I343" i="41"/>
  <c r="J343" i="41"/>
  <c r="K343" i="41"/>
  <c r="L343" i="41"/>
  <c r="M343" i="41"/>
  <c r="N343" i="41"/>
  <c r="O343" i="41"/>
  <c r="P343" i="41"/>
  <c r="Q343" i="41"/>
  <c r="R343" i="41"/>
  <c r="S343" i="41"/>
  <c r="T343" i="41"/>
  <c r="U343" i="41"/>
  <c r="V343" i="41"/>
  <c r="W343" i="41"/>
  <c r="X343" i="41"/>
  <c r="Y343" i="41"/>
  <c r="Z343" i="41"/>
  <c r="AA343" i="41"/>
  <c r="AB343" i="41"/>
  <c r="AC343" i="41"/>
  <c r="AD343" i="41"/>
  <c r="AE343" i="41"/>
  <c r="AF343" i="41"/>
  <c r="AG343" i="41"/>
  <c r="AH343" i="41"/>
  <c r="AI343" i="41"/>
  <c r="AJ343" i="41"/>
  <c r="AK343" i="41"/>
  <c r="AL343" i="41"/>
  <c r="AM343" i="41"/>
  <c r="AN343" i="41"/>
  <c r="AO343" i="41"/>
  <c r="AP343" i="41"/>
  <c r="AQ343" i="41"/>
  <c r="AR343" i="41"/>
  <c r="AS343" i="41"/>
  <c r="AT343" i="41"/>
  <c r="AU343" i="41"/>
  <c r="AV343" i="41"/>
  <c r="AW343" i="41"/>
  <c r="AX343" i="41"/>
  <c r="AY343" i="41"/>
  <c r="AZ343" i="41"/>
  <c r="BA343" i="41"/>
  <c r="BB343" i="41"/>
  <c r="BC343" i="41"/>
  <c r="BD343" i="41"/>
  <c r="BE343" i="41"/>
  <c r="BF343" i="41"/>
  <c r="BG343" i="41"/>
  <c r="BH343" i="41"/>
  <c r="BI343" i="41"/>
  <c r="BJ343" i="41"/>
  <c r="BK343" i="41"/>
  <c r="BL343" i="41"/>
  <c r="BM343" i="41"/>
  <c r="BN343" i="41"/>
  <c r="BO343" i="41"/>
  <c r="BP343" i="41"/>
  <c r="BQ343" i="41"/>
  <c r="BR343" i="41"/>
  <c r="BS343" i="41"/>
  <c r="BT343" i="41"/>
  <c r="BU343" i="41"/>
  <c r="BV343" i="41"/>
  <c r="BW343" i="41"/>
  <c r="BX343" i="41"/>
  <c r="BY343" i="41"/>
  <c r="BZ343" i="41"/>
  <c r="D344" i="41"/>
  <c r="E344" i="41"/>
  <c r="F344" i="41"/>
  <c r="G344" i="41"/>
  <c r="H344" i="41"/>
  <c r="I344" i="41"/>
  <c r="J344" i="41"/>
  <c r="K344" i="41"/>
  <c r="L344" i="41"/>
  <c r="M344" i="41"/>
  <c r="N344" i="41"/>
  <c r="O344" i="41"/>
  <c r="P344" i="41"/>
  <c r="Q344" i="41"/>
  <c r="R344" i="41"/>
  <c r="S344" i="41"/>
  <c r="T344" i="41"/>
  <c r="U344" i="41"/>
  <c r="V344" i="41"/>
  <c r="W344" i="41"/>
  <c r="X344" i="41"/>
  <c r="Y344" i="41"/>
  <c r="Z344" i="41"/>
  <c r="AA344" i="41"/>
  <c r="AB344" i="41"/>
  <c r="AC344" i="41"/>
  <c r="AD344" i="41"/>
  <c r="AE344" i="41"/>
  <c r="AF344" i="41"/>
  <c r="AG344" i="41"/>
  <c r="AH344" i="41"/>
  <c r="AI344" i="41"/>
  <c r="AJ344" i="41"/>
  <c r="AK344" i="41"/>
  <c r="AL344" i="41"/>
  <c r="AM344" i="41"/>
  <c r="AN344" i="41"/>
  <c r="AO344" i="41"/>
  <c r="AP344" i="41"/>
  <c r="AQ344" i="41"/>
  <c r="AR344" i="41"/>
  <c r="AS344" i="41"/>
  <c r="AT344" i="41"/>
  <c r="AU344" i="41"/>
  <c r="AV344" i="41"/>
  <c r="AW344" i="41"/>
  <c r="AX344" i="41"/>
  <c r="AY344" i="41"/>
  <c r="AZ344" i="41"/>
  <c r="BA344" i="41"/>
  <c r="BB344" i="41"/>
  <c r="BC344" i="41"/>
  <c r="BD344" i="41"/>
  <c r="BE344" i="41"/>
  <c r="BF344" i="41"/>
  <c r="BG344" i="41"/>
  <c r="BH344" i="41"/>
  <c r="BI344" i="41"/>
  <c r="BJ344" i="41"/>
  <c r="BK344" i="41"/>
  <c r="BL344" i="41"/>
  <c r="BM344" i="41"/>
  <c r="BN344" i="41"/>
  <c r="BO344" i="41"/>
  <c r="BP344" i="41"/>
  <c r="BQ344" i="41"/>
  <c r="BR344" i="41"/>
  <c r="BS344" i="41"/>
  <c r="BT344" i="41"/>
  <c r="BU344" i="41"/>
  <c r="BV344" i="41"/>
  <c r="BW344" i="41"/>
  <c r="BX344" i="41"/>
  <c r="BY344" i="41"/>
  <c r="BZ344" i="41"/>
  <c r="D345" i="41"/>
  <c r="E345" i="41"/>
  <c r="F345" i="41"/>
  <c r="G345" i="41"/>
  <c r="H345" i="41"/>
  <c r="I345" i="41"/>
  <c r="J345" i="41"/>
  <c r="K345" i="41"/>
  <c r="L345" i="41"/>
  <c r="M345" i="41"/>
  <c r="N345" i="41"/>
  <c r="O345" i="41"/>
  <c r="P345" i="41"/>
  <c r="Q345" i="41"/>
  <c r="R345" i="41"/>
  <c r="S345" i="41"/>
  <c r="T345" i="41"/>
  <c r="U345" i="41"/>
  <c r="V345" i="41"/>
  <c r="W345" i="41"/>
  <c r="X345" i="41"/>
  <c r="Y345" i="41"/>
  <c r="Z345" i="41"/>
  <c r="AA345" i="41"/>
  <c r="AB345" i="41"/>
  <c r="AC345" i="41"/>
  <c r="AD345" i="41"/>
  <c r="AE345" i="41"/>
  <c r="AF345" i="41"/>
  <c r="AG345" i="41"/>
  <c r="AH345" i="41"/>
  <c r="AI345" i="41"/>
  <c r="AJ345" i="41"/>
  <c r="AK345" i="41"/>
  <c r="AL345" i="41"/>
  <c r="AM345" i="41"/>
  <c r="AN345" i="41"/>
  <c r="AO345" i="41"/>
  <c r="AP345" i="41"/>
  <c r="AQ345" i="41"/>
  <c r="AR345" i="41"/>
  <c r="AS345" i="41"/>
  <c r="AT345" i="41"/>
  <c r="AU345" i="41"/>
  <c r="AV345" i="41"/>
  <c r="AW345" i="41"/>
  <c r="AX345" i="41"/>
  <c r="AY345" i="41"/>
  <c r="AZ345" i="41"/>
  <c r="BA345" i="41"/>
  <c r="BB345" i="41"/>
  <c r="BC345" i="41"/>
  <c r="BD345" i="41"/>
  <c r="BE345" i="41"/>
  <c r="BF345" i="41"/>
  <c r="BG345" i="41"/>
  <c r="BH345" i="41"/>
  <c r="BI345" i="41"/>
  <c r="BJ345" i="41"/>
  <c r="BK345" i="41"/>
  <c r="BL345" i="41"/>
  <c r="BM345" i="41"/>
  <c r="BN345" i="41"/>
  <c r="BO345" i="41"/>
  <c r="BP345" i="41"/>
  <c r="BQ345" i="41"/>
  <c r="BR345" i="41"/>
  <c r="BS345" i="41"/>
  <c r="BT345" i="41"/>
  <c r="BU345" i="41"/>
  <c r="BV345" i="41"/>
  <c r="BW345" i="41"/>
  <c r="BX345" i="41"/>
  <c r="BY345" i="41"/>
  <c r="BZ345" i="41"/>
  <c r="D346" i="41"/>
  <c r="E346" i="41"/>
  <c r="F346" i="41"/>
  <c r="G346" i="41"/>
  <c r="H346" i="41"/>
  <c r="I346" i="41"/>
  <c r="J346" i="41"/>
  <c r="K346" i="41"/>
  <c r="L346" i="41"/>
  <c r="M346" i="41"/>
  <c r="N346" i="41"/>
  <c r="O346" i="41"/>
  <c r="P346" i="41"/>
  <c r="Q346" i="41"/>
  <c r="R346" i="41"/>
  <c r="S346" i="41"/>
  <c r="T346" i="41"/>
  <c r="U346" i="41"/>
  <c r="V346" i="41"/>
  <c r="W346" i="41"/>
  <c r="X346" i="41"/>
  <c r="Y346" i="41"/>
  <c r="Z346" i="41"/>
  <c r="AA346" i="41"/>
  <c r="AB346" i="41"/>
  <c r="AC346" i="41"/>
  <c r="AD346" i="41"/>
  <c r="AE346" i="41"/>
  <c r="AF346" i="41"/>
  <c r="AG346" i="41"/>
  <c r="AH346" i="41"/>
  <c r="AI346" i="41"/>
  <c r="AJ346" i="41"/>
  <c r="AK346" i="41"/>
  <c r="AL346" i="41"/>
  <c r="AM346" i="41"/>
  <c r="AN346" i="41"/>
  <c r="AO346" i="41"/>
  <c r="AP346" i="41"/>
  <c r="AQ346" i="41"/>
  <c r="AR346" i="41"/>
  <c r="AS346" i="41"/>
  <c r="AT346" i="41"/>
  <c r="AU346" i="41"/>
  <c r="AV346" i="41"/>
  <c r="AW346" i="41"/>
  <c r="AX346" i="41"/>
  <c r="AY346" i="41"/>
  <c r="AZ346" i="41"/>
  <c r="BA346" i="41"/>
  <c r="BB346" i="41"/>
  <c r="BC346" i="41"/>
  <c r="BD346" i="41"/>
  <c r="BE346" i="41"/>
  <c r="BF346" i="41"/>
  <c r="BG346" i="41"/>
  <c r="BH346" i="41"/>
  <c r="BI346" i="41"/>
  <c r="BJ346" i="41"/>
  <c r="BK346" i="41"/>
  <c r="BL346" i="41"/>
  <c r="BM346" i="41"/>
  <c r="BN346" i="41"/>
  <c r="BO346" i="41"/>
  <c r="BP346" i="41"/>
  <c r="BQ346" i="41"/>
  <c r="BR346" i="41"/>
  <c r="BS346" i="41"/>
  <c r="BT346" i="41"/>
  <c r="BU346" i="41"/>
  <c r="BV346" i="41"/>
  <c r="BW346" i="41"/>
  <c r="BX346" i="41"/>
  <c r="BY346" i="41"/>
  <c r="BZ346" i="41"/>
  <c r="D347" i="41"/>
  <c r="E347" i="41"/>
  <c r="F347" i="41"/>
  <c r="G347" i="41"/>
  <c r="H347" i="41"/>
  <c r="I347" i="41"/>
  <c r="J347" i="41"/>
  <c r="K347" i="41"/>
  <c r="L347" i="41"/>
  <c r="M347" i="41"/>
  <c r="N347" i="41"/>
  <c r="O347" i="41"/>
  <c r="P347" i="41"/>
  <c r="Q347" i="41"/>
  <c r="R347" i="41"/>
  <c r="S347" i="41"/>
  <c r="T347" i="41"/>
  <c r="U347" i="41"/>
  <c r="V347" i="41"/>
  <c r="W347" i="41"/>
  <c r="X347" i="41"/>
  <c r="Y347" i="41"/>
  <c r="Z347" i="41"/>
  <c r="AA347" i="41"/>
  <c r="AB347" i="41"/>
  <c r="AC347" i="41"/>
  <c r="AD347" i="41"/>
  <c r="AE347" i="41"/>
  <c r="AF347" i="41"/>
  <c r="AG347" i="41"/>
  <c r="AH347" i="41"/>
  <c r="AI347" i="41"/>
  <c r="AJ347" i="41"/>
  <c r="AK347" i="41"/>
  <c r="AL347" i="41"/>
  <c r="AM347" i="41"/>
  <c r="AN347" i="41"/>
  <c r="AO347" i="41"/>
  <c r="AP347" i="41"/>
  <c r="AQ347" i="41"/>
  <c r="AR347" i="41"/>
  <c r="AS347" i="41"/>
  <c r="AT347" i="41"/>
  <c r="AU347" i="41"/>
  <c r="AV347" i="41"/>
  <c r="AW347" i="41"/>
  <c r="AX347" i="41"/>
  <c r="AY347" i="41"/>
  <c r="AZ347" i="41"/>
  <c r="BA347" i="41"/>
  <c r="BB347" i="41"/>
  <c r="BC347" i="41"/>
  <c r="BD347" i="41"/>
  <c r="BE347" i="41"/>
  <c r="BF347" i="41"/>
  <c r="BG347" i="41"/>
  <c r="BH347" i="41"/>
  <c r="BI347" i="41"/>
  <c r="BJ347" i="41"/>
  <c r="BK347" i="41"/>
  <c r="BL347" i="41"/>
  <c r="BM347" i="41"/>
  <c r="BN347" i="41"/>
  <c r="BO347" i="41"/>
  <c r="BP347" i="41"/>
  <c r="BQ347" i="41"/>
  <c r="BR347" i="41"/>
  <c r="BS347" i="41"/>
  <c r="BT347" i="41"/>
  <c r="BU347" i="41"/>
  <c r="BV347" i="41"/>
  <c r="BW347" i="41"/>
  <c r="BX347" i="41"/>
  <c r="BY347" i="41"/>
  <c r="BZ347" i="41"/>
  <c r="D348" i="41"/>
  <c r="E348" i="41"/>
  <c r="F348" i="41"/>
  <c r="G348" i="41"/>
  <c r="H348" i="41"/>
  <c r="I348" i="41"/>
  <c r="J348" i="41"/>
  <c r="K348" i="41"/>
  <c r="L348" i="41"/>
  <c r="M348" i="41"/>
  <c r="N348" i="41"/>
  <c r="O348" i="41"/>
  <c r="P348" i="41"/>
  <c r="Q348" i="41"/>
  <c r="R348" i="41"/>
  <c r="S348" i="41"/>
  <c r="T348" i="41"/>
  <c r="U348" i="41"/>
  <c r="V348" i="41"/>
  <c r="W348" i="41"/>
  <c r="X348" i="41"/>
  <c r="Y348" i="41"/>
  <c r="Z348" i="41"/>
  <c r="AA348" i="41"/>
  <c r="AB348" i="41"/>
  <c r="AC348" i="41"/>
  <c r="AD348" i="41"/>
  <c r="AE348" i="41"/>
  <c r="AF348" i="41"/>
  <c r="AG348" i="41"/>
  <c r="AH348" i="41"/>
  <c r="AI348" i="41"/>
  <c r="AJ348" i="41"/>
  <c r="AK348" i="41"/>
  <c r="AL348" i="41"/>
  <c r="AM348" i="41"/>
  <c r="AN348" i="41"/>
  <c r="AO348" i="41"/>
  <c r="AP348" i="41"/>
  <c r="AQ348" i="41"/>
  <c r="AR348" i="41"/>
  <c r="AS348" i="41"/>
  <c r="AT348" i="41"/>
  <c r="AU348" i="41"/>
  <c r="AV348" i="41"/>
  <c r="AW348" i="41"/>
  <c r="AX348" i="41"/>
  <c r="AY348" i="41"/>
  <c r="AZ348" i="41"/>
  <c r="BA348" i="41"/>
  <c r="BB348" i="41"/>
  <c r="BC348" i="41"/>
  <c r="BD348" i="41"/>
  <c r="BE348" i="41"/>
  <c r="BF348" i="41"/>
  <c r="BG348" i="41"/>
  <c r="BH348" i="41"/>
  <c r="BI348" i="41"/>
  <c r="BJ348" i="41"/>
  <c r="BK348" i="41"/>
  <c r="BL348" i="41"/>
  <c r="BM348" i="41"/>
  <c r="BN348" i="41"/>
  <c r="BO348" i="41"/>
  <c r="BP348" i="41"/>
  <c r="BQ348" i="41"/>
  <c r="BR348" i="41"/>
  <c r="BS348" i="41"/>
  <c r="BT348" i="41"/>
  <c r="BU348" i="41"/>
  <c r="BV348" i="41"/>
  <c r="BW348" i="41"/>
  <c r="BX348" i="41"/>
  <c r="BY348" i="41"/>
  <c r="BZ348" i="41"/>
  <c r="D349" i="41"/>
  <c r="E349" i="41"/>
  <c r="F349" i="41"/>
  <c r="G349" i="41"/>
  <c r="H349" i="41"/>
  <c r="I349" i="41"/>
  <c r="J349" i="41"/>
  <c r="K349" i="41"/>
  <c r="L349" i="41"/>
  <c r="M349" i="41"/>
  <c r="N349" i="41"/>
  <c r="O349" i="41"/>
  <c r="P349" i="41"/>
  <c r="Q349" i="41"/>
  <c r="R349" i="41"/>
  <c r="S349" i="41"/>
  <c r="T349" i="41"/>
  <c r="U349" i="41"/>
  <c r="V349" i="41"/>
  <c r="W349" i="41"/>
  <c r="X349" i="41"/>
  <c r="Y349" i="41"/>
  <c r="Z349" i="41"/>
  <c r="AA349" i="41"/>
  <c r="AB349" i="41"/>
  <c r="AC349" i="41"/>
  <c r="AD349" i="41"/>
  <c r="AE349" i="41"/>
  <c r="AF349" i="41"/>
  <c r="AG349" i="41"/>
  <c r="AH349" i="41"/>
  <c r="AI349" i="41"/>
  <c r="AJ349" i="41"/>
  <c r="AK349" i="41"/>
  <c r="AL349" i="41"/>
  <c r="AM349" i="41"/>
  <c r="AN349" i="41"/>
  <c r="AO349" i="41"/>
  <c r="AP349" i="41"/>
  <c r="AQ349" i="41"/>
  <c r="AR349" i="41"/>
  <c r="AS349" i="41"/>
  <c r="AT349" i="41"/>
  <c r="AU349" i="41"/>
  <c r="AV349" i="41"/>
  <c r="AW349" i="41"/>
  <c r="AX349" i="41"/>
  <c r="AY349" i="41"/>
  <c r="AZ349" i="41"/>
  <c r="BA349" i="41"/>
  <c r="BB349" i="41"/>
  <c r="BC349" i="41"/>
  <c r="BD349" i="41"/>
  <c r="BE349" i="41"/>
  <c r="BF349" i="41"/>
  <c r="BG349" i="41"/>
  <c r="BH349" i="41"/>
  <c r="BI349" i="41"/>
  <c r="BJ349" i="41"/>
  <c r="BK349" i="41"/>
  <c r="BL349" i="41"/>
  <c r="BM349" i="41"/>
  <c r="BN349" i="41"/>
  <c r="BO349" i="41"/>
  <c r="BP349" i="41"/>
  <c r="BQ349" i="41"/>
  <c r="BR349" i="41"/>
  <c r="BS349" i="41"/>
  <c r="BT349" i="41"/>
  <c r="BU349" i="41"/>
  <c r="BV349" i="41"/>
  <c r="BW349" i="41"/>
  <c r="BX349" i="41"/>
  <c r="BY349" i="41"/>
  <c r="BZ349" i="41"/>
  <c r="D350" i="41"/>
  <c r="E350" i="41"/>
  <c r="F350" i="41"/>
  <c r="G350" i="41"/>
  <c r="H350" i="41"/>
  <c r="I350" i="41"/>
  <c r="J350" i="41"/>
  <c r="K350" i="41"/>
  <c r="L350" i="41"/>
  <c r="M350" i="41"/>
  <c r="N350" i="41"/>
  <c r="O350" i="41"/>
  <c r="P350" i="41"/>
  <c r="Q350" i="41"/>
  <c r="R350" i="41"/>
  <c r="S350" i="41"/>
  <c r="T350" i="41"/>
  <c r="U350" i="41"/>
  <c r="V350" i="41"/>
  <c r="W350" i="41"/>
  <c r="X350" i="41"/>
  <c r="Y350" i="41"/>
  <c r="Z350" i="41"/>
  <c r="AA350" i="41"/>
  <c r="AB350" i="41"/>
  <c r="AC350" i="41"/>
  <c r="AD350" i="41"/>
  <c r="AE350" i="41"/>
  <c r="AF350" i="41"/>
  <c r="AG350" i="41"/>
  <c r="AH350" i="41"/>
  <c r="AI350" i="41"/>
  <c r="AJ350" i="41"/>
  <c r="AK350" i="41"/>
  <c r="AL350" i="41"/>
  <c r="AM350" i="41"/>
  <c r="AN350" i="41"/>
  <c r="AO350" i="41"/>
  <c r="AP350" i="41"/>
  <c r="AQ350" i="41"/>
  <c r="AR350" i="41"/>
  <c r="AS350" i="41"/>
  <c r="AT350" i="41"/>
  <c r="AU350" i="41"/>
  <c r="AV350" i="41"/>
  <c r="AW350" i="41"/>
  <c r="AX350" i="41"/>
  <c r="AY350" i="41"/>
  <c r="AZ350" i="41"/>
  <c r="BA350" i="41"/>
  <c r="BB350" i="41"/>
  <c r="BC350" i="41"/>
  <c r="BD350" i="41"/>
  <c r="BE350" i="41"/>
  <c r="BF350" i="41"/>
  <c r="BG350" i="41"/>
  <c r="BH350" i="41"/>
  <c r="BI350" i="41"/>
  <c r="BJ350" i="41"/>
  <c r="BK350" i="41"/>
  <c r="BL350" i="41"/>
  <c r="BM350" i="41"/>
  <c r="BN350" i="41"/>
  <c r="BO350" i="41"/>
  <c r="BP350" i="41"/>
  <c r="BQ350" i="41"/>
  <c r="BR350" i="41"/>
  <c r="BS350" i="41"/>
  <c r="BT350" i="41"/>
  <c r="BU350" i="41"/>
  <c r="BV350" i="41"/>
  <c r="BW350" i="41"/>
  <c r="BX350" i="41"/>
  <c r="BY350" i="41"/>
  <c r="BZ350" i="41"/>
  <c r="D351" i="41"/>
  <c r="E351" i="41"/>
  <c r="F351" i="41"/>
  <c r="G351" i="41"/>
  <c r="H351" i="41"/>
  <c r="I351" i="41"/>
  <c r="J351" i="41"/>
  <c r="K351" i="41"/>
  <c r="L351" i="41"/>
  <c r="M351" i="41"/>
  <c r="N351" i="41"/>
  <c r="O351" i="41"/>
  <c r="P351" i="41"/>
  <c r="Q351" i="41"/>
  <c r="R351" i="41"/>
  <c r="S351" i="41"/>
  <c r="T351" i="41"/>
  <c r="U351" i="41"/>
  <c r="V351" i="41"/>
  <c r="W351" i="41"/>
  <c r="X351" i="41"/>
  <c r="Y351" i="41"/>
  <c r="Z351" i="41"/>
  <c r="AA351" i="41"/>
  <c r="AB351" i="41"/>
  <c r="AC351" i="41"/>
  <c r="AD351" i="41"/>
  <c r="AE351" i="41"/>
  <c r="AF351" i="41"/>
  <c r="AG351" i="41"/>
  <c r="AH351" i="41"/>
  <c r="AI351" i="41"/>
  <c r="AJ351" i="41"/>
  <c r="AK351" i="41"/>
  <c r="AL351" i="41"/>
  <c r="AM351" i="41"/>
  <c r="AN351" i="41"/>
  <c r="AO351" i="41"/>
  <c r="AP351" i="41"/>
  <c r="AQ351" i="41"/>
  <c r="AR351" i="41"/>
  <c r="AS351" i="41"/>
  <c r="AT351" i="41"/>
  <c r="AU351" i="41"/>
  <c r="AV351" i="41"/>
  <c r="AW351" i="41"/>
  <c r="AX351" i="41"/>
  <c r="AY351" i="41"/>
  <c r="AZ351" i="41"/>
  <c r="BA351" i="41"/>
  <c r="BB351" i="41"/>
  <c r="BC351" i="41"/>
  <c r="BD351" i="41"/>
  <c r="BE351" i="41"/>
  <c r="BF351" i="41"/>
  <c r="BG351" i="41"/>
  <c r="BH351" i="41"/>
  <c r="BI351" i="41"/>
  <c r="BJ351" i="41"/>
  <c r="BK351" i="41"/>
  <c r="BL351" i="41"/>
  <c r="BM351" i="41"/>
  <c r="BN351" i="41"/>
  <c r="BO351" i="41"/>
  <c r="BP351" i="41"/>
  <c r="BQ351" i="41"/>
  <c r="BR351" i="41"/>
  <c r="BS351" i="41"/>
  <c r="BT351" i="41"/>
  <c r="BU351" i="41"/>
  <c r="BV351" i="41"/>
  <c r="BW351" i="41"/>
  <c r="BX351" i="41"/>
  <c r="BY351" i="41"/>
  <c r="BZ351" i="41"/>
  <c r="D352" i="41"/>
  <c r="E352" i="41"/>
  <c r="F352" i="41"/>
  <c r="G352" i="41"/>
  <c r="H352" i="41"/>
  <c r="I352" i="41"/>
  <c r="J352" i="41"/>
  <c r="K352" i="41"/>
  <c r="L352" i="41"/>
  <c r="M352" i="41"/>
  <c r="N352" i="41"/>
  <c r="O352" i="41"/>
  <c r="P352" i="41"/>
  <c r="Q352" i="41"/>
  <c r="R352" i="41"/>
  <c r="S352" i="41"/>
  <c r="T352" i="41"/>
  <c r="U352" i="41"/>
  <c r="V352" i="41"/>
  <c r="W352" i="41"/>
  <c r="X352" i="41"/>
  <c r="Y352" i="41"/>
  <c r="Z352" i="41"/>
  <c r="AA352" i="41"/>
  <c r="AB352" i="41"/>
  <c r="AC352" i="41"/>
  <c r="AD352" i="41"/>
  <c r="AE352" i="41"/>
  <c r="AF352" i="41"/>
  <c r="AG352" i="41"/>
  <c r="AH352" i="41"/>
  <c r="AI352" i="41"/>
  <c r="AJ352" i="41"/>
  <c r="AK352" i="41"/>
  <c r="AL352" i="41"/>
  <c r="AM352" i="41"/>
  <c r="AN352" i="41"/>
  <c r="AO352" i="41"/>
  <c r="AP352" i="41"/>
  <c r="AQ352" i="41"/>
  <c r="AR352" i="41"/>
  <c r="AS352" i="41"/>
  <c r="AT352" i="41"/>
  <c r="AU352" i="41"/>
  <c r="AV352" i="41"/>
  <c r="AW352" i="41"/>
  <c r="AX352" i="41"/>
  <c r="AY352" i="41"/>
  <c r="AZ352" i="41"/>
  <c r="BA352" i="41"/>
  <c r="BB352" i="41"/>
  <c r="BC352" i="41"/>
  <c r="BD352" i="41"/>
  <c r="BE352" i="41"/>
  <c r="BF352" i="41"/>
  <c r="BG352" i="41"/>
  <c r="BH352" i="41"/>
  <c r="BI352" i="41"/>
  <c r="BJ352" i="41"/>
  <c r="BK352" i="41"/>
  <c r="BL352" i="41"/>
  <c r="BM352" i="41"/>
  <c r="BN352" i="41"/>
  <c r="BO352" i="41"/>
  <c r="BP352" i="41"/>
  <c r="BQ352" i="41"/>
  <c r="BR352" i="41"/>
  <c r="BS352" i="41"/>
  <c r="BT352" i="41"/>
  <c r="BU352" i="41"/>
  <c r="BV352" i="41"/>
  <c r="BW352" i="41"/>
  <c r="BX352" i="41"/>
  <c r="BY352" i="41"/>
  <c r="BZ352" i="41"/>
  <c r="D353" i="41"/>
  <c r="E353" i="41"/>
  <c r="F353" i="41"/>
  <c r="G353" i="41"/>
  <c r="H353" i="41"/>
  <c r="I353" i="41"/>
  <c r="J353" i="41"/>
  <c r="K353" i="41"/>
  <c r="L353" i="41"/>
  <c r="M353" i="41"/>
  <c r="N353" i="41"/>
  <c r="O353" i="41"/>
  <c r="P353" i="41"/>
  <c r="Q353" i="41"/>
  <c r="R353" i="41"/>
  <c r="S353" i="41"/>
  <c r="T353" i="41"/>
  <c r="U353" i="41"/>
  <c r="V353" i="41"/>
  <c r="W353" i="41"/>
  <c r="X353" i="41"/>
  <c r="Y353" i="41"/>
  <c r="Z353" i="41"/>
  <c r="AA353" i="41"/>
  <c r="AB353" i="41"/>
  <c r="AC353" i="41"/>
  <c r="AD353" i="41"/>
  <c r="AE353" i="41"/>
  <c r="AF353" i="41"/>
  <c r="AG353" i="41"/>
  <c r="AH353" i="41"/>
  <c r="AI353" i="41"/>
  <c r="AJ353" i="41"/>
  <c r="AK353" i="41"/>
  <c r="AL353" i="41"/>
  <c r="AM353" i="41"/>
  <c r="AN353" i="41"/>
  <c r="AO353" i="41"/>
  <c r="AP353" i="41"/>
  <c r="AQ353" i="41"/>
  <c r="AR353" i="41"/>
  <c r="AS353" i="41"/>
  <c r="AT353" i="41"/>
  <c r="AU353" i="41"/>
  <c r="AV353" i="41"/>
  <c r="AW353" i="41"/>
  <c r="AX353" i="41"/>
  <c r="AY353" i="41"/>
  <c r="AZ353" i="41"/>
  <c r="BA353" i="41"/>
  <c r="BB353" i="41"/>
  <c r="BC353" i="41"/>
  <c r="BD353" i="41"/>
  <c r="BE353" i="41"/>
  <c r="BF353" i="41"/>
  <c r="BG353" i="41"/>
  <c r="BH353" i="41"/>
  <c r="BI353" i="41"/>
  <c r="BJ353" i="41"/>
  <c r="BK353" i="41"/>
  <c r="BL353" i="41"/>
  <c r="BM353" i="41"/>
  <c r="BN353" i="41"/>
  <c r="BO353" i="41"/>
  <c r="BP353" i="41"/>
  <c r="BQ353" i="41"/>
  <c r="BR353" i="41"/>
  <c r="BS353" i="41"/>
  <c r="BT353" i="41"/>
  <c r="BU353" i="41"/>
  <c r="BV353" i="41"/>
  <c r="BW353" i="41"/>
  <c r="BX353" i="41"/>
  <c r="BY353" i="41"/>
  <c r="BZ353" i="41"/>
  <c r="D354" i="41"/>
  <c r="E354" i="41"/>
  <c r="F354" i="41"/>
  <c r="G354" i="41"/>
  <c r="H354" i="41"/>
  <c r="I354" i="41"/>
  <c r="J354" i="41"/>
  <c r="K354" i="41"/>
  <c r="L354" i="41"/>
  <c r="M354" i="41"/>
  <c r="N354" i="41"/>
  <c r="O354" i="41"/>
  <c r="P354" i="41"/>
  <c r="Q354" i="41"/>
  <c r="R354" i="41"/>
  <c r="S354" i="41"/>
  <c r="T354" i="41"/>
  <c r="U354" i="41"/>
  <c r="V354" i="41"/>
  <c r="W354" i="41"/>
  <c r="X354" i="41"/>
  <c r="Y354" i="41"/>
  <c r="Z354" i="41"/>
  <c r="AA354" i="41"/>
  <c r="AB354" i="41"/>
  <c r="AC354" i="41"/>
  <c r="AD354" i="41"/>
  <c r="AE354" i="41"/>
  <c r="AF354" i="41"/>
  <c r="AG354" i="41"/>
  <c r="AH354" i="41"/>
  <c r="AI354" i="41"/>
  <c r="AJ354" i="41"/>
  <c r="AK354" i="41"/>
  <c r="AL354" i="41"/>
  <c r="AM354" i="41"/>
  <c r="AN354" i="41"/>
  <c r="AO354" i="41"/>
  <c r="AP354" i="41"/>
  <c r="AQ354" i="41"/>
  <c r="AR354" i="41"/>
  <c r="AS354" i="41"/>
  <c r="AT354" i="41"/>
  <c r="AU354" i="41"/>
  <c r="AV354" i="41"/>
  <c r="AW354" i="41"/>
  <c r="AX354" i="41"/>
  <c r="AY354" i="41"/>
  <c r="AZ354" i="41"/>
  <c r="BA354" i="41"/>
  <c r="BB354" i="41"/>
  <c r="BC354" i="41"/>
  <c r="BD354" i="41"/>
  <c r="BE354" i="41"/>
  <c r="BF354" i="41"/>
  <c r="BG354" i="41"/>
  <c r="BH354" i="41"/>
  <c r="BI354" i="41"/>
  <c r="BJ354" i="41"/>
  <c r="BK354" i="41"/>
  <c r="BL354" i="41"/>
  <c r="BM354" i="41"/>
  <c r="BN354" i="41"/>
  <c r="BO354" i="41"/>
  <c r="BP354" i="41"/>
  <c r="BQ354" i="41"/>
  <c r="BR354" i="41"/>
  <c r="BS354" i="41"/>
  <c r="BT354" i="41"/>
  <c r="BU354" i="41"/>
  <c r="BV354" i="41"/>
  <c r="BW354" i="41"/>
  <c r="BX354" i="41"/>
  <c r="BY354" i="41"/>
  <c r="BZ354" i="41"/>
  <c r="D355" i="41"/>
  <c r="E355" i="41"/>
  <c r="F355" i="41"/>
  <c r="G355" i="41"/>
  <c r="H355" i="41"/>
  <c r="I355" i="41"/>
  <c r="J355" i="41"/>
  <c r="K355" i="41"/>
  <c r="L355" i="41"/>
  <c r="M355" i="41"/>
  <c r="N355" i="41"/>
  <c r="O355" i="41"/>
  <c r="P355" i="41"/>
  <c r="Q355" i="41"/>
  <c r="R355" i="41"/>
  <c r="S355" i="41"/>
  <c r="T355" i="41"/>
  <c r="U355" i="41"/>
  <c r="V355" i="41"/>
  <c r="W355" i="41"/>
  <c r="X355" i="41"/>
  <c r="Y355" i="41"/>
  <c r="Z355" i="41"/>
  <c r="AA355" i="41"/>
  <c r="AB355" i="41"/>
  <c r="AC355" i="41"/>
  <c r="AD355" i="41"/>
  <c r="AE355" i="41"/>
  <c r="AF355" i="41"/>
  <c r="AG355" i="41"/>
  <c r="AH355" i="41"/>
  <c r="AI355" i="41"/>
  <c r="AJ355" i="41"/>
  <c r="AK355" i="41"/>
  <c r="AL355" i="41"/>
  <c r="AM355" i="41"/>
  <c r="AN355" i="41"/>
  <c r="AO355" i="41"/>
  <c r="AP355" i="41"/>
  <c r="AQ355" i="41"/>
  <c r="AR355" i="41"/>
  <c r="AS355" i="41"/>
  <c r="AT355" i="41"/>
  <c r="AU355" i="41"/>
  <c r="AV355" i="41"/>
  <c r="AW355" i="41"/>
  <c r="AX355" i="41"/>
  <c r="AY355" i="41"/>
  <c r="AZ355" i="41"/>
  <c r="BA355" i="41"/>
  <c r="BB355" i="41"/>
  <c r="BC355" i="41"/>
  <c r="BD355" i="41"/>
  <c r="BE355" i="41"/>
  <c r="BF355" i="41"/>
  <c r="BG355" i="41"/>
  <c r="BH355" i="41"/>
  <c r="BI355" i="41"/>
  <c r="BJ355" i="41"/>
  <c r="BK355" i="41"/>
  <c r="BL355" i="41"/>
  <c r="BM355" i="41"/>
  <c r="BN355" i="41"/>
  <c r="BO355" i="41"/>
  <c r="BP355" i="41"/>
  <c r="BQ355" i="41"/>
  <c r="BR355" i="41"/>
  <c r="BS355" i="41"/>
  <c r="BT355" i="41"/>
  <c r="BU355" i="41"/>
  <c r="BV355" i="41"/>
  <c r="BW355" i="41"/>
  <c r="BX355" i="41"/>
  <c r="BY355" i="41"/>
  <c r="BZ355" i="41"/>
  <c r="D356" i="41"/>
  <c r="E356" i="41"/>
  <c r="F356" i="41"/>
  <c r="G356" i="41"/>
  <c r="H356" i="41"/>
  <c r="I356" i="41"/>
  <c r="J356" i="41"/>
  <c r="K356" i="41"/>
  <c r="L356" i="41"/>
  <c r="M356" i="41"/>
  <c r="N356" i="41"/>
  <c r="O356" i="41"/>
  <c r="P356" i="41"/>
  <c r="Q356" i="41"/>
  <c r="R356" i="41"/>
  <c r="S356" i="41"/>
  <c r="T356" i="41"/>
  <c r="U356" i="41"/>
  <c r="V356" i="41"/>
  <c r="W356" i="41"/>
  <c r="X356" i="41"/>
  <c r="Y356" i="41"/>
  <c r="Z356" i="41"/>
  <c r="AA356" i="41"/>
  <c r="AB356" i="41"/>
  <c r="AC356" i="41"/>
  <c r="AD356" i="41"/>
  <c r="AE356" i="41"/>
  <c r="AF356" i="41"/>
  <c r="AG356" i="41"/>
  <c r="AH356" i="41"/>
  <c r="AI356" i="41"/>
  <c r="AJ356" i="41"/>
  <c r="AK356" i="41"/>
  <c r="AL356" i="41"/>
  <c r="AM356" i="41"/>
  <c r="AN356" i="41"/>
  <c r="AO356" i="41"/>
  <c r="AP356" i="41"/>
  <c r="AQ356" i="41"/>
  <c r="AR356" i="41"/>
  <c r="AS356" i="41"/>
  <c r="AT356" i="41"/>
  <c r="AU356" i="41"/>
  <c r="AV356" i="41"/>
  <c r="AW356" i="41"/>
  <c r="AX356" i="41"/>
  <c r="AY356" i="41"/>
  <c r="AZ356" i="41"/>
  <c r="BA356" i="41"/>
  <c r="BB356" i="41"/>
  <c r="BC356" i="41"/>
  <c r="BD356" i="41"/>
  <c r="BE356" i="41"/>
  <c r="BF356" i="41"/>
  <c r="BG356" i="41"/>
  <c r="BH356" i="41"/>
  <c r="BI356" i="41"/>
  <c r="BJ356" i="41"/>
  <c r="BK356" i="41"/>
  <c r="BL356" i="41"/>
  <c r="BM356" i="41"/>
  <c r="BN356" i="41"/>
  <c r="BO356" i="41"/>
  <c r="BP356" i="41"/>
  <c r="BQ356" i="41"/>
  <c r="BR356" i="41"/>
  <c r="BS356" i="41"/>
  <c r="BT356" i="41"/>
  <c r="BU356" i="41"/>
  <c r="BV356" i="41"/>
  <c r="BW356" i="41"/>
  <c r="BX356" i="41"/>
  <c r="BY356" i="41"/>
  <c r="BZ356" i="41"/>
  <c r="D357" i="41"/>
  <c r="E357" i="41"/>
  <c r="F357" i="41"/>
  <c r="G357" i="41"/>
  <c r="H357" i="41"/>
  <c r="I357" i="41"/>
  <c r="J357" i="41"/>
  <c r="K357" i="41"/>
  <c r="L357" i="41"/>
  <c r="M357" i="41"/>
  <c r="N357" i="41"/>
  <c r="O357" i="41"/>
  <c r="P357" i="41"/>
  <c r="Q357" i="41"/>
  <c r="R357" i="41"/>
  <c r="S357" i="41"/>
  <c r="T357" i="41"/>
  <c r="U357" i="41"/>
  <c r="V357" i="41"/>
  <c r="W357" i="41"/>
  <c r="X357" i="41"/>
  <c r="Y357" i="41"/>
  <c r="Z357" i="41"/>
  <c r="AA357" i="41"/>
  <c r="AB357" i="41"/>
  <c r="AC357" i="41"/>
  <c r="AD357" i="41"/>
  <c r="AE357" i="41"/>
  <c r="AF357" i="41"/>
  <c r="AG357" i="41"/>
  <c r="AH357" i="41"/>
  <c r="AI357" i="41"/>
  <c r="AJ357" i="41"/>
  <c r="AK357" i="41"/>
  <c r="AL357" i="41"/>
  <c r="AM357" i="41"/>
  <c r="AN357" i="41"/>
  <c r="AO357" i="41"/>
  <c r="AP357" i="41"/>
  <c r="AQ357" i="41"/>
  <c r="AR357" i="41"/>
  <c r="AS357" i="41"/>
  <c r="AT357" i="41"/>
  <c r="AU357" i="41"/>
  <c r="AV357" i="41"/>
  <c r="AW357" i="41"/>
  <c r="AX357" i="41"/>
  <c r="AY357" i="41"/>
  <c r="AZ357" i="41"/>
  <c r="BA357" i="41"/>
  <c r="BB357" i="41"/>
  <c r="BC357" i="41"/>
  <c r="BD357" i="41"/>
  <c r="BE357" i="41"/>
  <c r="BF357" i="41"/>
  <c r="BG357" i="41"/>
  <c r="BH357" i="41"/>
  <c r="BI357" i="41"/>
  <c r="BJ357" i="41"/>
  <c r="BK357" i="41"/>
  <c r="BL357" i="41"/>
  <c r="BM357" i="41"/>
  <c r="BN357" i="41"/>
  <c r="BO357" i="41"/>
  <c r="BP357" i="41"/>
  <c r="BQ357" i="41"/>
  <c r="BR357" i="41"/>
  <c r="BS357" i="41"/>
  <c r="BT357" i="41"/>
  <c r="BU357" i="41"/>
  <c r="BV357" i="41"/>
  <c r="BW357" i="41"/>
  <c r="BX357" i="41"/>
  <c r="BY357" i="41"/>
  <c r="BZ357" i="41"/>
  <c r="D358" i="41"/>
  <c r="E358" i="41"/>
  <c r="F358" i="41"/>
  <c r="G358" i="41"/>
  <c r="H358" i="41"/>
  <c r="I358" i="41"/>
  <c r="J358" i="41"/>
  <c r="K358" i="41"/>
  <c r="L358" i="41"/>
  <c r="M358" i="41"/>
  <c r="N358" i="41"/>
  <c r="O358" i="41"/>
  <c r="P358" i="41"/>
  <c r="Q358" i="41"/>
  <c r="R358" i="41"/>
  <c r="S358" i="41"/>
  <c r="T358" i="41"/>
  <c r="U358" i="41"/>
  <c r="V358" i="41"/>
  <c r="W358" i="41"/>
  <c r="X358" i="41"/>
  <c r="Y358" i="41"/>
  <c r="Z358" i="41"/>
  <c r="AA358" i="41"/>
  <c r="AB358" i="41"/>
  <c r="AC358" i="41"/>
  <c r="AD358" i="41"/>
  <c r="AE358" i="41"/>
  <c r="AF358" i="41"/>
  <c r="AG358" i="41"/>
  <c r="AH358" i="41"/>
  <c r="AI358" i="41"/>
  <c r="AJ358" i="41"/>
  <c r="AK358" i="41"/>
  <c r="AL358" i="41"/>
  <c r="AM358" i="41"/>
  <c r="AN358" i="41"/>
  <c r="AO358" i="41"/>
  <c r="AP358" i="41"/>
  <c r="AQ358" i="41"/>
  <c r="AR358" i="41"/>
  <c r="AS358" i="41"/>
  <c r="AT358" i="41"/>
  <c r="AU358" i="41"/>
  <c r="AV358" i="41"/>
  <c r="AW358" i="41"/>
  <c r="AX358" i="41"/>
  <c r="AY358" i="41"/>
  <c r="AZ358" i="41"/>
  <c r="BA358" i="41"/>
  <c r="BB358" i="41"/>
  <c r="BC358" i="41"/>
  <c r="BD358" i="41"/>
  <c r="BE358" i="41"/>
  <c r="BF358" i="41"/>
  <c r="BG358" i="41"/>
  <c r="BH358" i="41"/>
  <c r="BI358" i="41"/>
  <c r="BJ358" i="41"/>
  <c r="BK358" i="41"/>
  <c r="BL358" i="41"/>
  <c r="BM358" i="41"/>
  <c r="BN358" i="41"/>
  <c r="BO358" i="41"/>
  <c r="BP358" i="41"/>
  <c r="BQ358" i="41"/>
  <c r="BR358" i="41"/>
  <c r="BS358" i="41"/>
  <c r="BT358" i="41"/>
  <c r="BU358" i="41"/>
  <c r="BV358" i="41"/>
  <c r="BW358" i="41"/>
  <c r="BX358" i="41"/>
  <c r="BY358" i="41"/>
  <c r="BZ358" i="41"/>
  <c r="D359" i="41"/>
  <c r="E359" i="41"/>
  <c r="F359" i="41"/>
  <c r="G359" i="41"/>
  <c r="H359" i="41"/>
  <c r="I359" i="41"/>
  <c r="J359" i="41"/>
  <c r="K359" i="41"/>
  <c r="L359" i="41"/>
  <c r="M359" i="41"/>
  <c r="N359" i="41"/>
  <c r="O359" i="41"/>
  <c r="P359" i="41"/>
  <c r="Q359" i="41"/>
  <c r="R359" i="41"/>
  <c r="S359" i="41"/>
  <c r="T359" i="41"/>
  <c r="U359" i="41"/>
  <c r="V359" i="41"/>
  <c r="W359" i="41"/>
  <c r="X359" i="41"/>
  <c r="Y359" i="41"/>
  <c r="Z359" i="41"/>
  <c r="AA359" i="41"/>
  <c r="AB359" i="41"/>
  <c r="AC359" i="41"/>
  <c r="AD359" i="41"/>
  <c r="AE359" i="41"/>
  <c r="AF359" i="41"/>
  <c r="AG359" i="41"/>
  <c r="AH359" i="41"/>
  <c r="AI359" i="41"/>
  <c r="AJ359" i="41"/>
  <c r="AK359" i="41"/>
  <c r="AL359" i="41"/>
  <c r="AM359" i="41"/>
  <c r="AN359" i="41"/>
  <c r="AO359" i="41"/>
  <c r="AP359" i="41"/>
  <c r="AQ359" i="41"/>
  <c r="AR359" i="41"/>
  <c r="AS359" i="41"/>
  <c r="AT359" i="41"/>
  <c r="AU359" i="41"/>
  <c r="AV359" i="41"/>
  <c r="AW359" i="41"/>
  <c r="AX359" i="41"/>
  <c r="AY359" i="41"/>
  <c r="AZ359" i="41"/>
  <c r="BA359" i="41"/>
  <c r="BB359" i="41"/>
  <c r="BC359" i="41"/>
  <c r="BD359" i="41"/>
  <c r="BE359" i="41"/>
  <c r="BF359" i="41"/>
  <c r="BG359" i="41"/>
  <c r="BH359" i="41"/>
  <c r="BI359" i="41"/>
  <c r="BJ359" i="41"/>
  <c r="BK359" i="41"/>
  <c r="BL359" i="41"/>
  <c r="BM359" i="41"/>
  <c r="BN359" i="41"/>
  <c r="BO359" i="41"/>
  <c r="BP359" i="41"/>
  <c r="BQ359" i="41"/>
  <c r="BR359" i="41"/>
  <c r="BS359" i="41"/>
  <c r="BT359" i="41"/>
  <c r="BU359" i="41"/>
  <c r="BV359" i="41"/>
  <c r="BW359" i="41"/>
  <c r="BX359" i="41"/>
  <c r="BY359" i="41"/>
  <c r="BZ359" i="41"/>
  <c r="D360" i="41"/>
  <c r="E360" i="41"/>
  <c r="F360" i="41"/>
  <c r="G360" i="41"/>
  <c r="H360" i="41"/>
  <c r="I360" i="41"/>
  <c r="J360" i="41"/>
  <c r="K360" i="41"/>
  <c r="L360" i="41"/>
  <c r="M360" i="41"/>
  <c r="N360" i="41"/>
  <c r="O360" i="41"/>
  <c r="P360" i="41"/>
  <c r="Q360" i="41"/>
  <c r="R360" i="41"/>
  <c r="S360" i="41"/>
  <c r="T360" i="41"/>
  <c r="U360" i="41"/>
  <c r="V360" i="41"/>
  <c r="W360" i="41"/>
  <c r="X360" i="41"/>
  <c r="Y360" i="41"/>
  <c r="Z360" i="41"/>
  <c r="AA360" i="41"/>
  <c r="AB360" i="41"/>
  <c r="AC360" i="41"/>
  <c r="AD360" i="41"/>
  <c r="AE360" i="41"/>
  <c r="AF360" i="41"/>
  <c r="AG360" i="41"/>
  <c r="AH360" i="41"/>
  <c r="AI360" i="41"/>
  <c r="AJ360" i="41"/>
  <c r="AK360" i="41"/>
  <c r="AL360" i="41"/>
  <c r="AM360" i="41"/>
  <c r="AN360" i="41"/>
  <c r="AO360" i="41"/>
  <c r="AP360" i="41"/>
  <c r="AQ360" i="41"/>
  <c r="AR360" i="41"/>
  <c r="AS360" i="41"/>
  <c r="AT360" i="41"/>
  <c r="AU360" i="41"/>
  <c r="AV360" i="41"/>
  <c r="AW360" i="41"/>
  <c r="AX360" i="41"/>
  <c r="AY360" i="41"/>
  <c r="AZ360" i="41"/>
  <c r="BA360" i="41"/>
  <c r="BB360" i="41"/>
  <c r="BC360" i="41"/>
  <c r="BD360" i="41"/>
  <c r="BE360" i="41"/>
  <c r="BF360" i="41"/>
  <c r="BG360" i="41"/>
  <c r="BH360" i="41"/>
  <c r="BI360" i="41"/>
  <c r="BJ360" i="41"/>
  <c r="BK360" i="41"/>
  <c r="BL360" i="41"/>
  <c r="BM360" i="41"/>
  <c r="BN360" i="41"/>
  <c r="BO360" i="41"/>
  <c r="BP360" i="41"/>
  <c r="BQ360" i="41"/>
  <c r="BR360" i="41"/>
  <c r="BS360" i="41"/>
  <c r="BT360" i="41"/>
  <c r="BU360" i="41"/>
  <c r="BV360" i="41"/>
  <c r="BW360" i="41"/>
  <c r="BX360" i="41"/>
  <c r="BY360" i="41"/>
  <c r="BZ360" i="41"/>
  <c r="CJ21" i="41" l="1"/>
  <c r="CJ20" i="41" s="1"/>
  <c r="CJ19" i="41" s="1"/>
  <c r="CJ18" i="41" s="1"/>
  <c r="CJ17" i="41" s="1"/>
  <c r="CJ16" i="41" s="1"/>
  <c r="CJ15" i="41" s="1"/>
  <c r="CJ14" i="41" s="1"/>
  <c r="CJ13" i="41" s="1"/>
  <c r="CJ12" i="41" s="1"/>
  <c r="CJ11" i="41" s="1"/>
  <c r="CJ10" i="41" s="1"/>
  <c r="CJ9" i="41" s="1"/>
  <c r="CJ8" i="41" s="1"/>
  <c r="CJ7" i="41" s="1"/>
  <c r="CJ6" i="41" s="1"/>
  <c r="CJ5" i="41" s="1"/>
  <c r="CV21" i="41"/>
  <c r="CV20" i="41" s="1"/>
  <c r="CV19" i="41" s="1"/>
  <c r="CV18" i="41" s="1"/>
  <c r="CV17" i="41" s="1"/>
  <c r="CV16" i="41" s="1"/>
  <c r="CV15" i="41" s="1"/>
  <c r="CV14" i="41" s="1"/>
  <c r="CV13" i="41" s="1"/>
  <c r="CV12" i="41" s="1"/>
  <c r="CV11" i="41" s="1"/>
  <c r="CV10" i="41" s="1"/>
  <c r="CV9" i="41" s="1"/>
  <c r="CV8" i="41" s="1"/>
  <c r="CV7" i="41" s="1"/>
  <c r="CV6" i="41" s="1"/>
  <c r="CV5" i="41" s="1"/>
  <c r="CF22" i="41"/>
  <c r="CR22" i="41"/>
  <c r="CB23" i="41"/>
  <c r="CN23" i="41"/>
  <c r="CZ23" i="41"/>
  <c r="CJ24" i="41"/>
  <c r="CV24" i="41"/>
  <c r="CF25" i="41"/>
  <c r="CR25" i="41"/>
  <c r="CB26" i="41"/>
  <c r="CN26" i="41"/>
  <c r="CZ26" i="41"/>
  <c r="CJ27" i="41"/>
  <c r="CV27" i="41"/>
  <c r="CF28" i="41"/>
  <c r="CR28" i="41"/>
  <c r="CB29" i="41"/>
  <c r="CN29" i="41"/>
  <c r="CZ29" i="41"/>
  <c r="CJ30" i="41"/>
  <c r="CV30" i="41"/>
  <c r="CF31" i="41"/>
  <c r="CR31" i="41"/>
  <c r="CB32" i="41"/>
  <c r="CN32" i="41"/>
  <c r="CZ32" i="41"/>
  <c r="CJ33" i="41"/>
  <c r="CV33" i="41"/>
  <c r="CF34" i="41"/>
  <c r="CR34" i="41"/>
  <c r="CB35" i="41"/>
  <c r="CN35" i="41"/>
  <c r="CZ35" i="41"/>
  <c r="CJ36" i="41"/>
  <c r="CV36" i="41"/>
  <c r="CF37" i="41"/>
  <c r="CR37" i="41"/>
  <c r="CB38" i="41"/>
  <c r="CN38" i="41"/>
  <c r="CK21" i="41"/>
  <c r="CK20" i="41" s="1"/>
  <c r="CK19" i="41" s="1"/>
  <c r="CK18" i="41" s="1"/>
  <c r="CK17" i="41" s="1"/>
  <c r="CK16" i="41" s="1"/>
  <c r="CK15" i="41" s="1"/>
  <c r="CK14" i="41" s="1"/>
  <c r="CK13" i="41" s="1"/>
  <c r="CK12" i="41" s="1"/>
  <c r="CK11" i="41" s="1"/>
  <c r="CK10" i="41" s="1"/>
  <c r="CK9" i="41" s="1"/>
  <c r="CK8" i="41" s="1"/>
  <c r="CK7" i="41" s="1"/>
  <c r="CK6" i="41" s="1"/>
  <c r="CK5" i="41" s="1"/>
  <c r="CW21" i="41"/>
  <c r="CW20" i="41" s="1"/>
  <c r="CW19" i="41" s="1"/>
  <c r="CW18" i="41" s="1"/>
  <c r="CW17" i="41" s="1"/>
  <c r="CW16" i="41" s="1"/>
  <c r="CW15" i="41" s="1"/>
  <c r="CW14" i="41" s="1"/>
  <c r="CW13" i="41" s="1"/>
  <c r="CW12" i="41" s="1"/>
  <c r="CW11" i="41" s="1"/>
  <c r="CW10" i="41" s="1"/>
  <c r="CW9" i="41" s="1"/>
  <c r="CW8" i="41" s="1"/>
  <c r="CW7" i="41" s="1"/>
  <c r="CW6" i="41" s="1"/>
  <c r="CW5" i="41" s="1"/>
  <c r="CG22" i="41"/>
  <c r="CS22" i="41"/>
  <c r="CC23" i="41"/>
  <c r="CO23" i="41"/>
  <c r="DA23" i="41"/>
  <c r="CK24" i="41"/>
  <c r="CW24" i="41"/>
  <c r="CG25" i="41"/>
  <c r="CS25" i="41"/>
  <c r="CC26" i="41"/>
  <c r="CO26" i="41"/>
  <c r="DA26" i="41"/>
  <c r="CK27" i="41"/>
  <c r="CW27" i="41"/>
  <c r="CG28" i="41"/>
  <c r="CS28" i="41"/>
  <c r="CC29" i="41"/>
  <c r="CO29" i="41"/>
  <c r="DA29" i="41"/>
  <c r="CK30" i="41"/>
  <c r="CW30" i="41"/>
  <c r="CG31" i="41"/>
  <c r="CS31" i="41"/>
  <c r="CC32" i="41"/>
  <c r="CO32" i="41"/>
  <c r="DA32" i="41"/>
  <c r="CK33" i="41"/>
  <c r="CW33" i="41"/>
  <c r="CG34" i="41"/>
  <c r="CS34" i="41"/>
  <c r="CC35" i="41"/>
  <c r="CO35" i="41"/>
  <c r="DA35" i="41"/>
  <c r="CK36" i="41"/>
  <c r="CW36" i="41"/>
  <c r="CG37" i="41"/>
  <c r="CS37" i="41"/>
  <c r="CC38" i="41"/>
  <c r="CO38" i="41"/>
  <c r="DA38" i="41"/>
  <c r="CK39" i="41"/>
  <c r="CW39" i="41"/>
  <c r="CG40" i="41"/>
  <c r="CS40" i="41"/>
  <c r="CC41" i="41"/>
  <c r="CO41" i="41"/>
  <c r="DA41" i="41"/>
  <c r="CK42" i="41"/>
  <c r="CW42" i="41"/>
  <c r="CG43" i="41"/>
  <c r="CS43" i="41"/>
  <c r="CC44" i="41"/>
  <c r="CO44" i="41"/>
  <c r="DA44" i="41"/>
  <c r="CK45" i="41"/>
  <c r="CW45" i="41"/>
  <c r="CG46" i="41"/>
  <c r="CS46" i="41"/>
  <c r="CC47" i="41"/>
  <c r="CO47" i="41"/>
  <c r="DA47" i="41"/>
  <c r="CK48" i="41"/>
  <c r="CW48" i="41"/>
  <c r="CG49" i="41"/>
  <c r="CS49" i="41"/>
  <c r="CC50" i="41"/>
  <c r="CO50" i="41"/>
  <c r="DA50" i="41"/>
  <c r="CK51" i="41"/>
  <c r="CW51" i="41"/>
  <c r="CG52" i="41"/>
  <c r="CS52" i="41"/>
  <c r="CC53" i="41"/>
  <c r="CO53" i="41"/>
  <c r="DA53" i="41"/>
  <c r="CK54" i="41"/>
  <c r="CW54" i="41"/>
  <c r="CG55" i="41"/>
  <c r="CS55" i="41"/>
  <c r="CC56" i="41"/>
  <c r="CO56" i="41"/>
  <c r="CL21" i="41"/>
  <c r="CL20" i="41" s="1"/>
  <c r="CL19" i="41" s="1"/>
  <c r="CL18" i="41" s="1"/>
  <c r="CL17" i="41" s="1"/>
  <c r="CL16" i="41" s="1"/>
  <c r="CL15" i="41" s="1"/>
  <c r="CL14" i="41" s="1"/>
  <c r="CL13" i="41" s="1"/>
  <c r="CL12" i="41" s="1"/>
  <c r="CL11" i="41" s="1"/>
  <c r="CL10" i="41" s="1"/>
  <c r="CL9" i="41" s="1"/>
  <c r="CL8" i="41" s="1"/>
  <c r="CL7" i="41" s="1"/>
  <c r="CL6" i="41" s="1"/>
  <c r="CL5" i="41" s="1"/>
  <c r="CX21" i="41"/>
  <c r="CX20" i="41" s="1"/>
  <c r="CX19" i="41" s="1"/>
  <c r="CX18" i="41" s="1"/>
  <c r="CX17" i="41" s="1"/>
  <c r="CX16" i="41" s="1"/>
  <c r="CX15" i="41" s="1"/>
  <c r="CX14" i="41" s="1"/>
  <c r="CX13" i="41" s="1"/>
  <c r="CX12" i="41" s="1"/>
  <c r="CX11" i="41" s="1"/>
  <c r="CX10" i="41" s="1"/>
  <c r="CX9" i="41" s="1"/>
  <c r="CX8" i="41" s="1"/>
  <c r="CX7" i="41" s="1"/>
  <c r="CX6" i="41" s="1"/>
  <c r="CX5" i="41" s="1"/>
  <c r="CH22" i="41"/>
  <c r="CT22" i="41"/>
  <c r="CD23" i="41"/>
  <c r="CP23" i="41"/>
  <c r="DB23" i="41"/>
  <c r="CL24" i="41"/>
  <c r="CX24" i="41"/>
  <c r="CH25" i="41"/>
  <c r="CT25" i="41"/>
  <c r="CD26" i="41"/>
  <c r="CP26" i="41"/>
  <c r="DB26" i="41"/>
  <c r="CL27" i="41"/>
  <c r="CX27" i="41"/>
  <c r="CH28" i="41"/>
  <c r="CT28" i="41"/>
  <c r="CD29" i="41"/>
  <c r="CP29" i="41"/>
  <c r="DB29" i="41"/>
  <c r="CL30" i="41"/>
  <c r="CX30" i="41"/>
  <c r="CH31" i="41"/>
  <c r="CT31" i="41"/>
  <c r="CD32" i="41"/>
  <c r="CP32" i="41"/>
  <c r="DB32" i="41"/>
  <c r="CL33" i="41"/>
  <c r="CX33" i="41"/>
  <c r="CH34" i="41"/>
  <c r="CT34" i="41"/>
  <c r="CD35" i="41"/>
  <c r="CP35" i="41"/>
  <c r="DB35" i="41"/>
  <c r="CL36" i="41"/>
  <c r="CX36" i="41"/>
  <c r="CH37" i="41"/>
  <c r="CT37" i="41"/>
  <c r="CD38" i="41"/>
  <c r="CP38" i="41"/>
  <c r="DB38" i="41"/>
  <c r="CL39" i="41"/>
  <c r="CX39" i="41"/>
  <c r="CH40" i="41"/>
  <c r="CT40" i="41"/>
  <c r="CD41" i="41"/>
  <c r="CP41" i="41"/>
  <c r="DB41" i="41"/>
  <c r="CL42" i="41"/>
  <c r="CX42" i="41"/>
  <c r="CH43" i="41"/>
  <c r="CM21" i="41"/>
  <c r="CM20" i="41" s="1"/>
  <c r="CM19" i="41" s="1"/>
  <c r="CM18" i="41" s="1"/>
  <c r="CM17" i="41" s="1"/>
  <c r="CM16" i="41" s="1"/>
  <c r="CM15" i="41" s="1"/>
  <c r="CM14" i="41" s="1"/>
  <c r="CM13" i="41" s="1"/>
  <c r="CM12" i="41" s="1"/>
  <c r="CM11" i="41" s="1"/>
  <c r="CM10" i="41" s="1"/>
  <c r="CM9" i="41" s="1"/>
  <c r="CM8" i="41" s="1"/>
  <c r="CM7" i="41" s="1"/>
  <c r="CM6" i="41" s="1"/>
  <c r="CM5" i="41" s="1"/>
  <c r="CY21" i="41"/>
  <c r="CY20" i="41" s="1"/>
  <c r="CY19" i="41" s="1"/>
  <c r="CY18" i="41" s="1"/>
  <c r="CY17" i="41" s="1"/>
  <c r="CY16" i="41" s="1"/>
  <c r="CY15" i="41" s="1"/>
  <c r="CY14" i="41" s="1"/>
  <c r="CY13" i="41" s="1"/>
  <c r="CY12" i="41" s="1"/>
  <c r="CY11" i="41" s="1"/>
  <c r="CY10" i="41" s="1"/>
  <c r="CY9" i="41" s="1"/>
  <c r="CY8" i="41" s="1"/>
  <c r="CY7" i="41" s="1"/>
  <c r="CY6" i="41" s="1"/>
  <c r="CY5" i="41" s="1"/>
  <c r="CI22" i="41"/>
  <c r="CU22" i="41"/>
  <c r="CE23" i="41"/>
  <c r="CQ23" i="41"/>
  <c r="DC23" i="41"/>
  <c r="CM24" i="41"/>
  <c r="CY24" i="41"/>
  <c r="CI25" i="41"/>
  <c r="CU25" i="41"/>
  <c r="CE26" i="41"/>
  <c r="CQ26" i="41"/>
  <c r="DC26" i="41"/>
  <c r="CM27" i="41"/>
  <c r="CY27" i="41"/>
  <c r="CI28" i="41"/>
  <c r="CU28" i="41"/>
  <c r="CE29" i="41"/>
  <c r="CQ29" i="41"/>
  <c r="DC29" i="41"/>
  <c r="CM30" i="41"/>
  <c r="CY30" i="41"/>
  <c r="CI31" i="41"/>
  <c r="CU31" i="41"/>
  <c r="CE32" i="41"/>
  <c r="CQ32" i="41"/>
  <c r="DC32" i="41"/>
  <c r="CM33" i="41"/>
  <c r="CY33" i="41"/>
  <c r="CI34" i="41"/>
  <c r="CU34" i="41"/>
  <c r="CE35" i="41"/>
  <c r="CQ35" i="41"/>
  <c r="DC35" i="41"/>
  <c r="CM36" i="41"/>
  <c r="CY36" i="41"/>
  <c r="CI37" i="41"/>
  <c r="CU37" i="41"/>
  <c r="CE38" i="41"/>
  <c r="CQ38" i="41"/>
  <c r="DC38" i="41"/>
  <c r="CM39" i="41"/>
  <c r="CY39" i="41"/>
  <c r="CI40" i="41"/>
  <c r="CU40" i="41"/>
  <c r="CE41" i="41"/>
  <c r="CQ41" i="41"/>
  <c r="DC41" i="41"/>
  <c r="CM42" i="41"/>
  <c r="CY42" i="41"/>
  <c r="CI43" i="41"/>
  <c r="CU43" i="41"/>
  <c r="CE44" i="41"/>
  <c r="CB21" i="41"/>
  <c r="CB20" i="41" s="1"/>
  <c r="CB19" i="41" s="1"/>
  <c r="CB18" i="41" s="1"/>
  <c r="CB17" i="41" s="1"/>
  <c r="CB16" i="41" s="1"/>
  <c r="CB15" i="41" s="1"/>
  <c r="CB14" i="41" s="1"/>
  <c r="CB13" i="41" s="1"/>
  <c r="CB12" i="41" s="1"/>
  <c r="CB11" i="41" s="1"/>
  <c r="CB10" i="41" s="1"/>
  <c r="CB9" i="41" s="1"/>
  <c r="CB8" i="41" s="1"/>
  <c r="CB7" i="41" s="1"/>
  <c r="CB6" i="41" s="1"/>
  <c r="CB5" i="41" s="1"/>
  <c r="CN21" i="41"/>
  <c r="CN20" i="41" s="1"/>
  <c r="CN19" i="41" s="1"/>
  <c r="CN18" i="41" s="1"/>
  <c r="CN17" i="41" s="1"/>
  <c r="CN16" i="41" s="1"/>
  <c r="CN15" i="41" s="1"/>
  <c r="CN14" i="41" s="1"/>
  <c r="CN13" i="41" s="1"/>
  <c r="CN12" i="41" s="1"/>
  <c r="CN11" i="41" s="1"/>
  <c r="CN10" i="41" s="1"/>
  <c r="CN9" i="41" s="1"/>
  <c r="CN8" i="41" s="1"/>
  <c r="CN7" i="41" s="1"/>
  <c r="CN6" i="41" s="1"/>
  <c r="CN5" i="41" s="1"/>
  <c r="CZ21" i="41"/>
  <c r="CZ20" i="41" s="1"/>
  <c r="CZ19" i="41" s="1"/>
  <c r="CZ18" i="41" s="1"/>
  <c r="CZ17" i="41" s="1"/>
  <c r="CZ16" i="41" s="1"/>
  <c r="CZ15" i="41" s="1"/>
  <c r="CZ14" i="41" s="1"/>
  <c r="CZ13" i="41" s="1"/>
  <c r="CZ12" i="41" s="1"/>
  <c r="CZ11" i="41" s="1"/>
  <c r="CZ10" i="41" s="1"/>
  <c r="CZ9" i="41" s="1"/>
  <c r="CZ8" i="41" s="1"/>
  <c r="CZ7" i="41" s="1"/>
  <c r="CZ6" i="41" s="1"/>
  <c r="CZ5" i="41" s="1"/>
  <c r="CJ22" i="41"/>
  <c r="CV22" i="41"/>
  <c r="CF23" i="41"/>
  <c r="CR23" i="41"/>
  <c r="CB24" i="41"/>
  <c r="CN24" i="41"/>
  <c r="CZ24" i="41"/>
  <c r="CJ25" i="41"/>
  <c r="CV25" i="41"/>
  <c r="CF26" i="41"/>
  <c r="CR26" i="41"/>
  <c r="CB27" i="41"/>
  <c r="CN27" i="41"/>
  <c r="CZ27" i="41"/>
  <c r="CJ28" i="41"/>
  <c r="CV28" i="41"/>
  <c r="CF29" i="41"/>
  <c r="CR29" i="41"/>
  <c r="CB30" i="41"/>
  <c r="CN30" i="41"/>
  <c r="CZ30" i="41"/>
  <c r="CJ31" i="41"/>
  <c r="CV31" i="41"/>
  <c r="CF32" i="41"/>
  <c r="CR32" i="41"/>
  <c r="CB33" i="41"/>
  <c r="CN33" i="41"/>
  <c r="CZ33" i="41"/>
  <c r="CJ34" i="41"/>
  <c r="CV34" i="41"/>
  <c r="CF35" i="41"/>
  <c r="CR35" i="41"/>
  <c r="CB36" i="41"/>
  <c r="CN36" i="41"/>
  <c r="CZ36" i="41"/>
  <c r="CJ37" i="41"/>
  <c r="CV37" i="41"/>
  <c r="CF38" i="41"/>
  <c r="CR38" i="41"/>
  <c r="CB39" i="41"/>
  <c r="CN39" i="41"/>
  <c r="CZ39" i="41"/>
  <c r="CJ40" i="41"/>
  <c r="CV40" i="41"/>
  <c r="CF41" i="41"/>
  <c r="CR41" i="41"/>
  <c r="CB42" i="41"/>
  <c r="CN42" i="41"/>
  <c r="CZ42" i="41"/>
  <c r="CJ43" i="41"/>
  <c r="CV43" i="41"/>
  <c r="CF44" i="41"/>
  <c r="CR44" i="41"/>
  <c r="CB45" i="41"/>
  <c r="CN45" i="41"/>
  <c r="CZ45" i="41"/>
  <c r="CJ46" i="41"/>
  <c r="CV46" i="41"/>
  <c r="CF47" i="41"/>
  <c r="CR47" i="41"/>
  <c r="CB48" i="41"/>
  <c r="CN48" i="41"/>
  <c r="CZ48" i="41"/>
  <c r="CJ49" i="41"/>
  <c r="CV49" i="41"/>
  <c r="CF50" i="41"/>
  <c r="CR50" i="41"/>
  <c r="CB51" i="41"/>
  <c r="CN51" i="41"/>
  <c r="CZ51" i="41"/>
  <c r="CJ52" i="41"/>
  <c r="CV52" i="41"/>
  <c r="CF53" i="41"/>
  <c r="CR53" i="41"/>
  <c r="CB54" i="41"/>
  <c r="CN54" i="41"/>
  <c r="CZ54" i="41"/>
  <c r="CJ55" i="41"/>
  <c r="CV55" i="41"/>
  <c r="CF56" i="41"/>
  <c r="CR56" i="41"/>
  <c r="CC21" i="41"/>
  <c r="CC20" i="41" s="1"/>
  <c r="CC19" i="41" s="1"/>
  <c r="CC18" i="41" s="1"/>
  <c r="CC17" i="41" s="1"/>
  <c r="CC16" i="41" s="1"/>
  <c r="CC15" i="41" s="1"/>
  <c r="CC14" i="41" s="1"/>
  <c r="CC13" i="41" s="1"/>
  <c r="CC12" i="41" s="1"/>
  <c r="CC11" i="41" s="1"/>
  <c r="CC10" i="41" s="1"/>
  <c r="CC9" i="41" s="1"/>
  <c r="CC8" i="41" s="1"/>
  <c r="CC7" i="41" s="1"/>
  <c r="CC6" i="41" s="1"/>
  <c r="CC5" i="41" s="1"/>
  <c r="CO21" i="41"/>
  <c r="CO20" i="41" s="1"/>
  <c r="CO19" i="41" s="1"/>
  <c r="CO18" i="41" s="1"/>
  <c r="CO17" i="41" s="1"/>
  <c r="CO16" i="41" s="1"/>
  <c r="CO15" i="41" s="1"/>
  <c r="CO14" i="41" s="1"/>
  <c r="CO13" i="41" s="1"/>
  <c r="CO12" i="41" s="1"/>
  <c r="CO11" i="41" s="1"/>
  <c r="CO10" i="41" s="1"/>
  <c r="CO9" i="41" s="1"/>
  <c r="CO8" i="41" s="1"/>
  <c r="CO7" i="41" s="1"/>
  <c r="CO6" i="41" s="1"/>
  <c r="CO5" i="41" s="1"/>
  <c r="DA21" i="41"/>
  <c r="DA20" i="41" s="1"/>
  <c r="DA19" i="41" s="1"/>
  <c r="DA18" i="41" s="1"/>
  <c r="DA17" i="41" s="1"/>
  <c r="DA16" i="41" s="1"/>
  <c r="DA15" i="41" s="1"/>
  <c r="DA14" i="41" s="1"/>
  <c r="DA13" i="41" s="1"/>
  <c r="DA12" i="41" s="1"/>
  <c r="DA11" i="41" s="1"/>
  <c r="DA10" i="41" s="1"/>
  <c r="DA9" i="41" s="1"/>
  <c r="DA8" i="41" s="1"/>
  <c r="DA7" i="41" s="1"/>
  <c r="DA6" i="41" s="1"/>
  <c r="DA5" i="41" s="1"/>
  <c r="CK22" i="41"/>
  <c r="CW22" i="41"/>
  <c r="CG23" i="41"/>
  <c r="CS23" i="41"/>
  <c r="CC24" i="41"/>
  <c r="CO24" i="41"/>
  <c r="DA24" i="41"/>
  <c r="CK25" i="41"/>
  <c r="CW25" i="41"/>
  <c r="CG26" i="41"/>
  <c r="CS26" i="41"/>
  <c r="CC27" i="41"/>
  <c r="CO27" i="41"/>
  <c r="DA27" i="41"/>
  <c r="CK28" i="41"/>
  <c r="CW28" i="41"/>
  <c r="CG29" i="41"/>
  <c r="CS29" i="41"/>
  <c r="CC30" i="41"/>
  <c r="CO30" i="41"/>
  <c r="DA30" i="41"/>
  <c r="CK31" i="41"/>
  <c r="CW31" i="41"/>
  <c r="CG32" i="41"/>
  <c r="CS32" i="41"/>
  <c r="CC33" i="41"/>
  <c r="CO33" i="41"/>
  <c r="DA33" i="41"/>
  <c r="CK34" i="41"/>
  <c r="CW34" i="41"/>
  <c r="CG35" i="41"/>
  <c r="CS35" i="41"/>
  <c r="CC36" i="41"/>
  <c r="CO36" i="41"/>
  <c r="DA36" i="41"/>
  <c r="CK37" i="41"/>
  <c r="CW37" i="41"/>
  <c r="CG38" i="41"/>
  <c r="CS38" i="41"/>
  <c r="CC39" i="41"/>
  <c r="CO39" i="41"/>
  <c r="DA39" i="41"/>
  <c r="CK40" i="41"/>
  <c r="CW40" i="41"/>
  <c r="CG41" i="41"/>
  <c r="CS41" i="41"/>
  <c r="CC42" i="41"/>
  <c r="CO42" i="41"/>
  <c r="DA42" i="41"/>
  <c r="CK43" i="41"/>
  <c r="CW43" i="41"/>
  <c r="CG44" i="41"/>
  <c r="CS44" i="41"/>
  <c r="CC45" i="41"/>
  <c r="CO45" i="41"/>
  <c r="DA45" i="41"/>
  <c r="CK46" i="41"/>
  <c r="CW46" i="41"/>
  <c r="CG47" i="41"/>
  <c r="CS47" i="41"/>
  <c r="CC48" i="41"/>
  <c r="CO48" i="41"/>
  <c r="DA48" i="41"/>
  <c r="CK49" i="41"/>
  <c r="CW49" i="41"/>
  <c r="CG50" i="41"/>
  <c r="CS50" i="41"/>
  <c r="CC51" i="41"/>
  <c r="CO51" i="41"/>
  <c r="DA51" i="41"/>
  <c r="CK52" i="41"/>
  <c r="CW52" i="41"/>
  <c r="CG53" i="41"/>
  <c r="CS53" i="41"/>
  <c r="CC54" i="41"/>
  <c r="CO54" i="41"/>
  <c r="DA54" i="41"/>
  <c r="CK55" i="41"/>
  <c r="CW55" i="41"/>
  <c r="CG56" i="41"/>
  <c r="CS56" i="41"/>
  <c r="CC57" i="41"/>
  <c r="CD21" i="41"/>
  <c r="CD20" i="41" s="1"/>
  <c r="CD19" i="41" s="1"/>
  <c r="CD18" i="41" s="1"/>
  <c r="CD17" i="41" s="1"/>
  <c r="CD16" i="41" s="1"/>
  <c r="CD15" i="41" s="1"/>
  <c r="CD14" i="41" s="1"/>
  <c r="CD13" i="41" s="1"/>
  <c r="CD12" i="41" s="1"/>
  <c r="CD11" i="41" s="1"/>
  <c r="CD10" i="41" s="1"/>
  <c r="CD9" i="41" s="1"/>
  <c r="CD8" i="41" s="1"/>
  <c r="CD7" i="41" s="1"/>
  <c r="CD6" i="41" s="1"/>
  <c r="CD5" i="41" s="1"/>
  <c r="CP21" i="41"/>
  <c r="CP20" i="41" s="1"/>
  <c r="CP19" i="41" s="1"/>
  <c r="CP18" i="41" s="1"/>
  <c r="CP17" i="41" s="1"/>
  <c r="CP16" i="41" s="1"/>
  <c r="CP15" i="41" s="1"/>
  <c r="CP14" i="41" s="1"/>
  <c r="CP13" i="41" s="1"/>
  <c r="CP12" i="41" s="1"/>
  <c r="CP11" i="41" s="1"/>
  <c r="CP10" i="41" s="1"/>
  <c r="CP9" i="41" s="1"/>
  <c r="CP8" i="41" s="1"/>
  <c r="CP7" i="41" s="1"/>
  <c r="CP6" i="41" s="1"/>
  <c r="CP5" i="41" s="1"/>
  <c r="DB21" i="41"/>
  <c r="DB20" i="41" s="1"/>
  <c r="DB19" i="41" s="1"/>
  <c r="DB18" i="41" s="1"/>
  <c r="DB17" i="41" s="1"/>
  <c r="DB16" i="41" s="1"/>
  <c r="DB15" i="41" s="1"/>
  <c r="DB14" i="41" s="1"/>
  <c r="DB13" i="41" s="1"/>
  <c r="DB12" i="41" s="1"/>
  <c r="DB11" i="41" s="1"/>
  <c r="DB10" i="41" s="1"/>
  <c r="DB9" i="41" s="1"/>
  <c r="DB8" i="41" s="1"/>
  <c r="DB7" i="41" s="1"/>
  <c r="DB6" i="41" s="1"/>
  <c r="DB5" i="41" s="1"/>
  <c r="CL22" i="41"/>
  <c r="CX22" i="41"/>
  <c r="CH23" i="41"/>
  <c r="CT23" i="41"/>
  <c r="CD24" i="41"/>
  <c r="CP24" i="41"/>
  <c r="DB24" i="41"/>
  <c r="CL25" i="41"/>
  <c r="CX25" i="41"/>
  <c r="CH26" i="41"/>
  <c r="CT26" i="41"/>
  <c r="CD27" i="41"/>
  <c r="CP27" i="41"/>
  <c r="DB27" i="41"/>
  <c r="CL28" i="41"/>
  <c r="CX28" i="41"/>
  <c r="CH29" i="41"/>
  <c r="CT29" i="41"/>
  <c r="CD30" i="41"/>
  <c r="CP30" i="41"/>
  <c r="DB30" i="41"/>
  <c r="CL31" i="41"/>
  <c r="CX31" i="41"/>
  <c r="CH32" i="41"/>
  <c r="CT32" i="41"/>
  <c r="CD33" i="41"/>
  <c r="CP33" i="41"/>
  <c r="DB33" i="41"/>
  <c r="CL34" i="41"/>
  <c r="CX34" i="41"/>
  <c r="CH35" i="41"/>
  <c r="CT35" i="41"/>
  <c r="CD36" i="41"/>
  <c r="CP36" i="41"/>
  <c r="DB36" i="41"/>
  <c r="CL37" i="41"/>
  <c r="CX37" i="41"/>
  <c r="CH38" i="41"/>
  <c r="CT38" i="41"/>
  <c r="CD39" i="41"/>
  <c r="CP39" i="41"/>
  <c r="DB39" i="41"/>
  <c r="CL40" i="41"/>
  <c r="CX40" i="41"/>
  <c r="CH41" i="41"/>
  <c r="CT41" i="41"/>
  <c r="CD42" i="41"/>
  <c r="CP42" i="41"/>
  <c r="DB42" i="41"/>
  <c r="CL43" i="41"/>
  <c r="CX43" i="41"/>
  <c r="CH44" i="41"/>
  <c r="CT44" i="41"/>
  <c r="CD45" i="41"/>
  <c r="CP45" i="41"/>
  <c r="DB45" i="41"/>
  <c r="CL46" i="41"/>
  <c r="CX46" i="41"/>
  <c r="CH47" i="41"/>
  <c r="CT47" i="41"/>
  <c r="CD48" i="41"/>
  <c r="CP48" i="41"/>
  <c r="DB48" i="41"/>
  <c r="CL49" i="41"/>
  <c r="CX49" i="41"/>
  <c r="CE21" i="41"/>
  <c r="CE20" i="41" s="1"/>
  <c r="CE19" i="41" s="1"/>
  <c r="CE18" i="41" s="1"/>
  <c r="CE17" i="41" s="1"/>
  <c r="CE16" i="41" s="1"/>
  <c r="CE15" i="41" s="1"/>
  <c r="CE14" i="41" s="1"/>
  <c r="CE13" i="41" s="1"/>
  <c r="CE12" i="41" s="1"/>
  <c r="CE11" i="41" s="1"/>
  <c r="CE10" i="41" s="1"/>
  <c r="CE9" i="41" s="1"/>
  <c r="CE8" i="41" s="1"/>
  <c r="CE7" i="41" s="1"/>
  <c r="CE6" i="41" s="1"/>
  <c r="CE5" i="41" s="1"/>
  <c r="CQ21" i="41"/>
  <c r="CQ20" i="41" s="1"/>
  <c r="CQ19" i="41" s="1"/>
  <c r="CQ18" i="41" s="1"/>
  <c r="CQ17" i="41" s="1"/>
  <c r="CQ16" i="41" s="1"/>
  <c r="CQ15" i="41" s="1"/>
  <c r="CQ14" i="41" s="1"/>
  <c r="CQ13" i="41" s="1"/>
  <c r="CQ12" i="41" s="1"/>
  <c r="CQ11" i="41" s="1"/>
  <c r="CQ10" i="41" s="1"/>
  <c r="CQ9" i="41" s="1"/>
  <c r="CQ8" i="41" s="1"/>
  <c r="CQ7" i="41" s="1"/>
  <c r="CQ6" i="41" s="1"/>
  <c r="CQ5" i="41" s="1"/>
  <c r="DC21" i="41"/>
  <c r="DC20" i="41" s="1"/>
  <c r="DC19" i="41" s="1"/>
  <c r="DC18" i="41" s="1"/>
  <c r="DC17" i="41" s="1"/>
  <c r="DC16" i="41" s="1"/>
  <c r="DC15" i="41" s="1"/>
  <c r="DC14" i="41" s="1"/>
  <c r="DC13" i="41" s="1"/>
  <c r="DC12" i="41" s="1"/>
  <c r="DC11" i="41" s="1"/>
  <c r="DC10" i="41" s="1"/>
  <c r="DC9" i="41" s="1"/>
  <c r="DC8" i="41" s="1"/>
  <c r="DC7" i="41" s="1"/>
  <c r="DC6" i="41" s="1"/>
  <c r="DC5" i="41" s="1"/>
  <c r="CM22" i="41"/>
  <c r="CY22" i="41"/>
  <c r="CI23" i="41"/>
  <c r="CU23" i="41"/>
  <c r="CE24" i="41"/>
  <c r="CQ24" i="41"/>
  <c r="DC24" i="41"/>
  <c r="CM25" i="41"/>
  <c r="CY25" i="41"/>
  <c r="CI26" i="41"/>
  <c r="CU26" i="41"/>
  <c r="CE27" i="41"/>
  <c r="CQ27" i="41"/>
  <c r="DC27" i="41"/>
  <c r="CM28" i="41"/>
  <c r="CY28" i="41"/>
  <c r="CI29" i="41"/>
  <c r="CU29" i="41"/>
  <c r="CE30" i="41"/>
  <c r="CQ30" i="41"/>
  <c r="DC30" i="41"/>
  <c r="CM31" i="41"/>
  <c r="CY31" i="41"/>
  <c r="CI32" i="41"/>
  <c r="CU32" i="41"/>
  <c r="CE33" i="41"/>
  <c r="CQ33" i="41"/>
  <c r="DC33" i="41"/>
  <c r="CM34" i="41"/>
  <c r="CY34" i="41"/>
  <c r="CI35" i="41"/>
  <c r="CU35" i="41"/>
  <c r="CE36" i="41"/>
  <c r="CQ36" i="41"/>
  <c r="DC36" i="41"/>
  <c r="CM37" i="41"/>
  <c r="CY37" i="41"/>
  <c r="CI38" i="41"/>
  <c r="CU38" i="41"/>
  <c r="CE39" i="41"/>
  <c r="CQ39" i="41"/>
  <c r="DC39" i="41"/>
  <c r="CM40" i="41"/>
  <c r="CY40" i="41"/>
  <c r="CI41" i="41"/>
  <c r="CU41" i="41"/>
  <c r="CE42" i="41"/>
  <c r="CQ42" i="41"/>
  <c r="DC42" i="41"/>
  <c r="CM43" i="41"/>
  <c r="CY43" i="41"/>
  <c r="CI44" i="41"/>
  <c r="CU44" i="41"/>
  <c r="CE45" i="41"/>
  <c r="CQ45" i="41"/>
  <c r="DC45" i="41"/>
  <c r="CM46" i="41"/>
  <c r="CY46" i="41"/>
  <c r="CI47" i="41"/>
  <c r="CU47" i="41"/>
  <c r="CE48" i="41"/>
  <c r="CQ48" i="41"/>
  <c r="DC48" i="41"/>
  <c r="CM49" i="41"/>
  <c r="CF21" i="41"/>
  <c r="CF20" i="41" s="1"/>
  <c r="CF19" i="41" s="1"/>
  <c r="CF18" i="41" s="1"/>
  <c r="CF17" i="41" s="1"/>
  <c r="CF16" i="41" s="1"/>
  <c r="CF15" i="41" s="1"/>
  <c r="CF14" i="41" s="1"/>
  <c r="CF13" i="41" s="1"/>
  <c r="CF12" i="41" s="1"/>
  <c r="CF11" i="41" s="1"/>
  <c r="CF10" i="41" s="1"/>
  <c r="CF9" i="41" s="1"/>
  <c r="CF8" i="41" s="1"/>
  <c r="CF7" i="41" s="1"/>
  <c r="CF6" i="41" s="1"/>
  <c r="CF5" i="41" s="1"/>
  <c r="CR21" i="41"/>
  <c r="CR20" i="41" s="1"/>
  <c r="CR19" i="41" s="1"/>
  <c r="CR18" i="41" s="1"/>
  <c r="CR17" i="41" s="1"/>
  <c r="CR16" i="41" s="1"/>
  <c r="CR15" i="41" s="1"/>
  <c r="CR14" i="41" s="1"/>
  <c r="CR13" i="41" s="1"/>
  <c r="CR12" i="41" s="1"/>
  <c r="CR11" i="41" s="1"/>
  <c r="CR10" i="41" s="1"/>
  <c r="CR9" i="41" s="1"/>
  <c r="CR8" i="41" s="1"/>
  <c r="CR7" i="41" s="1"/>
  <c r="CR6" i="41" s="1"/>
  <c r="CR5" i="41" s="1"/>
  <c r="CB22" i="41"/>
  <c r="CN22" i="41"/>
  <c r="CZ22" i="41"/>
  <c r="CJ23" i="41"/>
  <c r="CV23" i="41"/>
  <c r="CF24" i="41"/>
  <c r="CR24" i="41"/>
  <c r="CB25" i="41"/>
  <c r="CN25" i="41"/>
  <c r="CZ25" i="41"/>
  <c r="CJ26" i="41"/>
  <c r="CV26" i="41"/>
  <c r="CF27" i="41"/>
  <c r="CR27" i="41"/>
  <c r="CB28" i="41"/>
  <c r="CN28" i="41"/>
  <c r="CZ28" i="41"/>
  <c r="CJ29" i="41"/>
  <c r="CV29" i="41"/>
  <c r="CF30" i="41"/>
  <c r="CR30" i="41"/>
  <c r="CB31" i="41"/>
  <c r="CN31" i="41"/>
  <c r="CZ31" i="41"/>
  <c r="CJ32" i="41"/>
  <c r="CV32" i="41"/>
  <c r="CF33" i="41"/>
  <c r="CR33" i="41"/>
  <c r="CB34" i="41"/>
  <c r="CN34" i="41"/>
  <c r="CZ34" i="41"/>
  <c r="CJ35" i="41"/>
  <c r="CV35" i="41"/>
  <c r="CF36" i="41"/>
  <c r="CR36" i="41"/>
  <c r="CB37" i="41"/>
  <c r="CN37" i="41"/>
  <c r="CZ37" i="41"/>
  <c r="CJ38" i="41"/>
  <c r="CV38" i="41"/>
  <c r="CF39" i="41"/>
  <c r="CR39" i="41"/>
  <c r="CB40" i="41"/>
  <c r="CN40" i="41"/>
  <c r="CZ40" i="41"/>
  <c r="CJ41" i="41"/>
  <c r="CV41" i="41"/>
  <c r="CF42" i="41"/>
  <c r="CR42" i="41"/>
  <c r="CB43" i="41"/>
  <c r="CN43" i="41"/>
  <c r="CZ43" i="41"/>
  <c r="CJ44" i="41"/>
  <c r="CV44" i="41"/>
  <c r="CF45" i="41"/>
  <c r="CR45" i="41"/>
  <c r="CB46" i="41"/>
  <c r="CN46" i="41"/>
  <c r="CZ46" i="41"/>
  <c r="CJ47" i="41"/>
  <c r="CV47" i="41"/>
  <c r="CF48" i="41"/>
  <c r="CR48" i="41"/>
  <c r="CB49" i="41"/>
  <c r="CN49" i="41"/>
  <c r="CZ49" i="41"/>
  <c r="CH21" i="41"/>
  <c r="CH20" i="41" s="1"/>
  <c r="CH19" i="41" s="1"/>
  <c r="CH18" i="41" s="1"/>
  <c r="CH17" i="41" s="1"/>
  <c r="CH16" i="41" s="1"/>
  <c r="CH15" i="41" s="1"/>
  <c r="CH14" i="41" s="1"/>
  <c r="CH13" i="41" s="1"/>
  <c r="CH12" i="41" s="1"/>
  <c r="CH11" i="41" s="1"/>
  <c r="CH10" i="41" s="1"/>
  <c r="CH9" i="41" s="1"/>
  <c r="CH8" i="41" s="1"/>
  <c r="CH7" i="41" s="1"/>
  <c r="CH6" i="41" s="1"/>
  <c r="CH5" i="41" s="1"/>
  <c r="CT21" i="41"/>
  <c r="CT20" i="41" s="1"/>
  <c r="CT19" i="41" s="1"/>
  <c r="CT18" i="41" s="1"/>
  <c r="CT17" i="41" s="1"/>
  <c r="CT16" i="41" s="1"/>
  <c r="CT15" i="41" s="1"/>
  <c r="CT14" i="41" s="1"/>
  <c r="CT13" i="41" s="1"/>
  <c r="CT12" i="41" s="1"/>
  <c r="CT11" i="41" s="1"/>
  <c r="CT10" i="41" s="1"/>
  <c r="CT9" i="41" s="1"/>
  <c r="CT8" i="41" s="1"/>
  <c r="CT7" i="41" s="1"/>
  <c r="CT6" i="41" s="1"/>
  <c r="CT5" i="41" s="1"/>
  <c r="CD22" i="41"/>
  <c r="CP22" i="41"/>
  <c r="DB22" i="41"/>
  <c r="CL23" i="41"/>
  <c r="CX23" i="41"/>
  <c r="CH24" i="41"/>
  <c r="CT24" i="41"/>
  <c r="CD25" i="41"/>
  <c r="CP25" i="41"/>
  <c r="DB25" i="41"/>
  <c r="CL26" i="41"/>
  <c r="CX26" i="41"/>
  <c r="CH27" i="41"/>
  <c r="CT27" i="41"/>
  <c r="CD28" i="41"/>
  <c r="CP28" i="41"/>
  <c r="DB28" i="41"/>
  <c r="CL29" i="41"/>
  <c r="CX29" i="41"/>
  <c r="CH30" i="41"/>
  <c r="CT30" i="41"/>
  <c r="CD31" i="41"/>
  <c r="CP31" i="41"/>
  <c r="DB31" i="41"/>
  <c r="CL32" i="41"/>
  <c r="CX32" i="41"/>
  <c r="CH33" i="41"/>
  <c r="CT33" i="41"/>
  <c r="CD34" i="41"/>
  <c r="CP34" i="41"/>
  <c r="DB34" i="41"/>
  <c r="CL35" i="41"/>
  <c r="CX35" i="41"/>
  <c r="CH36" i="41"/>
  <c r="CT36" i="41"/>
  <c r="CD37" i="41"/>
  <c r="CP37" i="41"/>
  <c r="DB37" i="41"/>
  <c r="CL38" i="41"/>
  <c r="CX38" i="41"/>
  <c r="CH39" i="41"/>
  <c r="CT39" i="41"/>
  <c r="CD40" i="41"/>
  <c r="CP40" i="41"/>
  <c r="DB40" i="41"/>
  <c r="CL41" i="41"/>
  <c r="CX41" i="41"/>
  <c r="CH42" i="41"/>
  <c r="CT42" i="41"/>
  <c r="CD43" i="41"/>
  <c r="CP43" i="41"/>
  <c r="DB43" i="41"/>
  <c r="CL44" i="41"/>
  <c r="CX44" i="41"/>
  <c r="CH45" i="41"/>
  <c r="CT45" i="41"/>
  <c r="CD46" i="41"/>
  <c r="CP46" i="41"/>
  <c r="DB46" i="41"/>
  <c r="CL47" i="41"/>
  <c r="CX47" i="41"/>
  <c r="CH48" i="41"/>
  <c r="CT48" i="41"/>
  <c r="CI21" i="41"/>
  <c r="CI20" i="41" s="1"/>
  <c r="CI19" i="41" s="1"/>
  <c r="CI18" i="41" s="1"/>
  <c r="CI17" i="41" s="1"/>
  <c r="CI16" i="41" s="1"/>
  <c r="CI15" i="41" s="1"/>
  <c r="CI14" i="41" s="1"/>
  <c r="CI13" i="41" s="1"/>
  <c r="CI12" i="41" s="1"/>
  <c r="CI11" i="41" s="1"/>
  <c r="CI10" i="41" s="1"/>
  <c r="CI9" i="41" s="1"/>
  <c r="CI8" i="41" s="1"/>
  <c r="CI7" i="41" s="1"/>
  <c r="CI6" i="41" s="1"/>
  <c r="CI5" i="41" s="1"/>
  <c r="CY23" i="41"/>
  <c r="CM26" i="41"/>
  <c r="DC28" i="41"/>
  <c r="CQ31" i="41"/>
  <c r="CE34" i="41"/>
  <c r="CU36" i="41"/>
  <c r="CG39" i="41"/>
  <c r="DA40" i="41"/>
  <c r="CS42" i="41"/>
  <c r="CB44" i="41"/>
  <c r="CG45" i="41"/>
  <c r="CF46" i="41"/>
  <c r="CE47" i="41"/>
  <c r="CI48" i="41"/>
  <c r="CF49" i="41"/>
  <c r="DC49" i="41"/>
  <c r="CQ50" i="41"/>
  <c r="CF51" i="41"/>
  <c r="CU51" i="41"/>
  <c r="CI52" i="41"/>
  <c r="CZ52" i="41"/>
  <c r="CM53" i="41"/>
  <c r="DC53" i="41"/>
  <c r="CR54" i="41"/>
  <c r="CE55" i="41"/>
  <c r="CU55" i="41"/>
  <c r="CJ56" i="41"/>
  <c r="CY56" i="41"/>
  <c r="CJ57" i="41"/>
  <c r="CV57" i="41"/>
  <c r="CF58" i="41"/>
  <c r="CR58" i="41"/>
  <c r="CB59" i="41"/>
  <c r="CN59" i="41"/>
  <c r="CZ59" i="41"/>
  <c r="CJ60" i="41"/>
  <c r="CV60" i="41"/>
  <c r="CF61" i="41"/>
  <c r="CR61" i="41"/>
  <c r="CB62" i="41"/>
  <c r="CN62" i="41"/>
  <c r="CZ62" i="41"/>
  <c r="CJ63" i="41"/>
  <c r="CV63" i="41"/>
  <c r="CF64" i="41"/>
  <c r="CR64" i="41"/>
  <c r="CB65" i="41"/>
  <c r="CN65" i="41"/>
  <c r="CZ65" i="41"/>
  <c r="CJ66" i="41"/>
  <c r="CV66" i="41"/>
  <c r="CF67" i="41"/>
  <c r="CR67" i="41"/>
  <c r="CB68" i="41"/>
  <c r="CN68" i="41"/>
  <c r="CZ68" i="41"/>
  <c r="CJ69" i="41"/>
  <c r="CV69" i="41"/>
  <c r="CF70" i="41"/>
  <c r="CR70" i="41"/>
  <c r="CB71" i="41"/>
  <c r="CN71" i="41"/>
  <c r="CZ71" i="41"/>
  <c r="CJ72" i="41"/>
  <c r="CV72" i="41"/>
  <c r="CF73" i="41"/>
  <c r="CR73" i="41"/>
  <c r="CB74" i="41"/>
  <c r="CN74" i="41"/>
  <c r="CZ74" i="41"/>
  <c r="CJ75" i="41"/>
  <c r="CV75" i="41"/>
  <c r="CF76" i="41"/>
  <c r="CR76" i="41"/>
  <c r="CB77" i="41"/>
  <c r="CN77" i="41"/>
  <c r="CZ77" i="41"/>
  <c r="CJ78" i="41"/>
  <c r="CV78" i="41"/>
  <c r="CF79" i="41"/>
  <c r="CR79" i="41"/>
  <c r="CB80" i="41"/>
  <c r="CN80" i="41"/>
  <c r="CZ80" i="41"/>
  <c r="CS21" i="41"/>
  <c r="CS20" i="41" s="1"/>
  <c r="CS19" i="41" s="1"/>
  <c r="CS18" i="41" s="1"/>
  <c r="CS17" i="41" s="1"/>
  <c r="CS16" i="41" s="1"/>
  <c r="CS15" i="41" s="1"/>
  <c r="CS14" i="41" s="1"/>
  <c r="CS13" i="41" s="1"/>
  <c r="CS12" i="41" s="1"/>
  <c r="CS11" i="41" s="1"/>
  <c r="CS10" i="41" s="1"/>
  <c r="CS9" i="41" s="1"/>
  <c r="CS8" i="41" s="1"/>
  <c r="CS7" i="41" s="1"/>
  <c r="CS6" i="41" s="1"/>
  <c r="CS5" i="41" s="1"/>
  <c r="CG24" i="41"/>
  <c r="CW26" i="41"/>
  <c r="CK29" i="41"/>
  <c r="DA31" i="41"/>
  <c r="CO34" i="41"/>
  <c r="CC37" i="41"/>
  <c r="CI39" i="41"/>
  <c r="DC40" i="41"/>
  <c r="CU42" i="41"/>
  <c r="CD44" i="41"/>
  <c r="CI45" i="41"/>
  <c r="CH46" i="41"/>
  <c r="CK47" i="41"/>
  <c r="CJ48" i="41"/>
  <c r="CH49" i="41"/>
  <c r="CB50" i="41"/>
  <c r="CT50" i="41"/>
  <c r="CG51" i="41"/>
  <c r="CV51" i="41"/>
  <c r="CL52" i="41"/>
  <c r="DA52" i="41"/>
  <c r="CN53" i="41"/>
  <c r="CD54" i="41"/>
  <c r="CS54" i="41"/>
  <c r="CF55" i="41"/>
  <c r="CX55" i="41"/>
  <c r="CK56" i="41"/>
  <c r="CZ56" i="41"/>
  <c r="CK57" i="41"/>
  <c r="CW57" i="41"/>
  <c r="CG58" i="41"/>
  <c r="CS58" i="41"/>
  <c r="CC59" i="41"/>
  <c r="CO59" i="41"/>
  <c r="DA59" i="41"/>
  <c r="CK60" i="41"/>
  <c r="CW60" i="41"/>
  <c r="CG61" i="41"/>
  <c r="CS61" i="41"/>
  <c r="CC62" i="41"/>
  <c r="CO62" i="41"/>
  <c r="DA62" i="41"/>
  <c r="CK63" i="41"/>
  <c r="CW63" i="41"/>
  <c r="CG64" i="41"/>
  <c r="CS64" i="41"/>
  <c r="CC65" i="41"/>
  <c r="CO65" i="41"/>
  <c r="DA65" i="41"/>
  <c r="CK66" i="41"/>
  <c r="CW66" i="41"/>
  <c r="CG67" i="41"/>
  <c r="CS67" i="41"/>
  <c r="CC68" i="41"/>
  <c r="CO68" i="41"/>
  <c r="DA68" i="41"/>
  <c r="CK69" i="41"/>
  <c r="CW69" i="41"/>
  <c r="CG70" i="41"/>
  <c r="CS70" i="41"/>
  <c r="CC71" i="41"/>
  <c r="CO71" i="41"/>
  <c r="DA71" i="41"/>
  <c r="CK72" i="41"/>
  <c r="CW72" i="41"/>
  <c r="CG73" i="41"/>
  <c r="CS73" i="41"/>
  <c r="CC74" i="41"/>
  <c r="CO74" i="41"/>
  <c r="DA74" i="41"/>
  <c r="CK75" i="41"/>
  <c r="CW75" i="41"/>
  <c r="CG76" i="41"/>
  <c r="CS76" i="41"/>
  <c r="CU21" i="41"/>
  <c r="CU20" i="41" s="1"/>
  <c r="CU19" i="41" s="1"/>
  <c r="CU18" i="41" s="1"/>
  <c r="CU17" i="41" s="1"/>
  <c r="CU16" i="41" s="1"/>
  <c r="CU15" i="41" s="1"/>
  <c r="CU14" i="41" s="1"/>
  <c r="CU13" i="41" s="1"/>
  <c r="CU12" i="41" s="1"/>
  <c r="CU11" i="41" s="1"/>
  <c r="CU10" i="41" s="1"/>
  <c r="CU9" i="41" s="1"/>
  <c r="CU8" i="41" s="1"/>
  <c r="CU7" i="41" s="1"/>
  <c r="CU6" i="41" s="1"/>
  <c r="CU5" i="41" s="1"/>
  <c r="CI24" i="41"/>
  <c r="CY26" i="41"/>
  <c r="CM29" i="41"/>
  <c r="DC31" i="41"/>
  <c r="CQ34" i="41"/>
  <c r="CE37" i="41"/>
  <c r="CJ39" i="41"/>
  <c r="CB41" i="41"/>
  <c r="CV42" i="41"/>
  <c r="CK44" i="41"/>
  <c r="CJ45" i="41"/>
  <c r="CI46" i="41"/>
  <c r="CM47" i="41"/>
  <c r="CL48" i="41"/>
  <c r="CI49" i="41"/>
  <c r="CD50" i="41"/>
  <c r="CU50" i="41"/>
  <c r="CH51" i="41"/>
  <c r="CX51" i="41"/>
  <c r="CM52" i="41"/>
  <c r="DB52" i="41"/>
  <c r="CP53" i="41"/>
  <c r="CE54" i="41"/>
  <c r="CT54" i="41"/>
  <c r="CH55" i="41"/>
  <c r="CY55" i="41"/>
  <c r="CL56" i="41"/>
  <c r="DA56" i="41"/>
  <c r="CL57" i="41"/>
  <c r="CX57" i="41"/>
  <c r="CH58" i="41"/>
  <c r="CT58" i="41"/>
  <c r="CD59" i="41"/>
  <c r="CP59" i="41"/>
  <c r="DB59" i="41"/>
  <c r="CL60" i="41"/>
  <c r="CX60" i="41"/>
  <c r="CH61" i="41"/>
  <c r="CT61" i="41"/>
  <c r="CD62" i="41"/>
  <c r="CP62" i="41"/>
  <c r="DB62" i="41"/>
  <c r="CL63" i="41"/>
  <c r="CX63" i="41"/>
  <c r="CH64" i="41"/>
  <c r="CT64" i="41"/>
  <c r="CD65" i="41"/>
  <c r="CP65" i="41"/>
  <c r="DB65" i="41"/>
  <c r="CL66" i="41"/>
  <c r="CX66" i="41"/>
  <c r="CC22" i="41"/>
  <c r="CS24" i="41"/>
  <c r="CG27" i="41"/>
  <c r="CW29" i="41"/>
  <c r="CK32" i="41"/>
  <c r="DA34" i="41"/>
  <c r="CO37" i="41"/>
  <c r="CS39" i="41"/>
  <c r="CK41" i="41"/>
  <c r="CC43" i="41"/>
  <c r="CM44" i="41"/>
  <c r="CL45" i="41"/>
  <c r="CO46" i="41"/>
  <c r="CN47" i="41"/>
  <c r="CM48" i="41"/>
  <c r="CO49" i="41"/>
  <c r="CE50" i="41"/>
  <c r="CV50" i="41"/>
  <c r="CI51" i="41"/>
  <c r="CY51" i="41"/>
  <c r="CN52" i="41"/>
  <c r="DC52" i="41"/>
  <c r="CQ53" i="41"/>
  <c r="CF54" i="41"/>
  <c r="CU54" i="41"/>
  <c r="CI55" i="41"/>
  <c r="CZ55" i="41"/>
  <c r="CM56" i="41"/>
  <c r="DB56" i="41"/>
  <c r="CM57" i="41"/>
  <c r="CY57" i="41"/>
  <c r="CI58" i="41"/>
  <c r="CU58" i="41"/>
  <c r="CE59" i="41"/>
  <c r="CQ59" i="41"/>
  <c r="DC59" i="41"/>
  <c r="CM60" i="41"/>
  <c r="CY60" i="41"/>
  <c r="CI61" i="41"/>
  <c r="CU61" i="41"/>
  <c r="CE62" i="41"/>
  <c r="CQ62" i="41"/>
  <c r="DC62" i="41"/>
  <c r="CM63" i="41"/>
  <c r="CY63" i="41"/>
  <c r="CI64" i="41"/>
  <c r="CU64" i="41"/>
  <c r="CE65" i="41"/>
  <c r="CQ65" i="41"/>
  <c r="DC65" i="41"/>
  <c r="CM66" i="41"/>
  <c r="CY66" i="41"/>
  <c r="CI67" i="41"/>
  <c r="CE22" i="41"/>
  <c r="CU24" i="41"/>
  <c r="CI27" i="41"/>
  <c r="CY29" i="41"/>
  <c r="CM32" i="41"/>
  <c r="DC34" i="41"/>
  <c r="CQ37" i="41"/>
  <c r="CU39" i="41"/>
  <c r="CM41" i="41"/>
  <c r="CE43" i="41"/>
  <c r="CN44" i="41"/>
  <c r="CM45" i="41"/>
  <c r="CQ46" i="41"/>
  <c r="CP47" i="41"/>
  <c r="CS48" i="41"/>
  <c r="CP49" i="41"/>
  <c r="CH50" i="41"/>
  <c r="CW50" i="41"/>
  <c r="CJ51" i="41"/>
  <c r="DB51" i="41"/>
  <c r="CO52" i="41"/>
  <c r="CB53" i="41"/>
  <c r="CT53" i="41"/>
  <c r="CG54" i="41"/>
  <c r="CV54" i="41"/>
  <c r="CL55" i="41"/>
  <c r="DA55" i="41"/>
  <c r="CN56" i="41"/>
  <c r="DC56" i="41"/>
  <c r="CN57" i="41"/>
  <c r="CZ57" i="41"/>
  <c r="CJ58" i="41"/>
  <c r="CV58" i="41"/>
  <c r="CF59" i="41"/>
  <c r="CR59" i="41"/>
  <c r="CB60" i="41"/>
  <c r="CN60" i="41"/>
  <c r="CZ60" i="41"/>
  <c r="CJ61" i="41"/>
  <c r="CV61" i="41"/>
  <c r="CF62" i="41"/>
  <c r="CR62" i="41"/>
  <c r="CB63" i="41"/>
  <c r="CN63" i="41"/>
  <c r="CZ63" i="41"/>
  <c r="CJ64" i="41"/>
  <c r="CV64" i="41"/>
  <c r="CF65" i="41"/>
  <c r="CR65" i="41"/>
  <c r="CB66" i="41"/>
  <c r="CN66" i="41"/>
  <c r="CZ66" i="41"/>
  <c r="CJ67" i="41"/>
  <c r="CV67" i="41"/>
  <c r="CF68" i="41"/>
  <c r="CR68" i="41"/>
  <c r="CB69" i="41"/>
  <c r="CN69" i="41"/>
  <c r="CZ69" i="41"/>
  <c r="CJ70" i="41"/>
  <c r="CV70" i="41"/>
  <c r="CF71" i="41"/>
  <c r="CR71" i="41"/>
  <c r="CB72" i="41"/>
  <c r="CN72" i="41"/>
  <c r="CZ72" i="41"/>
  <c r="CJ73" i="41"/>
  <c r="CV73" i="41"/>
  <c r="CF74" i="41"/>
  <c r="CR74" i="41"/>
  <c r="CB75" i="41"/>
  <c r="CN75" i="41"/>
  <c r="CZ75" i="41"/>
  <c r="CJ76" i="41"/>
  <c r="CV76" i="41"/>
  <c r="CF77" i="41"/>
  <c r="CR77" i="41"/>
  <c r="CB78" i="41"/>
  <c r="CN78" i="41"/>
  <c r="CZ78" i="41"/>
  <c r="CJ79" i="41"/>
  <c r="CV79" i="41"/>
  <c r="CF80" i="41"/>
  <c r="CR80" i="41"/>
  <c r="CB81" i="41"/>
  <c r="CN81" i="41"/>
  <c r="CO22" i="41"/>
  <c r="CC25" i="41"/>
  <c r="CS27" i="41"/>
  <c r="CG30" i="41"/>
  <c r="CW32" i="41"/>
  <c r="CK35" i="41"/>
  <c r="DA37" i="41"/>
  <c r="CV39" i="41"/>
  <c r="CN41" i="41"/>
  <c r="CF43" i="41"/>
  <c r="CP44" i="41"/>
  <c r="CS45" i="41"/>
  <c r="CR46" i="41"/>
  <c r="CQ47" i="41"/>
  <c r="CU48" i="41"/>
  <c r="CQ49" i="41"/>
  <c r="CI50" i="41"/>
  <c r="CX50" i="41"/>
  <c r="CL51" i="41"/>
  <c r="DC51" i="41"/>
  <c r="CP52" i="41"/>
  <c r="CD53" i="41"/>
  <c r="CU53" i="41"/>
  <c r="CH54" i="41"/>
  <c r="CX54" i="41"/>
  <c r="CM55" i="41"/>
  <c r="DB55" i="41"/>
  <c r="CP56" i="41"/>
  <c r="CB57" i="41"/>
  <c r="CO57" i="41"/>
  <c r="DA57" i="41"/>
  <c r="CK58" i="41"/>
  <c r="CW58" i="41"/>
  <c r="CG59" i="41"/>
  <c r="CS59" i="41"/>
  <c r="CC60" i="41"/>
  <c r="CO60" i="41"/>
  <c r="DA60" i="41"/>
  <c r="CK61" i="41"/>
  <c r="CW61" i="41"/>
  <c r="CG62" i="41"/>
  <c r="CS62" i="41"/>
  <c r="CC63" i="41"/>
  <c r="CO63" i="41"/>
  <c r="DA63" i="41"/>
  <c r="CK64" i="41"/>
  <c r="CW64" i="41"/>
  <c r="CG65" i="41"/>
  <c r="CS65" i="41"/>
  <c r="CC66" i="41"/>
  <c r="CO66" i="41"/>
  <c r="DA66" i="41"/>
  <c r="CK67" i="41"/>
  <c r="CW67" i="41"/>
  <c r="CG68" i="41"/>
  <c r="CS68" i="41"/>
  <c r="CC69" i="41"/>
  <c r="CO69" i="41"/>
  <c r="CQ22" i="41"/>
  <c r="CE25" i="41"/>
  <c r="CU27" i="41"/>
  <c r="CI30" i="41"/>
  <c r="CY32" i="41"/>
  <c r="CM35" i="41"/>
  <c r="DC37" i="41"/>
  <c r="CC40" i="41"/>
  <c r="CW41" i="41"/>
  <c r="CO43" i="41"/>
  <c r="CQ44" i="41"/>
  <c r="CU45" i="41"/>
  <c r="CT46" i="41"/>
  <c r="CW47" i="41"/>
  <c r="CV48" i="41"/>
  <c r="CR49" i="41"/>
  <c r="CJ50" i="41"/>
  <c r="CY50" i="41"/>
  <c r="CM51" i="41"/>
  <c r="CB52" i="41"/>
  <c r="CQ52" i="41"/>
  <c r="CE53" i="41"/>
  <c r="CV53" i="41"/>
  <c r="CI54" i="41"/>
  <c r="CY54" i="41"/>
  <c r="CN55" i="41"/>
  <c r="DC55" i="41"/>
  <c r="CQ56" i="41"/>
  <c r="CD57" i="41"/>
  <c r="CP57" i="41"/>
  <c r="DB57" i="41"/>
  <c r="CL58" i="41"/>
  <c r="CX58" i="41"/>
  <c r="CH59" i="41"/>
  <c r="CT59" i="41"/>
  <c r="CD60" i="41"/>
  <c r="CP60" i="41"/>
  <c r="DB60" i="41"/>
  <c r="CL61" i="41"/>
  <c r="CX61" i="41"/>
  <c r="CH62" i="41"/>
  <c r="CT62" i="41"/>
  <c r="CD63" i="41"/>
  <c r="CP63" i="41"/>
  <c r="DB63" i="41"/>
  <c r="CL64" i="41"/>
  <c r="CX64" i="41"/>
  <c r="CH65" i="41"/>
  <c r="CT65" i="41"/>
  <c r="CD66" i="41"/>
  <c r="CP66" i="41"/>
  <c r="DB66" i="41"/>
  <c r="CL67" i="41"/>
  <c r="DA22" i="41"/>
  <c r="CO25" i="41"/>
  <c r="CC28" i="41"/>
  <c r="CS30" i="41"/>
  <c r="CG33" i="41"/>
  <c r="CW35" i="41"/>
  <c r="CK38" i="41"/>
  <c r="CE40" i="41"/>
  <c r="CY41" i="41"/>
  <c r="CQ43" i="41"/>
  <c r="CW44" i="41"/>
  <c r="CV45" i="41"/>
  <c r="CU46" i="41"/>
  <c r="CY47" i="41"/>
  <c r="CX48" i="41"/>
  <c r="CT49" i="41"/>
  <c r="CK50" i="41"/>
  <c r="CZ50" i="41"/>
  <c r="CP51" i="41"/>
  <c r="CC52" i="41"/>
  <c r="CR52" i="41"/>
  <c r="CH53" i="41"/>
  <c r="CW53" i="41"/>
  <c r="CJ54" i="41"/>
  <c r="DB54" i="41"/>
  <c r="CO55" i="41"/>
  <c r="CB56" i="41"/>
  <c r="CT56" i="41"/>
  <c r="CE57" i="41"/>
  <c r="CQ57" i="41"/>
  <c r="DC57" i="41"/>
  <c r="CM58" i="41"/>
  <c r="CY58" i="41"/>
  <c r="CI59" i="41"/>
  <c r="CU59" i="41"/>
  <c r="CE60" i="41"/>
  <c r="CQ60" i="41"/>
  <c r="DC60" i="41"/>
  <c r="CM61" i="41"/>
  <c r="CY61" i="41"/>
  <c r="CI62" i="41"/>
  <c r="CU62" i="41"/>
  <c r="CE63" i="41"/>
  <c r="CQ63" i="41"/>
  <c r="DC63" i="41"/>
  <c r="CM64" i="41"/>
  <c r="CY64" i="41"/>
  <c r="CI65" i="41"/>
  <c r="CU65" i="41"/>
  <c r="CE66" i="41"/>
  <c r="CQ66" i="41"/>
  <c r="DC66" i="41"/>
  <c r="CM67" i="41"/>
  <c r="CY67" i="41"/>
  <c r="DC22" i="41"/>
  <c r="CQ25" i="41"/>
  <c r="CE28" i="41"/>
  <c r="CU30" i="41"/>
  <c r="CI33" i="41"/>
  <c r="CY35" i="41"/>
  <c r="CM38" i="41"/>
  <c r="CF40" i="41"/>
  <c r="CZ41" i="41"/>
  <c r="CR43" i="41"/>
  <c r="CY44" i="41"/>
  <c r="CX45" i="41"/>
  <c r="DA46" i="41"/>
  <c r="CZ47" i="41"/>
  <c r="CY48" i="41"/>
  <c r="CU49" i="41"/>
  <c r="CL50" i="41"/>
  <c r="DB50" i="41"/>
  <c r="CQ51" i="41"/>
  <c r="CD52" i="41"/>
  <c r="CT52" i="41"/>
  <c r="CI53" i="41"/>
  <c r="CX53" i="41"/>
  <c r="CL54" i="41"/>
  <c r="DC54" i="41"/>
  <c r="CP55" i="41"/>
  <c r="CD56" i="41"/>
  <c r="CU56" i="41"/>
  <c r="CF57" i="41"/>
  <c r="CR57" i="41"/>
  <c r="CB58" i="41"/>
  <c r="CN58" i="41"/>
  <c r="CZ58" i="41"/>
  <c r="CJ59" i="41"/>
  <c r="CV59" i="41"/>
  <c r="CF60" i="41"/>
  <c r="CR60" i="41"/>
  <c r="CB61" i="41"/>
  <c r="CN61" i="41"/>
  <c r="CZ61" i="41"/>
  <c r="CJ62" i="41"/>
  <c r="CV62" i="41"/>
  <c r="CF63" i="41"/>
  <c r="CR63" i="41"/>
  <c r="CB64" i="41"/>
  <c r="CN64" i="41"/>
  <c r="CZ64" i="41"/>
  <c r="CJ65" i="41"/>
  <c r="CV65" i="41"/>
  <c r="CF66" i="41"/>
  <c r="CR66" i="41"/>
  <c r="CB67" i="41"/>
  <c r="CN67" i="41"/>
  <c r="CZ67" i="41"/>
  <c r="CJ68" i="41"/>
  <c r="CV68" i="41"/>
  <c r="CF69" i="41"/>
  <c r="CR69" i="41"/>
  <c r="CK23" i="41"/>
  <c r="DA25" i="41"/>
  <c r="CO28" i="41"/>
  <c r="CC31" i="41"/>
  <c r="CS33" i="41"/>
  <c r="CG36" i="41"/>
  <c r="CW38" i="41"/>
  <c r="CO40" i="41"/>
  <c r="CG42" i="41"/>
  <c r="CT43" i="41"/>
  <c r="CZ44" i="41"/>
  <c r="CY45" i="41"/>
  <c r="DC46" i="41"/>
  <c r="DB47" i="41"/>
  <c r="CC49" i="41"/>
  <c r="CY49" i="41"/>
  <c r="CM50" i="41"/>
  <c r="DC50" i="41"/>
  <c r="CR51" i="41"/>
  <c r="CE52" i="41"/>
  <c r="CU52" i="41"/>
  <c r="CJ53" i="41"/>
  <c r="CY53" i="41"/>
  <c r="CM54" i="41"/>
  <c r="CB55" i="41"/>
  <c r="CQ55" i="41"/>
  <c r="CE56" i="41"/>
  <c r="CV56" i="41"/>
  <c r="CG57" i="41"/>
  <c r="CS57" i="41"/>
  <c r="CC58" i="41"/>
  <c r="CO58" i="41"/>
  <c r="DA58" i="41"/>
  <c r="CK59" i="41"/>
  <c r="CW59" i="41"/>
  <c r="CG60" i="41"/>
  <c r="CS60" i="41"/>
  <c r="CC61" i="41"/>
  <c r="CO61" i="41"/>
  <c r="DA61" i="41"/>
  <c r="CK62" i="41"/>
  <c r="CW62" i="41"/>
  <c r="CG63" i="41"/>
  <c r="CS63" i="41"/>
  <c r="CC64" i="41"/>
  <c r="CO64" i="41"/>
  <c r="DA64" i="41"/>
  <c r="CK65" i="41"/>
  <c r="CW65" i="41"/>
  <c r="CG66" i="41"/>
  <c r="CS66" i="41"/>
  <c r="CC67" i="41"/>
  <c r="CM23" i="41"/>
  <c r="DC25" i="41"/>
  <c r="CQ28" i="41"/>
  <c r="CE31" i="41"/>
  <c r="CU33" i="41"/>
  <c r="CI36" i="41"/>
  <c r="CY38" i="41"/>
  <c r="CQ40" i="41"/>
  <c r="CI42" i="41"/>
  <c r="DA43" i="41"/>
  <c r="DB44" i="41"/>
  <c r="CC46" i="41"/>
  <c r="CB47" i="41"/>
  <c r="DC47" i="41"/>
  <c r="CD49" i="41"/>
  <c r="DA49" i="41"/>
  <c r="CN50" i="41"/>
  <c r="CD51" i="41"/>
  <c r="CS51" i="41"/>
  <c r="CF52" i="41"/>
  <c r="CX52" i="41"/>
  <c r="CK53" i="41"/>
  <c r="CZ53" i="41"/>
  <c r="CP54" i="41"/>
  <c r="CC55" i="41"/>
  <c r="CR55" i="41"/>
  <c r="CH56" i="41"/>
  <c r="CW56" i="41"/>
  <c r="CH57" i="41"/>
  <c r="CT57" i="41"/>
  <c r="CD58" i="41"/>
  <c r="CP58" i="41"/>
  <c r="DB58" i="41"/>
  <c r="CL59" i="41"/>
  <c r="CX59" i="41"/>
  <c r="CH60" i="41"/>
  <c r="CT60" i="41"/>
  <c r="CD61" i="41"/>
  <c r="CP61" i="41"/>
  <c r="DB61" i="41"/>
  <c r="CW23" i="41"/>
  <c r="CD47" i="41"/>
  <c r="CD55" i="41"/>
  <c r="CU60" i="41"/>
  <c r="CD64" i="41"/>
  <c r="CT66" i="41"/>
  <c r="DB67" i="41"/>
  <c r="CU68" i="41"/>
  <c r="CM69" i="41"/>
  <c r="CC70" i="41"/>
  <c r="CT70" i="41"/>
  <c r="CH71" i="41"/>
  <c r="CW71" i="41"/>
  <c r="CL72" i="41"/>
  <c r="DB72" i="41"/>
  <c r="CO73" i="41"/>
  <c r="CD74" i="41"/>
  <c r="CT74" i="41"/>
  <c r="CG75" i="41"/>
  <c r="CX75" i="41"/>
  <c r="CL76" i="41"/>
  <c r="DA76" i="41"/>
  <c r="CM77" i="41"/>
  <c r="DB77" i="41"/>
  <c r="CO78" i="41"/>
  <c r="DC78" i="41"/>
  <c r="CO79" i="41"/>
  <c r="DC79" i="41"/>
  <c r="CP80" i="41"/>
  <c r="CC81" i="41"/>
  <c r="CP81" i="41"/>
  <c r="DB81" i="41"/>
  <c r="CL82" i="41"/>
  <c r="CX82" i="41"/>
  <c r="CH83" i="41"/>
  <c r="CT83" i="41"/>
  <c r="CD84" i="41"/>
  <c r="CP84" i="41"/>
  <c r="DB84" i="41"/>
  <c r="CL85" i="41"/>
  <c r="CX85" i="41"/>
  <c r="CH86" i="41"/>
  <c r="CT86" i="41"/>
  <c r="CD87" i="41"/>
  <c r="CP87" i="41"/>
  <c r="DB87" i="41"/>
  <c r="CL88" i="41"/>
  <c r="CX88" i="41"/>
  <c r="CH89" i="41"/>
  <c r="CT89" i="41"/>
  <c r="CD90" i="41"/>
  <c r="CP90" i="41"/>
  <c r="DB90" i="41"/>
  <c r="CL91" i="41"/>
  <c r="CX91" i="41"/>
  <c r="CH92" i="41"/>
  <c r="CT92" i="41"/>
  <c r="CD93" i="41"/>
  <c r="CP93" i="41"/>
  <c r="DB93" i="41"/>
  <c r="CL94" i="41"/>
  <c r="CX94" i="41"/>
  <c r="CH95" i="41"/>
  <c r="CT95" i="41"/>
  <c r="CD96" i="41"/>
  <c r="CP96" i="41"/>
  <c r="DB96" i="41"/>
  <c r="CL97" i="41"/>
  <c r="CX97" i="41"/>
  <c r="CH98" i="41"/>
  <c r="CT98" i="41"/>
  <c r="CD99" i="41"/>
  <c r="CP99" i="41"/>
  <c r="DB99" i="41"/>
  <c r="CL100" i="41"/>
  <c r="CX100" i="41"/>
  <c r="CH101" i="41"/>
  <c r="CT101" i="41"/>
  <c r="CD102" i="41"/>
  <c r="CP102" i="41"/>
  <c r="DB102" i="41"/>
  <c r="CL103" i="41"/>
  <c r="CX103" i="41"/>
  <c r="CH104" i="41"/>
  <c r="CT104" i="41"/>
  <c r="CK26" i="41"/>
  <c r="CG48" i="41"/>
  <c r="CT55" i="41"/>
  <c r="CE61" i="41"/>
  <c r="CE64" i="41"/>
  <c r="CU66" i="41"/>
  <c r="DC67" i="41"/>
  <c r="CW68" i="41"/>
  <c r="CP69" i="41"/>
  <c r="CD70" i="41"/>
  <c r="CU70" i="41"/>
  <c r="CI71" i="41"/>
  <c r="CX71" i="41"/>
  <c r="CM72" i="41"/>
  <c r="DC72" i="41"/>
  <c r="CP73" i="41"/>
  <c r="CE74" i="41"/>
  <c r="CU74" i="41"/>
  <c r="CH75" i="41"/>
  <c r="CY75" i="41"/>
  <c r="CM76" i="41"/>
  <c r="DB76" i="41"/>
  <c r="CO77" i="41"/>
  <c r="DC77" i="41"/>
  <c r="CP78" i="41"/>
  <c r="CB79" i="41"/>
  <c r="CP79" i="41"/>
  <c r="CC80" i="41"/>
  <c r="CQ80" i="41"/>
  <c r="CD81" i="41"/>
  <c r="CQ81" i="41"/>
  <c r="DC81" i="41"/>
  <c r="CM82" i="41"/>
  <c r="CY82" i="41"/>
  <c r="CI83" i="41"/>
  <c r="CU83" i="41"/>
  <c r="CE84" i="41"/>
  <c r="CQ84" i="41"/>
  <c r="DC84" i="41"/>
  <c r="CM85" i="41"/>
  <c r="CY85" i="41"/>
  <c r="CI86" i="41"/>
  <c r="CU86" i="41"/>
  <c r="CE87" i="41"/>
  <c r="CQ87" i="41"/>
  <c r="DC87" i="41"/>
  <c r="CM88" i="41"/>
  <c r="CY88" i="41"/>
  <c r="CI89" i="41"/>
  <c r="CU89" i="41"/>
  <c r="CE90" i="41"/>
  <c r="CQ90" i="41"/>
  <c r="DC90" i="41"/>
  <c r="CM91" i="41"/>
  <c r="CY91" i="41"/>
  <c r="CI92" i="41"/>
  <c r="CU92" i="41"/>
  <c r="CE93" i="41"/>
  <c r="CQ93" i="41"/>
  <c r="DC93" i="41"/>
  <c r="CM94" i="41"/>
  <c r="CY94" i="41"/>
  <c r="CI95" i="41"/>
  <c r="CU95" i="41"/>
  <c r="CE96" i="41"/>
  <c r="CQ96" i="41"/>
  <c r="DC96" i="41"/>
  <c r="CM97" i="41"/>
  <c r="CY97" i="41"/>
  <c r="CI98" i="41"/>
  <c r="CU98" i="41"/>
  <c r="CE99" i="41"/>
  <c r="CQ99" i="41"/>
  <c r="DC99" i="41"/>
  <c r="CM100" i="41"/>
  <c r="CY100" i="41"/>
  <c r="CI101" i="41"/>
  <c r="CU101" i="41"/>
  <c r="CE102" i="41"/>
  <c r="CQ102" i="41"/>
  <c r="DC102" i="41"/>
  <c r="CM103" i="41"/>
  <c r="CY103" i="41"/>
  <c r="CI104" i="41"/>
  <c r="CU104" i="41"/>
  <c r="DA28" i="41"/>
  <c r="CE49" i="41"/>
  <c r="CI56" i="41"/>
  <c r="CQ61" i="41"/>
  <c r="CP64" i="41"/>
  <c r="CD67" i="41"/>
  <c r="CD68" i="41"/>
  <c r="CX68" i="41"/>
  <c r="CQ69" i="41"/>
  <c r="CE70" i="41"/>
  <c r="CW70" i="41"/>
  <c r="CJ71" i="41"/>
  <c r="CY71" i="41"/>
  <c r="CO72" i="41"/>
  <c r="CB73" i="41"/>
  <c r="CQ73" i="41"/>
  <c r="CG74" i="41"/>
  <c r="CV74" i="41"/>
  <c r="CI75" i="41"/>
  <c r="DA75" i="41"/>
  <c r="CN76" i="41"/>
  <c r="DC76" i="41"/>
  <c r="CP77" i="41"/>
  <c r="CC78" i="41"/>
  <c r="CQ78" i="41"/>
  <c r="CC79" i="41"/>
  <c r="CQ79" i="41"/>
  <c r="CD80" i="41"/>
  <c r="CS80" i="41"/>
  <c r="CE81" i="41"/>
  <c r="CR81" i="41"/>
  <c r="CB82" i="41"/>
  <c r="CN82" i="41"/>
  <c r="CZ82" i="41"/>
  <c r="CJ83" i="41"/>
  <c r="CV83" i="41"/>
  <c r="CF84" i="41"/>
  <c r="CR84" i="41"/>
  <c r="CB85" i="41"/>
  <c r="CN85" i="41"/>
  <c r="CZ85" i="41"/>
  <c r="CJ86" i="41"/>
  <c r="CV86" i="41"/>
  <c r="CF87" i="41"/>
  <c r="CR87" i="41"/>
  <c r="CB88" i="41"/>
  <c r="CN88" i="41"/>
  <c r="CZ88" i="41"/>
  <c r="CJ89" i="41"/>
  <c r="CV89" i="41"/>
  <c r="CF90" i="41"/>
  <c r="CR90" i="41"/>
  <c r="CB91" i="41"/>
  <c r="CN91" i="41"/>
  <c r="CZ91" i="41"/>
  <c r="CJ92" i="41"/>
  <c r="CV92" i="41"/>
  <c r="CF93" i="41"/>
  <c r="CR93" i="41"/>
  <c r="CB94" i="41"/>
  <c r="CN94" i="41"/>
  <c r="CZ94" i="41"/>
  <c r="CJ95" i="41"/>
  <c r="CV95" i="41"/>
  <c r="CF96" i="41"/>
  <c r="CO31" i="41"/>
  <c r="DB49" i="41"/>
  <c r="CX56" i="41"/>
  <c r="DC61" i="41"/>
  <c r="CQ64" i="41"/>
  <c r="CE67" i="41"/>
  <c r="CE68" i="41"/>
  <c r="CY68" i="41"/>
  <c r="CS69" i="41"/>
  <c r="CH70" i="41"/>
  <c r="CX70" i="41"/>
  <c r="CK71" i="41"/>
  <c r="DB71" i="41"/>
  <c r="CP72" i="41"/>
  <c r="CC73" i="41"/>
  <c r="CT73" i="41"/>
  <c r="CH74" i="41"/>
  <c r="CW74" i="41"/>
  <c r="CL75" i="41"/>
  <c r="DB75" i="41"/>
  <c r="CO76" i="41"/>
  <c r="CC77" i="41"/>
  <c r="CQ77" i="41"/>
  <c r="CD78" i="41"/>
  <c r="CR78" i="41"/>
  <c r="CD79" i="41"/>
  <c r="CS79" i="41"/>
  <c r="CE80" i="41"/>
  <c r="CT80" i="41"/>
  <c r="CF81" i="41"/>
  <c r="CS81" i="41"/>
  <c r="CC82" i="41"/>
  <c r="CO82" i="41"/>
  <c r="DA82" i="41"/>
  <c r="CK83" i="41"/>
  <c r="CW83" i="41"/>
  <c r="CG84" i="41"/>
  <c r="CS84" i="41"/>
  <c r="CC85" i="41"/>
  <c r="CO85" i="41"/>
  <c r="DA85" i="41"/>
  <c r="CK86" i="41"/>
  <c r="CW86" i="41"/>
  <c r="CG87" i="41"/>
  <c r="CS87" i="41"/>
  <c r="CC88" i="41"/>
  <c r="CO88" i="41"/>
  <c r="DA88" i="41"/>
  <c r="CK89" i="41"/>
  <c r="CW89" i="41"/>
  <c r="CG90" i="41"/>
  <c r="CS90" i="41"/>
  <c r="CC91" i="41"/>
  <c r="CO91" i="41"/>
  <c r="DA91" i="41"/>
  <c r="CK92" i="41"/>
  <c r="CW92" i="41"/>
  <c r="CG93" i="41"/>
  <c r="CS93" i="41"/>
  <c r="CC94" i="41"/>
  <c r="CO94" i="41"/>
  <c r="DA94" i="41"/>
  <c r="CK95" i="41"/>
  <c r="CC34" i="41"/>
  <c r="CP50" i="41"/>
  <c r="CI57" i="41"/>
  <c r="CL62" i="41"/>
  <c r="DB64" i="41"/>
  <c r="CH67" i="41"/>
  <c r="CH68" i="41"/>
  <c r="DB68" i="41"/>
  <c r="CT69" i="41"/>
  <c r="CI70" i="41"/>
  <c r="CY70" i="41"/>
  <c r="CL71" i="41"/>
  <c r="DC71" i="41"/>
  <c r="CQ72" i="41"/>
  <c r="CD73" i="41"/>
  <c r="CU73" i="41"/>
  <c r="CI74" i="41"/>
  <c r="CX74" i="41"/>
  <c r="CM75" i="41"/>
  <c r="DC75" i="41"/>
  <c r="CP76" i="41"/>
  <c r="CD77" i="41"/>
  <c r="CS77" i="41"/>
  <c r="CE78" i="41"/>
  <c r="CS78" i="41"/>
  <c r="CE79" i="41"/>
  <c r="CT79" i="41"/>
  <c r="CG80" i="41"/>
  <c r="CU80" i="41"/>
  <c r="CG81" i="41"/>
  <c r="CT81" i="41"/>
  <c r="CD82" i="41"/>
  <c r="CP82" i="41"/>
  <c r="DB82" i="41"/>
  <c r="CL83" i="41"/>
  <c r="CX83" i="41"/>
  <c r="CH84" i="41"/>
  <c r="CT84" i="41"/>
  <c r="CD85" i="41"/>
  <c r="CP85" i="41"/>
  <c r="DB85" i="41"/>
  <c r="CL86" i="41"/>
  <c r="CX86" i="41"/>
  <c r="CH87" i="41"/>
  <c r="CT87" i="41"/>
  <c r="CD88" i="41"/>
  <c r="CP88" i="41"/>
  <c r="DB88" i="41"/>
  <c r="CL89" i="41"/>
  <c r="CX89" i="41"/>
  <c r="CH90" i="41"/>
  <c r="CT90" i="41"/>
  <c r="CD91" i="41"/>
  <c r="CP91" i="41"/>
  <c r="DB91" i="41"/>
  <c r="CL92" i="41"/>
  <c r="CX92" i="41"/>
  <c r="CH93" i="41"/>
  <c r="CT93" i="41"/>
  <c r="CD94" i="41"/>
  <c r="CP94" i="41"/>
  <c r="DB94" i="41"/>
  <c r="CL95" i="41"/>
  <c r="CX95" i="41"/>
  <c r="CH96" i="41"/>
  <c r="CT96" i="41"/>
  <c r="CD97" i="41"/>
  <c r="CP97" i="41"/>
  <c r="DB97" i="41"/>
  <c r="CL98" i="41"/>
  <c r="CX98" i="41"/>
  <c r="CH99" i="41"/>
  <c r="CT99" i="41"/>
  <c r="CD100" i="41"/>
  <c r="CS36" i="41"/>
  <c r="CE51" i="41"/>
  <c r="CU57" i="41"/>
  <c r="CM62" i="41"/>
  <c r="DC64" i="41"/>
  <c r="CO67" i="41"/>
  <c r="CI68" i="41"/>
  <c r="DC68" i="41"/>
  <c r="CU69" i="41"/>
  <c r="CK70" i="41"/>
  <c r="CZ70" i="41"/>
  <c r="CM71" i="41"/>
  <c r="CC72" i="41"/>
  <c r="CR72" i="41"/>
  <c r="CE73" i="41"/>
  <c r="CW73" i="41"/>
  <c r="CJ74" i="41"/>
  <c r="CY74" i="41"/>
  <c r="CO75" i="41"/>
  <c r="CB76" i="41"/>
  <c r="CQ76" i="41"/>
  <c r="CE77" i="41"/>
  <c r="CT77" i="41"/>
  <c r="CF78" i="41"/>
  <c r="CT78" i="41"/>
  <c r="CG79" i="41"/>
  <c r="CU79" i="41"/>
  <c r="CH80" i="41"/>
  <c r="CV80" i="41"/>
  <c r="CH81" i="41"/>
  <c r="CU81" i="41"/>
  <c r="CE82" i="41"/>
  <c r="CQ82" i="41"/>
  <c r="DC82" i="41"/>
  <c r="CM83" i="41"/>
  <c r="CY83" i="41"/>
  <c r="CI84" i="41"/>
  <c r="CU84" i="41"/>
  <c r="CE85" i="41"/>
  <c r="CQ85" i="41"/>
  <c r="DC85" i="41"/>
  <c r="CM86" i="41"/>
  <c r="CY86" i="41"/>
  <c r="CI87" i="41"/>
  <c r="CU87" i="41"/>
  <c r="CE88" i="41"/>
  <c r="CQ88" i="41"/>
  <c r="DC88" i="41"/>
  <c r="CM89" i="41"/>
  <c r="CY89" i="41"/>
  <c r="CI90" i="41"/>
  <c r="CU90" i="41"/>
  <c r="CE91" i="41"/>
  <c r="CQ91" i="41"/>
  <c r="DC91" i="41"/>
  <c r="CM92" i="41"/>
  <c r="CY92" i="41"/>
  <c r="CI93" i="41"/>
  <c r="CU93" i="41"/>
  <c r="CE94" i="41"/>
  <c r="CQ94" i="41"/>
  <c r="DC94" i="41"/>
  <c r="CM95" i="41"/>
  <c r="CY95" i="41"/>
  <c r="CI96" i="41"/>
  <c r="CU96" i="41"/>
  <c r="CE97" i="41"/>
  <c r="CQ97" i="41"/>
  <c r="DC97" i="41"/>
  <c r="CM98" i="41"/>
  <c r="CY98" i="41"/>
  <c r="CI99" i="41"/>
  <c r="CU99" i="41"/>
  <c r="CZ38" i="41"/>
  <c r="CT51" i="41"/>
  <c r="CE58" i="41"/>
  <c r="CX62" i="41"/>
  <c r="CL65" i="41"/>
  <c r="CP67" i="41"/>
  <c r="CK68" i="41"/>
  <c r="CD69" i="41"/>
  <c r="CX69" i="41"/>
  <c r="CL70" i="41"/>
  <c r="DA70" i="41"/>
  <c r="CP71" i="41"/>
  <c r="CD72" i="41"/>
  <c r="CS72" i="41"/>
  <c r="CH73" i="41"/>
  <c r="CX73" i="41"/>
  <c r="CK74" i="41"/>
  <c r="DB74" i="41"/>
  <c r="CP75" i="41"/>
  <c r="CC76" i="41"/>
  <c r="CT76" i="41"/>
  <c r="CG77" i="41"/>
  <c r="CU77" i="41"/>
  <c r="CG78" i="41"/>
  <c r="CU78" i="41"/>
  <c r="CH79" i="41"/>
  <c r="CW79" i="41"/>
  <c r="CI80" i="41"/>
  <c r="CW80" i="41"/>
  <c r="CI81" i="41"/>
  <c r="CV81" i="41"/>
  <c r="CF82" i="41"/>
  <c r="CR82" i="41"/>
  <c r="CB83" i="41"/>
  <c r="CN83" i="41"/>
  <c r="CZ83" i="41"/>
  <c r="CJ84" i="41"/>
  <c r="CV84" i="41"/>
  <c r="CF85" i="41"/>
  <c r="CR85" i="41"/>
  <c r="CB86" i="41"/>
  <c r="CN86" i="41"/>
  <c r="CZ86" i="41"/>
  <c r="CJ87" i="41"/>
  <c r="CV87" i="41"/>
  <c r="CF88" i="41"/>
  <c r="CR88" i="41"/>
  <c r="CB89" i="41"/>
  <c r="CN89" i="41"/>
  <c r="CZ89" i="41"/>
  <c r="CJ90" i="41"/>
  <c r="CV90" i="41"/>
  <c r="CF91" i="41"/>
  <c r="CR91" i="41"/>
  <c r="CB92" i="41"/>
  <c r="CN92" i="41"/>
  <c r="CZ92" i="41"/>
  <c r="CJ93" i="41"/>
  <c r="CV93" i="41"/>
  <c r="CF94" i="41"/>
  <c r="CR94" i="41"/>
  <c r="CB95" i="41"/>
  <c r="CN95" i="41"/>
  <c r="CZ95" i="41"/>
  <c r="CJ96" i="41"/>
  <c r="CV96" i="41"/>
  <c r="CF97" i="41"/>
  <c r="CR97" i="41"/>
  <c r="CB98" i="41"/>
  <c r="CN98" i="41"/>
  <c r="CZ98" i="41"/>
  <c r="CJ99" i="41"/>
  <c r="CV99" i="41"/>
  <c r="CR40" i="41"/>
  <c r="CH52" i="41"/>
  <c r="CQ58" i="41"/>
  <c r="CY62" i="41"/>
  <c r="CM65" i="41"/>
  <c r="CQ67" i="41"/>
  <c r="CL68" i="41"/>
  <c r="CE69" i="41"/>
  <c r="CY69" i="41"/>
  <c r="CM70" i="41"/>
  <c r="DB70" i="41"/>
  <c r="CQ71" i="41"/>
  <c r="CE72" i="41"/>
  <c r="CT72" i="41"/>
  <c r="CI73" i="41"/>
  <c r="CY73" i="41"/>
  <c r="CL74" i="41"/>
  <c r="DC74" i="41"/>
  <c r="CQ75" i="41"/>
  <c r="CD76" i="41"/>
  <c r="CU76" i="41"/>
  <c r="CH77" i="41"/>
  <c r="CV77" i="41"/>
  <c r="CH78" i="41"/>
  <c r="CW78" i="41"/>
  <c r="CI79" i="41"/>
  <c r="CX79" i="41"/>
  <c r="CJ80" i="41"/>
  <c r="CX80" i="41"/>
  <c r="CJ81" i="41"/>
  <c r="CW81" i="41"/>
  <c r="CG82" i="41"/>
  <c r="CS82" i="41"/>
  <c r="CC83" i="41"/>
  <c r="CO83" i="41"/>
  <c r="DA83" i="41"/>
  <c r="CK84" i="41"/>
  <c r="CW84" i="41"/>
  <c r="CG85" i="41"/>
  <c r="CS85" i="41"/>
  <c r="CC86" i="41"/>
  <c r="CO86" i="41"/>
  <c r="DA86" i="41"/>
  <c r="CK87" i="41"/>
  <c r="CW87" i="41"/>
  <c r="CG88" i="41"/>
  <c r="CS88" i="41"/>
  <c r="CC89" i="41"/>
  <c r="CO89" i="41"/>
  <c r="DA89" i="41"/>
  <c r="CK90" i="41"/>
  <c r="CW90" i="41"/>
  <c r="CG91" i="41"/>
  <c r="CS91" i="41"/>
  <c r="CC92" i="41"/>
  <c r="CO92" i="41"/>
  <c r="DA92" i="41"/>
  <c r="CK93" i="41"/>
  <c r="CW93" i="41"/>
  <c r="CG94" i="41"/>
  <c r="CS94" i="41"/>
  <c r="CC95" i="41"/>
  <c r="CO95" i="41"/>
  <c r="DA95" i="41"/>
  <c r="CK96" i="41"/>
  <c r="CW96" i="41"/>
  <c r="CG97" i="41"/>
  <c r="CS97" i="41"/>
  <c r="CC98" i="41"/>
  <c r="CO98" i="41"/>
  <c r="DA98" i="41"/>
  <c r="CJ42" i="41"/>
  <c r="CY52" i="41"/>
  <c r="DC58" i="41"/>
  <c r="CH63" i="41"/>
  <c r="CX65" i="41"/>
  <c r="CT67" i="41"/>
  <c r="CM68" i="41"/>
  <c r="CG69" i="41"/>
  <c r="DA69" i="41"/>
  <c r="CN70" i="41"/>
  <c r="DC70" i="41"/>
  <c r="CS71" i="41"/>
  <c r="CF72" i="41"/>
  <c r="CU72" i="41"/>
  <c r="CK73" i="41"/>
  <c r="CZ73" i="41"/>
  <c r="CM74" i="41"/>
  <c r="CC75" i="41"/>
  <c r="CR75" i="41"/>
  <c r="CE76" i="41"/>
  <c r="CW76" i="41"/>
  <c r="CI77" i="41"/>
  <c r="CW77" i="41"/>
  <c r="CI78" i="41"/>
  <c r="CX78" i="41"/>
  <c r="CK79" i="41"/>
  <c r="CY79" i="41"/>
  <c r="CK80" i="41"/>
  <c r="CY80" i="41"/>
  <c r="CK81" i="41"/>
  <c r="CX81" i="41"/>
  <c r="CH82" i="41"/>
  <c r="CT82" i="41"/>
  <c r="CD83" i="41"/>
  <c r="CP83" i="41"/>
  <c r="DB83" i="41"/>
  <c r="CL84" i="41"/>
  <c r="CX84" i="41"/>
  <c r="CH85" i="41"/>
  <c r="CT85" i="41"/>
  <c r="CD86" i="41"/>
  <c r="CP86" i="41"/>
  <c r="DB86" i="41"/>
  <c r="CL87" i="41"/>
  <c r="CX87" i="41"/>
  <c r="CH88" i="41"/>
  <c r="CT88" i="41"/>
  <c r="CD89" i="41"/>
  <c r="CP89" i="41"/>
  <c r="DB89" i="41"/>
  <c r="CL90" i="41"/>
  <c r="CX90" i="41"/>
  <c r="CH91" i="41"/>
  <c r="CT91" i="41"/>
  <c r="CD92" i="41"/>
  <c r="CP92" i="41"/>
  <c r="DB92" i="41"/>
  <c r="CL93" i="41"/>
  <c r="CX93" i="41"/>
  <c r="CH94" i="41"/>
  <c r="CT94" i="41"/>
  <c r="CD95" i="41"/>
  <c r="CP95" i="41"/>
  <c r="DB95" i="41"/>
  <c r="CL96" i="41"/>
  <c r="CX96" i="41"/>
  <c r="CH97" i="41"/>
  <c r="CT97" i="41"/>
  <c r="CD98" i="41"/>
  <c r="CP98" i="41"/>
  <c r="DB98" i="41"/>
  <c r="CL99" i="41"/>
  <c r="CX99" i="41"/>
  <c r="DC43" i="41"/>
  <c r="CL53" i="41"/>
  <c r="CM59" i="41"/>
  <c r="CI63" i="41"/>
  <c r="CY65" i="41"/>
  <c r="CU67" i="41"/>
  <c r="CP68" i="41"/>
  <c r="CH69" i="41"/>
  <c r="DB69" i="41"/>
  <c r="CO70" i="41"/>
  <c r="CD71" i="41"/>
  <c r="CT71" i="41"/>
  <c r="CG72" i="41"/>
  <c r="CX72" i="41"/>
  <c r="CL73" i="41"/>
  <c r="DA73" i="41"/>
  <c r="CP74" i="41"/>
  <c r="CD75" i="41"/>
  <c r="CS75" i="41"/>
  <c r="CH76" i="41"/>
  <c r="CX76" i="41"/>
  <c r="CJ77" i="41"/>
  <c r="CX77" i="41"/>
  <c r="CK78" i="41"/>
  <c r="CY78" i="41"/>
  <c r="CL79" i="41"/>
  <c r="CZ79" i="41"/>
  <c r="CL80" i="41"/>
  <c r="DA80" i="41"/>
  <c r="CL81" i="41"/>
  <c r="CY81" i="41"/>
  <c r="CI82" i="41"/>
  <c r="CU82" i="41"/>
  <c r="CE83" i="41"/>
  <c r="CQ83" i="41"/>
  <c r="DC83" i="41"/>
  <c r="CM84" i="41"/>
  <c r="CY84" i="41"/>
  <c r="CI85" i="41"/>
  <c r="CU85" i="41"/>
  <c r="CE86" i="41"/>
  <c r="CQ86" i="41"/>
  <c r="DC86" i="41"/>
  <c r="CM87" i="41"/>
  <c r="CY87" i="41"/>
  <c r="CI88" i="41"/>
  <c r="CU88" i="41"/>
  <c r="CE89" i="41"/>
  <c r="CQ89" i="41"/>
  <c r="DC89" i="41"/>
  <c r="CM90" i="41"/>
  <c r="CY90" i="41"/>
  <c r="CI91" i="41"/>
  <c r="CU91" i="41"/>
  <c r="CE92" i="41"/>
  <c r="CQ92" i="41"/>
  <c r="DC92" i="41"/>
  <c r="CM93" i="41"/>
  <c r="CY93" i="41"/>
  <c r="CI94" i="41"/>
  <c r="CU94" i="41"/>
  <c r="CE95" i="41"/>
  <c r="CQ95" i="41"/>
  <c r="DC95" i="41"/>
  <c r="CM96" i="41"/>
  <c r="CY96" i="41"/>
  <c r="DC44" i="41"/>
  <c r="CQ68" i="41"/>
  <c r="CH72" i="41"/>
  <c r="CT75" i="41"/>
  <c r="DA78" i="41"/>
  <c r="CZ81" i="41"/>
  <c r="CN84" i="41"/>
  <c r="CB87" i="41"/>
  <c r="CR89" i="41"/>
  <c r="CF92" i="41"/>
  <c r="CV94" i="41"/>
  <c r="CR96" i="41"/>
  <c r="CV97" i="41"/>
  <c r="CV98" i="41"/>
  <c r="CS99" i="41"/>
  <c r="CJ100" i="41"/>
  <c r="CZ100" i="41"/>
  <c r="CL101" i="41"/>
  <c r="CZ101" i="41"/>
  <c r="CL102" i="41"/>
  <c r="CZ102" i="41"/>
  <c r="CN103" i="41"/>
  <c r="DB103" i="41"/>
  <c r="CN104" i="41"/>
  <c r="DB104" i="41"/>
  <c r="CL105" i="41"/>
  <c r="CX105" i="41"/>
  <c r="CH106" i="41"/>
  <c r="CT106" i="41"/>
  <c r="CD107" i="41"/>
  <c r="CP107" i="41"/>
  <c r="DB107" i="41"/>
  <c r="CL108" i="41"/>
  <c r="CX108" i="41"/>
  <c r="CH109" i="41"/>
  <c r="CT109" i="41"/>
  <c r="CD110" i="41"/>
  <c r="CP110" i="41"/>
  <c r="DB110" i="41"/>
  <c r="CL111" i="41"/>
  <c r="CX111" i="41"/>
  <c r="CH112" i="41"/>
  <c r="CT112" i="41"/>
  <c r="CD113" i="41"/>
  <c r="CP113" i="41"/>
  <c r="DB113" i="41"/>
  <c r="CL114" i="41"/>
  <c r="CX114" i="41"/>
  <c r="CH115" i="41"/>
  <c r="CT115" i="41"/>
  <c r="CD116" i="41"/>
  <c r="CP116" i="41"/>
  <c r="DB116" i="41"/>
  <c r="CL117" i="41"/>
  <c r="CX117" i="41"/>
  <c r="CH118" i="41"/>
  <c r="CT118" i="41"/>
  <c r="CD119" i="41"/>
  <c r="CP119" i="41"/>
  <c r="DB119" i="41"/>
  <c r="CL120" i="41"/>
  <c r="CX120" i="41"/>
  <c r="CE46" i="41"/>
  <c r="CT68" i="41"/>
  <c r="CI72" i="41"/>
  <c r="CU75" i="41"/>
  <c r="DB78" i="41"/>
  <c r="DA81" i="41"/>
  <c r="CO84" i="41"/>
  <c r="CC87" i="41"/>
  <c r="CS89" i="41"/>
  <c r="CG92" i="41"/>
  <c r="CW94" i="41"/>
  <c r="CS96" i="41"/>
  <c r="CW97" i="41"/>
  <c r="CW98" i="41"/>
  <c r="CW99" i="41"/>
  <c r="CK100" i="41"/>
  <c r="DA100" i="41"/>
  <c r="CM101" i="41"/>
  <c r="DA101" i="41"/>
  <c r="CM102" i="41"/>
  <c r="DA102" i="41"/>
  <c r="CO103" i="41"/>
  <c r="DC103" i="41"/>
  <c r="CO104" i="41"/>
  <c r="DC104" i="41"/>
  <c r="CM105" i="41"/>
  <c r="CY105" i="41"/>
  <c r="CI106" i="41"/>
  <c r="CU106" i="41"/>
  <c r="CE107" i="41"/>
  <c r="CQ107" i="41"/>
  <c r="DC107" i="41"/>
  <c r="CM108" i="41"/>
  <c r="CY108" i="41"/>
  <c r="CI109" i="41"/>
  <c r="CU109" i="41"/>
  <c r="CE110" i="41"/>
  <c r="CQ110" i="41"/>
  <c r="DC110" i="41"/>
  <c r="CM111" i="41"/>
  <c r="CY111" i="41"/>
  <c r="CI112" i="41"/>
  <c r="CU112" i="41"/>
  <c r="CE113" i="41"/>
  <c r="CQ113" i="41"/>
  <c r="DC113" i="41"/>
  <c r="CM114" i="41"/>
  <c r="CY114" i="41"/>
  <c r="CI115" i="41"/>
  <c r="CU115" i="41"/>
  <c r="CE116" i="41"/>
  <c r="CQ116" i="41"/>
  <c r="DC116" i="41"/>
  <c r="CM117" i="41"/>
  <c r="CY117" i="41"/>
  <c r="CI118" i="41"/>
  <c r="CU118" i="41"/>
  <c r="CE119" i="41"/>
  <c r="CQ119" i="41"/>
  <c r="DC119" i="41"/>
  <c r="CM120" i="41"/>
  <c r="CY120" i="41"/>
  <c r="DB53" i="41"/>
  <c r="CI69" i="41"/>
  <c r="CY72" i="41"/>
  <c r="CI76" i="41"/>
  <c r="CM79" i="41"/>
  <c r="CJ82" i="41"/>
  <c r="CZ84" i="41"/>
  <c r="CN87" i="41"/>
  <c r="CB90" i="41"/>
  <c r="CR92" i="41"/>
  <c r="CF95" i="41"/>
  <c r="CZ96" i="41"/>
  <c r="CZ97" i="41"/>
  <c r="DC98" i="41"/>
  <c r="CY99" i="41"/>
  <c r="CN100" i="41"/>
  <c r="DB100" i="41"/>
  <c r="CN101" i="41"/>
  <c r="DB101" i="41"/>
  <c r="CN102" i="41"/>
  <c r="CB103" i="41"/>
  <c r="CP103" i="41"/>
  <c r="CB104" i="41"/>
  <c r="CP104" i="41"/>
  <c r="CB105" i="41"/>
  <c r="CN105" i="41"/>
  <c r="CZ105" i="41"/>
  <c r="CJ106" i="41"/>
  <c r="CV106" i="41"/>
  <c r="CF107" i="41"/>
  <c r="CR107" i="41"/>
  <c r="CB108" i="41"/>
  <c r="CN108" i="41"/>
  <c r="CZ108" i="41"/>
  <c r="CJ109" i="41"/>
  <c r="CV109" i="41"/>
  <c r="CF110" i="41"/>
  <c r="CR110" i="41"/>
  <c r="CB111" i="41"/>
  <c r="CN111" i="41"/>
  <c r="CZ111" i="41"/>
  <c r="CJ112" i="41"/>
  <c r="CV112" i="41"/>
  <c r="CF113" i="41"/>
  <c r="CR113" i="41"/>
  <c r="CB114" i="41"/>
  <c r="CN114" i="41"/>
  <c r="CZ114" i="41"/>
  <c r="CJ115" i="41"/>
  <c r="CV115" i="41"/>
  <c r="CF116" i="41"/>
  <c r="CR116" i="41"/>
  <c r="CB117" i="41"/>
  <c r="CN117" i="41"/>
  <c r="CZ117" i="41"/>
  <c r="CJ118" i="41"/>
  <c r="CV118" i="41"/>
  <c r="CF119" i="41"/>
  <c r="CR119" i="41"/>
  <c r="CB120" i="41"/>
  <c r="CN120" i="41"/>
  <c r="CZ120" i="41"/>
  <c r="CQ54" i="41"/>
  <c r="CL69" i="41"/>
  <c r="DA72" i="41"/>
  <c r="CK76" i="41"/>
  <c r="CN79" i="41"/>
  <c r="CK82" i="41"/>
  <c r="DA84" i="41"/>
  <c r="CO87" i="41"/>
  <c r="CC90" i="41"/>
  <c r="CS92" i="41"/>
  <c r="CG95" i="41"/>
  <c r="DA96" i="41"/>
  <c r="DA97" i="41"/>
  <c r="CB99" i="41"/>
  <c r="CZ99" i="41"/>
  <c r="CO100" i="41"/>
  <c r="DC100" i="41"/>
  <c r="CO101" i="41"/>
  <c r="DC101" i="41"/>
  <c r="CO102" i="41"/>
  <c r="CC103" i="41"/>
  <c r="CQ103" i="41"/>
  <c r="CC104" i="41"/>
  <c r="CQ104" i="41"/>
  <c r="CC105" i="41"/>
  <c r="CO105" i="41"/>
  <c r="DA105" i="41"/>
  <c r="CK106" i="41"/>
  <c r="CW106" i="41"/>
  <c r="CG107" i="41"/>
  <c r="CS107" i="41"/>
  <c r="CC108" i="41"/>
  <c r="CO108" i="41"/>
  <c r="DA108" i="41"/>
  <c r="CK109" i="41"/>
  <c r="CW109" i="41"/>
  <c r="CG110" i="41"/>
  <c r="CS110" i="41"/>
  <c r="CC111" i="41"/>
  <c r="CO111" i="41"/>
  <c r="DA111" i="41"/>
  <c r="CK112" i="41"/>
  <c r="CW112" i="41"/>
  <c r="CG113" i="41"/>
  <c r="CS113" i="41"/>
  <c r="CC114" i="41"/>
  <c r="CO114" i="41"/>
  <c r="DA114" i="41"/>
  <c r="CK115" i="41"/>
  <c r="CW115" i="41"/>
  <c r="CG116" i="41"/>
  <c r="CS116" i="41"/>
  <c r="CC117" i="41"/>
  <c r="CO117" i="41"/>
  <c r="DA117" i="41"/>
  <c r="CK118" i="41"/>
  <c r="CW118" i="41"/>
  <c r="CG119" i="41"/>
  <c r="CS119" i="41"/>
  <c r="CC120" i="41"/>
  <c r="CO120" i="41"/>
  <c r="DA120" i="41"/>
  <c r="CY59" i="41"/>
  <c r="DC69" i="41"/>
  <c r="CM73" i="41"/>
  <c r="CY76" i="41"/>
  <c r="DA79" i="41"/>
  <c r="CV82" i="41"/>
  <c r="CJ85" i="41"/>
  <c r="CZ87" i="41"/>
  <c r="CN90" i="41"/>
  <c r="CB93" i="41"/>
  <c r="CR95" i="41"/>
  <c r="CB97" i="41"/>
  <c r="CE98" i="41"/>
  <c r="CC99" i="41"/>
  <c r="DA99" i="41"/>
  <c r="CP100" i="41"/>
  <c r="CB101" i="41"/>
  <c r="CP101" i="41"/>
  <c r="CB102" i="41"/>
  <c r="CR102" i="41"/>
  <c r="CD103" i="41"/>
  <c r="CR103" i="41"/>
  <c r="CD104" i="41"/>
  <c r="CR104" i="41"/>
  <c r="CD105" i="41"/>
  <c r="CP105" i="41"/>
  <c r="DB105" i="41"/>
  <c r="CL106" i="41"/>
  <c r="CX106" i="41"/>
  <c r="CH107" i="41"/>
  <c r="CT107" i="41"/>
  <c r="CD108" i="41"/>
  <c r="CP108" i="41"/>
  <c r="DB108" i="41"/>
  <c r="CL109" i="41"/>
  <c r="CX109" i="41"/>
  <c r="CH110" i="41"/>
  <c r="CT110" i="41"/>
  <c r="CD111" i="41"/>
  <c r="CP111" i="41"/>
  <c r="DB111" i="41"/>
  <c r="CL112" i="41"/>
  <c r="CX112" i="41"/>
  <c r="CH113" i="41"/>
  <c r="CT113" i="41"/>
  <c r="CD114" i="41"/>
  <c r="CP114" i="41"/>
  <c r="DB114" i="41"/>
  <c r="CL115" i="41"/>
  <c r="CX115" i="41"/>
  <c r="CH116" i="41"/>
  <c r="CT116" i="41"/>
  <c r="CD117" i="41"/>
  <c r="CP117" i="41"/>
  <c r="DB117" i="41"/>
  <c r="CL118" i="41"/>
  <c r="CX118" i="41"/>
  <c r="CH119" i="41"/>
  <c r="CT119" i="41"/>
  <c r="CD120" i="41"/>
  <c r="CP120" i="41"/>
  <c r="DB120" i="41"/>
  <c r="CI60" i="41"/>
  <c r="CB70" i="41"/>
  <c r="CN73" i="41"/>
  <c r="CZ76" i="41"/>
  <c r="DB79" i="41"/>
  <c r="CW82" i="41"/>
  <c r="CK85" i="41"/>
  <c r="DA87" i="41"/>
  <c r="CO90" i="41"/>
  <c r="CC93" i="41"/>
  <c r="CS95" i="41"/>
  <c r="CC97" i="41"/>
  <c r="CF98" i="41"/>
  <c r="CF99" i="41"/>
  <c r="CB100" i="41"/>
  <c r="CQ100" i="41"/>
  <c r="CC101" i="41"/>
  <c r="CQ101" i="41"/>
  <c r="CC102" i="41"/>
  <c r="CS102" i="41"/>
  <c r="CE103" i="41"/>
  <c r="CS103" i="41"/>
  <c r="CE104" i="41"/>
  <c r="CS104" i="41"/>
  <c r="CE105" i="41"/>
  <c r="CQ105" i="41"/>
  <c r="DC105" i="41"/>
  <c r="CM106" i="41"/>
  <c r="CY106" i="41"/>
  <c r="CI107" i="41"/>
  <c r="CU107" i="41"/>
  <c r="CE108" i="41"/>
  <c r="CQ108" i="41"/>
  <c r="DC108" i="41"/>
  <c r="CM109" i="41"/>
  <c r="CY109" i="41"/>
  <c r="CI110" i="41"/>
  <c r="CU110" i="41"/>
  <c r="CE111" i="41"/>
  <c r="CQ111" i="41"/>
  <c r="DC111" i="41"/>
  <c r="CM112" i="41"/>
  <c r="CY112" i="41"/>
  <c r="CI113" i="41"/>
  <c r="CU113" i="41"/>
  <c r="CE114" i="41"/>
  <c r="CQ114" i="41"/>
  <c r="DC114" i="41"/>
  <c r="CM115" i="41"/>
  <c r="CY115" i="41"/>
  <c r="CI116" i="41"/>
  <c r="CU116" i="41"/>
  <c r="CE117" i="41"/>
  <c r="CQ117" i="41"/>
  <c r="DC117" i="41"/>
  <c r="CM118" i="41"/>
  <c r="CY118" i="41"/>
  <c r="CI119" i="41"/>
  <c r="CU119" i="41"/>
  <c r="CE120" i="41"/>
  <c r="CQ120" i="41"/>
  <c r="DC120" i="41"/>
  <c r="CT63" i="41"/>
  <c r="CP70" i="41"/>
  <c r="DB73" i="41"/>
  <c r="CK77" i="41"/>
  <c r="CM80" i="41"/>
  <c r="CF83" i="41"/>
  <c r="CV85" i="41"/>
  <c r="CJ88" i="41"/>
  <c r="CZ90" i="41"/>
  <c r="CN93" i="41"/>
  <c r="CW95" i="41"/>
  <c r="CI97" i="41"/>
  <c r="CG98" i="41"/>
  <c r="CG99" i="41"/>
  <c r="CC100" i="41"/>
  <c r="CR100" i="41"/>
  <c r="CD101" i="41"/>
  <c r="CR101" i="41"/>
  <c r="CF102" i="41"/>
  <c r="CT102" i="41"/>
  <c r="CF103" i="41"/>
  <c r="CT103" i="41"/>
  <c r="CF104" i="41"/>
  <c r="CV104" i="41"/>
  <c r="CF105" i="41"/>
  <c r="CR105" i="41"/>
  <c r="CB106" i="41"/>
  <c r="CN106" i="41"/>
  <c r="CZ106" i="41"/>
  <c r="CJ107" i="41"/>
  <c r="CV107" i="41"/>
  <c r="CF108" i="41"/>
  <c r="CR108" i="41"/>
  <c r="CB109" i="41"/>
  <c r="CN109" i="41"/>
  <c r="CZ109" i="41"/>
  <c r="CJ110" i="41"/>
  <c r="CV110" i="41"/>
  <c r="CF111" i="41"/>
  <c r="CR111" i="41"/>
  <c r="CB112" i="41"/>
  <c r="CN112" i="41"/>
  <c r="CZ112" i="41"/>
  <c r="CJ113" i="41"/>
  <c r="CV113" i="41"/>
  <c r="CF114" i="41"/>
  <c r="CR114" i="41"/>
  <c r="CB115" i="41"/>
  <c r="CN115" i="41"/>
  <c r="CZ115" i="41"/>
  <c r="CJ116" i="41"/>
  <c r="CV116" i="41"/>
  <c r="CF117" i="41"/>
  <c r="CR117" i="41"/>
  <c r="CB118" i="41"/>
  <c r="CN118" i="41"/>
  <c r="CZ118" i="41"/>
  <c r="CJ119" i="41"/>
  <c r="CV119" i="41"/>
  <c r="CF120" i="41"/>
  <c r="CR120" i="41"/>
  <c r="CU63" i="41"/>
  <c r="CQ70" i="41"/>
  <c r="DC73" i="41"/>
  <c r="CL77" i="41"/>
  <c r="CO80" i="41"/>
  <c r="CG83" i="41"/>
  <c r="CW85" i="41"/>
  <c r="CK88" i="41"/>
  <c r="DA90" i="41"/>
  <c r="CO93" i="41"/>
  <c r="CB96" i="41"/>
  <c r="CJ97" i="41"/>
  <c r="CJ98" i="41"/>
  <c r="CK99" i="41"/>
  <c r="CE100" i="41"/>
  <c r="CS100" i="41"/>
  <c r="CE101" i="41"/>
  <c r="CS101" i="41"/>
  <c r="CG102" i="41"/>
  <c r="CU102" i="41"/>
  <c r="CG103" i="41"/>
  <c r="CU103" i="41"/>
  <c r="CG104" i="41"/>
  <c r="CW104" i="41"/>
  <c r="CG105" i="41"/>
  <c r="CS105" i="41"/>
  <c r="CC106" i="41"/>
  <c r="CO106" i="41"/>
  <c r="DA106" i="41"/>
  <c r="CK107" i="41"/>
  <c r="CW107" i="41"/>
  <c r="CG108" i="41"/>
  <c r="CS108" i="41"/>
  <c r="CC109" i="41"/>
  <c r="CO109" i="41"/>
  <c r="DA109" i="41"/>
  <c r="CK110" i="41"/>
  <c r="CW110" i="41"/>
  <c r="CG111" i="41"/>
  <c r="CS111" i="41"/>
  <c r="CC112" i="41"/>
  <c r="CO112" i="41"/>
  <c r="DA112" i="41"/>
  <c r="CK113" i="41"/>
  <c r="CW113" i="41"/>
  <c r="CG114" i="41"/>
  <c r="CS114" i="41"/>
  <c r="CC115" i="41"/>
  <c r="CO115" i="41"/>
  <c r="DA115" i="41"/>
  <c r="CK116" i="41"/>
  <c r="CW116" i="41"/>
  <c r="CG117" i="41"/>
  <c r="CS117" i="41"/>
  <c r="CC118" i="41"/>
  <c r="CO118" i="41"/>
  <c r="DA118" i="41"/>
  <c r="CK119" i="41"/>
  <c r="CW119" i="41"/>
  <c r="CG120" i="41"/>
  <c r="CS120" i="41"/>
  <c r="CH66" i="41"/>
  <c r="CE71" i="41"/>
  <c r="CQ74" i="41"/>
  <c r="CY77" i="41"/>
  <c r="DB80" i="41"/>
  <c r="CR83" i="41"/>
  <c r="CF86" i="41"/>
  <c r="CV88" i="41"/>
  <c r="CJ91" i="41"/>
  <c r="CZ93" i="41"/>
  <c r="CC96" i="41"/>
  <c r="CK97" i="41"/>
  <c r="CK98" i="41"/>
  <c r="CM99" i="41"/>
  <c r="CF100" i="41"/>
  <c r="CT100" i="41"/>
  <c r="CF101" i="41"/>
  <c r="CV101" i="41"/>
  <c r="CH102" i="41"/>
  <c r="CV102" i="41"/>
  <c r="CH103" i="41"/>
  <c r="CV103" i="41"/>
  <c r="CJ104" i="41"/>
  <c r="CX104" i="41"/>
  <c r="CH105" i="41"/>
  <c r="CT105" i="41"/>
  <c r="CD106" i="41"/>
  <c r="CP106" i="41"/>
  <c r="DB106" i="41"/>
  <c r="CL107" i="41"/>
  <c r="CX107" i="41"/>
  <c r="CH108" i="41"/>
  <c r="CT108" i="41"/>
  <c r="CD109" i="41"/>
  <c r="CP109" i="41"/>
  <c r="DB109" i="41"/>
  <c r="CL110" i="41"/>
  <c r="CX110" i="41"/>
  <c r="CH111" i="41"/>
  <c r="CT111" i="41"/>
  <c r="CD112" i="41"/>
  <c r="CP112" i="41"/>
  <c r="DB112" i="41"/>
  <c r="CL113" i="41"/>
  <c r="CX113" i="41"/>
  <c r="CH114" i="41"/>
  <c r="CT114" i="41"/>
  <c r="CD115" i="41"/>
  <c r="CP115" i="41"/>
  <c r="DB115" i="41"/>
  <c r="CL116" i="41"/>
  <c r="CX116" i="41"/>
  <c r="CH117" i="41"/>
  <c r="CT117" i="41"/>
  <c r="CD118" i="41"/>
  <c r="CP118" i="41"/>
  <c r="DB118" i="41"/>
  <c r="CL119" i="41"/>
  <c r="CX119" i="41"/>
  <c r="CH120" i="41"/>
  <c r="CT120" i="41"/>
  <c r="CI66" i="41"/>
  <c r="CG71" i="41"/>
  <c r="CS74" i="41"/>
  <c r="DA77" i="41"/>
  <c r="DC80" i="41"/>
  <c r="CS83" i="41"/>
  <c r="CG86" i="41"/>
  <c r="CW88" i="41"/>
  <c r="CK91" i="41"/>
  <c r="DA93" i="41"/>
  <c r="CG96" i="41"/>
  <c r="CN97" i="41"/>
  <c r="CQ98" i="41"/>
  <c r="CN99" i="41"/>
  <c r="CG100" i="41"/>
  <c r="CU100" i="41"/>
  <c r="CG101" i="41"/>
  <c r="CW101" i="41"/>
  <c r="CI102" i="41"/>
  <c r="CW102" i="41"/>
  <c r="CI103" i="41"/>
  <c r="CW103" i="41"/>
  <c r="CK104" i="41"/>
  <c r="CY104" i="41"/>
  <c r="CI105" i="41"/>
  <c r="CU105" i="41"/>
  <c r="CE106" i="41"/>
  <c r="CQ106" i="41"/>
  <c r="DC106" i="41"/>
  <c r="CM107" i="41"/>
  <c r="CY107" i="41"/>
  <c r="CI108" i="41"/>
  <c r="CU108" i="41"/>
  <c r="CE109" i="41"/>
  <c r="CQ109" i="41"/>
  <c r="DC109" i="41"/>
  <c r="CM110" i="41"/>
  <c r="CY110" i="41"/>
  <c r="CI111" i="41"/>
  <c r="CU111" i="41"/>
  <c r="CE112" i="41"/>
  <c r="CX67" i="41"/>
  <c r="CU71" i="41"/>
  <c r="CE75" i="41"/>
  <c r="CL78" i="41"/>
  <c r="CM81" i="41"/>
  <c r="CB84" i="41"/>
  <c r="CR86" i="41"/>
  <c r="CF89" i="41"/>
  <c r="CV91" i="41"/>
  <c r="CJ94" i="41"/>
  <c r="CN96" i="41"/>
  <c r="CO97" i="41"/>
  <c r="CR98" i="41"/>
  <c r="CO99" i="41"/>
  <c r="CH100" i="41"/>
  <c r="CV100" i="41"/>
  <c r="CJ101" i="41"/>
  <c r="CX101" i="41"/>
  <c r="CJ102" i="41"/>
  <c r="CX102" i="41"/>
  <c r="CJ103" i="41"/>
  <c r="CZ103" i="41"/>
  <c r="CL104" i="41"/>
  <c r="CZ104" i="41"/>
  <c r="CJ105" i="41"/>
  <c r="CV105" i="41"/>
  <c r="CF106" i="41"/>
  <c r="CR106" i="41"/>
  <c r="CB107" i="41"/>
  <c r="CN107" i="41"/>
  <c r="CZ107" i="41"/>
  <c r="CJ108" i="41"/>
  <c r="CV108" i="41"/>
  <c r="CF109" i="41"/>
  <c r="CR109" i="41"/>
  <c r="CB110" i="41"/>
  <c r="CN110" i="41"/>
  <c r="CZ110" i="41"/>
  <c r="CJ111" i="41"/>
  <c r="CV111" i="41"/>
  <c r="CF112" i="41"/>
  <c r="CR112" i="41"/>
  <c r="CB113" i="41"/>
  <c r="CN113" i="41"/>
  <c r="CZ113" i="41"/>
  <c r="CJ114" i="41"/>
  <c r="CV114" i="41"/>
  <c r="CF115" i="41"/>
  <c r="CR115" i="41"/>
  <c r="CB116" i="41"/>
  <c r="CN116" i="41"/>
  <c r="CZ116" i="41"/>
  <c r="CJ117" i="41"/>
  <c r="CV117" i="41"/>
  <c r="CF118" i="41"/>
  <c r="CR118" i="41"/>
  <c r="CB119" i="41"/>
  <c r="CN119" i="41"/>
  <c r="CZ119" i="41"/>
  <c r="CJ120" i="41"/>
  <c r="CV120" i="41"/>
  <c r="DA67" i="41"/>
  <c r="CS98" i="41"/>
  <c r="CK105" i="41"/>
  <c r="CO110" i="41"/>
  <c r="DA113" i="41"/>
  <c r="CO116" i="41"/>
  <c r="CC119" i="41"/>
  <c r="CV71" i="41"/>
  <c r="CR99" i="41"/>
  <c r="CW105" i="41"/>
  <c r="DA110" i="41"/>
  <c r="CI114" i="41"/>
  <c r="CY116" i="41"/>
  <c r="CM119" i="41"/>
  <c r="CF75" i="41"/>
  <c r="CI100" i="41"/>
  <c r="CG106" i="41"/>
  <c r="CK111" i="41"/>
  <c r="CK114" i="41"/>
  <c r="DA116" i="41"/>
  <c r="CO119" i="41"/>
  <c r="CM78" i="41"/>
  <c r="CW100" i="41"/>
  <c r="CS106" i="41"/>
  <c r="CW111" i="41"/>
  <c r="CU114" i="41"/>
  <c r="CI117" i="41"/>
  <c r="CY119" i="41"/>
  <c r="CO81" i="41"/>
  <c r="CK101" i="41"/>
  <c r="CC107" i="41"/>
  <c r="CG112" i="41"/>
  <c r="CW114" i="41"/>
  <c r="CK117" i="41"/>
  <c r="DA119" i="41"/>
  <c r="CC84" i="41"/>
  <c r="CY101" i="41"/>
  <c r="CO107" i="41"/>
  <c r="CQ112" i="41"/>
  <c r="CE115" i="41"/>
  <c r="CU117" i="41"/>
  <c r="CI120" i="41"/>
  <c r="CS86" i="41"/>
  <c r="CK102" i="41"/>
  <c r="DA107" i="41"/>
  <c r="CS112" i="41"/>
  <c r="CG115" i="41"/>
  <c r="CW117" i="41"/>
  <c r="CK120" i="41"/>
  <c r="CG89" i="41"/>
  <c r="CY102" i="41"/>
  <c r="CK108" i="41"/>
  <c r="DC112" i="41"/>
  <c r="CQ115" i="41"/>
  <c r="CE118" i="41"/>
  <c r="CU120" i="41"/>
  <c r="CW91" i="41"/>
  <c r="CK103" i="41"/>
  <c r="CW108" i="41"/>
  <c r="CC113" i="41"/>
  <c r="CS115" i="41"/>
  <c r="CG118" i="41"/>
  <c r="CW120" i="41"/>
  <c r="CK94" i="41"/>
  <c r="DA103" i="41"/>
  <c r="CG109" i="41"/>
  <c r="CM113" i="41"/>
  <c r="DC115" i="41"/>
  <c r="CQ118" i="41"/>
  <c r="CO96" i="41"/>
  <c r="CM104" i="41"/>
  <c r="CS109" i="41"/>
  <c r="CO113" i="41"/>
  <c r="CG21" i="41"/>
  <c r="CG20" i="41" s="1"/>
  <c r="CG19" i="41" s="1"/>
  <c r="CG18" i="41" s="1"/>
  <c r="CG17" i="41" s="1"/>
  <c r="CG16" i="41" s="1"/>
  <c r="CG15" i="41" s="1"/>
  <c r="CG14" i="41" s="1"/>
  <c r="CG13" i="41" s="1"/>
  <c r="CG12" i="41" s="1"/>
  <c r="CG11" i="41" s="1"/>
  <c r="CG10" i="41" s="1"/>
  <c r="CG9" i="41" s="1"/>
  <c r="CG8" i="41" s="1"/>
  <c r="CG7" i="41" s="1"/>
  <c r="CG6" i="41" s="1"/>
  <c r="CG5" i="41" s="1"/>
  <c r="CU97" i="41"/>
  <c r="DA104" i="41"/>
  <c r="CC110" i="41"/>
  <c r="CY113" i="41"/>
  <c r="CM116" i="41"/>
  <c r="DC118" i="41"/>
  <c r="CS118" i="41"/>
  <c r="CC116" i="41"/>
  <c r="I21" i="41"/>
  <c r="I20" i="41" s="1"/>
  <c r="I19" i="41" s="1"/>
  <c r="I18" i="41" s="1"/>
  <c r="I17" i="41" s="1"/>
  <c r="I16" i="41" s="1"/>
  <c r="I15" i="41" s="1"/>
  <c r="I14" i="41" s="1"/>
  <c r="I13" i="41" s="1"/>
  <c r="I12" i="41" s="1"/>
  <c r="I11" i="41" s="1"/>
  <c r="I10" i="41" s="1"/>
  <c r="I9" i="41" s="1"/>
  <c r="I8" i="41" s="1"/>
  <c r="I7" i="41" s="1"/>
  <c r="I6" i="41" s="1"/>
  <c r="I5" i="41" s="1"/>
  <c r="U21" i="41"/>
  <c r="U20" i="41" s="1"/>
  <c r="U19" i="41" s="1"/>
  <c r="U18" i="41" s="1"/>
  <c r="U17" i="41" s="1"/>
  <c r="U16" i="41" s="1"/>
  <c r="U15" i="41" s="1"/>
  <c r="U14" i="41" s="1"/>
  <c r="U13" i="41" s="1"/>
  <c r="U12" i="41" s="1"/>
  <c r="U11" i="41" s="1"/>
  <c r="U10" i="41" s="1"/>
  <c r="U9" i="41" s="1"/>
  <c r="U8" i="41" s="1"/>
  <c r="U7" i="41" s="1"/>
  <c r="U6" i="41" s="1"/>
  <c r="U5" i="41" s="1"/>
  <c r="J21" i="41"/>
  <c r="J20" i="41" s="1"/>
  <c r="J19" i="41" s="1"/>
  <c r="J18" i="41" s="1"/>
  <c r="J17" i="41" s="1"/>
  <c r="J16" i="41" s="1"/>
  <c r="J15" i="41" s="1"/>
  <c r="J14" i="41" s="1"/>
  <c r="J13" i="41" s="1"/>
  <c r="J12" i="41" s="1"/>
  <c r="J11" i="41" s="1"/>
  <c r="J10" i="41" s="1"/>
  <c r="J9" i="41" s="1"/>
  <c r="J8" i="41" s="1"/>
  <c r="J7" i="41" s="1"/>
  <c r="J6" i="41" s="1"/>
  <c r="J5" i="41" s="1"/>
  <c r="K21" i="41"/>
  <c r="K20" i="41" s="1"/>
  <c r="K19" i="41" s="1"/>
  <c r="K18" i="41" s="1"/>
  <c r="K17" i="41" s="1"/>
  <c r="K16" i="41" s="1"/>
  <c r="K15" i="41" s="1"/>
  <c r="K14" i="41" s="1"/>
  <c r="K13" i="41" s="1"/>
  <c r="K12" i="41" s="1"/>
  <c r="K11" i="41" s="1"/>
  <c r="K10" i="41" s="1"/>
  <c r="K9" i="41" s="1"/>
  <c r="K8" i="41" s="1"/>
  <c r="K7" i="41" s="1"/>
  <c r="K6" i="41" s="1"/>
  <c r="K5" i="41" s="1"/>
  <c r="L21" i="41"/>
  <c r="L20" i="41" s="1"/>
  <c r="L19" i="41" s="1"/>
  <c r="L18" i="41" s="1"/>
  <c r="L17" i="41" s="1"/>
  <c r="L16" i="41" s="1"/>
  <c r="L15" i="41" s="1"/>
  <c r="L14" i="41" s="1"/>
  <c r="L13" i="41" s="1"/>
  <c r="L12" i="41" s="1"/>
  <c r="L11" i="41" s="1"/>
  <c r="L10" i="41" s="1"/>
  <c r="L9" i="41" s="1"/>
  <c r="L8" i="41" s="1"/>
  <c r="L7" i="41" s="1"/>
  <c r="L6" i="41" s="1"/>
  <c r="L5" i="41" s="1"/>
  <c r="M21" i="41"/>
  <c r="N21" i="41"/>
  <c r="N20" i="41" s="1"/>
  <c r="N19" i="41" s="1"/>
  <c r="N18" i="41" s="1"/>
  <c r="N17" i="41" s="1"/>
  <c r="N16" i="41" s="1"/>
  <c r="N15" i="41" s="1"/>
  <c r="N14" i="41" s="1"/>
  <c r="N13" i="41" s="1"/>
  <c r="N12" i="41" s="1"/>
  <c r="N11" i="41" s="1"/>
  <c r="N10" i="41" s="1"/>
  <c r="N9" i="41" s="1"/>
  <c r="N8" i="41" s="1"/>
  <c r="N7" i="41" s="1"/>
  <c r="N6" i="41" s="1"/>
  <c r="N5" i="41" s="1"/>
  <c r="O21" i="41"/>
  <c r="O20" i="41" s="1"/>
  <c r="O19" i="41" s="1"/>
  <c r="O18" i="41" s="1"/>
  <c r="O17" i="41" s="1"/>
  <c r="O16" i="41" s="1"/>
  <c r="O15" i="41" s="1"/>
  <c r="O14" i="41" s="1"/>
  <c r="O13" i="41" s="1"/>
  <c r="O12" i="41" s="1"/>
  <c r="O11" i="41" s="1"/>
  <c r="O10" i="41" s="1"/>
  <c r="O9" i="41" s="1"/>
  <c r="O8" i="41" s="1"/>
  <c r="O7" i="41" s="1"/>
  <c r="O6" i="41" s="1"/>
  <c r="O5" i="41" s="1"/>
  <c r="P21" i="41"/>
  <c r="P20" i="41" s="1"/>
  <c r="P19" i="41" s="1"/>
  <c r="P18" i="41" s="1"/>
  <c r="P17" i="41" s="1"/>
  <c r="P16" i="41" s="1"/>
  <c r="P15" i="41" s="1"/>
  <c r="P14" i="41" s="1"/>
  <c r="P13" i="41" s="1"/>
  <c r="P12" i="41" s="1"/>
  <c r="P11" i="41" s="1"/>
  <c r="P10" i="41" s="1"/>
  <c r="P9" i="41" s="1"/>
  <c r="P8" i="41" s="1"/>
  <c r="P7" i="41" s="1"/>
  <c r="P6" i="41" s="1"/>
  <c r="P5" i="41" s="1"/>
  <c r="E21" i="41"/>
  <c r="E20" i="41" s="1"/>
  <c r="E19" i="41" s="1"/>
  <c r="E18" i="41" s="1"/>
  <c r="E17" i="41" s="1"/>
  <c r="E16" i="41" s="1"/>
  <c r="E15" i="41" s="1"/>
  <c r="E14" i="41" s="1"/>
  <c r="E13" i="41" s="1"/>
  <c r="E12" i="41" s="1"/>
  <c r="E11" i="41" s="1"/>
  <c r="E10" i="41" s="1"/>
  <c r="E9" i="41" s="1"/>
  <c r="E8" i="41" s="1"/>
  <c r="E7" i="41" s="1"/>
  <c r="E6" i="41" s="1"/>
  <c r="E5" i="41" s="1"/>
  <c r="Q21" i="41"/>
  <c r="Q20" i="41" s="1"/>
  <c r="Q19" i="41" s="1"/>
  <c r="Q18" i="41" s="1"/>
  <c r="Q17" i="41" s="1"/>
  <c r="Q16" i="41" s="1"/>
  <c r="Q15" i="41" s="1"/>
  <c r="Q14" i="41" s="1"/>
  <c r="Q13" i="41" s="1"/>
  <c r="Q12" i="41" s="1"/>
  <c r="Q11" i="41" s="1"/>
  <c r="Q10" i="41" s="1"/>
  <c r="Q9" i="41" s="1"/>
  <c r="Q8" i="41" s="1"/>
  <c r="Q7" i="41" s="1"/>
  <c r="Q6" i="41" s="1"/>
  <c r="Q5" i="41" s="1"/>
  <c r="F21" i="41"/>
  <c r="F20" i="41" s="1"/>
  <c r="F19" i="41" s="1"/>
  <c r="F18" i="41" s="1"/>
  <c r="F17" i="41" s="1"/>
  <c r="F16" i="41" s="1"/>
  <c r="F15" i="41" s="1"/>
  <c r="F14" i="41" s="1"/>
  <c r="F13" i="41" s="1"/>
  <c r="F12" i="41" s="1"/>
  <c r="F11" i="41" s="1"/>
  <c r="F10" i="41" s="1"/>
  <c r="F9" i="41" s="1"/>
  <c r="F8" i="41" s="1"/>
  <c r="F7" i="41" s="1"/>
  <c r="F6" i="41" s="1"/>
  <c r="F5" i="41" s="1"/>
  <c r="R21" i="41"/>
  <c r="R20" i="41" s="1"/>
  <c r="R19" i="41" s="1"/>
  <c r="R18" i="41" s="1"/>
  <c r="R17" i="41" s="1"/>
  <c r="R16" i="41" s="1"/>
  <c r="R15" i="41" s="1"/>
  <c r="R14" i="41" s="1"/>
  <c r="R13" i="41" s="1"/>
  <c r="R12" i="41" s="1"/>
  <c r="R11" i="41" s="1"/>
  <c r="R10" i="41" s="1"/>
  <c r="R9" i="41" s="1"/>
  <c r="R8" i="41" s="1"/>
  <c r="R7" i="41" s="1"/>
  <c r="R6" i="41" s="1"/>
  <c r="R5" i="41" s="1"/>
  <c r="G21" i="41"/>
  <c r="G20" i="41" s="1"/>
  <c r="G19" i="41" s="1"/>
  <c r="G18" i="41" s="1"/>
  <c r="G17" i="41" s="1"/>
  <c r="G16" i="41" s="1"/>
  <c r="G15" i="41" s="1"/>
  <c r="G14" i="41" s="1"/>
  <c r="G13" i="41" s="1"/>
  <c r="G12" i="41" s="1"/>
  <c r="G11" i="41" s="1"/>
  <c r="G10" i="41" s="1"/>
  <c r="G9" i="41" s="1"/>
  <c r="G8" i="41" s="1"/>
  <c r="G7" i="41" s="1"/>
  <c r="G6" i="41" s="1"/>
  <c r="G5" i="41" s="1"/>
  <c r="S21" i="41"/>
  <c r="S20" i="41" s="1"/>
  <c r="S19" i="41" s="1"/>
  <c r="S18" i="41" s="1"/>
  <c r="S17" i="41" s="1"/>
  <c r="S16" i="41" s="1"/>
  <c r="S15" i="41" s="1"/>
  <c r="S14" i="41" s="1"/>
  <c r="S13" i="41" s="1"/>
  <c r="S12" i="41" s="1"/>
  <c r="S11" i="41" s="1"/>
  <c r="S10" i="41" s="1"/>
  <c r="S9" i="41" s="1"/>
  <c r="S8" i="41" s="1"/>
  <c r="S7" i="41" s="1"/>
  <c r="S6" i="41" s="1"/>
  <c r="S5" i="41" s="1"/>
  <c r="H21" i="41"/>
  <c r="H20" i="41" s="1"/>
  <c r="H19" i="41" s="1"/>
  <c r="H18" i="41" s="1"/>
  <c r="H17" i="41" s="1"/>
  <c r="H16" i="41" s="1"/>
  <c r="H15" i="41" s="1"/>
  <c r="H14" i="41" s="1"/>
  <c r="H13" i="41" s="1"/>
  <c r="H12" i="41" s="1"/>
  <c r="H11" i="41" s="1"/>
  <c r="H10" i="41" s="1"/>
  <c r="H9" i="41" s="1"/>
  <c r="H8" i="41" s="1"/>
  <c r="H7" i="41" s="1"/>
  <c r="H6" i="41" s="1"/>
  <c r="H5" i="41" s="1"/>
  <c r="T21" i="41"/>
  <c r="T20" i="41" s="1"/>
  <c r="T19" i="41" s="1"/>
  <c r="T18" i="41" s="1"/>
  <c r="T17" i="41" s="1"/>
  <c r="T16" i="41" s="1"/>
  <c r="T15" i="41" s="1"/>
  <c r="T14" i="41" s="1"/>
  <c r="T13" i="41" s="1"/>
  <c r="T12" i="41" s="1"/>
  <c r="T11" i="41" s="1"/>
  <c r="T10" i="41" s="1"/>
  <c r="T9" i="41" s="1"/>
  <c r="T8" i="41" s="1"/>
  <c r="T7" i="41" s="1"/>
  <c r="T6" i="41" s="1"/>
  <c r="T5" i="41" s="1"/>
  <c r="CA24" i="41"/>
  <c r="CA36" i="41"/>
  <c r="CA48" i="41"/>
  <c r="CA60" i="41"/>
  <c r="CA72" i="41"/>
  <c r="CA84" i="41"/>
  <c r="CA96" i="41"/>
  <c r="CA108" i="41"/>
  <c r="CA120" i="41"/>
  <c r="F22" i="41"/>
  <c r="R22" i="41"/>
  <c r="AD22" i="41"/>
  <c r="AP22" i="41"/>
  <c r="BB22" i="41"/>
  <c r="BN22" i="41"/>
  <c r="CA25" i="41"/>
  <c r="CA37" i="41"/>
  <c r="CA49" i="41"/>
  <c r="CA61" i="41"/>
  <c r="CA73" i="41"/>
  <c r="CA85" i="41"/>
  <c r="CA97" i="41"/>
  <c r="CA109" i="41"/>
  <c r="G22" i="41"/>
  <c r="S22" i="41"/>
  <c r="AE22" i="41"/>
  <c r="AQ22" i="41"/>
  <c r="BC22" i="41"/>
  <c r="BO22" i="41"/>
  <c r="C23" i="41"/>
  <c r="O23" i="41"/>
  <c r="AA23" i="41"/>
  <c r="AM23" i="41"/>
  <c r="AY23" i="41"/>
  <c r="BK23" i="41"/>
  <c r="BW23" i="41"/>
  <c r="K24" i="41"/>
  <c r="W24" i="41"/>
  <c r="AI24" i="41"/>
  <c r="AU24" i="41"/>
  <c r="BG24" i="41"/>
  <c r="BS24" i="41"/>
  <c r="G25" i="41"/>
  <c r="S25" i="41"/>
  <c r="AE25" i="41"/>
  <c r="AQ25" i="41"/>
  <c r="BC25" i="41"/>
  <c r="BO25" i="41"/>
  <c r="C26" i="41"/>
  <c r="O26" i="41"/>
  <c r="AA26" i="41"/>
  <c r="AM26" i="41"/>
  <c r="AY26" i="41"/>
  <c r="BK26" i="41"/>
  <c r="BW26" i="41"/>
  <c r="K27" i="41"/>
  <c r="W27" i="41"/>
  <c r="AI27" i="41"/>
  <c r="AU27" i="41"/>
  <c r="BG27" i="41"/>
  <c r="BS27" i="41"/>
  <c r="G28" i="41"/>
  <c r="S28" i="41"/>
  <c r="AE28" i="41"/>
  <c r="AQ28" i="41"/>
  <c r="BC28" i="41"/>
  <c r="BO28" i="41"/>
  <c r="C29" i="41"/>
  <c r="O29" i="41"/>
  <c r="AA29" i="41"/>
  <c r="AM29" i="41"/>
  <c r="AY29" i="41"/>
  <c r="BK29" i="41"/>
  <c r="BW29" i="41"/>
  <c r="K30" i="41"/>
  <c r="W30" i="41"/>
  <c r="AI30" i="41"/>
  <c r="AU30" i="41"/>
  <c r="BG30" i="41"/>
  <c r="BS30" i="41"/>
  <c r="G31" i="41"/>
  <c r="CA26" i="41"/>
  <c r="CA38" i="41"/>
  <c r="CA50" i="41"/>
  <c r="CA62" i="41"/>
  <c r="CA74" i="41"/>
  <c r="CA86" i="41"/>
  <c r="CA98" i="41"/>
  <c r="CA110" i="41"/>
  <c r="H22" i="41"/>
  <c r="T22" i="41"/>
  <c r="AF22" i="41"/>
  <c r="AR22" i="41"/>
  <c r="BD22" i="41"/>
  <c r="BP22" i="41"/>
  <c r="D23" i="41"/>
  <c r="P23" i="41"/>
  <c r="AB23" i="41"/>
  <c r="AN23" i="41"/>
  <c r="AZ23" i="41"/>
  <c r="BL23" i="41"/>
  <c r="BX23" i="41"/>
  <c r="L24" i="41"/>
  <c r="X24" i="41"/>
  <c r="AJ24" i="41"/>
  <c r="AV24" i="41"/>
  <c r="BH24" i="41"/>
  <c r="BT24" i="41"/>
  <c r="H25" i="41"/>
  <c r="T25" i="41"/>
  <c r="CA27" i="41"/>
  <c r="CA39" i="41"/>
  <c r="CA51" i="41"/>
  <c r="CA63" i="41"/>
  <c r="CA75" i="41"/>
  <c r="CA87" i="41"/>
  <c r="CA99" i="41"/>
  <c r="CA111" i="41"/>
  <c r="I22" i="41"/>
  <c r="U22" i="41"/>
  <c r="AG22" i="41"/>
  <c r="AS22" i="41"/>
  <c r="BE22" i="41"/>
  <c r="CA28" i="41"/>
  <c r="CA40" i="41"/>
  <c r="CA52" i="41"/>
  <c r="CA64" i="41"/>
  <c r="CA76" i="41"/>
  <c r="CA88" i="41"/>
  <c r="CA100" i="41"/>
  <c r="CA112" i="41"/>
  <c r="J22" i="41"/>
  <c r="V22" i="41"/>
  <c r="AH22" i="41"/>
  <c r="AT22" i="41"/>
  <c r="BF22" i="41"/>
  <c r="BR22" i="41"/>
  <c r="CA29" i="41"/>
  <c r="CA41" i="41"/>
  <c r="CA53" i="41"/>
  <c r="CA65" i="41"/>
  <c r="CA77" i="41"/>
  <c r="CA89" i="41"/>
  <c r="CA101" i="41"/>
  <c r="CA113" i="41"/>
  <c r="K22" i="41"/>
  <c r="W22" i="41"/>
  <c r="AI22" i="41"/>
  <c r="AU22" i="41"/>
  <c r="BG22" i="41"/>
  <c r="BS22" i="41"/>
  <c r="G23" i="41"/>
  <c r="S23" i="41"/>
  <c r="AE23" i="41"/>
  <c r="AQ23" i="41"/>
  <c r="BC23" i="41"/>
  <c r="BO23" i="41"/>
  <c r="C24" i="41"/>
  <c r="O24" i="41"/>
  <c r="AA24" i="41"/>
  <c r="AM24" i="41"/>
  <c r="AY24" i="41"/>
  <c r="BK24" i="41"/>
  <c r="BW24" i="41"/>
  <c r="K25" i="41"/>
  <c r="W25" i="41"/>
  <c r="AI25" i="41"/>
  <c r="AU25" i="41"/>
  <c r="BG25" i="41"/>
  <c r="BS25" i="41"/>
  <c r="G26" i="41"/>
  <c r="S26" i="41"/>
  <c r="AE26" i="41"/>
  <c r="AQ26" i="41"/>
  <c r="BC26" i="41"/>
  <c r="BO26" i="41"/>
  <c r="C27" i="41"/>
  <c r="O27" i="41"/>
  <c r="AA27" i="41"/>
  <c r="AM27" i="41"/>
  <c r="AY27" i="41"/>
  <c r="CA30" i="41"/>
  <c r="CA42" i="41"/>
  <c r="CA54" i="41"/>
  <c r="CA66" i="41"/>
  <c r="CA78" i="41"/>
  <c r="CA90" i="41"/>
  <c r="CA102" i="41"/>
  <c r="CA114" i="41"/>
  <c r="L22" i="41"/>
  <c r="X22" i="41"/>
  <c r="AJ22" i="41"/>
  <c r="AV22" i="41"/>
  <c r="BH22" i="41"/>
  <c r="BT22" i="41"/>
  <c r="H23" i="41"/>
  <c r="T23" i="41"/>
  <c r="AF23" i="41"/>
  <c r="AR23" i="41"/>
  <c r="BD23" i="41"/>
  <c r="BP23" i="41"/>
  <c r="D24" i="41"/>
  <c r="P24" i="41"/>
  <c r="AB24" i="41"/>
  <c r="AN24" i="41"/>
  <c r="AZ24" i="41"/>
  <c r="BL24" i="41"/>
  <c r="BX24" i="41"/>
  <c r="L25" i="41"/>
  <c r="X25" i="41"/>
  <c r="AJ25" i="41"/>
  <c r="AV25" i="41"/>
  <c r="BH25" i="41"/>
  <c r="CA31" i="41"/>
  <c r="CA43" i="41"/>
  <c r="CA55" i="41"/>
  <c r="CA67" i="41"/>
  <c r="CA79" i="41"/>
  <c r="CA91" i="41"/>
  <c r="CA103" i="41"/>
  <c r="CA115" i="41"/>
  <c r="M22" i="41"/>
  <c r="Y22" i="41"/>
  <c r="AK22" i="41"/>
  <c r="AW22" i="41"/>
  <c r="BI22" i="41"/>
  <c r="BU22" i="41"/>
  <c r="I23" i="41"/>
  <c r="U23" i="41"/>
  <c r="AG23" i="41"/>
  <c r="AS23" i="41"/>
  <c r="BE23" i="41"/>
  <c r="BQ23" i="41"/>
  <c r="E24" i="41"/>
  <c r="Q24" i="41"/>
  <c r="AC24" i="41"/>
  <c r="AO24" i="41"/>
  <c r="BA24" i="41"/>
  <c r="BM24" i="41"/>
  <c r="BY24" i="41"/>
  <c r="M25" i="41"/>
  <c r="Y25" i="41"/>
  <c r="AK25" i="41"/>
  <c r="AW25" i="41"/>
  <c r="BI25" i="41"/>
  <c r="CA32" i="41"/>
  <c r="CA44" i="41"/>
  <c r="CA56" i="41"/>
  <c r="CA68" i="41"/>
  <c r="CA80" i="41"/>
  <c r="CA92" i="41"/>
  <c r="CA104" i="41"/>
  <c r="CA116" i="41"/>
  <c r="N22" i="41"/>
  <c r="Z22" i="41"/>
  <c r="AL22" i="41"/>
  <c r="AX22" i="41"/>
  <c r="BJ22" i="41"/>
  <c r="CA21" i="41"/>
  <c r="CA20" i="41" s="1"/>
  <c r="CA19" i="41" s="1"/>
  <c r="CA18" i="41" s="1"/>
  <c r="CA17" i="41" s="1"/>
  <c r="CA16" i="41" s="1"/>
  <c r="CA15" i="41" s="1"/>
  <c r="CA14" i="41" s="1"/>
  <c r="CA13" i="41" s="1"/>
  <c r="CA12" i="41" s="1"/>
  <c r="CA11" i="41" s="1"/>
  <c r="CA10" i="41" s="1"/>
  <c r="CA9" i="41" s="1"/>
  <c r="CA8" i="41" s="1"/>
  <c r="CA7" i="41" s="1"/>
  <c r="CA6" i="41" s="1"/>
  <c r="CA5" i="41" s="1"/>
  <c r="CA33" i="41"/>
  <c r="CA45" i="41"/>
  <c r="CA57" i="41"/>
  <c r="CA69" i="41"/>
  <c r="CA81" i="41"/>
  <c r="CA93" i="41"/>
  <c r="CA105" i="41"/>
  <c r="CA117" i="41"/>
  <c r="C22" i="41"/>
  <c r="O22" i="41"/>
  <c r="AA22" i="41"/>
  <c r="AM22" i="41"/>
  <c r="CA23" i="41"/>
  <c r="CA35" i="41"/>
  <c r="CA47" i="41"/>
  <c r="CA59" i="41"/>
  <c r="CA71" i="41"/>
  <c r="CA83" i="41"/>
  <c r="CA95" i="41"/>
  <c r="CA107" i="41"/>
  <c r="CA119" i="41"/>
  <c r="E22" i="41"/>
  <c r="Q22" i="41"/>
  <c r="AC22" i="41"/>
  <c r="AO22" i="41"/>
  <c r="BA22" i="41"/>
  <c r="BM22" i="41"/>
  <c r="BY22" i="41"/>
  <c r="M23" i="41"/>
  <c r="Y23" i="41"/>
  <c r="AK23" i="41"/>
  <c r="AW23" i="41"/>
  <c r="BI23" i="41"/>
  <c r="BU23" i="41"/>
  <c r="I24" i="41"/>
  <c r="U24" i="41"/>
  <c r="AG24" i="41"/>
  <c r="AS24" i="41"/>
  <c r="BE24" i="41"/>
  <c r="BQ24" i="41"/>
  <c r="E25" i="41"/>
  <c r="Q25" i="41"/>
  <c r="AC25" i="41"/>
  <c r="AO25" i="41"/>
  <c r="BK22" i="41"/>
  <c r="N23" i="41"/>
  <c r="AL23" i="41"/>
  <c r="BJ23" i="41"/>
  <c r="J24" i="41"/>
  <c r="AH24" i="41"/>
  <c r="BF24" i="41"/>
  <c r="F25" i="41"/>
  <c r="AD25" i="41"/>
  <c r="AY25" i="41"/>
  <c r="BP25" i="41"/>
  <c r="F26" i="41"/>
  <c r="U26" i="41"/>
  <c r="AI26" i="41"/>
  <c r="AW26" i="41"/>
  <c r="BL26" i="41"/>
  <c r="BZ26" i="41"/>
  <c r="Q27" i="41"/>
  <c r="AE27" i="41"/>
  <c r="AS27" i="41"/>
  <c r="BH27" i="41"/>
  <c r="BU27" i="41"/>
  <c r="J28" i="41"/>
  <c r="W28" i="41"/>
  <c r="AJ28" i="41"/>
  <c r="AW28" i="41"/>
  <c r="BJ28" i="41"/>
  <c r="BW28" i="41"/>
  <c r="L29" i="41"/>
  <c r="Y29" i="41"/>
  <c r="AL29" i="41"/>
  <c r="AZ29" i="41"/>
  <c r="BM29" i="41"/>
  <c r="BZ29" i="41"/>
  <c r="O30" i="41"/>
  <c r="AB30" i="41"/>
  <c r="AO30" i="41"/>
  <c r="BB30" i="41"/>
  <c r="BO30" i="41"/>
  <c r="D31" i="41"/>
  <c r="Q31" i="41"/>
  <c r="AC31" i="41"/>
  <c r="AO31" i="41"/>
  <c r="BA31" i="41"/>
  <c r="BM31" i="41"/>
  <c r="BY31" i="41"/>
  <c r="M32" i="41"/>
  <c r="Y32" i="41"/>
  <c r="AK32" i="41"/>
  <c r="AW32" i="41"/>
  <c r="BI32" i="41"/>
  <c r="BU32" i="41"/>
  <c r="I33" i="41"/>
  <c r="U33" i="41"/>
  <c r="AG33" i="41"/>
  <c r="AS33" i="41"/>
  <c r="BE33" i="41"/>
  <c r="BQ33" i="41"/>
  <c r="E34" i="41"/>
  <c r="Q34" i="41"/>
  <c r="AC34" i="41"/>
  <c r="AO34" i="41"/>
  <c r="BA34" i="41"/>
  <c r="BM34" i="41"/>
  <c r="BY34" i="41"/>
  <c r="M35" i="41"/>
  <c r="Y35" i="41"/>
  <c r="AK35" i="41"/>
  <c r="AW35" i="41"/>
  <c r="BI35" i="41"/>
  <c r="BU35" i="41"/>
  <c r="I36" i="41"/>
  <c r="U36" i="41"/>
  <c r="AG36" i="41"/>
  <c r="AS36" i="41"/>
  <c r="BE36" i="41"/>
  <c r="BQ36" i="41"/>
  <c r="E37" i="41"/>
  <c r="Q37" i="41"/>
  <c r="AC37" i="41"/>
  <c r="AO37" i="41"/>
  <c r="BA37" i="41"/>
  <c r="BM37" i="41"/>
  <c r="BY37" i="41"/>
  <c r="M38" i="41"/>
  <c r="Y38" i="41"/>
  <c r="AK38" i="41"/>
  <c r="AW38" i="41"/>
  <c r="BI38" i="41"/>
  <c r="BU38" i="41"/>
  <c r="I39" i="41"/>
  <c r="U39" i="41"/>
  <c r="AG39" i="41"/>
  <c r="AS39" i="41"/>
  <c r="BE39" i="41"/>
  <c r="BQ39" i="41"/>
  <c r="E40" i="41"/>
  <c r="Q40" i="41"/>
  <c r="AC40" i="41"/>
  <c r="AO40" i="41"/>
  <c r="BA40" i="41"/>
  <c r="BM40" i="41"/>
  <c r="BY40" i="41"/>
  <c r="M41" i="41"/>
  <c r="Y41" i="41"/>
  <c r="AK41" i="41"/>
  <c r="AW41" i="41"/>
  <c r="BI41" i="41"/>
  <c r="BU41" i="41"/>
  <c r="I42" i="41"/>
  <c r="U42" i="41"/>
  <c r="AG42" i="41"/>
  <c r="AS42" i="41"/>
  <c r="BE42" i="41"/>
  <c r="BQ42" i="41"/>
  <c r="E43" i="41"/>
  <c r="Q43" i="41"/>
  <c r="AC43" i="41"/>
  <c r="AO43" i="41"/>
  <c r="BA43" i="41"/>
  <c r="BM43" i="41"/>
  <c r="BY43" i="41"/>
  <c r="M44" i="41"/>
  <c r="Y44" i="41"/>
  <c r="AK44" i="41"/>
  <c r="AW44" i="41"/>
  <c r="BI44" i="41"/>
  <c r="CA22" i="41"/>
  <c r="BL22" i="41"/>
  <c r="Q23" i="41"/>
  <c r="AO23" i="41"/>
  <c r="BM23" i="41"/>
  <c r="M24" i="41"/>
  <c r="AK24" i="41"/>
  <c r="BI24" i="41"/>
  <c r="I25" i="41"/>
  <c r="AF25" i="41"/>
  <c r="AZ25" i="41"/>
  <c r="BQ25" i="41"/>
  <c r="H26" i="41"/>
  <c r="V26" i="41"/>
  <c r="AJ26" i="41"/>
  <c r="AX26" i="41"/>
  <c r="BM26" i="41"/>
  <c r="D27" i="41"/>
  <c r="R27" i="41"/>
  <c r="AF27" i="41"/>
  <c r="AT27" i="41"/>
  <c r="BI27" i="41"/>
  <c r="BV27" i="41"/>
  <c r="K28" i="41"/>
  <c r="X28" i="41"/>
  <c r="AK28" i="41"/>
  <c r="AX28" i="41"/>
  <c r="BK28" i="41"/>
  <c r="BX28" i="41"/>
  <c r="M29" i="41"/>
  <c r="Z29" i="41"/>
  <c r="AN29" i="41"/>
  <c r="BA29" i="41"/>
  <c r="BN29" i="41"/>
  <c r="C30" i="41"/>
  <c r="P30" i="41"/>
  <c r="AC30" i="41"/>
  <c r="AP30" i="41"/>
  <c r="BC30" i="41"/>
  <c r="BP30" i="41"/>
  <c r="E31" i="41"/>
  <c r="R31" i="41"/>
  <c r="AD31" i="41"/>
  <c r="AP31" i="41"/>
  <c r="BB31" i="41"/>
  <c r="BN31" i="41"/>
  <c r="BZ31" i="41"/>
  <c r="N32" i="41"/>
  <c r="Z32" i="41"/>
  <c r="AL32" i="41"/>
  <c r="AX32" i="41"/>
  <c r="BJ32" i="41"/>
  <c r="BV32" i="41"/>
  <c r="J33" i="41"/>
  <c r="V33" i="41"/>
  <c r="AH33" i="41"/>
  <c r="AT33" i="41"/>
  <c r="BF33" i="41"/>
  <c r="BR33" i="41"/>
  <c r="F34" i="41"/>
  <c r="R34" i="41"/>
  <c r="AD34" i="41"/>
  <c r="AP34" i="41"/>
  <c r="BB34" i="41"/>
  <c r="BN34" i="41"/>
  <c r="BZ34" i="41"/>
  <c r="N35" i="41"/>
  <c r="Z35" i="41"/>
  <c r="AL35" i="41"/>
  <c r="AX35" i="41"/>
  <c r="BJ35" i="41"/>
  <c r="BV35" i="41"/>
  <c r="J36" i="41"/>
  <c r="V36" i="41"/>
  <c r="AH36" i="41"/>
  <c r="AT36" i="41"/>
  <c r="BF36" i="41"/>
  <c r="BR36" i="41"/>
  <c r="F37" i="41"/>
  <c r="R37" i="41"/>
  <c r="AD37" i="41"/>
  <c r="AP37" i="41"/>
  <c r="BB37" i="41"/>
  <c r="BN37" i="41"/>
  <c r="BZ37" i="41"/>
  <c r="N38" i="41"/>
  <c r="Z38" i="41"/>
  <c r="AL38" i="41"/>
  <c r="AX38" i="41"/>
  <c r="BJ38" i="41"/>
  <c r="BV38" i="41"/>
  <c r="J39" i="41"/>
  <c r="V39" i="41"/>
  <c r="AH39" i="41"/>
  <c r="AT39" i="41"/>
  <c r="BF39" i="41"/>
  <c r="BR39" i="41"/>
  <c r="F40" i="41"/>
  <c r="R40" i="41"/>
  <c r="AD40" i="41"/>
  <c r="AP40" i="41"/>
  <c r="BB40" i="41"/>
  <c r="BN40" i="41"/>
  <c r="BZ40" i="41"/>
  <c r="N41" i="41"/>
  <c r="Z41" i="41"/>
  <c r="AL41" i="41"/>
  <c r="AX41" i="41"/>
  <c r="BJ41" i="41"/>
  <c r="BV41" i="41"/>
  <c r="J42" i="41"/>
  <c r="V42" i="41"/>
  <c r="AH42" i="41"/>
  <c r="AT42" i="41"/>
  <c r="BF42" i="41"/>
  <c r="BR42" i="41"/>
  <c r="F43" i="41"/>
  <c r="R43" i="41"/>
  <c r="AD43" i="41"/>
  <c r="AP43" i="41"/>
  <c r="BB43" i="41"/>
  <c r="CA34" i="41"/>
  <c r="BQ22" i="41"/>
  <c r="R23" i="41"/>
  <c r="AP23" i="41"/>
  <c r="BN23" i="41"/>
  <c r="N24" i="41"/>
  <c r="AL24" i="41"/>
  <c r="BJ24" i="41"/>
  <c r="J25" i="41"/>
  <c r="AG25" i="41"/>
  <c r="BA25" i="41"/>
  <c r="BR25" i="41"/>
  <c r="I26" i="41"/>
  <c r="W26" i="41"/>
  <c r="AK26" i="41"/>
  <c r="AZ26" i="41"/>
  <c r="BN26" i="41"/>
  <c r="E27" i="41"/>
  <c r="S27" i="41"/>
  <c r="AG27" i="41"/>
  <c r="AV27" i="41"/>
  <c r="BJ27" i="41"/>
  <c r="BW27" i="41"/>
  <c r="L28" i="41"/>
  <c r="Y28" i="41"/>
  <c r="AL28" i="41"/>
  <c r="AY28" i="41"/>
  <c r="BL28" i="41"/>
  <c r="BY28" i="41"/>
  <c r="N29" i="41"/>
  <c r="AB29" i="41"/>
  <c r="AO29" i="41"/>
  <c r="BB29" i="41"/>
  <c r="BO29" i="41"/>
  <c r="D30" i="41"/>
  <c r="Q30" i="41"/>
  <c r="AD30" i="41"/>
  <c r="AQ30" i="41"/>
  <c r="BD30" i="41"/>
  <c r="BQ30" i="41"/>
  <c r="F31" i="41"/>
  <c r="S31" i="41"/>
  <c r="AE31" i="41"/>
  <c r="AQ31" i="41"/>
  <c r="BC31" i="41"/>
  <c r="BO31" i="41"/>
  <c r="C32" i="41"/>
  <c r="O32" i="41"/>
  <c r="AA32" i="41"/>
  <c r="AM32" i="41"/>
  <c r="AY32" i="41"/>
  <c r="BK32" i="41"/>
  <c r="BW32" i="41"/>
  <c r="K33" i="41"/>
  <c r="W33" i="41"/>
  <c r="AI33" i="41"/>
  <c r="AU33" i="41"/>
  <c r="BG33" i="41"/>
  <c r="BS33" i="41"/>
  <c r="G34" i="41"/>
  <c r="S34" i="41"/>
  <c r="AE34" i="41"/>
  <c r="AQ34" i="41"/>
  <c r="BC34" i="41"/>
  <c r="BO34" i="41"/>
  <c r="C35" i="41"/>
  <c r="O35" i="41"/>
  <c r="AA35" i="41"/>
  <c r="AM35" i="41"/>
  <c r="AY35" i="41"/>
  <c r="BK35" i="41"/>
  <c r="BW35" i="41"/>
  <c r="K36" i="41"/>
  <c r="W36" i="41"/>
  <c r="AI36" i="41"/>
  <c r="AU36" i="41"/>
  <c r="BG36" i="41"/>
  <c r="BS36" i="41"/>
  <c r="G37" i="41"/>
  <c r="S37" i="41"/>
  <c r="AE37" i="41"/>
  <c r="AQ37" i="41"/>
  <c r="BC37" i="41"/>
  <c r="BO37" i="41"/>
  <c r="C38" i="41"/>
  <c r="O38" i="41"/>
  <c r="AA38" i="41"/>
  <c r="AM38" i="41"/>
  <c r="AY38" i="41"/>
  <c r="BK38" i="41"/>
  <c r="BW38" i="41"/>
  <c r="K39" i="41"/>
  <c r="CA46" i="41"/>
  <c r="BV22" i="41"/>
  <c r="V23" i="41"/>
  <c r="AT23" i="41"/>
  <c r="BR23" i="41"/>
  <c r="R24" i="41"/>
  <c r="AP24" i="41"/>
  <c r="BN24" i="41"/>
  <c r="N25" i="41"/>
  <c r="AH25" i="41"/>
  <c r="BB25" i="41"/>
  <c r="BT25" i="41"/>
  <c r="J26" i="41"/>
  <c r="X26" i="41"/>
  <c r="AL26" i="41"/>
  <c r="BA26" i="41"/>
  <c r="BP26" i="41"/>
  <c r="F27" i="41"/>
  <c r="T27" i="41"/>
  <c r="AH27" i="41"/>
  <c r="AW27" i="41"/>
  <c r="BK27" i="41"/>
  <c r="BX27" i="41"/>
  <c r="M28" i="41"/>
  <c r="Z28" i="41"/>
  <c r="AM28" i="41"/>
  <c r="AZ28" i="41"/>
  <c r="BM28" i="41"/>
  <c r="BZ28" i="41"/>
  <c r="P29" i="41"/>
  <c r="AC29" i="41"/>
  <c r="AP29" i="41"/>
  <c r="BC29" i="41"/>
  <c r="BP29" i="41"/>
  <c r="E30" i="41"/>
  <c r="R30" i="41"/>
  <c r="AE30" i="41"/>
  <c r="AR30" i="41"/>
  <c r="BE30" i="41"/>
  <c r="BR30" i="41"/>
  <c r="H31" i="41"/>
  <c r="T31" i="41"/>
  <c r="AF31" i="41"/>
  <c r="AR31" i="41"/>
  <c r="BD31" i="41"/>
  <c r="BP31" i="41"/>
  <c r="D32" i="41"/>
  <c r="P32" i="41"/>
  <c r="AB32" i="41"/>
  <c r="AN32" i="41"/>
  <c r="AZ32" i="41"/>
  <c r="BL32" i="41"/>
  <c r="BX32" i="41"/>
  <c r="L33" i="41"/>
  <c r="X33" i="41"/>
  <c r="AJ33" i="41"/>
  <c r="AV33" i="41"/>
  <c r="BH33" i="41"/>
  <c r="BT33" i="41"/>
  <c r="H34" i="41"/>
  <c r="T34" i="41"/>
  <c r="AF34" i="41"/>
  <c r="AR34" i="41"/>
  <c r="BD34" i="41"/>
  <c r="BP34" i="41"/>
  <c r="D35" i="41"/>
  <c r="P35" i="41"/>
  <c r="AB35" i="41"/>
  <c r="AN35" i="41"/>
  <c r="AZ35" i="41"/>
  <c r="BL35" i="41"/>
  <c r="BX35" i="41"/>
  <c r="L36" i="41"/>
  <c r="CA58" i="41"/>
  <c r="BW22" i="41"/>
  <c r="W23" i="41"/>
  <c r="AU23" i="41"/>
  <c r="BS23" i="41"/>
  <c r="S24" i="41"/>
  <c r="AQ24" i="41"/>
  <c r="BO24" i="41"/>
  <c r="O25" i="41"/>
  <c r="AL25" i="41"/>
  <c r="BD25" i="41"/>
  <c r="BU25" i="41"/>
  <c r="K26" i="41"/>
  <c r="Y26" i="41"/>
  <c r="AN26" i="41"/>
  <c r="BB26" i="41"/>
  <c r="BQ26" i="41"/>
  <c r="G27" i="41"/>
  <c r="U27" i="41"/>
  <c r="AJ27" i="41"/>
  <c r="AX27" i="41"/>
  <c r="BL27" i="41"/>
  <c r="BY27" i="41"/>
  <c r="N28" i="41"/>
  <c r="AA28" i="41"/>
  <c r="AN28" i="41"/>
  <c r="BA28" i="41"/>
  <c r="BN28" i="41"/>
  <c r="D29" i="41"/>
  <c r="Q29" i="41"/>
  <c r="AD29" i="41"/>
  <c r="AQ29" i="41"/>
  <c r="BD29" i="41"/>
  <c r="BQ29" i="41"/>
  <c r="F30" i="41"/>
  <c r="S30" i="41"/>
  <c r="AF30" i="41"/>
  <c r="AS30" i="41"/>
  <c r="BF30" i="41"/>
  <c r="BT30" i="41"/>
  <c r="I31" i="41"/>
  <c r="U31" i="41"/>
  <c r="AG31" i="41"/>
  <c r="AS31" i="41"/>
  <c r="BE31" i="41"/>
  <c r="BQ31" i="41"/>
  <c r="E32" i="41"/>
  <c r="Q32" i="41"/>
  <c r="AC32" i="41"/>
  <c r="AO32" i="41"/>
  <c r="BA32" i="41"/>
  <c r="BM32" i="41"/>
  <c r="BY32" i="41"/>
  <c r="M33" i="41"/>
  <c r="Y33" i="41"/>
  <c r="AK33" i="41"/>
  <c r="AW33" i="41"/>
  <c r="BI33" i="41"/>
  <c r="BU33" i="41"/>
  <c r="I34" i="41"/>
  <c r="U34" i="41"/>
  <c r="AG34" i="41"/>
  <c r="AS34" i="41"/>
  <c r="BE34" i="41"/>
  <c r="BQ34" i="41"/>
  <c r="E35" i="41"/>
  <c r="Q35" i="41"/>
  <c r="AC35" i="41"/>
  <c r="AO35" i="41"/>
  <c r="BA35" i="41"/>
  <c r="BM35" i="41"/>
  <c r="BY35" i="41"/>
  <c r="M36" i="41"/>
  <c r="Y36" i="41"/>
  <c r="AK36" i="41"/>
  <c r="AW36" i="41"/>
  <c r="BI36" i="41"/>
  <c r="BU36" i="41"/>
  <c r="I37" i="41"/>
  <c r="U37" i="41"/>
  <c r="AG37" i="41"/>
  <c r="AS37" i="41"/>
  <c r="BE37" i="41"/>
  <c r="BQ37" i="41"/>
  <c r="E38" i="41"/>
  <c r="Q38" i="41"/>
  <c r="AC38" i="41"/>
  <c r="AO38" i="41"/>
  <c r="BA38" i="41"/>
  <c r="BM38" i="41"/>
  <c r="BY38" i="41"/>
  <c r="M39" i="41"/>
  <c r="CA70" i="41"/>
  <c r="BX22" i="41"/>
  <c r="X23" i="41"/>
  <c r="AV23" i="41"/>
  <c r="BT23" i="41"/>
  <c r="T24" i="41"/>
  <c r="AR24" i="41"/>
  <c r="BP24" i="41"/>
  <c r="P25" i="41"/>
  <c r="AM25" i="41"/>
  <c r="BE25" i="41"/>
  <c r="BV25" i="41"/>
  <c r="L26" i="41"/>
  <c r="Z26" i="41"/>
  <c r="AO26" i="41"/>
  <c r="BD26" i="41"/>
  <c r="BR26" i="41"/>
  <c r="H27" i="41"/>
  <c r="V27" i="41"/>
  <c r="AK27" i="41"/>
  <c r="AZ27" i="41"/>
  <c r="BM27" i="41"/>
  <c r="BZ27" i="41"/>
  <c r="O28" i="41"/>
  <c r="AB28" i="41"/>
  <c r="AO28" i="41"/>
  <c r="BB28" i="41"/>
  <c r="BP28" i="41"/>
  <c r="E29" i="41"/>
  <c r="R29" i="41"/>
  <c r="AE29" i="41"/>
  <c r="AR29" i="41"/>
  <c r="BE29" i="41"/>
  <c r="BR29" i="41"/>
  <c r="G30" i="41"/>
  <c r="T30" i="41"/>
  <c r="AG30" i="41"/>
  <c r="AT30" i="41"/>
  <c r="BH30" i="41"/>
  <c r="BU30" i="41"/>
  <c r="J31" i="41"/>
  <c r="V31" i="41"/>
  <c r="AH31" i="41"/>
  <c r="AT31" i="41"/>
  <c r="BF31" i="41"/>
  <c r="BR31" i="41"/>
  <c r="F32" i="41"/>
  <c r="R32" i="41"/>
  <c r="AD32" i="41"/>
  <c r="AP32" i="41"/>
  <c r="BB32" i="41"/>
  <c r="BN32" i="41"/>
  <c r="BZ32" i="41"/>
  <c r="N33" i="41"/>
  <c r="Z33" i="41"/>
  <c r="AL33" i="41"/>
  <c r="AX33" i="41"/>
  <c r="BJ33" i="41"/>
  <c r="BV33" i="41"/>
  <c r="J34" i="41"/>
  <c r="V34" i="41"/>
  <c r="AH34" i="41"/>
  <c r="AT34" i="41"/>
  <c r="BF34" i="41"/>
  <c r="BR34" i="41"/>
  <c r="F35" i="41"/>
  <c r="R35" i="41"/>
  <c r="AD35" i="41"/>
  <c r="AP35" i="41"/>
  <c r="BB35" i="41"/>
  <c r="BN35" i="41"/>
  <c r="BZ35" i="41"/>
  <c r="N36" i="41"/>
  <c r="Z36" i="41"/>
  <c r="AL36" i="41"/>
  <c r="AX36" i="41"/>
  <c r="BJ36" i="41"/>
  <c r="BV36" i="41"/>
  <c r="J37" i="41"/>
  <c r="V37" i="41"/>
  <c r="AH37" i="41"/>
  <c r="AT37" i="41"/>
  <c r="BF37" i="41"/>
  <c r="BR37" i="41"/>
  <c r="F38" i="41"/>
  <c r="R38" i="41"/>
  <c r="AD38" i="41"/>
  <c r="AP38" i="41"/>
  <c r="BB38" i="41"/>
  <c r="BN38" i="41"/>
  <c r="BZ38" i="41"/>
  <c r="N39" i="41"/>
  <c r="Z39" i="41"/>
  <c r="AL39" i="41"/>
  <c r="AX39" i="41"/>
  <c r="BJ39" i="41"/>
  <c r="BV39" i="41"/>
  <c r="J40" i="41"/>
  <c r="V40" i="41"/>
  <c r="AH40" i="41"/>
  <c r="AT40" i="41"/>
  <c r="BF40" i="41"/>
  <c r="BR40" i="41"/>
  <c r="F41" i="41"/>
  <c r="R41" i="41"/>
  <c r="AD41" i="41"/>
  <c r="AP41" i="41"/>
  <c r="BB41" i="41"/>
  <c r="BN41" i="41"/>
  <c r="BZ41" i="41"/>
  <c r="N42" i="41"/>
  <c r="Z42" i="41"/>
  <c r="AL42" i="41"/>
  <c r="AX42" i="41"/>
  <c r="BJ42" i="41"/>
  <c r="BV42" i="41"/>
  <c r="J43" i="41"/>
  <c r="V43" i="41"/>
  <c r="AH43" i="41"/>
  <c r="AT43" i="41"/>
  <c r="CA82" i="41"/>
  <c r="D22" i="41"/>
  <c r="BZ22" i="41"/>
  <c r="Z23" i="41"/>
  <c r="AX23" i="41"/>
  <c r="BV23" i="41"/>
  <c r="V24" i="41"/>
  <c r="AT24" i="41"/>
  <c r="BR24" i="41"/>
  <c r="R25" i="41"/>
  <c r="AN25" i="41"/>
  <c r="BF25" i="41"/>
  <c r="BW25" i="41"/>
  <c r="M26" i="41"/>
  <c r="AB26" i="41"/>
  <c r="AP26" i="41"/>
  <c r="BE26" i="41"/>
  <c r="BS26" i="41"/>
  <c r="I27" i="41"/>
  <c r="X27" i="41"/>
  <c r="AL27" i="41"/>
  <c r="BA27" i="41"/>
  <c r="BN27" i="41"/>
  <c r="C28" i="41"/>
  <c r="P28" i="41"/>
  <c r="AC28" i="41"/>
  <c r="AP28" i="41"/>
  <c r="BD28" i="41"/>
  <c r="BQ28" i="41"/>
  <c r="F29" i="41"/>
  <c r="S29" i="41"/>
  <c r="AF29" i="41"/>
  <c r="AS29" i="41"/>
  <c r="BF29" i="41"/>
  <c r="BS29" i="41"/>
  <c r="H30" i="41"/>
  <c r="U30" i="41"/>
  <c r="AH30" i="41"/>
  <c r="AV30" i="41"/>
  <c r="BI30" i="41"/>
  <c r="BV30" i="41"/>
  <c r="K31" i="41"/>
  <c r="W31" i="41"/>
  <c r="AI31" i="41"/>
  <c r="AU31" i="41"/>
  <c r="BG31" i="41"/>
  <c r="BS31" i="41"/>
  <c r="G32" i="41"/>
  <c r="S32" i="41"/>
  <c r="AE32" i="41"/>
  <c r="AQ32" i="41"/>
  <c r="BC32" i="41"/>
  <c r="BO32" i="41"/>
  <c r="C33" i="41"/>
  <c r="O33" i="41"/>
  <c r="AA33" i="41"/>
  <c r="AM33" i="41"/>
  <c r="AY33" i="41"/>
  <c r="BK33" i="41"/>
  <c r="BW33" i="41"/>
  <c r="K34" i="41"/>
  <c r="W34" i="41"/>
  <c r="AI34" i="41"/>
  <c r="AU34" i="41"/>
  <c r="BG34" i="41"/>
  <c r="BS34" i="41"/>
  <c r="G35" i="41"/>
  <c r="S35" i="41"/>
  <c r="AE35" i="41"/>
  <c r="AQ35" i="41"/>
  <c r="BC35" i="41"/>
  <c r="BO35" i="41"/>
  <c r="C36" i="41"/>
  <c r="O36" i="41"/>
  <c r="AA36" i="41"/>
  <c r="AM36" i="41"/>
  <c r="AY36" i="41"/>
  <c r="BK36" i="41"/>
  <c r="BW36" i="41"/>
  <c r="CA94" i="41"/>
  <c r="P22" i="41"/>
  <c r="E23" i="41"/>
  <c r="AC23" i="41"/>
  <c r="BA23" i="41"/>
  <c r="BY23" i="41"/>
  <c r="Y24" i="41"/>
  <c r="AW24" i="41"/>
  <c r="BU24" i="41"/>
  <c r="U25" i="41"/>
  <c r="AP25" i="41"/>
  <c r="BJ25" i="41"/>
  <c r="BX25" i="41"/>
  <c r="N26" i="41"/>
  <c r="AC26" i="41"/>
  <c r="AR26" i="41"/>
  <c r="BF26" i="41"/>
  <c r="BT26" i="41"/>
  <c r="J27" i="41"/>
  <c r="Y27" i="41"/>
  <c r="AN27" i="41"/>
  <c r="BB27" i="41"/>
  <c r="BO27" i="41"/>
  <c r="D28" i="41"/>
  <c r="Q28" i="41"/>
  <c r="AD28" i="41"/>
  <c r="AR28" i="41"/>
  <c r="BE28" i="41"/>
  <c r="BR28" i="41"/>
  <c r="G29" i="41"/>
  <c r="T29" i="41"/>
  <c r="AG29" i="41"/>
  <c r="AT29" i="41"/>
  <c r="BG29" i="41"/>
  <c r="BT29" i="41"/>
  <c r="I30" i="41"/>
  <c r="V30" i="41"/>
  <c r="AJ30" i="41"/>
  <c r="AW30" i="41"/>
  <c r="BJ30" i="41"/>
  <c r="BW30" i="41"/>
  <c r="L31" i="41"/>
  <c r="X31" i="41"/>
  <c r="AJ31" i="41"/>
  <c r="AV31" i="41"/>
  <c r="BH31" i="41"/>
  <c r="BT31" i="41"/>
  <c r="H32" i="41"/>
  <c r="T32" i="41"/>
  <c r="AF32" i="41"/>
  <c r="AR32" i="41"/>
  <c r="BD32" i="41"/>
  <c r="BP32" i="41"/>
  <c r="D33" i="41"/>
  <c r="P33" i="41"/>
  <c r="AB33" i="41"/>
  <c r="AN33" i="41"/>
  <c r="AZ33" i="41"/>
  <c r="BL33" i="41"/>
  <c r="BX33" i="41"/>
  <c r="L34" i="41"/>
  <c r="X34" i="41"/>
  <c r="AJ34" i="41"/>
  <c r="AV34" i="41"/>
  <c r="BH34" i="41"/>
  <c r="BT34" i="41"/>
  <c r="H35" i="41"/>
  <c r="T35" i="41"/>
  <c r="AF35" i="41"/>
  <c r="AR35" i="41"/>
  <c r="BD35" i="41"/>
  <c r="BP35" i="41"/>
  <c r="D36" i="41"/>
  <c r="P36" i="41"/>
  <c r="AB36" i="41"/>
  <c r="AN36" i="41"/>
  <c r="AZ36" i="41"/>
  <c r="BL36" i="41"/>
  <c r="BX36" i="41"/>
  <c r="L37" i="41"/>
  <c r="X37" i="41"/>
  <c r="CA106" i="41"/>
  <c r="AB22" i="41"/>
  <c r="F23" i="41"/>
  <c r="AD23" i="41"/>
  <c r="BB23" i="41"/>
  <c r="BZ23" i="41"/>
  <c r="Z24" i="41"/>
  <c r="AX24" i="41"/>
  <c r="BV24" i="41"/>
  <c r="V25" i="41"/>
  <c r="AR25" i="41"/>
  <c r="BK25" i="41"/>
  <c r="BY25" i="41"/>
  <c r="P26" i="41"/>
  <c r="AD26" i="41"/>
  <c r="AS26" i="41"/>
  <c r="BG26" i="41"/>
  <c r="BU26" i="41"/>
  <c r="L27" i="41"/>
  <c r="Z27" i="41"/>
  <c r="AO27" i="41"/>
  <c r="BC27" i="41"/>
  <c r="BP27" i="41"/>
  <c r="E28" i="41"/>
  <c r="R28" i="41"/>
  <c r="AF28" i="41"/>
  <c r="AS28" i="41"/>
  <c r="BF28" i="41"/>
  <c r="BS28" i="41"/>
  <c r="H29" i="41"/>
  <c r="U29" i="41"/>
  <c r="AH29" i="41"/>
  <c r="AU29" i="41"/>
  <c r="BH29" i="41"/>
  <c r="BU29" i="41"/>
  <c r="J30" i="41"/>
  <c r="X30" i="41"/>
  <c r="AK30" i="41"/>
  <c r="AX30" i="41"/>
  <c r="BK30" i="41"/>
  <c r="BX30" i="41"/>
  <c r="M31" i="41"/>
  <c r="Y31" i="41"/>
  <c r="AK31" i="41"/>
  <c r="AW31" i="41"/>
  <c r="BI31" i="41"/>
  <c r="BU31" i="41"/>
  <c r="I32" i="41"/>
  <c r="U32" i="41"/>
  <c r="AG32" i="41"/>
  <c r="AS32" i="41"/>
  <c r="BE32" i="41"/>
  <c r="BQ32" i="41"/>
  <c r="E33" i="41"/>
  <c r="Q33" i="41"/>
  <c r="AC33" i="41"/>
  <c r="AO33" i="41"/>
  <c r="BA33" i="41"/>
  <c r="BM33" i="41"/>
  <c r="BY33" i="41"/>
  <c r="M34" i="41"/>
  <c r="Y34" i="41"/>
  <c r="AK34" i="41"/>
  <c r="AW34" i="41"/>
  <c r="BI34" i="41"/>
  <c r="BU34" i="41"/>
  <c r="I35" i="41"/>
  <c r="U35" i="41"/>
  <c r="AG35" i="41"/>
  <c r="AS35" i="41"/>
  <c r="BE35" i="41"/>
  <c r="BQ35" i="41"/>
  <c r="E36" i="41"/>
  <c r="Q36" i="41"/>
  <c r="CA118" i="41"/>
  <c r="AN22" i="41"/>
  <c r="J23" i="41"/>
  <c r="AH23" i="41"/>
  <c r="BF23" i="41"/>
  <c r="F24" i="41"/>
  <c r="AD24" i="41"/>
  <c r="BB24" i="41"/>
  <c r="BZ24" i="41"/>
  <c r="Z25" i="41"/>
  <c r="AS25" i="41"/>
  <c r="BL25" i="41"/>
  <c r="BZ25" i="41"/>
  <c r="Q26" i="41"/>
  <c r="AF26" i="41"/>
  <c r="AT26" i="41"/>
  <c r="BH26" i="41"/>
  <c r="BV26" i="41"/>
  <c r="M27" i="41"/>
  <c r="AB27" i="41"/>
  <c r="AP27" i="41"/>
  <c r="BD27" i="41"/>
  <c r="BQ27" i="41"/>
  <c r="F28" i="41"/>
  <c r="T28" i="41"/>
  <c r="AG28" i="41"/>
  <c r="AT28" i="41"/>
  <c r="BG28" i="41"/>
  <c r="BT28" i="41"/>
  <c r="I29" i="41"/>
  <c r="V29" i="41"/>
  <c r="AI29" i="41"/>
  <c r="AV29" i="41"/>
  <c r="BI29" i="41"/>
  <c r="BV29" i="41"/>
  <c r="L30" i="41"/>
  <c r="Y30" i="41"/>
  <c r="AL30" i="41"/>
  <c r="AY30" i="41"/>
  <c r="BL30" i="41"/>
  <c r="BY30" i="41"/>
  <c r="N31" i="41"/>
  <c r="Z31" i="41"/>
  <c r="AL31" i="41"/>
  <c r="AX31" i="41"/>
  <c r="BJ31" i="41"/>
  <c r="BV31" i="41"/>
  <c r="J32" i="41"/>
  <c r="V32" i="41"/>
  <c r="AH32" i="41"/>
  <c r="AT32" i="41"/>
  <c r="BF32" i="41"/>
  <c r="BR32" i="41"/>
  <c r="F33" i="41"/>
  <c r="R33" i="41"/>
  <c r="AD33" i="41"/>
  <c r="AP33" i="41"/>
  <c r="BB33" i="41"/>
  <c r="BN33" i="41"/>
  <c r="BZ33" i="41"/>
  <c r="N34" i="41"/>
  <c r="Z34" i="41"/>
  <c r="AL34" i="41"/>
  <c r="AX34" i="41"/>
  <c r="BJ34" i="41"/>
  <c r="BV34" i="41"/>
  <c r="J35" i="41"/>
  <c r="V35" i="41"/>
  <c r="AH35" i="41"/>
  <c r="AT35" i="41"/>
  <c r="BF35" i="41"/>
  <c r="BR35" i="41"/>
  <c r="AY22" i="41"/>
  <c r="K23" i="41"/>
  <c r="AI23" i="41"/>
  <c r="BG23" i="41"/>
  <c r="G24" i="41"/>
  <c r="AE24" i="41"/>
  <c r="BC24" i="41"/>
  <c r="C25" i="41"/>
  <c r="AA25" i="41"/>
  <c r="AT25" i="41"/>
  <c r="BM25" i="41"/>
  <c r="D26" i="41"/>
  <c r="R26" i="41"/>
  <c r="AG26" i="41"/>
  <c r="AU26" i="41"/>
  <c r="BI26" i="41"/>
  <c r="BX26" i="41"/>
  <c r="N27" i="41"/>
  <c r="AC27" i="41"/>
  <c r="AQ27" i="41"/>
  <c r="BE27" i="41"/>
  <c r="BR27" i="41"/>
  <c r="H28" i="41"/>
  <c r="U28" i="41"/>
  <c r="AH28" i="41"/>
  <c r="AU28" i="41"/>
  <c r="BH28" i="41"/>
  <c r="BU28" i="41"/>
  <c r="J29" i="41"/>
  <c r="W29" i="41"/>
  <c r="AJ29" i="41"/>
  <c r="AW29" i="41"/>
  <c r="BJ29" i="41"/>
  <c r="BX29" i="41"/>
  <c r="M30" i="41"/>
  <c r="Z30" i="41"/>
  <c r="AM30" i="41"/>
  <c r="AZ30" i="41"/>
  <c r="BM30" i="41"/>
  <c r="BZ30" i="41"/>
  <c r="O31" i="41"/>
  <c r="AA31" i="41"/>
  <c r="AM31" i="41"/>
  <c r="AY31" i="41"/>
  <c r="BK31" i="41"/>
  <c r="BW31" i="41"/>
  <c r="K32" i="41"/>
  <c r="W32" i="41"/>
  <c r="AI32" i="41"/>
  <c r="AU32" i="41"/>
  <c r="BG32" i="41"/>
  <c r="BS32" i="41"/>
  <c r="G33" i="41"/>
  <c r="S33" i="41"/>
  <c r="AE33" i="41"/>
  <c r="AQ33" i="41"/>
  <c r="BC33" i="41"/>
  <c r="BO33" i="41"/>
  <c r="C34" i="41"/>
  <c r="O34" i="41"/>
  <c r="AA34" i="41"/>
  <c r="AM34" i="41"/>
  <c r="AY34" i="41"/>
  <c r="BK34" i="41"/>
  <c r="BW34" i="41"/>
  <c r="K35" i="41"/>
  <c r="W35" i="41"/>
  <c r="AI35" i="41"/>
  <c r="AU35" i="41"/>
  <c r="BG35" i="41"/>
  <c r="BH23" i="41"/>
  <c r="BJ26" i="41"/>
  <c r="BV28" i="41"/>
  <c r="C31" i="41"/>
  <c r="BT32" i="41"/>
  <c r="BL34" i="41"/>
  <c r="R36" i="41"/>
  <c r="AR36" i="41"/>
  <c r="BY36" i="41"/>
  <c r="Y37" i="41"/>
  <c r="AU37" i="41"/>
  <c r="BL37" i="41"/>
  <c r="J38" i="41"/>
  <c r="AF38" i="41"/>
  <c r="AZ38" i="41"/>
  <c r="BS38" i="41"/>
  <c r="Q39" i="41"/>
  <c r="AF39" i="41"/>
  <c r="AW39" i="41"/>
  <c r="BM39" i="41"/>
  <c r="D40" i="41"/>
  <c r="U40" i="41"/>
  <c r="AK40" i="41"/>
  <c r="AZ40" i="41"/>
  <c r="BQ40" i="41"/>
  <c r="I41" i="41"/>
  <c r="X41" i="41"/>
  <c r="AO41" i="41"/>
  <c r="BE41" i="41"/>
  <c r="BT41" i="41"/>
  <c r="M42" i="41"/>
  <c r="AC42" i="41"/>
  <c r="AR42" i="41"/>
  <c r="BI42" i="41"/>
  <c r="BY42" i="41"/>
  <c r="P43" i="41"/>
  <c r="AG43" i="41"/>
  <c r="AW43" i="41"/>
  <c r="BK43" i="41"/>
  <c r="BX43" i="41"/>
  <c r="N44" i="41"/>
  <c r="AA44" i="41"/>
  <c r="AN44" i="41"/>
  <c r="BA44" i="41"/>
  <c r="BN44" i="41"/>
  <c r="BZ44" i="41"/>
  <c r="N45" i="41"/>
  <c r="Z45" i="41"/>
  <c r="AL45" i="41"/>
  <c r="AX45" i="41"/>
  <c r="BJ45" i="41"/>
  <c r="BV45" i="41"/>
  <c r="J46" i="41"/>
  <c r="V46" i="41"/>
  <c r="AH46" i="41"/>
  <c r="AT46" i="41"/>
  <c r="BF46" i="41"/>
  <c r="BR46" i="41"/>
  <c r="F47" i="41"/>
  <c r="R47" i="41"/>
  <c r="AD47" i="41"/>
  <c r="AP47" i="41"/>
  <c r="BB47" i="41"/>
  <c r="BN47" i="41"/>
  <c r="BZ47" i="41"/>
  <c r="N48" i="41"/>
  <c r="Z48" i="41"/>
  <c r="AL48" i="41"/>
  <c r="AX48" i="41"/>
  <c r="BJ48" i="41"/>
  <c r="BV48" i="41"/>
  <c r="J49" i="41"/>
  <c r="V49" i="41"/>
  <c r="AH49" i="41"/>
  <c r="AT49" i="41"/>
  <c r="BF49" i="41"/>
  <c r="BR49" i="41"/>
  <c r="F50" i="41"/>
  <c r="R50" i="41"/>
  <c r="AD50" i="41"/>
  <c r="AP50" i="41"/>
  <c r="BB50" i="41"/>
  <c r="BN50" i="41"/>
  <c r="BZ50" i="41"/>
  <c r="N51" i="41"/>
  <c r="Z51" i="41"/>
  <c r="AL51" i="41"/>
  <c r="AX51" i="41"/>
  <c r="BJ51" i="41"/>
  <c r="BV51" i="41"/>
  <c r="J52" i="41"/>
  <c r="V52" i="41"/>
  <c r="AH52" i="41"/>
  <c r="AT52" i="41"/>
  <c r="BF52" i="41"/>
  <c r="BR52" i="41"/>
  <c r="F53" i="41"/>
  <c r="R53" i="41"/>
  <c r="AD53" i="41"/>
  <c r="AP53" i="41"/>
  <c r="BB53" i="41"/>
  <c r="BN53" i="41"/>
  <c r="BZ53" i="41"/>
  <c r="N54" i="41"/>
  <c r="Z54" i="41"/>
  <c r="AL54" i="41"/>
  <c r="AX54" i="41"/>
  <c r="BJ54" i="41"/>
  <c r="BV54" i="41"/>
  <c r="J55" i="41"/>
  <c r="V55" i="41"/>
  <c r="AH55" i="41"/>
  <c r="AT55" i="41"/>
  <c r="BF55" i="41"/>
  <c r="BR55" i="41"/>
  <c r="F56" i="41"/>
  <c r="R56" i="41"/>
  <c r="AD56" i="41"/>
  <c r="AP56" i="41"/>
  <c r="BB56" i="41"/>
  <c r="BN56" i="41"/>
  <c r="BZ56" i="41"/>
  <c r="N57" i="41"/>
  <c r="Z57" i="41"/>
  <c r="AL57" i="41"/>
  <c r="AX57" i="41"/>
  <c r="BJ57" i="41"/>
  <c r="BV57" i="41"/>
  <c r="J58" i="41"/>
  <c r="V58" i="41"/>
  <c r="AH58" i="41"/>
  <c r="AT58" i="41"/>
  <c r="BF58" i="41"/>
  <c r="BR58" i="41"/>
  <c r="F59" i="41"/>
  <c r="R59" i="41"/>
  <c r="AD59" i="41"/>
  <c r="AP59" i="41"/>
  <c r="BB59" i="41"/>
  <c r="BN59" i="41"/>
  <c r="BZ59" i="41"/>
  <c r="N60" i="41"/>
  <c r="Z60" i="41"/>
  <c r="AL60" i="41"/>
  <c r="AX60" i="41"/>
  <c r="BJ60" i="41"/>
  <c r="BV60" i="41"/>
  <c r="H24" i="41"/>
  <c r="BY26" i="41"/>
  <c r="K29" i="41"/>
  <c r="P31" i="41"/>
  <c r="H33" i="41"/>
  <c r="BX34" i="41"/>
  <c r="S36" i="41"/>
  <c r="AV36" i="41"/>
  <c r="BZ36" i="41"/>
  <c r="Z37" i="41"/>
  <c r="AV37" i="41"/>
  <c r="BP37" i="41"/>
  <c r="K38" i="41"/>
  <c r="AG38" i="41"/>
  <c r="BC38" i="41"/>
  <c r="BT38" i="41"/>
  <c r="R39" i="41"/>
  <c r="AI39" i="41"/>
  <c r="AY39" i="41"/>
  <c r="BN39" i="41"/>
  <c r="G40" i="41"/>
  <c r="W40" i="41"/>
  <c r="AL40" i="41"/>
  <c r="BC40" i="41"/>
  <c r="BS40" i="41"/>
  <c r="J41" i="41"/>
  <c r="AA41" i="41"/>
  <c r="AQ41" i="41"/>
  <c r="BF41" i="41"/>
  <c r="BW41" i="41"/>
  <c r="O42" i="41"/>
  <c r="AD42" i="41"/>
  <c r="AU42" i="41"/>
  <c r="BK42" i="41"/>
  <c r="BZ42" i="41"/>
  <c r="S43" i="41"/>
  <c r="AI43" i="41"/>
  <c r="AX43" i="41"/>
  <c r="BL43" i="41"/>
  <c r="BZ43" i="41"/>
  <c r="O44" i="41"/>
  <c r="AB44" i="41"/>
  <c r="AO44" i="41"/>
  <c r="BB44" i="41"/>
  <c r="BO44" i="41"/>
  <c r="C45" i="41"/>
  <c r="O45" i="41"/>
  <c r="AA45" i="41"/>
  <c r="AM45" i="41"/>
  <c r="AY45" i="41"/>
  <c r="BK45" i="41"/>
  <c r="BW45" i="41"/>
  <c r="K46" i="41"/>
  <c r="W46" i="41"/>
  <c r="AI46" i="41"/>
  <c r="AU46" i="41"/>
  <c r="BG46" i="41"/>
  <c r="BS46" i="41"/>
  <c r="G47" i="41"/>
  <c r="S47" i="41"/>
  <c r="AE47" i="41"/>
  <c r="AQ47" i="41"/>
  <c r="BC47" i="41"/>
  <c r="BO47" i="41"/>
  <c r="C48" i="41"/>
  <c r="O48" i="41"/>
  <c r="AA48" i="41"/>
  <c r="AM48" i="41"/>
  <c r="AY48" i="41"/>
  <c r="BK48" i="41"/>
  <c r="BW48" i="41"/>
  <c r="K49" i="41"/>
  <c r="W49" i="41"/>
  <c r="AI49" i="41"/>
  <c r="AU49" i="41"/>
  <c r="BG49" i="41"/>
  <c r="BS49" i="41"/>
  <c r="G50" i="41"/>
  <c r="S50" i="41"/>
  <c r="AE50" i="41"/>
  <c r="AQ50" i="41"/>
  <c r="BC50" i="41"/>
  <c r="BO50" i="41"/>
  <c r="C51" i="41"/>
  <c r="O51" i="41"/>
  <c r="AA51" i="41"/>
  <c r="AM51" i="41"/>
  <c r="AY51" i="41"/>
  <c r="BK51" i="41"/>
  <c r="BW51" i="41"/>
  <c r="K52" i="41"/>
  <c r="W52" i="41"/>
  <c r="AI52" i="41"/>
  <c r="AU52" i="41"/>
  <c r="BG52" i="41"/>
  <c r="BS52" i="41"/>
  <c r="G53" i="41"/>
  <c r="S53" i="41"/>
  <c r="AE53" i="41"/>
  <c r="AQ53" i="41"/>
  <c r="BC53" i="41"/>
  <c r="BO53" i="41"/>
  <c r="C54" i="41"/>
  <c r="O54" i="41"/>
  <c r="AA54" i="41"/>
  <c r="AM54" i="41"/>
  <c r="AY54" i="41"/>
  <c r="BK54" i="41"/>
  <c r="BW54" i="41"/>
  <c r="K55" i="41"/>
  <c r="W55" i="41"/>
  <c r="AI55" i="41"/>
  <c r="AU55" i="41"/>
  <c r="BG55" i="41"/>
  <c r="BS55" i="41"/>
  <c r="G56" i="41"/>
  <c r="S56" i="41"/>
  <c r="AE56" i="41"/>
  <c r="AQ56" i="41"/>
  <c r="BC56" i="41"/>
  <c r="BO56" i="41"/>
  <c r="C57" i="41"/>
  <c r="O57" i="41"/>
  <c r="AA57" i="41"/>
  <c r="AM57" i="41"/>
  <c r="AY57" i="41"/>
  <c r="BK57" i="41"/>
  <c r="BW57" i="41"/>
  <c r="K58" i="41"/>
  <c r="W58" i="41"/>
  <c r="AI58" i="41"/>
  <c r="AU58" i="41"/>
  <c r="BG58" i="41"/>
  <c r="BS58" i="41"/>
  <c r="G59" i="41"/>
  <c r="S59" i="41"/>
  <c r="AE59" i="41"/>
  <c r="AQ59" i="41"/>
  <c r="BC59" i="41"/>
  <c r="BO59" i="41"/>
  <c r="C60" i="41"/>
  <c r="O60" i="41"/>
  <c r="AA60" i="41"/>
  <c r="AF24" i="41"/>
  <c r="P27" i="41"/>
  <c r="X29" i="41"/>
  <c r="AB31" i="41"/>
  <c r="T33" i="41"/>
  <c r="L35" i="41"/>
  <c r="T36" i="41"/>
  <c r="BA36" i="41"/>
  <c r="C37" i="41"/>
  <c r="AA37" i="41"/>
  <c r="AW37" i="41"/>
  <c r="BS37" i="41"/>
  <c r="L38" i="41"/>
  <c r="AH38" i="41"/>
  <c r="BD38" i="41"/>
  <c r="BX38" i="41"/>
  <c r="S39" i="41"/>
  <c r="AJ39" i="41"/>
  <c r="AZ39" i="41"/>
  <c r="BO39" i="41"/>
  <c r="H40" i="41"/>
  <c r="X40" i="41"/>
  <c r="AM40" i="41"/>
  <c r="BD40" i="41"/>
  <c r="BT40" i="41"/>
  <c r="K41" i="41"/>
  <c r="AB41" i="41"/>
  <c r="AR41" i="41"/>
  <c r="BG41" i="41"/>
  <c r="BX41" i="41"/>
  <c r="P42" i="41"/>
  <c r="AE42" i="41"/>
  <c r="AV42" i="41"/>
  <c r="BL42" i="41"/>
  <c r="C43" i="41"/>
  <c r="T43" i="41"/>
  <c r="AJ43" i="41"/>
  <c r="AY43" i="41"/>
  <c r="BN43" i="41"/>
  <c r="C44" i="41"/>
  <c r="P44" i="41"/>
  <c r="AC44" i="41"/>
  <c r="AP44" i="41"/>
  <c r="BC44" i="41"/>
  <c r="BP44" i="41"/>
  <c r="D45" i="41"/>
  <c r="P45" i="41"/>
  <c r="AB45" i="41"/>
  <c r="AN45" i="41"/>
  <c r="AZ45" i="41"/>
  <c r="BL45" i="41"/>
  <c r="BX45" i="41"/>
  <c r="L46" i="41"/>
  <c r="X46" i="41"/>
  <c r="AJ46" i="41"/>
  <c r="AV46" i="41"/>
  <c r="BH46" i="41"/>
  <c r="BT46" i="41"/>
  <c r="H47" i="41"/>
  <c r="T47" i="41"/>
  <c r="AF47" i="41"/>
  <c r="AR47" i="41"/>
  <c r="BD47" i="41"/>
  <c r="BP47" i="41"/>
  <c r="D48" i="41"/>
  <c r="P48" i="41"/>
  <c r="AB48" i="41"/>
  <c r="AN48" i="41"/>
  <c r="AZ48" i="41"/>
  <c r="BL48" i="41"/>
  <c r="BX48" i="41"/>
  <c r="L49" i="41"/>
  <c r="X49" i="41"/>
  <c r="AJ49" i="41"/>
  <c r="AV49" i="41"/>
  <c r="BH49" i="41"/>
  <c r="BT49" i="41"/>
  <c r="H50" i="41"/>
  <c r="T50" i="41"/>
  <c r="AF50" i="41"/>
  <c r="AR50" i="41"/>
  <c r="BD50" i="41"/>
  <c r="BP50" i="41"/>
  <c r="D51" i="41"/>
  <c r="P51" i="41"/>
  <c r="AB51" i="41"/>
  <c r="AN51" i="41"/>
  <c r="AZ51" i="41"/>
  <c r="BL51" i="41"/>
  <c r="BX51" i="41"/>
  <c r="L52" i="41"/>
  <c r="X52" i="41"/>
  <c r="AJ52" i="41"/>
  <c r="AV52" i="41"/>
  <c r="BH52" i="41"/>
  <c r="BT52" i="41"/>
  <c r="H53" i="41"/>
  <c r="T53" i="41"/>
  <c r="AF53" i="41"/>
  <c r="AR53" i="41"/>
  <c r="BD53" i="41"/>
  <c r="BP53" i="41"/>
  <c r="D54" i="41"/>
  <c r="P54" i="41"/>
  <c r="AB54" i="41"/>
  <c r="BD24" i="41"/>
  <c r="AD27" i="41"/>
  <c r="AK29" i="41"/>
  <c r="AN31" i="41"/>
  <c r="AF33" i="41"/>
  <c r="X35" i="41"/>
  <c r="X36" i="41"/>
  <c r="BB36" i="41"/>
  <c r="D37" i="41"/>
  <c r="AB37" i="41"/>
  <c r="AX37" i="41"/>
  <c r="BT37" i="41"/>
  <c r="P38" i="41"/>
  <c r="AI38" i="41"/>
  <c r="BE38" i="41"/>
  <c r="C39" i="41"/>
  <c r="T39" i="41"/>
  <c r="AK39" i="41"/>
  <c r="BA39" i="41"/>
  <c r="BP39" i="41"/>
  <c r="I40" i="41"/>
  <c r="Y40" i="41"/>
  <c r="AN40" i="41"/>
  <c r="BE40" i="41"/>
  <c r="BU40" i="41"/>
  <c r="L41" i="41"/>
  <c r="AC41" i="41"/>
  <c r="AS41" i="41"/>
  <c r="BH41" i="41"/>
  <c r="BY41" i="41"/>
  <c r="Q42" i="41"/>
  <c r="AF42" i="41"/>
  <c r="AW42" i="41"/>
  <c r="BM42" i="41"/>
  <c r="D43" i="41"/>
  <c r="U43" i="41"/>
  <c r="AK43" i="41"/>
  <c r="AZ43" i="41"/>
  <c r="BO43" i="41"/>
  <c r="D44" i="41"/>
  <c r="Q44" i="41"/>
  <c r="AD44" i="41"/>
  <c r="AQ44" i="41"/>
  <c r="BD44" i="41"/>
  <c r="BQ44" i="41"/>
  <c r="E45" i="41"/>
  <c r="Q45" i="41"/>
  <c r="AC45" i="41"/>
  <c r="AO45" i="41"/>
  <c r="BA45" i="41"/>
  <c r="BM45" i="41"/>
  <c r="BY45" i="41"/>
  <c r="M46" i="41"/>
  <c r="Y46" i="41"/>
  <c r="AK46" i="41"/>
  <c r="AW46" i="41"/>
  <c r="BI46" i="41"/>
  <c r="BU46" i="41"/>
  <c r="I47" i="41"/>
  <c r="U47" i="41"/>
  <c r="AG47" i="41"/>
  <c r="AS47" i="41"/>
  <c r="BE47" i="41"/>
  <c r="BQ47" i="41"/>
  <c r="E48" i="41"/>
  <c r="Q48" i="41"/>
  <c r="AC48" i="41"/>
  <c r="AO48" i="41"/>
  <c r="BA48" i="41"/>
  <c r="BM48" i="41"/>
  <c r="BY48" i="41"/>
  <c r="M49" i="41"/>
  <c r="Y49" i="41"/>
  <c r="AK49" i="41"/>
  <c r="AW49" i="41"/>
  <c r="BI49" i="41"/>
  <c r="BU49" i="41"/>
  <c r="I50" i="41"/>
  <c r="U50" i="41"/>
  <c r="AG50" i="41"/>
  <c r="AS50" i="41"/>
  <c r="BE50" i="41"/>
  <c r="BQ50" i="41"/>
  <c r="D25" i="41"/>
  <c r="AR27" i="41"/>
  <c r="AX29" i="41"/>
  <c r="AZ31" i="41"/>
  <c r="AR33" i="41"/>
  <c r="AJ35" i="41"/>
  <c r="AC36" i="41"/>
  <c r="BC36" i="41"/>
  <c r="H37" i="41"/>
  <c r="AF37" i="41"/>
  <c r="AY37" i="41"/>
  <c r="BU37" i="41"/>
  <c r="S38" i="41"/>
  <c r="AJ38" i="41"/>
  <c r="BF38" i="41"/>
  <c r="D39" i="41"/>
  <c r="W39" i="41"/>
  <c r="AM39" i="41"/>
  <c r="BB39" i="41"/>
  <c r="BS39" i="41"/>
  <c r="K40" i="41"/>
  <c r="Z40" i="41"/>
  <c r="AQ40" i="41"/>
  <c r="BG40" i="41"/>
  <c r="BV40" i="41"/>
  <c r="O41" i="41"/>
  <c r="AE41" i="41"/>
  <c r="AT41" i="41"/>
  <c r="BK41" i="41"/>
  <c r="C42" i="41"/>
  <c r="R42" i="41"/>
  <c r="AI42" i="41"/>
  <c r="AY42" i="41"/>
  <c r="BN42" i="41"/>
  <c r="G43" i="41"/>
  <c r="W43" i="41"/>
  <c r="AL43" i="41"/>
  <c r="BC43" i="41"/>
  <c r="BP43" i="41"/>
  <c r="E44" i="41"/>
  <c r="R44" i="41"/>
  <c r="AE44" i="41"/>
  <c r="AR44" i="41"/>
  <c r="BE44" i="41"/>
  <c r="BR44" i="41"/>
  <c r="F45" i="41"/>
  <c r="R45" i="41"/>
  <c r="AD45" i="41"/>
  <c r="AP45" i="41"/>
  <c r="BB45" i="41"/>
  <c r="BN45" i="41"/>
  <c r="BZ45" i="41"/>
  <c r="N46" i="41"/>
  <c r="Z46" i="41"/>
  <c r="AL46" i="41"/>
  <c r="AX46" i="41"/>
  <c r="BJ46" i="41"/>
  <c r="BV46" i="41"/>
  <c r="J47" i="41"/>
  <c r="V47" i="41"/>
  <c r="AH47" i="41"/>
  <c r="AT47" i="41"/>
  <c r="BF47" i="41"/>
  <c r="BR47" i="41"/>
  <c r="F48" i="41"/>
  <c r="R48" i="41"/>
  <c r="AD48" i="41"/>
  <c r="AP48" i="41"/>
  <c r="BB48" i="41"/>
  <c r="BN48" i="41"/>
  <c r="BZ48" i="41"/>
  <c r="N49" i="41"/>
  <c r="Z49" i="41"/>
  <c r="AL49" i="41"/>
  <c r="AX49" i="41"/>
  <c r="BJ49" i="41"/>
  <c r="BV49" i="41"/>
  <c r="J50" i="41"/>
  <c r="V50" i="41"/>
  <c r="AH50" i="41"/>
  <c r="AT50" i="41"/>
  <c r="BF50" i="41"/>
  <c r="BR50" i="41"/>
  <c r="F51" i="41"/>
  <c r="R51" i="41"/>
  <c r="AD51" i="41"/>
  <c r="AP51" i="41"/>
  <c r="BB51" i="41"/>
  <c r="BN51" i="41"/>
  <c r="BZ51" i="41"/>
  <c r="N52" i="41"/>
  <c r="Z52" i="41"/>
  <c r="AL52" i="41"/>
  <c r="AX52" i="41"/>
  <c r="BJ52" i="41"/>
  <c r="BV52" i="41"/>
  <c r="J53" i="41"/>
  <c r="V53" i="41"/>
  <c r="AH53" i="41"/>
  <c r="AT53" i="41"/>
  <c r="BF53" i="41"/>
  <c r="BR53" i="41"/>
  <c r="F54" i="41"/>
  <c r="R54" i="41"/>
  <c r="AD54" i="41"/>
  <c r="AP54" i="41"/>
  <c r="BB54" i="41"/>
  <c r="AB25" i="41"/>
  <c r="BF27" i="41"/>
  <c r="BL29" i="41"/>
  <c r="BL31" i="41"/>
  <c r="BD33" i="41"/>
  <c r="AV35" i="41"/>
  <c r="AD36" i="41"/>
  <c r="BD36" i="41"/>
  <c r="K37" i="41"/>
  <c r="AI37" i="41"/>
  <c r="AZ37" i="41"/>
  <c r="BV37" i="41"/>
  <c r="T38" i="41"/>
  <c r="AN38" i="41"/>
  <c r="BG38" i="41"/>
  <c r="E39" i="41"/>
  <c r="X39" i="41"/>
  <c r="AN39" i="41"/>
  <c r="BC39" i="41"/>
  <c r="BT39" i="41"/>
  <c r="L40" i="41"/>
  <c r="AA40" i="41"/>
  <c r="AR40" i="41"/>
  <c r="BH40" i="41"/>
  <c r="BW40" i="41"/>
  <c r="P41" i="41"/>
  <c r="AF41" i="41"/>
  <c r="AU41" i="41"/>
  <c r="BL41" i="41"/>
  <c r="D42" i="41"/>
  <c r="S42" i="41"/>
  <c r="AJ42" i="41"/>
  <c r="AZ42" i="41"/>
  <c r="BO42" i="41"/>
  <c r="H43" i="41"/>
  <c r="X43" i="41"/>
  <c r="AM43" i="41"/>
  <c r="BD43" i="41"/>
  <c r="BQ43" i="41"/>
  <c r="F44" i="41"/>
  <c r="S44" i="41"/>
  <c r="AF44" i="41"/>
  <c r="AS44" i="41"/>
  <c r="BF44" i="41"/>
  <c r="BS44" i="41"/>
  <c r="G45" i="41"/>
  <c r="S45" i="41"/>
  <c r="AE45" i="41"/>
  <c r="AQ45" i="41"/>
  <c r="BC45" i="41"/>
  <c r="BO45" i="41"/>
  <c r="C46" i="41"/>
  <c r="O46" i="41"/>
  <c r="AA46" i="41"/>
  <c r="AM46" i="41"/>
  <c r="AY46" i="41"/>
  <c r="BK46" i="41"/>
  <c r="BW46" i="41"/>
  <c r="K47" i="41"/>
  <c r="W47" i="41"/>
  <c r="AI47" i="41"/>
  <c r="AU47" i="41"/>
  <c r="BG47" i="41"/>
  <c r="BS47" i="41"/>
  <c r="G48" i="41"/>
  <c r="S48" i="41"/>
  <c r="AE48" i="41"/>
  <c r="AQ48" i="41"/>
  <c r="BC48" i="41"/>
  <c r="BO48" i="41"/>
  <c r="C49" i="41"/>
  <c r="O49" i="41"/>
  <c r="AA49" i="41"/>
  <c r="AM49" i="41"/>
  <c r="AY49" i="41"/>
  <c r="BK49" i="41"/>
  <c r="BW49" i="41"/>
  <c r="K50" i="41"/>
  <c r="W50" i="41"/>
  <c r="AI50" i="41"/>
  <c r="AU50" i="41"/>
  <c r="BG50" i="41"/>
  <c r="BS50" i="41"/>
  <c r="G51" i="41"/>
  <c r="S51" i="41"/>
  <c r="AE51" i="41"/>
  <c r="AQ51" i="41"/>
  <c r="BC51" i="41"/>
  <c r="BO51" i="41"/>
  <c r="C52" i="41"/>
  <c r="O52" i="41"/>
  <c r="AA52" i="41"/>
  <c r="AM52" i="41"/>
  <c r="AY52" i="41"/>
  <c r="BK52" i="41"/>
  <c r="BW52" i="41"/>
  <c r="K53" i="41"/>
  <c r="W53" i="41"/>
  <c r="AI53" i="41"/>
  <c r="AU53" i="41"/>
  <c r="BG53" i="41"/>
  <c r="BS53" i="41"/>
  <c r="G54" i="41"/>
  <c r="S54" i="41"/>
  <c r="AE54" i="41"/>
  <c r="AQ54" i="41"/>
  <c r="BC54" i="41"/>
  <c r="BO54" i="41"/>
  <c r="C55" i="41"/>
  <c r="O55" i="41"/>
  <c r="AA55" i="41"/>
  <c r="AM55" i="41"/>
  <c r="AY55" i="41"/>
  <c r="BK55" i="41"/>
  <c r="BW55" i="41"/>
  <c r="K56" i="41"/>
  <c r="W56" i="41"/>
  <c r="AI56" i="41"/>
  <c r="AU56" i="41"/>
  <c r="BG56" i="41"/>
  <c r="BS56" i="41"/>
  <c r="G57" i="41"/>
  <c r="S57" i="41"/>
  <c r="AE57" i="41"/>
  <c r="AQ57" i="41"/>
  <c r="BC57" i="41"/>
  <c r="BO57" i="41"/>
  <c r="C58" i="41"/>
  <c r="O58" i="41"/>
  <c r="AA58" i="41"/>
  <c r="AM58" i="41"/>
  <c r="AY58" i="41"/>
  <c r="BK58" i="41"/>
  <c r="BW58" i="41"/>
  <c r="K59" i="41"/>
  <c r="W59" i="41"/>
  <c r="AI59" i="41"/>
  <c r="AU59" i="41"/>
  <c r="BG59" i="41"/>
  <c r="BS59" i="41"/>
  <c r="G60" i="41"/>
  <c r="S60" i="41"/>
  <c r="AX25" i="41"/>
  <c r="BT27" i="41"/>
  <c r="BY29" i="41"/>
  <c r="BX31" i="41"/>
  <c r="BP33" i="41"/>
  <c r="BH35" i="41"/>
  <c r="AE36" i="41"/>
  <c r="BH36" i="41"/>
  <c r="M37" i="41"/>
  <c r="AJ37" i="41"/>
  <c r="BD37" i="41"/>
  <c r="BW37" i="41"/>
  <c r="U38" i="41"/>
  <c r="AQ38" i="41"/>
  <c r="BH38" i="41"/>
  <c r="F39" i="41"/>
  <c r="Y39" i="41"/>
  <c r="AO39" i="41"/>
  <c r="BD39" i="41"/>
  <c r="BU39" i="41"/>
  <c r="M40" i="41"/>
  <c r="AB40" i="41"/>
  <c r="AS40" i="41"/>
  <c r="BI40" i="41"/>
  <c r="BX40" i="41"/>
  <c r="Q41" i="41"/>
  <c r="AG41" i="41"/>
  <c r="AV41" i="41"/>
  <c r="BM41" i="41"/>
  <c r="E42" i="41"/>
  <c r="T42" i="41"/>
  <c r="AK42" i="41"/>
  <c r="BA42" i="41"/>
  <c r="BP42" i="41"/>
  <c r="I43" i="41"/>
  <c r="Y43" i="41"/>
  <c r="AN43" i="41"/>
  <c r="BE43" i="41"/>
  <c r="BR43" i="41"/>
  <c r="G44" i="41"/>
  <c r="T44" i="41"/>
  <c r="AG44" i="41"/>
  <c r="AT44" i="41"/>
  <c r="BG44" i="41"/>
  <c r="BT44" i="41"/>
  <c r="H45" i="41"/>
  <c r="T45" i="41"/>
  <c r="AF45" i="41"/>
  <c r="AR45" i="41"/>
  <c r="BD45" i="41"/>
  <c r="BP45" i="41"/>
  <c r="D46" i="41"/>
  <c r="P46" i="41"/>
  <c r="AB46" i="41"/>
  <c r="AN46" i="41"/>
  <c r="AZ46" i="41"/>
  <c r="BL46" i="41"/>
  <c r="BX46" i="41"/>
  <c r="L47" i="41"/>
  <c r="X47" i="41"/>
  <c r="AJ47" i="41"/>
  <c r="AV47" i="41"/>
  <c r="BH47" i="41"/>
  <c r="BT47" i="41"/>
  <c r="H48" i="41"/>
  <c r="T48" i="41"/>
  <c r="AF48" i="41"/>
  <c r="AR48" i="41"/>
  <c r="BD48" i="41"/>
  <c r="BP48" i="41"/>
  <c r="D49" i="41"/>
  <c r="P49" i="41"/>
  <c r="AB49" i="41"/>
  <c r="AN49" i="41"/>
  <c r="AZ49" i="41"/>
  <c r="BL49" i="41"/>
  <c r="BX49" i="41"/>
  <c r="L50" i="41"/>
  <c r="X50" i="41"/>
  <c r="AJ50" i="41"/>
  <c r="AV50" i="41"/>
  <c r="BH50" i="41"/>
  <c r="BT50" i="41"/>
  <c r="H51" i="41"/>
  <c r="T51" i="41"/>
  <c r="AF51" i="41"/>
  <c r="AR51" i="41"/>
  <c r="BD51" i="41"/>
  <c r="BP51" i="41"/>
  <c r="D52" i="41"/>
  <c r="P52" i="41"/>
  <c r="AB52" i="41"/>
  <c r="AN52" i="41"/>
  <c r="AZ52" i="41"/>
  <c r="BL52" i="41"/>
  <c r="BX52" i="41"/>
  <c r="L53" i="41"/>
  <c r="X53" i="41"/>
  <c r="BN25" i="41"/>
  <c r="I28" i="41"/>
  <c r="N30" i="41"/>
  <c r="L32" i="41"/>
  <c r="D34" i="41"/>
  <c r="BS35" i="41"/>
  <c r="AF36" i="41"/>
  <c r="BM36" i="41"/>
  <c r="N37" i="41"/>
  <c r="AK37" i="41"/>
  <c r="BG37" i="41"/>
  <c r="BX37" i="41"/>
  <c r="V38" i="41"/>
  <c r="AR38" i="41"/>
  <c r="BL38" i="41"/>
  <c r="G39" i="41"/>
  <c r="AA39" i="41"/>
  <c r="AP39" i="41"/>
  <c r="BG39" i="41"/>
  <c r="BW39" i="41"/>
  <c r="N40" i="41"/>
  <c r="AE40" i="41"/>
  <c r="AU40" i="41"/>
  <c r="BJ40" i="41"/>
  <c r="C41" i="41"/>
  <c r="S41" i="41"/>
  <c r="AH41" i="41"/>
  <c r="AY41" i="41"/>
  <c r="BO41" i="41"/>
  <c r="F42" i="41"/>
  <c r="W42" i="41"/>
  <c r="AM42" i="41"/>
  <c r="BB42" i="41"/>
  <c r="BS42" i="41"/>
  <c r="K43" i="41"/>
  <c r="Z43" i="41"/>
  <c r="AQ43" i="41"/>
  <c r="BF43" i="41"/>
  <c r="BS43" i="41"/>
  <c r="H44" i="41"/>
  <c r="U44" i="41"/>
  <c r="AH44" i="41"/>
  <c r="AU44" i="41"/>
  <c r="BH44" i="41"/>
  <c r="BU44" i="41"/>
  <c r="I45" i="41"/>
  <c r="U45" i="41"/>
  <c r="AG45" i="41"/>
  <c r="AS45" i="41"/>
  <c r="BE45" i="41"/>
  <c r="BQ45" i="41"/>
  <c r="E46" i="41"/>
  <c r="Q46" i="41"/>
  <c r="AC46" i="41"/>
  <c r="AO46" i="41"/>
  <c r="BA46" i="41"/>
  <c r="BM46" i="41"/>
  <c r="BY46" i="41"/>
  <c r="M47" i="41"/>
  <c r="Y47" i="41"/>
  <c r="AK47" i="41"/>
  <c r="AW47" i="41"/>
  <c r="BI47" i="41"/>
  <c r="BU47" i="41"/>
  <c r="I48" i="41"/>
  <c r="U48" i="41"/>
  <c r="AG48" i="41"/>
  <c r="AS48" i="41"/>
  <c r="BE48" i="41"/>
  <c r="BQ48" i="41"/>
  <c r="E49" i="41"/>
  <c r="Q49" i="41"/>
  <c r="AC49" i="41"/>
  <c r="AO49" i="41"/>
  <c r="BA49" i="41"/>
  <c r="BM49" i="41"/>
  <c r="BY49" i="41"/>
  <c r="M50" i="41"/>
  <c r="Y50" i="41"/>
  <c r="AK50" i="41"/>
  <c r="AW50" i="41"/>
  <c r="BI50" i="41"/>
  <c r="BU50" i="41"/>
  <c r="I51" i="41"/>
  <c r="U51" i="41"/>
  <c r="AG51" i="41"/>
  <c r="AS51" i="41"/>
  <c r="BE51" i="41"/>
  <c r="BQ51" i="41"/>
  <c r="E52" i="41"/>
  <c r="Q52" i="41"/>
  <c r="AC52" i="41"/>
  <c r="AO52" i="41"/>
  <c r="BA52" i="41"/>
  <c r="BM52" i="41"/>
  <c r="BY52" i="41"/>
  <c r="M53" i="41"/>
  <c r="Y53" i="41"/>
  <c r="E26" i="41"/>
  <c r="V28" i="41"/>
  <c r="AA30" i="41"/>
  <c r="X32" i="41"/>
  <c r="P34" i="41"/>
  <c r="BT35" i="41"/>
  <c r="AJ36" i="41"/>
  <c r="BN36" i="41"/>
  <c r="O37" i="41"/>
  <c r="AL37" i="41"/>
  <c r="BH37" i="41"/>
  <c r="D38" i="41"/>
  <c r="W38" i="41"/>
  <c r="AS38" i="41"/>
  <c r="BO38" i="41"/>
  <c r="H39" i="41"/>
  <c r="AB39" i="41"/>
  <c r="AQ39" i="41"/>
  <c r="BH39" i="41"/>
  <c r="BX39" i="41"/>
  <c r="O40" i="41"/>
  <c r="AF40" i="41"/>
  <c r="AV40" i="41"/>
  <c r="BK40" i="41"/>
  <c r="D41" i="41"/>
  <c r="T41" i="41"/>
  <c r="AI41" i="41"/>
  <c r="AZ41" i="41"/>
  <c r="BP41" i="41"/>
  <c r="G42" i="41"/>
  <c r="X42" i="41"/>
  <c r="AN42" i="41"/>
  <c r="BC42" i="41"/>
  <c r="BT42" i="41"/>
  <c r="L43" i="41"/>
  <c r="AA43" i="41"/>
  <c r="AR43" i="41"/>
  <c r="BG43" i="41"/>
  <c r="BT43" i="41"/>
  <c r="I44" i="41"/>
  <c r="V44" i="41"/>
  <c r="AI44" i="41"/>
  <c r="AV44" i="41"/>
  <c r="BJ44" i="41"/>
  <c r="BV44" i="41"/>
  <c r="J45" i="41"/>
  <c r="V45" i="41"/>
  <c r="AH45" i="41"/>
  <c r="AT45" i="41"/>
  <c r="BF45" i="41"/>
  <c r="BR45" i="41"/>
  <c r="F46" i="41"/>
  <c r="R46" i="41"/>
  <c r="AD46" i="41"/>
  <c r="AP46" i="41"/>
  <c r="BB46" i="41"/>
  <c r="BN46" i="41"/>
  <c r="BZ46" i="41"/>
  <c r="N47" i="41"/>
  <c r="Z47" i="41"/>
  <c r="AL47" i="41"/>
  <c r="AX47" i="41"/>
  <c r="BJ47" i="41"/>
  <c r="BV47" i="41"/>
  <c r="J48" i="41"/>
  <c r="V48" i="41"/>
  <c r="AH48" i="41"/>
  <c r="AT48" i="41"/>
  <c r="BF48" i="41"/>
  <c r="BR48" i="41"/>
  <c r="F49" i="41"/>
  <c r="R49" i="41"/>
  <c r="AD49" i="41"/>
  <c r="AP49" i="41"/>
  <c r="BB49" i="41"/>
  <c r="BN49" i="41"/>
  <c r="BZ49" i="41"/>
  <c r="N50" i="41"/>
  <c r="Z50" i="41"/>
  <c r="AL50" i="41"/>
  <c r="AX50" i="41"/>
  <c r="BJ50" i="41"/>
  <c r="BV50" i="41"/>
  <c r="J51" i="41"/>
  <c r="V51" i="41"/>
  <c r="AH51" i="41"/>
  <c r="AT51" i="41"/>
  <c r="BF51" i="41"/>
  <c r="BR51" i="41"/>
  <c r="F52" i="41"/>
  <c r="R52" i="41"/>
  <c r="AD52" i="41"/>
  <c r="AP52" i="41"/>
  <c r="BB52" i="41"/>
  <c r="AZ22" i="41"/>
  <c r="T26" i="41"/>
  <c r="AI28" i="41"/>
  <c r="AN30" i="41"/>
  <c r="AJ32" i="41"/>
  <c r="AB34" i="41"/>
  <c r="F36" i="41"/>
  <c r="AO36" i="41"/>
  <c r="BO36" i="41"/>
  <c r="P37" i="41"/>
  <c r="AM37" i="41"/>
  <c r="BI37" i="41"/>
  <c r="G38" i="41"/>
  <c r="X38" i="41"/>
  <c r="AT38" i="41"/>
  <c r="BP38" i="41"/>
  <c r="L39" i="41"/>
  <c r="AC39" i="41"/>
  <c r="AR39" i="41"/>
  <c r="BI39" i="41"/>
  <c r="BY39" i="41"/>
  <c r="P40" i="41"/>
  <c r="AG40" i="41"/>
  <c r="AW40" i="41"/>
  <c r="BL40" i="41"/>
  <c r="E41" i="41"/>
  <c r="U41" i="41"/>
  <c r="AJ41" i="41"/>
  <c r="BA41" i="41"/>
  <c r="BQ41" i="41"/>
  <c r="H42" i="41"/>
  <c r="Y42" i="41"/>
  <c r="AO42" i="41"/>
  <c r="BD42" i="41"/>
  <c r="BU42" i="41"/>
  <c r="M43" i="41"/>
  <c r="AB43" i="41"/>
  <c r="AS43" i="41"/>
  <c r="BH43" i="41"/>
  <c r="BU43" i="41"/>
  <c r="J44" i="41"/>
  <c r="W44" i="41"/>
  <c r="AJ44" i="41"/>
  <c r="AX44" i="41"/>
  <c r="BK44" i="41"/>
  <c r="BW44" i="41"/>
  <c r="K45" i="41"/>
  <c r="W45" i="41"/>
  <c r="AI45" i="41"/>
  <c r="AU45" i="41"/>
  <c r="BG45" i="41"/>
  <c r="BS45" i="41"/>
  <c r="G46" i="41"/>
  <c r="S46" i="41"/>
  <c r="AE46" i="41"/>
  <c r="AQ46" i="41"/>
  <c r="BC46" i="41"/>
  <c r="BO46" i="41"/>
  <c r="C47" i="41"/>
  <c r="O47" i="41"/>
  <c r="AA47" i="41"/>
  <c r="AM47" i="41"/>
  <c r="AY47" i="41"/>
  <c r="BK47" i="41"/>
  <c r="BW47" i="41"/>
  <c r="K48" i="41"/>
  <c r="W48" i="41"/>
  <c r="AI48" i="41"/>
  <c r="AU48" i="41"/>
  <c r="BG48" i="41"/>
  <c r="BS48" i="41"/>
  <c r="G49" i="41"/>
  <c r="S49" i="41"/>
  <c r="AE49" i="41"/>
  <c r="AQ49" i="41"/>
  <c r="BC49" i="41"/>
  <c r="BO49" i="41"/>
  <c r="C50" i="41"/>
  <c r="O50" i="41"/>
  <c r="AA50" i="41"/>
  <c r="AM50" i="41"/>
  <c r="AY50" i="41"/>
  <c r="BK50" i="41"/>
  <c r="BW50" i="41"/>
  <c r="K51" i="41"/>
  <c r="L23" i="41"/>
  <c r="AH26" i="41"/>
  <c r="AV28" i="41"/>
  <c r="BA30" i="41"/>
  <c r="AV32" i="41"/>
  <c r="AN34" i="41"/>
  <c r="G36" i="41"/>
  <c r="AP36" i="41"/>
  <c r="BP36" i="41"/>
  <c r="T37" i="41"/>
  <c r="AN37" i="41"/>
  <c r="BJ37" i="41"/>
  <c r="H38" i="41"/>
  <c r="AB38" i="41"/>
  <c r="AU38" i="41"/>
  <c r="BQ38" i="41"/>
  <c r="O39" i="41"/>
  <c r="AD39" i="41"/>
  <c r="AU39" i="41"/>
  <c r="BK39" i="41"/>
  <c r="BZ39" i="41"/>
  <c r="S40" i="41"/>
  <c r="AI40" i="41"/>
  <c r="AX40" i="41"/>
  <c r="BO40" i="41"/>
  <c r="G41" i="41"/>
  <c r="V41" i="41"/>
  <c r="AM41" i="41"/>
  <c r="BC41" i="41"/>
  <c r="BR41" i="41"/>
  <c r="K42" i="41"/>
  <c r="AA42" i="41"/>
  <c r="AP42" i="41"/>
  <c r="BG42" i="41"/>
  <c r="BW42" i="41"/>
  <c r="N43" i="41"/>
  <c r="AE43" i="41"/>
  <c r="AU43" i="41"/>
  <c r="BI43" i="41"/>
  <c r="BV43" i="41"/>
  <c r="K44" i="41"/>
  <c r="X44" i="41"/>
  <c r="AL44" i="41"/>
  <c r="AY44" i="41"/>
  <c r="BL44" i="41"/>
  <c r="BX44" i="41"/>
  <c r="L45" i="41"/>
  <c r="X45" i="41"/>
  <c r="AJ45" i="41"/>
  <c r="AV45" i="41"/>
  <c r="BH45" i="41"/>
  <c r="BT45" i="41"/>
  <c r="H46" i="41"/>
  <c r="T46" i="41"/>
  <c r="AF46" i="41"/>
  <c r="AR46" i="41"/>
  <c r="BD46" i="41"/>
  <c r="BP46" i="41"/>
  <c r="D47" i="41"/>
  <c r="P47" i="41"/>
  <c r="AB47" i="41"/>
  <c r="AN47" i="41"/>
  <c r="AZ47" i="41"/>
  <c r="BL47" i="41"/>
  <c r="BX47" i="41"/>
  <c r="L48" i="41"/>
  <c r="X48" i="41"/>
  <c r="AJ48" i="41"/>
  <c r="AV48" i="41"/>
  <c r="BH48" i="41"/>
  <c r="BT48" i="41"/>
  <c r="H49" i="41"/>
  <c r="T49" i="41"/>
  <c r="AF49" i="41"/>
  <c r="AR49" i="41"/>
  <c r="BD49" i="41"/>
  <c r="BP49" i="41"/>
  <c r="D50" i="41"/>
  <c r="P50" i="41"/>
  <c r="AB50" i="41"/>
  <c r="AN50" i="41"/>
  <c r="AZ50" i="41"/>
  <c r="BL50" i="41"/>
  <c r="BX50" i="41"/>
  <c r="AQ36" i="41"/>
  <c r="BL39" i="41"/>
  <c r="AB42" i="41"/>
  <c r="AZ44" i="41"/>
  <c r="AS46" i="41"/>
  <c r="AK48" i="41"/>
  <c r="AC50" i="41"/>
  <c r="AC51" i="41"/>
  <c r="BM51" i="41"/>
  <c r="Y52" i="41"/>
  <c r="BI52" i="41"/>
  <c r="O53" i="41"/>
  <c r="AM53" i="41"/>
  <c r="BI53" i="41"/>
  <c r="E54" i="41"/>
  <c r="X54" i="41"/>
  <c r="AS54" i="41"/>
  <c r="BI54" i="41"/>
  <c r="BZ54" i="41"/>
  <c r="R55" i="41"/>
  <c r="AG55" i="41"/>
  <c r="AX55" i="41"/>
  <c r="BN55" i="41"/>
  <c r="E56" i="41"/>
  <c r="V56" i="41"/>
  <c r="AL56" i="41"/>
  <c r="BA56" i="41"/>
  <c r="BR56" i="41"/>
  <c r="J57" i="41"/>
  <c r="Y57" i="41"/>
  <c r="AP57" i="41"/>
  <c r="BF57" i="41"/>
  <c r="BU57" i="41"/>
  <c r="N58" i="41"/>
  <c r="AD58" i="41"/>
  <c r="AS58" i="41"/>
  <c r="BJ58" i="41"/>
  <c r="BZ58" i="41"/>
  <c r="Q59" i="41"/>
  <c r="AH59" i="41"/>
  <c r="AX59" i="41"/>
  <c r="BM59" i="41"/>
  <c r="F60" i="41"/>
  <c r="V60" i="41"/>
  <c r="AJ60" i="41"/>
  <c r="AW60" i="41"/>
  <c r="BK60" i="41"/>
  <c r="BX60" i="41"/>
  <c r="L61" i="41"/>
  <c r="X61" i="41"/>
  <c r="AJ61" i="41"/>
  <c r="AV61" i="41"/>
  <c r="BH61" i="41"/>
  <c r="BT61" i="41"/>
  <c r="H62" i="41"/>
  <c r="T62" i="41"/>
  <c r="AF62" i="41"/>
  <c r="AR62" i="41"/>
  <c r="BD62" i="41"/>
  <c r="BP62" i="41"/>
  <c r="D63" i="41"/>
  <c r="P63" i="41"/>
  <c r="AB63" i="41"/>
  <c r="AN63" i="41"/>
  <c r="AZ63" i="41"/>
  <c r="BL63" i="41"/>
  <c r="BX63" i="41"/>
  <c r="L64" i="41"/>
  <c r="X64" i="41"/>
  <c r="AJ64" i="41"/>
  <c r="AV64" i="41"/>
  <c r="BH64" i="41"/>
  <c r="BT64" i="41"/>
  <c r="H65" i="41"/>
  <c r="T65" i="41"/>
  <c r="AF65" i="41"/>
  <c r="AR65" i="41"/>
  <c r="BD65" i="41"/>
  <c r="BP65" i="41"/>
  <c r="D66" i="41"/>
  <c r="P66" i="41"/>
  <c r="AB66" i="41"/>
  <c r="AN66" i="41"/>
  <c r="AZ66" i="41"/>
  <c r="BL66" i="41"/>
  <c r="BX66" i="41"/>
  <c r="L67" i="41"/>
  <c r="X67" i="41"/>
  <c r="AJ67" i="41"/>
  <c r="AV67" i="41"/>
  <c r="BH67" i="41"/>
  <c r="BT67" i="41"/>
  <c r="H68" i="41"/>
  <c r="T68" i="41"/>
  <c r="AF68" i="41"/>
  <c r="AR68" i="41"/>
  <c r="BD68" i="41"/>
  <c r="BP68" i="41"/>
  <c r="D69" i="41"/>
  <c r="P69" i="41"/>
  <c r="AB69" i="41"/>
  <c r="AN69" i="41"/>
  <c r="AZ69" i="41"/>
  <c r="BL69" i="41"/>
  <c r="BX69" i="41"/>
  <c r="L70" i="41"/>
  <c r="X70" i="41"/>
  <c r="AJ70" i="41"/>
  <c r="AV70" i="41"/>
  <c r="BH70" i="41"/>
  <c r="BT70" i="41"/>
  <c r="H71" i="41"/>
  <c r="T71" i="41"/>
  <c r="AF71" i="41"/>
  <c r="AR71" i="41"/>
  <c r="BD71" i="41"/>
  <c r="BP71" i="41"/>
  <c r="D72" i="41"/>
  <c r="P72" i="41"/>
  <c r="AB72" i="41"/>
  <c r="AN72" i="41"/>
  <c r="AZ72" i="41"/>
  <c r="BL72" i="41"/>
  <c r="BX72" i="41"/>
  <c r="L73" i="41"/>
  <c r="X73" i="41"/>
  <c r="AJ73" i="41"/>
  <c r="AV73" i="41"/>
  <c r="BH73" i="41"/>
  <c r="BT73" i="41"/>
  <c r="H74" i="41"/>
  <c r="T74" i="41"/>
  <c r="AF74" i="41"/>
  <c r="AR74" i="41"/>
  <c r="BD74" i="41"/>
  <c r="BP74" i="41"/>
  <c r="D75" i="41"/>
  <c r="P75" i="41"/>
  <c r="AB75" i="41"/>
  <c r="AN75" i="41"/>
  <c r="AZ75" i="41"/>
  <c r="BL75" i="41"/>
  <c r="BX75" i="41"/>
  <c r="L76" i="41"/>
  <c r="X76" i="41"/>
  <c r="AJ76" i="41"/>
  <c r="AV76" i="41"/>
  <c r="BH76" i="41"/>
  <c r="BT76" i="41"/>
  <c r="H77" i="41"/>
  <c r="T77" i="41"/>
  <c r="AF77" i="41"/>
  <c r="AR77" i="41"/>
  <c r="BD77" i="41"/>
  <c r="BT36" i="41"/>
  <c r="C40" i="41"/>
  <c r="AQ42" i="41"/>
  <c r="BM44" i="41"/>
  <c r="BE46" i="41"/>
  <c r="AW48" i="41"/>
  <c r="AO50" i="41"/>
  <c r="AI51" i="41"/>
  <c r="BS51" i="41"/>
  <c r="AE52" i="41"/>
  <c r="BN52" i="41"/>
  <c r="P53" i="41"/>
  <c r="AN53" i="41"/>
  <c r="BJ53" i="41"/>
  <c r="H54" i="41"/>
  <c r="Y54" i="41"/>
  <c r="AT54" i="41"/>
  <c r="BL54" i="41"/>
  <c r="D55" i="41"/>
  <c r="S55" i="41"/>
  <c r="AJ55" i="41"/>
  <c r="AZ55" i="41"/>
  <c r="BO55" i="41"/>
  <c r="H56" i="41"/>
  <c r="X56" i="41"/>
  <c r="AM56" i="41"/>
  <c r="BD56" i="41"/>
  <c r="BT56" i="41"/>
  <c r="K57" i="41"/>
  <c r="AB57" i="41"/>
  <c r="AR57" i="41"/>
  <c r="BG57" i="41"/>
  <c r="BX57" i="41"/>
  <c r="P58" i="41"/>
  <c r="AE58" i="41"/>
  <c r="AV58" i="41"/>
  <c r="BL58" i="41"/>
  <c r="C59" i="41"/>
  <c r="T59" i="41"/>
  <c r="AJ59" i="41"/>
  <c r="AY59" i="41"/>
  <c r="BP59" i="41"/>
  <c r="H60" i="41"/>
  <c r="W60" i="41"/>
  <c r="AK60" i="41"/>
  <c r="AY60" i="41"/>
  <c r="BL60" i="41"/>
  <c r="BY60" i="41"/>
  <c r="M61" i="41"/>
  <c r="Y61" i="41"/>
  <c r="AK61" i="41"/>
  <c r="AW61" i="41"/>
  <c r="BI61" i="41"/>
  <c r="BU61" i="41"/>
  <c r="I62" i="41"/>
  <c r="U62" i="41"/>
  <c r="AG62" i="41"/>
  <c r="AS62" i="41"/>
  <c r="BE62" i="41"/>
  <c r="BQ62" i="41"/>
  <c r="E63" i="41"/>
  <c r="Q63" i="41"/>
  <c r="AC63" i="41"/>
  <c r="AO63" i="41"/>
  <c r="BA63" i="41"/>
  <c r="BM63" i="41"/>
  <c r="BY63" i="41"/>
  <c r="M64" i="41"/>
  <c r="Y64" i="41"/>
  <c r="AK64" i="41"/>
  <c r="AW64" i="41"/>
  <c r="BI64" i="41"/>
  <c r="BU64" i="41"/>
  <c r="I65" i="41"/>
  <c r="U65" i="41"/>
  <c r="AG65" i="41"/>
  <c r="AS65" i="41"/>
  <c r="BE65" i="41"/>
  <c r="BQ65" i="41"/>
  <c r="E66" i="41"/>
  <c r="Q66" i="41"/>
  <c r="AC66" i="41"/>
  <c r="AO66" i="41"/>
  <c r="BA66" i="41"/>
  <c r="BM66" i="41"/>
  <c r="BY66" i="41"/>
  <c r="M67" i="41"/>
  <c r="Y67" i="41"/>
  <c r="AK67" i="41"/>
  <c r="AW67" i="41"/>
  <c r="BI67" i="41"/>
  <c r="BU67" i="41"/>
  <c r="I68" i="41"/>
  <c r="U68" i="41"/>
  <c r="AG68" i="41"/>
  <c r="AS68" i="41"/>
  <c r="BE68" i="41"/>
  <c r="BQ68" i="41"/>
  <c r="E69" i="41"/>
  <c r="Q69" i="41"/>
  <c r="AC69" i="41"/>
  <c r="AO69" i="41"/>
  <c r="BA69" i="41"/>
  <c r="BM69" i="41"/>
  <c r="BY69" i="41"/>
  <c r="M70" i="41"/>
  <c r="Y70" i="41"/>
  <c r="AK70" i="41"/>
  <c r="AW70" i="41"/>
  <c r="BI70" i="41"/>
  <c r="BU70" i="41"/>
  <c r="I71" i="41"/>
  <c r="U71" i="41"/>
  <c r="AG71" i="41"/>
  <c r="AS71" i="41"/>
  <c r="BE71" i="41"/>
  <c r="BQ71" i="41"/>
  <c r="E72" i="41"/>
  <c r="Q72" i="41"/>
  <c r="AC72" i="41"/>
  <c r="AO72" i="41"/>
  <c r="BA72" i="41"/>
  <c r="BM72" i="41"/>
  <c r="BY72" i="41"/>
  <c r="M73" i="41"/>
  <c r="Y73" i="41"/>
  <c r="AK73" i="41"/>
  <c r="AW73" i="41"/>
  <c r="BI73" i="41"/>
  <c r="BU73" i="41"/>
  <c r="I74" i="41"/>
  <c r="U74" i="41"/>
  <c r="AG74" i="41"/>
  <c r="AS74" i="41"/>
  <c r="BE74" i="41"/>
  <c r="BQ74" i="41"/>
  <c r="E75" i="41"/>
  <c r="Q75" i="41"/>
  <c r="AC75" i="41"/>
  <c r="AO75" i="41"/>
  <c r="BA75" i="41"/>
  <c r="BM75" i="41"/>
  <c r="BY75" i="41"/>
  <c r="M76" i="41"/>
  <c r="W37" i="41"/>
  <c r="T40" i="41"/>
  <c r="BH42" i="41"/>
  <c r="BY44" i="41"/>
  <c r="BQ46" i="41"/>
  <c r="BI48" i="41"/>
  <c r="BA50" i="41"/>
  <c r="AJ51" i="41"/>
  <c r="BT51" i="41"/>
  <c r="AF52" i="41"/>
  <c r="BO52" i="41"/>
  <c r="Q53" i="41"/>
  <c r="AO53" i="41"/>
  <c r="BK53" i="41"/>
  <c r="I54" i="41"/>
  <c r="AC54" i="41"/>
  <c r="AU54" i="41"/>
  <c r="BM54" i="41"/>
  <c r="E55" i="41"/>
  <c r="T55" i="41"/>
  <c r="AK55" i="41"/>
  <c r="BA55" i="41"/>
  <c r="BP55" i="41"/>
  <c r="I56" i="41"/>
  <c r="Y56" i="41"/>
  <c r="AN56" i="41"/>
  <c r="BE56" i="41"/>
  <c r="BU56" i="41"/>
  <c r="L57" i="41"/>
  <c r="AC57" i="41"/>
  <c r="AS57" i="41"/>
  <c r="BH57" i="41"/>
  <c r="BY57" i="41"/>
  <c r="Q58" i="41"/>
  <c r="AF58" i="41"/>
  <c r="AW58" i="41"/>
  <c r="BM58" i="41"/>
  <c r="D59" i="41"/>
  <c r="U59" i="41"/>
  <c r="AK59" i="41"/>
  <c r="AZ59" i="41"/>
  <c r="BQ59" i="41"/>
  <c r="I60" i="41"/>
  <c r="X60" i="41"/>
  <c r="AM60" i="41"/>
  <c r="AZ60" i="41"/>
  <c r="BM60" i="41"/>
  <c r="BZ60" i="41"/>
  <c r="N61" i="41"/>
  <c r="Z61" i="41"/>
  <c r="AL61" i="41"/>
  <c r="AX61" i="41"/>
  <c r="BJ61" i="41"/>
  <c r="BV61" i="41"/>
  <c r="J62" i="41"/>
  <c r="V62" i="41"/>
  <c r="AH62" i="41"/>
  <c r="AT62" i="41"/>
  <c r="BF62" i="41"/>
  <c r="BR62" i="41"/>
  <c r="F63" i="41"/>
  <c r="R63" i="41"/>
  <c r="AD63" i="41"/>
  <c r="AP63" i="41"/>
  <c r="BB63" i="41"/>
  <c r="BN63" i="41"/>
  <c r="BZ63" i="41"/>
  <c r="N64" i="41"/>
  <c r="Z64" i="41"/>
  <c r="AL64" i="41"/>
  <c r="AX64" i="41"/>
  <c r="BJ64" i="41"/>
  <c r="BV64" i="41"/>
  <c r="J65" i="41"/>
  <c r="V65" i="41"/>
  <c r="AH65" i="41"/>
  <c r="AT65" i="41"/>
  <c r="BF65" i="41"/>
  <c r="BR65" i="41"/>
  <c r="F66" i="41"/>
  <c r="R66" i="41"/>
  <c r="AD66" i="41"/>
  <c r="AP66" i="41"/>
  <c r="BB66" i="41"/>
  <c r="BN66" i="41"/>
  <c r="BZ66" i="41"/>
  <c r="N67" i="41"/>
  <c r="Z67" i="41"/>
  <c r="AL67" i="41"/>
  <c r="AX67" i="41"/>
  <c r="BJ67" i="41"/>
  <c r="BV67" i="41"/>
  <c r="J68" i="41"/>
  <c r="V68" i="41"/>
  <c r="AH68" i="41"/>
  <c r="AT68" i="41"/>
  <c r="BF68" i="41"/>
  <c r="BR68" i="41"/>
  <c r="F69" i="41"/>
  <c r="R69" i="41"/>
  <c r="AD69" i="41"/>
  <c r="AP69" i="41"/>
  <c r="BB69" i="41"/>
  <c r="BN69" i="41"/>
  <c r="BZ69" i="41"/>
  <c r="N70" i="41"/>
  <c r="Z70" i="41"/>
  <c r="AR37" i="41"/>
  <c r="AJ40" i="41"/>
  <c r="BX42" i="41"/>
  <c r="M45" i="41"/>
  <c r="E47" i="41"/>
  <c r="BU48" i="41"/>
  <c r="BM50" i="41"/>
  <c r="AK51" i="41"/>
  <c r="BU51" i="41"/>
  <c r="AG52" i="41"/>
  <c r="BP52" i="41"/>
  <c r="U53" i="41"/>
  <c r="AS53" i="41"/>
  <c r="BL53" i="41"/>
  <c r="J54" i="41"/>
  <c r="AF54" i="41"/>
  <c r="AV54" i="41"/>
  <c r="BN54" i="41"/>
  <c r="F55" i="41"/>
  <c r="U55" i="41"/>
  <c r="AL55" i="41"/>
  <c r="BB55" i="41"/>
  <c r="BQ55" i="41"/>
  <c r="J56" i="41"/>
  <c r="Z56" i="41"/>
  <c r="AO56" i="41"/>
  <c r="BF56" i="41"/>
  <c r="BV56" i="41"/>
  <c r="M57" i="41"/>
  <c r="AD57" i="41"/>
  <c r="AT57" i="41"/>
  <c r="BI57" i="41"/>
  <c r="BZ57" i="41"/>
  <c r="R58" i="41"/>
  <c r="AG58" i="41"/>
  <c r="AX58" i="41"/>
  <c r="BN58" i="41"/>
  <c r="E59" i="41"/>
  <c r="V59" i="41"/>
  <c r="AL59" i="41"/>
  <c r="BA59" i="41"/>
  <c r="BR59" i="41"/>
  <c r="J60" i="41"/>
  <c r="Y60" i="41"/>
  <c r="AN60" i="41"/>
  <c r="BA60" i="41"/>
  <c r="BN60" i="41"/>
  <c r="C61" i="41"/>
  <c r="O61" i="41"/>
  <c r="AA61" i="41"/>
  <c r="AM61" i="41"/>
  <c r="AY61" i="41"/>
  <c r="BK61" i="41"/>
  <c r="BW61" i="41"/>
  <c r="K62" i="41"/>
  <c r="W62" i="41"/>
  <c r="AI62" i="41"/>
  <c r="AU62" i="41"/>
  <c r="BG62" i="41"/>
  <c r="BS62" i="41"/>
  <c r="G63" i="41"/>
  <c r="S63" i="41"/>
  <c r="AE63" i="41"/>
  <c r="AQ63" i="41"/>
  <c r="BC63" i="41"/>
  <c r="BO63" i="41"/>
  <c r="C64" i="41"/>
  <c r="O64" i="41"/>
  <c r="AA64" i="41"/>
  <c r="AM64" i="41"/>
  <c r="AY64" i="41"/>
  <c r="BK64" i="41"/>
  <c r="BW64" i="41"/>
  <c r="K65" i="41"/>
  <c r="W65" i="41"/>
  <c r="AI65" i="41"/>
  <c r="AU65" i="41"/>
  <c r="BG65" i="41"/>
  <c r="BS65" i="41"/>
  <c r="G66" i="41"/>
  <c r="S66" i="41"/>
  <c r="AE66" i="41"/>
  <c r="AQ66" i="41"/>
  <c r="BC66" i="41"/>
  <c r="BO66" i="41"/>
  <c r="BK37" i="41"/>
  <c r="AY40" i="41"/>
  <c r="O43" i="41"/>
  <c r="Y45" i="41"/>
  <c r="Q47" i="41"/>
  <c r="I49" i="41"/>
  <c r="BY50" i="41"/>
  <c r="AO51" i="41"/>
  <c r="BY51" i="41"/>
  <c r="AK52" i="41"/>
  <c r="BQ52" i="41"/>
  <c r="Z53" i="41"/>
  <c r="AV53" i="41"/>
  <c r="BM53" i="41"/>
  <c r="K54" i="41"/>
  <c r="AG54" i="41"/>
  <c r="AW54" i="41"/>
  <c r="BP54" i="41"/>
  <c r="G55" i="41"/>
  <c r="X55" i="41"/>
  <c r="AN55" i="41"/>
  <c r="BC55" i="41"/>
  <c r="BT55" i="41"/>
  <c r="L56" i="41"/>
  <c r="AA56" i="41"/>
  <c r="AR56" i="41"/>
  <c r="BH56" i="41"/>
  <c r="BW56" i="41"/>
  <c r="P57" i="41"/>
  <c r="AF57" i="41"/>
  <c r="AU57" i="41"/>
  <c r="BL57" i="41"/>
  <c r="D58" i="41"/>
  <c r="S58" i="41"/>
  <c r="AJ58" i="41"/>
  <c r="AZ58" i="41"/>
  <c r="BO58" i="41"/>
  <c r="H59" i="41"/>
  <c r="X59" i="41"/>
  <c r="AM59" i="41"/>
  <c r="BD59" i="41"/>
  <c r="BT59" i="41"/>
  <c r="K60" i="41"/>
  <c r="AB60" i="41"/>
  <c r="AO60" i="41"/>
  <c r="BB60" i="41"/>
  <c r="BO60" i="41"/>
  <c r="D61" i="41"/>
  <c r="P61" i="41"/>
  <c r="AB61" i="41"/>
  <c r="AN61" i="41"/>
  <c r="AZ61" i="41"/>
  <c r="BL61" i="41"/>
  <c r="BX61" i="41"/>
  <c r="L62" i="41"/>
  <c r="X62" i="41"/>
  <c r="AJ62" i="41"/>
  <c r="AV62" i="41"/>
  <c r="BH62" i="41"/>
  <c r="BT62" i="41"/>
  <c r="H63" i="41"/>
  <c r="T63" i="41"/>
  <c r="AF63" i="41"/>
  <c r="AR63" i="41"/>
  <c r="BD63" i="41"/>
  <c r="BP63" i="41"/>
  <c r="D64" i="41"/>
  <c r="P64" i="41"/>
  <c r="AB64" i="41"/>
  <c r="AN64" i="41"/>
  <c r="AZ64" i="41"/>
  <c r="BL64" i="41"/>
  <c r="BX64" i="41"/>
  <c r="L65" i="41"/>
  <c r="X65" i="41"/>
  <c r="AJ65" i="41"/>
  <c r="AV65" i="41"/>
  <c r="BH65" i="41"/>
  <c r="BT65" i="41"/>
  <c r="H66" i="41"/>
  <c r="T66" i="41"/>
  <c r="AF66" i="41"/>
  <c r="AR66" i="41"/>
  <c r="BD66" i="41"/>
  <c r="BP66" i="41"/>
  <c r="D67" i="41"/>
  <c r="P67" i="41"/>
  <c r="AB67" i="41"/>
  <c r="AN67" i="41"/>
  <c r="AZ67" i="41"/>
  <c r="BL67" i="41"/>
  <c r="BX67" i="41"/>
  <c r="L68" i="41"/>
  <c r="X68" i="41"/>
  <c r="AJ68" i="41"/>
  <c r="AV68" i="41"/>
  <c r="BH68" i="41"/>
  <c r="BT68" i="41"/>
  <c r="H69" i="41"/>
  <c r="T69" i="41"/>
  <c r="AF69" i="41"/>
  <c r="AR69" i="41"/>
  <c r="BD69" i="41"/>
  <c r="BP69" i="41"/>
  <c r="D70" i="41"/>
  <c r="P70" i="41"/>
  <c r="AB70" i="41"/>
  <c r="AN70" i="41"/>
  <c r="AZ70" i="41"/>
  <c r="BL70" i="41"/>
  <c r="BX70" i="41"/>
  <c r="L71" i="41"/>
  <c r="X71" i="41"/>
  <c r="AJ71" i="41"/>
  <c r="AJ23" i="41"/>
  <c r="I38" i="41"/>
  <c r="BP40" i="41"/>
  <c r="AF43" i="41"/>
  <c r="AK45" i="41"/>
  <c r="AC47" i="41"/>
  <c r="U49" i="41"/>
  <c r="E51" i="41"/>
  <c r="AU51" i="41"/>
  <c r="G52" i="41"/>
  <c r="AQ52" i="41"/>
  <c r="BU52" i="41"/>
  <c r="AA53" i="41"/>
  <c r="AW53" i="41"/>
  <c r="BQ53" i="41"/>
  <c r="L54" i="41"/>
  <c r="AH54" i="41"/>
  <c r="AZ54" i="41"/>
  <c r="BQ54" i="41"/>
  <c r="H55" i="41"/>
  <c r="Y55" i="41"/>
  <c r="AO55" i="41"/>
  <c r="BD55" i="41"/>
  <c r="BU55" i="41"/>
  <c r="M56" i="41"/>
  <c r="AB56" i="41"/>
  <c r="AS56" i="41"/>
  <c r="BI56" i="41"/>
  <c r="BX56" i="41"/>
  <c r="Q57" i="41"/>
  <c r="AG57" i="41"/>
  <c r="AV57" i="41"/>
  <c r="BM57" i="41"/>
  <c r="E58" i="41"/>
  <c r="T58" i="41"/>
  <c r="AK58" i="41"/>
  <c r="BA58" i="41"/>
  <c r="BP58" i="41"/>
  <c r="I59" i="41"/>
  <c r="Y59" i="41"/>
  <c r="AN59" i="41"/>
  <c r="BE59" i="41"/>
  <c r="BU59" i="41"/>
  <c r="L60" i="41"/>
  <c r="AC60" i="41"/>
  <c r="AP60" i="41"/>
  <c r="BC60" i="41"/>
  <c r="BP60" i="41"/>
  <c r="E61" i="41"/>
  <c r="Q61" i="41"/>
  <c r="AC61" i="41"/>
  <c r="AO61" i="41"/>
  <c r="BA61" i="41"/>
  <c r="BM61" i="41"/>
  <c r="BY61" i="41"/>
  <c r="M62" i="41"/>
  <c r="Y62" i="41"/>
  <c r="AK62" i="41"/>
  <c r="AW62" i="41"/>
  <c r="BI62" i="41"/>
  <c r="BU62" i="41"/>
  <c r="I63" i="41"/>
  <c r="U63" i="41"/>
  <c r="AG63" i="41"/>
  <c r="AS63" i="41"/>
  <c r="BE63" i="41"/>
  <c r="BQ63" i="41"/>
  <c r="E64" i="41"/>
  <c r="Q64" i="41"/>
  <c r="AC64" i="41"/>
  <c r="AO64" i="41"/>
  <c r="BA64" i="41"/>
  <c r="BM64" i="41"/>
  <c r="BY64" i="41"/>
  <c r="M65" i="41"/>
  <c r="Y65" i="41"/>
  <c r="AK65" i="41"/>
  <c r="AW65" i="41"/>
  <c r="BI65" i="41"/>
  <c r="BU65" i="41"/>
  <c r="I66" i="41"/>
  <c r="U66" i="41"/>
  <c r="AG66" i="41"/>
  <c r="AS66" i="41"/>
  <c r="BE66" i="41"/>
  <c r="BQ66" i="41"/>
  <c r="E67" i="41"/>
  <c r="Q67" i="41"/>
  <c r="AC67" i="41"/>
  <c r="AO67" i="41"/>
  <c r="BA67" i="41"/>
  <c r="BM67" i="41"/>
  <c r="BY67" i="41"/>
  <c r="M68" i="41"/>
  <c r="Y68" i="41"/>
  <c r="AK68" i="41"/>
  <c r="AW68" i="41"/>
  <c r="BI68" i="41"/>
  <c r="BU68" i="41"/>
  <c r="I69" i="41"/>
  <c r="U69" i="41"/>
  <c r="AG69" i="41"/>
  <c r="AS69" i="41"/>
  <c r="BE69" i="41"/>
  <c r="BQ69" i="41"/>
  <c r="E70" i="41"/>
  <c r="Q70" i="41"/>
  <c r="AC70" i="41"/>
  <c r="AO70" i="41"/>
  <c r="BA70" i="41"/>
  <c r="BM70" i="41"/>
  <c r="BY70" i="41"/>
  <c r="M71" i="41"/>
  <c r="Y71" i="41"/>
  <c r="AK71" i="41"/>
  <c r="AW71" i="41"/>
  <c r="BI71" i="41"/>
  <c r="BU71" i="41"/>
  <c r="I72" i="41"/>
  <c r="U72" i="41"/>
  <c r="AG72" i="41"/>
  <c r="AS72" i="41"/>
  <c r="BE72" i="41"/>
  <c r="BQ72" i="41"/>
  <c r="E73" i="41"/>
  <c r="Q73" i="41"/>
  <c r="AC73" i="41"/>
  <c r="AO73" i="41"/>
  <c r="BA73" i="41"/>
  <c r="BM73" i="41"/>
  <c r="BY73" i="41"/>
  <c r="M74" i="41"/>
  <c r="Y74" i="41"/>
  <c r="AK74" i="41"/>
  <c r="AW74" i="41"/>
  <c r="BI74" i="41"/>
  <c r="BU74" i="41"/>
  <c r="I75" i="41"/>
  <c r="U75" i="41"/>
  <c r="AG75" i="41"/>
  <c r="AS75" i="41"/>
  <c r="BE75" i="41"/>
  <c r="BQ75" i="41"/>
  <c r="E76" i="41"/>
  <c r="AV26" i="41"/>
  <c r="AE38" i="41"/>
  <c r="H41" i="41"/>
  <c r="AV43" i="41"/>
  <c r="AW45" i="41"/>
  <c r="AO47" i="41"/>
  <c r="AG49" i="41"/>
  <c r="L51" i="41"/>
  <c r="AV51" i="41"/>
  <c r="H52" i="41"/>
  <c r="AR52" i="41"/>
  <c r="BZ52" i="41"/>
  <c r="AB53" i="41"/>
  <c r="AX53" i="41"/>
  <c r="BT53" i="41"/>
  <c r="M54" i="41"/>
  <c r="AI54" i="41"/>
  <c r="BA54" i="41"/>
  <c r="BR54" i="41"/>
  <c r="I55" i="41"/>
  <c r="Z55" i="41"/>
  <c r="AP55" i="41"/>
  <c r="BE55" i="41"/>
  <c r="BV55" i="41"/>
  <c r="N56" i="41"/>
  <c r="AC56" i="41"/>
  <c r="AT56" i="41"/>
  <c r="BJ56" i="41"/>
  <c r="BY56" i="41"/>
  <c r="R57" i="41"/>
  <c r="AH57" i="41"/>
  <c r="AW57" i="41"/>
  <c r="BN57" i="41"/>
  <c r="F58" i="41"/>
  <c r="U58" i="41"/>
  <c r="AL58" i="41"/>
  <c r="BB58" i="41"/>
  <c r="BQ58" i="41"/>
  <c r="J59" i="41"/>
  <c r="Z59" i="41"/>
  <c r="AO59" i="41"/>
  <c r="BF59" i="41"/>
  <c r="BV59" i="41"/>
  <c r="M60" i="41"/>
  <c r="AD60" i="41"/>
  <c r="AQ60" i="41"/>
  <c r="BD60" i="41"/>
  <c r="BQ60" i="41"/>
  <c r="F61" i="41"/>
  <c r="R61" i="41"/>
  <c r="AD61" i="41"/>
  <c r="AP61" i="41"/>
  <c r="BB61" i="41"/>
  <c r="BN61" i="41"/>
  <c r="BZ61" i="41"/>
  <c r="N62" i="41"/>
  <c r="Z62" i="41"/>
  <c r="AL62" i="41"/>
  <c r="AX62" i="41"/>
  <c r="BJ62" i="41"/>
  <c r="BV62" i="41"/>
  <c r="J63" i="41"/>
  <c r="V63" i="41"/>
  <c r="AH63" i="41"/>
  <c r="AT63" i="41"/>
  <c r="BF63" i="41"/>
  <c r="BR63" i="41"/>
  <c r="F64" i="41"/>
  <c r="R64" i="41"/>
  <c r="AD64" i="41"/>
  <c r="AP64" i="41"/>
  <c r="BB64" i="41"/>
  <c r="BN64" i="41"/>
  <c r="BZ64" i="41"/>
  <c r="N65" i="41"/>
  <c r="Z65" i="41"/>
  <c r="AL65" i="41"/>
  <c r="AX65" i="41"/>
  <c r="BJ65" i="41"/>
  <c r="BV65" i="41"/>
  <c r="J66" i="41"/>
  <c r="V66" i="41"/>
  <c r="AH66" i="41"/>
  <c r="AT66" i="41"/>
  <c r="BF66" i="41"/>
  <c r="BR66" i="41"/>
  <c r="F67" i="41"/>
  <c r="BI28" i="41"/>
  <c r="AV38" i="41"/>
  <c r="W41" i="41"/>
  <c r="BJ43" i="41"/>
  <c r="BI45" i="41"/>
  <c r="BA47" i="41"/>
  <c r="AS49" i="41"/>
  <c r="M51" i="41"/>
  <c r="AW51" i="41"/>
  <c r="I52" i="41"/>
  <c r="AS52" i="41"/>
  <c r="C53" i="41"/>
  <c r="AC53" i="41"/>
  <c r="AY53" i="41"/>
  <c r="BU53" i="41"/>
  <c r="Q54" i="41"/>
  <c r="AJ54" i="41"/>
  <c r="BD54" i="41"/>
  <c r="BS54" i="41"/>
  <c r="L55" i="41"/>
  <c r="AB55" i="41"/>
  <c r="AQ55" i="41"/>
  <c r="BH55" i="41"/>
  <c r="BX55" i="41"/>
  <c r="O56" i="41"/>
  <c r="AF56" i="41"/>
  <c r="AV56" i="41"/>
  <c r="BK56" i="41"/>
  <c r="D57" i="41"/>
  <c r="T57" i="41"/>
  <c r="AI57" i="41"/>
  <c r="AZ57" i="41"/>
  <c r="BP57" i="41"/>
  <c r="G58" i="41"/>
  <c r="X58" i="41"/>
  <c r="AN58" i="41"/>
  <c r="BC58" i="41"/>
  <c r="BT58" i="41"/>
  <c r="L59" i="41"/>
  <c r="AA59" i="41"/>
  <c r="AR59" i="41"/>
  <c r="BH59" i="41"/>
  <c r="BW59" i="41"/>
  <c r="P60" i="41"/>
  <c r="AE60" i="41"/>
  <c r="AR60" i="41"/>
  <c r="BE60" i="41"/>
  <c r="BR60" i="41"/>
  <c r="G61" i="41"/>
  <c r="S61" i="41"/>
  <c r="AE61" i="41"/>
  <c r="AQ61" i="41"/>
  <c r="BC61" i="41"/>
  <c r="BO61" i="41"/>
  <c r="C62" i="41"/>
  <c r="O62" i="41"/>
  <c r="AA62" i="41"/>
  <c r="AM62" i="41"/>
  <c r="AY62" i="41"/>
  <c r="BK62" i="41"/>
  <c r="BW62" i="41"/>
  <c r="K63" i="41"/>
  <c r="W63" i="41"/>
  <c r="AI63" i="41"/>
  <c r="AU63" i="41"/>
  <c r="BG63" i="41"/>
  <c r="BS63" i="41"/>
  <c r="G64" i="41"/>
  <c r="S64" i="41"/>
  <c r="AE64" i="41"/>
  <c r="AQ64" i="41"/>
  <c r="BC64" i="41"/>
  <c r="BO64" i="41"/>
  <c r="C65" i="41"/>
  <c r="O65" i="41"/>
  <c r="AA65" i="41"/>
  <c r="AM65" i="41"/>
  <c r="AY65" i="41"/>
  <c r="BK65" i="41"/>
  <c r="BW65" i="41"/>
  <c r="K66" i="41"/>
  <c r="W66" i="41"/>
  <c r="AI66" i="41"/>
  <c r="AU66" i="41"/>
  <c r="BG66" i="41"/>
  <c r="BS66" i="41"/>
  <c r="G67" i="41"/>
  <c r="S67" i="41"/>
  <c r="AE67" i="41"/>
  <c r="AQ67" i="41"/>
  <c r="BC67" i="41"/>
  <c r="BO67" i="41"/>
  <c r="C68" i="41"/>
  <c r="O68" i="41"/>
  <c r="AA68" i="41"/>
  <c r="AM68" i="41"/>
  <c r="AY68" i="41"/>
  <c r="BK68" i="41"/>
  <c r="BW68" i="41"/>
  <c r="K69" i="41"/>
  <c r="W69" i="41"/>
  <c r="BN30" i="41"/>
  <c r="BR38" i="41"/>
  <c r="AN41" i="41"/>
  <c r="BW43" i="41"/>
  <c r="BU45" i="41"/>
  <c r="BM47" i="41"/>
  <c r="BE49" i="41"/>
  <c r="Q51" i="41"/>
  <c r="BA51" i="41"/>
  <c r="M52" i="41"/>
  <c r="AW52" i="41"/>
  <c r="D53" i="41"/>
  <c r="AG53" i="41"/>
  <c r="AZ53" i="41"/>
  <c r="BV53" i="41"/>
  <c r="T54" i="41"/>
  <c r="AK54" i="41"/>
  <c r="BE54" i="41"/>
  <c r="BT54" i="41"/>
  <c r="M55" i="41"/>
  <c r="AC55" i="41"/>
  <c r="AR55" i="41"/>
  <c r="BI55" i="41"/>
  <c r="BY55" i="41"/>
  <c r="P56" i="41"/>
  <c r="AG56" i="41"/>
  <c r="AW56" i="41"/>
  <c r="BL56" i="41"/>
  <c r="E57" i="41"/>
  <c r="U57" i="41"/>
  <c r="AJ57" i="41"/>
  <c r="BA57" i="41"/>
  <c r="BQ57" i="41"/>
  <c r="H58" i="41"/>
  <c r="Y58" i="41"/>
  <c r="AO58" i="41"/>
  <c r="BD58" i="41"/>
  <c r="BU58" i="41"/>
  <c r="M59" i="41"/>
  <c r="AB59" i="41"/>
  <c r="AS59" i="41"/>
  <c r="BI59" i="41"/>
  <c r="BX59" i="41"/>
  <c r="Q60" i="41"/>
  <c r="AF60" i="41"/>
  <c r="AS60" i="41"/>
  <c r="BF60" i="41"/>
  <c r="BS60" i="41"/>
  <c r="H61" i="41"/>
  <c r="T61" i="41"/>
  <c r="AF61" i="41"/>
  <c r="AR61" i="41"/>
  <c r="BD61" i="41"/>
  <c r="BP61" i="41"/>
  <c r="D62" i="41"/>
  <c r="P62" i="41"/>
  <c r="AB62" i="41"/>
  <c r="AN62" i="41"/>
  <c r="AZ62" i="41"/>
  <c r="BL62" i="41"/>
  <c r="BX62" i="41"/>
  <c r="L63" i="41"/>
  <c r="X63" i="41"/>
  <c r="AJ63" i="41"/>
  <c r="AV63" i="41"/>
  <c r="BH63" i="41"/>
  <c r="BT63" i="41"/>
  <c r="H64" i="41"/>
  <c r="T64" i="41"/>
  <c r="AF64" i="41"/>
  <c r="AR64" i="41"/>
  <c r="BD64" i="41"/>
  <c r="BP64" i="41"/>
  <c r="D65" i="41"/>
  <c r="P65" i="41"/>
  <c r="AB65" i="41"/>
  <c r="AN65" i="41"/>
  <c r="AZ65" i="41"/>
  <c r="BL65" i="41"/>
  <c r="BX65" i="41"/>
  <c r="L66" i="41"/>
  <c r="X66" i="41"/>
  <c r="AJ66" i="41"/>
  <c r="AV66" i="41"/>
  <c r="BH66" i="41"/>
  <c r="BT66" i="41"/>
  <c r="H67" i="41"/>
  <c r="T67" i="41"/>
  <c r="AF67" i="41"/>
  <c r="AR67" i="41"/>
  <c r="BD67" i="41"/>
  <c r="BP67" i="41"/>
  <c r="D68" i="41"/>
  <c r="P68" i="41"/>
  <c r="AB68" i="41"/>
  <c r="AN68" i="41"/>
  <c r="BH32" i="41"/>
  <c r="P39" i="41"/>
  <c r="BD41" i="41"/>
  <c r="L44" i="41"/>
  <c r="I46" i="41"/>
  <c r="BY47" i="41"/>
  <c r="BQ49" i="41"/>
  <c r="W51" i="41"/>
  <c r="BG51" i="41"/>
  <c r="S52" i="41"/>
  <c r="BC52" i="41"/>
  <c r="E53" i="41"/>
  <c r="AJ53" i="41"/>
  <c r="BA53" i="41"/>
  <c r="BW53" i="41"/>
  <c r="U54" i="41"/>
  <c r="AN54" i="41"/>
  <c r="BF54" i="41"/>
  <c r="BU54" i="41"/>
  <c r="N55" i="41"/>
  <c r="AD55" i="41"/>
  <c r="AS55" i="41"/>
  <c r="BJ55" i="41"/>
  <c r="BZ55" i="41"/>
  <c r="Q56" i="41"/>
  <c r="AH56" i="41"/>
  <c r="AX56" i="41"/>
  <c r="BM56" i="41"/>
  <c r="F57" i="41"/>
  <c r="V57" i="41"/>
  <c r="AK57" i="41"/>
  <c r="BB57" i="41"/>
  <c r="BR57" i="41"/>
  <c r="I58" i="41"/>
  <c r="Z58" i="41"/>
  <c r="AP58" i="41"/>
  <c r="BE58" i="41"/>
  <c r="BV58" i="41"/>
  <c r="N59" i="41"/>
  <c r="AC59" i="41"/>
  <c r="AT59" i="41"/>
  <c r="BJ59" i="41"/>
  <c r="BY59" i="41"/>
  <c r="R60" i="41"/>
  <c r="AG60" i="41"/>
  <c r="AT60" i="41"/>
  <c r="BG60" i="41"/>
  <c r="BT60" i="41"/>
  <c r="I61" i="41"/>
  <c r="U61" i="41"/>
  <c r="AG61" i="41"/>
  <c r="AS61" i="41"/>
  <c r="BE61" i="41"/>
  <c r="BQ61" i="41"/>
  <c r="E62" i="41"/>
  <c r="Q62" i="41"/>
  <c r="AC62" i="41"/>
  <c r="AO62" i="41"/>
  <c r="BA62" i="41"/>
  <c r="BM62" i="41"/>
  <c r="BY62" i="41"/>
  <c r="M63" i="41"/>
  <c r="Y63" i="41"/>
  <c r="AK63" i="41"/>
  <c r="AW63" i="41"/>
  <c r="BI63" i="41"/>
  <c r="BU63" i="41"/>
  <c r="I64" i="41"/>
  <c r="U64" i="41"/>
  <c r="AG64" i="41"/>
  <c r="AS64" i="41"/>
  <c r="BE64" i="41"/>
  <c r="BQ64" i="41"/>
  <c r="E65" i="41"/>
  <c r="Q65" i="41"/>
  <c r="AC65" i="41"/>
  <c r="AO65" i="41"/>
  <c r="BA65" i="41"/>
  <c r="BM65" i="41"/>
  <c r="BY65" i="41"/>
  <c r="M66" i="41"/>
  <c r="Y66" i="41"/>
  <c r="AK66" i="41"/>
  <c r="AW66" i="41"/>
  <c r="BI66" i="41"/>
  <c r="BU66" i="41"/>
  <c r="I67" i="41"/>
  <c r="U67" i="41"/>
  <c r="AG67" i="41"/>
  <c r="AS67" i="41"/>
  <c r="BE67" i="41"/>
  <c r="AZ34" i="41"/>
  <c r="AE39" i="41"/>
  <c r="BS41" i="41"/>
  <c r="Z44" i="41"/>
  <c r="U46" i="41"/>
  <c r="M48" i="41"/>
  <c r="E50" i="41"/>
  <c r="X51" i="41"/>
  <c r="BH51" i="41"/>
  <c r="T52" i="41"/>
  <c r="BD52" i="41"/>
  <c r="I53" i="41"/>
  <c r="AK53" i="41"/>
  <c r="BE53" i="41"/>
  <c r="BX53" i="41"/>
  <c r="V54" i="41"/>
  <c r="AO54" i="41"/>
  <c r="BG54" i="41"/>
  <c r="BX54" i="41"/>
  <c r="P55" i="41"/>
  <c r="AE55" i="41"/>
  <c r="AV55" i="41"/>
  <c r="BL55" i="41"/>
  <c r="C56" i="41"/>
  <c r="T56" i="41"/>
  <c r="AJ56" i="41"/>
  <c r="AY56" i="41"/>
  <c r="BP56" i="41"/>
  <c r="H57" i="41"/>
  <c r="W57" i="41"/>
  <c r="AN57" i="41"/>
  <c r="BD57" i="41"/>
  <c r="BS57" i="41"/>
  <c r="L58" i="41"/>
  <c r="AB58" i="41"/>
  <c r="AQ58" i="41"/>
  <c r="BH58" i="41"/>
  <c r="BX58" i="41"/>
  <c r="O59" i="41"/>
  <c r="AF59" i="41"/>
  <c r="AV59" i="41"/>
  <c r="BK59" i="41"/>
  <c r="D60" i="41"/>
  <c r="T60" i="41"/>
  <c r="AH60" i="41"/>
  <c r="AU60" i="41"/>
  <c r="BH60" i="41"/>
  <c r="BU60" i="41"/>
  <c r="J61" i="41"/>
  <c r="V61" i="41"/>
  <c r="AH61" i="41"/>
  <c r="AT61" i="41"/>
  <c r="BF61" i="41"/>
  <c r="BR61" i="41"/>
  <c r="F62" i="41"/>
  <c r="R62" i="41"/>
  <c r="AD62" i="41"/>
  <c r="AP62" i="41"/>
  <c r="BB62" i="41"/>
  <c r="BN62" i="41"/>
  <c r="BZ62" i="41"/>
  <c r="N63" i="41"/>
  <c r="Z63" i="41"/>
  <c r="AL63" i="41"/>
  <c r="AX63" i="41"/>
  <c r="BJ63" i="41"/>
  <c r="BV63" i="41"/>
  <c r="J64" i="41"/>
  <c r="V64" i="41"/>
  <c r="AH64" i="41"/>
  <c r="AT64" i="41"/>
  <c r="BF64" i="41"/>
  <c r="BR64" i="41"/>
  <c r="F65" i="41"/>
  <c r="R65" i="41"/>
  <c r="AD65" i="41"/>
  <c r="AP65" i="41"/>
  <c r="BB65" i="41"/>
  <c r="BN65" i="41"/>
  <c r="BZ65" i="41"/>
  <c r="N66" i="41"/>
  <c r="Z66" i="41"/>
  <c r="AL66" i="41"/>
  <c r="AX66" i="41"/>
  <c r="BJ66" i="41"/>
  <c r="BV66" i="41"/>
  <c r="J67" i="41"/>
  <c r="V67" i="41"/>
  <c r="AH67" i="41"/>
  <c r="AT67" i="41"/>
  <c r="BF67" i="41"/>
  <c r="BI51" i="41"/>
  <c r="AF55" i="41"/>
  <c r="BT57" i="41"/>
  <c r="AI60" i="41"/>
  <c r="AE62" i="41"/>
  <c r="W64" i="41"/>
  <c r="O66" i="41"/>
  <c r="AD67" i="41"/>
  <c r="BS67" i="41"/>
  <c r="Z68" i="41"/>
  <c r="BA68" i="41"/>
  <c r="BY68" i="41"/>
  <c r="Y69" i="41"/>
  <c r="AU69" i="41"/>
  <c r="BO69" i="41"/>
  <c r="J70" i="41"/>
  <c r="AF70" i="41"/>
  <c r="AX70" i="41"/>
  <c r="BP70" i="41"/>
  <c r="J71" i="41"/>
  <c r="AB71" i="41"/>
  <c r="AT71" i="41"/>
  <c r="BJ71" i="41"/>
  <c r="BY71" i="41"/>
  <c r="R72" i="41"/>
  <c r="AH72" i="41"/>
  <c r="AW72" i="41"/>
  <c r="BN72" i="41"/>
  <c r="F73" i="41"/>
  <c r="U73" i="41"/>
  <c r="AL73" i="41"/>
  <c r="BB73" i="41"/>
  <c r="BQ73" i="41"/>
  <c r="J74" i="41"/>
  <c r="Z74" i="41"/>
  <c r="AO74" i="41"/>
  <c r="BF74" i="41"/>
  <c r="BV74" i="41"/>
  <c r="M75" i="41"/>
  <c r="AD75" i="41"/>
  <c r="AT75" i="41"/>
  <c r="BI75" i="41"/>
  <c r="BZ75" i="41"/>
  <c r="Q76" i="41"/>
  <c r="AD76" i="41"/>
  <c r="AQ76" i="41"/>
  <c r="BD76" i="41"/>
  <c r="BQ76" i="41"/>
  <c r="F77" i="41"/>
  <c r="S77" i="41"/>
  <c r="AG77" i="41"/>
  <c r="AT77" i="41"/>
  <c r="BG77" i="41"/>
  <c r="BS77" i="41"/>
  <c r="G78" i="41"/>
  <c r="S78" i="41"/>
  <c r="AE78" i="41"/>
  <c r="AQ78" i="41"/>
  <c r="BC78" i="41"/>
  <c r="BO78" i="41"/>
  <c r="C79" i="41"/>
  <c r="O79" i="41"/>
  <c r="AA79" i="41"/>
  <c r="AM79" i="41"/>
  <c r="AY79" i="41"/>
  <c r="BK79" i="41"/>
  <c r="BW79" i="41"/>
  <c r="K80" i="41"/>
  <c r="W80" i="41"/>
  <c r="AI80" i="41"/>
  <c r="AU80" i="41"/>
  <c r="BG80" i="41"/>
  <c r="BS80" i="41"/>
  <c r="G81" i="41"/>
  <c r="S81" i="41"/>
  <c r="AE81" i="41"/>
  <c r="AQ81" i="41"/>
  <c r="BC81" i="41"/>
  <c r="BO81" i="41"/>
  <c r="C82" i="41"/>
  <c r="O82" i="41"/>
  <c r="AA82" i="41"/>
  <c r="AM82" i="41"/>
  <c r="AY82" i="41"/>
  <c r="BK82" i="41"/>
  <c r="BW82" i="41"/>
  <c r="K83" i="41"/>
  <c r="W83" i="41"/>
  <c r="AI83" i="41"/>
  <c r="AU83" i="41"/>
  <c r="BG83" i="41"/>
  <c r="BS83" i="41"/>
  <c r="G84" i="41"/>
  <c r="S84" i="41"/>
  <c r="AE84" i="41"/>
  <c r="AQ84" i="41"/>
  <c r="BC84" i="41"/>
  <c r="BO84" i="41"/>
  <c r="C85" i="41"/>
  <c r="O85" i="41"/>
  <c r="AA85" i="41"/>
  <c r="AM85" i="41"/>
  <c r="AY85" i="41"/>
  <c r="BK85" i="41"/>
  <c r="BW85" i="41"/>
  <c r="K86" i="41"/>
  <c r="W86" i="41"/>
  <c r="AI86" i="41"/>
  <c r="AU86" i="41"/>
  <c r="BG86" i="41"/>
  <c r="BS86" i="41"/>
  <c r="G87" i="41"/>
  <c r="S87" i="41"/>
  <c r="AE87" i="41"/>
  <c r="AQ87" i="41"/>
  <c r="BC87" i="41"/>
  <c r="BO87" i="41"/>
  <c r="C88" i="41"/>
  <c r="O88" i="41"/>
  <c r="AA88" i="41"/>
  <c r="AM88" i="41"/>
  <c r="AY88" i="41"/>
  <c r="BK88" i="41"/>
  <c r="BW88" i="41"/>
  <c r="K89" i="41"/>
  <c r="W89" i="41"/>
  <c r="AI89" i="41"/>
  <c r="AU89" i="41"/>
  <c r="BG89" i="41"/>
  <c r="BS89" i="41"/>
  <c r="G90" i="41"/>
  <c r="S90" i="41"/>
  <c r="AE90" i="41"/>
  <c r="AQ90" i="41"/>
  <c r="BC90" i="41"/>
  <c r="BO90" i="41"/>
  <c r="C91" i="41"/>
  <c r="O91" i="41"/>
  <c r="AA91" i="41"/>
  <c r="AM91" i="41"/>
  <c r="AY91" i="41"/>
  <c r="BK91" i="41"/>
  <c r="BW91" i="41"/>
  <c r="K92" i="41"/>
  <c r="W92" i="41"/>
  <c r="AI92" i="41"/>
  <c r="AU92" i="41"/>
  <c r="BG92" i="41"/>
  <c r="BS92" i="41"/>
  <c r="G93" i="41"/>
  <c r="S93" i="41"/>
  <c r="AE93" i="41"/>
  <c r="AQ93" i="41"/>
  <c r="BC93" i="41"/>
  <c r="BO93" i="41"/>
  <c r="C94" i="41"/>
  <c r="O94" i="41"/>
  <c r="AA94" i="41"/>
  <c r="AM94" i="41"/>
  <c r="AY94" i="41"/>
  <c r="BK94" i="41"/>
  <c r="BW94" i="41"/>
  <c r="K95" i="41"/>
  <c r="W95" i="41"/>
  <c r="AI95" i="41"/>
  <c r="AU95" i="41"/>
  <c r="BG95" i="41"/>
  <c r="BS95" i="41"/>
  <c r="G96" i="41"/>
  <c r="S96" i="41"/>
  <c r="U52" i="41"/>
  <c r="AW55" i="41"/>
  <c r="M58" i="41"/>
  <c r="AV60" i="41"/>
  <c r="AQ62" i="41"/>
  <c r="AI64" i="41"/>
  <c r="AA66" i="41"/>
  <c r="AI67" i="41"/>
  <c r="BW67" i="41"/>
  <c r="AC68" i="41"/>
  <c r="BB68" i="41"/>
  <c r="BZ68" i="41"/>
  <c r="Z69" i="41"/>
  <c r="AV69" i="41"/>
  <c r="BR69" i="41"/>
  <c r="K70" i="41"/>
  <c r="AG70" i="41"/>
  <c r="AY70" i="41"/>
  <c r="BQ70" i="41"/>
  <c r="K71" i="41"/>
  <c r="AC71" i="41"/>
  <c r="AU71" i="41"/>
  <c r="BK71" i="41"/>
  <c r="BZ71" i="41"/>
  <c r="S72" i="41"/>
  <c r="AI72" i="41"/>
  <c r="AX72" i="41"/>
  <c r="BO72" i="41"/>
  <c r="G73" i="41"/>
  <c r="V73" i="41"/>
  <c r="AM73" i="41"/>
  <c r="BC73" i="41"/>
  <c r="BR73" i="41"/>
  <c r="K74" i="41"/>
  <c r="AA74" i="41"/>
  <c r="AP74" i="41"/>
  <c r="BG74" i="41"/>
  <c r="BW74" i="41"/>
  <c r="N75" i="41"/>
  <c r="AE75" i="41"/>
  <c r="AU75" i="41"/>
  <c r="BJ75" i="41"/>
  <c r="C76" i="41"/>
  <c r="R76" i="41"/>
  <c r="AE76" i="41"/>
  <c r="AR76" i="41"/>
  <c r="BE76" i="41"/>
  <c r="BR76" i="41"/>
  <c r="G77" i="41"/>
  <c r="U77" i="41"/>
  <c r="AH77" i="41"/>
  <c r="AU77" i="41"/>
  <c r="BH77" i="41"/>
  <c r="BT77" i="41"/>
  <c r="H78" i="41"/>
  <c r="T78" i="41"/>
  <c r="AF78" i="41"/>
  <c r="AR78" i="41"/>
  <c r="BD78" i="41"/>
  <c r="BP78" i="41"/>
  <c r="D79" i="41"/>
  <c r="P79" i="41"/>
  <c r="AB79" i="41"/>
  <c r="AN79" i="41"/>
  <c r="AZ79" i="41"/>
  <c r="BL79" i="41"/>
  <c r="BX79" i="41"/>
  <c r="L80" i="41"/>
  <c r="X80" i="41"/>
  <c r="AJ80" i="41"/>
  <c r="AV80" i="41"/>
  <c r="BH80" i="41"/>
  <c r="BT80" i="41"/>
  <c r="H81" i="41"/>
  <c r="T81" i="41"/>
  <c r="AF81" i="41"/>
  <c r="AR81" i="41"/>
  <c r="BD81" i="41"/>
  <c r="BP81" i="41"/>
  <c r="D82" i="41"/>
  <c r="P82" i="41"/>
  <c r="AB82" i="41"/>
  <c r="AN82" i="41"/>
  <c r="AZ82" i="41"/>
  <c r="BL82" i="41"/>
  <c r="BX82" i="41"/>
  <c r="L83" i="41"/>
  <c r="X83" i="41"/>
  <c r="AJ83" i="41"/>
  <c r="AV83" i="41"/>
  <c r="BH83" i="41"/>
  <c r="BT83" i="41"/>
  <c r="H84" i="41"/>
  <c r="T84" i="41"/>
  <c r="AF84" i="41"/>
  <c r="AR84" i="41"/>
  <c r="BD84" i="41"/>
  <c r="BP84" i="41"/>
  <c r="D85" i="41"/>
  <c r="P85" i="41"/>
  <c r="AB85" i="41"/>
  <c r="AN85" i="41"/>
  <c r="AZ85" i="41"/>
  <c r="BL85" i="41"/>
  <c r="BX85" i="41"/>
  <c r="L86" i="41"/>
  <c r="X86" i="41"/>
  <c r="AJ86" i="41"/>
  <c r="AV86" i="41"/>
  <c r="BH86" i="41"/>
  <c r="BT86" i="41"/>
  <c r="H87" i="41"/>
  <c r="T87" i="41"/>
  <c r="AF87" i="41"/>
  <c r="AR87" i="41"/>
  <c r="BD87" i="41"/>
  <c r="BP87" i="41"/>
  <c r="D88" i="41"/>
  <c r="P88" i="41"/>
  <c r="AB88" i="41"/>
  <c r="AN88" i="41"/>
  <c r="AZ88" i="41"/>
  <c r="BL88" i="41"/>
  <c r="BX88" i="41"/>
  <c r="L89" i="41"/>
  <c r="X89" i="41"/>
  <c r="AJ89" i="41"/>
  <c r="AV89" i="41"/>
  <c r="BH89" i="41"/>
  <c r="BT89" i="41"/>
  <c r="H90" i="41"/>
  <c r="T90" i="41"/>
  <c r="AF90" i="41"/>
  <c r="AR90" i="41"/>
  <c r="BD90" i="41"/>
  <c r="BP90" i="41"/>
  <c r="D91" i="41"/>
  <c r="P91" i="41"/>
  <c r="AB91" i="41"/>
  <c r="AN91" i="41"/>
  <c r="AZ91" i="41"/>
  <c r="BL91" i="41"/>
  <c r="BX91" i="41"/>
  <c r="L92" i="41"/>
  <c r="X92" i="41"/>
  <c r="AJ92" i="41"/>
  <c r="AV92" i="41"/>
  <c r="BH92" i="41"/>
  <c r="BT92" i="41"/>
  <c r="H93" i="41"/>
  <c r="T93" i="41"/>
  <c r="AF93" i="41"/>
  <c r="AR93" i="41"/>
  <c r="BD93" i="41"/>
  <c r="BP93" i="41"/>
  <c r="D94" i="41"/>
  <c r="P94" i="41"/>
  <c r="AB94" i="41"/>
  <c r="AN94" i="41"/>
  <c r="AZ94" i="41"/>
  <c r="BL94" i="41"/>
  <c r="BX94" i="41"/>
  <c r="L95" i="41"/>
  <c r="X95" i="41"/>
  <c r="AJ95" i="41"/>
  <c r="AV95" i="41"/>
  <c r="BH95" i="41"/>
  <c r="BT95" i="41"/>
  <c r="BE52" i="41"/>
  <c r="BM55" i="41"/>
  <c r="AC58" i="41"/>
  <c r="BI60" i="41"/>
  <c r="BC62" i="41"/>
  <c r="AU64" i="41"/>
  <c r="AM66" i="41"/>
  <c r="AM67" i="41"/>
  <c r="BZ67" i="41"/>
  <c r="AD68" i="41"/>
  <c r="BC68" i="41"/>
  <c r="C69" i="41"/>
  <c r="AA69" i="41"/>
  <c r="AW69" i="41"/>
  <c r="BS69" i="41"/>
  <c r="O70" i="41"/>
  <c r="AH70" i="41"/>
  <c r="BB70" i="41"/>
  <c r="BR70" i="41"/>
  <c r="N71" i="41"/>
  <c r="AD71" i="41"/>
  <c r="AV71" i="41"/>
  <c r="BL71" i="41"/>
  <c r="C72" i="41"/>
  <c r="T72" i="41"/>
  <c r="AJ72" i="41"/>
  <c r="AY72" i="41"/>
  <c r="BP72" i="41"/>
  <c r="H73" i="41"/>
  <c r="W73" i="41"/>
  <c r="AN73" i="41"/>
  <c r="BD73" i="41"/>
  <c r="BS73" i="41"/>
  <c r="L74" i="41"/>
  <c r="AB74" i="41"/>
  <c r="AQ74" i="41"/>
  <c r="BH74" i="41"/>
  <c r="BX74" i="41"/>
  <c r="O75" i="41"/>
  <c r="AF75" i="41"/>
  <c r="AV75" i="41"/>
  <c r="BK75" i="41"/>
  <c r="D76" i="41"/>
  <c r="S76" i="41"/>
  <c r="AF76" i="41"/>
  <c r="AS76" i="41"/>
  <c r="BF76" i="41"/>
  <c r="BS76" i="41"/>
  <c r="I77" i="41"/>
  <c r="V77" i="41"/>
  <c r="AI77" i="41"/>
  <c r="AV77" i="41"/>
  <c r="BI77" i="41"/>
  <c r="BU77" i="41"/>
  <c r="I78" i="41"/>
  <c r="U78" i="41"/>
  <c r="AG78" i="41"/>
  <c r="AS78" i="41"/>
  <c r="BE78" i="41"/>
  <c r="BQ78" i="41"/>
  <c r="E79" i="41"/>
  <c r="Q79" i="41"/>
  <c r="AC79" i="41"/>
  <c r="AO79" i="41"/>
  <c r="BA79" i="41"/>
  <c r="BM79" i="41"/>
  <c r="BY79" i="41"/>
  <c r="M80" i="41"/>
  <c r="Y80" i="41"/>
  <c r="AK80" i="41"/>
  <c r="AW80" i="41"/>
  <c r="BI80" i="41"/>
  <c r="BU80" i="41"/>
  <c r="I81" i="41"/>
  <c r="U81" i="41"/>
  <c r="AG81" i="41"/>
  <c r="AS81" i="41"/>
  <c r="BE81" i="41"/>
  <c r="BQ81" i="41"/>
  <c r="E82" i="41"/>
  <c r="Q82" i="41"/>
  <c r="AC82" i="41"/>
  <c r="AO82" i="41"/>
  <c r="BA82" i="41"/>
  <c r="BM82" i="41"/>
  <c r="BY82" i="41"/>
  <c r="M83" i="41"/>
  <c r="Y83" i="41"/>
  <c r="AK83" i="41"/>
  <c r="AW83" i="41"/>
  <c r="BI83" i="41"/>
  <c r="BU83" i="41"/>
  <c r="I84" i="41"/>
  <c r="U84" i="41"/>
  <c r="AG84" i="41"/>
  <c r="AS84" i="41"/>
  <c r="BE84" i="41"/>
  <c r="BQ84" i="41"/>
  <c r="E85" i="41"/>
  <c r="Q85" i="41"/>
  <c r="AC85" i="41"/>
  <c r="AO85" i="41"/>
  <c r="BA85" i="41"/>
  <c r="BM85" i="41"/>
  <c r="BY85" i="41"/>
  <c r="M86" i="41"/>
  <c r="Y86" i="41"/>
  <c r="AK86" i="41"/>
  <c r="AW86" i="41"/>
  <c r="BI86" i="41"/>
  <c r="BU86" i="41"/>
  <c r="I87" i="41"/>
  <c r="U87" i="41"/>
  <c r="AG87" i="41"/>
  <c r="AS87" i="41"/>
  <c r="BE87" i="41"/>
  <c r="BQ87" i="41"/>
  <c r="E88" i="41"/>
  <c r="Q88" i="41"/>
  <c r="AC88" i="41"/>
  <c r="AO88" i="41"/>
  <c r="BA88" i="41"/>
  <c r="BM88" i="41"/>
  <c r="BY88" i="41"/>
  <c r="M89" i="41"/>
  <c r="N53" i="41"/>
  <c r="D56" i="41"/>
  <c r="AR58" i="41"/>
  <c r="BW60" i="41"/>
  <c r="BO62" i="41"/>
  <c r="BG64" i="41"/>
  <c r="AY66" i="41"/>
  <c r="AP67" i="41"/>
  <c r="E68" i="41"/>
  <c r="AE68" i="41"/>
  <c r="BG68" i="41"/>
  <c r="G69" i="41"/>
  <c r="AE69" i="41"/>
  <c r="AX69" i="41"/>
  <c r="BT69" i="41"/>
  <c r="R70" i="41"/>
  <c r="AI70" i="41"/>
  <c r="BC70" i="41"/>
  <c r="BS70" i="41"/>
  <c r="O71" i="41"/>
  <c r="AE71" i="41"/>
  <c r="AX71" i="41"/>
  <c r="BM71" i="41"/>
  <c r="F72" i="41"/>
  <c r="V72" i="41"/>
  <c r="AK72" i="41"/>
  <c r="BB72" i="41"/>
  <c r="BR72" i="41"/>
  <c r="I73" i="41"/>
  <c r="Z73" i="41"/>
  <c r="AP73" i="41"/>
  <c r="BE73" i="41"/>
  <c r="BV73" i="41"/>
  <c r="N74" i="41"/>
  <c r="AC74" i="41"/>
  <c r="AT74" i="41"/>
  <c r="BJ74" i="41"/>
  <c r="BY74" i="41"/>
  <c r="R75" i="41"/>
  <c r="AH75" i="41"/>
  <c r="AW75" i="41"/>
  <c r="BN75" i="41"/>
  <c r="F76" i="41"/>
  <c r="T76" i="41"/>
  <c r="AG76" i="41"/>
  <c r="AT76" i="41"/>
  <c r="BG76" i="41"/>
  <c r="BU76" i="41"/>
  <c r="J77" i="41"/>
  <c r="W77" i="41"/>
  <c r="AJ77" i="41"/>
  <c r="AW77" i="41"/>
  <c r="BJ77" i="41"/>
  <c r="BV77" i="41"/>
  <c r="J78" i="41"/>
  <c r="V78" i="41"/>
  <c r="AH78" i="41"/>
  <c r="AT78" i="41"/>
  <c r="BF78" i="41"/>
  <c r="BR78" i="41"/>
  <c r="F79" i="41"/>
  <c r="R79" i="41"/>
  <c r="AD79" i="41"/>
  <c r="AP79" i="41"/>
  <c r="BB79" i="41"/>
  <c r="BN79" i="41"/>
  <c r="BZ79" i="41"/>
  <c r="N80" i="41"/>
  <c r="Z80" i="41"/>
  <c r="AL80" i="41"/>
  <c r="AX80" i="41"/>
  <c r="BJ80" i="41"/>
  <c r="BV80" i="41"/>
  <c r="J81" i="41"/>
  <c r="V81" i="41"/>
  <c r="AH81" i="41"/>
  <c r="AT81" i="41"/>
  <c r="BF81" i="41"/>
  <c r="BR81" i="41"/>
  <c r="F82" i="41"/>
  <c r="R82" i="41"/>
  <c r="AD82" i="41"/>
  <c r="AP82" i="41"/>
  <c r="BB82" i="41"/>
  <c r="BN82" i="41"/>
  <c r="BZ82" i="41"/>
  <c r="N83" i="41"/>
  <c r="Z83" i="41"/>
  <c r="AL83" i="41"/>
  <c r="AX83" i="41"/>
  <c r="BJ83" i="41"/>
  <c r="BV83" i="41"/>
  <c r="J84" i="41"/>
  <c r="V84" i="41"/>
  <c r="AH84" i="41"/>
  <c r="AT84" i="41"/>
  <c r="BF84" i="41"/>
  <c r="BR84" i="41"/>
  <c r="F85" i="41"/>
  <c r="R85" i="41"/>
  <c r="AD85" i="41"/>
  <c r="AP85" i="41"/>
  <c r="BB85" i="41"/>
  <c r="BN85" i="41"/>
  <c r="BZ85" i="41"/>
  <c r="N86" i="41"/>
  <c r="Z86" i="41"/>
  <c r="AL86" i="41"/>
  <c r="AX86" i="41"/>
  <c r="BJ86" i="41"/>
  <c r="BV86" i="41"/>
  <c r="J87" i="41"/>
  <c r="V87" i="41"/>
  <c r="AH87" i="41"/>
  <c r="AT87" i="41"/>
  <c r="BF87" i="41"/>
  <c r="H36" i="41"/>
  <c r="AL53" i="41"/>
  <c r="U56" i="41"/>
  <c r="BI58" i="41"/>
  <c r="K61" i="41"/>
  <c r="C63" i="41"/>
  <c r="BS64" i="41"/>
  <c r="BK66" i="41"/>
  <c r="AU67" i="41"/>
  <c r="F68" i="41"/>
  <c r="AI68" i="41"/>
  <c r="BJ68" i="41"/>
  <c r="J69" i="41"/>
  <c r="AH69" i="41"/>
  <c r="AY69" i="41"/>
  <c r="BU69" i="41"/>
  <c r="S70" i="41"/>
  <c r="AL70" i="41"/>
  <c r="BD70" i="41"/>
  <c r="BV70" i="41"/>
  <c r="P71" i="41"/>
  <c r="AH71" i="41"/>
  <c r="AY71" i="41"/>
  <c r="BN71" i="41"/>
  <c r="G72" i="41"/>
  <c r="W72" i="41"/>
  <c r="AL72" i="41"/>
  <c r="BC72" i="41"/>
  <c r="BS72" i="41"/>
  <c r="J73" i="41"/>
  <c r="AA73" i="41"/>
  <c r="AQ73" i="41"/>
  <c r="BF73" i="41"/>
  <c r="BW73" i="41"/>
  <c r="O74" i="41"/>
  <c r="AD74" i="41"/>
  <c r="AU74" i="41"/>
  <c r="BK74" i="41"/>
  <c r="BZ74" i="41"/>
  <c r="S75" i="41"/>
  <c r="AI75" i="41"/>
  <c r="AX75" i="41"/>
  <c r="BO75" i="41"/>
  <c r="G76" i="41"/>
  <c r="U76" i="41"/>
  <c r="AH76" i="41"/>
  <c r="AU76" i="41"/>
  <c r="BI76" i="41"/>
  <c r="BV76" i="41"/>
  <c r="K77" i="41"/>
  <c r="X77" i="41"/>
  <c r="AK77" i="41"/>
  <c r="AX77" i="41"/>
  <c r="BK77" i="41"/>
  <c r="BW77" i="41"/>
  <c r="K78" i="41"/>
  <c r="W78" i="41"/>
  <c r="AI78" i="41"/>
  <c r="AU78" i="41"/>
  <c r="BG78" i="41"/>
  <c r="BS78" i="41"/>
  <c r="G79" i="41"/>
  <c r="S79" i="41"/>
  <c r="AE79" i="41"/>
  <c r="AQ79" i="41"/>
  <c r="BC79" i="41"/>
  <c r="BO79" i="41"/>
  <c r="C80" i="41"/>
  <c r="O80" i="41"/>
  <c r="AA80" i="41"/>
  <c r="AM80" i="41"/>
  <c r="AY80" i="41"/>
  <c r="BK80" i="41"/>
  <c r="BW80" i="41"/>
  <c r="K81" i="41"/>
  <c r="W81" i="41"/>
  <c r="AI81" i="41"/>
  <c r="AU81" i="41"/>
  <c r="BG81" i="41"/>
  <c r="BS81" i="41"/>
  <c r="G82" i="41"/>
  <c r="S82" i="41"/>
  <c r="AE82" i="41"/>
  <c r="AQ82" i="41"/>
  <c r="BC82" i="41"/>
  <c r="BO82" i="41"/>
  <c r="C83" i="41"/>
  <c r="O83" i="41"/>
  <c r="AA83" i="41"/>
  <c r="AM83" i="41"/>
  <c r="AY83" i="41"/>
  <c r="BK83" i="41"/>
  <c r="BW83" i="41"/>
  <c r="K84" i="41"/>
  <c r="W84" i="41"/>
  <c r="AI84" i="41"/>
  <c r="AU84" i="41"/>
  <c r="BG84" i="41"/>
  <c r="BS84" i="41"/>
  <c r="G85" i="41"/>
  <c r="S85" i="41"/>
  <c r="AE85" i="41"/>
  <c r="AQ85" i="41"/>
  <c r="BC85" i="41"/>
  <c r="BO85" i="41"/>
  <c r="C86" i="41"/>
  <c r="O86" i="41"/>
  <c r="AA86" i="41"/>
  <c r="AM86" i="41"/>
  <c r="AY86" i="41"/>
  <c r="BK86" i="41"/>
  <c r="BW86" i="41"/>
  <c r="K87" i="41"/>
  <c r="W87" i="41"/>
  <c r="AI87" i="41"/>
  <c r="AU87" i="41"/>
  <c r="BG87" i="41"/>
  <c r="BS87" i="41"/>
  <c r="G88" i="41"/>
  <c r="S88" i="41"/>
  <c r="AE88" i="41"/>
  <c r="AQ88" i="41"/>
  <c r="BC88" i="41"/>
  <c r="BO88" i="41"/>
  <c r="C89" i="41"/>
  <c r="O89" i="41"/>
  <c r="AA89" i="41"/>
  <c r="AM89" i="41"/>
  <c r="AY89" i="41"/>
  <c r="BK89" i="41"/>
  <c r="BW89" i="41"/>
  <c r="K90" i="41"/>
  <c r="W90" i="41"/>
  <c r="AI90" i="41"/>
  <c r="AU90" i="41"/>
  <c r="AV39" i="41"/>
  <c r="BH53" i="41"/>
  <c r="AK56" i="41"/>
  <c r="BY58" i="41"/>
  <c r="W61" i="41"/>
  <c r="O63" i="41"/>
  <c r="G65" i="41"/>
  <c r="BW66" i="41"/>
  <c r="AY67" i="41"/>
  <c r="G68" i="41"/>
  <c r="AL68" i="41"/>
  <c r="BL68" i="41"/>
  <c r="L69" i="41"/>
  <c r="AI69" i="41"/>
  <c r="BC69" i="41"/>
  <c r="BV69" i="41"/>
  <c r="T70" i="41"/>
  <c r="AM70" i="41"/>
  <c r="BE70" i="41"/>
  <c r="BW70" i="41"/>
  <c r="Q71" i="41"/>
  <c r="AI71" i="41"/>
  <c r="AZ71" i="41"/>
  <c r="BO71" i="41"/>
  <c r="H72" i="41"/>
  <c r="X72" i="41"/>
  <c r="AM72" i="41"/>
  <c r="BD72" i="41"/>
  <c r="BT72" i="41"/>
  <c r="K73" i="41"/>
  <c r="AB73" i="41"/>
  <c r="AR73" i="41"/>
  <c r="BG73" i="41"/>
  <c r="BX73" i="41"/>
  <c r="P74" i="41"/>
  <c r="AE74" i="41"/>
  <c r="AV74" i="41"/>
  <c r="BL74" i="41"/>
  <c r="C75" i="41"/>
  <c r="T75" i="41"/>
  <c r="AJ75" i="41"/>
  <c r="AY75" i="41"/>
  <c r="BP75" i="41"/>
  <c r="H76" i="41"/>
  <c r="V76" i="41"/>
  <c r="AI76" i="41"/>
  <c r="AW76" i="41"/>
  <c r="BJ76" i="41"/>
  <c r="BW76" i="41"/>
  <c r="L77" i="41"/>
  <c r="Y77" i="41"/>
  <c r="AL77" i="41"/>
  <c r="AY77" i="41"/>
  <c r="BL77" i="41"/>
  <c r="BX77" i="41"/>
  <c r="L78" i="41"/>
  <c r="X78" i="41"/>
  <c r="AJ78" i="41"/>
  <c r="AV78" i="41"/>
  <c r="BH78" i="41"/>
  <c r="BT78" i="41"/>
  <c r="H79" i="41"/>
  <c r="T79" i="41"/>
  <c r="AF79" i="41"/>
  <c r="AR79" i="41"/>
  <c r="BD79" i="41"/>
  <c r="BP79" i="41"/>
  <c r="D80" i="41"/>
  <c r="P80" i="41"/>
  <c r="AB80" i="41"/>
  <c r="AN80" i="41"/>
  <c r="AZ80" i="41"/>
  <c r="BL80" i="41"/>
  <c r="BX80" i="41"/>
  <c r="L81" i="41"/>
  <c r="X81" i="41"/>
  <c r="AJ81" i="41"/>
  <c r="AV81" i="41"/>
  <c r="BH81" i="41"/>
  <c r="BT81" i="41"/>
  <c r="H82" i="41"/>
  <c r="T82" i="41"/>
  <c r="AF82" i="41"/>
  <c r="AR82" i="41"/>
  <c r="BD82" i="41"/>
  <c r="BP82" i="41"/>
  <c r="D83" i="41"/>
  <c r="P83" i="41"/>
  <c r="AB83" i="41"/>
  <c r="AN83" i="41"/>
  <c r="AZ83" i="41"/>
  <c r="BL83" i="41"/>
  <c r="BX83" i="41"/>
  <c r="L84" i="41"/>
  <c r="X84" i="41"/>
  <c r="AJ84" i="41"/>
  <c r="AV84" i="41"/>
  <c r="BH84" i="41"/>
  <c r="BT84" i="41"/>
  <c r="H85" i="41"/>
  <c r="T85" i="41"/>
  <c r="AF85" i="41"/>
  <c r="AR85" i="41"/>
  <c r="BD85" i="41"/>
  <c r="BP85" i="41"/>
  <c r="D86" i="41"/>
  <c r="P86" i="41"/>
  <c r="AB86" i="41"/>
  <c r="AN86" i="41"/>
  <c r="AZ86" i="41"/>
  <c r="BL86" i="41"/>
  <c r="BX86" i="41"/>
  <c r="L87" i="41"/>
  <c r="X87" i="41"/>
  <c r="AJ87" i="41"/>
  <c r="AV87" i="41"/>
  <c r="BH87" i="41"/>
  <c r="BT87" i="41"/>
  <c r="H88" i="41"/>
  <c r="T88" i="41"/>
  <c r="AF88" i="41"/>
  <c r="AR88" i="41"/>
  <c r="BD88" i="41"/>
  <c r="BP88" i="41"/>
  <c r="D89" i="41"/>
  <c r="P89" i="41"/>
  <c r="AB89" i="41"/>
  <c r="AN89" i="41"/>
  <c r="AZ89" i="41"/>
  <c r="BL89" i="41"/>
  <c r="BX89" i="41"/>
  <c r="L90" i="41"/>
  <c r="X90" i="41"/>
  <c r="AJ90" i="41"/>
  <c r="AV90" i="41"/>
  <c r="BH90" i="41"/>
  <c r="BT90" i="41"/>
  <c r="H91" i="41"/>
  <c r="T91" i="41"/>
  <c r="AF91" i="41"/>
  <c r="AR91" i="41"/>
  <c r="BD91" i="41"/>
  <c r="BP91" i="41"/>
  <c r="D92" i="41"/>
  <c r="P92" i="41"/>
  <c r="AB92" i="41"/>
  <c r="AN92" i="41"/>
  <c r="AZ92" i="41"/>
  <c r="BL92" i="41"/>
  <c r="BX92" i="41"/>
  <c r="L93" i="41"/>
  <c r="X93" i="41"/>
  <c r="AJ93" i="41"/>
  <c r="AV93" i="41"/>
  <c r="BH93" i="41"/>
  <c r="BT93" i="41"/>
  <c r="H94" i="41"/>
  <c r="T94" i="41"/>
  <c r="AF94" i="41"/>
  <c r="AR94" i="41"/>
  <c r="BD94" i="41"/>
  <c r="BP94" i="41"/>
  <c r="D95" i="41"/>
  <c r="P95" i="41"/>
  <c r="AB95" i="41"/>
  <c r="AN95" i="41"/>
  <c r="AZ95" i="41"/>
  <c r="BL95" i="41"/>
  <c r="BX95" i="41"/>
  <c r="L96" i="41"/>
  <c r="L42" i="41"/>
  <c r="BY53" i="41"/>
  <c r="AZ56" i="41"/>
  <c r="P59" i="41"/>
  <c r="AI61" i="41"/>
  <c r="AA63" i="41"/>
  <c r="S65" i="41"/>
  <c r="C67" i="41"/>
  <c r="BB67" i="41"/>
  <c r="K68" i="41"/>
  <c r="AO68" i="41"/>
  <c r="BM68" i="41"/>
  <c r="M69" i="41"/>
  <c r="AJ69" i="41"/>
  <c r="BF69" i="41"/>
  <c r="BW69" i="41"/>
  <c r="U70" i="41"/>
  <c r="AP70" i="41"/>
  <c r="BF70" i="41"/>
  <c r="BZ70" i="41"/>
  <c r="R71" i="41"/>
  <c r="AL71" i="41"/>
  <c r="BA71" i="41"/>
  <c r="BR71" i="41"/>
  <c r="J72" i="41"/>
  <c r="Y72" i="41"/>
  <c r="AP72" i="41"/>
  <c r="BF72" i="41"/>
  <c r="BU72" i="41"/>
  <c r="N73" i="41"/>
  <c r="AD73" i="41"/>
  <c r="AS73" i="41"/>
  <c r="BJ73" i="41"/>
  <c r="BZ73" i="41"/>
  <c r="Q74" i="41"/>
  <c r="AH74" i="41"/>
  <c r="AX74" i="41"/>
  <c r="BM74" i="41"/>
  <c r="F75" i="41"/>
  <c r="V75" i="41"/>
  <c r="AK75" i="41"/>
  <c r="BB75" i="41"/>
  <c r="BR75" i="41"/>
  <c r="I76" i="41"/>
  <c r="W76" i="41"/>
  <c r="AK76" i="41"/>
  <c r="AX76" i="41"/>
  <c r="BK76" i="41"/>
  <c r="BX76" i="41"/>
  <c r="M77" i="41"/>
  <c r="Z77" i="41"/>
  <c r="AM77" i="41"/>
  <c r="AZ77" i="41"/>
  <c r="BM77" i="41"/>
  <c r="BY77" i="41"/>
  <c r="M78" i="41"/>
  <c r="Y78" i="41"/>
  <c r="AK78" i="41"/>
  <c r="AW78" i="41"/>
  <c r="BI78" i="41"/>
  <c r="BU78" i="41"/>
  <c r="I79" i="41"/>
  <c r="U79" i="41"/>
  <c r="AG79" i="41"/>
  <c r="AS79" i="41"/>
  <c r="BE79" i="41"/>
  <c r="BQ79" i="41"/>
  <c r="E80" i="41"/>
  <c r="Q80" i="41"/>
  <c r="AC80" i="41"/>
  <c r="AO80" i="41"/>
  <c r="BA80" i="41"/>
  <c r="BM80" i="41"/>
  <c r="BY80" i="41"/>
  <c r="M81" i="41"/>
  <c r="Y81" i="41"/>
  <c r="AK81" i="41"/>
  <c r="AW81" i="41"/>
  <c r="BI81" i="41"/>
  <c r="BU81" i="41"/>
  <c r="I82" i="41"/>
  <c r="U82" i="41"/>
  <c r="AG82" i="41"/>
  <c r="AS82" i="41"/>
  <c r="BE82" i="41"/>
  <c r="BQ82" i="41"/>
  <c r="E83" i="41"/>
  <c r="Q83" i="41"/>
  <c r="AC83" i="41"/>
  <c r="AO83" i="41"/>
  <c r="BA83" i="41"/>
  <c r="BM83" i="41"/>
  <c r="BY83" i="41"/>
  <c r="M84" i="41"/>
  <c r="Y84" i="41"/>
  <c r="AK84" i="41"/>
  <c r="AW84" i="41"/>
  <c r="BI84" i="41"/>
  <c r="BU84" i="41"/>
  <c r="I85" i="41"/>
  <c r="U85" i="41"/>
  <c r="AG85" i="41"/>
  <c r="AS85" i="41"/>
  <c r="BE85" i="41"/>
  <c r="BQ85" i="41"/>
  <c r="E86" i="41"/>
  <c r="Q86" i="41"/>
  <c r="AC86" i="41"/>
  <c r="AO86" i="41"/>
  <c r="BA86" i="41"/>
  <c r="BM86" i="41"/>
  <c r="BY86" i="41"/>
  <c r="M87" i="41"/>
  <c r="Y87" i="41"/>
  <c r="AK87" i="41"/>
  <c r="AW87" i="41"/>
  <c r="BI87" i="41"/>
  <c r="BU87" i="41"/>
  <c r="I88" i="41"/>
  <c r="U88" i="41"/>
  <c r="AG88" i="41"/>
  <c r="AS88" i="41"/>
  <c r="BE88" i="41"/>
  <c r="BQ88" i="41"/>
  <c r="E89" i="41"/>
  <c r="Q89" i="41"/>
  <c r="AC89" i="41"/>
  <c r="AO89" i="41"/>
  <c r="BA89" i="41"/>
  <c r="BM89" i="41"/>
  <c r="BY89" i="41"/>
  <c r="M90" i="41"/>
  <c r="Y90" i="41"/>
  <c r="AK90" i="41"/>
  <c r="AW90" i="41"/>
  <c r="BI90" i="41"/>
  <c r="BU90" i="41"/>
  <c r="I91" i="41"/>
  <c r="U91" i="41"/>
  <c r="AG91" i="41"/>
  <c r="AS91" i="41"/>
  <c r="BE91" i="41"/>
  <c r="BQ91" i="41"/>
  <c r="E92" i="41"/>
  <c r="Q92" i="41"/>
  <c r="AC92" i="41"/>
  <c r="AO92" i="41"/>
  <c r="AM44" i="41"/>
  <c r="W54" i="41"/>
  <c r="BQ56" i="41"/>
  <c r="AG59" i="41"/>
  <c r="AU61" i="41"/>
  <c r="AM63" i="41"/>
  <c r="AE65" i="41"/>
  <c r="K67" i="41"/>
  <c r="BG67" i="41"/>
  <c r="N68" i="41"/>
  <c r="AP68" i="41"/>
  <c r="BN68" i="41"/>
  <c r="N69" i="41"/>
  <c r="AK69" i="41"/>
  <c r="BG69" i="41"/>
  <c r="C70" i="41"/>
  <c r="V70" i="41"/>
  <c r="AQ70" i="41"/>
  <c r="BG70" i="41"/>
  <c r="C71" i="41"/>
  <c r="S71" i="41"/>
  <c r="AM71" i="41"/>
  <c r="BB71" i="41"/>
  <c r="BS71" i="41"/>
  <c r="K72" i="41"/>
  <c r="Z72" i="41"/>
  <c r="AQ72" i="41"/>
  <c r="BG72" i="41"/>
  <c r="BV72" i="41"/>
  <c r="O73" i="41"/>
  <c r="AE73" i="41"/>
  <c r="AT73" i="41"/>
  <c r="BK73" i="41"/>
  <c r="C74" i="41"/>
  <c r="R74" i="41"/>
  <c r="AI74" i="41"/>
  <c r="AY74" i="41"/>
  <c r="BN74" i="41"/>
  <c r="G75" i="41"/>
  <c r="W75" i="41"/>
  <c r="AL75" i="41"/>
  <c r="BC75" i="41"/>
  <c r="BS75" i="41"/>
  <c r="J76" i="41"/>
  <c r="Y76" i="41"/>
  <c r="AL76" i="41"/>
  <c r="AY76" i="41"/>
  <c r="BL76" i="41"/>
  <c r="BY76" i="41"/>
  <c r="N77" i="41"/>
  <c r="AA77" i="41"/>
  <c r="AN77" i="41"/>
  <c r="BA77" i="41"/>
  <c r="BN77" i="41"/>
  <c r="BZ77" i="41"/>
  <c r="N78" i="41"/>
  <c r="Z78" i="41"/>
  <c r="AL78" i="41"/>
  <c r="AX78" i="41"/>
  <c r="BJ78" i="41"/>
  <c r="BV78" i="41"/>
  <c r="J79" i="41"/>
  <c r="V79" i="41"/>
  <c r="AH79" i="41"/>
  <c r="AT79" i="41"/>
  <c r="BF79" i="41"/>
  <c r="BR79" i="41"/>
  <c r="F80" i="41"/>
  <c r="R80" i="41"/>
  <c r="AD80" i="41"/>
  <c r="AP80" i="41"/>
  <c r="BB80" i="41"/>
  <c r="BN80" i="41"/>
  <c r="BZ80" i="41"/>
  <c r="N81" i="41"/>
  <c r="Z81" i="41"/>
  <c r="AL81" i="41"/>
  <c r="AX81" i="41"/>
  <c r="BJ81" i="41"/>
  <c r="BV81" i="41"/>
  <c r="J82" i="41"/>
  <c r="V82" i="41"/>
  <c r="AH82" i="41"/>
  <c r="AT82" i="41"/>
  <c r="BF82" i="41"/>
  <c r="BR82" i="41"/>
  <c r="F83" i="41"/>
  <c r="R83" i="41"/>
  <c r="AD83" i="41"/>
  <c r="AP83" i="41"/>
  <c r="BB83" i="41"/>
  <c r="BN83" i="41"/>
  <c r="BZ83" i="41"/>
  <c r="N84" i="41"/>
  <c r="Z84" i="41"/>
  <c r="AL84" i="41"/>
  <c r="AX84" i="41"/>
  <c r="BJ84" i="41"/>
  <c r="BV84" i="41"/>
  <c r="J85" i="41"/>
  <c r="V85" i="41"/>
  <c r="AH85" i="41"/>
  <c r="AT85" i="41"/>
  <c r="BF85" i="41"/>
  <c r="BR85" i="41"/>
  <c r="F86" i="41"/>
  <c r="R86" i="41"/>
  <c r="AD86" i="41"/>
  <c r="AP86" i="41"/>
  <c r="BB86" i="41"/>
  <c r="BN86" i="41"/>
  <c r="BZ86" i="41"/>
  <c r="N87" i="41"/>
  <c r="Z87" i="41"/>
  <c r="AL87" i="41"/>
  <c r="AX87" i="41"/>
  <c r="BJ87" i="41"/>
  <c r="BV87" i="41"/>
  <c r="J88" i="41"/>
  <c r="V88" i="41"/>
  <c r="AH88" i="41"/>
  <c r="AT88" i="41"/>
  <c r="BF88" i="41"/>
  <c r="BR88" i="41"/>
  <c r="F89" i="41"/>
  <c r="R89" i="41"/>
  <c r="AD89" i="41"/>
  <c r="AP89" i="41"/>
  <c r="BB89" i="41"/>
  <c r="BN89" i="41"/>
  <c r="BZ89" i="41"/>
  <c r="N90" i="41"/>
  <c r="Z90" i="41"/>
  <c r="AL90" i="41"/>
  <c r="AX90" i="41"/>
  <c r="BJ90" i="41"/>
  <c r="BV90" i="41"/>
  <c r="J91" i="41"/>
  <c r="V91" i="41"/>
  <c r="AH91" i="41"/>
  <c r="AT91" i="41"/>
  <c r="BF91" i="41"/>
  <c r="BR91" i="41"/>
  <c r="F92" i="41"/>
  <c r="R92" i="41"/>
  <c r="AD92" i="41"/>
  <c r="AP92" i="41"/>
  <c r="AG46" i="41"/>
  <c r="AR54" i="41"/>
  <c r="I57" i="41"/>
  <c r="AW59" i="41"/>
  <c r="BG61" i="41"/>
  <c r="AY63" i="41"/>
  <c r="AQ65" i="41"/>
  <c r="O67" i="41"/>
  <c r="BK67" i="41"/>
  <c r="Q68" i="41"/>
  <c r="AQ68" i="41"/>
  <c r="BO68" i="41"/>
  <c r="O69" i="41"/>
  <c r="AL69" i="41"/>
  <c r="BH69" i="41"/>
  <c r="F70" i="41"/>
  <c r="W70" i="41"/>
  <c r="AR70" i="41"/>
  <c r="BJ70" i="41"/>
  <c r="D71" i="41"/>
  <c r="V71" i="41"/>
  <c r="AN71" i="41"/>
  <c r="BC71" i="41"/>
  <c r="BT71" i="41"/>
  <c r="L72" i="41"/>
  <c r="AA72" i="41"/>
  <c r="AR72" i="41"/>
  <c r="BH72" i="41"/>
  <c r="BW72" i="41"/>
  <c r="P73" i="41"/>
  <c r="AF73" i="41"/>
  <c r="AU73" i="41"/>
  <c r="BL73" i="41"/>
  <c r="D74" i="41"/>
  <c r="S74" i="41"/>
  <c r="AJ74" i="41"/>
  <c r="AZ74" i="41"/>
  <c r="BO74" i="41"/>
  <c r="H75" i="41"/>
  <c r="X75" i="41"/>
  <c r="AM75" i="41"/>
  <c r="BD75" i="41"/>
  <c r="BT75" i="41"/>
  <c r="K76" i="41"/>
  <c r="Z76" i="41"/>
  <c r="AM76" i="41"/>
  <c r="AZ76" i="41"/>
  <c r="BM76" i="41"/>
  <c r="BZ76" i="41"/>
  <c r="O77" i="41"/>
  <c r="AB77" i="41"/>
  <c r="AO77" i="41"/>
  <c r="BB77" i="41"/>
  <c r="BO77" i="41"/>
  <c r="C78" i="41"/>
  <c r="O78" i="41"/>
  <c r="AA78" i="41"/>
  <c r="AM78" i="41"/>
  <c r="AY78" i="41"/>
  <c r="BK78" i="41"/>
  <c r="BW78" i="41"/>
  <c r="K79" i="41"/>
  <c r="W79" i="41"/>
  <c r="AI79" i="41"/>
  <c r="AU79" i="41"/>
  <c r="BG79" i="41"/>
  <c r="BS79" i="41"/>
  <c r="G80" i="41"/>
  <c r="S80" i="41"/>
  <c r="AE80" i="41"/>
  <c r="AQ80" i="41"/>
  <c r="BC80" i="41"/>
  <c r="BO80" i="41"/>
  <c r="C81" i="41"/>
  <c r="O81" i="41"/>
  <c r="AA81" i="41"/>
  <c r="AM81" i="41"/>
  <c r="AY81" i="41"/>
  <c r="BK81" i="41"/>
  <c r="BW81" i="41"/>
  <c r="K82" i="41"/>
  <c r="W82" i="41"/>
  <c r="AI82" i="41"/>
  <c r="AU82" i="41"/>
  <c r="BG82" i="41"/>
  <c r="BS82" i="41"/>
  <c r="G83" i="41"/>
  <c r="S83" i="41"/>
  <c r="AE83" i="41"/>
  <c r="AQ83" i="41"/>
  <c r="BC83" i="41"/>
  <c r="BO83" i="41"/>
  <c r="C84" i="41"/>
  <c r="O84" i="41"/>
  <c r="AA84" i="41"/>
  <c r="AM84" i="41"/>
  <c r="AY84" i="41"/>
  <c r="BK84" i="41"/>
  <c r="BW84" i="41"/>
  <c r="K85" i="41"/>
  <c r="W85" i="41"/>
  <c r="AI85" i="41"/>
  <c r="AU85" i="41"/>
  <c r="BG85" i="41"/>
  <c r="BS85" i="41"/>
  <c r="G86" i="41"/>
  <c r="S86" i="41"/>
  <c r="AE86" i="41"/>
  <c r="AQ86" i="41"/>
  <c r="BC86" i="41"/>
  <c r="BO86" i="41"/>
  <c r="C87" i="41"/>
  <c r="O87" i="41"/>
  <c r="AA87" i="41"/>
  <c r="AM87" i="41"/>
  <c r="AY87" i="41"/>
  <c r="BK87" i="41"/>
  <c r="BW87" i="41"/>
  <c r="K88" i="41"/>
  <c r="W88" i="41"/>
  <c r="Y48" i="41"/>
  <c r="BH54" i="41"/>
  <c r="X57" i="41"/>
  <c r="BL59" i="41"/>
  <c r="BS61" i="41"/>
  <c r="BK63" i="41"/>
  <c r="BC65" i="41"/>
  <c r="R67" i="41"/>
  <c r="BN67" i="41"/>
  <c r="R68" i="41"/>
  <c r="AU68" i="41"/>
  <c r="BS68" i="41"/>
  <c r="S69" i="41"/>
  <c r="AM69" i="41"/>
  <c r="BI69" i="41"/>
  <c r="G70" i="41"/>
  <c r="AA70" i="41"/>
  <c r="AS70" i="41"/>
  <c r="BK70" i="41"/>
  <c r="E71" i="41"/>
  <c r="W71" i="41"/>
  <c r="AO71" i="41"/>
  <c r="BF71" i="41"/>
  <c r="BV71" i="41"/>
  <c r="M72" i="41"/>
  <c r="AD72" i="41"/>
  <c r="AT72" i="41"/>
  <c r="BI72" i="41"/>
  <c r="BZ72" i="41"/>
  <c r="R73" i="41"/>
  <c r="AG73" i="41"/>
  <c r="AX73" i="41"/>
  <c r="BN73" i="41"/>
  <c r="E74" i="41"/>
  <c r="V74" i="41"/>
  <c r="AL74" i="41"/>
  <c r="BA74" i="41"/>
  <c r="BR74" i="41"/>
  <c r="J75" i="41"/>
  <c r="Y75" i="41"/>
  <c r="AP75" i="41"/>
  <c r="BF75" i="41"/>
  <c r="BU75" i="41"/>
  <c r="N76" i="41"/>
  <c r="AA76" i="41"/>
  <c r="AN76" i="41"/>
  <c r="BA76" i="41"/>
  <c r="BN76" i="41"/>
  <c r="C77" i="41"/>
  <c r="P77" i="41"/>
  <c r="AC77" i="41"/>
  <c r="AP77" i="41"/>
  <c r="BC77" i="41"/>
  <c r="BP77" i="41"/>
  <c r="D78" i="41"/>
  <c r="P78" i="41"/>
  <c r="AB78" i="41"/>
  <c r="AN78" i="41"/>
  <c r="AZ78" i="41"/>
  <c r="BL78" i="41"/>
  <c r="BX78" i="41"/>
  <c r="L79" i="41"/>
  <c r="X79" i="41"/>
  <c r="AJ79" i="41"/>
  <c r="AV79" i="41"/>
  <c r="BH79" i="41"/>
  <c r="BT79" i="41"/>
  <c r="H80" i="41"/>
  <c r="T80" i="41"/>
  <c r="AF80" i="41"/>
  <c r="AR80" i="41"/>
  <c r="BD80" i="41"/>
  <c r="BP80" i="41"/>
  <c r="D81" i="41"/>
  <c r="P81" i="41"/>
  <c r="AB81" i="41"/>
  <c r="AN81" i="41"/>
  <c r="AZ81" i="41"/>
  <c r="BL81" i="41"/>
  <c r="BX81" i="41"/>
  <c r="L82" i="41"/>
  <c r="X82" i="41"/>
  <c r="AJ82" i="41"/>
  <c r="AV82" i="41"/>
  <c r="BH82" i="41"/>
  <c r="BT82" i="41"/>
  <c r="H83" i="41"/>
  <c r="T83" i="41"/>
  <c r="AF83" i="41"/>
  <c r="AR83" i="41"/>
  <c r="BD83" i="41"/>
  <c r="BP83" i="41"/>
  <c r="D84" i="41"/>
  <c r="P84" i="41"/>
  <c r="AB84" i="41"/>
  <c r="AN84" i="41"/>
  <c r="AZ84" i="41"/>
  <c r="BL84" i="41"/>
  <c r="BX84" i="41"/>
  <c r="L85" i="41"/>
  <c r="X85" i="41"/>
  <c r="AJ85" i="41"/>
  <c r="AV85" i="41"/>
  <c r="BH85" i="41"/>
  <c r="BT85" i="41"/>
  <c r="H86" i="41"/>
  <c r="T86" i="41"/>
  <c r="AF86" i="41"/>
  <c r="AR86" i="41"/>
  <c r="BD86" i="41"/>
  <c r="BP86" i="41"/>
  <c r="D87" i="41"/>
  <c r="P87" i="41"/>
  <c r="AB87" i="41"/>
  <c r="AN87" i="41"/>
  <c r="AZ87" i="41"/>
  <c r="BL87" i="41"/>
  <c r="Q50" i="41"/>
  <c r="BY54" i="41"/>
  <c r="AO57" i="41"/>
  <c r="E60" i="41"/>
  <c r="G62" i="41"/>
  <c r="BW63" i="41"/>
  <c r="BO65" i="41"/>
  <c r="W67" i="41"/>
  <c r="BQ67" i="41"/>
  <c r="S68" i="41"/>
  <c r="AX68" i="41"/>
  <c r="BV68" i="41"/>
  <c r="V69" i="41"/>
  <c r="AQ69" i="41"/>
  <c r="BJ69" i="41"/>
  <c r="H70" i="41"/>
  <c r="AD70" i="41"/>
  <c r="AT70" i="41"/>
  <c r="BN70" i="41"/>
  <c r="F71" i="41"/>
  <c r="Z71" i="41"/>
  <c r="AP71" i="41"/>
  <c r="BG71" i="41"/>
  <c r="BW71" i="41"/>
  <c r="N72" i="41"/>
  <c r="AE72" i="41"/>
  <c r="AU72" i="41"/>
  <c r="BJ72" i="41"/>
  <c r="C73" i="41"/>
  <c r="S73" i="41"/>
  <c r="AH73" i="41"/>
  <c r="AY73" i="41"/>
  <c r="BO73" i="41"/>
  <c r="F74" i="41"/>
  <c r="W74" i="41"/>
  <c r="AM74" i="41"/>
  <c r="BB74" i="41"/>
  <c r="BS74" i="41"/>
  <c r="K75" i="41"/>
  <c r="Z75" i="41"/>
  <c r="AQ75" i="41"/>
  <c r="BG75" i="41"/>
  <c r="BV75" i="41"/>
  <c r="O76" i="41"/>
  <c r="AB76" i="41"/>
  <c r="AO76" i="41"/>
  <c r="BB76" i="41"/>
  <c r="BO76" i="41"/>
  <c r="D77" i="41"/>
  <c r="Q77" i="41"/>
  <c r="AD77" i="41"/>
  <c r="AQ77" i="41"/>
  <c r="BE77" i="41"/>
  <c r="BQ77" i="41"/>
  <c r="E78" i="41"/>
  <c r="Q78" i="41"/>
  <c r="AC78" i="41"/>
  <c r="AO78" i="41"/>
  <c r="BA78" i="41"/>
  <c r="BM78" i="41"/>
  <c r="BY78" i="41"/>
  <c r="M79" i="41"/>
  <c r="Y79" i="41"/>
  <c r="AK79" i="41"/>
  <c r="AW79" i="41"/>
  <c r="BI79" i="41"/>
  <c r="BU79" i="41"/>
  <c r="I80" i="41"/>
  <c r="U80" i="41"/>
  <c r="AG80" i="41"/>
  <c r="AS80" i="41"/>
  <c r="BE80" i="41"/>
  <c r="BQ80" i="41"/>
  <c r="E81" i="41"/>
  <c r="Q81" i="41"/>
  <c r="AC81" i="41"/>
  <c r="AO81" i="41"/>
  <c r="BA81" i="41"/>
  <c r="BM81" i="41"/>
  <c r="BY81" i="41"/>
  <c r="M82" i="41"/>
  <c r="Y82" i="41"/>
  <c r="AK82" i="41"/>
  <c r="AW82" i="41"/>
  <c r="BI82" i="41"/>
  <c r="BU82" i="41"/>
  <c r="I83" i="41"/>
  <c r="U83" i="41"/>
  <c r="AG83" i="41"/>
  <c r="AS83" i="41"/>
  <c r="BE83" i="41"/>
  <c r="BQ83" i="41"/>
  <c r="E84" i="41"/>
  <c r="Q84" i="41"/>
  <c r="AC84" i="41"/>
  <c r="AO84" i="41"/>
  <c r="BA84" i="41"/>
  <c r="BM84" i="41"/>
  <c r="BY84" i="41"/>
  <c r="M85" i="41"/>
  <c r="Y85" i="41"/>
  <c r="AK85" i="41"/>
  <c r="AW85" i="41"/>
  <c r="BI85" i="41"/>
  <c r="BU85" i="41"/>
  <c r="I86" i="41"/>
  <c r="U86" i="41"/>
  <c r="AG86" i="41"/>
  <c r="AS86" i="41"/>
  <c r="BE86" i="41"/>
  <c r="BQ86" i="41"/>
  <c r="E87" i="41"/>
  <c r="Q87" i="41"/>
  <c r="AC87" i="41"/>
  <c r="AO87" i="41"/>
  <c r="BA87" i="41"/>
  <c r="BR67" i="41"/>
  <c r="AA71" i="41"/>
  <c r="BP73" i="41"/>
  <c r="AC76" i="41"/>
  <c r="AD78" i="41"/>
  <c r="V80" i="41"/>
  <c r="N82" i="41"/>
  <c r="F84" i="41"/>
  <c r="BV85" i="41"/>
  <c r="BM87" i="41"/>
  <c r="Y88" i="41"/>
  <c r="BB88" i="41"/>
  <c r="H89" i="41"/>
  <c r="AG89" i="41"/>
  <c r="BE89" i="41"/>
  <c r="E90" i="41"/>
  <c r="AC90" i="41"/>
  <c r="BA90" i="41"/>
  <c r="BW90" i="41"/>
  <c r="R91" i="41"/>
  <c r="AL91" i="41"/>
  <c r="BH91" i="41"/>
  <c r="C92" i="41"/>
  <c r="Y92" i="41"/>
  <c r="AS92" i="41"/>
  <c r="BJ92" i="41"/>
  <c r="BZ92" i="41"/>
  <c r="Q93" i="41"/>
  <c r="AH93" i="41"/>
  <c r="AX93" i="41"/>
  <c r="BM93" i="41"/>
  <c r="F94" i="41"/>
  <c r="V94" i="41"/>
  <c r="AK94" i="41"/>
  <c r="BB94" i="41"/>
  <c r="BR94" i="41"/>
  <c r="I95" i="41"/>
  <c r="Z95" i="41"/>
  <c r="AP95" i="41"/>
  <c r="BE95" i="41"/>
  <c r="BV95" i="41"/>
  <c r="M96" i="41"/>
  <c r="Z96" i="41"/>
  <c r="AL96" i="41"/>
  <c r="AX96" i="41"/>
  <c r="BJ96" i="41"/>
  <c r="BV96" i="41"/>
  <c r="J97" i="41"/>
  <c r="V97" i="41"/>
  <c r="AH97" i="41"/>
  <c r="AT97" i="41"/>
  <c r="BF97" i="41"/>
  <c r="BR97" i="41"/>
  <c r="F98" i="41"/>
  <c r="R98" i="41"/>
  <c r="AD98" i="41"/>
  <c r="AP98" i="41"/>
  <c r="BB98" i="41"/>
  <c r="BN98" i="41"/>
  <c r="BZ98" i="41"/>
  <c r="N99" i="41"/>
  <c r="Z99" i="41"/>
  <c r="AL99" i="41"/>
  <c r="AX99" i="41"/>
  <c r="BJ99" i="41"/>
  <c r="BV99" i="41"/>
  <c r="J100" i="41"/>
  <c r="V100" i="41"/>
  <c r="AH100" i="41"/>
  <c r="AT100" i="41"/>
  <c r="BF100" i="41"/>
  <c r="BR100" i="41"/>
  <c r="F101" i="41"/>
  <c r="R101" i="41"/>
  <c r="AD101" i="41"/>
  <c r="AP101" i="41"/>
  <c r="BB101" i="41"/>
  <c r="BN101" i="41"/>
  <c r="BZ101" i="41"/>
  <c r="N102" i="41"/>
  <c r="Z102" i="41"/>
  <c r="AL102" i="41"/>
  <c r="AX102" i="41"/>
  <c r="BJ102" i="41"/>
  <c r="BV102" i="41"/>
  <c r="J103" i="41"/>
  <c r="V103" i="41"/>
  <c r="AH103" i="41"/>
  <c r="AT103" i="41"/>
  <c r="BF103" i="41"/>
  <c r="BR103" i="41"/>
  <c r="F104" i="41"/>
  <c r="R104" i="41"/>
  <c r="AD104" i="41"/>
  <c r="AP104" i="41"/>
  <c r="BB104" i="41"/>
  <c r="BN104" i="41"/>
  <c r="BZ104" i="41"/>
  <c r="N105" i="41"/>
  <c r="Z105" i="41"/>
  <c r="AL105" i="41"/>
  <c r="AX105" i="41"/>
  <c r="BJ105" i="41"/>
  <c r="BV105" i="41"/>
  <c r="J106" i="41"/>
  <c r="V106" i="41"/>
  <c r="AH106" i="41"/>
  <c r="AT106" i="41"/>
  <c r="BF106" i="41"/>
  <c r="BR106" i="41"/>
  <c r="F107" i="41"/>
  <c r="R107" i="41"/>
  <c r="AD107" i="41"/>
  <c r="AP107" i="41"/>
  <c r="BB107" i="41"/>
  <c r="BN107" i="41"/>
  <c r="BZ107" i="41"/>
  <c r="N108" i="41"/>
  <c r="Z108" i="41"/>
  <c r="AL108" i="41"/>
  <c r="AX108" i="41"/>
  <c r="BJ108" i="41"/>
  <c r="BV108" i="41"/>
  <c r="J109" i="41"/>
  <c r="V109" i="41"/>
  <c r="AH109" i="41"/>
  <c r="AT109" i="41"/>
  <c r="BF109" i="41"/>
  <c r="BR109" i="41"/>
  <c r="F110" i="41"/>
  <c r="R110" i="41"/>
  <c r="AD110" i="41"/>
  <c r="AP110" i="41"/>
  <c r="BB110" i="41"/>
  <c r="BN110" i="41"/>
  <c r="BZ110" i="41"/>
  <c r="N111" i="41"/>
  <c r="Z111" i="41"/>
  <c r="AL111" i="41"/>
  <c r="AX111" i="41"/>
  <c r="BJ111" i="41"/>
  <c r="BV111" i="41"/>
  <c r="J112" i="41"/>
  <c r="V112" i="41"/>
  <c r="AH112" i="41"/>
  <c r="AT112" i="41"/>
  <c r="BF112" i="41"/>
  <c r="BR112" i="41"/>
  <c r="F113" i="41"/>
  <c r="R113" i="41"/>
  <c r="AD113" i="41"/>
  <c r="AP113" i="41"/>
  <c r="BB113" i="41"/>
  <c r="BN113" i="41"/>
  <c r="BZ113" i="41"/>
  <c r="N114" i="41"/>
  <c r="Z114" i="41"/>
  <c r="AL114" i="41"/>
  <c r="AX114" i="41"/>
  <c r="BJ114" i="41"/>
  <c r="BV114" i="41"/>
  <c r="J115" i="41"/>
  <c r="V115" i="41"/>
  <c r="AH115" i="41"/>
  <c r="AT115" i="41"/>
  <c r="BF115" i="41"/>
  <c r="BR115" i="41"/>
  <c r="F116" i="41"/>
  <c r="R116" i="41"/>
  <c r="AD116" i="41"/>
  <c r="W68" i="41"/>
  <c r="AQ71" i="41"/>
  <c r="G74" i="41"/>
  <c r="AP76" i="41"/>
  <c r="AP78" i="41"/>
  <c r="AH80" i="41"/>
  <c r="Z82" i="41"/>
  <c r="R84" i="41"/>
  <c r="J86" i="41"/>
  <c r="BN87" i="41"/>
  <c r="Z88" i="41"/>
  <c r="BG88" i="41"/>
  <c r="I89" i="41"/>
  <c r="AH89" i="41"/>
  <c r="BF89" i="41"/>
  <c r="F90" i="41"/>
  <c r="AD90" i="41"/>
  <c r="BB90" i="41"/>
  <c r="BX90" i="41"/>
  <c r="S91" i="41"/>
  <c r="AO91" i="41"/>
  <c r="BI91" i="41"/>
  <c r="G92" i="41"/>
  <c r="Z92" i="41"/>
  <c r="AT92" i="41"/>
  <c r="BK92" i="41"/>
  <c r="C93" i="41"/>
  <c r="R93" i="41"/>
  <c r="AI93" i="41"/>
  <c r="AY93" i="41"/>
  <c r="BN93" i="41"/>
  <c r="G94" i="41"/>
  <c r="W94" i="41"/>
  <c r="AL94" i="41"/>
  <c r="BC94" i="41"/>
  <c r="BS94" i="41"/>
  <c r="J95" i="41"/>
  <c r="AA95" i="41"/>
  <c r="AQ95" i="41"/>
  <c r="BF95" i="41"/>
  <c r="BW95" i="41"/>
  <c r="N96" i="41"/>
  <c r="AA96" i="41"/>
  <c r="AM96" i="41"/>
  <c r="AY96" i="41"/>
  <c r="BK96" i="41"/>
  <c r="BW96" i="41"/>
  <c r="K97" i="41"/>
  <c r="W97" i="41"/>
  <c r="AI97" i="41"/>
  <c r="AU97" i="41"/>
  <c r="BG97" i="41"/>
  <c r="BS97" i="41"/>
  <c r="G98" i="41"/>
  <c r="S98" i="41"/>
  <c r="AE98" i="41"/>
  <c r="AQ98" i="41"/>
  <c r="BC98" i="41"/>
  <c r="BO98" i="41"/>
  <c r="C99" i="41"/>
  <c r="O99" i="41"/>
  <c r="AA99" i="41"/>
  <c r="AM99" i="41"/>
  <c r="AY99" i="41"/>
  <c r="BK99" i="41"/>
  <c r="BW99" i="41"/>
  <c r="K100" i="41"/>
  <c r="W100" i="41"/>
  <c r="AI100" i="41"/>
  <c r="AU100" i="41"/>
  <c r="BG100" i="41"/>
  <c r="BS100" i="41"/>
  <c r="G101" i="41"/>
  <c r="S101" i="41"/>
  <c r="AE101" i="41"/>
  <c r="AQ101" i="41"/>
  <c r="BC101" i="41"/>
  <c r="BO101" i="41"/>
  <c r="C102" i="41"/>
  <c r="O102" i="41"/>
  <c r="AA102" i="41"/>
  <c r="AM102" i="41"/>
  <c r="AY102" i="41"/>
  <c r="BK102" i="41"/>
  <c r="BW102" i="41"/>
  <c r="K103" i="41"/>
  <c r="W103" i="41"/>
  <c r="AI103" i="41"/>
  <c r="AU103" i="41"/>
  <c r="BG103" i="41"/>
  <c r="BS103" i="41"/>
  <c r="G104" i="41"/>
  <c r="S104" i="41"/>
  <c r="AE104" i="41"/>
  <c r="AQ104" i="41"/>
  <c r="BC104" i="41"/>
  <c r="BO104" i="41"/>
  <c r="C105" i="41"/>
  <c r="O105" i="41"/>
  <c r="AA105" i="41"/>
  <c r="AM105" i="41"/>
  <c r="AY105" i="41"/>
  <c r="BK105" i="41"/>
  <c r="BW105" i="41"/>
  <c r="K106" i="41"/>
  <c r="W106" i="41"/>
  <c r="AI106" i="41"/>
  <c r="AU106" i="41"/>
  <c r="BG106" i="41"/>
  <c r="BS106" i="41"/>
  <c r="G107" i="41"/>
  <c r="S107" i="41"/>
  <c r="AE107" i="41"/>
  <c r="AQ107" i="41"/>
  <c r="BC107" i="41"/>
  <c r="BO107" i="41"/>
  <c r="C108" i="41"/>
  <c r="O108" i="41"/>
  <c r="AA108" i="41"/>
  <c r="AM108" i="41"/>
  <c r="AY108" i="41"/>
  <c r="BK108" i="41"/>
  <c r="BW108" i="41"/>
  <c r="K109" i="41"/>
  <c r="W109" i="41"/>
  <c r="AI109" i="41"/>
  <c r="AU109" i="41"/>
  <c r="BG109" i="41"/>
  <c r="BS109" i="41"/>
  <c r="G110" i="41"/>
  <c r="S110" i="41"/>
  <c r="AE110" i="41"/>
  <c r="AQ110" i="41"/>
  <c r="BC110" i="41"/>
  <c r="BO110" i="41"/>
  <c r="C111" i="41"/>
  <c r="O111" i="41"/>
  <c r="AA111" i="41"/>
  <c r="AM111" i="41"/>
  <c r="AY111" i="41"/>
  <c r="BK111" i="41"/>
  <c r="BW111" i="41"/>
  <c r="K112" i="41"/>
  <c r="W112" i="41"/>
  <c r="AI112" i="41"/>
  <c r="AU112" i="41"/>
  <c r="BG112" i="41"/>
  <c r="BS112" i="41"/>
  <c r="G113" i="41"/>
  <c r="S113" i="41"/>
  <c r="AE113" i="41"/>
  <c r="AQ113" i="41"/>
  <c r="BC113" i="41"/>
  <c r="BO113" i="41"/>
  <c r="C114" i="41"/>
  <c r="O114" i="41"/>
  <c r="AA114" i="41"/>
  <c r="AM114" i="41"/>
  <c r="AY114" i="41"/>
  <c r="BK114" i="41"/>
  <c r="BW114" i="41"/>
  <c r="K115" i="41"/>
  <c r="W115" i="41"/>
  <c r="AI115" i="41"/>
  <c r="AU115" i="41"/>
  <c r="BG115" i="41"/>
  <c r="BS115" i="41"/>
  <c r="G116" i="41"/>
  <c r="S116" i="41"/>
  <c r="AE116" i="41"/>
  <c r="AZ68" i="41"/>
  <c r="BH71" i="41"/>
  <c r="X74" i="41"/>
  <c r="BC76" i="41"/>
  <c r="BB78" i="41"/>
  <c r="AT80" i="41"/>
  <c r="AL82" i="41"/>
  <c r="AD84" i="41"/>
  <c r="V86" i="41"/>
  <c r="BR87" i="41"/>
  <c r="AD88" i="41"/>
  <c r="BH88" i="41"/>
  <c r="J89" i="41"/>
  <c r="AK89" i="41"/>
  <c r="BI89" i="41"/>
  <c r="I90" i="41"/>
  <c r="AG90" i="41"/>
  <c r="BE90" i="41"/>
  <c r="BY90" i="41"/>
  <c r="W91" i="41"/>
  <c r="AP91" i="41"/>
  <c r="BJ91" i="41"/>
  <c r="H92" i="41"/>
  <c r="AA92" i="41"/>
  <c r="AW92" i="41"/>
  <c r="BM92" i="41"/>
  <c r="D93" i="41"/>
  <c r="U93" i="41"/>
  <c r="AK93" i="41"/>
  <c r="AZ93" i="41"/>
  <c r="BQ93" i="41"/>
  <c r="I94" i="41"/>
  <c r="X94" i="41"/>
  <c r="AO94" i="41"/>
  <c r="BE94" i="41"/>
  <c r="BT94" i="41"/>
  <c r="M95" i="41"/>
  <c r="AC95" i="41"/>
  <c r="AR95" i="41"/>
  <c r="BI95" i="41"/>
  <c r="BY95" i="41"/>
  <c r="O96" i="41"/>
  <c r="AB96" i="41"/>
  <c r="AN96" i="41"/>
  <c r="AZ96" i="41"/>
  <c r="BL96" i="41"/>
  <c r="BX96" i="41"/>
  <c r="L97" i="41"/>
  <c r="X97" i="41"/>
  <c r="AJ97" i="41"/>
  <c r="AV97" i="41"/>
  <c r="BH97" i="41"/>
  <c r="BT97" i="41"/>
  <c r="H98" i="41"/>
  <c r="T98" i="41"/>
  <c r="AF98" i="41"/>
  <c r="AR98" i="41"/>
  <c r="BD98" i="41"/>
  <c r="BP98" i="41"/>
  <c r="D99" i="41"/>
  <c r="P99" i="41"/>
  <c r="AB99" i="41"/>
  <c r="AN99" i="41"/>
  <c r="AZ99" i="41"/>
  <c r="BL99" i="41"/>
  <c r="BX99" i="41"/>
  <c r="L100" i="41"/>
  <c r="X100" i="41"/>
  <c r="AJ100" i="41"/>
  <c r="AV100" i="41"/>
  <c r="BH100" i="41"/>
  <c r="BT100" i="41"/>
  <c r="H101" i="41"/>
  <c r="T101" i="41"/>
  <c r="AF101" i="41"/>
  <c r="AR101" i="41"/>
  <c r="BD101" i="41"/>
  <c r="BP101" i="41"/>
  <c r="D102" i="41"/>
  <c r="P102" i="41"/>
  <c r="AB102" i="41"/>
  <c r="AN102" i="41"/>
  <c r="AZ102" i="41"/>
  <c r="BL102" i="41"/>
  <c r="BX102" i="41"/>
  <c r="L103" i="41"/>
  <c r="X103" i="41"/>
  <c r="AJ103" i="41"/>
  <c r="AV103" i="41"/>
  <c r="BH103" i="41"/>
  <c r="BT103" i="41"/>
  <c r="H104" i="41"/>
  <c r="T104" i="41"/>
  <c r="AF104" i="41"/>
  <c r="AR104" i="41"/>
  <c r="BD104" i="41"/>
  <c r="BP104" i="41"/>
  <c r="D105" i="41"/>
  <c r="P105" i="41"/>
  <c r="AB105" i="41"/>
  <c r="AN105" i="41"/>
  <c r="AZ105" i="41"/>
  <c r="BL105" i="41"/>
  <c r="BX105" i="41"/>
  <c r="L106" i="41"/>
  <c r="X106" i="41"/>
  <c r="AJ106" i="41"/>
  <c r="AV106" i="41"/>
  <c r="BH106" i="41"/>
  <c r="BT106" i="41"/>
  <c r="H107" i="41"/>
  <c r="T107" i="41"/>
  <c r="AF107" i="41"/>
  <c r="AR107" i="41"/>
  <c r="BD107" i="41"/>
  <c r="BP107" i="41"/>
  <c r="D108" i="41"/>
  <c r="P108" i="41"/>
  <c r="AB108" i="41"/>
  <c r="AN108" i="41"/>
  <c r="AZ108" i="41"/>
  <c r="BL108" i="41"/>
  <c r="BX68" i="41"/>
  <c r="BX71" i="41"/>
  <c r="AN74" i="41"/>
  <c r="BP76" i="41"/>
  <c r="BN78" i="41"/>
  <c r="BF80" i="41"/>
  <c r="AX82" i="41"/>
  <c r="AP84" i="41"/>
  <c r="AH86" i="41"/>
  <c r="BX87" i="41"/>
  <c r="AI88" i="41"/>
  <c r="BI88" i="41"/>
  <c r="N89" i="41"/>
  <c r="AL89" i="41"/>
  <c r="BJ89" i="41"/>
  <c r="J90" i="41"/>
  <c r="AH90" i="41"/>
  <c r="BF90" i="41"/>
  <c r="BZ90" i="41"/>
  <c r="X91" i="41"/>
  <c r="AQ91" i="41"/>
  <c r="BM91" i="41"/>
  <c r="I92" i="41"/>
  <c r="AE92" i="41"/>
  <c r="AX92" i="41"/>
  <c r="BN92" i="41"/>
  <c r="E93" i="41"/>
  <c r="V93" i="41"/>
  <c r="AL93" i="41"/>
  <c r="BA93" i="41"/>
  <c r="BR93" i="41"/>
  <c r="J94" i="41"/>
  <c r="Y94" i="41"/>
  <c r="AP94" i="41"/>
  <c r="BF94" i="41"/>
  <c r="BU94" i="41"/>
  <c r="N95" i="41"/>
  <c r="AD95" i="41"/>
  <c r="AS95" i="41"/>
  <c r="BJ95" i="41"/>
  <c r="BZ95" i="41"/>
  <c r="P96" i="41"/>
  <c r="AC96" i="41"/>
  <c r="AO96" i="41"/>
  <c r="BA96" i="41"/>
  <c r="BM96" i="41"/>
  <c r="BY96" i="41"/>
  <c r="M97" i="41"/>
  <c r="Y97" i="41"/>
  <c r="AK97" i="41"/>
  <c r="AW97" i="41"/>
  <c r="BI97" i="41"/>
  <c r="BU97" i="41"/>
  <c r="I98" i="41"/>
  <c r="U98" i="41"/>
  <c r="AG98" i="41"/>
  <c r="AS98" i="41"/>
  <c r="BE98" i="41"/>
  <c r="BQ98" i="41"/>
  <c r="E99" i="41"/>
  <c r="Q99" i="41"/>
  <c r="AC99" i="41"/>
  <c r="AO99" i="41"/>
  <c r="BA99" i="41"/>
  <c r="BM99" i="41"/>
  <c r="BY99" i="41"/>
  <c r="M100" i="41"/>
  <c r="Y100" i="41"/>
  <c r="AK100" i="41"/>
  <c r="AW100" i="41"/>
  <c r="BI100" i="41"/>
  <c r="BU100" i="41"/>
  <c r="I101" i="41"/>
  <c r="U101" i="41"/>
  <c r="AG101" i="41"/>
  <c r="AS101" i="41"/>
  <c r="BE101" i="41"/>
  <c r="BQ101" i="41"/>
  <c r="E102" i="41"/>
  <c r="Q102" i="41"/>
  <c r="AC102" i="41"/>
  <c r="AO102" i="41"/>
  <c r="BA102" i="41"/>
  <c r="BM102" i="41"/>
  <c r="BY102" i="41"/>
  <c r="M103" i="41"/>
  <c r="Y103" i="41"/>
  <c r="AK103" i="41"/>
  <c r="AW103" i="41"/>
  <c r="BI103" i="41"/>
  <c r="BU103" i="41"/>
  <c r="I104" i="41"/>
  <c r="U104" i="41"/>
  <c r="AG104" i="41"/>
  <c r="AS104" i="41"/>
  <c r="BE104" i="41"/>
  <c r="BQ104" i="41"/>
  <c r="E105" i="41"/>
  <c r="Q105" i="41"/>
  <c r="AC105" i="41"/>
  <c r="AO105" i="41"/>
  <c r="BA105" i="41"/>
  <c r="BM105" i="41"/>
  <c r="BY105" i="41"/>
  <c r="M106" i="41"/>
  <c r="Y106" i="41"/>
  <c r="AK106" i="41"/>
  <c r="AW106" i="41"/>
  <c r="BI106" i="41"/>
  <c r="BU106" i="41"/>
  <c r="I107" i="41"/>
  <c r="U107" i="41"/>
  <c r="AG107" i="41"/>
  <c r="AS107" i="41"/>
  <c r="Y51" i="41"/>
  <c r="X69" i="41"/>
  <c r="O72" i="41"/>
  <c r="BC74" i="41"/>
  <c r="E77" i="41"/>
  <c r="BZ78" i="41"/>
  <c r="BR80" i="41"/>
  <c r="BJ82" i="41"/>
  <c r="BB84" i="41"/>
  <c r="AT86" i="41"/>
  <c r="BY87" i="41"/>
  <c r="AJ88" i="41"/>
  <c r="BJ88" i="41"/>
  <c r="S89" i="41"/>
  <c r="AQ89" i="41"/>
  <c r="BO89" i="41"/>
  <c r="O90" i="41"/>
  <c r="AM90" i="41"/>
  <c r="BG90" i="41"/>
  <c r="E91" i="41"/>
  <c r="Y91" i="41"/>
  <c r="AU91" i="41"/>
  <c r="BN91" i="41"/>
  <c r="J92" i="41"/>
  <c r="AF92" i="41"/>
  <c r="AY92" i="41"/>
  <c r="BO92" i="41"/>
  <c r="F93" i="41"/>
  <c r="W93" i="41"/>
  <c r="AM93" i="41"/>
  <c r="BB93" i="41"/>
  <c r="BS93" i="41"/>
  <c r="K94" i="41"/>
  <c r="Z94" i="41"/>
  <c r="AQ94" i="41"/>
  <c r="BG94" i="41"/>
  <c r="BV94" i="41"/>
  <c r="O95" i="41"/>
  <c r="AE95" i="41"/>
  <c r="AT95" i="41"/>
  <c r="BK95" i="41"/>
  <c r="C96" i="41"/>
  <c r="Q96" i="41"/>
  <c r="AD96" i="41"/>
  <c r="AP96" i="41"/>
  <c r="BB96" i="41"/>
  <c r="BN96" i="41"/>
  <c r="BZ96" i="41"/>
  <c r="N97" i="41"/>
  <c r="Z97" i="41"/>
  <c r="AL97" i="41"/>
  <c r="AX97" i="41"/>
  <c r="BJ97" i="41"/>
  <c r="BV97" i="41"/>
  <c r="J98" i="41"/>
  <c r="V98" i="41"/>
  <c r="AH98" i="41"/>
  <c r="AT98" i="41"/>
  <c r="BF98" i="41"/>
  <c r="BR98" i="41"/>
  <c r="F99" i="41"/>
  <c r="R99" i="41"/>
  <c r="AD99" i="41"/>
  <c r="AP99" i="41"/>
  <c r="BB99" i="41"/>
  <c r="BN99" i="41"/>
  <c r="BZ99" i="41"/>
  <c r="N100" i="41"/>
  <c r="Z100" i="41"/>
  <c r="AL100" i="41"/>
  <c r="AX100" i="41"/>
  <c r="BJ100" i="41"/>
  <c r="BV100" i="41"/>
  <c r="J101" i="41"/>
  <c r="V101" i="41"/>
  <c r="AH101" i="41"/>
  <c r="AT101" i="41"/>
  <c r="BF101" i="41"/>
  <c r="BR101" i="41"/>
  <c r="F102" i="41"/>
  <c r="R102" i="41"/>
  <c r="AD102" i="41"/>
  <c r="AP102" i="41"/>
  <c r="BB102" i="41"/>
  <c r="BN102" i="41"/>
  <c r="BZ102" i="41"/>
  <c r="N103" i="41"/>
  <c r="Z103" i="41"/>
  <c r="AL103" i="41"/>
  <c r="AX103" i="41"/>
  <c r="BJ103" i="41"/>
  <c r="BV103" i="41"/>
  <c r="J104" i="41"/>
  <c r="V104" i="41"/>
  <c r="AH104" i="41"/>
  <c r="AT104" i="41"/>
  <c r="BF104" i="41"/>
  <c r="BR104" i="41"/>
  <c r="F105" i="41"/>
  <c r="R105" i="41"/>
  <c r="AD105" i="41"/>
  <c r="AP105" i="41"/>
  <c r="BB105" i="41"/>
  <c r="BN105" i="41"/>
  <c r="BZ105" i="41"/>
  <c r="N106" i="41"/>
  <c r="Z106" i="41"/>
  <c r="AL106" i="41"/>
  <c r="AX106" i="41"/>
  <c r="BJ106" i="41"/>
  <c r="BV106" i="41"/>
  <c r="J107" i="41"/>
  <c r="V107" i="41"/>
  <c r="AH107" i="41"/>
  <c r="AT107" i="41"/>
  <c r="BF107" i="41"/>
  <c r="BR107" i="41"/>
  <c r="F108" i="41"/>
  <c r="R108" i="41"/>
  <c r="AD108" i="41"/>
  <c r="AP108" i="41"/>
  <c r="BB108" i="41"/>
  <c r="BN108" i="41"/>
  <c r="BZ108" i="41"/>
  <c r="N109" i="41"/>
  <c r="Z109" i="41"/>
  <c r="AL109" i="41"/>
  <c r="AX109" i="41"/>
  <c r="BJ109" i="41"/>
  <c r="BV109" i="41"/>
  <c r="J110" i="41"/>
  <c r="V110" i="41"/>
  <c r="AH110" i="41"/>
  <c r="AT110" i="41"/>
  <c r="BF110" i="41"/>
  <c r="BR110" i="41"/>
  <c r="F111" i="41"/>
  <c r="R111" i="41"/>
  <c r="AD111" i="41"/>
  <c r="Q55" i="41"/>
  <c r="AT69" i="41"/>
  <c r="AF72" i="41"/>
  <c r="BT74" i="41"/>
  <c r="R77" i="41"/>
  <c r="N79" i="41"/>
  <c r="F81" i="41"/>
  <c r="BV82" i="41"/>
  <c r="BN84" i="41"/>
  <c r="BF86" i="41"/>
  <c r="BZ87" i="41"/>
  <c r="AK88" i="41"/>
  <c r="BN88" i="41"/>
  <c r="T89" i="41"/>
  <c r="AR89" i="41"/>
  <c r="BP89" i="41"/>
  <c r="P90" i="41"/>
  <c r="AN90" i="41"/>
  <c r="BK90" i="41"/>
  <c r="F91" i="41"/>
  <c r="Z91" i="41"/>
  <c r="AV91" i="41"/>
  <c r="BO91" i="41"/>
  <c r="M92" i="41"/>
  <c r="AG92" i="41"/>
  <c r="BA92" i="41"/>
  <c r="BP92" i="41"/>
  <c r="I93" i="41"/>
  <c r="Y93" i="41"/>
  <c r="AN93" i="41"/>
  <c r="BE93" i="41"/>
  <c r="BU93" i="41"/>
  <c r="L94" i="41"/>
  <c r="AC94" i="41"/>
  <c r="AS94" i="41"/>
  <c r="BH94" i="41"/>
  <c r="BY94" i="41"/>
  <c r="Q95" i="41"/>
  <c r="AF95" i="41"/>
  <c r="AW95" i="41"/>
  <c r="BM95" i="41"/>
  <c r="D96" i="41"/>
  <c r="R96" i="41"/>
  <c r="AE96" i="41"/>
  <c r="AQ96" i="41"/>
  <c r="BC96" i="41"/>
  <c r="BO96" i="41"/>
  <c r="C97" i="41"/>
  <c r="O97" i="41"/>
  <c r="AA97" i="41"/>
  <c r="AM97" i="41"/>
  <c r="AY97" i="41"/>
  <c r="BK97" i="41"/>
  <c r="BW97" i="41"/>
  <c r="K98" i="41"/>
  <c r="W98" i="41"/>
  <c r="AI98" i="41"/>
  <c r="AU98" i="41"/>
  <c r="BG98" i="41"/>
  <c r="BS98" i="41"/>
  <c r="G99" i="41"/>
  <c r="S99" i="41"/>
  <c r="AE99" i="41"/>
  <c r="AQ99" i="41"/>
  <c r="BC99" i="41"/>
  <c r="BO99" i="41"/>
  <c r="C100" i="41"/>
  <c r="O100" i="41"/>
  <c r="AA100" i="41"/>
  <c r="AM100" i="41"/>
  <c r="AY100" i="41"/>
  <c r="BK100" i="41"/>
  <c r="BW100" i="41"/>
  <c r="K101" i="41"/>
  <c r="W101" i="41"/>
  <c r="AI101" i="41"/>
  <c r="AU101" i="41"/>
  <c r="BG101" i="41"/>
  <c r="BS101" i="41"/>
  <c r="G102" i="41"/>
  <c r="S102" i="41"/>
  <c r="AE102" i="41"/>
  <c r="AQ102" i="41"/>
  <c r="BC102" i="41"/>
  <c r="BO102" i="41"/>
  <c r="C103" i="41"/>
  <c r="O103" i="41"/>
  <c r="AA103" i="41"/>
  <c r="AM103" i="41"/>
  <c r="AY103" i="41"/>
  <c r="BK103" i="41"/>
  <c r="BW103" i="41"/>
  <c r="K104" i="41"/>
  <c r="W104" i="41"/>
  <c r="AI104" i="41"/>
  <c r="AU104" i="41"/>
  <c r="BG104" i="41"/>
  <c r="BS104" i="41"/>
  <c r="G105" i="41"/>
  <c r="S105" i="41"/>
  <c r="AE105" i="41"/>
  <c r="AQ105" i="41"/>
  <c r="BC105" i="41"/>
  <c r="BO105" i="41"/>
  <c r="C106" i="41"/>
  <c r="O106" i="41"/>
  <c r="AA106" i="41"/>
  <c r="AM106" i="41"/>
  <c r="AY106" i="41"/>
  <c r="BK106" i="41"/>
  <c r="BW106" i="41"/>
  <c r="K107" i="41"/>
  <c r="W107" i="41"/>
  <c r="AI107" i="41"/>
  <c r="AU107" i="41"/>
  <c r="BG107" i="41"/>
  <c r="BS107" i="41"/>
  <c r="G108" i="41"/>
  <c r="S108" i="41"/>
  <c r="AE108" i="41"/>
  <c r="AQ108" i="41"/>
  <c r="BC108" i="41"/>
  <c r="BO108" i="41"/>
  <c r="C109" i="41"/>
  <c r="O109" i="41"/>
  <c r="AA109" i="41"/>
  <c r="AM109" i="41"/>
  <c r="AY109" i="41"/>
  <c r="BK109" i="41"/>
  <c r="BW109" i="41"/>
  <c r="K110" i="41"/>
  <c r="W110" i="41"/>
  <c r="AI110" i="41"/>
  <c r="AU110" i="41"/>
  <c r="BG110" i="41"/>
  <c r="BS110" i="41"/>
  <c r="G111" i="41"/>
  <c r="S111" i="41"/>
  <c r="AE111" i="41"/>
  <c r="AQ111" i="41"/>
  <c r="BC111" i="41"/>
  <c r="BO111" i="41"/>
  <c r="C112" i="41"/>
  <c r="O112" i="41"/>
  <c r="AA112" i="41"/>
  <c r="AM112" i="41"/>
  <c r="AY112" i="41"/>
  <c r="BK112" i="41"/>
  <c r="BW112" i="41"/>
  <c r="K113" i="41"/>
  <c r="W113" i="41"/>
  <c r="AI113" i="41"/>
  <c r="AU113" i="41"/>
  <c r="BG113" i="41"/>
  <c r="BS113" i="41"/>
  <c r="G114" i="41"/>
  <c r="S114" i="41"/>
  <c r="AE114" i="41"/>
  <c r="AQ114" i="41"/>
  <c r="BC114" i="41"/>
  <c r="BO114" i="41"/>
  <c r="C115" i="41"/>
  <c r="O115" i="41"/>
  <c r="AA115" i="41"/>
  <c r="AM115" i="41"/>
  <c r="AY115" i="41"/>
  <c r="BK115" i="41"/>
  <c r="BW115" i="41"/>
  <c r="K116" i="41"/>
  <c r="W116" i="41"/>
  <c r="AI116" i="41"/>
  <c r="AU116" i="41"/>
  <c r="BG116" i="41"/>
  <c r="BE57" i="41"/>
  <c r="BK69" i="41"/>
  <c r="AV72" i="41"/>
  <c r="L75" i="41"/>
  <c r="AE77" i="41"/>
  <c r="Z79" i="41"/>
  <c r="R81" i="41"/>
  <c r="J83" i="41"/>
  <c r="BZ84" i="41"/>
  <c r="BR86" i="41"/>
  <c r="F88" i="41"/>
  <c r="AL88" i="41"/>
  <c r="BS88" i="41"/>
  <c r="U89" i="41"/>
  <c r="AS89" i="41"/>
  <c r="BQ89" i="41"/>
  <c r="Q90" i="41"/>
  <c r="AO90" i="41"/>
  <c r="BL90" i="41"/>
  <c r="G91" i="41"/>
  <c r="AC91" i="41"/>
  <c r="AW91" i="41"/>
  <c r="BS91" i="41"/>
  <c r="N92" i="41"/>
  <c r="AH92" i="41"/>
  <c r="BB92" i="41"/>
  <c r="BQ92" i="41"/>
  <c r="J93" i="41"/>
  <c r="Z93" i="41"/>
  <c r="AO93" i="41"/>
  <c r="BF93" i="41"/>
  <c r="BV93" i="41"/>
  <c r="M94" i="41"/>
  <c r="AD94" i="41"/>
  <c r="AT94" i="41"/>
  <c r="BI94" i="41"/>
  <c r="BZ94" i="41"/>
  <c r="R95" i="41"/>
  <c r="AG95" i="41"/>
  <c r="AX95" i="41"/>
  <c r="BN95" i="41"/>
  <c r="E96" i="41"/>
  <c r="T96" i="41"/>
  <c r="AF96" i="41"/>
  <c r="AR96" i="41"/>
  <c r="BD96" i="41"/>
  <c r="BP96" i="41"/>
  <c r="D97" i="41"/>
  <c r="P97" i="41"/>
  <c r="AB97" i="41"/>
  <c r="AN97" i="41"/>
  <c r="AZ97" i="41"/>
  <c r="BL97" i="41"/>
  <c r="BX97" i="41"/>
  <c r="L98" i="41"/>
  <c r="X98" i="41"/>
  <c r="AJ98" i="41"/>
  <c r="AV98" i="41"/>
  <c r="BH98" i="41"/>
  <c r="BT98" i="41"/>
  <c r="H99" i="41"/>
  <c r="T99" i="41"/>
  <c r="AF99" i="41"/>
  <c r="AR99" i="41"/>
  <c r="BD99" i="41"/>
  <c r="BP99" i="41"/>
  <c r="D100" i="41"/>
  <c r="P100" i="41"/>
  <c r="AB100" i="41"/>
  <c r="AN100" i="41"/>
  <c r="AZ100" i="41"/>
  <c r="BL100" i="41"/>
  <c r="BX100" i="41"/>
  <c r="L101" i="41"/>
  <c r="X101" i="41"/>
  <c r="AJ101" i="41"/>
  <c r="AV101" i="41"/>
  <c r="BH101" i="41"/>
  <c r="BT101" i="41"/>
  <c r="H102" i="41"/>
  <c r="T102" i="41"/>
  <c r="AF102" i="41"/>
  <c r="AR102" i="41"/>
  <c r="BD102" i="41"/>
  <c r="BP102" i="41"/>
  <c r="D103" i="41"/>
  <c r="P103" i="41"/>
  <c r="AB103" i="41"/>
  <c r="AN103" i="41"/>
  <c r="AZ103" i="41"/>
  <c r="BL103" i="41"/>
  <c r="BX103" i="41"/>
  <c r="L104" i="41"/>
  <c r="X104" i="41"/>
  <c r="AJ104" i="41"/>
  <c r="AV104" i="41"/>
  <c r="BH104" i="41"/>
  <c r="BT104" i="41"/>
  <c r="H105" i="41"/>
  <c r="T105" i="41"/>
  <c r="AF105" i="41"/>
  <c r="AR105" i="41"/>
  <c r="BD105" i="41"/>
  <c r="BP105" i="41"/>
  <c r="D106" i="41"/>
  <c r="P106" i="41"/>
  <c r="AB106" i="41"/>
  <c r="AN106" i="41"/>
  <c r="AZ106" i="41"/>
  <c r="BL106" i="41"/>
  <c r="BX106" i="41"/>
  <c r="L107" i="41"/>
  <c r="X107" i="41"/>
  <c r="AJ107" i="41"/>
  <c r="AV107" i="41"/>
  <c r="BH107" i="41"/>
  <c r="BT107" i="41"/>
  <c r="H108" i="41"/>
  <c r="T108" i="41"/>
  <c r="AF108" i="41"/>
  <c r="AR108" i="41"/>
  <c r="BD108" i="41"/>
  <c r="BP108" i="41"/>
  <c r="D109" i="41"/>
  <c r="P109" i="41"/>
  <c r="AB109" i="41"/>
  <c r="AN109" i="41"/>
  <c r="AZ109" i="41"/>
  <c r="BL109" i="41"/>
  <c r="BX109" i="41"/>
  <c r="L110" i="41"/>
  <c r="X110" i="41"/>
  <c r="AJ110" i="41"/>
  <c r="AV110" i="41"/>
  <c r="BH110" i="41"/>
  <c r="BT110" i="41"/>
  <c r="H111" i="41"/>
  <c r="T111" i="41"/>
  <c r="AF111" i="41"/>
  <c r="AR111" i="41"/>
  <c r="BD111" i="41"/>
  <c r="BP111" i="41"/>
  <c r="D112" i="41"/>
  <c r="P112" i="41"/>
  <c r="U60" i="41"/>
  <c r="I70" i="41"/>
  <c r="BK72" i="41"/>
  <c r="AA75" i="41"/>
  <c r="AS77" i="41"/>
  <c r="AL79" i="41"/>
  <c r="AD81" i="41"/>
  <c r="V83" i="41"/>
  <c r="N85" i="41"/>
  <c r="F87" i="41"/>
  <c r="L88" i="41"/>
  <c r="AP88" i="41"/>
  <c r="BT88" i="41"/>
  <c r="V89" i="41"/>
  <c r="AT89" i="41"/>
  <c r="BR89" i="41"/>
  <c r="R90" i="41"/>
  <c r="AP90" i="41"/>
  <c r="BM90" i="41"/>
  <c r="K91" i="41"/>
  <c r="AD91" i="41"/>
  <c r="AX91" i="41"/>
  <c r="BT91" i="41"/>
  <c r="O92" i="41"/>
  <c r="AK92" i="41"/>
  <c r="BC92" i="41"/>
  <c r="BR92" i="41"/>
  <c r="K93" i="41"/>
  <c r="AA93" i="41"/>
  <c r="AP93" i="41"/>
  <c r="BG93" i="41"/>
  <c r="BW93" i="41"/>
  <c r="N94" i="41"/>
  <c r="AE94" i="41"/>
  <c r="AU94" i="41"/>
  <c r="BJ94" i="41"/>
  <c r="C95" i="41"/>
  <c r="S95" i="41"/>
  <c r="AH95" i="41"/>
  <c r="AY95" i="41"/>
  <c r="BO95" i="41"/>
  <c r="F96" i="41"/>
  <c r="U96" i="41"/>
  <c r="AG96" i="41"/>
  <c r="AS96" i="41"/>
  <c r="BE96" i="41"/>
  <c r="BQ96" i="41"/>
  <c r="E97" i="41"/>
  <c r="Q97" i="41"/>
  <c r="AC97" i="41"/>
  <c r="AO97" i="41"/>
  <c r="BA97" i="41"/>
  <c r="BM97" i="41"/>
  <c r="BY97" i="41"/>
  <c r="M98" i="41"/>
  <c r="Y98" i="41"/>
  <c r="AK98" i="41"/>
  <c r="AW98" i="41"/>
  <c r="BI98" i="41"/>
  <c r="BU98" i="41"/>
  <c r="I99" i="41"/>
  <c r="U99" i="41"/>
  <c r="AG99" i="41"/>
  <c r="AS99" i="41"/>
  <c r="BE99" i="41"/>
  <c r="BQ99" i="41"/>
  <c r="E100" i="41"/>
  <c r="Q100" i="41"/>
  <c r="AC100" i="41"/>
  <c r="AO100" i="41"/>
  <c r="BA100" i="41"/>
  <c r="BM100" i="41"/>
  <c r="BY100" i="41"/>
  <c r="M101" i="41"/>
  <c r="Y101" i="41"/>
  <c r="AK101" i="41"/>
  <c r="AW101" i="41"/>
  <c r="BI101" i="41"/>
  <c r="BU101" i="41"/>
  <c r="I102" i="41"/>
  <c r="U102" i="41"/>
  <c r="AG102" i="41"/>
  <c r="AS102" i="41"/>
  <c r="BE102" i="41"/>
  <c r="BQ102" i="41"/>
  <c r="E103" i="41"/>
  <c r="Q103" i="41"/>
  <c r="AC103" i="41"/>
  <c r="AO103" i="41"/>
  <c r="BA103" i="41"/>
  <c r="BM103" i="41"/>
  <c r="BY103" i="41"/>
  <c r="M104" i="41"/>
  <c r="Y104" i="41"/>
  <c r="AK104" i="41"/>
  <c r="AW104" i="41"/>
  <c r="BI104" i="41"/>
  <c r="BU104" i="41"/>
  <c r="I105" i="41"/>
  <c r="U105" i="41"/>
  <c r="AG105" i="41"/>
  <c r="AS105" i="41"/>
  <c r="BE105" i="41"/>
  <c r="BQ105" i="41"/>
  <c r="E106" i="41"/>
  <c r="Q106" i="41"/>
  <c r="AC106" i="41"/>
  <c r="AO106" i="41"/>
  <c r="BA106" i="41"/>
  <c r="BM106" i="41"/>
  <c r="BY106" i="41"/>
  <c r="M107" i="41"/>
  <c r="Y107" i="41"/>
  <c r="AK107" i="41"/>
  <c r="AW107" i="41"/>
  <c r="BI107" i="41"/>
  <c r="BU107" i="41"/>
  <c r="I108" i="41"/>
  <c r="U108" i="41"/>
  <c r="AG108" i="41"/>
  <c r="AS108" i="41"/>
  <c r="BE108" i="41"/>
  <c r="BQ108" i="41"/>
  <c r="E109" i="41"/>
  <c r="Q109" i="41"/>
  <c r="AC109" i="41"/>
  <c r="AO109" i="41"/>
  <c r="BA109" i="41"/>
  <c r="BM109" i="41"/>
  <c r="BY109" i="41"/>
  <c r="M110" i="41"/>
  <c r="Y110" i="41"/>
  <c r="AK110" i="41"/>
  <c r="AW110" i="41"/>
  <c r="BI110" i="41"/>
  <c r="BU110" i="41"/>
  <c r="I111" i="41"/>
  <c r="U111" i="41"/>
  <c r="AG111" i="41"/>
  <c r="AS111" i="41"/>
  <c r="BE111" i="41"/>
  <c r="BQ111" i="41"/>
  <c r="E112" i="41"/>
  <c r="S62" i="41"/>
  <c r="AE70" i="41"/>
  <c r="D73" i="41"/>
  <c r="AR75" i="41"/>
  <c r="BF77" i="41"/>
  <c r="AX79" i="41"/>
  <c r="AP81" i="41"/>
  <c r="AH83" i="41"/>
  <c r="Z85" i="41"/>
  <c r="R87" i="41"/>
  <c r="M88" i="41"/>
  <c r="AU88" i="41"/>
  <c r="BU88" i="41"/>
  <c r="Y89" i="41"/>
  <c r="AW89" i="41"/>
  <c r="BU89" i="41"/>
  <c r="U90" i="41"/>
  <c r="AS90" i="41"/>
  <c r="BN90" i="41"/>
  <c r="L91" i="41"/>
  <c r="AE91" i="41"/>
  <c r="BA91" i="41"/>
  <c r="BU91" i="41"/>
  <c r="S92" i="41"/>
  <c r="AL92" i="41"/>
  <c r="BD92" i="41"/>
  <c r="BU92" i="41"/>
  <c r="M93" i="41"/>
  <c r="AB93" i="41"/>
  <c r="AS93" i="41"/>
  <c r="BI93" i="41"/>
  <c r="BX93" i="41"/>
  <c r="Q94" i="41"/>
  <c r="AG94" i="41"/>
  <c r="AV94" i="41"/>
  <c r="BM94" i="41"/>
  <c r="E95" i="41"/>
  <c r="T95" i="41"/>
  <c r="AK95" i="41"/>
  <c r="BA95" i="41"/>
  <c r="BP95" i="41"/>
  <c r="H96" i="41"/>
  <c r="V96" i="41"/>
  <c r="AH96" i="41"/>
  <c r="AT96" i="41"/>
  <c r="BF96" i="41"/>
  <c r="BR96" i="41"/>
  <c r="F97" i="41"/>
  <c r="R97" i="41"/>
  <c r="AD97" i="41"/>
  <c r="AP97" i="41"/>
  <c r="BB97" i="41"/>
  <c r="BN97" i="41"/>
  <c r="BZ97" i="41"/>
  <c r="N98" i="41"/>
  <c r="Z98" i="41"/>
  <c r="AL98" i="41"/>
  <c r="AX98" i="41"/>
  <c r="BJ98" i="41"/>
  <c r="BV98" i="41"/>
  <c r="J99" i="41"/>
  <c r="V99" i="41"/>
  <c r="AH99" i="41"/>
  <c r="AT99" i="41"/>
  <c r="BF99" i="41"/>
  <c r="BR99" i="41"/>
  <c r="F100" i="41"/>
  <c r="R100" i="41"/>
  <c r="AD100" i="41"/>
  <c r="AP100" i="41"/>
  <c r="BB100" i="41"/>
  <c r="BN100" i="41"/>
  <c r="BZ100" i="41"/>
  <c r="N101" i="41"/>
  <c r="Z101" i="41"/>
  <c r="AL101" i="41"/>
  <c r="AX101" i="41"/>
  <c r="BJ101" i="41"/>
  <c r="BV101" i="41"/>
  <c r="J102" i="41"/>
  <c r="V102" i="41"/>
  <c r="AH102" i="41"/>
  <c r="AT102" i="41"/>
  <c r="BF102" i="41"/>
  <c r="BR102" i="41"/>
  <c r="F103" i="41"/>
  <c r="R103" i="41"/>
  <c r="AD103" i="41"/>
  <c r="AP103" i="41"/>
  <c r="BB103" i="41"/>
  <c r="BN103" i="41"/>
  <c r="BZ103" i="41"/>
  <c r="N104" i="41"/>
  <c r="Z104" i="41"/>
  <c r="AL104" i="41"/>
  <c r="AX104" i="41"/>
  <c r="BJ104" i="41"/>
  <c r="BV104" i="41"/>
  <c r="J105" i="41"/>
  <c r="V105" i="41"/>
  <c r="AH105" i="41"/>
  <c r="AT105" i="41"/>
  <c r="BF105" i="41"/>
  <c r="BR105" i="41"/>
  <c r="F106" i="41"/>
  <c r="R106" i="41"/>
  <c r="AD106" i="41"/>
  <c r="AP106" i="41"/>
  <c r="BB106" i="41"/>
  <c r="BN106" i="41"/>
  <c r="BZ106" i="41"/>
  <c r="N107" i="41"/>
  <c r="Z107" i="41"/>
  <c r="AL107" i="41"/>
  <c r="AX107" i="41"/>
  <c r="BJ107" i="41"/>
  <c r="BV107" i="41"/>
  <c r="J108" i="41"/>
  <c r="V108" i="41"/>
  <c r="AH108" i="41"/>
  <c r="AT108" i="41"/>
  <c r="BF108" i="41"/>
  <c r="BR108" i="41"/>
  <c r="F109" i="41"/>
  <c r="R109" i="41"/>
  <c r="AD109" i="41"/>
  <c r="AP109" i="41"/>
  <c r="BB109" i="41"/>
  <c r="BN109" i="41"/>
  <c r="K64" i="41"/>
  <c r="AU70" i="41"/>
  <c r="T73" i="41"/>
  <c r="BH75" i="41"/>
  <c r="BR77" i="41"/>
  <c r="BJ79" i="41"/>
  <c r="BB81" i="41"/>
  <c r="AT83" i="41"/>
  <c r="AL85" i="41"/>
  <c r="AD87" i="41"/>
  <c r="N88" i="41"/>
  <c r="AV88" i="41"/>
  <c r="BV88" i="41"/>
  <c r="Z89" i="41"/>
  <c r="AX89" i="41"/>
  <c r="BV89" i="41"/>
  <c r="V90" i="41"/>
  <c r="AT90" i="41"/>
  <c r="BQ90" i="41"/>
  <c r="M91" i="41"/>
  <c r="AI91" i="41"/>
  <c r="BB91" i="41"/>
  <c r="BV91" i="41"/>
  <c r="T92" i="41"/>
  <c r="AM92" i="41"/>
  <c r="BE92" i="41"/>
  <c r="BV92" i="41"/>
  <c r="N93" i="41"/>
  <c r="AC93" i="41"/>
  <c r="AT93" i="41"/>
  <c r="BJ93" i="41"/>
  <c r="BY93" i="41"/>
  <c r="R94" i="41"/>
  <c r="AH94" i="41"/>
  <c r="AW94" i="41"/>
  <c r="BN94" i="41"/>
  <c r="F95" i="41"/>
  <c r="U95" i="41"/>
  <c r="AL95" i="41"/>
  <c r="BB95" i="41"/>
  <c r="BQ95" i="41"/>
  <c r="I96" i="41"/>
  <c r="W96" i="41"/>
  <c r="AI96" i="41"/>
  <c r="AU96" i="41"/>
  <c r="BG96" i="41"/>
  <c r="BS96" i="41"/>
  <c r="G97" i="41"/>
  <c r="S97" i="41"/>
  <c r="AE97" i="41"/>
  <c r="AQ97" i="41"/>
  <c r="BC97" i="41"/>
  <c r="BO97" i="41"/>
  <c r="C98" i="41"/>
  <c r="O98" i="41"/>
  <c r="AA98" i="41"/>
  <c r="AM98" i="41"/>
  <c r="AY98" i="41"/>
  <c r="BK98" i="41"/>
  <c r="BW98" i="41"/>
  <c r="K99" i="41"/>
  <c r="W99" i="41"/>
  <c r="AI99" i="41"/>
  <c r="AU99" i="41"/>
  <c r="BG99" i="41"/>
  <c r="BS99" i="41"/>
  <c r="G100" i="41"/>
  <c r="S100" i="41"/>
  <c r="AE100" i="41"/>
  <c r="AQ100" i="41"/>
  <c r="BC100" i="41"/>
  <c r="BO100" i="41"/>
  <c r="C101" i="41"/>
  <c r="O101" i="41"/>
  <c r="AA101" i="41"/>
  <c r="AM101" i="41"/>
  <c r="AY101" i="41"/>
  <c r="BK101" i="41"/>
  <c r="BW101" i="41"/>
  <c r="K102" i="41"/>
  <c r="W102" i="41"/>
  <c r="AI102" i="41"/>
  <c r="AU102" i="41"/>
  <c r="BG102" i="41"/>
  <c r="BS102" i="41"/>
  <c r="G103" i="41"/>
  <c r="S103" i="41"/>
  <c r="AE103" i="41"/>
  <c r="AQ103" i="41"/>
  <c r="BC103" i="41"/>
  <c r="BO103" i="41"/>
  <c r="C104" i="41"/>
  <c r="O104" i="41"/>
  <c r="AA104" i="41"/>
  <c r="AM104" i="41"/>
  <c r="AY104" i="41"/>
  <c r="BK104" i="41"/>
  <c r="BW104" i="41"/>
  <c r="K105" i="41"/>
  <c r="W105" i="41"/>
  <c r="AI105" i="41"/>
  <c r="AU105" i="41"/>
  <c r="BG105" i="41"/>
  <c r="BS105" i="41"/>
  <c r="G106" i="41"/>
  <c r="S106" i="41"/>
  <c r="AE106" i="41"/>
  <c r="AQ106" i="41"/>
  <c r="BC106" i="41"/>
  <c r="BO106" i="41"/>
  <c r="C107" i="41"/>
  <c r="O107" i="41"/>
  <c r="AA107" i="41"/>
  <c r="AM107" i="41"/>
  <c r="C66" i="41"/>
  <c r="BO70" i="41"/>
  <c r="AI73" i="41"/>
  <c r="BW75" i="41"/>
  <c r="F78" i="41"/>
  <c r="BV79" i="41"/>
  <c r="BN81" i="41"/>
  <c r="BF83" i="41"/>
  <c r="AX85" i="41"/>
  <c r="AP87" i="41"/>
  <c r="R88" i="41"/>
  <c r="AW88" i="41"/>
  <c r="BZ88" i="41"/>
  <c r="AE89" i="41"/>
  <c r="BC89" i="41"/>
  <c r="C90" i="41"/>
  <c r="AA90" i="41"/>
  <c r="AY90" i="41"/>
  <c r="BR90" i="41"/>
  <c r="N91" i="41"/>
  <c r="AJ91" i="41"/>
  <c r="BC91" i="41"/>
  <c r="BY91" i="41"/>
  <c r="U92" i="41"/>
  <c r="AQ92" i="41"/>
  <c r="BF92" i="41"/>
  <c r="BW92" i="41"/>
  <c r="O93" i="41"/>
  <c r="AD93" i="41"/>
  <c r="AU93" i="41"/>
  <c r="BK93" i="41"/>
  <c r="BZ93" i="41"/>
  <c r="S94" i="41"/>
  <c r="AI94" i="41"/>
  <c r="AX94" i="41"/>
  <c r="BO94" i="41"/>
  <c r="G95" i="41"/>
  <c r="V95" i="41"/>
  <c r="AM95" i="41"/>
  <c r="BC95" i="41"/>
  <c r="BR95" i="41"/>
  <c r="J96" i="41"/>
  <c r="X96" i="41"/>
  <c r="AJ96" i="41"/>
  <c r="AV96" i="41"/>
  <c r="BH96" i="41"/>
  <c r="BT96" i="41"/>
  <c r="H97" i="41"/>
  <c r="T97" i="41"/>
  <c r="AF97" i="41"/>
  <c r="AR97" i="41"/>
  <c r="BD97" i="41"/>
  <c r="BP97" i="41"/>
  <c r="D98" i="41"/>
  <c r="P98" i="41"/>
  <c r="AB98" i="41"/>
  <c r="AN98" i="41"/>
  <c r="AZ98" i="41"/>
  <c r="BL98" i="41"/>
  <c r="BX98" i="41"/>
  <c r="L99" i="41"/>
  <c r="X99" i="41"/>
  <c r="AJ99" i="41"/>
  <c r="AV99" i="41"/>
  <c r="BH99" i="41"/>
  <c r="BT99" i="41"/>
  <c r="H100" i="41"/>
  <c r="T100" i="41"/>
  <c r="AF100" i="41"/>
  <c r="AR100" i="41"/>
  <c r="BD100" i="41"/>
  <c r="BP100" i="41"/>
  <c r="D101" i="41"/>
  <c r="P101" i="41"/>
  <c r="AB101" i="41"/>
  <c r="AN101" i="41"/>
  <c r="AZ101" i="41"/>
  <c r="BL101" i="41"/>
  <c r="BX101" i="41"/>
  <c r="L102" i="41"/>
  <c r="X102" i="41"/>
  <c r="AJ102" i="41"/>
  <c r="AV102" i="41"/>
  <c r="BH102" i="41"/>
  <c r="BT102" i="41"/>
  <c r="H103" i="41"/>
  <c r="T103" i="41"/>
  <c r="AF103" i="41"/>
  <c r="AR103" i="41"/>
  <c r="BD103" i="41"/>
  <c r="BP103" i="41"/>
  <c r="D104" i="41"/>
  <c r="P104" i="41"/>
  <c r="AB104" i="41"/>
  <c r="AN104" i="41"/>
  <c r="AZ104" i="41"/>
  <c r="BL104" i="41"/>
  <c r="BX104" i="41"/>
  <c r="L105" i="41"/>
  <c r="X105" i="41"/>
  <c r="AJ105" i="41"/>
  <c r="AV105" i="41"/>
  <c r="BH105" i="41"/>
  <c r="BT105" i="41"/>
  <c r="H106" i="41"/>
  <c r="T106" i="41"/>
  <c r="AF106" i="41"/>
  <c r="AR106" i="41"/>
  <c r="BD106" i="41"/>
  <c r="BP106" i="41"/>
  <c r="D107" i="41"/>
  <c r="P107" i="41"/>
  <c r="AB107" i="41"/>
  <c r="AN107" i="41"/>
  <c r="AZ107" i="41"/>
  <c r="BJ85" i="41"/>
  <c r="AK91" i="41"/>
  <c r="U94" i="41"/>
  <c r="AW96" i="41"/>
  <c r="AO98" i="41"/>
  <c r="AG100" i="41"/>
  <c r="Y102" i="41"/>
  <c r="Q104" i="41"/>
  <c r="I106" i="41"/>
  <c r="BE107" i="41"/>
  <c r="Q108" i="41"/>
  <c r="BA108" i="41"/>
  <c r="I109" i="41"/>
  <c r="AK109" i="41"/>
  <c r="BP109" i="41"/>
  <c r="P110" i="41"/>
  <c r="AN110" i="41"/>
  <c r="BL110" i="41"/>
  <c r="L111" i="41"/>
  <c r="AJ111" i="41"/>
  <c r="BF111" i="41"/>
  <c r="BY111" i="41"/>
  <c r="T112" i="41"/>
  <c r="AK112" i="41"/>
  <c r="BA112" i="41"/>
  <c r="BP112" i="41"/>
  <c r="I113" i="41"/>
  <c r="Y113" i="41"/>
  <c r="AN113" i="41"/>
  <c r="BE113" i="41"/>
  <c r="BU113" i="41"/>
  <c r="L114" i="41"/>
  <c r="AC114" i="41"/>
  <c r="AS114" i="41"/>
  <c r="BH114" i="41"/>
  <c r="BY114" i="41"/>
  <c r="Q115" i="41"/>
  <c r="AF115" i="41"/>
  <c r="AW115" i="41"/>
  <c r="BM115" i="41"/>
  <c r="D116" i="41"/>
  <c r="U116" i="41"/>
  <c r="AK116" i="41"/>
  <c r="AX116" i="41"/>
  <c r="BK116" i="41"/>
  <c r="BW116" i="41"/>
  <c r="K117" i="41"/>
  <c r="W117" i="41"/>
  <c r="AI117" i="41"/>
  <c r="AU117" i="41"/>
  <c r="BG117" i="41"/>
  <c r="BS117" i="41"/>
  <c r="G118" i="41"/>
  <c r="S118" i="41"/>
  <c r="AE118" i="41"/>
  <c r="AQ118" i="41"/>
  <c r="BC118" i="41"/>
  <c r="BO118" i="41"/>
  <c r="C119" i="41"/>
  <c r="O119" i="41"/>
  <c r="AA119" i="41"/>
  <c r="AM119" i="41"/>
  <c r="AY119" i="41"/>
  <c r="BK119" i="41"/>
  <c r="BW119" i="41"/>
  <c r="K120" i="41"/>
  <c r="W120" i="41"/>
  <c r="AI120" i="41"/>
  <c r="AU120" i="41"/>
  <c r="BG120" i="41"/>
  <c r="BS120" i="41"/>
  <c r="Y21" i="41"/>
  <c r="Y20" i="41" s="1"/>
  <c r="Y19" i="41" s="1"/>
  <c r="Y18" i="41" s="1"/>
  <c r="Y17" i="41" s="1"/>
  <c r="Y16" i="41" s="1"/>
  <c r="Y15" i="41" s="1"/>
  <c r="Y14" i="41" s="1"/>
  <c r="Y13" i="41" s="1"/>
  <c r="Y12" i="41" s="1"/>
  <c r="Y11" i="41" s="1"/>
  <c r="Y10" i="41" s="1"/>
  <c r="Y9" i="41" s="1"/>
  <c r="Y8" i="41" s="1"/>
  <c r="Y7" i="41" s="1"/>
  <c r="Y6" i="41" s="1"/>
  <c r="Y5" i="41" s="1"/>
  <c r="AK21" i="41"/>
  <c r="AK20" i="41" s="1"/>
  <c r="AK19" i="41" s="1"/>
  <c r="AK18" i="41" s="1"/>
  <c r="AK17" i="41" s="1"/>
  <c r="AK16" i="41" s="1"/>
  <c r="AK15" i="41" s="1"/>
  <c r="AK14" i="41" s="1"/>
  <c r="AK13" i="41" s="1"/>
  <c r="AK12" i="41" s="1"/>
  <c r="AK11" i="41" s="1"/>
  <c r="AK10" i="41" s="1"/>
  <c r="AK9" i="41" s="1"/>
  <c r="AK8" i="41" s="1"/>
  <c r="AK7" i="41" s="1"/>
  <c r="AK6" i="41" s="1"/>
  <c r="AK5" i="41" s="1"/>
  <c r="AW21" i="41"/>
  <c r="AW20" i="41" s="1"/>
  <c r="AW19" i="41" s="1"/>
  <c r="AW18" i="41" s="1"/>
  <c r="AW17" i="41" s="1"/>
  <c r="AW16" i="41" s="1"/>
  <c r="AW15" i="41" s="1"/>
  <c r="AW14" i="41" s="1"/>
  <c r="AW13" i="41" s="1"/>
  <c r="AW12" i="41" s="1"/>
  <c r="AW11" i="41" s="1"/>
  <c r="AW10" i="41" s="1"/>
  <c r="AW9" i="41" s="1"/>
  <c r="AW8" i="41" s="1"/>
  <c r="AW7" i="41" s="1"/>
  <c r="AW6" i="41" s="1"/>
  <c r="AW5" i="41" s="1"/>
  <c r="BI21" i="41"/>
  <c r="BI20" i="41" s="1"/>
  <c r="BI19" i="41" s="1"/>
  <c r="BI18" i="41" s="1"/>
  <c r="BI17" i="41" s="1"/>
  <c r="BI16" i="41" s="1"/>
  <c r="BI15" i="41" s="1"/>
  <c r="BI14" i="41" s="1"/>
  <c r="BI13" i="41" s="1"/>
  <c r="BI12" i="41" s="1"/>
  <c r="BI11" i="41" s="1"/>
  <c r="BI10" i="41" s="1"/>
  <c r="BI9" i="41" s="1"/>
  <c r="BI8" i="41" s="1"/>
  <c r="BI7" i="41" s="1"/>
  <c r="BI6" i="41" s="1"/>
  <c r="BI5" i="41" s="1"/>
  <c r="BU21" i="41"/>
  <c r="BU20" i="41" s="1"/>
  <c r="BU19" i="41" s="1"/>
  <c r="BU18" i="41" s="1"/>
  <c r="BU17" i="41" s="1"/>
  <c r="BU16" i="41" s="1"/>
  <c r="BU15" i="41" s="1"/>
  <c r="BU14" i="41" s="1"/>
  <c r="BU13" i="41" s="1"/>
  <c r="BU12" i="41" s="1"/>
  <c r="BU11" i="41" s="1"/>
  <c r="BU10" i="41" s="1"/>
  <c r="BU9" i="41" s="1"/>
  <c r="BU8" i="41" s="1"/>
  <c r="BU7" i="41" s="1"/>
  <c r="BU6" i="41" s="1"/>
  <c r="BU5" i="41" s="1"/>
  <c r="BY119" i="41"/>
  <c r="AK120" i="41"/>
  <c r="BU120" i="41"/>
  <c r="AY21" i="41"/>
  <c r="AY20" i="41" s="1"/>
  <c r="AY19" i="41" s="1"/>
  <c r="AY18" i="41" s="1"/>
  <c r="AY17" i="41" s="1"/>
  <c r="AY16" i="41" s="1"/>
  <c r="AY15" i="41" s="1"/>
  <c r="AY14" i="41" s="1"/>
  <c r="AY13" i="41" s="1"/>
  <c r="AY12" i="41" s="1"/>
  <c r="AY11" i="41" s="1"/>
  <c r="AY10" i="41" s="1"/>
  <c r="AY9" i="41" s="1"/>
  <c r="AY8" i="41" s="1"/>
  <c r="AY7" i="41" s="1"/>
  <c r="AY6" i="41" s="1"/>
  <c r="AY5" i="41" s="1"/>
  <c r="BW21" i="41"/>
  <c r="BW20" i="41" s="1"/>
  <c r="BW19" i="41" s="1"/>
  <c r="BW18" i="41" s="1"/>
  <c r="BW17" i="41" s="1"/>
  <c r="BW16" i="41" s="1"/>
  <c r="BW15" i="41" s="1"/>
  <c r="BW14" i="41" s="1"/>
  <c r="BW13" i="41" s="1"/>
  <c r="BW12" i="41" s="1"/>
  <c r="BW11" i="41" s="1"/>
  <c r="BW10" i="41" s="1"/>
  <c r="BW9" i="41" s="1"/>
  <c r="BW8" i="41" s="1"/>
  <c r="BW7" i="41" s="1"/>
  <c r="BW6" i="41" s="1"/>
  <c r="BW5" i="41" s="1"/>
  <c r="AT118" i="41"/>
  <c r="R119" i="41"/>
  <c r="BN119" i="41"/>
  <c r="Z120" i="41"/>
  <c r="BJ120" i="41"/>
  <c r="AB21" i="41"/>
  <c r="AB20" i="41" s="1"/>
  <c r="AB19" i="41" s="1"/>
  <c r="AB18" i="41" s="1"/>
  <c r="AB17" i="41" s="1"/>
  <c r="AB16" i="41" s="1"/>
  <c r="AB15" i="41" s="1"/>
  <c r="AB14" i="41" s="1"/>
  <c r="AB13" i="41" s="1"/>
  <c r="AB12" i="41" s="1"/>
  <c r="AB11" i="41" s="1"/>
  <c r="AB10" i="41" s="1"/>
  <c r="AB9" i="41" s="1"/>
  <c r="AB8" i="41" s="1"/>
  <c r="AB7" i="41" s="1"/>
  <c r="AB6" i="41" s="1"/>
  <c r="AB5" i="41" s="1"/>
  <c r="BX21" i="41"/>
  <c r="BX20" i="41" s="1"/>
  <c r="BX19" i="41" s="1"/>
  <c r="BX18" i="41" s="1"/>
  <c r="BX17" i="41" s="1"/>
  <c r="BX16" i="41" s="1"/>
  <c r="BX15" i="41" s="1"/>
  <c r="BX14" i="41" s="1"/>
  <c r="BX13" i="41" s="1"/>
  <c r="BX12" i="41" s="1"/>
  <c r="BX11" i="41" s="1"/>
  <c r="BX10" i="41" s="1"/>
  <c r="BX9" i="41" s="1"/>
  <c r="BX8" i="41" s="1"/>
  <c r="BX7" i="41" s="1"/>
  <c r="BX6" i="41" s="1"/>
  <c r="BX5" i="41" s="1"/>
  <c r="BW120" i="41"/>
  <c r="BA21" i="41"/>
  <c r="BA20" i="41" s="1"/>
  <c r="BA19" i="41" s="1"/>
  <c r="BA18" i="41" s="1"/>
  <c r="BA17" i="41" s="1"/>
  <c r="BA16" i="41" s="1"/>
  <c r="BA15" i="41" s="1"/>
  <c r="BA14" i="41" s="1"/>
  <c r="BA13" i="41" s="1"/>
  <c r="BA12" i="41" s="1"/>
  <c r="BA11" i="41" s="1"/>
  <c r="BA10" i="41" s="1"/>
  <c r="BA9" i="41" s="1"/>
  <c r="BA8" i="41" s="1"/>
  <c r="BA7" i="41" s="1"/>
  <c r="BA6" i="41" s="1"/>
  <c r="BA5" i="41" s="1"/>
  <c r="AJ119" i="41"/>
  <c r="AH21" i="41"/>
  <c r="AH20" i="41" s="1"/>
  <c r="AH19" i="41" s="1"/>
  <c r="AH18" i="41" s="1"/>
  <c r="AH17" i="41" s="1"/>
  <c r="AH16" i="41" s="1"/>
  <c r="AH15" i="41" s="1"/>
  <c r="AH14" i="41" s="1"/>
  <c r="AH13" i="41" s="1"/>
  <c r="AH12" i="41" s="1"/>
  <c r="AH11" i="41" s="1"/>
  <c r="AH10" i="41" s="1"/>
  <c r="AH9" i="41" s="1"/>
  <c r="AH8" i="41" s="1"/>
  <c r="AH7" i="41" s="1"/>
  <c r="AH6" i="41" s="1"/>
  <c r="AH5" i="41" s="1"/>
  <c r="AS120" i="41"/>
  <c r="BX114" i="41"/>
  <c r="BV119" i="41"/>
  <c r="BB87" i="41"/>
  <c r="BG91" i="41"/>
  <c r="AJ94" i="41"/>
  <c r="BI96" i="41"/>
  <c r="BA98" i="41"/>
  <c r="AS100" i="41"/>
  <c r="AK102" i="41"/>
  <c r="AC104" i="41"/>
  <c r="U106" i="41"/>
  <c r="BK107" i="41"/>
  <c r="W108" i="41"/>
  <c r="BG108" i="41"/>
  <c r="L109" i="41"/>
  <c r="AQ109" i="41"/>
  <c r="BQ109" i="41"/>
  <c r="Q110" i="41"/>
  <c r="AO110" i="41"/>
  <c r="BM110" i="41"/>
  <c r="M111" i="41"/>
  <c r="AK111" i="41"/>
  <c r="BG111" i="41"/>
  <c r="BZ111" i="41"/>
  <c r="U112" i="41"/>
  <c r="AL112" i="41"/>
  <c r="BB112" i="41"/>
  <c r="BQ112" i="41"/>
  <c r="J113" i="41"/>
  <c r="Z113" i="41"/>
  <c r="AO113" i="41"/>
  <c r="BF113" i="41"/>
  <c r="BV113" i="41"/>
  <c r="M114" i="41"/>
  <c r="AD114" i="41"/>
  <c r="AT114" i="41"/>
  <c r="BI114" i="41"/>
  <c r="BZ114" i="41"/>
  <c r="R115" i="41"/>
  <c r="AG115" i="41"/>
  <c r="AX115" i="41"/>
  <c r="BN115" i="41"/>
  <c r="E116" i="41"/>
  <c r="V116" i="41"/>
  <c r="AL116" i="41"/>
  <c r="AY116" i="41"/>
  <c r="BL116" i="41"/>
  <c r="BX116" i="41"/>
  <c r="L117" i="41"/>
  <c r="X117" i="41"/>
  <c r="AJ117" i="41"/>
  <c r="AV117" i="41"/>
  <c r="BH117" i="41"/>
  <c r="BT117" i="41"/>
  <c r="H118" i="41"/>
  <c r="T118" i="41"/>
  <c r="AF118" i="41"/>
  <c r="AR118" i="41"/>
  <c r="BD118" i="41"/>
  <c r="BP118" i="41"/>
  <c r="D119" i="41"/>
  <c r="P119" i="41"/>
  <c r="AB119" i="41"/>
  <c r="AN119" i="41"/>
  <c r="AZ119" i="41"/>
  <c r="BL119" i="41"/>
  <c r="BX119" i="41"/>
  <c r="L120" i="41"/>
  <c r="X120" i="41"/>
  <c r="AJ120" i="41"/>
  <c r="AV120" i="41"/>
  <c r="BH120" i="41"/>
  <c r="BT120" i="41"/>
  <c r="Z21" i="41"/>
  <c r="Z20" i="41" s="1"/>
  <c r="Z19" i="41" s="1"/>
  <c r="Z18" i="41" s="1"/>
  <c r="Z17" i="41" s="1"/>
  <c r="Z16" i="41" s="1"/>
  <c r="Z15" i="41" s="1"/>
  <c r="Z14" i="41" s="1"/>
  <c r="Z13" i="41" s="1"/>
  <c r="Z12" i="41" s="1"/>
  <c r="Z11" i="41" s="1"/>
  <c r="Z10" i="41" s="1"/>
  <c r="Z9" i="41" s="1"/>
  <c r="Z8" i="41" s="1"/>
  <c r="Z7" i="41" s="1"/>
  <c r="Z6" i="41" s="1"/>
  <c r="Z5" i="41" s="1"/>
  <c r="AL21" i="41"/>
  <c r="AL20" i="41" s="1"/>
  <c r="AL19" i="41" s="1"/>
  <c r="AL18" i="41" s="1"/>
  <c r="AL17" i="41" s="1"/>
  <c r="AL16" i="41" s="1"/>
  <c r="AL15" i="41" s="1"/>
  <c r="AL14" i="41" s="1"/>
  <c r="AL13" i="41" s="1"/>
  <c r="AL12" i="41" s="1"/>
  <c r="AL11" i="41" s="1"/>
  <c r="AL10" i="41" s="1"/>
  <c r="AL9" i="41" s="1"/>
  <c r="AL8" i="41" s="1"/>
  <c r="AL7" i="41" s="1"/>
  <c r="AL6" i="41" s="1"/>
  <c r="AL5" i="41" s="1"/>
  <c r="AX21" i="41"/>
  <c r="AX20" i="41" s="1"/>
  <c r="AX19" i="41" s="1"/>
  <c r="AX18" i="41" s="1"/>
  <c r="AX17" i="41" s="1"/>
  <c r="AX16" i="41" s="1"/>
  <c r="AX15" i="41" s="1"/>
  <c r="AX14" i="41" s="1"/>
  <c r="AX13" i="41" s="1"/>
  <c r="AX12" i="41" s="1"/>
  <c r="AX11" i="41" s="1"/>
  <c r="AX10" i="41" s="1"/>
  <c r="AX9" i="41" s="1"/>
  <c r="AX8" i="41" s="1"/>
  <c r="AX7" i="41" s="1"/>
  <c r="AX6" i="41" s="1"/>
  <c r="AX5" i="41" s="1"/>
  <c r="BJ21" i="41"/>
  <c r="BJ20" i="41" s="1"/>
  <c r="BJ19" i="41" s="1"/>
  <c r="BJ18" i="41" s="1"/>
  <c r="BJ17" i="41" s="1"/>
  <c r="BJ16" i="41" s="1"/>
  <c r="BJ15" i="41" s="1"/>
  <c r="BJ14" i="41" s="1"/>
  <c r="BJ13" i="41" s="1"/>
  <c r="BJ12" i="41" s="1"/>
  <c r="BJ11" i="41" s="1"/>
  <c r="BJ10" i="41" s="1"/>
  <c r="BJ9" i="41" s="1"/>
  <c r="BJ8" i="41" s="1"/>
  <c r="BJ7" i="41" s="1"/>
  <c r="BJ6" i="41" s="1"/>
  <c r="BJ5" i="41" s="1"/>
  <c r="BV21" i="41"/>
  <c r="BV20" i="41" s="1"/>
  <c r="BV19" i="41" s="1"/>
  <c r="BV18" i="41" s="1"/>
  <c r="BV17" i="41" s="1"/>
  <c r="BV16" i="41" s="1"/>
  <c r="BV15" i="41" s="1"/>
  <c r="BV14" i="41" s="1"/>
  <c r="BV13" i="41" s="1"/>
  <c r="BV12" i="41" s="1"/>
  <c r="BV11" i="41" s="1"/>
  <c r="BV10" i="41" s="1"/>
  <c r="BV9" i="41" s="1"/>
  <c r="BV8" i="41" s="1"/>
  <c r="BV7" i="41" s="1"/>
  <c r="BV6" i="41" s="1"/>
  <c r="BV5" i="41" s="1"/>
  <c r="Y120" i="41"/>
  <c r="BI120" i="41"/>
  <c r="AA21" i="41"/>
  <c r="AA20" i="41" s="1"/>
  <c r="AA19" i="41" s="1"/>
  <c r="AA18" i="41" s="1"/>
  <c r="AA17" i="41" s="1"/>
  <c r="AA16" i="41" s="1"/>
  <c r="AA15" i="41" s="1"/>
  <c r="AA14" i="41" s="1"/>
  <c r="AA13" i="41" s="1"/>
  <c r="AA12" i="41" s="1"/>
  <c r="AA11" i="41" s="1"/>
  <c r="AA10" i="41" s="1"/>
  <c r="AA9" i="41" s="1"/>
  <c r="AA8" i="41" s="1"/>
  <c r="AA7" i="41" s="1"/>
  <c r="AA6" i="41" s="1"/>
  <c r="AA5" i="41" s="1"/>
  <c r="BK21" i="41"/>
  <c r="BK20" i="41" s="1"/>
  <c r="BK19" i="41" s="1"/>
  <c r="BK18" i="41" s="1"/>
  <c r="BK17" i="41" s="1"/>
  <c r="BK16" i="41" s="1"/>
  <c r="BK15" i="41" s="1"/>
  <c r="BK14" i="41" s="1"/>
  <c r="BK13" i="41" s="1"/>
  <c r="BK12" i="41" s="1"/>
  <c r="BK11" i="41" s="1"/>
  <c r="BK10" i="41" s="1"/>
  <c r="BK9" i="41" s="1"/>
  <c r="BK8" i="41" s="1"/>
  <c r="BK7" i="41" s="1"/>
  <c r="BK6" i="41" s="1"/>
  <c r="BK5" i="41" s="1"/>
  <c r="AH118" i="41"/>
  <c r="AD119" i="41"/>
  <c r="BZ119" i="41"/>
  <c r="AX120" i="41"/>
  <c r="BV120" i="41"/>
  <c r="BL21" i="41"/>
  <c r="BL20" i="41" s="1"/>
  <c r="BL19" i="41" s="1"/>
  <c r="BL18" i="41" s="1"/>
  <c r="BL17" i="41" s="1"/>
  <c r="BL16" i="41" s="1"/>
  <c r="BL15" i="41" s="1"/>
  <c r="BL14" i="41" s="1"/>
  <c r="BL13" i="41" s="1"/>
  <c r="BL12" i="41" s="1"/>
  <c r="BL11" i="41" s="1"/>
  <c r="BL10" i="41" s="1"/>
  <c r="BL9" i="41" s="1"/>
  <c r="BL8" i="41" s="1"/>
  <c r="BL7" i="41" s="1"/>
  <c r="BL6" i="41" s="1"/>
  <c r="BL5" i="41" s="1"/>
  <c r="BK120" i="41"/>
  <c r="BM21" i="41"/>
  <c r="BM20" i="41" s="1"/>
  <c r="BM19" i="41" s="1"/>
  <c r="BM18" i="41" s="1"/>
  <c r="BM17" i="41" s="1"/>
  <c r="BM16" i="41" s="1"/>
  <c r="BM15" i="41" s="1"/>
  <c r="BM14" i="41" s="1"/>
  <c r="BM13" i="41" s="1"/>
  <c r="BM12" i="41" s="1"/>
  <c r="BM11" i="41" s="1"/>
  <c r="BM10" i="41" s="1"/>
  <c r="BM9" i="41" s="1"/>
  <c r="BM8" i="41" s="1"/>
  <c r="BM7" i="41" s="1"/>
  <c r="BM6" i="41" s="1"/>
  <c r="BM5" i="41" s="1"/>
  <c r="T120" i="41"/>
  <c r="BR21" i="41"/>
  <c r="BR20" i="41" s="1"/>
  <c r="BR19" i="41" s="1"/>
  <c r="BR18" i="41" s="1"/>
  <c r="BR17" i="41" s="1"/>
  <c r="BR16" i="41" s="1"/>
  <c r="BR15" i="41" s="1"/>
  <c r="BR14" i="41" s="1"/>
  <c r="BR13" i="41" s="1"/>
  <c r="BR12" i="41" s="1"/>
  <c r="BR11" i="41" s="1"/>
  <c r="BR10" i="41" s="1"/>
  <c r="BR9" i="41" s="1"/>
  <c r="BR8" i="41" s="1"/>
  <c r="BR7" i="41" s="1"/>
  <c r="BR6" i="41" s="1"/>
  <c r="BR5" i="41" s="1"/>
  <c r="W21" i="41"/>
  <c r="W20" i="41" s="1"/>
  <c r="W19" i="41" s="1"/>
  <c r="W18" i="41" s="1"/>
  <c r="W17" i="41" s="1"/>
  <c r="W16" i="41" s="1"/>
  <c r="W15" i="41" s="1"/>
  <c r="W14" i="41" s="1"/>
  <c r="W13" i="41" s="1"/>
  <c r="W12" i="41" s="1"/>
  <c r="W11" i="41" s="1"/>
  <c r="W10" i="41" s="1"/>
  <c r="W9" i="41" s="1"/>
  <c r="W8" i="41" s="1"/>
  <c r="W7" i="41" s="1"/>
  <c r="W6" i="41" s="1"/>
  <c r="W5" i="41" s="1"/>
  <c r="AJ116" i="41"/>
  <c r="AJ21" i="41"/>
  <c r="AJ20" i="41" s="1"/>
  <c r="AJ19" i="41" s="1"/>
  <c r="AJ18" i="41" s="1"/>
  <c r="AJ17" i="41" s="1"/>
  <c r="AJ16" i="41" s="1"/>
  <c r="AJ15" i="41" s="1"/>
  <c r="AJ14" i="41" s="1"/>
  <c r="AJ13" i="41" s="1"/>
  <c r="AJ12" i="41" s="1"/>
  <c r="AJ11" i="41" s="1"/>
  <c r="AJ10" i="41" s="1"/>
  <c r="AJ9" i="41" s="1"/>
  <c r="AJ8" i="41" s="1"/>
  <c r="AJ7" i="41" s="1"/>
  <c r="AJ6" i="41" s="1"/>
  <c r="AJ5" i="41" s="1"/>
  <c r="X88" i="41"/>
  <c r="BZ91" i="41"/>
  <c r="BA94" i="41"/>
  <c r="BU96" i="41"/>
  <c r="BM98" i="41"/>
  <c r="BE100" i="41"/>
  <c r="AW102" i="41"/>
  <c r="AO104" i="41"/>
  <c r="AG106" i="41"/>
  <c r="BL107" i="41"/>
  <c r="X108" i="41"/>
  <c r="BH108" i="41"/>
  <c r="M109" i="41"/>
  <c r="AR109" i="41"/>
  <c r="BT109" i="41"/>
  <c r="T110" i="41"/>
  <c r="AR110" i="41"/>
  <c r="BP110" i="41"/>
  <c r="P111" i="41"/>
  <c r="AN111" i="41"/>
  <c r="BH111" i="41"/>
  <c r="F112" i="41"/>
  <c r="X112" i="41"/>
  <c r="AN112" i="41"/>
  <c r="BC112" i="41"/>
  <c r="BT112" i="41"/>
  <c r="L113" i="41"/>
  <c r="AA113" i="41"/>
  <c r="AR113" i="41"/>
  <c r="BH113" i="41"/>
  <c r="BW113" i="41"/>
  <c r="P114" i="41"/>
  <c r="AF114" i="41"/>
  <c r="AU114" i="41"/>
  <c r="BL114" i="41"/>
  <c r="D115" i="41"/>
  <c r="S115" i="41"/>
  <c r="AJ115" i="41"/>
  <c r="AZ115" i="41"/>
  <c r="BO115" i="41"/>
  <c r="H116" i="41"/>
  <c r="X116" i="41"/>
  <c r="AM116" i="41"/>
  <c r="AZ116" i="41"/>
  <c r="BM116" i="41"/>
  <c r="BY116" i="41"/>
  <c r="M117" i="41"/>
  <c r="Y117" i="41"/>
  <c r="AK117" i="41"/>
  <c r="AW117" i="41"/>
  <c r="BI117" i="41"/>
  <c r="BU117" i="41"/>
  <c r="I118" i="41"/>
  <c r="U118" i="41"/>
  <c r="AG118" i="41"/>
  <c r="AS118" i="41"/>
  <c r="BE118" i="41"/>
  <c r="BQ118" i="41"/>
  <c r="E119" i="41"/>
  <c r="Q119" i="41"/>
  <c r="AC119" i="41"/>
  <c r="AO119" i="41"/>
  <c r="BA119" i="41"/>
  <c r="BM119" i="41"/>
  <c r="M120" i="41"/>
  <c r="AW120" i="41"/>
  <c r="AM21" i="41"/>
  <c r="AM20" i="41" s="1"/>
  <c r="AM19" i="41" s="1"/>
  <c r="AM18" i="41" s="1"/>
  <c r="AM17" i="41" s="1"/>
  <c r="AM16" i="41" s="1"/>
  <c r="AM15" i="41" s="1"/>
  <c r="AM14" i="41" s="1"/>
  <c r="AM13" i="41" s="1"/>
  <c r="AM12" i="41" s="1"/>
  <c r="AM11" i="41" s="1"/>
  <c r="AM10" i="41" s="1"/>
  <c r="AM9" i="41" s="1"/>
  <c r="AM8" i="41" s="1"/>
  <c r="AM7" i="41" s="1"/>
  <c r="AM6" i="41" s="1"/>
  <c r="AM5" i="41" s="1"/>
  <c r="BF118" i="41"/>
  <c r="BB119" i="41"/>
  <c r="AL120" i="41"/>
  <c r="AZ21" i="41"/>
  <c r="AZ20" i="41" s="1"/>
  <c r="AZ19" i="41" s="1"/>
  <c r="AZ18" i="41" s="1"/>
  <c r="AZ17" i="41" s="1"/>
  <c r="AZ16" i="41" s="1"/>
  <c r="AZ15" i="41" s="1"/>
  <c r="AZ14" i="41" s="1"/>
  <c r="AZ13" i="41" s="1"/>
  <c r="AZ12" i="41" s="1"/>
  <c r="AZ11" i="41" s="1"/>
  <c r="AZ10" i="41" s="1"/>
  <c r="AZ9" i="41" s="1"/>
  <c r="AZ8" i="41" s="1"/>
  <c r="AZ7" i="41" s="1"/>
  <c r="AZ6" i="41" s="1"/>
  <c r="AZ5" i="41" s="1"/>
  <c r="AC21" i="41"/>
  <c r="AC20" i="41" s="1"/>
  <c r="AC19" i="41" s="1"/>
  <c r="AC18" i="41" s="1"/>
  <c r="AC17" i="41" s="1"/>
  <c r="AC16" i="41" s="1"/>
  <c r="AC15" i="41" s="1"/>
  <c r="AC14" i="41" s="1"/>
  <c r="AC13" i="41" s="1"/>
  <c r="AC12" i="41" s="1"/>
  <c r="AC11" i="41" s="1"/>
  <c r="AC10" i="41" s="1"/>
  <c r="AC9" i="41" s="1"/>
  <c r="AC8" i="41" s="1"/>
  <c r="AC7" i="41" s="1"/>
  <c r="AC6" i="41" s="1"/>
  <c r="AC5" i="41" s="1"/>
  <c r="BY21" i="41"/>
  <c r="BY20" i="41" s="1"/>
  <c r="BY19" i="41" s="1"/>
  <c r="BY18" i="41" s="1"/>
  <c r="BY17" i="41" s="1"/>
  <c r="BY16" i="41" s="1"/>
  <c r="BY15" i="41" s="1"/>
  <c r="BY14" i="41" s="1"/>
  <c r="BY13" i="41" s="1"/>
  <c r="BY12" i="41" s="1"/>
  <c r="BY11" i="41" s="1"/>
  <c r="BY10" i="41" s="1"/>
  <c r="BY9" i="41" s="1"/>
  <c r="BY8" i="41" s="1"/>
  <c r="BY7" i="41" s="1"/>
  <c r="BY6" i="41" s="1"/>
  <c r="BY5" i="41" s="1"/>
  <c r="H120" i="41"/>
  <c r="U120" i="41"/>
  <c r="AH117" i="41"/>
  <c r="AX88" i="41"/>
  <c r="V92" i="41"/>
  <c r="BQ94" i="41"/>
  <c r="I97" i="41"/>
  <c r="BY98" i="41"/>
  <c r="BQ100" i="41"/>
  <c r="BI102" i="41"/>
  <c r="BA104" i="41"/>
  <c r="AS106" i="41"/>
  <c r="BM107" i="41"/>
  <c r="Y108" i="41"/>
  <c r="BI108" i="41"/>
  <c r="S109" i="41"/>
  <c r="AS109" i="41"/>
  <c r="BU109" i="41"/>
  <c r="U110" i="41"/>
  <c r="AS110" i="41"/>
  <c r="BQ110" i="41"/>
  <c r="Q111" i="41"/>
  <c r="AO111" i="41"/>
  <c r="BI111" i="41"/>
  <c r="G112" i="41"/>
  <c r="Y112" i="41"/>
  <c r="AO112" i="41"/>
  <c r="BD112" i="41"/>
  <c r="BU112" i="41"/>
  <c r="M113" i="41"/>
  <c r="AB113" i="41"/>
  <c r="AS113" i="41"/>
  <c r="BI113" i="41"/>
  <c r="BX113" i="41"/>
  <c r="Q114" i="41"/>
  <c r="AG114" i="41"/>
  <c r="AV114" i="41"/>
  <c r="BM114" i="41"/>
  <c r="E115" i="41"/>
  <c r="T115" i="41"/>
  <c r="AK115" i="41"/>
  <c r="BA115" i="41"/>
  <c r="BP115" i="41"/>
  <c r="I116" i="41"/>
  <c r="Y116" i="41"/>
  <c r="AN116" i="41"/>
  <c r="BA116" i="41"/>
  <c r="BN116" i="41"/>
  <c r="BZ116" i="41"/>
  <c r="N117" i="41"/>
  <c r="Z117" i="41"/>
  <c r="AL117" i="41"/>
  <c r="AX117" i="41"/>
  <c r="BJ117" i="41"/>
  <c r="BV117" i="41"/>
  <c r="J118" i="41"/>
  <c r="V118" i="41"/>
  <c r="BR118" i="41"/>
  <c r="F119" i="41"/>
  <c r="AP119" i="41"/>
  <c r="N120" i="41"/>
  <c r="AN21" i="41"/>
  <c r="AN20" i="41" s="1"/>
  <c r="AN19" i="41" s="1"/>
  <c r="AN18" i="41" s="1"/>
  <c r="AN17" i="41" s="1"/>
  <c r="AN16" i="41" s="1"/>
  <c r="AN15" i="41" s="1"/>
  <c r="AN14" i="41" s="1"/>
  <c r="AN13" i="41" s="1"/>
  <c r="AN12" i="41" s="1"/>
  <c r="AN11" i="41" s="1"/>
  <c r="AN10" i="41" s="1"/>
  <c r="AN9" i="41" s="1"/>
  <c r="AN8" i="41" s="1"/>
  <c r="AN7" i="41" s="1"/>
  <c r="AN6" i="41" s="1"/>
  <c r="AN5" i="41" s="1"/>
  <c r="AS21" i="41"/>
  <c r="AS20" i="41" s="1"/>
  <c r="AS19" i="41" s="1"/>
  <c r="AS18" i="41" s="1"/>
  <c r="AS17" i="41" s="1"/>
  <c r="AS16" i="41" s="1"/>
  <c r="AS15" i="41" s="1"/>
  <c r="AS14" i="41" s="1"/>
  <c r="AS13" i="41" s="1"/>
  <c r="AS12" i="41" s="1"/>
  <c r="AS11" i="41" s="1"/>
  <c r="AS10" i="41" s="1"/>
  <c r="AS9" i="41" s="1"/>
  <c r="AS8" i="41" s="1"/>
  <c r="AS7" i="41" s="1"/>
  <c r="AS6" i="41" s="1"/>
  <c r="AS5" i="41" s="1"/>
  <c r="AF120" i="41"/>
  <c r="I120" i="41"/>
  <c r="AK96" i="41"/>
  <c r="BU105" i="41"/>
  <c r="BO109" i="41"/>
  <c r="BB111" i="41"/>
  <c r="AJ112" i="41"/>
  <c r="BD113" i="41"/>
  <c r="P115" i="41"/>
  <c r="BJ116" i="41"/>
  <c r="F118" i="41"/>
  <c r="BZ118" i="41"/>
  <c r="AX119" i="41"/>
  <c r="BR120" i="41"/>
  <c r="AA67" i="41"/>
  <c r="G89" i="41"/>
  <c r="AR92" i="41"/>
  <c r="H95" i="41"/>
  <c r="U97" i="41"/>
  <c r="M99" i="41"/>
  <c r="E101" i="41"/>
  <c r="BU102" i="41"/>
  <c r="BM104" i="41"/>
  <c r="BE106" i="41"/>
  <c r="BQ107" i="41"/>
  <c r="AC108" i="41"/>
  <c r="BM108" i="41"/>
  <c r="T109" i="41"/>
  <c r="AV109" i="41"/>
  <c r="BZ109" i="41"/>
  <c r="Z110" i="41"/>
  <c r="AX110" i="41"/>
  <c r="BV110" i="41"/>
  <c r="V111" i="41"/>
  <c r="AP111" i="41"/>
  <c r="BL111" i="41"/>
  <c r="H112" i="41"/>
  <c r="Z112" i="41"/>
  <c r="AP112" i="41"/>
  <c r="BE112" i="41"/>
  <c r="BV112" i="41"/>
  <c r="N113" i="41"/>
  <c r="AC113" i="41"/>
  <c r="AT113" i="41"/>
  <c r="BJ113" i="41"/>
  <c r="BY113" i="41"/>
  <c r="R114" i="41"/>
  <c r="AH114" i="41"/>
  <c r="AW114" i="41"/>
  <c r="BN114" i="41"/>
  <c r="F115" i="41"/>
  <c r="U115" i="41"/>
  <c r="AL115" i="41"/>
  <c r="BB115" i="41"/>
  <c r="BQ115" i="41"/>
  <c r="J116" i="41"/>
  <c r="Z116" i="41"/>
  <c r="AO116" i="41"/>
  <c r="BB116" i="41"/>
  <c r="BO116" i="41"/>
  <c r="C117" i="41"/>
  <c r="O117" i="41"/>
  <c r="AA117" i="41"/>
  <c r="AM117" i="41"/>
  <c r="AY117" i="41"/>
  <c r="BK117" i="41"/>
  <c r="BW117" i="41"/>
  <c r="K118" i="41"/>
  <c r="W118" i="41"/>
  <c r="AI118" i="41"/>
  <c r="AU118" i="41"/>
  <c r="BG118" i="41"/>
  <c r="BS118" i="41"/>
  <c r="G119" i="41"/>
  <c r="S119" i="41"/>
  <c r="AE119" i="41"/>
  <c r="AQ119" i="41"/>
  <c r="BC119" i="41"/>
  <c r="BO119" i="41"/>
  <c r="C120" i="41"/>
  <c r="O120" i="41"/>
  <c r="AA120" i="41"/>
  <c r="AM120" i="41"/>
  <c r="AY120" i="41"/>
  <c r="AO21" i="41"/>
  <c r="AO20" i="41" s="1"/>
  <c r="AO19" i="41" s="1"/>
  <c r="AO18" i="41" s="1"/>
  <c r="AO17" i="41" s="1"/>
  <c r="AO16" i="41" s="1"/>
  <c r="AO15" i="41" s="1"/>
  <c r="AO14" i="41" s="1"/>
  <c r="AO13" i="41" s="1"/>
  <c r="AO12" i="41" s="1"/>
  <c r="AO11" i="41" s="1"/>
  <c r="AO10" i="41" s="1"/>
  <c r="AO9" i="41" s="1"/>
  <c r="AO8" i="41" s="1"/>
  <c r="AO7" i="41" s="1"/>
  <c r="AO6" i="41" s="1"/>
  <c r="AO5" i="41" s="1"/>
  <c r="BT119" i="41"/>
  <c r="BQ120" i="41"/>
  <c r="AC98" i="41"/>
  <c r="M108" i="41"/>
  <c r="AM110" i="41"/>
  <c r="BX111" i="41"/>
  <c r="X113" i="41"/>
  <c r="AB114" i="41"/>
  <c r="C116" i="41"/>
  <c r="V117" i="41"/>
  <c r="BF117" i="41"/>
  <c r="AD118" i="41"/>
  <c r="N119" i="41"/>
  <c r="AT120" i="41"/>
  <c r="G71" i="41"/>
  <c r="AF89" i="41"/>
  <c r="BI92" i="41"/>
  <c r="Y95" i="41"/>
  <c r="AG97" i="41"/>
  <c r="Y99" i="41"/>
  <c r="Q101" i="41"/>
  <c r="I103" i="41"/>
  <c r="BY104" i="41"/>
  <c r="BQ106" i="41"/>
  <c r="BW107" i="41"/>
  <c r="AI108" i="41"/>
  <c r="BS108" i="41"/>
  <c r="U109" i="41"/>
  <c r="AW109" i="41"/>
  <c r="C110" i="41"/>
  <c r="AA110" i="41"/>
  <c r="AY110" i="41"/>
  <c r="BW110" i="41"/>
  <c r="W111" i="41"/>
  <c r="AT111" i="41"/>
  <c r="BM111" i="41"/>
  <c r="I112" i="41"/>
  <c r="AB112" i="41"/>
  <c r="AQ112" i="41"/>
  <c r="BH112" i="41"/>
  <c r="BX112" i="41"/>
  <c r="O113" i="41"/>
  <c r="AF113" i="41"/>
  <c r="AV113" i="41"/>
  <c r="BK113" i="41"/>
  <c r="D114" i="41"/>
  <c r="T114" i="41"/>
  <c r="AI114" i="41"/>
  <c r="AZ114" i="41"/>
  <c r="BP114" i="41"/>
  <c r="G115" i="41"/>
  <c r="X115" i="41"/>
  <c r="AN115" i="41"/>
  <c r="BC115" i="41"/>
  <c r="BT115" i="41"/>
  <c r="L116" i="41"/>
  <c r="AA116" i="41"/>
  <c r="AP116" i="41"/>
  <c r="BC116" i="41"/>
  <c r="BP116" i="41"/>
  <c r="D117" i="41"/>
  <c r="P117" i="41"/>
  <c r="AB117" i="41"/>
  <c r="AN117" i="41"/>
  <c r="AZ117" i="41"/>
  <c r="BL117" i="41"/>
  <c r="BX117" i="41"/>
  <c r="L118" i="41"/>
  <c r="X118" i="41"/>
  <c r="AJ118" i="41"/>
  <c r="AV118" i="41"/>
  <c r="BH118" i="41"/>
  <c r="BT118" i="41"/>
  <c r="H119" i="41"/>
  <c r="T119" i="41"/>
  <c r="AF119" i="41"/>
  <c r="AR119" i="41"/>
  <c r="BD119" i="41"/>
  <c r="BP119" i="41"/>
  <c r="D120" i="41"/>
  <c r="P120" i="41"/>
  <c r="AB120" i="41"/>
  <c r="AN120" i="41"/>
  <c r="AZ120" i="41"/>
  <c r="BL120" i="41"/>
  <c r="BX120" i="41"/>
  <c r="AD21" i="41"/>
  <c r="AD20" i="41" s="1"/>
  <c r="AD19" i="41" s="1"/>
  <c r="AD18" i="41" s="1"/>
  <c r="AD17" i="41" s="1"/>
  <c r="AD16" i="41" s="1"/>
  <c r="AD15" i="41" s="1"/>
  <c r="AD14" i="41" s="1"/>
  <c r="AD13" i="41" s="1"/>
  <c r="AD12" i="41" s="1"/>
  <c r="AD11" i="41" s="1"/>
  <c r="AD10" i="41" s="1"/>
  <c r="AD9" i="41" s="1"/>
  <c r="AD8" i="41" s="1"/>
  <c r="AD7" i="41" s="1"/>
  <c r="AD6" i="41" s="1"/>
  <c r="AD5" i="41" s="1"/>
  <c r="AP21" i="41"/>
  <c r="AP20" i="41" s="1"/>
  <c r="AP19" i="41" s="1"/>
  <c r="AP18" i="41" s="1"/>
  <c r="AP17" i="41" s="1"/>
  <c r="AP16" i="41" s="1"/>
  <c r="AP15" i="41" s="1"/>
  <c r="AP14" i="41" s="1"/>
  <c r="AP13" i="41" s="1"/>
  <c r="AP12" i="41" s="1"/>
  <c r="AP11" i="41" s="1"/>
  <c r="AP10" i="41" s="1"/>
  <c r="AP9" i="41" s="1"/>
  <c r="AP8" i="41" s="1"/>
  <c r="AP7" i="41" s="1"/>
  <c r="AP6" i="41" s="1"/>
  <c r="AP5" i="41" s="1"/>
  <c r="BB21" i="41"/>
  <c r="BB20" i="41" s="1"/>
  <c r="BB19" i="41" s="1"/>
  <c r="BB18" i="41" s="1"/>
  <c r="BB17" i="41" s="1"/>
  <c r="BB16" i="41" s="1"/>
  <c r="BB15" i="41" s="1"/>
  <c r="BB14" i="41" s="1"/>
  <c r="BB13" i="41" s="1"/>
  <c r="BB12" i="41" s="1"/>
  <c r="BB11" i="41" s="1"/>
  <c r="BB10" i="41" s="1"/>
  <c r="BB9" i="41" s="1"/>
  <c r="BB8" i="41" s="1"/>
  <c r="BB7" i="41" s="1"/>
  <c r="BB6" i="41" s="1"/>
  <c r="BB5" i="41" s="1"/>
  <c r="BN21" i="41"/>
  <c r="BN20" i="41" s="1"/>
  <c r="BN19" i="41" s="1"/>
  <c r="BN18" i="41" s="1"/>
  <c r="BN17" i="41" s="1"/>
  <c r="BN16" i="41" s="1"/>
  <c r="BN15" i="41" s="1"/>
  <c r="BN14" i="41" s="1"/>
  <c r="BN13" i="41" s="1"/>
  <c r="BN12" i="41" s="1"/>
  <c r="BN11" i="41" s="1"/>
  <c r="BN10" i="41" s="1"/>
  <c r="BN9" i="41" s="1"/>
  <c r="BN8" i="41" s="1"/>
  <c r="BN7" i="41" s="1"/>
  <c r="BN6" i="41" s="1"/>
  <c r="BN5" i="41" s="1"/>
  <c r="BZ21" i="41"/>
  <c r="BZ20" i="41" s="1"/>
  <c r="BZ19" i="41" s="1"/>
  <c r="BZ18" i="41" s="1"/>
  <c r="BZ17" i="41" s="1"/>
  <c r="BZ16" i="41" s="1"/>
  <c r="BZ15" i="41" s="1"/>
  <c r="BZ14" i="41" s="1"/>
  <c r="BZ13" i="41" s="1"/>
  <c r="BZ12" i="41" s="1"/>
  <c r="BZ11" i="41" s="1"/>
  <c r="BZ10" i="41" s="1"/>
  <c r="BZ9" i="41" s="1"/>
  <c r="BZ8" i="41" s="1"/>
  <c r="BZ7" i="41" s="1"/>
  <c r="BZ6" i="41" s="1"/>
  <c r="BZ5" i="41" s="1"/>
  <c r="AS119" i="41"/>
  <c r="E120" i="41"/>
  <c r="AC120" i="41"/>
  <c r="BA120" i="41"/>
  <c r="BM120" i="41"/>
  <c r="AE21" i="41"/>
  <c r="AE20" i="41" s="1"/>
  <c r="AE19" i="41" s="1"/>
  <c r="AE18" i="41" s="1"/>
  <c r="AE17" i="41" s="1"/>
  <c r="AE16" i="41" s="1"/>
  <c r="AE15" i="41" s="1"/>
  <c r="AE14" i="41" s="1"/>
  <c r="AE13" i="41" s="1"/>
  <c r="AE12" i="41" s="1"/>
  <c r="AE11" i="41" s="1"/>
  <c r="AE10" i="41" s="1"/>
  <c r="AE9" i="41" s="1"/>
  <c r="AE8" i="41" s="1"/>
  <c r="AE7" i="41" s="1"/>
  <c r="AE6" i="41" s="1"/>
  <c r="AE5" i="41" s="1"/>
  <c r="BC21" i="41"/>
  <c r="BC20" i="41" s="1"/>
  <c r="BC19" i="41" s="1"/>
  <c r="BC18" i="41" s="1"/>
  <c r="BC17" i="41" s="1"/>
  <c r="BC16" i="41" s="1"/>
  <c r="BC15" i="41" s="1"/>
  <c r="BC14" i="41" s="1"/>
  <c r="BC13" i="41" s="1"/>
  <c r="BC12" i="41" s="1"/>
  <c r="BC11" i="41" s="1"/>
  <c r="BC10" i="41" s="1"/>
  <c r="BC9" i="41" s="1"/>
  <c r="BC8" i="41" s="1"/>
  <c r="BC7" i="41" s="1"/>
  <c r="BC6" i="41" s="1"/>
  <c r="BC5" i="41" s="1"/>
  <c r="BO21" i="41"/>
  <c r="BO20" i="41" s="1"/>
  <c r="BO19" i="41" s="1"/>
  <c r="BO18" i="41" s="1"/>
  <c r="BO17" i="41" s="1"/>
  <c r="BO16" i="41" s="1"/>
  <c r="BO15" i="41" s="1"/>
  <c r="BO14" i="41" s="1"/>
  <c r="BO13" i="41" s="1"/>
  <c r="BO12" i="41" s="1"/>
  <c r="BO11" i="41" s="1"/>
  <c r="BO10" i="41" s="1"/>
  <c r="BO9" i="41" s="1"/>
  <c r="BO8" i="41" s="1"/>
  <c r="BO7" i="41" s="1"/>
  <c r="BO6" i="41" s="1"/>
  <c r="BO5" i="41" s="1"/>
  <c r="AR21" i="41"/>
  <c r="AR20" i="41" s="1"/>
  <c r="AR19" i="41" s="1"/>
  <c r="AR18" i="41" s="1"/>
  <c r="AR17" i="41" s="1"/>
  <c r="AR16" i="41" s="1"/>
  <c r="AR15" i="41" s="1"/>
  <c r="AR14" i="41" s="1"/>
  <c r="AR13" i="41" s="1"/>
  <c r="AR12" i="41" s="1"/>
  <c r="AR11" i="41" s="1"/>
  <c r="AR10" i="41" s="1"/>
  <c r="AR9" i="41" s="1"/>
  <c r="AR8" i="41" s="1"/>
  <c r="AR7" i="41" s="1"/>
  <c r="AR6" i="41" s="1"/>
  <c r="AR5" i="41" s="1"/>
  <c r="C118" i="41"/>
  <c r="K119" i="41"/>
  <c r="BS119" i="41"/>
  <c r="AQ120" i="41"/>
  <c r="AG21" i="41"/>
  <c r="AG20" i="41" s="1"/>
  <c r="AG19" i="41" s="1"/>
  <c r="AG18" i="41" s="1"/>
  <c r="AG17" i="41" s="1"/>
  <c r="AG16" i="41" s="1"/>
  <c r="AG15" i="41" s="1"/>
  <c r="AG14" i="41" s="1"/>
  <c r="AG13" i="41" s="1"/>
  <c r="AG12" i="41" s="1"/>
  <c r="AG11" i="41" s="1"/>
  <c r="AG10" i="41" s="1"/>
  <c r="AG9" i="41" s="1"/>
  <c r="AG8" i="41" s="1"/>
  <c r="AG7" i="41" s="1"/>
  <c r="AG6" i="41" s="1"/>
  <c r="AG5" i="41" s="1"/>
  <c r="BH119" i="41"/>
  <c r="V21" i="41"/>
  <c r="V20" i="41" s="1"/>
  <c r="V19" i="41" s="1"/>
  <c r="V18" i="41" s="1"/>
  <c r="V17" i="41" s="1"/>
  <c r="V16" i="41" s="1"/>
  <c r="V15" i="41" s="1"/>
  <c r="V14" i="41" s="1"/>
  <c r="V13" i="41" s="1"/>
  <c r="V12" i="41" s="1"/>
  <c r="V11" i="41" s="1"/>
  <c r="V10" i="41" s="1"/>
  <c r="V9" i="41" s="1"/>
  <c r="V8" i="41" s="1"/>
  <c r="V7" i="41" s="1"/>
  <c r="V6" i="41" s="1"/>
  <c r="V5" i="41" s="1"/>
  <c r="AI21" i="41"/>
  <c r="AI20" i="41" s="1"/>
  <c r="AI19" i="41" s="1"/>
  <c r="AI18" i="41" s="1"/>
  <c r="AI17" i="41" s="1"/>
  <c r="AI16" i="41" s="1"/>
  <c r="AI15" i="41" s="1"/>
  <c r="AI14" i="41" s="1"/>
  <c r="AI13" i="41" s="1"/>
  <c r="AI12" i="41" s="1"/>
  <c r="AI11" i="41" s="1"/>
  <c r="AI10" i="41" s="1"/>
  <c r="AI9" i="41" s="1"/>
  <c r="AI8" i="41" s="1"/>
  <c r="AI7" i="41" s="1"/>
  <c r="AI6" i="41" s="1"/>
  <c r="AI5" i="41" s="1"/>
  <c r="AW116" i="41"/>
  <c r="AV21" i="41"/>
  <c r="AV20" i="41" s="1"/>
  <c r="AV19" i="41" s="1"/>
  <c r="AV18" i="41" s="1"/>
  <c r="AV17" i="41" s="1"/>
  <c r="AV16" i="41" s="1"/>
  <c r="AV15" i="41" s="1"/>
  <c r="AV14" i="41" s="1"/>
  <c r="AV13" i="41" s="1"/>
  <c r="AV12" i="41" s="1"/>
  <c r="AV11" i="41" s="1"/>
  <c r="AV10" i="41" s="1"/>
  <c r="AV9" i="41" s="1"/>
  <c r="AV8" i="41" s="1"/>
  <c r="AV7" i="41" s="1"/>
  <c r="AV6" i="41" s="1"/>
  <c r="AV5" i="41" s="1"/>
  <c r="AZ73" i="41"/>
  <c r="BD89" i="41"/>
  <c r="BY92" i="41"/>
  <c r="AO95" i="41"/>
  <c r="AS97" i="41"/>
  <c r="AK99" i="41"/>
  <c r="AC101" i="41"/>
  <c r="U103" i="41"/>
  <c r="M105" i="41"/>
  <c r="E107" i="41"/>
  <c r="BX107" i="41"/>
  <c r="AJ108" i="41"/>
  <c r="BT108" i="41"/>
  <c r="X109" i="41"/>
  <c r="BC109" i="41"/>
  <c r="D110" i="41"/>
  <c r="AB110" i="41"/>
  <c r="AZ110" i="41"/>
  <c r="BX110" i="41"/>
  <c r="X111" i="41"/>
  <c r="AU111" i="41"/>
  <c r="BN111" i="41"/>
  <c r="L112" i="41"/>
  <c r="AC112" i="41"/>
  <c r="AR112" i="41"/>
  <c r="BI112" i="41"/>
  <c r="BY112" i="41"/>
  <c r="P113" i="41"/>
  <c r="AG113" i="41"/>
  <c r="AW113" i="41"/>
  <c r="BL113" i="41"/>
  <c r="E114" i="41"/>
  <c r="U114" i="41"/>
  <c r="AJ114" i="41"/>
  <c r="BA114" i="41"/>
  <c r="BQ114" i="41"/>
  <c r="H115" i="41"/>
  <c r="Y115" i="41"/>
  <c r="AO115" i="41"/>
  <c r="BD115" i="41"/>
  <c r="BU115" i="41"/>
  <c r="M116" i="41"/>
  <c r="AB116" i="41"/>
  <c r="AQ116" i="41"/>
  <c r="BD116" i="41"/>
  <c r="BQ116" i="41"/>
  <c r="E117" i="41"/>
  <c r="Q117" i="41"/>
  <c r="AC117" i="41"/>
  <c r="AO117" i="41"/>
  <c r="BA117" i="41"/>
  <c r="BM117" i="41"/>
  <c r="BY117" i="41"/>
  <c r="M118" i="41"/>
  <c r="Y118" i="41"/>
  <c r="AK118" i="41"/>
  <c r="AW118" i="41"/>
  <c r="BI118" i="41"/>
  <c r="BU118" i="41"/>
  <c r="I119" i="41"/>
  <c r="U119" i="41"/>
  <c r="AG119" i="41"/>
  <c r="BE119" i="41"/>
  <c r="BQ119" i="41"/>
  <c r="Q120" i="41"/>
  <c r="AO120" i="41"/>
  <c r="BY120" i="41"/>
  <c r="AQ21" i="41"/>
  <c r="AQ20" i="41" s="1"/>
  <c r="AQ19" i="41" s="1"/>
  <c r="AQ18" i="41" s="1"/>
  <c r="AQ17" i="41" s="1"/>
  <c r="AQ16" i="41" s="1"/>
  <c r="AQ15" i="41" s="1"/>
  <c r="AQ14" i="41" s="1"/>
  <c r="AQ13" i="41" s="1"/>
  <c r="AQ12" i="41" s="1"/>
  <c r="AQ11" i="41" s="1"/>
  <c r="AQ10" i="41" s="1"/>
  <c r="AQ9" i="41" s="1"/>
  <c r="AQ8" i="41" s="1"/>
  <c r="AQ7" i="41" s="1"/>
  <c r="AQ6" i="41" s="1"/>
  <c r="AQ5" i="41" s="1"/>
  <c r="C21" i="41"/>
  <c r="C20" i="41" s="1"/>
  <c r="C19" i="41" s="1"/>
  <c r="C18" i="41" s="1"/>
  <c r="C17" i="41" s="1"/>
  <c r="C16" i="41" s="1"/>
  <c r="C15" i="41" s="1"/>
  <c r="C14" i="41" s="1"/>
  <c r="C13" i="41" s="1"/>
  <c r="C12" i="41" s="1"/>
  <c r="C11" i="41" s="1"/>
  <c r="C10" i="41" s="1"/>
  <c r="C9" i="41" s="1"/>
  <c r="C8" i="41" s="1"/>
  <c r="C7" i="41" s="1"/>
  <c r="C6" i="41" s="1"/>
  <c r="C5" i="41" s="1"/>
  <c r="BP21" i="41"/>
  <c r="BP20" i="41" s="1"/>
  <c r="BP19" i="41" s="1"/>
  <c r="BP18" i="41" s="1"/>
  <c r="BP17" i="41" s="1"/>
  <c r="BP16" i="41" s="1"/>
  <c r="BP15" i="41" s="1"/>
  <c r="BP14" i="41" s="1"/>
  <c r="BP13" i="41" s="1"/>
  <c r="BP12" i="41" s="1"/>
  <c r="BP11" i="41" s="1"/>
  <c r="BP10" i="41" s="1"/>
  <c r="BP9" i="41" s="1"/>
  <c r="BP8" i="41" s="1"/>
  <c r="BP7" i="41" s="1"/>
  <c r="BP6" i="41" s="1"/>
  <c r="BP5" i="41" s="1"/>
  <c r="AM118" i="41"/>
  <c r="BW118" i="41"/>
  <c r="AU119" i="41"/>
  <c r="G120" i="41"/>
  <c r="BO120" i="41"/>
  <c r="BQ21" i="41"/>
  <c r="BQ20" i="41" s="1"/>
  <c r="BQ19" i="41" s="1"/>
  <c r="BQ18" i="41" s="1"/>
  <c r="BQ17" i="41" s="1"/>
  <c r="BQ16" i="41" s="1"/>
  <c r="BQ15" i="41" s="1"/>
  <c r="BQ14" i="41" s="1"/>
  <c r="BQ13" i="41" s="1"/>
  <c r="BQ12" i="41" s="1"/>
  <c r="BQ11" i="41" s="1"/>
  <c r="BQ10" i="41" s="1"/>
  <c r="BQ9" i="41" s="1"/>
  <c r="BQ8" i="41" s="1"/>
  <c r="BQ7" i="41" s="1"/>
  <c r="BQ6" i="41" s="1"/>
  <c r="BQ5" i="41" s="1"/>
  <c r="BD120" i="41"/>
  <c r="AG120" i="41"/>
  <c r="BG114" i="41"/>
  <c r="BF120" i="41"/>
  <c r="P76" i="41"/>
  <c r="D90" i="41"/>
  <c r="P93" i="41"/>
  <c r="BD95" i="41"/>
  <c r="BE97" i="41"/>
  <c r="AW99" i="41"/>
  <c r="AO101" i="41"/>
  <c r="AG103" i="41"/>
  <c r="Y105" i="41"/>
  <c r="Q107" i="41"/>
  <c r="BY107" i="41"/>
  <c r="AK108" i="41"/>
  <c r="BU108" i="41"/>
  <c r="Y109" i="41"/>
  <c r="BD109" i="41"/>
  <c r="E110" i="41"/>
  <c r="AC110" i="41"/>
  <c r="BA110" i="41"/>
  <c r="BY110" i="41"/>
  <c r="Y111" i="41"/>
  <c r="AV111" i="41"/>
  <c r="BR111" i="41"/>
  <c r="M112" i="41"/>
  <c r="AD112" i="41"/>
  <c r="AS112" i="41"/>
  <c r="BJ112" i="41"/>
  <c r="BZ112" i="41"/>
  <c r="Q113" i="41"/>
  <c r="AH113" i="41"/>
  <c r="AX113" i="41"/>
  <c r="BM113" i="41"/>
  <c r="F114" i="41"/>
  <c r="V114" i="41"/>
  <c r="AK114" i="41"/>
  <c r="BB114" i="41"/>
  <c r="BR114" i="41"/>
  <c r="I115" i="41"/>
  <c r="Z115" i="41"/>
  <c r="AP115" i="41"/>
  <c r="BE115" i="41"/>
  <c r="BV115" i="41"/>
  <c r="N116" i="41"/>
  <c r="AC116" i="41"/>
  <c r="AR116" i="41"/>
  <c r="BE116" i="41"/>
  <c r="BR116" i="41"/>
  <c r="F117" i="41"/>
  <c r="R117" i="41"/>
  <c r="AD117" i="41"/>
  <c r="AP117" i="41"/>
  <c r="BB117" i="41"/>
  <c r="BN117" i="41"/>
  <c r="BZ117" i="41"/>
  <c r="N118" i="41"/>
  <c r="Z118" i="41"/>
  <c r="AL118" i="41"/>
  <c r="AX118" i="41"/>
  <c r="BJ118" i="41"/>
  <c r="BV118" i="41"/>
  <c r="J119" i="41"/>
  <c r="V119" i="41"/>
  <c r="AH119" i="41"/>
  <c r="AT119" i="41"/>
  <c r="BF119" i="41"/>
  <c r="BR119" i="41"/>
  <c r="F120" i="41"/>
  <c r="R120" i="41"/>
  <c r="AD120" i="41"/>
  <c r="AP120" i="41"/>
  <c r="BB120" i="41"/>
  <c r="BN120" i="41"/>
  <c r="BZ120" i="41"/>
  <c r="AF21" i="41"/>
  <c r="AF20" i="41" s="1"/>
  <c r="AF19" i="41" s="1"/>
  <c r="AF18" i="41" s="1"/>
  <c r="AF17" i="41" s="1"/>
  <c r="AF16" i="41" s="1"/>
  <c r="AF15" i="41" s="1"/>
  <c r="AF14" i="41" s="1"/>
  <c r="AF13" i="41" s="1"/>
  <c r="AF12" i="41" s="1"/>
  <c r="AF11" i="41" s="1"/>
  <c r="AF10" i="41" s="1"/>
  <c r="AF9" i="41" s="1"/>
  <c r="AF8" i="41" s="1"/>
  <c r="AF7" i="41" s="1"/>
  <c r="AF6" i="41" s="1"/>
  <c r="AF5" i="41" s="1"/>
  <c r="BD21" i="41"/>
  <c r="BD20" i="41" s="1"/>
  <c r="BD19" i="41" s="1"/>
  <c r="BD18" i="41" s="1"/>
  <c r="BD17" i="41" s="1"/>
  <c r="BD16" i="41" s="1"/>
  <c r="BD15" i="41" s="1"/>
  <c r="BD14" i="41" s="1"/>
  <c r="BD13" i="41" s="1"/>
  <c r="BD12" i="41" s="1"/>
  <c r="BD11" i="41" s="1"/>
  <c r="BD10" i="41" s="1"/>
  <c r="BD9" i="41" s="1"/>
  <c r="BD8" i="41" s="1"/>
  <c r="BD7" i="41" s="1"/>
  <c r="BD6" i="41" s="1"/>
  <c r="BD5" i="41" s="1"/>
  <c r="AA118" i="41"/>
  <c r="AI119" i="41"/>
  <c r="S120" i="41"/>
  <c r="BC120" i="41"/>
  <c r="BE21" i="41"/>
  <c r="BE20" i="41" s="1"/>
  <c r="BE19" i="41" s="1"/>
  <c r="BE18" i="41" s="1"/>
  <c r="BE17" i="41" s="1"/>
  <c r="BE16" i="41" s="1"/>
  <c r="BE15" i="41" s="1"/>
  <c r="BE14" i="41" s="1"/>
  <c r="BE13" i="41" s="1"/>
  <c r="BE12" i="41" s="1"/>
  <c r="BE11" i="41" s="1"/>
  <c r="BE10" i="41" s="1"/>
  <c r="BE9" i="41" s="1"/>
  <c r="BE8" i="41" s="1"/>
  <c r="BE7" i="41" s="1"/>
  <c r="BE6" i="41" s="1"/>
  <c r="BE5" i="41" s="1"/>
  <c r="BP120" i="41"/>
  <c r="BI119" i="41"/>
  <c r="BS21" i="41"/>
  <c r="BS20" i="41" s="1"/>
  <c r="BS19" i="41" s="1"/>
  <c r="BS18" i="41" s="1"/>
  <c r="BS17" i="41" s="1"/>
  <c r="BS16" i="41" s="1"/>
  <c r="BS15" i="41" s="1"/>
  <c r="BS14" i="41" s="1"/>
  <c r="BS13" i="41" s="1"/>
  <c r="BS12" i="41" s="1"/>
  <c r="BS11" i="41" s="1"/>
  <c r="BS10" i="41" s="1"/>
  <c r="BS9" i="41" s="1"/>
  <c r="BS8" i="41" s="1"/>
  <c r="BS7" i="41" s="1"/>
  <c r="BS6" i="41" s="1"/>
  <c r="BS5" i="41" s="1"/>
  <c r="BR83" i="41"/>
  <c r="AR114" i="41"/>
  <c r="J120" i="41"/>
  <c r="R78" i="41"/>
  <c r="AB90" i="41"/>
  <c r="AG93" i="41"/>
  <c r="BU95" i="41"/>
  <c r="BQ97" i="41"/>
  <c r="BI99" i="41"/>
  <c r="BA101" i="41"/>
  <c r="AS103" i="41"/>
  <c r="AK105" i="41"/>
  <c r="AC107" i="41"/>
  <c r="E108" i="41"/>
  <c r="AO108" i="41"/>
  <c r="BX108" i="41"/>
  <c r="AE109" i="41"/>
  <c r="BE109" i="41"/>
  <c r="H110" i="41"/>
  <c r="AF110" i="41"/>
  <c r="BD110" i="41"/>
  <c r="D111" i="41"/>
  <c r="AB111" i="41"/>
  <c r="AW111" i="41"/>
  <c r="BS111" i="41"/>
  <c r="N112" i="41"/>
  <c r="AE112" i="41"/>
  <c r="AV112" i="41"/>
  <c r="BL112" i="41"/>
  <c r="C113" i="41"/>
  <c r="T113" i="41"/>
  <c r="AJ113" i="41"/>
  <c r="AY113" i="41"/>
  <c r="BP113" i="41"/>
  <c r="H114" i="41"/>
  <c r="W114" i="41"/>
  <c r="AN114" i="41"/>
  <c r="BD114" i="41"/>
  <c r="BS114" i="41"/>
  <c r="L115" i="41"/>
  <c r="AB115" i="41"/>
  <c r="AQ115" i="41"/>
  <c r="BH115" i="41"/>
  <c r="BX115" i="41"/>
  <c r="O116" i="41"/>
  <c r="AF116" i="41"/>
  <c r="AS116" i="41"/>
  <c r="BF116" i="41"/>
  <c r="BS116" i="41"/>
  <c r="G117" i="41"/>
  <c r="S117" i="41"/>
  <c r="AE117" i="41"/>
  <c r="AQ117" i="41"/>
  <c r="BC117" i="41"/>
  <c r="BO117" i="41"/>
  <c r="O118" i="41"/>
  <c r="AY118" i="41"/>
  <c r="BK118" i="41"/>
  <c r="W119" i="41"/>
  <c r="BG119" i="41"/>
  <c r="AE120" i="41"/>
  <c r="D21" i="41"/>
  <c r="AR120" i="41"/>
  <c r="BF21" i="41"/>
  <c r="BF20" i="41" s="1"/>
  <c r="BF19" i="41" s="1"/>
  <c r="BF18" i="41" s="1"/>
  <c r="BF17" i="41" s="1"/>
  <c r="BF16" i="41" s="1"/>
  <c r="BF15" i="41" s="1"/>
  <c r="BF14" i="41" s="1"/>
  <c r="BF13" i="41" s="1"/>
  <c r="BF12" i="41" s="1"/>
  <c r="BF11" i="41" s="1"/>
  <c r="BF10" i="41" s="1"/>
  <c r="BF9" i="41" s="1"/>
  <c r="BF8" i="41" s="1"/>
  <c r="BF7" i="41" s="1"/>
  <c r="BF6" i="41" s="1"/>
  <c r="BF5" i="41" s="1"/>
  <c r="BE120" i="41"/>
  <c r="M102" i="41"/>
  <c r="H109" i="41"/>
  <c r="BK110" i="41"/>
  <c r="AZ112" i="41"/>
  <c r="BT113" i="41"/>
  <c r="BL115" i="41"/>
  <c r="BV116" i="41"/>
  <c r="BR117" i="41"/>
  <c r="BB118" i="41"/>
  <c r="AL119" i="41"/>
  <c r="V120" i="41"/>
  <c r="BH21" i="41"/>
  <c r="BH20" i="41" s="1"/>
  <c r="BH19" i="41" s="1"/>
  <c r="BH18" i="41" s="1"/>
  <c r="BH17" i="41" s="1"/>
  <c r="BH16" i="41" s="1"/>
  <c r="BH15" i="41" s="1"/>
  <c r="BH14" i="41" s="1"/>
  <c r="BH13" i="41" s="1"/>
  <c r="BH12" i="41" s="1"/>
  <c r="BH11" i="41" s="1"/>
  <c r="BH10" i="41" s="1"/>
  <c r="BH9" i="41" s="1"/>
  <c r="BH8" i="41" s="1"/>
  <c r="BH7" i="41" s="1"/>
  <c r="BH6" i="41" s="1"/>
  <c r="BH5" i="41" s="1"/>
  <c r="J80" i="41"/>
  <c r="AZ90" i="41"/>
  <c r="AW93" i="41"/>
  <c r="K96" i="41"/>
  <c r="E98" i="41"/>
  <c r="BU99" i="41"/>
  <c r="BM101" i="41"/>
  <c r="BE103" i="41"/>
  <c r="AW105" i="41"/>
  <c r="AO107" i="41"/>
  <c r="K108" i="41"/>
  <c r="AU108" i="41"/>
  <c r="BY108" i="41"/>
  <c r="AF109" i="41"/>
  <c r="BH109" i="41"/>
  <c r="I110" i="41"/>
  <c r="AG110" i="41"/>
  <c r="BE110" i="41"/>
  <c r="E111" i="41"/>
  <c r="AC111" i="41"/>
  <c r="AZ111" i="41"/>
  <c r="BT111" i="41"/>
  <c r="Q112" i="41"/>
  <c r="AF112" i="41"/>
  <c r="AW112" i="41"/>
  <c r="BM112" i="41"/>
  <c r="D113" i="41"/>
  <c r="U113" i="41"/>
  <c r="AK113" i="41"/>
  <c r="AZ113" i="41"/>
  <c r="BQ113" i="41"/>
  <c r="I114" i="41"/>
  <c r="X114" i="41"/>
  <c r="AO114" i="41"/>
  <c r="BE114" i="41"/>
  <c r="BT114" i="41"/>
  <c r="M115" i="41"/>
  <c r="AC115" i="41"/>
  <c r="AR115" i="41"/>
  <c r="BI115" i="41"/>
  <c r="BY115" i="41"/>
  <c r="P116" i="41"/>
  <c r="AG116" i="41"/>
  <c r="AT116" i="41"/>
  <c r="BH116" i="41"/>
  <c r="BT116" i="41"/>
  <c r="H117" i="41"/>
  <c r="T117" i="41"/>
  <c r="AF117" i="41"/>
  <c r="AR117" i="41"/>
  <c r="BD117" i="41"/>
  <c r="BP117" i="41"/>
  <c r="D118" i="41"/>
  <c r="P118" i="41"/>
  <c r="AB118" i="41"/>
  <c r="AN118" i="41"/>
  <c r="AZ118" i="41"/>
  <c r="BL118" i="41"/>
  <c r="BX118" i="41"/>
  <c r="L119" i="41"/>
  <c r="X119" i="41"/>
  <c r="AV119" i="41"/>
  <c r="AT21" i="41"/>
  <c r="AT20" i="41" s="1"/>
  <c r="AT19" i="41" s="1"/>
  <c r="AT18" i="41" s="1"/>
  <c r="AT17" i="41" s="1"/>
  <c r="AT16" i="41" s="1"/>
  <c r="AT15" i="41" s="1"/>
  <c r="AT14" i="41" s="1"/>
  <c r="AT13" i="41" s="1"/>
  <c r="AT12" i="41" s="1"/>
  <c r="AT11" i="41" s="1"/>
  <c r="AT10" i="41" s="1"/>
  <c r="AT9" i="41" s="1"/>
  <c r="AT8" i="41" s="1"/>
  <c r="AT7" i="41" s="1"/>
  <c r="AT6" i="41" s="1"/>
  <c r="AT5" i="41" s="1"/>
  <c r="AU21" i="41"/>
  <c r="AU20" i="41" s="1"/>
  <c r="AU19" i="41" s="1"/>
  <c r="AU18" i="41" s="1"/>
  <c r="AU17" i="41" s="1"/>
  <c r="AU16" i="41" s="1"/>
  <c r="AU15" i="41" s="1"/>
  <c r="AU14" i="41" s="1"/>
  <c r="AU13" i="41" s="1"/>
  <c r="AU12" i="41" s="1"/>
  <c r="AU11" i="41" s="1"/>
  <c r="AU10" i="41" s="1"/>
  <c r="AU9" i="41" s="1"/>
  <c r="AU8" i="41" s="1"/>
  <c r="AU7" i="41" s="1"/>
  <c r="AU6" i="41" s="1"/>
  <c r="AU5" i="41" s="1"/>
  <c r="E94" i="41"/>
  <c r="E104" i="41"/>
  <c r="AJ109" i="41"/>
  <c r="AI111" i="41"/>
  <c r="H113" i="41"/>
  <c r="K114" i="41"/>
  <c r="AE115" i="41"/>
  <c r="T116" i="41"/>
  <c r="AT117" i="41"/>
  <c r="AP118" i="41"/>
  <c r="Z119" i="41"/>
  <c r="AH120" i="41"/>
  <c r="BT21" i="41"/>
  <c r="BT20" i="41" s="1"/>
  <c r="BT19" i="41" s="1"/>
  <c r="BT18" i="41" s="1"/>
  <c r="BT17" i="41" s="1"/>
  <c r="BT16" i="41" s="1"/>
  <c r="BT15" i="41" s="1"/>
  <c r="BT14" i="41" s="1"/>
  <c r="BT13" i="41" s="1"/>
  <c r="BT12" i="41" s="1"/>
  <c r="BT11" i="41" s="1"/>
  <c r="BT10" i="41" s="1"/>
  <c r="BT9" i="41" s="1"/>
  <c r="BT8" i="41" s="1"/>
  <c r="BT7" i="41" s="1"/>
  <c r="BT6" i="41" s="1"/>
  <c r="BT5" i="41" s="1"/>
  <c r="BZ81" i="41"/>
  <c r="BS90" i="41"/>
  <c r="BL93" i="41"/>
  <c r="Y96" i="41"/>
  <c r="Q98" i="41"/>
  <c r="I100" i="41"/>
  <c r="BY101" i="41"/>
  <c r="BQ103" i="41"/>
  <c r="BI105" i="41"/>
  <c r="AY107" i="41"/>
  <c r="L108" i="41"/>
  <c r="AV108" i="41"/>
  <c r="G109" i="41"/>
  <c r="AG109" i="41"/>
  <c r="BI109" i="41"/>
  <c r="N110" i="41"/>
  <c r="AL110" i="41"/>
  <c r="BJ110" i="41"/>
  <c r="J111" i="41"/>
  <c r="AH111" i="41"/>
  <c r="BA111" i="41"/>
  <c r="BU111" i="41"/>
  <c r="R112" i="41"/>
  <c r="AG112" i="41"/>
  <c r="AX112" i="41"/>
  <c r="BN112" i="41"/>
  <c r="E113" i="41"/>
  <c r="V113" i="41"/>
  <c r="AL113" i="41"/>
  <c r="BA113" i="41"/>
  <c r="BR113" i="41"/>
  <c r="J114" i="41"/>
  <c r="Y114" i="41"/>
  <c r="AP114" i="41"/>
  <c r="BF114" i="41"/>
  <c r="BU114" i="41"/>
  <c r="N115" i="41"/>
  <c r="AD115" i="41"/>
  <c r="AS115" i="41"/>
  <c r="BJ115" i="41"/>
  <c r="BZ115" i="41"/>
  <c r="Q116" i="41"/>
  <c r="AH116" i="41"/>
  <c r="AV116" i="41"/>
  <c r="BI116" i="41"/>
  <c r="BU116" i="41"/>
  <c r="I117" i="41"/>
  <c r="U117" i="41"/>
  <c r="AG117" i="41"/>
  <c r="AS117" i="41"/>
  <c r="BE117" i="41"/>
  <c r="BQ117" i="41"/>
  <c r="E118" i="41"/>
  <c r="Q118" i="41"/>
  <c r="AC118" i="41"/>
  <c r="AO118" i="41"/>
  <c r="BA118" i="41"/>
  <c r="BM118" i="41"/>
  <c r="BY118" i="41"/>
  <c r="M119" i="41"/>
  <c r="Y119" i="41"/>
  <c r="AK119" i="41"/>
  <c r="AW119" i="41"/>
  <c r="BU119" i="41"/>
  <c r="BG21" i="41"/>
  <c r="BG20" i="41" s="1"/>
  <c r="BG19" i="41" s="1"/>
  <c r="BG18" i="41" s="1"/>
  <c r="BG17" i="41" s="1"/>
  <c r="BG16" i="41" s="1"/>
  <c r="BG15" i="41" s="1"/>
  <c r="BG14" i="41" s="1"/>
  <c r="BG13" i="41" s="1"/>
  <c r="BG12" i="41" s="1"/>
  <c r="BG11" i="41" s="1"/>
  <c r="BG10" i="41" s="1"/>
  <c r="BG9" i="41" s="1"/>
  <c r="BG8" i="41" s="1"/>
  <c r="BG7" i="41" s="1"/>
  <c r="BG6" i="41" s="1"/>
  <c r="BG5" i="41" s="1"/>
  <c r="Q91" i="41"/>
  <c r="U100" i="41"/>
  <c r="BA107" i="41"/>
  <c r="AW108" i="41"/>
  <c r="O110" i="41"/>
  <c r="K111" i="41"/>
  <c r="S112" i="41"/>
  <c r="BO112" i="41"/>
  <c r="AM113" i="41"/>
  <c r="AV115" i="41"/>
  <c r="J117" i="41"/>
  <c r="R118" i="41"/>
  <c r="BN118" i="41"/>
  <c r="BJ119" i="41"/>
  <c r="X21" i="41"/>
  <c r="X20" i="41" s="1"/>
  <c r="X19" i="41" s="1"/>
  <c r="X18" i="41" s="1"/>
  <c r="X17" i="41" s="1"/>
  <c r="X16" i="41" s="1"/>
  <c r="X15" i="41" s="1"/>
  <c r="X14" i="41" s="1"/>
  <c r="X13" i="41" s="1"/>
  <c r="X12" i="41" s="1"/>
  <c r="X11" i="41" s="1"/>
  <c r="X10" i="41" s="1"/>
  <c r="X9" i="41" s="1"/>
  <c r="X8" i="41" s="1"/>
  <c r="X7" i="41" s="1"/>
  <c r="X6" i="41" s="1"/>
  <c r="X5" i="41" s="1"/>
  <c r="J128" i="8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G7" i="8"/>
  <c r="F7" i="8"/>
  <c r="E7" i="8"/>
  <c r="D7" i="8"/>
  <c r="C7" i="8"/>
  <c r="B7" i="8"/>
  <c r="CP217" i="41" l="1"/>
  <c r="CB217" i="41"/>
  <c r="CT217" i="41"/>
  <c r="CD217" i="41"/>
  <c r="CV217" i="41"/>
  <c r="CH217" i="41"/>
  <c r="CW217" i="41"/>
  <c r="CI217" i="41"/>
  <c r="CX217" i="41"/>
  <c r="CJ217" i="41"/>
  <c r="CY217" i="41"/>
  <c r="CK217" i="41"/>
  <c r="CZ217" i="41"/>
  <c r="CL217" i="41"/>
  <c r="DA217" i="41"/>
  <c r="CM217" i="41"/>
  <c r="DB217" i="41"/>
  <c r="CC217" i="41"/>
  <c r="CN217" i="41"/>
  <c r="CO217" i="41"/>
  <c r="CU217" i="41"/>
  <c r="CQ217" i="41"/>
  <c r="DC217" i="41"/>
  <c r="CF217" i="41"/>
  <c r="CR217" i="41"/>
  <c r="CG217" i="41"/>
  <c r="CS217" i="41"/>
  <c r="CE217" i="41"/>
  <c r="CN211" i="41"/>
  <c r="CO211" i="41"/>
  <c r="CP211" i="41"/>
  <c r="CB211" i="41"/>
  <c r="CT211" i="41"/>
  <c r="CC211" i="41"/>
  <c r="CU211" i="41"/>
  <c r="CD211" i="41"/>
  <c r="CV211" i="41"/>
  <c r="CH211" i="41"/>
  <c r="CW211" i="41"/>
  <c r="CI211" i="41"/>
  <c r="CX211" i="41"/>
  <c r="CJ211" i="41"/>
  <c r="CY211" i="41"/>
  <c r="CK211" i="41"/>
  <c r="CZ211" i="41"/>
  <c r="CL211" i="41"/>
  <c r="DA211" i="41"/>
  <c r="CM211" i="41"/>
  <c r="DB211" i="41"/>
  <c r="CE211" i="41"/>
  <c r="CQ211" i="41"/>
  <c r="DC211" i="41"/>
  <c r="CF211" i="41"/>
  <c r="CR211" i="41"/>
  <c r="CG211" i="41"/>
  <c r="CS211" i="41"/>
  <c r="CK188" i="41"/>
  <c r="CW188" i="41"/>
  <c r="CD188" i="41"/>
  <c r="CP188" i="41"/>
  <c r="DB188" i="41"/>
  <c r="CJ188" i="41"/>
  <c r="CY188" i="41"/>
  <c r="CL188" i="41"/>
  <c r="CZ188" i="41"/>
  <c r="CM188" i="41"/>
  <c r="DA188" i="41"/>
  <c r="CN188" i="41"/>
  <c r="DC188" i="41"/>
  <c r="CO188" i="41"/>
  <c r="CB188" i="41"/>
  <c r="CQ188" i="41"/>
  <c r="CC188" i="41"/>
  <c r="CR188" i="41"/>
  <c r="CE188" i="41"/>
  <c r="CS188" i="41"/>
  <c r="CF188" i="41"/>
  <c r="CT188" i="41"/>
  <c r="CG188" i="41"/>
  <c r="CU188" i="41"/>
  <c r="CH188" i="41"/>
  <c r="CV188" i="41"/>
  <c r="CI188" i="41"/>
  <c r="CX188" i="41"/>
  <c r="CG168" i="41"/>
  <c r="CS168" i="41"/>
  <c r="CH168" i="41"/>
  <c r="CT168" i="41"/>
  <c r="CI168" i="41"/>
  <c r="CU168" i="41"/>
  <c r="CJ168" i="41"/>
  <c r="CV168" i="41"/>
  <c r="CK168" i="41"/>
  <c r="CW168" i="41"/>
  <c r="CL168" i="41"/>
  <c r="CX168" i="41"/>
  <c r="CM168" i="41"/>
  <c r="CY168" i="41"/>
  <c r="CB168" i="41"/>
  <c r="CN168" i="41"/>
  <c r="CZ168" i="41"/>
  <c r="CC168" i="41"/>
  <c r="CO168" i="41"/>
  <c r="DA168" i="41"/>
  <c r="CD168" i="41"/>
  <c r="CP168" i="41"/>
  <c r="DB168" i="41"/>
  <c r="CF168" i="41"/>
  <c r="CR168" i="41"/>
  <c r="CE168" i="41"/>
  <c r="CQ168" i="41"/>
  <c r="DC168" i="41"/>
  <c r="CO155" i="41"/>
  <c r="CI150" i="41"/>
  <c r="CD232" i="41"/>
  <c r="CP232" i="41"/>
  <c r="DB232" i="41"/>
  <c r="CK232" i="41"/>
  <c r="CW232" i="41"/>
  <c r="CB232" i="41"/>
  <c r="CQ232" i="41"/>
  <c r="CC232" i="41"/>
  <c r="CR232" i="41"/>
  <c r="CE232" i="41"/>
  <c r="CS232" i="41"/>
  <c r="CF232" i="41"/>
  <c r="CT232" i="41"/>
  <c r="CG232" i="41"/>
  <c r="CU232" i="41"/>
  <c r="CH232" i="41"/>
  <c r="CV232" i="41"/>
  <c r="CI232" i="41"/>
  <c r="CX232" i="41"/>
  <c r="CJ232" i="41"/>
  <c r="CY232" i="41"/>
  <c r="CL232" i="41"/>
  <c r="CZ232" i="41"/>
  <c r="CM232" i="41"/>
  <c r="DA232" i="41"/>
  <c r="CN232" i="41"/>
  <c r="DC232" i="41"/>
  <c r="CO232" i="41"/>
  <c r="CG222" i="41"/>
  <c r="CS222" i="41"/>
  <c r="CH222" i="41"/>
  <c r="CT222" i="41"/>
  <c r="CK222" i="41"/>
  <c r="CL222" i="41"/>
  <c r="CX222" i="41"/>
  <c r="CC222" i="41"/>
  <c r="CO222" i="41"/>
  <c r="DA222" i="41"/>
  <c r="CB222" i="41"/>
  <c r="CV222" i="41"/>
  <c r="CD222" i="41"/>
  <c r="CW222" i="41"/>
  <c r="CE222" i="41"/>
  <c r="CY222" i="41"/>
  <c r="CF222" i="41"/>
  <c r="CZ222" i="41"/>
  <c r="CI222" i="41"/>
  <c r="DB222" i="41"/>
  <c r="CJ222" i="41"/>
  <c r="DC222" i="41"/>
  <c r="CM222" i="41"/>
  <c r="CN222" i="41"/>
  <c r="CP222" i="41"/>
  <c r="CQ222" i="41"/>
  <c r="CR222" i="41"/>
  <c r="CU222" i="41"/>
  <c r="CB207" i="41"/>
  <c r="CQ207" i="41"/>
  <c r="CC207" i="41"/>
  <c r="CR207" i="41"/>
  <c r="CD207" i="41"/>
  <c r="CS207" i="41"/>
  <c r="CE207" i="41"/>
  <c r="CT207" i="41"/>
  <c r="CF207" i="41"/>
  <c r="CX207" i="41"/>
  <c r="CG207" i="41"/>
  <c r="CY207" i="41"/>
  <c r="CH207" i="41"/>
  <c r="CZ207" i="41"/>
  <c r="CL207" i="41"/>
  <c r="DA207" i="41"/>
  <c r="CM207" i="41"/>
  <c r="DB207" i="41"/>
  <c r="CN207" i="41"/>
  <c r="DC207" i="41"/>
  <c r="CO207" i="41"/>
  <c r="CP207" i="41"/>
  <c r="CI207" i="41"/>
  <c r="CU207" i="41"/>
  <c r="CJ207" i="41"/>
  <c r="CV207" i="41"/>
  <c r="CK207" i="41"/>
  <c r="CW207" i="41"/>
  <c r="CB212" i="41"/>
  <c r="CQ212" i="41"/>
  <c r="CC212" i="41"/>
  <c r="CR212" i="41"/>
  <c r="CD212" i="41"/>
  <c r="CS212" i="41"/>
  <c r="CE212" i="41"/>
  <c r="CT212" i="41"/>
  <c r="CF212" i="41"/>
  <c r="CU212" i="41"/>
  <c r="CG212" i="41"/>
  <c r="CV212" i="41"/>
  <c r="CH212" i="41"/>
  <c r="CW212" i="41"/>
  <c r="CI212" i="41"/>
  <c r="CX212" i="41"/>
  <c r="CJ212" i="41"/>
  <c r="DB212" i="41"/>
  <c r="CK212" i="41"/>
  <c r="DC212" i="41"/>
  <c r="CL212" i="41"/>
  <c r="CP212" i="41"/>
  <c r="DA212" i="41"/>
  <c r="CM212" i="41"/>
  <c r="CY212" i="41"/>
  <c r="CN212" i="41"/>
  <c r="CZ212" i="41"/>
  <c r="CO212" i="41"/>
  <c r="CG186" i="41"/>
  <c r="CS186" i="41"/>
  <c r="CL186" i="41"/>
  <c r="CX186" i="41"/>
  <c r="CI186" i="41"/>
  <c r="CW186" i="41"/>
  <c r="CJ186" i="41"/>
  <c r="CY186" i="41"/>
  <c r="CK186" i="41"/>
  <c r="CZ186" i="41"/>
  <c r="CM186" i="41"/>
  <c r="DA186" i="41"/>
  <c r="CN186" i="41"/>
  <c r="DB186" i="41"/>
  <c r="CO186" i="41"/>
  <c r="DC186" i="41"/>
  <c r="CB186" i="41"/>
  <c r="CP186" i="41"/>
  <c r="CC186" i="41"/>
  <c r="CQ186" i="41"/>
  <c r="CD186" i="41"/>
  <c r="CR186" i="41"/>
  <c r="CE186" i="41"/>
  <c r="CT186" i="41"/>
  <c r="CF186" i="41"/>
  <c r="CU186" i="41"/>
  <c r="CH186" i="41"/>
  <c r="CV186" i="41"/>
  <c r="CC169" i="41"/>
  <c r="CO169" i="41"/>
  <c r="DA169" i="41"/>
  <c r="CD169" i="41"/>
  <c r="CP169" i="41"/>
  <c r="DB169" i="41"/>
  <c r="CE169" i="41"/>
  <c r="CQ169" i="41"/>
  <c r="DC169" i="41"/>
  <c r="CF169" i="41"/>
  <c r="CR169" i="41"/>
  <c r="CG169" i="41"/>
  <c r="CS169" i="41"/>
  <c r="CH169" i="41"/>
  <c r="CT169" i="41"/>
  <c r="CI169" i="41"/>
  <c r="CU169" i="41"/>
  <c r="CJ169" i="41"/>
  <c r="CV169" i="41"/>
  <c r="CK169" i="41"/>
  <c r="CW169" i="41"/>
  <c r="CL169" i="41"/>
  <c r="CX169" i="41"/>
  <c r="CB169" i="41"/>
  <c r="CN169" i="41"/>
  <c r="CZ169" i="41"/>
  <c r="CY169" i="41"/>
  <c r="CM169" i="41"/>
  <c r="CD238" i="41"/>
  <c r="CP238" i="41"/>
  <c r="DB238" i="41"/>
  <c r="CK238" i="41"/>
  <c r="CX238" i="41"/>
  <c r="CL238" i="41"/>
  <c r="CY238" i="41"/>
  <c r="CM238" i="41"/>
  <c r="CZ238" i="41"/>
  <c r="CN238" i="41"/>
  <c r="DA238" i="41"/>
  <c r="CB238" i="41"/>
  <c r="CO238" i="41"/>
  <c r="DC238" i="41"/>
  <c r="CC238" i="41"/>
  <c r="CQ238" i="41"/>
  <c r="CE238" i="41"/>
  <c r="CR238" i="41"/>
  <c r="CF238" i="41"/>
  <c r="CS238" i="41"/>
  <c r="CG238" i="41"/>
  <c r="CT238" i="41"/>
  <c r="CH238" i="41"/>
  <c r="CU238" i="41"/>
  <c r="CI238" i="41"/>
  <c r="CV238" i="41"/>
  <c r="CJ238" i="41"/>
  <c r="CW238" i="41"/>
  <c r="CL210" i="41"/>
  <c r="DA210" i="41"/>
  <c r="CM210" i="41"/>
  <c r="DB210" i="41"/>
  <c r="CN210" i="41"/>
  <c r="DC210" i="41"/>
  <c r="CO210" i="41"/>
  <c r="CP210" i="41"/>
  <c r="CB210" i="41"/>
  <c r="CQ210" i="41"/>
  <c r="CC210" i="41"/>
  <c r="CR210" i="41"/>
  <c r="CD210" i="41"/>
  <c r="CS210" i="41"/>
  <c r="CE210" i="41"/>
  <c r="CT210" i="41"/>
  <c r="CF210" i="41"/>
  <c r="CX210" i="41"/>
  <c r="CG210" i="41"/>
  <c r="CY210" i="41"/>
  <c r="CH210" i="41"/>
  <c r="CZ210" i="41"/>
  <c r="CK210" i="41"/>
  <c r="CW210" i="41"/>
  <c r="CI210" i="41"/>
  <c r="CU210" i="41"/>
  <c r="CJ210" i="41"/>
  <c r="CV210" i="41"/>
  <c r="CL224" i="41"/>
  <c r="CX224" i="41"/>
  <c r="CG224" i="41"/>
  <c r="CS224" i="41"/>
  <c r="CJ224" i="41"/>
  <c r="CY224" i="41"/>
  <c r="CK224" i="41"/>
  <c r="CZ224" i="41"/>
  <c r="CM224" i="41"/>
  <c r="DA224" i="41"/>
  <c r="CN224" i="41"/>
  <c r="DB224" i="41"/>
  <c r="CO224" i="41"/>
  <c r="DC224" i="41"/>
  <c r="CB224" i="41"/>
  <c r="CP224" i="41"/>
  <c r="CC224" i="41"/>
  <c r="CQ224" i="41"/>
  <c r="CD224" i="41"/>
  <c r="CR224" i="41"/>
  <c r="CE224" i="41"/>
  <c r="CT224" i="41"/>
  <c r="CF224" i="41"/>
  <c r="CU224" i="41"/>
  <c r="CH224" i="41"/>
  <c r="CV224" i="41"/>
  <c r="CI224" i="41"/>
  <c r="CW224" i="41"/>
  <c r="CL205" i="41"/>
  <c r="DA205" i="41"/>
  <c r="CM205" i="41"/>
  <c r="DB205" i="41"/>
  <c r="CN205" i="41"/>
  <c r="CO205" i="41"/>
  <c r="CP205" i="41"/>
  <c r="CB205" i="41"/>
  <c r="CT205" i="41"/>
  <c r="CC205" i="41"/>
  <c r="CU205" i="41"/>
  <c r="CD205" i="41"/>
  <c r="CV205" i="41"/>
  <c r="CH205" i="41"/>
  <c r="CW205" i="41"/>
  <c r="CI205" i="41"/>
  <c r="CX205" i="41"/>
  <c r="CJ205" i="41"/>
  <c r="CY205" i="41"/>
  <c r="CK205" i="41"/>
  <c r="CZ205" i="41"/>
  <c r="CE205" i="41"/>
  <c r="CQ205" i="41"/>
  <c r="DC205" i="41"/>
  <c r="CF205" i="41"/>
  <c r="CR205" i="41"/>
  <c r="CG205" i="41"/>
  <c r="CS205" i="41"/>
  <c r="CK182" i="41"/>
  <c r="CW182" i="41"/>
  <c r="CM182" i="41"/>
  <c r="CD182" i="41"/>
  <c r="CP182" i="41"/>
  <c r="DB182" i="41"/>
  <c r="CG182" i="41"/>
  <c r="CS182" i="41"/>
  <c r="CR182" i="41"/>
  <c r="CB182" i="41"/>
  <c r="CT182" i="41"/>
  <c r="CC182" i="41"/>
  <c r="CU182" i="41"/>
  <c r="CE182" i="41"/>
  <c r="CV182" i="41"/>
  <c r="CF182" i="41"/>
  <c r="CX182" i="41"/>
  <c r="CH182" i="41"/>
  <c r="CY182" i="41"/>
  <c r="CI182" i="41"/>
  <c r="CZ182" i="41"/>
  <c r="CJ182" i="41"/>
  <c r="DA182" i="41"/>
  <c r="CL182" i="41"/>
  <c r="DC182" i="41"/>
  <c r="CN182" i="41"/>
  <c r="CO182" i="41"/>
  <c r="CQ182" i="41"/>
  <c r="CC190" i="41"/>
  <c r="CO190" i="41"/>
  <c r="DA190" i="41"/>
  <c r="CH190" i="41"/>
  <c r="CT190" i="41"/>
  <c r="CL190" i="41"/>
  <c r="CZ190" i="41"/>
  <c r="CM190" i="41"/>
  <c r="DB190" i="41"/>
  <c r="CN190" i="41"/>
  <c r="DC190" i="41"/>
  <c r="CP190" i="41"/>
  <c r="CB190" i="41"/>
  <c r="CQ190" i="41"/>
  <c r="CD190" i="41"/>
  <c r="CR190" i="41"/>
  <c r="CE190" i="41"/>
  <c r="CS190" i="41"/>
  <c r="CF190" i="41"/>
  <c r="CU190" i="41"/>
  <c r="CG190" i="41"/>
  <c r="CV190" i="41"/>
  <c r="CI190" i="41"/>
  <c r="CW190" i="41"/>
  <c r="CJ190" i="41"/>
  <c r="CX190" i="41"/>
  <c r="CK190" i="41"/>
  <c r="CY190" i="41"/>
  <c r="CC178" i="41"/>
  <c r="CO178" i="41"/>
  <c r="DA178" i="41"/>
  <c r="CD178" i="41"/>
  <c r="CP178" i="41"/>
  <c r="CE178" i="41"/>
  <c r="CQ178" i="41"/>
  <c r="DC178" i="41"/>
  <c r="CG178" i="41"/>
  <c r="CS178" i="41"/>
  <c r="CH178" i="41"/>
  <c r="CT178" i="41"/>
  <c r="CI178" i="41"/>
  <c r="CJ178" i="41"/>
  <c r="CV178" i="41"/>
  <c r="CK178" i="41"/>
  <c r="CW178" i="41"/>
  <c r="CL178" i="41"/>
  <c r="CU178" i="41"/>
  <c r="CX178" i="41"/>
  <c r="CY178" i="41"/>
  <c r="CZ178" i="41"/>
  <c r="DB178" i="41"/>
  <c r="CB178" i="41"/>
  <c r="CF178" i="41"/>
  <c r="CM178" i="41"/>
  <c r="CN178" i="41"/>
  <c r="CR178" i="41"/>
  <c r="CC149" i="41"/>
  <c r="CR149" i="41"/>
  <c r="CD149" i="41"/>
  <c r="CS149" i="41"/>
  <c r="CG149" i="41"/>
  <c r="CV149" i="41"/>
  <c r="CH149" i="41"/>
  <c r="CW149" i="41"/>
  <c r="CI149" i="41"/>
  <c r="CX149" i="41"/>
  <c r="CT149" i="41"/>
  <c r="CU149" i="41"/>
  <c r="DB149" i="41"/>
  <c r="DC149" i="41"/>
  <c r="CB149" i="41"/>
  <c r="CE149" i="41"/>
  <c r="CF149" i="41"/>
  <c r="CJ149" i="41"/>
  <c r="CK149" i="41"/>
  <c r="CL149" i="41"/>
  <c r="CQ149" i="41"/>
  <c r="CP149" i="41"/>
  <c r="CO149" i="41"/>
  <c r="CN149" i="41"/>
  <c r="DA149" i="41"/>
  <c r="CY149" i="41"/>
  <c r="CZ149" i="41"/>
  <c r="CB155" i="41"/>
  <c r="CJ155" i="41"/>
  <c r="CW155" i="41"/>
  <c r="CK155" i="41"/>
  <c r="CX155" i="41"/>
  <c r="CL155" i="41"/>
  <c r="CY155" i="41"/>
  <c r="CM155" i="41"/>
  <c r="CZ155" i="41"/>
  <c r="CN155" i="41"/>
  <c r="DA155" i="41"/>
  <c r="CC155" i="41"/>
  <c r="CP155" i="41"/>
  <c r="DB155" i="41"/>
  <c r="CD155" i="41"/>
  <c r="CQ155" i="41"/>
  <c r="DC155" i="41"/>
  <c r="CE155" i="41"/>
  <c r="CR155" i="41"/>
  <c r="CF155" i="41"/>
  <c r="CS155" i="41"/>
  <c r="CG155" i="41"/>
  <c r="CT155" i="41"/>
  <c r="CI155" i="41"/>
  <c r="CV155" i="41"/>
  <c r="CH155" i="41"/>
  <c r="CU155" i="41"/>
  <c r="CQ154" i="41"/>
  <c r="CM149" i="41"/>
  <c r="CF144" i="41"/>
  <c r="CD226" i="41"/>
  <c r="CP226" i="41"/>
  <c r="DB226" i="41"/>
  <c r="CK226" i="41"/>
  <c r="CW226" i="41"/>
  <c r="CL226" i="41"/>
  <c r="CZ226" i="41"/>
  <c r="CM226" i="41"/>
  <c r="DA226" i="41"/>
  <c r="CN226" i="41"/>
  <c r="DC226" i="41"/>
  <c r="CO226" i="41"/>
  <c r="CB226" i="41"/>
  <c r="CQ226" i="41"/>
  <c r="CC226" i="41"/>
  <c r="CR226" i="41"/>
  <c r="CE226" i="41"/>
  <c r="CS226" i="41"/>
  <c r="CF226" i="41"/>
  <c r="CT226" i="41"/>
  <c r="CG226" i="41"/>
  <c r="CU226" i="41"/>
  <c r="CH226" i="41"/>
  <c r="CV226" i="41"/>
  <c r="CI226" i="41"/>
  <c r="CX226" i="41"/>
  <c r="CJ226" i="41"/>
  <c r="CY226" i="41"/>
  <c r="CF201" i="41"/>
  <c r="DC201" i="41"/>
  <c r="CG201" i="41"/>
  <c r="CH201" i="41"/>
  <c r="CN201" i="41"/>
  <c r="CP201" i="41"/>
  <c r="CQ201" i="41"/>
  <c r="CR201" i="41"/>
  <c r="CT201" i="41"/>
  <c r="CB201" i="41"/>
  <c r="CX201" i="41"/>
  <c r="CC201" i="41"/>
  <c r="CY201" i="41"/>
  <c r="CD201" i="41"/>
  <c r="CZ201" i="41"/>
  <c r="CE201" i="41"/>
  <c r="DB201" i="41"/>
  <c r="CW201" i="41"/>
  <c r="CL201" i="41"/>
  <c r="CM201" i="41"/>
  <c r="CO201" i="41"/>
  <c r="DA201" i="41"/>
  <c r="CS201" i="41"/>
  <c r="CI201" i="41"/>
  <c r="CU201" i="41"/>
  <c r="CK201" i="41"/>
  <c r="CJ201" i="41"/>
  <c r="CV201" i="41"/>
  <c r="CL206" i="41"/>
  <c r="CP206" i="41"/>
  <c r="CB206" i="41"/>
  <c r="CQ206" i="41"/>
  <c r="CC206" i="41"/>
  <c r="CR206" i="41"/>
  <c r="CD206" i="41"/>
  <c r="CS206" i="41"/>
  <c r="CE206" i="41"/>
  <c r="CT206" i="41"/>
  <c r="CF206" i="41"/>
  <c r="CU206" i="41"/>
  <c r="CG206" i="41"/>
  <c r="CV206" i="41"/>
  <c r="CH206" i="41"/>
  <c r="CW206" i="41"/>
  <c r="CI206" i="41"/>
  <c r="CX206" i="41"/>
  <c r="CJ206" i="41"/>
  <c r="DB206" i="41"/>
  <c r="CK206" i="41"/>
  <c r="DC206" i="41"/>
  <c r="CZ206" i="41"/>
  <c r="CO206" i="41"/>
  <c r="DA206" i="41"/>
  <c r="CM206" i="41"/>
  <c r="CY206" i="41"/>
  <c r="CN206" i="41"/>
  <c r="CK170" i="41"/>
  <c r="CW170" i="41"/>
  <c r="CL170" i="41"/>
  <c r="CX170" i="41"/>
  <c r="CM170" i="41"/>
  <c r="CY170" i="41"/>
  <c r="CB170" i="41"/>
  <c r="CN170" i="41"/>
  <c r="CZ170" i="41"/>
  <c r="CC170" i="41"/>
  <c r="CO170" i="41"/>
  <c r="DA170" i="41"/>
  <c r="CD170" i="41"/>
  <c r="CP170" i="41"/>
  <c r="DB170" i="41"/>
  <c r="CE170" i="41"/>
  <c r="CQ170" i="41"/>
  <c r="DC170" i="41"/>
  <c r="CF170" i="41"/>
  <c r="CR170" i="41"/>
  <c r="CG170" i="41"/>
  <c r="CS170" i="41"/>
  <c r="CH170" i="41"/>
  <c r="CT170" i="41"/>
  <c r="CJ170" i="41"/>
  <c r="CV170" i="41"/>
  <c r="CI170" i="41"/>
  <c r="CU170" i="41"/>
  <c r="CG156" i="41"/>
  <c r="CS156" i="41"/>
  <c r="CH156" i="41"/>
  <c r="CT156" i="41"/>
  <c r="CI156" i="41"/>
  <c r="CU156" i="41"/>
  <c r="CJ156" i="41"/>
  <c r="CV156" i="41"/>
  <c r="CK156" i="41"/>
  <c r="CW156" i="41"/>
  <c r="CL156" i="41"/>
  <c r="CX156" i="41"/>
  <c r="CM156" i="41"/>
  <c r="CY156" i="41"/>
  <c r="CB156" i="41"/>
  <c r="CN156" i="41"/>
  <c r="CZ156" i="41"/>
  <c r="CC156" i="41"/>
  <c r="CO156" i="41"/>
  <c r="DA156" i="41"/>
  <c r="CD156" i="41"/>
  <c r="CP156" i="41"/>
  <c r="DB156" i="41"/>
  <c r="CF156" i="41"/>
  <c r="CR156" i="41"/>
  <c r="CE156" i="41"/>
  <c r="CQ156" i="41"/>
  <c r="DC156" i="41"/>
  <c r="CG143" i="41"/>
  <c r="CZ143" i="41"/>
  <c r="CI143" i="41"/>
  <c r="CJ143" i="41"/>
  <c r="CL143" i="41"/>
  <c r="CP143" i="41"/>
  <c r="CQ143" i="41"/>
  <c r="CB143" i="41"/>
  <c r="CT143" i="41"/>
  <c r="CC143" i="41"/>
  <c r="CU143" i="41"/>
  <c r="CK143" i="41"/>
  <c r="CW143" i="41"/>
  <c r="CX143" i="41"/>
  <c r="CY143" i="41"/>
  <c r="CD143" i="41"/>
  <c r="CF143" i="41"/>
  <c r="CE143" i="41"/>
  <c r="CS143" i="41"/>
  <c r="DC143" i="41"/>
  <c r="CV143" i="41"/>
  <c r="CR143" i="41"/>
  <c r="CO143" i="41"/>
  <c r="CN143" i="41"/>
  <c r="DB143" i="41"/>
  <c r="DA143" i="41"/>
  <c r="CM143" i="41"/>
  <c r="CH237" i="41"/>
  <c r="CT237" i="41"/>
  <c r="CM237" i="41"/>
  <c r="CZ237" i="41"/>
  <c r="CN237" i="41"/>
  <c r="DA237" i="41"/>
  <c r="CB237" i="41"/>
  <c r="CO237" i="41"/>
  <c r="DB237" i="41"/>
  <c r="CC237" i="41"/>
  <c r="CP237" i="41"/>
  <c r="DC237" i="41"/>
  <c r="CD237" i="41"/>
  <c r="CQ237" i="41"/>
  <c r="CE237" i="41"/>
  <c r="CR237" i="41"/>
  <c r="CF237" i="41"/>
  <c r="CS237" i="41"/>
  <c r="CG237" i="41"/>
  <c r="CU237" i="41"/>
  <c r="CI237" i="41"/>
  <c r="CV237" i="41"/>
  <c r="CJ237" i="41"/>
  <c r="CW237" i="41"/>
  <c r="CK237" i="41"/>
  <c r="CX237" i="41"/>
  <c r="CL237" i="41"/>
  <c r="CY237" i="41"/>
  <c r="CD218" i="41"/>
  <c r="CS218" i="41"/>
  <c r="CE218" i="41"/>
  <c r="CT218" i="41"/>
  <c r="CG218" i="41"/>
  <c r="CH218" i="41"/>
  <c r="CW218" i="41"/>
  <c r="CI218" i="41"/>
  <c r="CX218" i="41"/>
  <c r="CJ218" i="41"/>
  <c r="DB218" i="41"/>
  <c r="CK218" i="41"/>
  <c r="DC218" i="41"/>
  <c r="CL218" i="41"/>
  <c r="CP218" i="41"/>
  <c r="CF218" i="41"/>
  <c r="CQ218" i="41"/>
  <c r="CR218" i="41"/>
  <c r="CU218" i="41"/>
  <c r="CV218" i="41"/>
  <c r="CB218" i="41"/>
  <c r="CC218" i="41"/>
  <c r="CM218" i="41"/>
  <c r="CY218" i="41"/>
  <c r="CN218" i="41"/>
  <c r="CZ218" i="41"/>
  <c r="CO218" i="41"/>
  <c r="DA218" i="41"/>
  <c r="CP199" i="41"/>
  <c r="CV199" i="41"/>
  <c r="CX199" i="41"/>
  <c r="CZ199" i="41"/>
  <c r="DB199" i="41"/>
  <c r="CB199" i="41"/>
  <c r="CC199" i="41"/>
  <c r="CD199" i="41"/>
  <c r="CJ199" i="41"/>
  <c r="CL199" i="41"/>
  <c r="CN199" i="41"/>
  <c r="DC199" i="41"/>
  <c r="CF199" i="41"/>
  <c r="CR199" i="41"/>
  <c r="DA199" i="41"/>
  <c r="CG199" i="41"/>
  <c r="CS199" i="41"/>
  <c r="CW199" i="41"/>
  <c r="CH199" i="41"/>
  <c r="CM199" i="41"/>
  <c r="CT199" i="41"/>
  <c r="CQ199" i="41"/>
  <c r="CY199" i="41"/>
  <c r="CI199" i="41"/>
  <c r="CK199" i="41"/>
  <c r="CO199" i="41"/>
  <c r="CU199" i="41"/>
  <c r="CE199" i="41"/>
  <c r="CC184" i="41"/>
  <c r="CO184" i="41"/>
  <c r="DA184" i="41"/>
  <c r="CH184" i="41"/>
  <c r="CT184" i="41"/>
  <c r="CG184" i="41"/>
  <c r="CV184" i="41"/>
  <c r="CI184" i="41"/>
  <c r="CW184" i="41"/>
  <c r="CJ184" i="41"/>
  <c r="CX184" i="41"/>
  <c r="CK184" i="41"/>
  <c r="CY184" i="41"/>
  <c r="CL184" i="41"/>
  <c r="CZ184" i="41"/>
  <c r="CM184" i="41"/>
  <c r="DB184" i="41"/>
  <c r="CN184" i="41"/>
  <c r="DC184" i="41"/>
  <c r="CP184" i="41"/>
  <c r="CB184" i="41"/>
  <c r="CQ184" i="41"/>
  <c r="CD184" i="41"/>
  <c r="CR184" i="41"/>
  <c r="CE184" i="41"/>
  <c r="CS184" i="41"/>
  <c r="CF184" i="41"/>
  <c r="CU184" i="41"/>
  <c r="CC175" i="41"/>
  <c r="CO175" i="41"/>
  <c r="DA175" i="41"/>
  <c r="CD175" i="41"/>
  <c r="CP175" i="41"/>
  <c r="DB175" i="41"/>
  <c r="CE175" i="41"/>
  <c r="CQ175" i="41"/>
  <c r="DC175" i="41"/>
  <c r="CG175" i="41"/>
  <c r="CS175" i="41"/>
  <c r="CH175" i="41"/>
  <c r="CT175" i="41"/>
  <c r="CI175" i="41"/>
  <c r="CU175" i="41"/>
  <c r="CJ175" i="41"/>
  <c r="CV175" i="41"/>
  <c r="CK175" i="41"/>
  <c r="CW175" i="41"/>
  <c r="CL175" i="41"/>
  <c r="CX175" i="41"/>
  <c r="CB175" i="41"/>
  <c r="CN175" i="41"/>
  <c r="CZ175" i="41"/>
  <c r="CF175" i="41"/>
  <c r="CM175" i="41"/>
  <c r="CR175" i="41"/>
  <c r="CY175" i="41"/>
  <c r="CG195" i="41"/>
  <c r="CS195" i="41"/>
  <c r="CM195" i="41"/>
  <c r="CZ195" i="41"/>
  <c r="CN195" i="41"/>
  <c r="DA195" i="41"/>
  <c r="CB195" i="41"/>
  <c r="CO195" i="41"/>
  <c r="DB195" i="41"/>
  <c r="CC195" i="41"/>
  <c r="CP195" i="41"/>
  <c r="DC195" i="41"/>
  <c r="CD195" i="41"/>
  <c r="CQ195" i="41"/>
  <c r="CE195" i="41"/>
  <c r="CR195" i="41"/>
  <c r="CF195" i="41"/>
  <c r="CT195" i="41"/>
  <c r="CH195" i="41"/>
  <c r="CU195" i="41"/>
  <c r="CI195" i="41"/>
  <c r="CV195" i="41"/>
  <c r="CJ195" i="41"/>
  <c r="CW195" i="41"/>
  <c r="CK195" i="41"/>
  <c r="CX195" i="41"/>
  <c r="CL195" i="41"/>
  <c r="CY195" i="41"/>
  <c r="CG162" i="41"/>
  <c r="CS162" i="41"/>
  <c r="CH162" i="41"/>
  <c r="CT162" i="41"/>
  <c r="CI162" i="41"/>
  <c r="CU162" i="41"/>
  <c r="CJ162" i="41"/>
  <c r="CV162" i="41"/>
  <c r="CK162" i="41"/>
  <c r="CW162" i="41"/>
  <c r="CL162" i="41"/>
  <c r="CX162" i="41"/>
  <c r="CM162" i="41"/>
  <c r="CY162" i="41"/>
  <c r="CB162" i="41"/>
  <c r="CN162" i="41"/>
  <c r="CZ162" i="41"/>
  <c r="CC162" i="41"/>
  <c r="CO162" i="41"/>
  <c r="DA162" i="41"/>
  <c r="CD162" i="41"/>
  <c r="CP162" i="41"/>
  <c r="DB162" i="41"/>
  <c r="CF162" i="41"/>
  <c r="CR162" i="41"/>
  <c r="CE162" i="41"/>
  <c r="CQ162" i="41"/>
  <c r="DC162" i="41"/>
  <c r="CK164" i="41"/>
  <c r="CW164" i="41"/>
  <c r="CL164" i="41"/>
  <c r="CX164" i="41"/>
  <c r="CM164" i="41"/>
  <c r="CY164" i="41"/>
  <c r="CB164" i="41"/>
  <c r="CN164" i="41"/>
  <c r="CZ164" i="41"/>
  <c r="CC164" i="41"/>
  <c r="CO164" i="41"/>
  <c r="DA164" i="41"/>
  <c r="CD164" i="41"/>
  <c r="CP164" i="41"/>
  <c r="DB164" i="41"/>
  <c r="CE164" i="41"/>
  <c r="CQ164" i="41"/>
  <c r="DC164" i="41"/>
  <c r="CF164" i="41"/>
  <c r="CR164" i="41"/>
  <c r="CG164" i="41"/>
  <c r="CS164" i="41"/>
  <c r="CH164" i="41"/>
  <c r="CT164" i="41"/>
  <c r="CJ164" i="41"/>
  <c r="CV164" i="41"/>
  <c r="CU164" i="41"/>
  <c r="CI164" i="41"/>
  <c r="CC148" i="41"/>
  <c r="CO148" i="41"/>
  <c r="CD148" i="41"/>
  <c r="CP148" i="41"/>
  <c r="CE148" i="41"/>
  <c r="CG148" i="41"/>
  <c r="CV148" i="41"/>
  <c r="CH148" i="41"/>
  <c r="CW148" i="41"/>
  <c r="CI148" i="41"/>
  <c r="CX148" i="41"/>
  <c r="CY148" i="41"/>
  <c r="CZ148" i="41"/>
  <c r="DA148" i="41"/>
  <c r="CB148" i="41"/>
  <c r="DB148" i="41"/>
  <c r="CF148" i="41"/>
  <c r="CJ148" i="41"/>
  <c r="CK148" i="41"/>
  <c r="CL148" i="41"/>
  <c r="CM148" i="41"/>
  <c r="CN148" i="41"/>
  <c r="CU148" i="41"/>
  <c r="CT148" i="41"/>
  <c r="CR148" i="41"/>
  <c r="DC148" i="41"/>
  <c r="CS148" i="41"/>
  <c r="CQ148" i="41"/>
  <c r="CH143" i="41"/>
  <c r="CI141" i="41"/>
  <c r="CI140" i="41" s="1"/>
  <c r="CI139" i="41" s="1"/>
  <c r="CI138" i="41" s="1"/>
  <c r="CI137" i="41" s="1"/>
  <c r="CI136" i="41" s="1"/>
  <c r="CI135" i="41" s="1"/>
  <c r="CI134" i="41" s="1"/>
  <c r="CI133" i="41" s="1"/>
  <c r="CI132" i="41" s="1"/>
  <c r="CI131" i="41" s="1"/>
  <c r="CI130" i="41" s="1"/>
  <c r="CI129" i="41" s="1"/>
  <c r="CI128" i="41" s="1"/>
  <c r="CI127" i="41" s="1"/>
  <c r="CI126" i="41" s="1"/>
  <c r="CI125" i="41" s="1"/>
  <c r="CJ141" i="41"/>
  <c r="CJ140" i="41" s="1"/>
  <c r="CJ139" i="41" s="1"/>
  <c r="CJ138" i="41" s="1"/>
  <c r="CJ137" i="41" s="1"/>
  <c r="CJ136" i="41" s="1"/>
  <c r="CJ135" i="41" s="1"/>
  <c r="CJ134" i="41" s="1"/>
  <c r="CJ133" i="41" s="1"/>
  <c r="CJ132" i="41" s="1"/>
  <c r="CJ131" i="41" s="1"/>
  <c r="CJ130" i="41" s="1"/>
  <c r="CJ129" i="41" s="1"/>
  <c r="CJ128" i="41" s="1"/>
  <c r="CJ127" i="41" s="1"/>
  <c r="CJ126" i="41" s="1"/>
  <c r="CJ125" i="41" s="1"/>
  <c r="CK141" i="41"/>
  <c r="CK140" i="41" s="1"/>
  <c r="CK139" i="41" s="1"/>
  <c r="CK138" i="41" s="1"/>
  <c r="CK137" i="41" s="1"/>
  <c r="CK136" i="41" s="1"/>
  <c r="CK135" i="41" s="1"/>
  <c r="CK134" i="41" s="1"/>
  <c r="CK133" i="41" s="1"/>
  <c r="CK132" i="41" s="1"/>
  <c r="CK131" i="41" s="1"/>
  <c r="CK130" i="41" s="1"/>
  <c r="CK129" i="41" s="1"/>
  <c r="CK128" i="41" s="1"/>
  <c r="CK127" i="41" s="1"/>
  <c r="CK126" i="41" s="1"/>
  <c r="CK125" i="41" s="1"/>
  <c r="CR141" i="41"/>
  <c r="CR140" i="41" s="1"/>
  <c r="CR139" i="41" s="1"/>
  <c r="CR138" i="41" s="1"/>
  <c r="CR137" i="41" s="1"/>
  <c r="CR136" i="41" s="1"/>
  <c r="CR135" i="41" s="1"/>
  <c r="CR134" i="41" s="1"/>
  <c r="CR133" i="41" s="1"/>
  <c r="CR132" i="41" s="1"/>
  <c r="CR131" i="41" s="1"/>
  <c r="CR130" i="41" s="1"/>
  <c r="CR129" i="41" s="1"/>
  <c r="CR128" i="41" s="1"/>
  <c r="CR127" i="41" s="1"/>
  <c r="CR126" i="41" s="1"/>
  <c r="CR125" i="41" s="1"/>
  <c r="CS141" i="41"/>
  <c r="CS140" i="41" s="1"/>
  <c r="CS139" i="41" s="1"/>
  <c r="CS138" i="41" s="1"/>
  <c r="CS137" i="41" s="1"/>
  <c r="CS136" i="41" s="1"/>
  <c r="CS135" i="41" s="1"/>
  <c r="CS134" i="41" s="1"/>
  <c r="CS133" i="41" s="1"/>
  <c r="CS132" i="41" s="1"/>
  <c r="CS131" i="41" s="1"/>
  <c r="CS130" i="41" s="1"/>
  <c r="CS129" i="41" s="1"/>
  <c r="CS128" i="41" s="1"/>
  <c r="CS127" i="41" s="1"/>
  <c r="CS126" i="41" s="1"/>
  <c r="CS125" i="41" s="1"/>
  <c r="CT141" i="41"/>
  <c r="CT140" i="41" s="1"/>
  <c r="CT139" i="41" s="1"/>
  <c r="CT138" i="41" s="1"/>
  <c r="CT137" i="41" s="1"/>
  <c r="CT136" i="41" s="1"/>
  <c r="CT135" i="41" s="1"/>
  <c r="CT134" i="41" s="1"/>
  <c r="CT133" i="41" s="1"/>
  <c r="CT132" i="41" s="1"/>
  <c r="CT131" i="41" s="1"/>
  <c r="CT130" i="41" s="1"/>
  <c r="CT129" i="41" s="1"/>
  <c r="CT128" i="41" s="1"/>
  <c r="CT127" i="41" s="1"/>
  <c r="CT126" i="41" s="1"/>
  <c r="CT125" i="41" s="1"/>
  <c r="CU141" i="41"/>
  <c r="CU140" i="41" s="1"/>
  <c r="CU139" i="41" s="1"/>
  <c r="CU138" i="41" s="1"/>
  <c r="CU137" i="41" s="1"/>
  <c r="CU136" i="41" s="1"/>
  <c r="CU135" i="41" s="1"/>
  <c r="CU134" i="41" s="1"/>
  <c r="CU133" i="41" s="1"/>
  <c r="CU132" i="41" s="1"/>
  <c r="CU131" i="41" s="1"/>
  <c r="CU130" i="41" s="1"/>
  <c r="CU129" i="41" s="1"/>
  <c r="CU128" i="41" s="1"/>
  <c r="CU127" i="41" s="1"/>
  <c r="CU126" i="41" s="1"/>
  <c r="CU125" i="41" s="1"/>
  <c r="CD141" i="41"/>
  <c r="CD140" i="41" s="1"/>
  <c r="CD139" i="41" s="1"/>
  <c r="CD138" i="41" s="1"/>
  <c r="CD137" i="41" s="1"/>
  <c r="CD136" i="41" s="1"/>
  <c r="CD135" i="41" s="1"/>
  <c r="CD134" i="41" s="1"/>
  <c r="CD133" i="41" s="1"/>
  <c r="CD132" i="41" s="1"/>
  <c r="CD131" i="41" s="1"/>
  <c r="CD130" i="41" s="1"/>
  <c r="CD129" i="41" s="1"/>
  <c r="CD128" i="41" s="1"/>
  <c r="CD127" i="41" s="1"/>
  <c r="CD126" i="41" s="1"/>
  <c r="CD125" i="41" s="1"/>
  <c r="CW141" i="41"/>
  <c r="CW140" i="41" s="1"/>
  <c r="CW139" i="41" s="1"/>
  <c r="CW138" i="41" s="1"/>
  <c r="CW137" i="41" s="1"/>
  <c r="CW136" i="41" s="1"/>
  <c r="CW135" i="41" s="1"/>
  <c r="CW134" i="41" s="1"/>
  <c r="CW133" i="41" s="1"/>
  <c r="CW132" i="41" s="1"/>
  <c r="CW131" i="41" s="1"/>
  <c r="CW130" i="41" s="1"/>
  <c r="CW129" i="41" s="1"/>
  <c r="CW128" i="41" s="1"/>
  <c r="CW127" i="41" s="1"/>
  <c r="CW126" i="41" s="1"/>
  <c r="CW125" i="41" s="1"/>
  <c r="CL141" i="41"/>
  <c r="CL140" i="41" s="1"/>
  <c r="CL139" i="41" s="1"/>
  <c r="CL138" i="41" s="1"/>
  <c r="CL137" i="41" s="1"/>
  <c r="CL136" i="41" s="1"/>
  <c r="CL135" i="41" s="1"/>
  <c r="CL134" i="41" s="1"/>
  <c r="CL133" i="41" s="1"/>
  <c r="CL132" i="41" s="1"/>
  <c r="CL131" i="41" s="1"/>
  <c r="CL130" i="41" s="1"/>
  <c r="CL129" i="41" s="1"/>
  <c r="CL128" i="41" s="1"/>
  <c r="CL127" i="41" s="1"/>
  <c r="CL126" i="41" s="1"/>
  <c r="CL125" i="41" s="1"/>
  <c r="CX141" i="41"/>
  <c r="CX140" i="41" s="1"/>
  <c r="CX139" i="41" s="1"/>
  <c r="CX138" i="41" s="1"/>
  <c r="CX137" i="41" s="1"/>
  <c r="CX136" i="41" s="1"/>
  <c r="CX135" i="41" s="1"/>
  <c r="CX134" i="41" s="1"/>
  <c r="CX133" i="41" s="1"/>
  <c r="CX132" i="41" s="1"/>
  <c r="CX131" i="41" s="1"/>
  <c r="CX130" i="41" s="1"/>
  <c r="CX129" i="41" s="1"/>
  <c r="CX128" i="41" s="1"/>
  <c r="CX127" i="41" s="1"/>
  <c r="CX126" i="41" s="1"/>
  <c r="CX125" i="41" s="1"/>
  <c r="CY141" i="41"/>
  <c r="CY140" i="41" s="1"/>
  <c r="CY139" i="41" s="1"/>
  <c r="CY138" i="41" s="1"/>
  <c r="CY137" i="41" s="1"/>
  <c r="CY136" i="41" s="1"/>
  <c r="CY135" i="41" s="1"/>
  <c r="CY134" i="41" s="1"/>
  <c r="CY133" i="41" s="1"/>
  <c r="CY132" i="41" s="1"/>
  <c r="CY131" i="41" s="1"/>
  <c r="CY130" i="41" s="1"/>
  <c r="CY129" i="41" s="1"/>
  <c r="CY128" i="41" s="1"/>
  <c r="CY127" i="41" s="1"/>
  <c r="CY126" i="41" s="1"/>
  <c r="CY125" i="41" s="1"/>
  <c r="DB141" i="41"/>
  <c r="DB140" i="41" s="1"/>
  <c r="DB139" i="41" s="1"/>
  <c r="DB138" i="41" s="1"/>
  <c r="DB137" i="41" s="1"/>
  <c r="DB136" i="41" s="1"/>
  <c r="DB135" i="41" s="1"/>
  <c r="DB134" i="41" s="1"/>
  <c r="DB133" i="41" s="1"/>
  <c r="DB132" i="41" s="1"/>
  <c r="DB131" i="41" s="1"/>
  <c r="DB130" i="41" s="1"/>
  <c r="DB129" i="41" s="1"/>
  <c r="DB128" i="41" s="1"/>
  <c r="DB127" i="41" s="1"/>
  <c r="DB126" i="41" s="1"/>
  <c r="DB125" i="41" s="1"/>
  <c r="CE141" i="41"/>
  <c r="CE140" i="41" s="1"/>
  <c r="CE139" i="41" s="1"/>
  <c r="CE138" i="41" s="1"/>
  <c r="CE137" i="41" s="1"/>
  <c r="CE136" i="41" s="1"/>
  <c r="CE135" i="41" s="1"/>
  <c r="CE134" i="41" s="1"/>
  <c r="CE133" i="41" s="1"/>
  <c r="CE132" i="41" s="1"/>
  <c r="CE131" i="41" s="1"/>
  <c r="CE130" i="41" s="1"/>
  <c r="CE129" i="41" s="1"/>
  <c r="CE128" i="41" s="1"/>
  <c r="CE127" i="41" s="1"/>
  <c r="CE126" i="41" s="1"/>
  <c r="CE125" i="41" s="1"/>
  <c r="CG141" i="41"/>
  <c r="CG140" i="41" s="1"/>
  <c r="CG139" i="41" s="1"/>
  <c r="CG138" i="41" s="1"/>
  <c r="CG137" i="41" s="1"/>
  <c r="CG136" i="41" s="1"/>
  <c r="CG135" i="41" s="1"/>
  <c r="CG134" i="41" s="1"/>
  <c r="CG133" i="41" s="1"/>
  <c r="CG132" i="41" s="1"/>
  <c r="CG131" i="41" s="1"/>
  <c r="CG130" i="41" s="1"/>
  <c r="CG129" i="41" s="1"/>
  <c r="CG128" i="41" s="1"/>
  <c r="CG127" i="41" s="1"/>
  <c r="CG126" i="41" s="1"/>
  <c r="CG125" i="41" s="1"/>
  <c r="CF141" i="41"/>
  <c r="CF140" i="41" s="1"/>
  <c r="CF139" i="41" s="1"/>
  <c r="CF138" i="41" s="1"/>
  <c r="CF137" i="41" s="1"/>
  <c r="CF136" i="41" s="1"/>
  <c r="CF135" i="41" s="1"/>
  <c r="CF134" i="41" s="1"/>
  <c r="CF133" i="41" s="1"/>
  <c r="CF132" i="41" s="1"/>
  <c r="CF131" i="41" s="1"/>
  <c r="CF130" i="41" s="1"/>
  <c r="CF129" i="41" s="1"/>
  <c r="CF128" i="41" s="1"/>
  <c r="CF127" i="41" s="1"/>
  <c r="CF126" i="41" s="1"/>
  <c r="CF125" i="41" s="1"/>
  <c r="CM141" i="41"/>
  <c r="CM140" i="41" s="1"/>
  <c r="CM139" i="41" s="1"/>
  <c r="CM138" i="41" s="1"/>
  <c r="CM137" i="41" s="1"/>
  <c r="CM136" i="41" s="1"/>
  <c r="CM135" i="41" s="1"/>
  <c r="CM134" i="41" s="1"/>
  <c r="CM133" i="41" s="1"/>
  <c r="CM132" i="41" s="1"/>
  <c r="CM131" i="41" s="1"/>
  <c r="CM130" i="41" s="1"/>
  <c r="CM129" i="41" s="1"/>
  <c r="CM128" i="41" s="1"/>
  <c r="CM127" i="41" s="1"/>
  <c r="CM126" i="41" s="1"/>
  <c r="CM125" i="41" s="1"/>
  <c r="CZ141" i="41"/>
  <c r="CZ140" i="41" s="1"/>
  <c r="CZ139" i="41" s="1"/>
  <c r="CZ138" i="41" s="1"/>
  <c r="CZ137" i="41" s="1"/>
  <c r="CZ136" i="41" s="1"/>
  <c r="CZ135" i="41" s="1"/>
  <c r="CZ134" i="41" s="1"/>
  <c r="CZ133" i="41" s="1"/>
  <c r="CZ132" i="41" s="1"/>
  <c r="CZ131" i="41" s="1"/>
  <c r="CZ130" i="41" s="1"/>
  <c r="CZ129" i="41" s="1"/>
  <c r="CZ128" i="41" s="1"/>
  <c r="CZ127" i="41" s="1"/>
  <c r="CZ126" i="41" s="1"/>
  <c r="CZ125" i="41" s="1"/>
  <c r="CQ141" i="41"/>
  <c r="CQ140" i="41" s="1"/>
  <c r="CQ139" i="41" s="1"/>
  <c r="CQ138" i="41" s="1"/>
  <c r="CQ137" i="41" s="1"/>
  <c r="CQ136" i="41" s="1"/>
  <c r="CQ135" i="41" s="1"/>
  <c r="CQ134" i="41" s="1"/>
  <c r="CQ133" i="41" s="1"/>
  <c r="CQ132" i="41" s="1"/>
  <c r="CQ131" i="41" s="1"/>
  <c r="CQ130" i="41" s="1"/>
  <c r="CQ129" i="41" s="1"/>
  <c r="CQ128" i="41" s="1"/>
  <c r="CQ127" i="41" s="1"/>
  <c r="CQ126" i="41" s="1"/>
  <c r="CQ125" i="41" s="1"/>
  <c r="CP141" i="41"/>
  <c r="CP140" i="41" s="1"/>
  <c r="CP139" i="41" s="1"/>
  <c r="CP138" i="41" s="1"/>
  <c r="CP137" i="41" s="1"/>
  <c r="CP136" i="41" s="1"/>
  <c r="CP135" i="41" s="1"/>
  <c r="CP134" i="41" s="1"/>
  <c r="CP133" i="41" s="1"/>
  <c r="CP132" i="41" s="1"/>
  <c r="CP131" i="41" s="1"/>
  <c r="CP130" i="41" s="1"/>
  <c r="CP129" i="41" s="1"/>
  <c r="CP128" i="41" s="1"/>
  <c r="CP127" i="41" s="1"/>
  <c r="CP126" i="41" s="1"/>
  <c r="CP125" i="41" s="1"/>
  <c r="CO141" i="41"/>
  <c r="CO140" i="41" s="1"/>
  <c r="CO139" i="41" s="1"/>
  <c r="CO138" i="41" s="1"/>
  <c r="CO137" i="41" s="1"/>
  <c r="CO136" i="41" s="1"/>
  <c r="CO135" i="41" s="1"/>
  <c r="CO134" i="41" s="1"/>
  <c r="CO133" i="41" s="1"/>
  <c r="CO132" i="41" s="1"/>
  <c r="CO131" i="41" s="1"/>
  <c r="CO130" i="41" s="1"/>
  <c r="CO129" i="41" s="1"/>
  <c r="CO128" i="41" s="1"/>
  <c r="CO127" i="41" s="1"/>
  <c r="CO126" i="41" s="1"/>
  <c r="CO125" i="41" s="1"/>
  <c r="DA141" i="41"/>
  <c r="DA140" i="41" s="1"/>
  <c r="DA139" i="41" s="1"/>
  <c r="DA138" i="41" s="1"/>
  <c r="DA137" i="41" s="1"/>
  <c r="DA136" i="41" s="1"/>
  <c r="DA135" i="41" s="1"/>
  <c r="DA134" i="41" s="1"/>
  <c r="DA133" i="41" s="1"/>
  <c r="DA132" i="41" s="1"/>
  <c r="DA131" i="41" s="1"/>
  <c r="DA130" i="41" s="1"/>
  <c r="DA129" i="41" s="1"/>
  <c r="DA128" i="41" s="1"/>
  <c r="DA127" i="41" s="1"/>
  <c r="DA126" i="41" s="1"/>
  <c r="DA125" i="41" s="1"/>
  <c r="CC141" i="41"/>
  <c r="CC140" i="41" s="1"/>
  <c r="CC139" i="41" s="1"/>
  <c r="CC138" i="41" s="1"/>
  <c r="CC137" i="41" s="1"/>
  <c r="CC136" i="41" s="1"/>
  <c r="CC135" i="41" s="1"/>
  <c r="CC134" i="41" s="1"/>
  <c r="CC133" i="41" s="1"/>
  <c r="CC132" i="41" s="1"/>
  <c r="CC131" i="41" s="1"/>
  <c r="CC130" i="41" s="1"/>
  <c r="CC129" i="41" s="1"/>
  <c r="CC128" i="41" s="1"/>
  <c r="CC127" i="41" s="1"/>
  <c r="CC126" i="41" s="1"/>
  <c r="CC125" i="41" s="1"/>
  <c r="CB141" i="41"/>
  <c r="CB140" i="41" s="1"/>
  <c r="CB139" i="41" s="1"/>
  <c r="CB138" i="41" s="1"/>
  <c r="CB137" i="41" s="1"/>
  <c r="CB136" i="41" s="1"/>
  <c r="CB135" i="41" s="1"/>
  <c r="CB134" i="41" s="1"/>
  <c r="CB133" i="41" s="1"/>
  <c r="CB132" i="41" s="1"/>
  <c r="CB131" i="41" s="1"/>
  <c r="CB130" i="41" s="1"/>
  <c r="CB129" i="41" s="1"/>
  <c r="CB128" i="41" s="1"/>
  <c r="CB127" i="41" s="1"/>
  <c r="CB126" i="41" s="1"/>
  <c r="CB125" i="41" s="1"/>
  <c r="CV141" i="41"/>
  <c r="CV140" i="41" s="1"/>
  <c r="CV139" i="41" s="1"/>
  <c r="CV138" i="41" s="1"/>
  <c r="CV137" i="41" s="1"/>
  <c r="CV136" i="41" s="1"/>
  <c r="CV135" i="41" s="1"/>
  <c r="CV134" i="41" s="1"/>
  <c r="CV133" i="41" s="1"/>
  <c r="CV132" i="41" s="1"/>
  <c r="CV131" i="41" s="1"/>
  <c r="CV130" i="41" s="1"/>
  <c r="CV129" i="41" s="1"/>
  <c r="CV128" i="41" s="1"/>
  <c r="CV127" i="41" s="1"/>
  <c r="CV126" i="41" s="1"/>
  <c r="CV125" i="41" s="1"/>
  <c r="CN141" i="41"/>
  <c r="CN140" i="41" s="1"/>
  <c r="CN139" i="41" s="1"/>
  <c r="CN138" i="41" s="1"/>
  <c r="CN137" i="41" s="1"/>
  <c r="CN136" i="41" s="1"/>
  <c r="CN135" i="41" s="1"/>
  <c r="CN134" i="41" s="1"/>
  <c r="CN133" i="41" s="1"/>
  <c r="CN132" i="41" s="1"/>
  <c r="CN131" i="41" s="1"/>
  <c r="CN130" i="41" s="1"/>
  <c r="CN129" i="41" s="1"/>
  <c r="CN128" i="41" s="1"/>
  <c r="CN127" i="41" s="1"/>
  <c r="CN126" i="41" s="1"/>
  <c r="CN125" i="41" s="1"/>
  <c r="CH141" i="41"/>
  <c r="CH140" i="41" s="1"/>
  <c r="CH139" i="41" s="1"/>
  <c r="CH138" i="41" s="1"/>
  <c r="CH137" i="41" s="1"/>
  <c r="CH136" i="41" s="1"/>
  <c r="CH135" i="41" s="1"/>
  <c r="CH134" i="41" s="1"/>
  <c r="CH133" i="41" s="1"/>
  <c r="CH132" i="41" s="1"/>
  <c r="CH131" i="41" s="1"/>
  <c r="CH130" i="41" s="1"/>
  <c r="CH129" i="41" s="1"/>
  <c r="CH128" i="41" s="1"/>
  <c r="CH127" i="41" s="1"/>
  <c r="CH126" i="41" s="1"/>
  <c r="CH125" i="41" s="1"/>
  <c r="DC141" i="41"/>
  <c r="DC140" i="41" s="1"/>
  <c r="DC139" i="41" s="1"/>
  <c r="DC138" i="41" s="1"/>
  <c r="DC137" i="41" s="1"/>
  <c r="DC136" i="41" s="1"/>
  <c r="DC135" i="41" s="1"/>
  <c r="DC134" i="41" s="1"/>
  <c r="DC133" i="41" s="1"/>
  <c r="DC132" i="41" s="1"/>
  <c r="DC131" i="41" s="1"/>
  <c r="DC130" i="41" s="1"/>
  <c r="DC129" i="41" s="1"/>
  <c r="DC128" i="41" s="1"/>
  <c r="DC127" i="41" s="1"/>
  <c r="DC126" i="41" s="1"/>
  <c r="DC125" i="41" s="1"/>
  <c r="CH234" i="41"/>
  <c r="CT234" i="41"/>
  <c r="CC234" i="41"/>
  <c r="CO234" i="41"/>
  <c r="CD234" i="41"/>
  <c r="CR234" i="41"/>
  <c r="CE234" i="41"/>
  <c r="CS234" i="41"/>
  <c r="CF234" i="41"/>
  <c r="CU234" i="41"/>
  <c r="CG234" i="41"/>
  <c r="CV234" i="41"/>
  <c r="CI234" i="41"/>
  <c r="CW234" i="41"/>
  <c r="CJ234" i="41"/>
  <c r="CX234" i="41"/>
  <c r="CK234" i="41"/>
  <c r="CY234" i="41"/>
  <c r="CL234" i="41"/>
  <c r="CZ234" i="41"/>
  <c r="CM234" i="41"/>
  <c r="DA234" i="41"/>
  <c r="CN234" i="41"/>
  <c r="DB234" i="41"/>
  <c r="CP234" i="41"/>
  <c r="DC234" i="41"/>
  <c r="CB234" i="41"/>
  <c r="CQ234" i="41"/>
  <c r="CL239" i="41"/>
  <c r="CX239" i="41"/>
  <c r="CI239" i="41"/>
  <c r="CV239" i="41"/>
  <c r="CJ239" i="41"/>
  <c r="CW239" i="41"/>
  <c r="CK239" i="41"/>
  <c r="CY239" i="41"/>
  <c r="CM239" i="41"/>
  <c r="CZ239" i="41"/>
  <c r="CN239" i="41"/>
  <c r="DA239" i="41"/>
  <c r="CB239" i="41"/>
  <c r="CO239" i="41"/>
  <c r="DB239" i="41"/>
  <c r="CC239" i="41"/>
  <c r="CP239" i="41"/>
  <c r="DC239" i="41"/>
  <c r="CD239" i="41"/>
  <c r="CQ239" i="41"/>
  <c r="CE239" i="41"/>
  <c r="CR239" i="41"/>
  <c r="CF239" i="41"/>
  <c r="CS239" i="41"/>
  <c r="CG239" i="41"/>
  <c r="CT239" i="41"/>
  <c r="CH239" i="41"/>
  <c r="CU239" i="41"/>
  <c r="CK220" i="41"/>
  <c r="CY220" i="41"/>
  <c r="CL220" i="41"/>
  <c r="CZ220" i="41"/>
  <c r="CO220" i="41"/>
  <c r="CP220" i="41"/>
  <c r="CB220" i="41"/>
  <c r="CS220" i="41"/>
  <c r="CC220" i="41"/>
  <c r="CT220" i="41"/>
  <c r="CD220" i="41"/>
  <c r="CU220" i="41"/>
  <c r="DB220" i="41"/>
  <c r="CH220" i="41"/>
  <c r="CI220" i="41"/>
  <c r="CJ220" i="41"/>
  <c r="CM220" i="41"/>
  <c r="CN220" i="41"/>
  <c r="CV220" i="41"/>
  <c r="CW220" i="41"/>
  <c r="CX220" i="41"/>
  <c r="DA220" i="41"/>
  <c r="CE220" i="41"/>
  <c r="CQ220" i="41"/>
  <c r="DC220" i="41"/>
  <c r="CF220" i="41"/>
  <c r="CR220" i="41"/>
  <c r="CG220" i="41"/>
  <c r="CD213" i="41"/>
  <c r="CS213" i="41"/>
  <c r="CE213" i="41"/>
  <c r="CT213" i="41"/>
  <c r="CF213" i="41"/>
  <c r="CX213" i="41"/>
  <c r="CG213" i="41"/>
  <c r="CY213" i="41"/>
  <c r="CH213" i="41"/>
  <c r="CZ213" i="41"/>
  <c r="CL213" i="41"/>
  <c r="DA213" i="41"/>
  <c r="CM213" i="41"/>
  <c r="DB213" i="41"/>
  <c r="CN213" i="41"/>
  <c r="DC213" i="41"/>
  <c r="CO213" i="41"/>
  <c r="CP213" i="41"/>
  <c r="CB213" i="41"/>
  <c r="CQ213" i="41"/>
  <c r="CC213" i="41"/>
  <c r="CR213" i="41"/>
  <c r="CI213" i="41"/>
  <c r="CU213" i="41"/>
  <c r="CJ213" i="41"/>
  <c r="CV213" i="41"/>
  <c r="CK213" i="41"/>
  <c r="CW213" i="41"/>
  <c r="CI200" i="41"/>
  <c r="CJ200" i="41"/>
  <c r="CK200" i="41"/>
  <c r="CL200" i="41"/>
  <c r="CR200" i="41"/>
  <c r="CB200" i="41"/>
  <c r="CT200" i="41"/>
  <c r="CC200" i="41"/>
  <c r="CV200" i="41"/>
  <c r="CD200" i="41"/>
  <c r="CX200" i="41"/>
  <c r="CE200" i="41"/>
  <c r="CF200" i="41"/>
  <c r="CG200" i="41"/>
  <c r="CH200" i="41"/>
  <c r="DA200" i="41"/>
  <c r="CP200" i="41"/>
  <c r="CO200" i="41"/>
  <c r="DB200" i="41"/>
  <c r="CQ200" i="41"/>
  <c r="DC200" i="41"/>
  <c r="CU200" i="41"/>
  <c r="CS200" i="41"/>
  <c r="CW200" i="41"/>
  <c r="CM200" i="41"/>
  <c r="CY200" i="41"/>
  <c r="CN200" i="41"/>
  <c r="CZ200" i="41"/>
  <c r="CI214" i="41"/>
  <c r="CX214" i="41"/>
  <c r="CJ214" i="41"/>
  <c r="CY214" i="41"/>
  <c r="CK214" i="41"/>
  <c r="CZ214" i="41"/>
  <c r="CL214" i="41"/>
  <c r="DA214" i="41"/>
  <c r="CM214" i="41"/>
  <c r="DB214" i="41"/>
  <c r="CN214" i="41"/>
  <c r="CO214" i="41"/>
  <c r="CP214" i="41"/>
  <c r="CB214" i="41"/>
  <c r="CT214" i="41"/>
  <c r="CC214" i="41"/>
  <c r="CU214" i="41"/>
  <c r="CD214" i="41"/>
  <c r="CV214" i="41"/>
  <c r="CH214" i="41"/>
  <c r="CW214" i="41"/>
  <c r="CS214" i="41"/>
  <c r="CE214" i="41"/>
  <c r="CQ214" i="41"/>
  <c r="DC214" i="41"/>
  <c r="CF214" i="41"/>
  <c r="CR214" i="41"/>
  <c r="CG214" i="41"/>
  <c r="CK154" i="41"/>
  <c r="CL154" i="41"/>
  <c r="CZ154" i="41"/>
  <c r="CC154" i="41"/>
  <c r="CO154" i="41"/>
  <c r="CD154" i="41"/>
  <c r="CP154" i="41"/>
  <c r="CE154" i="41"/>
  <c r="CW154" i="41"/>
  <c r="CF154" i="41"/>
  <c r="CX154" i="41"/>
  <c r="CG154" i="41"/>
  <c r="CY154" i="41"/>
  <c r="CH154" i="41"/>
  <c r="DA154" i="41"/>
  <c r="CI154" i="41"/>
  <c r="DB154" i="41"/>
  <c r="CJ154" i="41"/>
  <c r="CM154" i="41"/>
  <c r="CN154" i="41"/>
  <c r="CR154" i="41"/>
  <c r="CT154" i="41"/>
  <c r="CB154" i="41"/>
  <c r="CV154" i="41"/>
  <c r="CU154" i="41"/>
  <c r="CS154" i="41"/>
  <c r="DC154" i="41"/>
  <c r="CG159" i="41"/>
  <c r="CS159" i="41"/>
  <c r="CH159" i="41"/>
  <c r="CT159" i="41"/>
  <c r="CI159" i="41"/>
  <c r="CU159" i="41"/>
  <c r="CJ159" i="41"/>
  <c r="CV159" i="41"/>
  <c r="CK159" i="41"/>
  <c r="CW159" i="41"/>
  <c r="CL159" i="41"/>
  <c r="CX159" i="41"/>
  <c r="CM159" i="41"/>
  <c r="CY159" i="41"/>
  <c r="CB159" i="41"/>
  <c r="CN159" i="41"/>
  <c r="CZ159" i="41"/>
  <c r="CC159" i="41"/>
  <c r="CO159" i="41"/>
  <c r="DA159" i="41"/>
  <c r="CD159" i="41"/>
  <c r="CP159" i="41"/>
  <c r="DB159" i="41"/>
  <c r="CF159" i="41"/>
  <c r="CR159" i="41"/>
  <c r="CQ159" i="41"/>
  <c r="DC159" i="41"/>
  <c r="CE159" i="41"/>
  <c r="CG171" i="41"/>
  <c r="CS171" i="41"/>
  <c r="CH171" i="41"/>
  <c r="CT171" i="41"/>
  <c r="CI171" i="41"/>
  <c r="CU171" i="41"/>
  <c r="CJ171" i="41"/>
  <c r="CV171" i="41"/>
  <c r="CK171" i="41"/>
  <c r="CW171" i="41"/>
  <c r="CL171" i="41"/>
  <c r="CX171" i="41"/>
  <c r="CM171" i="41"/>
  <c r="CY171" i="41"/>
  <c r="CB171" i="41"/>
  <c r="CN171" i="41"/>
  <c r="CZ171" i="41"/>
  <c r="CC171" i="41"/>
  <c r="CO171" i="41"/>
  <c r="DA171" i="41"/>
  <c r="CD171" i="41"/>
  <c r="CP171" i="41"/>
  <c r="DB171" i="41"/>
  <c r="CF171" i="41"/>
  <c r="CR171" i="41"/>
  <c r="CE171" i="41"/>
  <c r="CQ171" i="41"/>
  <c r="DC171" i="41"/>
  <c r="CD146" i="41"/>
  <c r="CW146" i="41"/>
  <c r="CE146" i="41"/>
  <c r="CX146" i="41"/>
  <c r="CG146" i="41"/>
  <c r="DB146" i="41"/>
  <c r="CI146" i="41"/>
  <c r="CJ146" i="41"/>
  <c r="CN146" i="41"/>
  <c r="CP146" i="41"/>
  <c r="CQ146" i="41"/>
  <c r="CU146" i="41"/>
  <c r="CV146" i="41"/>
  <c r="DC146" i="41"/>
  <c r="CB146" i="41"/>
  <c r="CC146" i="41"/>
  <c r="CO146" i="41"/>
  <c r="CH146" i="41"/>
  <c r="CY146" i="41"/>
  <c r="CK146" i="41"/>
  <c r="CT146" i="41"/>
  <c r="DA146" i="41"/>
  <c r="CZ146" i="41"/>
  <c r="CM146" i="41"/>
  <c r="CL146" i="41"/>
  <c r="CS146" i="41"/>
  <c r="CR146" i="41"/>
  <c r="CE150" i="41"/>
  <c r="CT150" i="41"/>
  <c r="CF150" i="41"/>
  <c r="CX150" i="41"/>
  <c r="CL150" i="41"/>
  <c r="DA150" i="41"/>
  <c r="CM150" i="41"/>
  <c r="DB150" i="41"/>
  <c r="CN150" i="41"/>
  <c r="DC150" i="41"/>
  <c r="CR150" i="41"/>
  <c r="CS150" i="41"/>
  <c r="CY150" i="41"/>
  <c r="CZ150" i="41"/>
  <c r="CB150" i="41"/>
  <c r="CC150" i="41"/>
  <c r="CD150" i="41"/>
  <c r="CG150" i="41"/>
  <c r="CH150" i="41"/>
  <c r="CO150" i="41"/>
  <c r="CQ150" i="41"/>
  <c r="CP150" i="41"/>
  <c r="CW150" i="41"/>
  <c r="CV150" i="41"/>
  <c r="CJ150" i="41"/>
  <c r="CU150" i="41"/>
  <c r="CK150" i="41"/>
  <c r="CS144" i="41"/>
  <c r="CB144" i="41"/>
  <c r="CU144" i="41"/>
  <c r="CC144" i="41"/>
  <c r="CV144" i="41"/>
  <c r="CE144" i="41"/>
  <c r="CX144" i="41"/>
  <c r="CG144" i="41"/>
  <c r="CH144" i="41"/>
  <c r="CD144" i="41"/>
  <c r="CI144" i="41"/>
  <c r="CJ144" i="41"/>
  <c r="CP144" i="41"/>
  <c r="CQ144" i="41"/>
  <c r="CR144" i="41"/>
  <c r="CW144" i="41"/>
  <c r="CN144" i="41"/>
  <c r="CZ144" i="41"/>
  <c r="CO144" i="41"/>
  <c r="DA144" i="41"/>
  <c r="CM144" i="41"/>
  <c r="CT144" i="41"/>
  <c r="CY144" i="41"/>
  <c r="CK144" i="41"/>
  <c r="DC144" i="41"/>
  <c r="DB144" i="41"/>
  <c r="CL144" i="41"/>
  <c r="CI153" i="41"/>
  <c r="DB147" i="41"/>
  <c r="CH240" i="41"/>
  <c r="CT240" i="41"/>
  <c r="CG240" i="41"/>
  <c r="CU240" i="41"/>
  <c r="CI240" i="41"/>
  <c r="CV240" i="41"/>
  <c r="CJ240" i="41"/>
  <c r="CW240" i="41"/>
  <c r="CK240" i="41"/>
  <c r="CX240" i="41"/>
  <c r="CL240" i="41"/>
  <c r="CY240" i="41"/>
  <c r="CM240" i="41"/>
  <c r="CZ240" i="41"/>
  <c r="CN240" i="41"/>
  <c r="DA240" i="41"/>
  <c r="CB240" i="41"/>
  <c r="CO240" i="41"/>
  <c r="DB240" i="41"/>
  <c r="CC240" i="41"/>
  <c r="CP240" i="41"/>
  <c r="DC240" i="41"/>
  <c r="CD240" i="41"/>
  <c r="CQ240" i="41"/>
  <c r="CE240" i="41"/>
  <c r="CR240" i="41"/>
  <c r="CF240" i="41"/>
  <c r="CS240" i="41"/>
  <c r="CH225" i="41"/>
  <c r="CT225" i="41"/>
  <c r="CC225" i="41"/>
  <c r="CO225" i="41"/>
  <c r="DA225" i="41"/>
  <c r="CK225" i="41"/>
  <c r="CY225" i="41"/>
  <c r="CL225" i="41"/>
  <c r="CZ225" i="41"/>
  <c r="CM225" i="41"/>
  <c r="DB225" i="41"/>
  <c r="CN225" i="41"/>
  <c r="DC225" i="41"/>
  <c r="CP225" i="41"/>
  <c r="CB225" i="41"/>
  <c r="CQ225" i="41"/>
  <c r="CD225" i="41"/>
  <c r="CR225" i="41"/>
  <c r="CE225" i="41"/>
  <c r="CS225" i="41"/>
  <c r="CF225" i="41"/>
  <c r="CU225" i="41"/>
  <c r="CG225" i="41"/>
  <c r="CV225" i="41"/>
  <c r="CI225" i="41"/>
  <c r="CW225" i="41"/>
  <c r="CJ225" i="41"/>
  <c r="CX225" i="41"/>
  <c r="CI215" i="41"/>
  <c r="CX215" i="41"/>
  <c r="CJ215" i="41"/>
  <c r="DB215" i="41"/>
  <c r="CL215" i="41"/>
  <c r="CP215" i="41"/>
  <c r="CB215" i="41"/>
  <c r="CQ215" i="41"/>
  <c r="CC215" i="41"/>
  <c r="CR215" i="41"/>
  <c r="CD215" i="41"/>
  <c r="CS215" i="41"/>
  <c r="CE215" i="41"/>
  <c r="CT215" i="41"/>
  <c r="CF215" i="41"/>
  <c r="CU215" i="41"/>
  <c r="CG215" i="41"/>
  <c r="CH215" i="41"/>
  <c r="CW215" i="41"/>
  <c r="CV215" i="41"/>
  <c r="DC215" i="41"/>
  <c r="CK215" i="41"/>
  <c r="CM215" i="41"/>
  <c r="CY215" i="41"/>
  <c r="CN215" i="41"/>
  <c r="CZ215" i="41"/>
  <c r="CO215" i="41"/>
  <c r="DA215" i="41"/>
  <c r="CG189" i="41"/>
  <c r="CS189" i="41"/>
  <c r="CL189" i="41"/>
  <c r="CX189" i="41"/>
  <c r="CK189" i="41"/>
  <c r="CZ189" i="41"/>
  <c r="CM189" i="41"/>
  <c r="DA189" i="41"/>
  <c r="CN189" i="41"/>
  <c r="DB189" i="41"/>
  <c r="CO189" i="41"/>
  <c r="DC189" i="41"/>
  <c r="CB189" i="41"/>
  <c r="CP189" i="41"/>
  <c r="CC189" i="41"/>
  <c r="CQ189" i="41"/>
  <c r="CD189" i="41"/>
  <c r="CR189" i="41"/>
  <c r="CE189" i="41"/>
  <c r="CT189" i="41"/>
  <c r="CF189" i="41"/>
  <c r="CU189" i="41"/>
  <c r="CH189" i="41"/>
  <c r="CV189" i="41"/>
  <c r="CI189" i="41"/>
  <c r="CW189" i="41"/>
  <c r="CJ189" i="41"/>
  <c r="CY189" i="41"/>
  <c r="CC172" i="41"/>
  <c r="CO172" i="41"/>
  <c r="DA172" i="41"/>
  <c r="CD172" i="41"/>
  <c r="CP172" i="41"/>
  <c r="DB172" i="41"/>
  <c r="CE172" i="41"/>
  <c r="CQ172" i="41"/>
  <c r="DC172" i="41"/>
  <c r="CF172" i="41"/>
  <c r="CR172" i="41"/>
  <c r="CG172" i="41"/>
  <c r="CS172" i="41"/>
  <c r="CH172" i="41"/>
  <c r="CT172" i="41"/>
  <c r="CI172" i="41"/>
  <c r="CU172" i="41"/>
  <c r="CJ172" i="41"/>
  <c r="CV172" i="41"/>
  <c r="CK172" i="41"/>
  <c r="CW172" i="41"/>
  <c r="CL172" i="41"/>
  <c r="CX172" i="41"/>
  <c r="CB172" i="41"/>
  <c r="CN172" i="41"/>
  <c r="CZ172" i="41"/>
  <c r="CM172" i="41"/>
  <c r="CY172" i="41"/>
  <c r="CX142" i="41"/>
  <c r="CD235" i="41"/>
  <c r="CP235" i="41"/>
  <c r="DB235" i="41"/>
  <c r="CC235" i="41"/>
  <c r="CQ235" i="41"/>
  <c r="CE235" i="41"/>
  <c r="CR235" i="41"/>
  <c r="CF235" i="41"/>
  <c r="CS235" i="41"/>
  <c r="CG235" i="41"/>
  <c r="CT235" i="41"/>
  <c r="CH235" i="41"/>
  <c r="CU235" i="41"/>
  <c r="CI235" i="41"/>
  <c r="CV235" i="41"/>
  <c r="CJ235" i="41"/>
  <c r="CW235" i="41"/>
  <c r="CK235" i="41"/>
  <c r="CX235" i="41"/>
  <c r="CL235" i="41"/>
  <c r="CY235" i="41"/>
  <c r="CM235" i="41"/>
  <c r="CZ235" i="41"/>
  <c r="CN235" i="41"/>
  <c r="DA235" i="41"/>
  <c r="CB235" i="41"/>
  <c r="CO235" i="41"/>
  <c r="DC235" i="41"/>
  <c r="CL227" i="41"/>
  <c r="CX227" i="41"/>
  <c r="CG227" i="41"/>
  <c r="CS227" i="41"/>
  <c r="CM227" i="41"/>
  <c r="DA227" i="41"/>
  <c r="CN227" i="41"/>
  <c r="DB227" i="41"/>
  <c r="CO227" i="41"/>
  <c r="DC227" i="41"/>
  <c r="CB227" i="41"/>
  <c r="CP227" i="41"/>
  <c r="CC227" i="41"/>
  <c r="CQ227" i="41"/>
  <c r="CD227" i="41"/>
  <c r="CR227" i="41"/>
  <c r="CE227" i="41"/>
  <c r="CT227" i="41"/>
  <c r="CF227" i="41"/>
  <c r="CU227" i="41"/>
  <c r="CH227" i="41"/>
  <c r="CV227" i="41"/>
  <c r="CI227" i="41"/>
  <c r="CW227" i="41"/>
  <c r="CJ227" i="41"/>
  <c r="CY227" i="41"/>
  <c r="CK227" i="41"/>
  <c r="CZ227" i="41"/>
  <c r="CI197" i="41"/>
  <c r="CU197" i="41"/>
  <c r="CJ197" i="41"/>
  <c r="CV197" i="41"/>
  <c r="CK197" i="41"/>
  <c r="CW197" i="41"/>
  <c r="CL197" i="41"/>
  <c r="CX197" i="41"/>
  <c r="CM197" i="41"/>
  <c r="CY197" i="41"/>
  <c r="CB197" i="41"/>
  <c r="CN197" i="41"/>
  <c r="CZ197" i="41"/>
  <c r="CC197" i="41"/>
  <c r="CO197" i="41"/>
  <c r="DA197" i="41"/>
  <c r="CD197" i="41"/>
  <c r="CP197" i="41"/>
  <c r="DB197" i="41"/>
  <c r="CE197" i="41"/>
  <c r="CQ197" i="41"/>
  <c r="DC197" i="41"/>
  <c r="CF197" i="41"/>
  <c r="CR197" i="41"/>
  <c r="CG197" i="41"/>
  <c r="CS197" i="41"/>
  <c r="CH197" i="41"/>
  <c r="CT197" i="41"/>
  <c r="CK194" i="41"/>
  <c r="CW194" i="41"/>
  <c r="CD194" i="41"/>
  <c r="CO194" i="41"/>
  <c r="DB194" i="41"/>
  <c r="CB194" i="41"/>
  <c r="CP194" i="41"/>
  <c r="DC194" i="41"/>
  <c r="CC194" i="41"/>
  <c r="CQ194" i="41"/>
  <c r="CE194" i="41"/>
  <c r="CR194" i="41"/>
  <c r="CF194" i="41"/>
  <c r="CS194" i="41"/>
  <c r="CG194" i="41"/>
  <c r="CT194" i="41"/>
  <c r="CH194" i="41"/>
  <c r="CU194" i="41"/>
  <c r="CI194" i="41"/>
  <c r="CV194" i="41"/>
  <c r="CJ194" i="41"/>
  <c r="CX194" i="41"/>
  <c r="CL194" i="41"/>
  <c r="CY194" i="41"/>
  <c r="CM194" i="41"/>
  <c r="CZ194" i="41"/>
  <c r="CN194" i="41"/>
  <c r="DA194" i="41"/>
  <c r="CD208" i="41"/>
  <c r="CV208" i="41"/>
  <c r="CH208" i="41"/>
  <c r="CW208" i="41"/>
  <c r="CI208" i="41"/>
  <c r="CX208" i="41"/>
  <c r="CJ208" i="41"/>
  <c r="CY208" i="41"/>
  <c r="CK208" i="41"/>
  <c r="CZ208" i="41"/>
  <c r="CL208" i="41"/>
  <c r="DA208" i="41"/>
  <c r="CM208" i="41"/>
  <c r="DB208" i="41"/>
  <c r="CN208" i="41"/>
  <c r="CO208" i="41"/>
  <c r="CP208" i="41"/>
  <c r="CB208" i="41"/>
  <c r="CT208" i="41"/>
  <c r="CC208" i="41"/>
  <c r="CU208" i="41"/>
  <c r="CR208" i="41"/>
  <c r="CG208" i="41"/>
  <c r="CS208" i="41"/>
  <c r="CE208" i="41"/>
  <c r="CQ208" i="41"/>
  <c r="DC208" i="41"/>
  <c r="CF208" i="41"/>
  <c r="CG180" i="41"/>
  <c r="CS180" i="41"/>
  <c r="CI180" i="41"/>
  <c r="CU180" i="41"/>
  <c r="CL180" i="41"/>
  <c r="CX180" i="41"/>
  <c r="CC180" i="41"/>
  <c r="CO180" i="41"/>
  <c r="DA180" i="41"/>
  <c r="CB180" i="41"/>
  <c r="CT180" i="41"/>
  <c r="CD180" i="41"/>
  <c r="CV180" i="41"/>
  <c r="CE180" i="41"/>
  <c r="CW180" i="41"/>
  <c r="CF180" i="41"/>
  <c r="CY180" i="41"/>
  <c r="CH180" i="41"/>
  <c r="CZ180" i="41"/>
  <c r="CJ180" i="41"/>
  <c r="DB180" i="41"/>
  <c r="CK180" i="41"/>
  <c r="DC180" i="41"/>
  <c r="CM180" i="41"/>
  <c r="CN180" i="41"/>
  <c r="CP180" i="41"/>
  <c r="CQ180" i="41"/>
  <c r="CR180" i="41"/>
  <c r="CK185" i="41"/>
  <c r="CW185" i="41"/>
  <c r="CD185" i="41"/>
  <c r="CP185" i="41"/>
  <c r="DB185" i="41"/>
  <c r="CH185" i="41"/>
  <c r="CV185" i="41"/>
  <c r="CI185" i="41"/>
  <c r="CX185" i="41"/>
  <c r="CJ185" i="41"/>
  <c r="CY185" i="41"/>
  <c r="CL185" i="41"/>
  <c r="CZ185" i="41"/>
  <c r="CM185" i="41"/>
  <c r="DA185" i="41"/>
  <c r="CN185" i="41"/>
  <c r="DC185" i="41"/>
  <c r="CO185" i="41"/>
  <c r="CB185" i="41"/>
  <c r="CQ185" i="41"/>
  <c r="CC185" i="41"/>
  <c r="CR185" i="41"/>
  <c r="CE185" i="41"/>
  <c r="CS185" i="41"/>
  <c r="CF185" i="41"/>
  <c r="CT185" i="41"/>
  <c r="CG185" i="41"/>
  <c r="CU185" i="41"/>
  <c r="CK161" i="41"/>
  <c r="CW161" i="41"/>
  <c r="CL161" i="41"/>
  <c r="CX161" i="41"/>
  <c r="CM161" i="41"/>
  <c r="CY161" i="41"/>
  <c r="CB161" i="41"/>
  <c r="CN161" i="41"/>
  <c r="CZ161" i="41"/>
  <c r="CC161" i="41"/>
  <c r="CO161" i="41"/>
  <c r="DA161" i="41"/>
  <c r="CD161" i="41"/>
  <c r="CP161" i="41"/>
  <c r="DB161" i="41"/>
  <c r="CE161" i="41"/>
  <c r="CQ161" i="41"/>
  <c r="DC161" i="41"/>
  <c r="CF161" i="41"/>
  <c r="CR161" i="41"/>
  <c r="CG161" i="41"/>
  <c r="CS161" i="41"/>
  <c r="CH161" i="41"/>
  <c r="CT161" i="41"/>
  <c r="CJ161" i="41"/>
  <c r="CV161" i="41"/>
  <c r="CI161" i="41"/>
  <c r="CU161" i="41"/>
  <c r="CG165" i="41"/>
  <c r="CS165" i="41"/>
  <c r="CH165" i="41"/>
  <c r="CT165" i="41"/>
  <c r="CI165" i="41"/>
  <c r="CU165" i="41"/>
  <c r="CJ165" i="41"/>
  <c r="CV165" i="41"/>
  <c r="CK165" i="41"/>
  <c r="CW165" i="41"/>
  <c r="CL165" i="41"/>
  <c r="CX165" i="41"/>
  <c r="CM165" i="41"/>
  <c r="CY165" i="41"/>
  <c r="CB165" i="41"/>
  <c r="CN165" i="41"/>
  <c r="CZ165" i="41"/>
  <c r="CC165" i="41"/>
  <c r="CO165" i="41"/>
  <c r="DA165" i="41"/>
  <c r="CD165" i="41"/>
  <c r="CP165" i="41"/>
  <c r="DB165" i="41"/>
  <c r="CF165" i="41"/>
  <c r="CR165" i="41"/>
  <c r="CE165" i="41"/>
  <c r="CQ165" i="41"/>
  <c r="DC165" i="41"/>
  <c r="CM152" i="41"/>
  <c r="CD147" i="41"/>
  <c r="CH231" i="41"/>
  <c r="CT231" i="41"/>
  <c r="CC231" i="41"/>
  <c r="CO231" i="41"/>
  <c r="DA231" i="41"/>
  <c r="CP231" i="41"/>
  <c r="CB231" i="41"/>
  <c r="CQ231" i="41"/>
  <c r="CD231" i="41"/>
  <c r="CR231" i="41"/>
  <c r="CE231" i="41"/>
  <c r="CS231" i="41"/>
  <c r="CF231" i="41"/>
  <c r="CU231" i="41"/>
  <c r="CG231" i="41"/>
  <c r="CV231" i="41"/>
  <c r="CI231" i="41"/>
  <c r="CW231" i="41"/>
  <c r="CJ231" i="41"/>
  <c r="CX231" i="41"/>
  <c r="CK231" i="41"/>
  <c r="CY231" i="41"/>
  <c r="CL231" i="41"/>
  <c r="CZ231" i="41"/>
  <c r="CM231" i="41"/>
  <c r="DB231" i="41"/>
  <c r="CN231" i="41"/>
  <c r="DC231" i="41"/>
  <c r="CL230" i="41"/>
  <c r="CX230" i="41"/>
  <c r="CG230" i="41"/>
  <c r="CS230" i="41"/>
  <c r="CO230" i="41"/>
  <c r="DC230" i="41"/>
  <c r="CB230" i="41"/>
  <c r="CP230" i="41"/>
  <c r="CC230" i="41"/>
  <c r="CQ230" i="41"/>
  <c r="CD230" i="41"/>
  <c r="CR230" i="41"/>
  <c r="CE230" i="41"/>
  <c r="CT230" i="41"/>
  <c r="CF230" i="41"/>
  <c r="CU230" i="41"/>
  <c r="CH230" i="41"/>
  <c r="CV230" i="41"/>
  <c r="CI230" i="41"/>
  <c r="CW230" i="41"/>
  <c r="CJ230" i="41"/>
  <c r="CY230" i="41"/>
  <c r="CK230" i="41"/>
  <c r="CZ230" i="41"/>
  <c r="CM230" i="41"/>
  <c r="DA230" i="41"/>
  <c r="CN230" i="41"/>
  <c r="DB230" i="41"/>
  <c r="CD229" i="41"/>
  <c r="CP229" i="41"/>
  <c r="DB229" i="41"/>
  <c r="CK229" i="41"/>
  <c r="CW229" i="41"/>
  <c r="CN229" i="41"/>
  <c r="DC229" i="41"/>
  <c r="CO229" i="41"/>
  <c r="CB229" i="41"/>
  <c r="CQ229" i="41"/>
  <c r="CC229" i="41"/>
  <c r="CR229" i="41"/>
  <c r="CE229" i="41"/>
  <c r="CS229" i="41"/>
  <c r="CF229" i="41"/>
  <c r="CT229" i="41"/>
  <c r="CG229" i="41"/>
  <c r="CU229" i="41"/>
  <c r="CH229" i="41"/>
  <c r="CV229" i="41"/>
  <c r="CI229" i="41"/>
  <c r="CX229" i="41"/>
  <c r="CJ229" i="41"/>
  <c r="CY229" i="41"/>
  <c r="CL229" i="41"/>
  <c r="CZ229" i="41"/>
  <c r="CM229" i="41"/>
  <c r="DA229" i="41"/>
  <c r="CF219" i="41"/>
  <c r="CX219" i="41"/>
  <c r="CG219" i="41"/>
  <c r="CY219" i="41"/>
  <c r="CM219" i="41"/>
  <c r="DB219" i="41"/>
  <c r="CN219" i="41"/>
  <c r="DC219" i="41"/>
  <c r="CO219" i="41"/>
  <c r="CP219" i="41"/>
  <c r="CB219" i="41"/>
  <c r="CQ219" i="41"/>
  <c r="CT219" i="41"/>
  <c r="CZ219" i="41"/>
  <c r="DA219" i="41"/>
  <c r="CC219" i="41"/>
  <c r="CD219" i="41"/>
  <c r="CE219" i="41"/>
  <c r="CH219" i="41"/>
  <c r="CL219" i="41"/>
  <c r="CR219" i="41"/>
  <c r="CS219" i="41"/>
  <c r="CU219" i="41"/>
  <c r="CJ219" i="41"/>
  <c r="CV219" i="41"/>
  <c r="CK219" i="41"/>
  <c r="CW219" i="41"/>
  <c r="CI219" i="41"/>
  <c r="CG204" i="41"/>
  <c r="CY204" i="41"/>
  <c r="CH204" i="41"/>
  <c r="CZ204" i="41"/>
  <c r="CL204" i="41"/>
  <c r="DA204" i="41"/>
  <c r="CM204" i="41"/>
  <c r="DB204" i="41"/>
  <c r="CN204" i="41"/>
  <c r="DC204" i="41"/>
  <c r="CO204" i="41"/>
  <c r="CP204" i="41"/>
  <c r="CB204" i="41"/>
  <c r="CQ204" i="41"/>
  <c r="CC204" i="41"/>
  <c r="CR204" i="41"/>
  <c r="CD204" i="41"/>
  <c r="CS204" i="41"/>
  <c r="CE204" i="41"/>
  <c r="CT204" i="41"/>
  <c r="CF204" i="41"/>
  <c r="CX204" i="41"/>
  <c r="CJ204" i="41"/>
  <c r="CV204" i="41"/>
  <c r="CK204" i="41"/>
  <c r="CW204" i="41"/>
  <c r="CU204" i="41"/>
  <c r="CI204" i="41"/>
  <c r="CG209" i="41"/>
  <c r="CV209" i="41"/>
  <c r="CH209" i="41"/>
  <c r="CW209" i="41"/>
  <c r="CI209" i="41"/>
  <c r="CX209" i="41"/>
  <c r="CJ209" i="41"/>
  <c r="DB209" i="41"/>
  <c r="CK209" i="41"/>
  <c r="DC209" i="41"/>
  <c r="CL209" i="41"/>
  <c r="CP209" i="41"/>
  <c r="CB209" i="41"/>
  <c r="CQ209" i="41"/>
  <c r="CC209" i="41"/>
  <c r="CR209" i="41"/>
  <c r="CD209" i="41"/>
  <c r="CS209" i="41"/>
  <c r="CE209" i="41"/>
  <c r="CT209" i="41"/>
  <c r="CF209" i="41"/>
  <c r="CU209" i="41"/>
  <c r="CM209" i="41"/>
  <c r="CY209" i="41"/>
  <c r="CN209" i="41"/>
  <c r="CZ209" i="41"/>
  <c r="CO209" i="41"/>
  <c r="DA209" i="41"/>
  <c r="CG183" i="41"/>
  <c r="CS183" i="41"/>
  <c r="CL183" i="41"/>
  <c r="CX183" i="41"/>
  <c r="CC183" i="41"/>
  <c r="CF183" i="41"/>
  <c r="CU183" i="41"/>
  <c r="CH183" i="41"/>
  <c r="CV183" i="41"/>
  <c r="CI183" i="41"/>
  <c r="CW183" i="41"/>
  <c r="CJ183" i="41"/>
  <c r="CY183" i="41"/>
  <c r="CK183" i="41"/>
  <c r="CZ183" i="41"/>
  <c r="CM183" i="41"/>
  <c r="DA183" i="41"/>
  <c r="CN183" i="41"/>
  <c r="DB183" i="41"/>
  <c r="CO183" i="41"/>
  <c r="DC183" i="41"/>
  <c r="CP183" i="41"/>
  <c r="CB183" i="41"/>
  <c r="CQ183" i="41"/>
  <c r="CD183" i="41"/>
  <c r="CR183" i="41"/>
  <c r="CE183" i="41"/>
  <c r="CT183" i="41"/>
  <c r="CK158" i="41"/>
  <c r="CW158" i="41"/>
  <c r="CL158" i="41"/>
  <c r="CX158" i="41"/>
  <c r="CM158" i="41"/>
  <c r="CY158" i="41"/>
  <c r="CB158" i="41"/>
  <c r="CN158" i="41"/>
  <c r="CZ158" i="41"/>
  <c r="CC158" i="41"/>
  <c r="CO158" i="41"/>
  <c r="DA158" i="41"/>
  <c r="CD158" i="41"/>
  <c r="CP158" i="41"/>
  <c r="DB158" i="41"/>
  <c r="CE158" i="41"/>
  <c r="CQ158" i="41"/>
  <c r="DC158" i="41"/>
  <c r="CF158" i="41"/>
  <c r="CR158" i="41"/>
  <c r="CG158" i="41"/>
  <c r="CS158" i="41"/>
  <c r="CH158" i="41"/>
  <c r="CT158" i="41"/>
  <c r="CJ158" i="41"/>
  <c r="CV158" i="41"/>
  <c r="CI158" i="41"/>
  <c r="CU158" i="41"/>
  <c r="CC166" i="41"/>
  <c r="CO166" i="41"/>
  <c r="DA166" i="41"/>
  <c r="CD166" i="41"/>
  <c r="CP166" i="41"/>
  <c r="DB166" i="41"/>
  <c r="CE166" i="41"/>
  <c r="CQ166" i="41"/>
  <c r="DC166" i="41"/>
  <c r="CF166" i="41"/>
  <c r="CR166" i="41"/>
  <c r="CG166" i="41"/>
  <c r="CS166" i="41"/>
  <c r="CH166" i="41"/>
  <c r="CT166" i="41"/>
  <c r="CI166" i="41"/>
  <c r="CU166" i="41"/>
  <c r="CJ166" i="41"/>
  <c r="CV166" i="41"/>
  <c r="CK166" i="41"/>
  <c r="CW166" i="41"/>
  <c r="CL166" i="41"/>
  <c r="CX166" i="41"/>
  <c r="CB166" i="41"/>
  <c r="CN166" i="41"/>
  <c r="CZ166" i="41"/>
  <c r="CM166" i="41"/>
  <c r="CY166" i="41"/>
  <c r="CI145" i="41"/>
  <c r="CL145" i="41"/>
  <c r="CP145" i="41"/>
  <c r="CR145" i="41"/>
  <c r="CB145" i="41"/>
  <c r="CS145" i="41"/>
  <c r="CC145" i="41"/>
  <c r="CU145" i="41"/>
  <c r="CE145" i="41"/>
  <c r="CF145" i="41"/>
  <c r="CG145" i="41"/>
  <c r="CH145" i="41"/>
  <c r="CQ145" i="41"/>
  <c r="CX145" i="41"/>
  <c r="CY145" i="41"/>
  <c r="CZ145" i="41"/>
  <c r="CD145" i="41"/>
  <c r="CW145" i="41"/>
  <c r="DA145" i="41"/>
  <c r="CV145" i="41"/>
  <c r="CJ145" i="41"/>
  <c r="CM145" i="41"/>
  <c r="DC145" i="41"/>
  <c r="DB145" i="41"/>
  <c r="CO145" i="41"/>
  <c r="CN145" i="41"/>
  <c r="CK145" i="41"/>
  <c r="CG151" i="41"/>
  <c r="CV151" i="41"/>
  <c r="CH151" i="41"/>
  <c r="CW151" i="41"/>
  <c r="CK151" i="41"/>
  <c r="CZ151" i="41"/>
  <c r="CL151" i="41"/>
  <c r="DA151" i="41"/>
  <c r="CM151" i="41"/>
  <c r="DB151" i="41"/>
  <c r="CO151" i="41"/>
  <c r="CP151" i="41"/>
  <c r="CT151" i="41"/>
  <c r="CU151" i="41"/>
  <c r="CB151" i="41"/>
  <c r="CX151" i="41"/>
  <c r="CC151" i="41"/>
  <c r="CY151" i="41"/>
  <c r="CD151" i="41"/>
  <c r="CE151" i="41"/>
  <c r="CF151" i="41"/>
  <c r="CI151" i="41"/>
  <c r="CN151" i="41"/>
  <c r="CJ151" i="41"/>
  <c r="DC151" i="41"/>
  <c r="CS151" i="41"/>
  <c r="CR151" i="41"/>
  <c r="CJ221" i="41"/>
  <c r="CW221" i="41"/>
  <c r="CK221" i="41"/>
  <c r="CX221" i="41"/>
  <c r="CB221" i="41"/>
  <c r="CO221" i="41"/>
  <c r="DA221" i="41"/>
  <c r="CC221" i="41"/>
  <c r="CP221" i="41"/>
  <c r="DB221" i="41"/>
  <c r="CD221" i="41"/>
  <c r="CQ221" i="41"/>
  <c r="CE221" i="41"/>
  <c r="CR221" i="41"/>
  <c r="CF221" i="41"/>
  <c r="CS221" i="41"/>
  <c r="CG221" i="41"/>
  <c r="CH221" i="41"/>
  <c r="CI221" i="41"/>
  <c r="CL221" i="41"/>
  <c r="CN221" i="41"/>
  <c r="CT221" i="41"/>
  <c r="CU221" i="41"/>
  <c r="CV221" i="41"/>
  <c r="CY221" i="41"/>
  <c r="CZ221" i="41"/>
  <c r="DC221" i="41"/>
  <c r="CK191" i="41"/>
  <c r="CW191" i="41"/>
  <c r="CD191" i="41"/>
  <c r="CP191" i="41"/>
  <c r="DB191" i="41"/>
  <c r="CM191" i="41"/>
  <c r="DA191" i="41"/>
  <c r="CN191" i="41"/>
  <c r="DC191" i="41"/>
  <c r="CO191" i="41"/>
  <c r="CB191" i="41"/>
  <c r="CQ191" i="41"/>
  <c r="CC191" i="41"/>
  <c r="CR191" i="41"/>
  <c r="CE191" i="41"/>
  <c r="CS191" i="41"/>
  <c r="CF191" i="41"/>
  <c r="CT191" i="41"/>
  <c r="CG191" i="41"/>
  <c r="CU191" i="41"/>
  <c r="CH191" i="41"/>
  <c r="CV191" i="41"/>
  <c r="CI191" i="41"/>
  <c r="CX191" i="41"/>
  <c r="CJ191" i="41"/>
  <c r="CY191" i="41"/>
  <c r="CL191" i="41"/>
  <c r="CZ191" i="41"/>
  <c r="CT202" i="41"/>
  <c r="CB202" i="41"/>
  <c r="CU202" i="41"/>
  <c r="CC202" i="41"/>
  <c r="CV202" i="41"/>
  <c r="CD202" i="41"/>
  <c r="CW202" i="41"/>
  <c r="CH202" i="41"/>
  <c r="CX202" i="41"/>
  <c r="CI202" i="41"/>
  <c r="CY202" i="41"/>
  <c r="CJ202" i="41"/>
  <c r="CZ202" i="41"/>
  <c r="CL202" i="41"/>
  <c r="DA202" i="41"/>
  <c r="CM202" i="41"/>
  <c r="DB202" i="41"/>
  <c r="CN202" i="41"/>
  <c r="CO202" i="41"/>
  <c r="CP202" i="41"/>
  <c r="DC202" i="41"/>
  <c r="CF202" i="41"/>
  <c r="CR202" i="41"/>
  <c r="CG202" i="41"/>
  <c r="CS202" i="41"/>
  <c r="CK202" i="41"/>
  <c r="CE202" i="41"/>
  <c r="CQ202" i="41"/>
  <c r="CK173" i="41"/>
  <c r="CW173" i="41"/>
  <c r="CL173" i="41"/>
  <c r="CX173" i="41"/>
  <c r="CM173" i="41"/>
  <c r="CY173" i="41"/>
  <c r="CB173" i="41"/>
  <c r="CN173" i="41"/>
  <c r="CZ173" i="41"/>
  <c r="CC173" i="41"/>
  <c r="CO173" i="41"/>
  <c r="DA173" i="41"/>
  <c r="CD173" i="41"/>
  <c r="CP173" i="41"/>
  <c r="DB173" i="41"/>
  <c r="CE173" i="41"/>
  <c r="CQ173" i="41"/>
  <c r="DC173" i="41"/>
  <c r="CF173" i="41"/>
  <c r="CR173" i="41"/>
  <c r="CG173" i="41"/>
  <c r="CS173" i="41"/>
  <c r="CH173" i="41"/>
  <c r="CT173" i="41"/>
  <c r="CJ173" i="41"/>
  <c r="CV173" i="41"/>
  <c r="CI173" i="41"/>
  <c r="CU173" i="41"/>
  <c r="CG177" i="41"/>
  <c r="CS177" i="41"/>
  <c r="CH177" i="41"/>
  <c r="CT177" i="41"/>
  <c r="CI177" i="41"/>
  <c r="CU177" i="41"/>
  <c r="CK177" i="41"/>
  <c r="CW177" i="41"/>
  <c r="CL177" i="41"/>
  <c r="CX177" i="41"/>
  <c r="CM177" i="41"/>
  <c r="CY177" i="41"/>
  <c r="CB177" i="41"/>
  <c r="CN177" i="41"/>
  <c r="CZ177" i="41"/>
  <c r="CC177" i="41"/>
  <c r="CO177" i="41"/>
  <c r="DA177" i="41"/>
  <c r="CD177" i="41"/>
  <c r="CP177" i="41"/>
  <c r="DB177" i="41"/>
  <c r="CE177" i="41"/>
  <c r="CF177" i="41"/>
  <c r="CJ177" i="41"/>
  <c r="CQ177" i="41"/>
  <c r="CR177" i="41"/>
  <c r="CV177" i="41"/>
  <c r="DC177" i="41"/>
  <c r="CC187" i="41"/>
  <c r="CO187" i="41"/>
  <c r="DA187" i="41"/>
  <c r="CH187" i="41"/>
  <c r="CT187" i="41"/>
  <c r="CJ187" i="41"/>
  <c r="CX187" i="41"/>
  <c r="CK187" i="41"/>
  <c r="CY187" i="41"/>
  <c r="CL187" i="41"/>
  <c r="CZ187" i="41"/>
  <c r="CM187" i="41"/>
  <c r="DB187" i="41"/>
  <c r="CN187" i="41"/>
  <c r="DC187" i="41"/>
  <c r="CP187" i="41"/>
  <c r="CB187" i="41"/>
  <c r="CQ187" i="41"/>
  <c r="CD187" i="41"/>
  <c r="CR187" i="41"/>
  <c r="CE187" i="41"/>
  <c r="CS187" i="41"/>
  <c r="CF187" i="41"/>
  <c r="CU187" i="41"/>
  <c r="CG187" i="41"/>
  <c r="CV187" i="41"/>
  <c r="CI187" i="41"/>
  <c r="CW187" i="41"/>
  <c r="CK179" i="41"/>
  <c r="CW179" i="41"/>
  <c r="CM179" i="41"/>
  <c r="CY179" i="41"/>
  <c r="CD179" i="41"/>
  <c r="CP179" i="41"/>
  <c r="DB179" i="41"/>
  <c r="CG179" i="41"/>
  <c r="CS179" i="41"/>
  <c r="CL179" i="41"/>
  <c r="CN179" i="41"/>
  <c r="CO179" i="41"/>
  <c r="CQ179" i="41"/>
  <c r="CR179" i="41"/>
  <c r="CB179" i="41"/>
  <c r="CT179" i="41"/>
  <c r="CC179" i="41"/>
  <c r="CU179" i="41"/>
  <c r="CE179" i="41"/>
  <c r="CV179" i="41"/>
  <c r="CF179" i="41"/>
  <c r="CX179" i="41"/>
  <c r="CH179" i="41"/>
  <c r="CZ179" i="41"/>
  <c r="CI179" i="41"/>
  <c r="DA179" i="41"/>
  <c r="CJ179" i="41"/>
  <c r="DC179" i="41"/>
  <c r="CC163" i="41"/>
  <c r="CO163" i="41"/>
  <c r="DA163" i="41"/>
  <c r="CD163" i="41"/>
  <c r="CP163" i="41"/>
  <c r="DB163" i="41"/>
  <c r="CE163" i="41"/>
  <c r="CQ163" i="41"/>
  <c r="DC163" i="41"/>
  <c r="CF163" i="41"/>
  <c r="CR163" i="41"/>
  <c r="CG163" i="41"/>
  <c r="CS163" i="41"/>
  <c r="CH163" i="41"/>
  <c r="CT163" i="41"/>
  <c r="CI163" i="41"/>
  <c r="CU163" i="41"/>
  <c r="CJ163" i="41"/>
  <c r="CV163" i="41"/>
  <c r="CK163" i="41"/>
  <c r="CW163" i="41"/>
  <c r="CL163" i="41"/>
  <c r="CX163" i="41"/>
  <c r="CB163" i="41"/>
  <c r="CN163" i="41"/>
  <c r="CZ163" i="41"/>
  <c r="CM163" i="41"/>
  <c r="CY163" i="41"/>
  <c r="CB142" i="41"/>
  <c r="CS142" i="41"/>
  <c r="CC142" i="41"/>
  <c r="CT142" i="41"/>
  <c r="CD142" i="41"/>
  <c r="CU142" i="41"/>
  <c r="CF142" i="41"/>
  <c r="CZ142" i="41"/>
  <c r="CG142" i="41"/>
  <c r="DA142" i="41"/>
  <c r="CH142" i="41"/>
  <c r="DB142" i="41"/>
  <c r="CI142" i="41"/>
  <c r="CL142" i="41"/>
  <c r="CE142" i="41"/>
  <c r="CM142" i="41"/>
  <c r="CN142" i="41"/>
  <c r="CR142" i="41"/>
  <c r="CY142" i="41"/>
  <c r="CQ142" i="41"/>
  <c r="CP142" i="41"/>
  <c r="CJ142" i="41"/>
  <c r="CV142" i="41"/>
  <c r="CW142" i="41"/>
  <c r="CK142" i="41"/>
  <c r="DC142" i="41"/>
  <c r="CO142" i="41"/>
  <c r="CG152" i="41"/>
  <c r="CV152" i="41"/>
  <c r="CH152" i="41"/>
  <c r="CW152" i="41"/>
  <c r="CK152" i="41"/>
  <c r="DC152" i="41"/>
  <c r="CL152" i="41"/>
  <c r="CP152" i="41"/>
  <c r="CJ152" i="41"/>
  <c r="CQ152" i="41"/>
  <c r="CR152" i="41"/>
  <c r="CS152" i="41"/>
  <c r="CT152" i="41"/>
  <c r="CU152" i="41"/>
  <c r="CB152" i="41"/>
  <c r="CX152" i="41"/>
  <c r="CC152" i="41"/>
  <c r="DB152" i="41"/>
  <c r="CD152" i="41"/>
  <c r="CE152" i="41"/>
  <c r="CI152" i="41"/>
  <c r="CF152" i="41"/>
  <c r="DA152" i="41"/>
  <c r="CZ152" i="41"/>
  <c r="CY152" i="41"/>
  <c r="CO152" i="41"/>
  <c r="CN152" i="41"/>
  <c r="CM221" i="41"/>
  <c r="CQ151" i="41"/>
  <c r="CF146" i="41"/>
  <c r="CL233" i="41"/>
  <c r="CX233" i="41"/>
  <c r="CG233" i="41"/>
  <c r="CS233" i="41"/>
  <c r="CC233" i="41"/>
  <c r="CQ233" i="41"/>
  <c r="CD233" i="41"/>
  <c r="CR233" i="41"/>
  <c r="CE233" i="41"/>
  <c r="CT233" i="41"/>
  <c r="CF233" i="41"/>
  <c r="CU233" i="41"/>
  <c r="CH233" i="41"/>
  <c r="CV233" i="41"/>
  <c r="CI233" i="41"/>
  <c r="CW233" i="41"/>
  <c r="CJ233" i="41"/>
  <c r="CY233" i="41"/>
  <c r="CK233" i="41"/>
  <c r="CZ233" i="41"/>
  <c r="CM233" i="41"/>
  <c r="DA233" i="41"/>
  <c r="CN233" i="41"/>
  <c r="DB233" i="41"/>
  <c r="CO233" i="41"/>
  <c r="DC233" i="41"/>
  <c r="CB233" i="41"/>
  <c r="CP233" i="41"/>
  <c r="CL236" i="41"/>
  <c r="CX236" i="41"/>
  <c r="CB236" i="41"/>
  <c r="CO236" i="41"/>
  <c r="DB236" i="41"/>
  <c r="CC236" i="41"/>
  <c r="CP236" i="41"/>
  <c r="DC236" i="41"/>
  <c r="CD236" i="41"/>
  <c r="CQ236" i="41"/>
  <c r="CE236" i="41"/>
  <c r="CR236" i="41"/>
  <c r="CF236" i="41"/>
  <c r="CS236" i="41"/>
  <c r="CG236" i="41"/>
  <c r="CT236" i="41"/>
  <c r="CH236" i="41"/>
  <c r="CU236" i="41"/>
  <c r="CI236" i="41"/>
  <c r="CV236" i="41"/>
  <c r="CJ236" i="41"/>
  <c r="CW236" i="41"/>
  <c r="CK236" i="41"/>
  <c r="CY236" i="41"/>
  <c r="CM236" i="41"/>
  <c r="CZ236" i="41"/>
  <c r="CN236" i="41"/>
  <c r="DA236" i="41"/>
  <c r="CC193" i="41"/>
  <c r="CO193" i="41"/>
  <c r="DA193" i="41"/>
  <c r="CH193" i="41"/>
  <c r="CT193" i="41"/>
  <c r="CN193" i="41"/>
  <c r="DC193" i="41"/>
  <c r="CP193" i="41"/>
  <c r="CB193" i="41"/>
  <c r="CQ193" i="41"/>
  <c r="CD193" i="41"/>
  <c r="CR193" i="41"/>
  <c r="CE193" i="41"/>
  <c r="CS193" i="41"/>
  <c r="CF193" i="41"/>
  <c r="CU193" i="41"/>
  <c r="CG193" i="41"/>
  <c r="CV193" i="41"/>
  <c r="CI193" i="41"/>
  <c r="CW193" i="41"/>
  <c r="CJ193" i="41"/>
  <c r="CX193" i="41"/>
  <c r="CK193" i="41"/>
  <c r="CY193" i="41"/>
  <c r="CL193" i="41"/>
  <c r="CZ193" i="41"/>
  <c r="CM193" i="41"/>
  <c r="DB193" i="41"/>
  <c r="CD223" i="41"/>
  <c r="CP223" i="41"/>
  <c r="DB223" i="41"/>
  <c r="CK223" i="41"/>
  <c r="CW223" i="41"/>
  <c r="CI223" i="41"/>
  <c r="CX223" i="41"/>
  <c r="CJ223" i="41"/>
  <c r="CY223" i="41"/>
  <c r="CL223" i="41"/>
  <c r="CZ223" i="41"/>
  <c r="CM223" i="41"/>
  <c r="DA223" i="41"/>
  <c r="CN223" i="41"/>
  <c r="DC223" i="41"/>
  <c r="CO223" i="41"/>
  <c r="CB223" i="41"/>
  <c r="CQ223" i="41"/>
  <c r="CC223" i="41"/>
  <c r="CR223" i="41"/>
  <c r="CE223" i="41"/>
  <c r="CS223" i="41"/>
  <c r="CF223" i="41"/>
  <c r="CT223" i="41"/>
  <c r="CG223" i="41"/>
  <c r="CU223" i="41"/>
  <c r="CH223" i="41"/>
  <c r="CV223" i="41"/>
  <c r="CE198" i="41"/>
  <c r="CQ198" i="41"/>
  <c r="CF198" i="41"/>
  <c r="CR198" i="41"/>
  <c r="CG198" i="41"/>
  <c r="CS198" i="41"/>
  <c r="CH198" i="41"/>
  <c r="CT198" i="41"/>
  <c r="CI198" i="41"/>
  <c r="CZ198" i="41"/>
  <c r="CJ198" i="41"/>
  <c r="DB198" i="41"/>
  <c r="CK198" i="41"/>
  <c r="CL198" i="41"/>
  <c r="CM198" i="41"/>
  <c r="CB198" i="41"/>
  <c r="CN198" i="41"/>
  <c r="CC198" i="41"/>
  <c r="CO198" i="41"/>
  <c r="CD198" i="41"/>
  <c r="CP198" i="41"/>
  <c r="CY198" i="41"/>
  <c r="CX198" i="41"/>
  <c r="CW198" i="41"/>
  <c r="CV198" i="41"/>
  <c r="CU198" i="41"/>
  <c r="DA198" i="41"/>
  <c r="CE203" i="41"/>
  <c r="CT203" i="41"/>
  <c r="CF203" i="41"/>
  <c r="CU203" i="41"/>
  <c r="CG203" i="41"/>
  <c r="CV203" i="41"/>
  <c r="CH203" i="41"/>
  <c r="CW203" i="41"/>
  <c r="CI203" i="41"/>
  <c r="CX203" i="41"/>
  <c r="CJ203" i="41"/>
  <c r="DB203" i="41"/>
  <c r="CK203" i="41"/>
  <c r="DC203" i="41"/>
  <c r="CL203" i="41"/>
  <c r="CP203" i="41"/>
  <c r="CB203" i="41"/>
  <c r="CQ203" i="41"/>
  <c r="CC203" i="41"/>
  <c r="CR203" i="41"/>
  <c r="CD203" i="41"/>
  <c r="CS203" i="41"/>
  <c r="CM203" i="41"/>
  <c r="CY203" i="41"/>
  <c r="CN203" i="41"/>
  <c r="CZ203" i="41"/>
  <c r="CO203" i="41"/>
  <c r="DA203" i="41"/>
  <c r="CK176" i="41"/>
  <c r="CW176" i="41"/>
  <c r="CL176" i="41"/>
  <c r="CX176" i="41"/>
  <c r="CM176" i="41"/>
  <c r="CY176" i="41"/>
  <c r="CC176" i="41"/>
  <c r="CO176" i="41"/>
  <c r="DA176" i="41"/>
  <c r="CD176" i="41"/>
  <c r="CP176" i="41"/>
  <c r="DB176" i="41"/>
  <c r="CE176" i="41"/>
  <c r="CQ176" i="41"/>
  <c r="DC176" i="41"/>
  <c r="CF176" i="41"/>
  <c r="CR176" i="41"/>
  <c r="CG176" i="41"/>
  <c r="CS176" i="41"/>
  <c r="CH176" i="41"/>
  <c r="CT176" i="41"/>
  <c r="CJ176" i="41"/>
  <c r="CV176" i="41"/>
  <c r="CB176" i="41"/>
  <c r="CI176" i="41"/>
  <c r="CN176" i="41"/>
  <c r="CU176" i="41"/>
  <c r="CZ176" i="41"/>
  <c r="CC196" i="41"/>
  <c r="CO196" i="41"/>
  <c r="DA196" i="41"/>
  <c r="CK196" i="41"/>
  <c r="CX196" i="41"/>
  <c r="CL196" i="41"/>
  <c r="CY196" i="41"/>
  <c r="CM196" i="41"/>
  <c r="CZ196" i="41"/>
  <c r="CN196" i="41"/>
  <c r="DB196" i="41"/>
  <c r="CB196" i="41"/>
  <c r="CP196" i="41"/>
  <c r="DC196" i="41"/>
  <c r="CD196" i="41"/>
  <c r="CQ196" i="41"/>
  <c r="CE196" i="41"/>
  <c r="CR196" i="41"/>
  <c r="CF196" i="41"/>
  <c r="CS196" i="41"/>
  <c r="CG196" i="41"/>
  <c r="CT196" i="41"/>
  <c r="CH196" i="41"/>
  <c r="CU196" i="41"/>
  <c r="CI196" i="41"/>
  <c r="CV196" i="41"/>
  <c r="CJ196" i="41"/>
  <c r="CW196" i="41"/>
  <c r="CK167" i="41"/>
  <c r="CW167" i="41"/>
  <c r="CL167" i="41"/>
  <c r="CX167" i="41"/>
  <c r="CM167" i="41"/>
  <c r="CY167" i="41"/>
  <c r="CB167" i="41"/>
  <c r="CN167" i="41"/>
  <c r="CZ167" i="41"/>
  <c r="CC167" i="41"/>
  <c r="CO167" i="41"/>
  <c r="DA167" i="41"/>
  <c r="CD167" i="41"/>
  <c r="CP167" i="41"/>
  <c r="DB167" i="41"/>
  <c r="CE167" i="41"/>
  <c r="CQ167" i="41"/>
  <c r="DC167" i="41"/>
  <c r="CF167" i="41"/>
  <c r="CR167" i="41"/>
  <c r="CG167" i="41"/>
  <c r="CS167" i="41"/>
  <c r="CH167" i="41"/>
  <c r="CT167" i="41"/>
  <c r="CJ167" i="41"/>
  <c r="CV167" i="41"/>
  <c r="CI167" i="41"/>
  <c r="CU167" i="41"/>
  <c r="CG174" i="41"/>
  <c r="CS174" i="41"/>
  <c r="CH174" i="41"/>
  <c r="CT174" i="41"/>
  <c r="CI174" i="41"/>
  <c r="CU174" i="41"/>
  <c r="CK174" i="41"/>
  <c r="CW174" i="41"/>
  <c r="CL174" i="41"/>
  <c r="CX174" i="41"/>
  <c r="CM174" i="41"/>
  <c r="CY174" i="41"/>
  <c r="CB174" i="41"/>
  <c r="CN174" i="41"/>
  <c r="CZ174" i="41"/>
  <c r="CC174" i="41"/>
  <c r="CO174" i="41"/>
  <c r="DA174" i="41"/>
  <c r="CD174" i="41"/>
  <c r="CP174" i="41"/>
  <c r="DB174" i="41"/>
  <c r="CF174" i="41"/>
  <c r="CR174" i="41"/>
  <c r="CQ174" i="41"/>
  <c r="CV174" i="41"/>
  <c r="DC174" i="41"/>
  <c r="CE174" i="41"/>
  <c r="CJ174" i="41"/>
  <c r="CC160" i="41"/>
  <c r="CO160" i="41"/>
  <c r="DA160" i="41"/>
  <c r="CD160" i="41"/>
  <c r="CP160" i="41"/>
  <c r="DB160" i="41"/>
  <c r="CE160" i="41"/>
  <c r="CQ160" i="41"/>
  <c r="DC160" i="41"/>
  <c r="CF160" i="41"/>
  <c r="CR160" i="41"/>
  <c r="CG160" i="41"/>
  <c r="CS160" i="41"/>
  <c r="CH160" i="41"/>
  <c r="CT160" i="41"/>
  <c r="CI160" i="41"/>
  <c r="CU160" i="41"/>
  <c r="CJ160" i="41"/>
  <c r="CV160" i="41"/>
  <c r="CK160" i="41"/>
  <c r="CW160" i="41"/>
  <c r="CL160" i="41"/>
  <c r="CX160" i="41"/>
  <c r="CB160" i="41"/>
  <c r="CN160" i="41"/>
  <c r="CZ160" i="41"/>
  <c r="CM160" i="41"/>
  <c r="CY160" i="41"/>
  <c r="CL153" i="41"/>
  <c r="DA153" i="41"/>
  <c r="CM153" i="41"/>
  <c r="DB153" i="41"/>
  <c r="CP153" i="41"/>
  <c r="CB153" i="41"/>
  <c r="CQ153" i="41"/>
  <c r="CG153" i="41"/>
  <c r="CH153" i="41"/>
  <c r="CN153" i="41"/>
  <c r="CO153" i="41"/>
  <c r="CR153" i="41"/>
  <c r="CS153" i="41"/>
  <c r="CT153" i="41"/>
  <c r="CX153" i="41"/>
  <c r="CC153" i="41"/>
  <c r="CY153" i="41"/>
  <c r="CD153" i="41"/>
  <c r="CZ153" i="41"/>
  <c r="CF153" i="41"/>
  <c r="DC153" i="41"/>
  <c r="CE153" i="41"/>
  <c r="CW153" i="41"/>
  <c r="CV153" i="41"/>
  <c r="CK153" i="41"/>
  <c r="CJ153" i="41"/>
  <c r="CU153" i="41"/>
  <c r="DC198" i="41"/>
  <c r="CN216" i="41"/>
  <c r="DC216" i="41"/>
  <c r="CO216" i="41"/>
  <c r="CB216" i="41"/>
  <c r="CQ216" i="41"/>
  <c r="CC216" i="41"/>
  <c r="CR216" i="41"/>
  <c r="CD216" i="41"/>
  <c r="CS216" i="41"/>
  <c r="CE216" i="41"/>
  <c r="CT216" i="41"/>
  <c r="CF216" i="41"/>
  <c r="CX216" i="41"/>
  <c r="CG216" i="41"/>
  <c r="CY216" i="41"/>
  <c r="CH216" i="41"/>
  <c r="CZ216" i="41"/>
  <c r="CM216" i="41"/>
  <c r="CL216" i="41"/>
  <c r="CP216" i="41"/>
  <c r="DA216" i="41"/>
  <c r="DB216" i="41"/>
  <c r="CI216" i="41"/>
  <c r="CU216" i="41"/>
  <c r="CJ216" i="41"/>
  <c r="CV216" i="41"/>
  <c r="CK216" i="41"/>
  <c r="CW216" i="41"/>
  <c r="CH228" i="41"/>
  <c r="CT228" i="41"/>
  <c r="CC228" i="41"/>
  <c r="CO228" i="41"/>
  <c r="DA228" i="41"/>
  <c r="CM228" i="41"/>
  <c r="DB228" i="41"/>
  <c r="CN228" i="41"/>
  <c r="DC228" i="41"/>
  <c r="CP228" i="41"/>
  <c r="CB228" i="41"/>
  <c r="CQ228" i="41"/>
  <c r="CD228" i="41"/>
  <c r="CR228" i="41"/>
  <c r="CE228" i="41"/>
  <c r="CS228" i="41"/>
  <c r="CF228" i="41"/>
  <c r="CU228" i="41"/>
  <c r="CG228" i="41"/>
  <c r="CV228" i="41"/>
  <c r="CI228" i="41"/>
  <c r="CW228" i="41"/>
  <c r="CJ228" i="41"/>
  <c r="CX228" i="41"/>
  <c r="CK228" i="41"/>
  <c r="CY228" i="41"/>
  <c r="CL228" i="41"/>
  <c r="CZ228" i="41"/>
  <c r="CC181" i="41"/>
  <c r="CO181" i="41"/>
  <c r="DA181" i="41"/>
  <c r="CE181" i="41"/>
  <c r="CQ181" i="41"/>
  <c r="DC181" i="41"/>
  <c r="CH181" i="41"/>
  <c r="CT181" i="41"/>
  <c r="CK181" i="41"/>
  <c r="CW181" i="41"/>
  <c r="CJ181" i="41"/>
  <c r="DB181" i="41"/>
  <c r="CL181" i="41"/>
  <c r="CM181" i="41"/>
  <c r="CN181" i="41"/>
  <c r="CP181" i="41"/>
  <c r="CR181" i="41"/>
  <c r="CS181" i="41"/>
  <c r="CB181" i="41"/>
  <c r="CU181" i="41"/>
  <c r="CD181" i="41"/>
  <c r="CV181" i="41"/>
  <c r="CF181" i="41"/>
  <c r="CX181" i="41"/>
  <c r="CG181" i="41"/>
  <c r="CY181" i="41"/>
  <c r="CI181" i="41"/>
  <c r="CZ181" i="41"/>
  <c r="CG192" i="41"/>
  <c r="CS192" i="41"/>
  <c r="CL192" i="41"/>
  <c r="CX192" i="41"/>
  <c r="CN192" i="41"/>
  <c r="DB192" i="41"/>
  <c r="CO192" i="41"/>
  <c r="DC192" i="41"/>
  <c r="CB192" i="41"/>
  <c r="CP192" i="41"/>
  <c r="CC192" i="41"/>
  <c r="CQ192" i="41"/>
  <c r="CD192" i="41"/>
  <c r="CR192" i="41"/>
  <c r="CE192" i="41"/>
  <c r="CT192" i="41"/>
  <c r="CF192" i="41"/>
  <c r="CU192" i="41"/>
  <c r="CH192" i="41"/>
  <c r="CV192" i="41"/>
  <c r="CI192" i="41"/>
  <c r="CW192" i="41"/>
  <c r="CJ192" i="41"/>
  <c r="CY192" i="41"/>
  <c r="CK192" i="41"/>
  <c r="CZ192" i="41"/>
  <c r="CM192" i="41"/>
  <c r="DA192" i="41"/>
  <c r="CC157" i="41"/>
  <c r="CO157" i="41"/>
  <c r="DA157" i="41"/>
  <c r="CD157" i="41"/>
  <c r="CP157" i="41"/>
  <c r="DB157" i="41"/>
  <c r="CE157" i="41"/>
  <c r="CQ157" i="41"/>
  <c r="DC157" i="41"/>
  <c r="CF157" i="41"/>
  <c r="CR157" i="41"/>
  <c r="CG157" i="41"/>
  <c r="CS157" i="41"/>
  <c r="CH157" i="41"/>
  <c r="CT157" i="41"/>
  <c r="CI157" i="41"/>
  <c r="CU157" i="41"/>
  <c r="CJ157" i="41"/>
  <c r="CV157" i="41"/>
  <c r="CK157" i="41"/>
  <c r="CW157" i="41"/>
  <c r="CL157" i="41"/>
  <c r="CX157" i="41"/>
  <c r="CB157" i="41"/>
  <c r="CN157" i="41"/>
  <c r="CZ157" i="41"/>
  <c r="CM157" i="41"/>
  <c r="CY157" i="41"/>
  <c r="CN147" i="41"/>
  <c r="CO147" i="41"/>
  <c r="CQ147" i="41"/>
  <c r="CB147" i="41"/>
  <c r="CS147" i="41"/>
  <c r="CC147" i="41"/>
  <c r="CT147" i="41"/>
  <c r="CE147" i="41"/>
  <c r="CX147" i="41"/>
  <c r="CZ147" i="41"/>
  <c r="DA147" i="41"/>
  <c r="DC147" i="41"/>
  <c r="CF147" i="41"/>
  <c r="CG147" i="41"/>
  <c r="CH147" i="41"/>
  <c r="CL147" i="41"/>
  <c r="CM147" i="41"/>
  <c r="CY147" i="41"/>
  <c r="CR147" i="41"/>
  <c r="CI147" i="41"/>
  <c r="CJ147" i="41"/>
  <c r="CP147" i="41"/>
  <c r="CW147" i="41"/>
  <c r="CV147" i="41"/>
  <c r="CU147" i="41"/>
  <c r="CK147" i="41"/>
  <c r="CT145" i="41"/>
  <c r="L229" i="41"/>
  <c r="X229" i="41"/>
  <c r="AJ229" i="41"/>
  <c r="AV229" i="41"/>
  <c r="BH229" i="41"/>
  <c r="BT229" i="41"/>
  <c r="M229" i="41"/>
  <c r="Y229" i="41"/>
  <c r="AK229" i="41"/>
  <c r="AW229" i="41"/>
  <c r="BI229" i="41"/>
  <c r="BU229" i="41"/>
  <c r="N229" i="41"/>
  <c r="Z229" i="41"/>
  <c r="AL229" i="41"/>
  <c r="AX229" i="41"/>
  <c r="BJ229" i="41"/>
  <c r="BV229" i="41"/>
  <c r="O229" i="41"/>
  <c r="AA229" i="41"/>
  <c r="AM229" i="41"/>
  <c r="AY229" i="41"/>
  <c r="BK229" i="41"/>
  <c r="BW229" i="41"/>
  <c r="D229" i="41"/>
  <c r="P229" i="41"/>
  <c r="AB229" i="41"/>
  <c r="AN229" i="41"/>
  <c r="AZ229" i="41"/>
  <c r="BL229" i="41"/>
  <c r="BX229" i="41"/>
  <c r="E229" i="41"/>
  <c r="Q229" i="41"/>
  <c r="AC229" i="41"/>
  <c r="AO229" i="41"/>
  <c r="BA229" i="41"/>
  <c r="BM229" i="41"/>
  <c r="BY229" i="41"/>
  <c r="F229" i="41"/>
  <c r="R229" i="41"/>
  <c r="AD229" i="41"/>
  <c r="AP229" i="41"/>
  <c r="BB229" i="41"/>
  <c r="BN229" i="41"/>
  <c r="BZ229" i="41"/>
  <c r="G229" i="41"/>
  <c r="S229" i="41"/>
  <c r="AE229" i="41"/>
  <c r="AQ229" i="41"/>
  <c r="BC229" i="41"/>
  <c r="BO229" i="41"/>
  <c r="CA229" i="41"/>
  <c r="H229" i="41"/>
  <c r="T229" i="41"/>
  <c r="AF229" i="41"/>
  <c r="AR229" i="41"/>
  <c r="BD229" i="41"/>
  <c r="BP229" i="41"/>
  <c r="I229" i="41"/>
  <c r="U229" i="41"/>
  <c r="AG229" i="41"/>
  <c r="AS229" i="41"/>
  <c r="BE229" i="41"/>
  <c r="BQ229" i="41"/>
  <c r="J229" i="41"/>
  <c r="V229" i="41"/>
  <c r="AH229" i="41"/>
  <c r="AT229" i="41"/>
  <c r="BF229" i="41"/>
  <c r="BR229" i="41"/>
  <c r="AI229" i="41"/>
  <c r="AU229" i="41"/>
  <c r="BG229" i="41"/>
  <c r="BS229" i="41"/>
  <c r="W229" i="41"/>
  <c r="K229" i="41"/>
  <c r="D204" i="41"/>
  <c r="P204" i="41"/>
  <c r="AB204" i="41"/>
  <c r="AN204" i="41"/>
  <c r="AZ204" i="41"/>
  <c r="BL204" i="41"/>
  <c r="BX204" i="41"/>
  <c r="E204" i="41"/>
  <c r="Q204" i="41"/>
  <c r="AC204" i="41"/>
  <c r="AO204" i="41"/>
  <c r="BA204" i="41"/>
  <c r="BM204" i="41"/>
  <c r="BY204" i="41"/>
  <c r="F204" i="41"/>
  <c r="R204" i="41"/>
  <c r="AD204" i="41"/>
  <c r="AP204" i="41"/>
  <c r="BB204" i="41"/>
  <c r="BN204" i="41"/>
  <c r="BZ204" i="41"/>
  <c r="H204" i="41"/>
  <c r="T204" i="41"/>
  <c r="AF204" i="41"/>
  <c r="AR204" i="41"/>
  <c r="BD204" i="41"/>
  <c r="BP204" i="41"/>
  <c r="I204" i="41"/>
  <c r="U204" i="41"/>
  <c r="AG204" i="41"/>
  <c r="AS204" i="41"/>
  <c r="BE204" i="41"/>
  <c r="BQ204" i="41"/>
  <c r="J204" i="41"/>
  <c r="V204" i="41"/>
  <c r="AH204" i="41"/>
  <c r="K204" i="41"/>
  <c r="W204" i="41"/>
  <c r="L204" i="41"/>
  <c r="X204" i="41"/>
  <c r="AJ204" i="41"/>
  <c r="AV204" i="41"/>
  <c r="BH204" i="41"/>
  <c r="M204" i="41"/>
  <c r="Y204" i="41"/>
  <c r="AK204" i="41"/>
  <c r="AW204" i="41"/>
  <c r="BI204" i="41"/>
  <c r="N204" i="41"/>
  <c r="AT204" i="41"/>
  <c r="BT204" i="41"/>
  <c r="AU204" i="41"/>
  <c r="BU204" i="41"/>
  <c r="G204" i="41"/>
  <c r="AX204" i="41"/>
  <c r="BV204" i="41"/>
  <c r="O204" i="41"/>
  <c r="AY204" i="41"/>
  <c r="BW204" i="41"/>
  <c r="S204" i="41"/>
  <c r="BC204" i="41"/>
  <c r="CA204" i="41"/>
  <c r="Z204" i="41"/>
  <c r="BF204" i="41"/>
  <c r="AA204" i="41"/>
  <c r="BG204" i="41"/>
  <c r="AE204" i="41"/>
  <c r="BJ204" i="41"/>
  <c r="AI204" i="41"/>
  <c r="BK204" i="41"/>
  <c r="AL204" i="41"/>
  <c r="BO204" i="41"/>
  <c r="AM204" i="41"/>
  <c r="BR204" i="41"/>
  <c r="AQ204" i="41"/>
  <c r="BS204" i="41"/>
  <c r="G158" i="41"/>
  <c r="S158" i="41"/>
  <c r="AE158" i="41"/>
  <c r="AQ158" i="41"/>
  <c r="BC158" i="41"/>
  <c r="BO158" i="41"/>
  <c r="CA158" i="41"/>
  <c r="H158" i="41"/>
  <c r="T158" i="41"/>
  <c r="AF158" i="41"/>
  <c r="AR158" i="41"/>
  <c r="BD158" i="41"/>
  <c r="BP158" i="41"/>
  <c r="I158" i="41"/>
  <c r="U158" i="41"/>
  <c r="AG158" i="41"/>
  <c r="AS158" i="41"/>
  <c r="BE158" i="41"/>
  <c r="BQ158" i="41"/>
  <c r="J158" i="41"/>
  <c r="K158" i="41"/>
  <c r="W158" i="41"/>
  <c r="AI158" i="41"/>
  <c r="AU158" i="41"/>
  <c r="BG158" i="41"/>
  <c r="BS158" i="41"/>
  <c r="L158" i="41"/>
  <c r="X158" i="41"/>
  <c r="AJ158" i="41"/>
  <c r="AV158" i="41"/>
  <c r="BH158" i="41"/>
  <c r="BT158" i="41"/>
  <c r="M158" i="41"/>
  <c r="Y158" i="41"/>
  <c r="AK158" i="41"/>
  <c r="AW158" i="41"/>
  <c r="BI158" i="41"/>
  <c r="BU158" i="41"/>
  <c r="N158" i="41"/>
  <c r="O158" i="41"/>
  <c r="AA158" i="41"/>
  <c r="AM158" i="41"/>
  <c r="AY158" i="41"/>
  <c r="BK158" i="41"/>
  <c r="BW158" i="41"/>
  <c r="D158" i="41"/>
  <c r="P158" i="41"/>
  <c r="AB158" i="41"/>
  <c r="AN158" i="41"/>
  <c r="AZ158" i="41"/>
  <c r="BL158" i="41"/>
  <c r="BX158" i="41"/>
  <c r="E158" i="41"/>
  <c r="Q158" i="41"/>
  <c r="AC158" i="41"/>
  <c r="AO158" i="41"/>
  <c r="BA158" i="41"/>
  <c r="BM158" i="41"/>
  <c r="BY158" i="41"/>
  <c r="F158" i="41"/>
  <c r="BJ158" i="41"/>
  <c r="R158" i="41"/>
  <c r="BN158" i="41"/>
  <c r="V158" i="41"/>
  <c r="BR158" i="41"/>
  <c r="Z158" i="41"/>
  <c r="BV158" i="41"/>
  <c r="AD158" i="41"/>
  <c r="BZ158" i="41"/>
  <c r="AH158" i="41"/>
  <c r="AL158" i="41"/>
  <c r="AP158" i="41"/>
  <c r="AT158" i="41"/>
  <c r="AX158" i="41"/>
  <c r="BF158" i="41"/>
  <c r="BB158" i="41"/>
  <c r="O191" i="41"/>
  <c r="AA191" i="41"/>
  <c r="AM191" i="41"/>
  <c r="AY191" i="41"/>
  <c r="BK191" i="41"/>
  <c r="BW191" i="41"/>
  <c r="D191" i="41"/>
  <c r="P191" i="41"/>
  <c r="AB191" i="41"/>
  <c r="AN191" i="41"/>
  <c r="AZ191" i="41"/>
  <c r="BL191" i="41"/>
  <c r="BX191" i="41"/>
  <c r="E191" i="41"/>
  <c r="Q191" i="41"/>
  <c r="AC191" i="41"/>
  <c r="AO191" i="41"/>
  <c r="BA191" i="41"/>
  <c r="BM191" i="41"/>
  <c r="BY191" i="41"/>
  <c r="F191" i="41"/>
  <c r="R191" i="41"/>
  <c r="G191" i="41"/>
  <c r="S191" i="41"/>
  <c r="AE191" i="41"/>
  <c r="AQ191" i="41"/>
  <c r="BC191" i="41"/>
  <c r="BO191" i="41"/>
  <c r="CA191" i="41"/>
  <c r="H191" i="41"/>
  <c r="T191" i="41"/>
  <c r="AF191" i="41"/>
  <c r="AR191" i="41"/>
  <c r="BD191" i="41"/>
  <c r="BP191" i="41"/>
  <c r="I191" i="41"/>
  <c r="U191" i="41"/>
  <c r="J191" i="41"/>
  <c r="V191" i="41"/>
  <c r="AH191" i="41"/>
  <c r="AT191" i="41"/>
  <c r="BF191" i="41"/>
  <c r="BR191" i="41"/>
  <c r="K191" i="41"/>
  <c r="W191" i="41"/>
  <c r="AI191" i="41"/>
  <c r="AU191" i="41"/>
  <c r="BG191" i="41"/>
  <c r="BS191" i="41"/>
  <c r="L191" i="41"/>
  <c r="X191" i="41"/>
  <c r="AJ191" i="41"/>
  <c r="AV191" i="41"/>
  <c r="BH191" i="41"/>
  <c r="BT191" i="41"/>
  <c r="M191" i="41"/>
  <c r="Y191" i="41"/>
  <c r="AK191" i="41"/>
  <c r="AW191" i="41"/>
  <c r="BI191" i="41"/>
  <c r="BU191" i="41"/>
  <c r="N191" i="41"/>
  <c r="BQ191" i="41"/>
  <c r="Z191" i="41"/>
  <c r="BV191" i="41"/>
  <c r="AD191" i="41"/>
  <c r="BZ191" i="41"/>
  <c r="AG191" i="41"/>
  <c r="AL191" i="41"/>
  <c r="AP191" i="41"/>
  <c r="AS191" i="41"/>
  <c r="AX191" i="41"/>
  <c r="BB191" i="41"/>
  <c r="BE191" i="41"/>
  <c r="BJ191" i="41"/>
  <c r="BN191" i="41"/>
  <c r="L202" i="41"/>
  <c r="X202" i="41"/>
  <c r="AJ202" i="41"/>
  <c r="AV202" i="41"/>
  <c r="BH202" i="41"/>
  <c r="BT202" i="41"/>
  <c r="M202" i="41"/>
  <c r="Y202" i="41"/>
  <c r="AK202" i="41"/>
  <c r="AW202" i="41"/>
  <c r="BI202" i="41"/>
  <c r="BU202" i="41"/>
  <c r="N202" i="41"/>
  <c r="Z202" i="41"/>
  <c r="AL202" i="41"/>
  <c r="AX202" i="41"/>
  <c r="BJ202" i="41"/>
  <c r="BV202" i="41"/>
  <c r="O202" i="41"/>
  <c r="AA202" i="41"/>
  <c r="AM202" i="41"/>
  <c r="AY202" i="41"/>
  <c r="BK202" i="41"/>
  <c r="BW202" i="41"/>
  <c r="D202" i="41"/>
  <c r="P202" i="41"/>
  <c r="AB202" i="41"/>
  <c r="AN202" i="41"/>
  <c r="AZ202" i="41"/>
  <c r="BL202" i="41"/>
  <c r="BX202" i="41"/>
  <c r="E202" i="41"/>
  <c r="Q202" i="41"/>
  <c r="AC202" i="41"/>
  <c r="AO202" i="41"/>
  <c r="BA202" i="41"/>
  <c r="BM202" i="41"/>
  <c r="BY202" i="41"/>
  <c r="F202" i="41"/>
  <c r="R202" i="41"/>
  <c r="AD202" i="41"/>
  <c r="AP202" i="41"/>
  <c r="BB202" i="41"/>
  <c r="BN202" i="41"/>
  <c r="BZ202" i="41"/>
  <c r="G202" i="41"/>
  <c r="S202" i="41"/>
  <c r="AE202" i="41"/>
  <c r="AQ202" i="41"/>
  <c r="BC202" i="41"/>
  <c r="BO202" i="41"/>
  <c r="CA202" i="41"/>
  <c r="H202" i="41"/>
  <c r="T202" i="41"/>
  <c r="AF202" i="41"/>
  <c r="AR202" i="41"/>
  <c r="BD202" i="41"/>
  <c r="BP202" i="41"/>
  <c r="I202" i="41"/>
  <c r="U202" i="41"/>
  <c r="AG202" i="41"/>
  <c r="AS202" i="41"/>
  <c r="BE202" i="41"/>
  <c r="BQ202" i="41"/>
  <c r="J202" i="41"/>
  <c r="V202" i="41"/>
  <c r="AH202" i="41"/>
  <c r="AT202" i="41"/>
  <c r="BF202" i="41"/>
  <c r="BR202" i="41"/>
  <c r="K202" i="41"/>
  <c r="W202" i="41"/>
  <c r="AI202" i="41"/>
  <c r="AU202" i="41"/>
  <c r="BG202" i="41"/>
  <c r="BS202" i="41"/>
  <c r="E173" i="41"/>
  <c r="Q173" i="41"/>
  <c r="AC173" i="41"/>
  <c r="AO173" i="41"/>
  <c r="BA173" i="41"/>
  <c r="BM173" i="41"/>
  <c r="BY173" i="41"/>
  <c r="F173" i="41"/>
  <c r="R173" i="41"/>
  <c r="AD173" i="41"/>
  <c r="AP173" i="41"/>
  <c r="BB173" i="41"/>
  <c r="BN173" i="41"/>
  <c r="BZ173" i="41"/>
  <c r="I173" i="41"/>
  <c r="U173" i="41"/>
  <c r="AG173" i="41"/>
  <c r="AS173" i="41"/>
  <c r="J173" i="41"/>
  <c r="V173" i="41"/>
  <c r="AH173" i="41"/>
  <c r="AT173" i="41"/>
  <c r="P173" i="41"/>
  <c r="AJ173" i="41"/>
  <c r="AZ173" i="41"/>
  <c r="BP173" i="41"/>
  <c r="S173" i="41"/>
  <c r="AK173" i="41"/>
  <c r="BC173" i="41"/>
  <c r="BQ173" i="41"/>
  <c r="T173" i="41"/>
  <c r="AL173" i="41"/>
  <c r="BD173" i="41"/>
  <c r="BR173" i="41"/>
  <c r="W173" i="41"/>
  <c r="AM173" i="41"/>
  <c r="BE173" i="41"/>
  <c r="BS173" i="41"/>
  <c r="D173" i="41"/>
  <c r="X173" i="41"/>
  <c r="AN173" i="41"/>
  <c r="BF173" i="41"/>
  <c r="BT173" i="41"/>
  <c r="G173" i="41"/>
  <c r="Y173" i="41"/>
  <c r="AQ173" i="41"/>
  <c r="BG173" i="41"/>
  <c r="BU173" i="41"/>
  <c r="H173" i="41"/>
  <c r="Z173" i="41"/>
  <c r="AR173" i="41"/>
  <c r="BH173" i="41"/>
  <c r="BV173" i="41"/>
  <c r="K173" i="41"/>
  <c r="AA173" i="41"/>
  <c r="AU173" i="41"/>
  <c r="BI173" i="41"/>
  <c r="BW173" i="41"/>
  <c r="L173" i="41"/>
  <c r="AB173" i="41"/>
  <c r="AV173" i="41"/>
  <c r="BJ173" i="41"/>
  <c r="BX173" i="41"/>
  <c r="N173" i="41"/>
  <c r="AF173" i="41"/>
  <c r="AX173" i="41"/>
  <c r="BL173" i="41"/>
  <c r="CA173" i="41"/>
  <c r="M173" i="41"/>
  <c r="O173" i="41"/>
  <c r="AE173" i="41"/>
  <c r="AI173" i="41"/>
  <c r="AW173" i="41"/>
  <c r="AY173" i="41"/>
  <c r="BK173" i="41"/>
  <c r="BO173" i="41"/>
  <c r="N177" i="41"/>
  <c r="Z177" i="41"/>
  <c r="E177" i="41"/>
  <c r="R177" i="41"/>
  <c r="AE177" i="41"/>
  <c r="AQ177" i="41"/>
  <c r="BC177" i="41"/>
  <c r="BO177" i="41"/>
  <c r="CA177" i="41"/>
  <c r="F177" i="41"/>
  <c r="S177" i="41"/>
  <c r="AF177" i="41"/>
  <c r="AR177" i="41"/>
  <c r="BD177" i="41"/>
  <c r="BP177" i="41"/>
  <c r="G177" i="41"/>
  <c r="T177" i="41"/>
  <c r="AG177" i="41"/>
  <c r="AS177" i="41"/>
  <c r="BE177" i="41"/>
  <c r="BQ177" i="41"/>
  <c r="H177" i="41"/>
  <c r="U177" i="41"/>
  <c r="AH177" i="41"/>
  <c r="AT177" i="41"/>
  <c r="BF177" i="41"/>
  <c r="BR177" i="41"/>
  <c r="I177" i="41"/>
  <c r="V177" i="41"/>
  <c r="AI177" i="41"/>
  <c r="AU177" i="41"/>
  <c r="BG177" i="41"/>
  <c r="BS177" i="41"/>
  <c r="J177" i="41"/>
  <c r="W177" i="41"/>
  <c r="AJ177" i="41"/>
  <c r="AV177" i="41"/>
  <c r="BH177" i="41"/>
  <c r="BT177" i="41"/>
  <c r="K177" i="41"/>
  <c r="X177" i="41"/>
  <c r="AK177" i="41"/>
  <c r="AW177" i="41"/>
  <c r="BI177" i="41"/>
  <c r="BU177" i="41"/>
  <c r="L177" i="41"/>
  <c r="Y177" i="41"/>
  <c r="AL177" i="41"/>
  <c r="AX177" i="41"/>
  <c r="BJ177" i="41"/>
  <c r="BV177" i="41"/>
  <c r="M177" i="41"/>
  <c r="AA177" i="41"/>
  <c r="AM177" i="41"/>
  <c r="AY177" i="41"/>
  <c r="BK177" i="41"/>
  <c r="BW177" i="41"/>
  <c r="P177" i="41"/>
  <c r="AC177" i="41"/>
  <c r="AO177" i="41"/>
  <c r="BA177" i="41"/>
  <c r="BM177" i="41"/>
  <c r="BY177" i="41"/>
  <c r="O177" i="41"/>
  <c r="Q177" i="41"/>
  <c r="AB177" i="41"/>
  <c r="AD177" i="41"/>
  <c r="AN177" i="41"/>
  <c r="AP177" i="41"/>
  <c r="AZ177" i="41"/>
  <c r="BB177" i="41"/>
  <c r="BL177" i="41"/>
  <c r="BN177" i="41"/>
  <c r="BX177" i="41"/>
  <c r="D177" i="41"/>
  <c r="BZ177" i="41"/>
  <c r="G187" i="41"/>
  <c r="S187" i="41"/>
  <c r="AE187" i="41"/>
  <c r="AQ187" i="41"/>
  <c r="BC187" i="41"/>
  <c r="BO187" i="41"/>
  <c r="CA187" i="41"/>
  <c r="H187" i="41"/>
  <c r="T187" i="41"/>
  <c r="AF187" i="41"/>
  <c r="AR187" i="41"/>
  <c r="BD187" i="41"/>
  <c r="BP187" i="41"/>
  <c r="I187" i="41"/>
  <c r="U187" i="41"/>
  <c r="AG187" i="41"/>
  <c r="AS187" i="41"/>
  <c r="BE187" i="41"/>
  <c r="BQ187" i="41"/>
  <c r="J187" i="41"/>
  <c r="V187" i="41"/>
  <c r="AH187" i="41"/>
  <c r="AT187" i="41"/>
  <c r="BF187" i="41"/>
  <c r="BR187" i="41"/>
  <c r="K187" i="41"/>
  <c r="W187" i="41"/>
  <c r="AI187" i="41"/>
  <c r="AU187" i="41"/>
  <c r="BG187" i="41"/>
  <c r="BS187" i="41"/>
  <c r="L187" i="41"/>
  <c r="X187" i="41"/>
  <c r="AJ187" i="41"/>
  <c r="AV187" i="41"/>
  <c r="BH187" i="41"/>
  <c r="BT187" i="41"/>
  <c r="M187" i="41"/>
  <c r="Y187" i="41"/>
  <c r="AK187" i="41"/>
  <c r="AW187" i="41"/>
  <c r="BI187" i="41"/>
  <c r="BU187" i="41"/>
  <c r="N187" i="41"/>
  <c r="Z187" i="41"/>
  <c r="AL187" i="41"/>
  <c r="AX187" i="41"/>
  <c r="BJ187" i="41"/>
  <c r="BV187" i="41"/>
  <c r="O187" i="41"/>
  <c r="AA187" i="41"/>
  <c r="AM187" i="41"/>
  <c r="AY187" i="41"/>
  <c r="BK187" i="41"/>
  <c r="BW187" i="41"/>
  <c r="D187" i="41"/>
  <c r="P187" i="41"/>
  <c r="AB187" i="41"/>
  <c r="AN187" i="41"/>
  <c r="AZ187" i="41"/>
  <c r="BL187" i="41"/>
  <c r="BX187" i="41"/>
  <c r="E187" i="41"/>
  <c r="Q187" i="41"/>
  <c r="AC187" i="41"/>
  <c r="AO187" i="41"/>
  <c r="BA187" i="41"/>
  <c r="BM187" i="41"/>
  <c r="BY187" i="41"/>
  <c r="AD187" i="41"/>
  <c r="AP187" i="41"/>
  <c r="BB187" i="41"/>
  <c r="BN187" i="41"/>
  <c r="BZ187" i="41"/>
  <c r="F187" i="41"/>
  <c r="R187" i="41"/>
  <c r="K179" i="41"/>
  <c r="W179" i="41"/>
  <c r="AI179" i="41"/>
  <c r="AU179" i="41"/>
  <c r="BG179" i="41"/>
  <c r="BS179" i="41"/>
  <c r="L179" i="41"/>
  <c r="X179" i="41"/>
  <c r="AJ179" i="41"/>
  <c r="AV179" i="41"/>
  <c r="BH179" i="41"/>
  <c r="BT179" i="41"/>
  <c r="M179" i="41"/>
  <c r="Y179" i="41"/>
  <c r="AK179" i="41"/>
  <c r="AW179" i="41"/>
  <c r="BI179" i="41"/>
  <c r="BU179" i="41"/>
  <c r="N179" i="41"/>
  <c r="Z179" i="41"/>
  <c r="AL179" i="41"/>
  <c r="AX179" i="41"/>
  <c r="BJ179" i="41"/>
  <c r="BV179" i="41"/>
  <c r="O179" i="41"/>
  <c r="AA179" i="41"/>
  <c r="AM179" i="41"/>
  <c r="AY179" i="41"/>
  <c r="BK179" i="41"/>
  <c r="BW179" i="41"/>
  <c r="D179" i="41"/>
  <c r="P179" i="41"/>
  <c r="AB179" i="41"/>
  <c r="AN179" i="41"/>
  <c r="AZ179" i="41"/>
  <c r="BL179" i="41"/>
  <c r="BX179" i="41"/>
  <c r="E179" i="41"/>
  <c r="Q179" i="41"/>
  <c r="AC179" i="41"/>
  <c r="AO179" i="41"/>
  <c r="BA179" i="41"/>
  <c r="BM179" i="41"/>
  <c r="BY179" i="41"/>
  <c r="F179" i="41"/>
  <c r="R179" i="41"/>
  <c r="AD179" i="41"/>
  <c r="AP179" i="41"/>
  <c r="BB179" i="41"/>
  <c r="BN179" i="41"/>
  <c r="BZ179" i="41"/>
  <c r="G179" i="41"/>
  <c r="S179" i="41"/>
  <c r="AE179" i="41"/>
  <c r="AQ179" i="41"/>
  <c r="BC179" i="41"/>
  <c r="BO179" i="41"/>
  <c r="CA179" i="41"/>
  <c r="I179" i="41"/>
  <c r="U179" i="41"/>
  <c r="AG179" i="41"/>
  <c r="AS179" i="41"/>
  <c r="BE179" i="41"/>
  <c r="BQ179" i="41"/>
  <c r="H179" i="41"/>
  <c r="J179" i="41"/>
  <c r="T179" i="41"/>
  <c r="V179" i="41"/>
  <c r="AF179" i="41"/>
  <c r="AH179" i="41"/>
  <c r="AR179" i="41"/>
  <c r="AT179" i="41"/>
  <c r="BD179" i="41"/>
  <c r="BF179" i="41"/>
  <c r="BP179" i="41"/>
  <c r="BR179" i="41"/>
  <c r="K163" i="41"/>
  <c r="W163" i="41"/>
  <c r="AI163" i="41"/>
  <c r="AU163" i="41"/>
  <c r="BG163" i="41"/>
  <c r="BS163" i="41"/>
  <c r="L163" i="41"/>
  <c r="X163" i="41"/>
  <c r="AJ163" i="41"/>
  <c r="AV163" i="41"/>
  <c r="BH163" i="41"/>
  <c r="BT163" i="41"/>
  <c r="D163" i="41"/>
  <c r="P163" i="41"/>
  <c r="AB163" i="41"/>
  <c r="AN163" i="41"/>
  <c r="AZ163" i="41"/>
  <c r="BL163" i="41"/>
  <c r="Q163" i="41"/>
  <c r="AF163" i="41"/>
  <c r="AW163" i="41"/>
  <c r="BM163" i="41"/>
  <c r="CA163" i="41"/>
  <c r="R163" i="41"/>
  <c r="AG163" i="41"/>
  <c r="AX163" i="41"/>
  <c r="BN163" i="41"/>
  <c r="S163" i="41"/>
  <c r="AH163" i="41"/>
  <c r="AY163" i="41"/>
  <c r="BO163" i="41"/>
  <c r="E163" i="41"/>
  <c r="T163" i="41"/>
  <c r="AK163" i="41"/>
  <c r="BA163" i="41"/>
  <c r="BP163" i="41"/>
  <c r="F163" i="41"/>
  <c r="U163" i="41"/>
  <c r="AL163" i="41"/>
  <c r="BB163" i="41"/>
  <c r="BQ163" i="41"/>
  <c r="G163" i="41"/>
  <c r="V163" i="41"/>
  <c r="AM163" i="41"/>
  <c r="BC163" i="41"/>
  <c r="BR163" i="41"/>
  <c r="H163" i="41"/>
  <c r="Y163" i="41"/>
  <c r="AO163" i="41"/>
  <c r="BD163" i="41"/>
  <c r="BU163" i="41"/>
  <c r="I163" i="41"/>
  <c r="Z163" i="41"/>
  <c r="AP163" i="41"/>
  <c r="BE163" i="41"/>
  <c r="BV163" i="41"/>
  <c r="J163" i="41"/>
  <c r="AA163" i="41"/>
  <c r="AQ163" i="41"/>
  <c r="BF163" i="41"/>
  <c r="BW163" i="41"/>
  <c r="M163" i="41"/>
  <c r="AC163" i="41"/>
  <c r="AR163" i="41"/>
  <c r="BI163" i="41"/>
  <c r="BX163" i="41"/>
  <c r="O163" i="41"/>
  <c r="AE163" i="41"/>
  <c r="AT163" i="41"/>
  <c r="BK163" i="41"/>
  <c r="BZ163" i="41"/>
  <c r="N163" i="41"/>
  <c r="AD163" i="41"/>
  <c r="AS163" i="41"/>
  <c r="BJ163" i="41"/>
  <c r="BY163" i="41"/>
  <c r="O142" i="41"/>
  <c r="AA142" i="41"/>
  <c r="AM142" i="41"/>
  <c r="AY142" i="41"/>
  <c r="BK142" i="41"/>
  <c r="BW142" i="41"/>
  <c r="D142" i="41"/>
  <c r="P142" i="41"/>
  <c r="AB142" i="41"/>
  <c r="AN142" i="41"/>
  <c r="AZ142" i="41"/>
  <c r="BL142" i="41"/>
  <c r="BX142" i="41"/>
  <c r="E142" i="41"/>
  <c r="Q142" i="41"/>
  <c r="AC142" i="41"/>
  <c r="AO142" i="41"/>
  <c r="BA142" i="41"/>
  <c r="BM142" i="41"/>
  <c r="BY142" i="41"/>
  <c r="F142" i="41"/>
  <c r="R142" i="41"/>
  <c r="AD142" i="41"/>
  <c r="AP142" i="41"/>
  <c r="BB142" i="41"/>
  <c r="BN142" i="41"/>
  <c r="BZ142" i="41"/>
  <c r="G142" i="41"/>
  <c r="S142" i="41"/>
  <c r="AE142" i="41"/>
  <c r="AQ142" i="41"/>
  <c r="BC142" i="41"/>
  <c r="BO142" i="41"/>
  <c r="CA142" i="41"/>
  <c r="H142" i="41"/>
  <c r="T142" i="41"/>
  <c r="AF142" i="41"/>
  <c r="AR142" i="41"/>
  <c r="BD142" i="41"/>
  <c r="BP142" i="41"/>
  <c r="I142" i="41"/>
  <c r="U142" i="41"/>
  <c r="AG142" i="41"/>
  <c r="AS142" i="41"/>
  <c r="BE142" i="41"/>
  <c r="BQ142" i="41"/>
  <c r="J142" i="41"/>
  <c r="V142" i="41"/>
  <c r="AH142" i="41"/>
  <c r="AT142" i="41"/>
  <c r="BF142" i="41"/>
  <c r="BR142" i="41"/>
  <c r="K142" i="41"/>
  <c r="W142" i="41"/>
  <c r="AI142" i="41"/>
  <c r="AU142" i="41"/>
  <c r="BG142" i="41"/>
  <c r="BS142" i="41"/>
  <c r="L142" i="41"/>
  <c r="X142" i="41"/>
  <c r="AJ142" i="41"/>
  <c r="AV142" i="41"/>
  <c r="BH142" i="41"/>
  <c r="BT142" i="41"/>
  <c r="M142" i="41"/>
  <c r="Y142" i="41"/>
  <c r="AK142" i="41"/>
  <c r="AW142" i="41"/>
  <c r="BI142" i="41"/>
  <c r="BU142" i="41"/>
  <c r="AL142" i="41"/>
  <c r="AX142" i="41"/>
  <c r="BJ142" i="41"/>
  <c r="BV142" i="41"/>
  <c r="N142" i="41"/>
  <c r="Z142" i="41"/>
  <c r="K152" i="41"/>
  <c r="W152" i="41"/>
  <c r="AI152" i="41"/>
  <c r="AU152" i="41"/>
  <c r="BG152" i="41"/>
  <c r="BS152" i="41"/>
  <c r="L152" i="41"/>
  <c r="X152" i="41"/>
  <c r="AJ152" i="41"/>
  <c r="AV152" i="41"/>
  <c r="BH152" i="41"/>
  <c r="BT152" i="41"/>
  <c r="D152" i="41"/>
  <c r="P152" i="41"/>
  <c r="AB152" i="41"/>
  <c r="AN152" i="41"/>
  <c r="AZ152" i="41"/>
  <c r="BL152" i="41"/>
  <c r="BX152" i="41"/>
  <c r="E152" i="41"/>
  <c r="Q152" i="41"/>
  <c r="AC152" i="41"/>
  <c r="AO152" i="41"/>
  <c r="BA152" i="41"/>
  <c r="BM152" i="41"/>
  <c r="BY152" i="41"/>
  <c r="F152" i="41"/>
  <c r="R152" i="41"/>
  <c r="AD152" i="41"/>
  <c r="AP152" i="41"/>
  <c r="BB152" i="41"/>
  <c r="BN152" i="41"/>
  <c r="BZ152" i="41"/>
  <c r="N152" i="41"/>
  <c r="AH152" i="41"/>
  <c r="BD152" i="41"/>
  <c r="BW152" i="41"/>
  <c r="O152" i="41"/>
  <c r="AK152" i="41"/>
  <c r="BE152" i="41"/>
  <c r="CA152" i="41"/>
  <c r="S152" i="41"/>
  <c r="AL152" i="41"/>
  <c r="BF152" i="41"/>
  <c r="T152" i="41"/>
  <c r="AM152" i="41"/>
  <c r="BI152" i="41"/>
  <c r="U152" i="41"/>
  <c r="AQ152" i="41"/>
  <c r="BJ152" i="41"/>
  <c r="V152" i="41"/>
  <c r="AR152" i="41"/>
  <c r="BK152" i="41"/>
  <c r="Y152" i="41"/>
  <c r="AS152" i="41"/>
  <c r="BO152" i="41"/>
  <c r="G152" i="41"/>
  <c r="Z152" i="41"/>
  <c r="AT152" i="41"/>
  <c r="BP152" i="41"/>
  <c r="H152" i="41"/>
  <c r="AA152" i="41"/>
  <c r="AW152" i="41"/>
  <c r="BQ152" i="41"/>
  <c r="I152" i="41"/>
  <c r="AE152" i="41"/>
  <c r="AX152" i="41"/>
  <c r="BR152" i="41"/>
  <c r="J152" i="41"/>
  <c r="AF152" i="41"/>
  <c r="AY152" i="41"/>
  <c r="BU152" i="41"/>
  <c r="M152" i="41"/>
  <c r="AG152" i="41"/>
  <c r="BC152" i="41"/>
  <c r="BV152" i="41"/>
  <c r="H233" i="41"/>
  <c r="T233" i="41"/>
  <c r="AF233" i="41"/>
  <c r="AR233" i="41"/>
  <c r="BD233" i="41"/>
  <c r="BP233" i="41"/>
  <c r="I233" i="41"/>
  <c r="U233" i="41"/>
  <c r="AG233" i="41"/>
  <c r="AS233" i="41"/>
  <c r="BE233" i="41"/>
  <c r="BQ233" i="41"/>
  <c r="J233" i="41"/>
  <c r="V233" i="41"/>
  <c r="AH233" i="41"/>
  <c r="AT233" i="41"/>
  <c r="L233" i="41"/>
  <c r="X233" i="41"/>
  <c r="AJ233" i="41"/>
  <c r="AV233" i="41"/>
  <c r="BH233" i="41"/>
  <c r="BT233" i="41"/>
  <c r="M233" i="41"/>
  <c r="Y233" i="41"/>
  <c r="AK233" i="41"/>
  <c r="AW233" i="41"/>
  <c r="BI233" i="41"/>
  <c r="BU233" i="41"/>
  <c r="W233" i="41"/>
  <c r="AP233" i="41"/>
  <c r="BK233" i="41"/>
  <c r="CA233" i="41"/>
  <c r="D233" i="41"/>
  <c r="Z233" i="41"/>
  <c r="AQ233" i="41"/>
  <c r="BL233" i="41"/>
  <c r="E233" i="41"/>
  <c r="AA233" i="41"/>
  <c r="AU233" i="41"/>
  <c r="BM233" i="41"/>
  <c r="F233" i="41"/>
  <c r="AB233" i="41"/>
  <c r="AX233" i="41"/>
  <c r="BN233" i="41"/>
  <c r="G233" i="41"/>
  <c r="AC233" i="41"/>
  <c r="AY233" i="41"/>
  <c r="BO233" i="41"/>
  <c r="K233" i="41"/>
  <c r="AD233" i="41"/>
  <c r="AZ233" i="41"/>
  <c r="BR233" i="41"/>
  <c r="N233" i="41"/>
  <c r="AE233" i="41"/>
  <c r="BA233" i="41"/>
  <c r="BS233" i="41"/>
  <c r="O233" i="41"/>
  <c r="AI233" i="41"/>
  <c r="BB233" i="41"/>
  <c r="BV233" i="41"/>
  <c r="P233" i="41"/>
  <c r="AL233" i="41"/>
  <c r="BC233" i="41"/>
  <c r="BW233" i="41"/>
  <c r="Q233" i="41"/>
  <c r="AM233" i="41"/>
  <c r="BF233" i="41"/>
  <c r="BX233" i="41"/>
  <c r="S233" i="41"/>
  <c r="AO233" i="41"/>
  <c r="BJ233" i="41"/>
  <c r="BZ233" i="41"/>
  <c r="BY233" i="41"/>
  <c r="R233" i="41"/>
  <c r="AN233" i="41"/>
  <c r="BG233" i="41"/>
  <c r="H236" i="41"/>
  <c r="T236" i="41"/>
  <c r="AF236" i="41"/>
  <c r="AR236" i="41"/>
  <c r="BD236" i="41"/>
  <c r="BP236" i="41"/>
  <c r="I236" i="41"/>
  <c r="U236" i="41"/>
  <c r="AG236" i="41"/>
  <c r="AS236" i="41"/>
  <c r="BE236" i="41"/>
  <c r="BQ236" i="41"/>
  <c r="M236" i="41"/>
  <c r="Y236" i="41"/>
  <c r="AK236" i="41"/>
  <c r="AW236" i="41"/>
  <c r="BI236" i="41"/>
  <c r="BU236" i="41"/>
  <c r="E236" i="41"/>
  <c r="V236" i="41"/>
  <c r="AL236" i="41"/>
  <c r="BA236" i="41"/>
  <c r="BR236" i="41"/>
  <c r="F236" i="41"/>
  <c r="W236" i="41"/>
  <c r="AM236" i="41"/>
  <c r="BB236" i="41"/>
  <c r="BS236" i="41"/>
  <c r="G236" i="41"/>
  <c r="X236" i="41"/>
  <c r="AN236" i="41"/>
  <c r="BC236" i="41"/>
  <c r="BT236" i="41"/>
  <c r="J236" i="41"/>
  <c r="Z236" i="41"/>
  <c r="AO236" i="41"/>
  <c r="BF236" i="41"/>
  <c r="BV236" i="41"/>
  <c r="K236" i="41"/>
  <c r="AA236" i="41"/>
  <c r="AP236" i="41"/>
  <c r="BG236" i="41"/>
  <c r="BW236" i="41"/>
  <c r="L236" i="41"/>
  <c r="AB236" i="41"/>
  <c r="AQ236" i="41"/>
  <c r="BH236" i="41"/>
  <c r="BX236" i="41"/>
  <c r="N236" i="41"/>
  <c r="AC236" i="41"/>
  <c r="AT236" i="41"/>
  <c r="BJ236" i="41"/>
  <c r="BY236" i="41"/>
  <c r="O236" i="41"/>
  <c r="AD236" i="41"/>
  <c r="AU236" i="41"/>
  <c r="BK236" i="41"/>
  <c r="BZ236" i="41"/>
  <c r="P236" i="41"/>
  <c r="AE236" i="41"/>
  <c r="AV236" i="41"/>
  <c r="BL236" i="41"/>
  <c r="CA236" i="41"/>
  <c r="Q236" i="41"/>
  <c r="AH236" i="41"/>
  <c r="AX236" i="41"/>
  <c r="BM236" i="41"/>
  <c r="D236" i="41"/>
  <c r="S236" i="41"/>
  <c r="AJ236" i="41"/>
  <c r="AZ236" i="41"/>
  <c r="BO236" i="41"/>
  <c r="AY236" i="41"/>
  <c r="BN236" i="41"/>
  <c r="R236" i="41"/>
  <c r="AI236" i="41"/>
  <c r="G193" i="41"/>
  <c r="S193" i="41"/>
  <c r="AE193" i="41"/>
  <c r="AQ193" i="41"/>
  <c r="BC193" i="41"/>
  <c r="BO193" i="41"/>
  <c r="CA193" i="41"/>
  <c r="H193" i="41"/>
  <c r="T193" i="41"/>
  <c r="AF193" i="41"/>
  <c r="AR193" i="41"/>
  <c r="BD193" i="41"/>
  <c r="BP193" i="41"/>
  <c r="I193" i="41"/>
  <c r="K193" i="41"/>
  <c r="W193" i="41"/>
  <c r="AI193" i="41"/>
  <c r="AU193" i="41"/>
  <c r="BG193" i="41"/>
  <c r="BS193" i="41"/>
  <c r="L193" i="41"/>
  <c r="X193" i="41"/>
  <c r="AJ193" i="41"/>
  <c r="AV193" i="41"/>
  <c r="BH193" i="41"/>
  <c r="BT193" i="41"/>
  <c r="N193" i="41"/>
  <c r="Z193" i="41"/>
  <c r="AL193" i="41"/>
  <c r="AX193" i="41"/>
  <c r="BJ193" i="41"/>
  <c r="BV193" i="41"/>
  <c r="O193" i="41"/>
  <c r="AA193" i="41"/>
  <c r="AM193" i="41"/>
  <c r="AY193" i="41"/>
  <c r="BK193" i="41"/>
  <c r="BW193" i="41"/>
  <c r="D193" i="41"/>
  <c r="P193" i="41"/>
  <c r="AB193" i="41"/>
  <c r="AN193" i="41"/>
  <c r="AZ193" i="41"/>
  <c r="BL193" i="41"/>
  <c r="BX193" i="41"/>
  <c r="E193" i="41"/>
  <c r="M193" i="41"/>
  <c r="AP193" i="41"/>
  <c r="BR193" i="41"/>
  <c r="Q193" i="41"/>
  <c r="AS193" i="41"/>
  <c r="BU193" i="41"/>
  <c r="R193" i="41"/>
  <c r="AT193" i="41"/>
  <c r="BY193" i="41"/>
  <c r="U193" i="41"/>
  <c r="AW193" i="41"/>
  <c r="BZ193" i="41"/>
  <c r="V193" i="41"/>
  <c r="BA193" i="41"/>
  <c r="Y193" i="41"/>
  <c r="BB193" i="41"/>
  <c r="AC193" i="41"/>
  <c r="BE193" i="41"/>
  <c r="AD193" i="41"/>
  <c r="BF193" i="41"/>
  <c r="AG193" i="41"/>
  <c r="BI193" i="41"/>
  <c r="AH193" i="41"/>
  <c r="BM193" i="41"/>
  <c r="F193" i="41"/>
  <c r="AK193" i="41"/>
  <c r="BN193" i="41"/>
  <c r="J193" i="41"/>
  <c r="AO193" i="41"/>
  <c r="BQ193" i="41"/>
  <c r="H223" i="41"/>
  <c r="T223" i="41"/>
  <c r="AF223" i="41"/>
  <c r="AR223" i="41"/>
  <c r="BD223" i="41"/>
  <c r="BP223" i="41"/>
  <c r="I223" i="41"/>
  <c r="U223" i="41"/>
  <c r="AG223" i="41"/>
  <c r="AS223" i="41"/>
  <c r="BE223" i="41"/>
  <c r="BQ223" i="41"/>
  <c r="M223" i="41"/>
  <c r="Y223" i="41"/>
  <c r="AK223" i="41"/>
  <c r="AW223" i="41"/>
  <c r="BI223" i="41"/>
  <c r="BU223" i="41"/>
  <c r="K223" i="41"/>
  <c r="AA223" i="41"/>
  <c r="AP223" i="41"/>
  <c r="BG223" i="41"/>
  <c r="BW223" i="41"/>
  <c r="L223" i="41"/>
  <c r="AB223" i="41"/>
  <c r="AQ223" i="41"/>
  <c r="BH223" i="41"/>
  <c r="BX223" i="41"/>
  <c r="N223" i="41"/>
  <c r="AC223" i="41"/>
  <c r="AT223" i="41"/>
  <c r="BJ223" i="41"/>
  <c r="BY223" i="41"/>
  <c r="O223" i="41"/>
  <c r="AD223" i="41"/>
  <c r="AU223" i="41"/>
  <c r="BK223" i="41"/>
  <c r="BZ223" i="41"/>
  <c r="P223" i="41"/>
  <c r="AE223" i="41"/>
  <c r="AV223" i="41"/>
  <c r="BL223" i="41"/>
  <c r="CA223" i="41"/>
  <c r="Q223" i="41"/>
  <c r="AH223" i="41"/>
  <c r="AX223" i="41"/>
  <c r="BM223" i="41"/>
  <c r="R223" i="41"/>
  <c r="AI223" i="41"/>
  <c r="AY223" i="41"/>
  <c r="BN223" i="41"/>
  <c r="D223" i="41"/>
  <c r="S223" i="41"/>
  <c r="AJ223" i="41"/>
  <c r="AZ223" i="41"/>
  <c r="BO223" i="41"/>
  <c r="E223" i="41"/>
  <c r="V223" i="41"/>
  <c r="AL223" i="41"/>
  <c r="BA223" i="41"/>
  <c r="BR223" i="41"/>
  <c r="F223" i="41"/>
  <c r="W223" i="41"/>
  <c r="AM223" i="41"/>
  <c r="BB223" i="41"/>
  <c r="BS223" i="41"/>
  <c r="G223" i="41"/>
  <c r="X223" i="41"/>
  <c r="AN223" i="41"/>
  <c r="BC223" i="41"/>
  <c r="BT223" i="41"/>
  <c r="Z223" i="41"/>
  <c r="AO223" i="41"/>
  <c r="BF223" i="41"/>
  <c r="BV223" i="41"/>
  <c r="J223" i="41"/>
  <c r="K198" i="41"/>
  <c r="W198" i="41"/>
  <c r="AI198" i="41"/>
  <c r="AU198" i="41"/>
  <c r="BG198" i="41"/>
  <c r="L198" i="41"/>
  <c r="X198" i="41"/>
  <c r="AJ198" i="41"/>
  <c r="AV198" i="41"/>
  <c r="BH198" i="41"/>
  <c r="D198" i="41"/>
  <c r="P198" i="41"/>
  <c r="AB198" i="41"/>
  <c r="AN198" i="41"/>
  <c r="AZ198" i="41"/>
  <c r="BL198" i="41"/>
  <c r="BX198" i="41"/>
  <c r="M198" i="41"/>
  <c r="AC198" i="41"/>
  <c r="AR198" i="41"/>
  <c r="BI198" i="41"/>
  <c r="BV198" i="41"/>
  <c r="N198" i="41"/>
  <c r="AD198" i="41"/>
  <c r="AS198" i="41"/>
  <c r="BJ198" i="41"/>
  <c r="BW198" i="41"/>
  <c r="O198" i="41"/>
  <c r="AE198" i="41"/>
  <c r="AT198" i="41"/>
  <c r="BK198" i="41"/>
  <c r="BY198" i="41"/>
  <c r="Q198" i="41"/>
  <c r="AF198" i="41"/>
  <c r="AW198" i="41"/>
  <c r="BM198" i="41"/>
  <c r="BZ198" i="41"/>
  <c r="R198" i="41"/>
  <c r="AG198" i="41"/>
  <c r="AX198" i="41"/>
  <c r="BN198" i="41"/>
  <c r="CA198" i="41"/>
  <c r="S198" i="41"/>
  <c r="AH198" i="41"/>
  <c r="AY198" i="41"/>
  <c r="BO198" i="41"/>
  <c r="E198" i="41"/>
  <c r="T198" i="41"/>
  <c r="AK198" i="41"/>
  <c r="BA198" i="41"/>
  <c r="BP198" i="41"/>
  <c r="F198" i="41"/>
  <c r="U198" i="41"/>
  <c r="AL198" i="41"/>
  <c r="BB198" i="41"/>
  <c r="BQ198" i="41"/>
  <c r="G198" i="41"/>
  <c r="V198" i="41"/>
  <c r="AM198" i="41"/>
  <c r="BC198" i="41"/>
  <c r="BR198" i="41"/>
  <c r="H198" i="41"/>
  <c r="Y198" i="41"/>
  <c r="AO198" i="41"/>
  <c r="BD198" i="41"/>
  <c r="BS198" i="41"/>
  <c r="I198" i="41"/>
  <c r="Z198" i="41"/>
  <c r="AP198" i="41"/>
  <c r="BE198" i="41"/>
  <c r="BT198" i="41"/>
  <c r="J198" i="41"/>
  <c r="AA198" i="41"/>
  <c r="AQ198" i="41"/>
  <c r="BF198" i="41"/>
  <c r="BU198" i="41"/>
  <c r="H203" i="41"/>
  <c r="T203" i="41"/>
  <c r="AF203" i="41"/>
  <c r="AR203" i="41"/>
  <c r="BD203" i="41"/>
  <c r="BP203" i="41"/>
  <c r="I203" i="41"/>
  <c r="U203" i="41"/>
  <c r="AG203" i="41"/>
  <c r="AS203" i="41"/>
  <c r="BE203" i="41"/>
  <c r="BQ203" i="41"/>
  <c r="J203" i="41"/>
  <c r="V203" i="41"/>
  <c r="AH203" i="41"/>
  <c r="AT203" i="41"/>
  <c r="BF203" i="41"/>
  <c r="BR203" i="41"/>
  <c r="K203" i="41"/>
  <c r="W203" i="41"/>
  <c r="AI203" i="41"/>
  <c r="AU203" i="41"/>
  <c r="BG203" i="41"/>
  <c r="BS203" i="41"/>
  <c r="L203" i="41"/>
  <c r="X203" i="41"/>
  <c r="AJ203" i="41"/>
  <c r="AV203" i="41"/>
  <c r="BH203" i="41"/>
  <c r="BT203" i="41"/>
  <c r="M203" i="41"/>
  <c r="Y203" i="41"/>
  <c r="AK203" i="41"/>
  <c r="AW203" i="41"/>
  <c r="BI203" i="41"/>
  <c r="BU203" i="41"/>
  <c r="N203" i="41"/>
  <c r="Z203" i="41"/>
  <c r="AL203" i="41"/>
  <c r="AX203" i="41"/>
  <c r="BJ203" i="41"/>
  <c r="BV203" i="41"/>
  <c r="O203" i="41"/>
  <c r="AA203" i="41"/>
  <c r="AM203" i="41"/>
  <c r="AY203" i="41"/>
  <c r="BK203" i="41"/>
  <c r="BW203" i="41"/>
  <c r="D203" i="41"/>
  <c r="P203" i="41"/>
  <c r="AB203" i="41"/>
  <c r="AN203" i="41"/>
  <c r="AZ203" i="41"/>
  <c r="BL203" i="41"/>
  <c r="BX203" i="41"/>
  <c r="E203" i="41"/>
  <c r="Q203" i="41"/>
  <c r="AC203" i="41"/>
  <c r="AO203" i="41"/>
  <c r="BA203" i="41"/>
  <c r="BM203" i="41"/>
  <c r="BY203" i="41"/>
  <c r="F203" i="41"/>
  <c r="R203" i="41"/>
  <c r="AD203" i="41"/>
  <c r="AP203" i="41"/>
  <c r="BB203" i="41"/>
  <c r="BN203" i="41"/>
  <c r="BZ203" i="41"/>
  <c r="BO203" i="41"/>
  <c r="CA203" i="41"/>
  <c r="G203" i="41"/>
  <c r="S203" i="41"/>
  <c r="AE203" i="41"/>
  <c r="AQ203" i="41"/>
  <c r="BC203" i="41"/>
  <c r="F176" i="41"/>
  <c r="R176" i="41"/>
  <c r="AD176" i="41"/>
  <c r="AP176" i="41"/>
  <c r="BB176" i="41"/>
  <c r="BN176" i="41"/>
  <c r="BZ176" i="41"/>
  <c r="O176" i="41"/>
  <c r="AB176" i="41"/>
  <c r="AO176" i="41"/>
  <c r="BC176" i="41"/>
  <c r="BP176" i="41"/>
  <c r="P176" i="41"/>
  <c r="AC176" i="41"/>
  <c r="AQ176" i="41"/>
  <c r="BD176" i="41"/>
  <c r="BQ176" i="41"/>
  <c r="D176" i="41"/>
  <c r="Q176" i="41"/>
  <c r="AE176" i="41"/>
  <c r="AR176" i="41"/>
  <c r="BE176" i="41"/>
  <c r="BR176" i="41"/>
  <c r="E176" i="41"/>
  <c r="S176" i="41"/>
  <c r="AF176" i="41"/>
  <c r="AS176" i="41"/>
  <c r="BF176" i="41"/>
  <c r="BS176" i="41"/>
  <c r="G176" i="41"/>
  <c r="T176" i="41"/>
  <c r="AG176" i="41"/>
  <c r="AT176" i="41"/>
  <c r="BG176" i="41"/>
  <c r="BT176" i="41"/>
  <c r="H176" i="41"/>
  <c r="U176" i="41"/>
  <c r="AH176" i="41"/>
  <c r="AU176" i="41"/>
  <c r="BH176" i="41"/>
  <c r="BU176" i="41"/>
  <c r="I176" i="41"/>
  <c r="V176" i="41"/>
  <c r="AI176" i="41"/>
  <c r="AV176" i="41"/>
  <c r="BI176" i="41"/>
  <c r="BV176" i="41"/>
  <c r="J176" i="41"/>
  <c r="W176" i="41"/>
  <c r="AJ176" i="41"/>
  <c r="AW176" i="41"/>
  <c r="BJ176" i="41"/>
  <c r="BW176" i="41"/>
  <c r="K176" i="41"/>
  <c r="X176" i="41"/>
  <c r="AK176" i="41"/>
  <c r="AX176" i="41"/>
  <c r="BK176" i="41"/>
  <c r="BX176" i="41"/>
  <c r="M176" i="41"/>
  <c r="Z176" i="41"/>
  <c r="AM176" i="41"/>
  <c r="AZ176" i="41"/>
  <c r="BM176" i="41"/>
  <c r="CA176" i="41"/>
  <c r="L176" i="41"/>
  <c r="N176" i="41"/>
  <c r="Y176" i="41"/>
  <c r="AA176" i="41"/>
  <c r="AL176" i="41"/>
  <c r="AN176" i="41"/>
  <c r="AY176" i="41"/>
  <c r="BA176" i="41"/>
  <c r="BL176" i="41"/>
  <c r="BO176" i="41"/>
  <c r="BY176" i="41"/>
  <c r="G196" i="41"/>
  <c r="S196" i="41"/>
  <c r="AE196" i="41"/>
  <c r="AQ196" i="41"/>
  <c r="BC196" i="41"/>
  <c r="BO196" i="41"/>
  <c r="CA196" i="41"/>
  <c r="H196" i="41"/>
  <c r="T196" i="41"/>
  <c r="AF196" i="41"/>
  <c r="AR196" i="41"/>
  <c r="BD196" i="41"/>
  <c r="BP196" i="41"/>
  <c r="L196" i="41"/>
  <c r="X196" i="41"/>
  <c r="AJ196" i="41"/>
  <c r="AV196" i="41"/>
  <c r="BH196" i="41"/>
  <c r="BT196" i="41"/>
  <c r="D196" i="41"/>
  <c r="U196" i="41"/>
  <c r="AK196" i="41"/>
  <c r="AZ196" i="41"/>
  <c r="BQ196" i="41"/>
  <c r="E196" i="41"/>
  <c r="V196" i="41"/>
  <c r="AL196" i="41"/>
  <c r="BA196" i="41"/>
  <c r="BR196" i="41"/>
  <c r="F196" i="41"/>
  <c r="W196" i="41"/>
  <c r="AM196" i="41"/>
  <c r="BB196" i="41"/>
  <c r="BS196" i="41"/>
  <c r="I196" i="41"/>
  <c r="Y196" i="41"/>
  <c r="AN196" i="41"/>
  <c r="BE196" i="41"/>
  <c r="BU196" i="41"/>
  <c r="J196" i="41"/>
  <c r="Z196" i="41"/>
  <c r="AO196" i="41"/>
  <c r="BF196" i="41"/>
  <c r="BV196" i="41"/>
  <c r="K196" i="41"/>
  <c r="AA196" i="41"/>
  <c r="AP196" i="41"/>
  <c r="BG196" i="41"/>
  <c r="BW196" i="41"/>
  <c r="M196" i="41"/>
  <c r="AB196" i="41"/>
  <c r="AS196" i="41"/>
  <c r="BI196" i="41"/>
  <c r="BX196" i="41"/>
  <c r="N196" i="41"/>
  <c r="AC196" i="41"/>
  <c r="AT196" i="41"/>
  <c r="BJ196" i="41"/>
  <c r="BY196" i="41"/>
  <c r="O196" i="41"/>
  <c r="AD196" i="41"/>
  <c r="AU196" i="41"/>
  <c r="BK196" i="41"/>
  <c r="BZ196" i="41"/>
  <c r="P196" i="41"/>
  <c r="AG196" i="41"/>
  <c r="AW196" i="41"/>
  <c r="BL196" i="41"/>
  <c r="Q196" i="41"/>
  <c r="AH196" i="41"/>
  <c r="AX196" i="41"/>
  <c r="BM196" i="41"/>
  <c r="R196" i="41"/>
  <c r="AI196" i="41"/>
  <c r="AY196" i="41"/>
  <c r="BN196" i="41"/>
  <c r="E167" i="41"/>
  <c r="Q167" i="41"/>
  <c r="AC167" i="41"/>
  <c r="AO167" i="41"/>
  <c r="BA167" i="41"/>
  <c r="BM167" i="41"/>
  <c r="BY167" i="41"/>
  <c r="F167" i="41"/>
  <c r="R167" i="41"/>
  <c r="AD167" i="41"/>
  <c r="AP167" i="41"/>
  <c r="BB167" i="41"/>
  <c r="BN167" i="41"/>
  <c r="BZ167" i="41"/>
  <c r="G167" i="41"/>
  <c r="S167" i="41"/>
  <c r="AE167" i="41"/>
  <c r="AQ167" i="41"/>
  <c r="BC167" i="41"/>
  <c r="BO167" i="41"/>
  <c r="CA167" i="41"/>
  <c r="H167" i="41"/>
  <c r="T167" i="41"/>
  <c r="AF167" i="41"/>
  <c r="AR167" i="41"/>
  <c r="BD167" i="41"/>
  <c r="BP167" i="41"/>
  <c r="I167" i="41"/>
  <c r="U167" i="41"/>
  <c r="AG167" i="41"/>
  <c r="AS167" i="41"/>
  <c r="BE167" i="41"/>
  <c r="BQ167" i="41"/>
  <c r="J167" i="41"/>
  <c r="V167" i="41"/>
  <c r="AH167" i="41"/>
  <c r="AT167" i="41"/>
  <c r="BF167" i="41"/>
  <c r="BR167" i="41"/>
  <c r="K167" i="41"/>
  <c r="W167" i="41"/>
  <c r="AI167" i="41"/>
  <c r="AU167" i="41"/>
  <c r="BG167" i="41"/>
  <c r="BS167" i="41"/>
  <c r="L167" i="41"/>
  <c r="X167" i="41"/>
  <c r="AJ167" i="41"/>
  <c r="AV167" i="41"/>
  <c r="BH167" i="41"/>
  <c r="BT167" i="41"/>
  <c r="M167" i="41"/>
  <c r="Y167" i="41"/>
  <c r="AK167" i="41"/>
  <c r="AW167" i="41"/>
  <c r="BI167" i="41"/>
  <c r="BU167" i="41"/>
  <c r="N167" i="41"/>
  <c r="Z167" i="41"/>
  <c r="AL167" i="41"/>
  <c r="AX167" i="41"/>
  <c r="BJ167" i="41"/>
  <c r="BV167" i="41"/>
  <c r="D167" i="41"/>
  <c r="P167" i="41"/>
  <c r="AB167" i="41"/>
  <c r="AN167" i="41"/>
  <c r="AZ167" i="41"/>
  <c r="BL167" i="41"/>
  <c r="BX167" i="41"/>
  <c r="O167" i="41"/>
  <c r="AA167" i="41"/>
  <c r="AM167" i="41"/>
  <c r="AY167" i="41"/>
  <c r="BK167" i="41"/>
  <c r="BW167" i="41"/>
  <c r="M174" i="41"/>
  <c r="Y174" i="41"/>
  <c r="AK174" i="41"/>
  <c r="AW174" i="41"/>
  <c r="N174" i="41"/>
  <c r="Z174" i="41"/>
  <c r="AL174" i="41"/>
  <c r="AX174" i="41"/>
  <c r="BJ174" i="41"/>
  <c r="BV174" i="41"/>
  <c r="F174" i="41"/>
  <c r="T174" i="41"/>
  <c r="AH174" i="41"/>
  <c r="AV174" i="41"/>
  <c r="BK174" i="41"/>
  <c r="BX174" i="41"/>
  <c r="G174" i="41"/>
  <c r="U174" i="41"/>
  <c r="AI174" i="41"/>
  <c r="AY174" i="41"/>
  <c r="BL174" i="41"/>
  <c r="BY174" i="41"/>
  <c r="H174" i="41"/>
  <c r="V174" i="41"/>
  <c r="AJ174" i="41"/>
  <c r="AZ174" i="41"/>
  <c r="BM174" i="41"/>
  <c r="BZ174" i="41"/>
  <c r="I174" i="41"/>
  <c r="W174" i="41"/>
  <c r="AM174" i="41"/>
  <c r="BA174" i="41"/>
  <c r="BN174" i="41"/>
  <c r="CA174" i="41"/>
  <c r="J174" i="41"/>
  <c r="X174" i="41"/>
  <c r="AN174" i="41"/>
  <c r="BB174" i="41"/>
  <c r="BO174" i="41"/>
  <c r="K174" i="41"/>
  <c r="AA174" i="41"/>
  <c r="AO174" i="41"/>
  <c r="BC174" i="41"/>
  <c r="BP174" i="41"/>
  <c r="L174" i="41"/>
  <c r="AB174" i="41"/>
  <c r="AP174" i="41"/>
  <c r="BD174" i="41"/>
  <c r="BQ174" i="41"/>
  <c r="O174" i="41"/>
  <c r="AC174" i="41"/>
  <c r="AQ174" i="41"/>
  <c r="BE174" i="41"/>
  <c r="BR174" i="41"/>
  <c r="P174" i="41"/>
  <c r="AD174" i="41"/>
  <c r="AR174" i="41"/>
  <c r="BF174" i="41"/>
  <c r="BS174" i="41"/>
  <c r="D174" i="41"/>
  <c r="R174" i="41"/>
  <c r="AF174" i="41"/>
  <c r="AT174" i="41"/>
  <c r="BH174" i="41"/>
  <c r="BU174" i="41"/>
  <c r="E174" i="41"/>
  <c r="Q174" i="41"/>
  <c r="S174" i="41"/>
  <c r="AE174" i="41"/>
  <c r="AG174" i="41"/>
  <c r="AS174" i="41"/>
  <c r="AU174" i="41"/>
  <c r="BG174" i="41"/>
  <c r="BI174" i="41"/>
  <c r="BT174" i="41"/>
  <c r="BW174" i="41"/>
  <c r="K160" i="41"/>
  <c r="W160" i="41"/>
  <c r="AI160" i="41"/>
  <c r="AU160" i="41"/>
  <c r="BG160" i="41"/>
  <c r="BS160" i="41"/>
  <c r="L160" i="41"/>
  <c r="X160" i="41"/>
  <c r="AJ160" i="41"/>
  <c r="AV160" i="41"/>
  <c r="BH160" i="41"/>
  <c r="BT160" i="41"/>
  <c r="M160" i="41"/>
  <c r="Y160" i="41"/>
  <c r="AK160" i="41"/>
  <c r="AW160" i="41"/>
  <c r="BI160" i="41"/>
  <c r="BU160" i="41"/>
  <c r="O160" i="41"/>
  <c r="AA160" i="41"/>
  <c r="AM160" i="41"/>
  <c r="AY160" i="41"/>
  <c r="BK160" i="41"/>
  <c r="BW160" i="41"/>
  <c r="D160" i="41"/>
  <c r="P160" i="41"/>
  <c r="AB160" i="41"/>
  <c r="AN160" i="41"/>
  <c r="AZ160" i="41"/>
  <c r="BL160" i="41"/>
  <c r="BX160" i="41"/>
  <c r="Q160" i="41"/>
  <c r="AH160" i="41"/>
  <c r="BD160" i="41"/>
  <c r="BZ160" i="41"/>
  <c r="R160" i="41"/>
  <c r="AL160" i="41"/>
  <c r="BE160" i="41"/>
  <c r="CA160" i="41"/>
  <c r="S160" i="41"/>
  <c r="AO160" i="41"/>
  <c r="BF160" i="41"/>
  <c r="T160" i="41"/>
  <c r="AP160" i="41"/>
  <c r="BJ160" i="41"/>
  <c r="U160" i="41"/>
  <c r="AQ160" i="41"/>
  <c r="BM160" i="41"/>
  <c r="E160" i="41"/>
  <c r="V160" i="41"/>
  <c r="AR160" i="41"/>
  <c r="BN160" i="41"/>
  <c r="F160" i="41"/>
  <c r="Z160" i="41"/>
  <c r="AS160" i="41"/>
  <c r="BO160" i="41"/>
  <c r="G160" i="41"/>
  <c r="AC160" i="41"/>
  <c r="AT160" i="41"/>
  <c r="BP160" i="41"/>
  <c r="H160" i="41"/>
  <c r="AD160" i="41"/>
  <c r="AX160" i="41"/>
  <c r="BQ160" i="41"/>
  <c r="I160" i="41"/>
  <c r="AE160" i="41"/>
  <c r="BA160" i="41"/>
  <c r="BR160" i="41"/>
  <c r="N160" i="41"/>
  <c r="AG160" i="41"/>
  <c r="BC160" i="41"/>
  <c r="BY160" i="41"/>
  <c r="J160" i="41"/>
  <c r="AF160" i="41"/>
  <c r="BB160" i="41"/>
  <c r="BV160" i="41"/>
  <c r="G153" i="41"/>
  <c r="S153" i="41"/>
  <c r="AE153" i="41"/>
  <c r="AQ153" i="41"/>
  <c r="BC153" i="41"/>
  <c r="BO153" i="41"/>
  <c r="CA153" i="41"/>
  <c r="H153" i="41"/>
  <c r="T153" i="41"/>
  <c r="AF153" i="41"/>
  <c r="AR153" i="41"/>
  <c r="BD153" i="41"/>
  <c r="BP153" i="41"/>
  <c r="L153" i="41"/>
  <c r="X153" i="41"/>
  <c r="AJ153" i="41"/>
  <c r="AV153" i="41"/>
  <c r="BH153" i="41"/>
  <c r="BT153" i="41"/>
  <c r="M153" i="41"/>
  <c r="Y153" i="41"/>
  <c r="AK153" i="41"/>
  <c r="AW153" i="41"/>
  <c r="N153" i="41"/>
  <c r="Z153" i="41"/>
  <c r="AL153" i="41"/>
  <c r="U153" i="41"/>
  <c r="AO153" i="41"/>
  <c r="BG153" i="41"/>
  <c r="BW153" i="41"/>
  <c r="V153" i="41"/>
  <c r="AP153" i="41"/>
  <c r="BI153" i="41"/>
  <c r="BX153" i="41"/>
  <c r="D153" i="41"/>
  <c r="W153" i="41"/>
  <c r="AS153" i="41"/>
  <c r="BJ153" i="41"/>
  <c r="BY153" i="41"/>
  <c r="E153" i="41"/>
  <c r="AA153" i="41"/>
  <c r="AT153" i="41"/>
  <c r="BK153" i="41"/>
  <c r="BZ153" i="41"/>
  <c r="F153" i="41"/>
  <c r="AB153" i="41"/>
  <c r="AU153" i="41"/>
  <c r="BL153" i="41"/>
  <c r="I153" i="41"/>
  <c r="AC153" i="41"/>
  <c r="AX153" i="41"/>
  <c r="BM153" i="41"/>
  <c r="J153" i="41"/>
  <c r="AD153" i="41"/>
  <c r="AY153" i="41"/>
  <c r="BN153" i="41"/>
  <c r="K153" i="41"/>
  <c r="AG153" i="41"/>
  <c r="AZ153" i="41"/>
  <c r="BQ153" i="41"/>
  <c r="O153" i="41"/>
  <c r="AH153" i="41"/>
  <c r="BA153" i="41"/>
  <c r="BR153" i="41"/>
  <c r="P153" i="41"/>
  <c r="AI153" i="41"/>
  <c r="BB153" i="41"/>
  <c r="BS153" i="41"/>
  <c r="Q153" i="41"/>
  <c r="AM153" i="41"/>
  <c r="BE153" i="41"/>
  <c r="BU153" i="41"/>
  <c r="BV153" i="41"/>
  <c r="R153" i="41"/>
  <c r="BF153" i="41"/>
  <c r="AN153" i="41"/>
  <c r="H230" i="41"/>
  <c r="T230" i="41"/>
  <c r="AF230" i="41"/>
  <c r="AR230" i="41"/>
  <c r="BD230" i="41"/>
  <c r="BP230" i="41"/>
  <c r="I230" i="41"/>
  <c r="U230" i="41"/>
  <c r="AG230" i="41"/>
  <c r="AS230" i="41"/>
  <c r="BE230" i="41"/>
  <c r="BQ230" i="41"/>
  <c r="J230" i="41"/>
  <c r="V230" i="41"/>
  <c r="AH230" i="41"/>
  <c r="AT230" i="41"/>
  <c r="BF230" i="41"/>
  <c r="BR230" i="41"/>
  <c r="K230" i="41"/>
  <c r="W230" i="41"/>
  <c r="AI230" i="41"/>
  <c r="AU230" i="41"/>
  <c r="L230" i="41"/>
  <c r="X230" i="41"/>
  <c r="AJ230" i="41"/>
  <c r="AV230" i="41"/>
  <c r="BH230" i="41"/>
  <c r="BT230" i="41"/>
  <c r="M230" i="41"/>
  <c r="Y230" i="41"/>
  <c r="AK230" i="41"/>
  <c r="AW230" i="41"/>
  <c r="BI230" i="41"/>
  <c r="BU230" i="41"/>
  <c r="N230" i="41"/>
  <c r="Z230" i="41"/>
  <c r="AL230" i="41"/>
  <c r="AX230" i="41"/>
  <c r="O230" i="41"/>
  <c r="AA230" i="41"/>
  <c r="AM230" i="41"/>
  <c r="D230" i="41"/>
  <c r="P230" i="41"/>
  <c r="AB230" i="41"/>
  <c r="AN230" i="41"/>
  <c r="AZ230" i="41"/>
  <c r="BL230" i="41"/>
  <c r="BX230" i="41"/>
  <c r="E230" i="41"/>
  <c r="Q230" i="41"/>
  <c r="AC230" i="41"/>
  <c r="AO230" i="41"/>
  <c r="BA230" i="41"/>
  <c r="BM230" i="41"/>
  <c r="BY230" i="41"/>
  <c r="F230" i="41"/>
  <c r="R230" i="41"/>
  <c r="AD230" i="41"/>
  <c r="AP230" i="41"/>
  <c r="BB230" i="41"/>
  <c r="BN230" i="41"/>
  <c r="BK230" i="41"/>
  <c r="BO230" i="41"/>
  <c r="BS230" i="41"/>
  <c r="BV230" i="41"/>
  <c r="G230" i="41"/>
  <c r="BW230" i="41"/>
  <c r="S230" i="41"/>
  <c r="BZ230" i="41"/>
  <c r="AE230" i="41"/>
  <c r="CA230" i="41"/>
  <c r="AQ230" i="41"/>
  <c r="AY230" i="41"/>
  <c r="BC230" i="41"/>
  <c r="BJ230" i="41"/>
  <c r="BG230" i="41"/>
  <c r="H209" i="41"/>
  <c r="T209" i="41"/>
  <c r="AF209" i="41"/>
  <c r="AR209" i="41"/>
  <c r="BD209" i="41"/>
  <c r="BP209" i="41"/>
  <c r="I209" i="41"/>
  <c r="U209" i="41"/>
  <c r="AG209" i="41"/>
  <c r="AS209" i="41"/>
  <c r="BE209" i="41"/>
  <c r="BQ209" i="41"/>
  <c r="M209" i="41"/>
  <c r="Y209" i="41"/>
  <c r="AK209" i="41"/>
  <c r="AW209" i="41"/>
  <c r="BI209" i="41"/>
  <c r="BU209" i="41"/>
  <c r="L209" i="41"/>
  <c r="AB209" i="41"/>
  <c r="AQ209" i="41"/>
  <c r="BH209" i="41"/>
  <c r="BX209" i="41"/>
  <c r="N209" i="41"/>
  <c r="AC209" i="41"/>
  <c r="AT209" i="41"/>
  <c r="BJ209" i="41"/>
  <c r="BY209" i="41"/>
  <c r="O209" i="41"/>
  <c r="AD209" i="41"/>
  <c r="AU209" i="41"/>
  <c r="BK209" i="41"/>
  <c r="BZ209" i="41"/>
  <c r="P209" i="41"/>
  <c r="AE209" i="41"/>
  <c r="AV209" i="41"/>
  <c r="BL209" i="41"/>
  <c r="CA209" i="41"/>
  <c r="Q209" i="41"/>
  <c r="AH209" i="41"/>
  <c r="AX209" i="41"/>
  <c r="BM209" i="41"/>
  <c r="R209" i="41"/>
  <c r="AI209" i="41"/>
  <c r="AY209" i="41"/>
  <c r="BN209" i="41"/>
  <c r="D209" i="41"/>
  <c r="S209" i="41"/>
  <c r="AJ209" i="41"/>
  <c r="AZ209" i="41"/>
  <c r="BO209" i="41"/>
  <c r="E209" i="41"/>
  <c r="V209" i="41"/>
  <c r="AL209" i="41"/>
  <c r="BA209" i="41"/>
  <c r="BR209" i="41"/>
  <c r="F209" i="41"/>
  <c r="W209" i="41"/>
  <c r="AM209" i="41"/>
  <c r="BB209" i="41"/>
  <c r="BS209" i="41"/>
  <c r="G209" i="41"/>
  <c r="X209" i="41"/>
  <c r="AN209" i="41"/>
  <c r="BC209" i="41"/>
  <c r="BT209" i="41"/>
  <c r="J209" i="41"/>
  <c r="Z209" i="41"/>
  <c r="AO209" i="41"/>
  <c r="BF209" i="41"/>
  <c r="BV209" i="41"/>
  <c r="BG209" i="41"/>
  <c r="BW209" i="41"/>
  <c r="K209" i="41"/>
  <c r="AA209" i="41"/>
  <c r="AP209" i="41"/>
  <c r="G183" i="41"/>
  <c r="S183" i="41"/>
  <c r="AE183" i="41"/>
  <c r="AQ183" i="41"/>
  <c r="BC183" i="41"/>
  <c r="BO183" i="41"/>
  <c r="CA183" i="41"/>
  <c r="H183" i="41"/>
  <c r="T183" i="41"/>
  <c r="AF183" i="41"/>
  <c r="AR183" i="41"/>
  <c r="BD183" i="41"/>
  <c r="BP183" i="41"/>
  <c r="K183" i="41"/>
  <c r="W183" i="41"/>
  <c r="AI183" i="41"/>
  <c r="AU183" i="41"/>
  <c r="BG183" i="41"/>
  <c r="BS183" i="41"/>
  <c r="L183" i="41"/>
  <c r="X183" i="41"/>
  <c r="AJ183" i="41"/>
  <c r="AV183" i="41"/>
  <c r="BH183" i="41"/>
  <c r="BT183" i="41"/>
  <c r="U183" i="41"/>
  <c r="AM183" i="41"/>
  <c r="BE183" i="41"/>
  <c r="BW183" i="41"/>
  <c r="D183" i="41"/>
  <c r="V183" i="41"/>
  <c r="AN183" i="41"/>
  <c r="BF183" i="41"/>
  <c r="BX183" i="41"/>
  <c r="E183" i="41"/>
  <c r="Y183" i="41"/>
  <c r="AO183" i="41"/>
  <c r="BI183" i="41"/>
  <c r="BY183" i="41"/>
  <c r="F183" i="41"/>
  <c r="Z183" i="41"/>
  <c r="AP183" i="41"/>
  <c r="BJ183" i="41"/>
  <c r="BZ183" i="41"/>
  <c r="I183" i="41"/>
  <c r="AA183" i="41"/>
  <c r="AS183" i="41"/>
  <c r="BK183" i="41"/>
  <c r="J183" i="41"/>
  <c r="AB183" i="41"/>
  <c r="AT183" i="41"/>
  <c r="BL183" i="41"/>
  <c r="M183" i="41"/>
  <c r="AC183" i="41"/>
  <c r="AW183" i="41"/>
  <c r="BM183" i="41"/>
  <c r="N183" i="41"/>
  <c r="AD183" i="41"/>
  <c r="AX183" i="41"/>
  <c r="BN183" i="41"/>
  <c r="O183" i="41"/>
  <c r="AG183" i="41"/>
  <c r="AY183" i="41"/>
  <c r="BQ183" i="41"/>
  <c r="P183" i="41"/>
  <c r="AH183" i="41"/>
  <c r="AZ183" i="41"/>
  <c r="BR183" i="41"/>
  <c r="Q183" i="41"/>
  <c r="AK183" i="41"/>
  <c r="BA183" i="41"/>
  <c r="BU183" i="41"/>
  <c r="R183" i="41"/>
  <c r="AL183" i="41"/>
  <c r="BB183" i="41"/>
  <c r="BV183" i="41"/>
  <c r="I166" i="41"/>
  <c r="U166" i="41"/>
  <c r="AG166" i="41"/>
  <c r="AS166" i="41"/>
  <c r="BE166" i="41"/>
  <c r="BQ166" i="41"/>
  <c r="J166" i="41"/>
  <c r="V166" i="41"/>
  <c r="AH166" i="41"/>
  <c r="AT166" i="41"/>
  <c r="BF166" i="41"/>
  <c r="BR166" i="41"/>
  <c r="K166" i="41"/>
  <c r="W166" i="41"/>
  <c r="AI166" i="41"/>
  <c r="AU166" i="41"/>
  <c r="BG166" i="41"/>
  <c r="BS166" i="41"/>
  <c r="L166" i="41"/>
  <c r="X166" i="41"/>
  <c r="AJ166" i="41"/>
  <c r="AV166" i="41"/>
  <c r="BH166" i="41"/>
  <c r="BT166" i="41"/>
  <c r="M166" i="41"/>
  <c r="Y166" i="41"/>
  <c r="AK166" i="41"/>
  <c r="AW166" i="41"/>
  <c r="BI166" i="41"/>
  <c r="BU166" i="41"/>
  <c r="N166" i="41"/>
  <c r="Z166" i="41"/>
  <c r="AL166" i="41"/>
  <c r="AX166" i="41"/>
  <c r="BJ166" i="41"/>
  <c r="BV166" i="41"/>
  <c r="O166" i="41"/>
  <c r="AA166" i="41"/>
  <c r="AM166" i="41"/>
  <c r="AY166" i="41"/>
  <c r="BK166" i="41"/>
  <c r="BW166" i="41"/>
  <c r="D166" i="41"/>
  <c r="P166" i="41"/>
  <c r="AB166" i="41"/>
  <c r="AN166" i="41"/>
  <c r="AZ166" i="41"/>
  <c r="BL166" i="41"/>
  <c r="BX166" i="41"/>
  <c r="E166" i="41"/>
  <c r="Q166" i="41"/>
  <c r="AC166" i="41"/>
  <c r="AO166" i="41"/>
  <c r="BA166" i="41"/>
  <c r="BM166" i="41"/>
  <c r="BY166" i="41"/>
  <c r="F166" i="41"/>
  <c r="R166" i="41"/>
  <c r="AD166" i="41"/>
  <c r="AP166" i="41"/>
  <c r="BB166" i="41"/>
  <c r="BN166" i="41"/>
  <c r="BZ166" i="41"/>
  <c r="H166" i="41"/>
  <c r="T166" i="41"/>
  <c r="AF166" i="41"/>
  <c r="AR166" i="41"/>
  <c r="BD166" i="41"/>
  <c r="BP166" i="41"/>
  <c r="AQ166" i="41"/>
  <c r="BC166" i="41"/>
  <c r="BO166" i="41"/>
  <c r="CA166" i="41"/>
  <c r="S166" i="41"/>
  <c r="G166" i="41"/>
  <c r="AE166" i="41"/>
  <c r="D221" i="41"/>
  <c r="P221" i="41"/>
  <c r="AB221" i="41"/>
  <c r="AN221" i="41"/>
  <c r="AZ221" i="41"/>
  <c r="BL221" i="41"/>
  <c r="BX221" i="41"/>
  <c r="E221" i="41"/>
  <c r="Q221" i="41"/>
  <c r="AC221" i="41"/>
  <c r="AO221" i="41"/>
  <c r="BA221" i="41"/>
  <c r="BM221" i="41"/>
  <c r="BY221" i="41"/>
  <c r="H221" i="41"/>
  <c r="T221" i="41"/>
  <c r="AF221" i="41"/>
  <c r="AR221" i="41"/>
  <c r="BD221" i="41"/>
  <c r="BP221" i="41"/>
  <c r="I221" i="41"/>
  <c r="U221" i="41"/>
  <c r="AG221" i="41"/>
  <c r="AS221" i="41"/>
  <c r="BE221" i="41"/>
  <c r="BQ221" i="41"/>
  <c r="L221" i="41"/>
  <c r="AD221" i="41"/>
  <c r="AV221" i="41"/>
  <c r="BN221" i="41"/>
  <c r="M221" i="41"/>
  <c r="AE221" i="41"/>
  <c r="AW221" i="41"/>
  <c r="BO221" i="41"/>
  <c r="N221" i="41"/>
  <c r="AH221" i="41"/>
  <c r="AX221" i="41"/>
  <c r="BR221" i="41"/>
  <c r="O221" i="41"/>
  <c r="AI221" i="41"/>
  <c r="AY221" i="41"/>
  <c r="BS221" i="41"/>
  <c r="R221" i="41"/>
  <c r="AJ221" i="41"/>
  <c r="BB221" i="41"/>
  <c r="BT221" i="41"/>
  <c r="S221" i="41"/>
  <c r="AK221" i="41"/>
  <c r="BC221" i="41"/>
  <c r="BU221" i="41"/>
  <c r="V221" i="41"/>
  <c r="AL221" i="41"/>
  <c r="BF221" i="41"/>
  <c r="BV221" i="41"/>
  <c r="W221" i="41"/>
  <c r="AM221" i="41"/>
  <c r="BG221" i="41"/>
  <c r="BW221" i="41"/>
  <c r="F221" i="41"/>
  <c r="X221" i="41"/>
  <c r="AP221" i="41"/>
  <c r="BH221" i="41"/>
  <c r="BZ221" i="41"/>
  <c r="G221" i="41"/>
  <c r="Y221" i="41"/>
  <c r="AQ221" i="41"/>
  <c r="BI221" i="41"/>
  <c r="CA221" i="41"/>
  <c r="J221" i="41"/>
  <c r="Z221" i="41"/>
  <c r="AT221" i="41"/>
  <c r="BJ221" i="41"/>
  <c r="K221" i="41"/>
  <c r="AA221" i="41"/>
  <c r="AU221" i="41"/>
  <c r="BK221" i="41"/>
  <c r="L216" i="41"/>
  <c r="X216" i="41"/>
  <c r="AJ216" i="41"/>
  <c r="AV216" i="41"/>
  <c r="BH216" i="41"/>
  <c r="BT216" i="41"/>
  <c r="M216" i="41"/>
  <c r="Y216" i="41"/>
  <c r="AK216" i="41"/>
  <c r="AW216" i="41"/>
  <c r="BI216" i="41"/>
  <c r="BU216" i="41"/>
  <c r="N216" i="41"/>
  <c r="Z216" i="41"/>
  <c r="AL216" i="41"/>
  <c r="AX216" i="41"/>
  <c r="BJ216" i="41"/>
  <c r="BV216" i="41"/>
  <c r="O216" i="41"/>
  <c r="AA216" i="41"/>
  <c r="AM216" i="41"/>
  <c r="AY216" i="41"/>
  <c r="D216" i="41"/>
  <c r="P216" i="41"/>
  <c r="AB216" i="41"/>
  <c r="AN216" i="41"/>
  <c r="AZ216" i="41"/>
  <c r="BL216" i="41"/>
  <c r="BX216" i="41"/>
  <c r="E216" i="41"/>
  <c r="Q216" i="41"/>
  <c r="AC216" i="41"/>
  <c r="AO216" i="41"/>
  <c r="BA216" i="41"/>
  <c r="BM216" i="41"/>
  <c r="BY216" i="41"/>
  <c r="F216" i="41"/>
  <c r="R216" i="41"/>
  <c r="AD216" i="41"/>
  <c r="AP216" i="41"/>
  <c r="BB216" i="41"/>
  <c r="BN216" i="41"/>
  <c r="BZ216" i="41"/>
  <c r="G216" i="41"/>
  <c r="S216" i="41"/>
  <c r="AE216" i="41"/>
  <c r="AQ216" i="41"/>
  <c r="BC216" i="41"/>
  <c r="BO216" i="41"/>
  <c r="CA216" i="41"/>
  <c r="H216" i="41"/>
  <c r="T216" i="41"/>
  <c r="AF216" i="41"/>
  <c r="AR216" i="41"/>
  <c r="BD216" i="41"/>
  <c r="BP216" i="41"/>
  <c r="I216" i="41"/>
  <c r="U216" i="41"/>
  <c r="AG216" i="41"/>
  <c r="AS216" i="41"/>
  <c r="BE216" i="41"/>
  <c r="BQ216" i="41"/>
  <c r="J216" i="41"/>
  <c r="V216" i="41"/>
  <c r="AH216" i="41"/>
  <c r="AT216" i="41"/>
  <c r="BF216" i="41"/>
  <c r="BR216" i="41"/>
  <c r="K216" i="41"/>
  <c r="W216" i="41"/>
  <c r="AI216" i="41"/>
  <c r="AU216" i="41"/>
  <c r="BG216" i="41"/>
  <c r="BK216" i="41"/>
  <c r="BS216" i="41"/>
  <c r="BW216" i="41"/>
  <c r="D228" i="41"/>
  <c r="P228" i="41"/>
  <c r="AB228" i="41"/>
  <c r="AN228" i="41"/>
  <c r="AZ228" i="41"/>
  <c r="BL228" i="41"/>
  <c r="BX228" i="41"/>
  <c r="E228" i="41"/>
  <c r="Q228" i="41"/>
  <c r="AC228" i="41"/>
  <c r="AO228" i="41"/>
  <c r="BA228" i="41"/>
  <c r="BM228" i="41"/>
  <c r="BY228" i="41"/>
  <c r="F228" i="41"/>
  <c r="R228" i="41"/>
  <c r="AD228" i="41"/>
  <c r="AP228" i="41"/>
  <c r="BB228" i="41"/>
  <c r="BN228" i="41"/>
  <c r="BZ228" i="41"/>
  <c r="G228" i="41"/>
  <c r="S228" i="41"/>
  <c r="AE228" i="41"/>
  <c r="AQ228" i="41"/>
  <c r="BC228" i="41"/>
  <c r="BO228" i="41"/>
  <c r="CA228" i="41"/>
  <c r="H228" i="41"/>
  <c r="T228" i="41"/>
  <c r="AF228" i="41"/>
  <c r="AR228" i="41"/>
  <c r="BD228" i="41"/>
  <c r="BP228" i="41"/>
  <c r="I228" i="41"/>
  <c r="U228" i="41"/>
  <c r="AG228" i="41"/>
  <c r="AS228" i="41"/>
  <c r="BE228" i="41"/>
  <c r="BQ228" i="41"/>
  <c r="J228" i="41"/>
  <c r="V228" i="41"/>
  <c r="AH228" i="41"/>
  <c r="AT228" i="41"/>
  <c r="BF228" i="41"/>
  <c r="BR228" i="41"/>
  <c r="K228" i="41"/>
  <c r="W228" i="41"/>
  <c r="AI228" i="41"/>
  <c r="AU228" i="41"/>
  <c r="BG228" i="41"/>
  <c r="BS228" i="41"/>
  <c r="L228" i="41"/>
  <c r="X228" i="41"/>
  <c r="AJ228" i="41"/>
  <c r="AV228" i="41"/>
  <c r="BH228" i="41"/>
  <c r="BT228" i="41"/>
  <c r="M228" i="41"/>
  <c r="Y228" i="41"/>
  <c r="AK228" i="41"/>
  <c r="AW228" i="41"/>
  <c r="BI228" i="41"/>
  <c r="BU228" i="41"/>
  <c r="N228" i="41"/>
  <c r="Z228" i="41"/>
  <c r="AL228" i="41"/>
  <c r="AX228" i="41"/>
  <c r="BJ228" i="41"/>
  <c r="BV228" i="41"/>
  <c r="O228" i="41"/>
  <c r="AA228" i="41"/>
  <c r="AM228" i="41"/>
  <c r="AY228" i="41"/>
  <c r="BK228" i="41"/>
  <c r="BW228" i="41"/>
  <c r="O181" i="41"/>
  <c r="AA181" i="41"/>
  <c r="AM181" i="41"/>
  <c r="AY181" i="41"/>
  <c r="BK181" i="41"/>
  <c r="BW181" i="41"/>
  <c r="D181" i="41"/>
  <c r="P181" i="41"/>
  <c r="AB181" i="41"/>
  <c r="AN181" i="41"/>
  <c r="AZ181" i="41"/>
  <c r="BL181" i="41"/>
  <c r="BX181" i="41"/>
  <c r="G181" i="41"/>
  <c r="S181" i="41"/>
  <c r="AE181" i="41"/>
  <c r="AQ181" i="41"/>
  <c r="BC181" i="41"/>
  <c r="BO181" i="41"/>
  <c r="CA181" i="41"/>
  <c r="H181" i="41"/>
  <c r="T181" i="41"/>
  <c r="AF181" i="41"/>
  <c r="AR181" i="41"/>
  <c r="BD181" i="41"/>
  <c r="BP181" i="41"/>
  <c r="I181" i="41"/>
  <c r="U181" i="41"/>
  <c r="AG181" i="41"/>
  <c r="AS181" i="41"/>
  <c r="BE181" i="41"/>
  <c r="BQ181" i="41"/>
  <c r="K181" i="41"/>
  <c r="W181" i="41"/>
  <c r="AI181" i="41"/>
  <c r="AU181" i="41"/>
  <c r="BG181" i="41"/>
  <c r="BS181" i="41"/>
  <c r="F181" i="41"/>
  <c r="AD181" i="41"/>
  <c r="BB181" i="41"/>
  <c r="BZ181" i="41"/>
  <c r="J181" i="41"/>
  <c r="AH181" i="41"/>
  <c r="BF181" i="41"/>
  <c r="L181" i="41"/>
  <c r="AJ181" i="41"/>
  <c r="BH181" i="41"/>
  <c r="M181" i="41"/>
  <c r="AK181" i="41"/>
  <c r="BI181" i="41"/>
  <c r="N181" i="41"/>
  <c r="AL181" i="41"/>
  <c r="BJ181" i="41"/>
  <c r="Q181" i="41"/>
  <c r="AO181" i="41"/>
  <c r="BM181" i="41"/>
  <c r="R181" i="41"/>
  <c r="AP181" i="41"/>
  <c r="BN181" i="41"/>
  <c r="V181" i="41"/>
  <c r="AT181" i="41"/>
  <c r="BR181" i="41"/>
  <c r="X181" i="41"/>
  <c r="AV181" i="41"/>
  <c r="BT181" i="41"/>
  <c r="Y181" i="41"/>
  <c r="AW181" i="41"/>
  <c r="BU181" i="41"/>
  <c r="Z181" i="41"/>
  <c r="AX181" i="41"/>
  <c r="BV181" i="41"/>
  <c r="E181" i="41"/>
  <c r="AC181" i="41"/>
  <c r="BA181" i="41"/>
  <c r="BY181" i="41"/>
  <c r="K192" i="41"/>
  <c r="W192" i="41"/>
  <c r="AI192" i="41"/>
  <c r="AU192" i="41"/>
  <c r="BG192" i="41"/>
  <c r="BS192" i="41"/>
  <c r="L192" i="41"/>
  <c r="X192" i="41"/>
  <c r="AJ192" i="41"/>
  <c r="AV192" i="41"/>
  <c r="BH192" i="41"/>
  <c r="BT192" i="41"/>
  <c r="M192" i="41"/>
  <c r="Y192" i="41"/>
  <c r="AK192" i="41"/>
  <c r="AW192" i="41"/>
  <c r="BI192" i="41"/>
  <c r="BU192" i="41"/>
  <c r="O192" i="41"/>
  <c r="AA192" i="41"/>
  <c r="AM192" i="41"/>
  <c r="AY192" i="41"/>
  <c r="BK192" i="41"/>
  <c r="BW192" i="41"/>
  <c r="D192" i="41"/>
  <c r="P192" i="41"/>
  <c r="AB192" i="41"/>
  <c r="AN192" i="41"/>
  <c r="AZ192" i="41"/>
  <c r="BL192" i="41"/>
  <c r="BX192" i="41"/>
  <c r="F192" i="41"/>
  <c r="R192" i="41"/>
  <c r="AD192" i="41"/>
  <c r="AP192" i="41"/>
  <c r="BB192" i="41"/>
  <c r="BN192" i="41"/>
  <c r="BZ192" i="41"/>
  <c r="G192" i="41"/>
  <c r="S192" i="41"/>
  <c r="AE192" i="41"/>
  <c r="AQ192" i="41"/>
  <c r="BC192" i="41"/>
  <c r="BO192" i="41"/>
  <c r="CA192" i="41"/>
  <c r="H192" i="41"/>
  <c r="T192" i="41"/>
  <c r="AF192" i="41"/>
  <c r="AR192" i="41"/>
  <c r="BD192" i="41"/>
  <c r="BP192" i="41"/>
  <c r="I192" i="41"/>
  <c r="U192" i="41"/>
  <c r="AG192" i="41"/>
  <c r="AS192" i="41"/>
  <c r="BE192" i="41"/>
  <c r="BQ192" i="41"/>
  <c r="AO192" i="41"/>
  <c r="AT192" i="41"/>
  <c r="AX192" i="41"/>
  <c r="E192" i="41"/>
  <c r="BA192" i="41"/>
  <c r="J192" i="41"/>
  <c r="BF192" i="41"/>
  <c r="N192" i="41"/>
  <c r="BJ192" i="41"/>
  <c r="Q192" i="41"/>
  <c r="BM192" i="41"/>
  <c r="V192" i="41"/>
  <c r="BR192" i="41"/>
  <c r="Z192" i="41"/>
  <c r="BV192" i="41"/>
  <c r="AC192" i="41"/>
  <c r="BY192" i="41"/>
  <c r="AH192" i="41"/>
  <c r="AL192" i="41"/>
  <c r="K157" i="41"/>
  <c r="W157" i="41"/>
  <c r="AI157" i="41"/>
  <c r="AU157" i="41"/>
  <c r="BG157" i="41"/>
  <c r="BS157" i="41"/>
  <c r="L157" i="41"/>
  <c r="X157" i="41"/>
  <c r="AJ157" i="41"/>
  <c r="AV157" i="41"/>
  <c r="BH157" i="41"/>
  <c r="BT157" i="41"/>
  <c r="M157" i="41"/>
  <c r="Y157" i="41"/>
  <c r="AK157" i="41"/>
  <c r="AW157" i="41"/>
  <c r="BI157" i="41"/>
  <c r="BU157" i="41"/>
  <c r="N157" i="41"/>
  <c r="Z157" i="41"/>
  <c r="AL157" i="41"/>
  <c r="AX157" i="41"/>
  <c r="BJ157" i="41"/>
  <c r="BV157" i="41"/>
  <c r="O157" i="41"/>
  <c r="AA157" i="41"/>
  <c r="AM157" i="41"/>
  <c r="AY157" i="41"/>
  <c r="BK157" i="41"/>
  <c r="BW157" i="41"/>
  <c r="D157" i="41"/>
  <c r="P157" i="41"/>
  <c r="AB157" i="41"/>
  <c r="AN157" i="41"/>
  <c r="AZ157" i="41"/>
  <c r="BL157" i="41"/>
  <c r="BX157" i="41"/>
  <c r="E157" i="41"/>
  <c r="Q157" i="41"/>
  <c r="AC157" i="41"/>
  <c r="AO157" i="41"/>
  <c r="BA157" i="41"/>
  <c r="BM157" i="41"/>
  <c r="BY157" i="41"/>
  <c r="F157" i="41"/>
  <c r="R157" i="41"/>
  <c r="AD157" i="41"/>
  <c r="AP157" i="41"/>
  <c r="BB157" i="41"/>
  <c r="BN157" i="41"/>
  <c r="BZ157" i="41"/>
  <c r="G157" i="41"/>
  <c r="S157" i="41"/>
  <c r="AE157" i="41"/>
  <c r="AQ157" i="41"/>
  <c r="BC157" i="41"/>
  <c r="BO157" i="41"/>
  <c r="CA157" i="41"/>
  <c r="H157" i="41"/>
  <c r="T157" i="41"/>
  <c r="AF157" i="41"/>
  <c r="AR157" i="41"/>
  <c r="BD157" i="41"/>
  <c r="BP157" i="41"/>
  <c r="I157" i="41"/>
  <c r="U157" i="41"/>
  <c r="AG157" i="41"/>
  <c r="AS157" i="41"/>
  <c r="BE157" i="41"/>
  <c r="BQ157" i="41"/>
  <c r="J157" i="41"/>
  <c r="V157" i="41"/>
  <c r="AH157" i="41"/>
  <c r="AT157" i="41"/>
  <c r="BR157" i="41"/>
  <c r="BF157" i="41"/>
  <c r="G147" i="41"/>
  <c r="S147" i="41"/>
  <c r="AE147" i="41"/>
  <c r="AQ147" i="41"/>
  <c r="BC147" i="41"/>
  <c r="BO147" i="41"/>
  <c r="CA147" i="41"/>
  <c r="H147" i="41"/>
  <c r="T147" i="41"/>
  <c r="AF147" i="41"/>
  <c r="AR147" i="41"/>
  <c r="BD147" i="41"/>
  <c r="BP147" i="41"/>
  <c r="I147" i="41"/>
  <c r="U147" i="41"/>
  <c r="AG147" i="41"/>
  <c r="AS147" i="41"/>
  <c r="BE147" i="41"/>
  <c r="BQ147" i="41"/>
  <c r="J147" i="41"/>
  <c r="V147" i="41"/>
  <c r="AH147" i="41"/>
  <c r="AT147" i="41"/>
  <c r="BF147" i="41"/>
  <c r="BR147" i="41"/>
  <c r="K147" i="41"/>
  <c r="W147" i="41"/>
  <c r="AI147" i="41"/>
  <c r="AU147" i="41"/>
  <c r="BG147" i="41"/>
  <c r="BS147" i="41"/>
  <c r="L147" i="41"/>
  <c r="X147" i="41"/>
  <c r="AJ147" i="41"/>
  <c r="AV147" i="41"/>
  <c r="BH147" i="41"/>
  <c r="BT147" i="41"/>
  <c r="M147" i="41"/>
  <c r="Y147" i="41"/>
  <c r="AK147" i="41"/>
  <c r="AW147" i="41"/>
  <c r="BI147" i="41"/>
  <c r="BU147" i="41"/>
  <c r="N147" i="41"/>
  <c r="Z147" i="41"/>
  <c r="AL147" i="41"/>
  <c r="AX147" i="41"/>
  <c r="BJ147" i="41"/>
  <c r="BV147" i="41"/>
  <c r="O147" i="41"/>
  <c r="AA147" i="41"/>
  <c r="AM147" i="41"/>
  <c r="AY147" i="41"/>
  <c r="BK147" i="41"/>
  <c r="BW147" i="41"/>
  <c r="D147" i="41"/>
  <c r="P147" i="41"/>
  <c r="AB147" i="41"/>
  <c r="AN147" i="41"/>
  <c r="AZ147" i="41"/>
  <c r="BL147" i="41"/>
  <c r="BX147" i="41"/>
  <c r="E147" i="41"/>
  <c r="Q147" i="41"/>
  <c r="AC147" i="41"/>
  <c r="AO147" i="41"/>
  <c r="BA147" i="41"/>
  <c r="BM147" i="41"/>
  <c r="BY147" i="41"/>
  <c r="F147" i="41"/>
  <c r="R147" i="41"/>
  <c r="AD147" i="41"/>
  <c r="AP147" i="41"/>
  <c r="BB147" i="41"/>
  <c r="BN147" i="41"/>
  <c r="BZ147" i="41"/>
  <c r="H217" i="41"/>
  <c r="T217" i="41"/>
  <c r="AF217" i="41"/>
  <c r="AR217" i="41"/>
  <c r="BD217" i="41"/>
  <c r="BP217" i="41"/>
  <c r="I217" i="41"/>
  <c r="U217" i="41"/>
  <c r="AG217" i="41"/>
  <c r="AS217" i="41"/>
  <c r="BE217" i="41"/>
  <c r="BQ217" i="41"/>
  <c r="J217" i="41"/>
  <c r="V217" i="41"/>
  <c r="AH217" i="41"/>
  <c r="AT217" i="41"/>
  <c r="BF217" i="41"/>
  <c r="BR217" i="41"/>
  <c r="L217" i="41"/>
  <c r="X217" i="41"/>
  <c r="AJ217" i="41"/>
  <c r="AV217" i="41"/>
  <c r="BH217" i="41"/>
  <c r="BT217" i="41"/>
  <c r="M217" i="41"/>
  <c r="Y217" i="41"/>
  <c r="AK217" i="41"/>
  <c r="AW217" i="41"/>
  <c r="BI217" i="41"/>
  <c r="BU217" i="41"/>
  <c r="N217" i="41"/>
  <c r="Z217" i="41"/>
  <c r="AL217" i="41"/>
  <c r="AX217" i="41"/>
  <c r="BJ217" i="41"/>
  <c r="BV217" i="41"/>
  <c r="O217" i="41"/>
  <c r="AA217" i="41"/>
  <c r="AM217" i="41"/>
  <c r="D217" i="41"/>
  <c r="P217" i="41"/>
  <c r="AB217" i="41"/>
  <c r="AN217" i="41"/>
  <c r="AZ217" i="41"/>
  <c r="BL217" i="41"/>
  <c r="BX217" i="41"/>
  <c r="E217" i="41"/>
  <c r="Q217" i="41"/>
  <c r="AC217" i="41"/>
  <c r="AO217" i="41"/>
  <c r="BA217" i="41"/>
  <c r="BM217" i="41"/>
  <c r="BY217" i="41"/>
  <c r="F217" i="41"/>
  <c r="R217" i="41"/>
  <c r="AD217" i="41"/>
  <c r="AP217" i="41"/>
  <c r="BB217" i="41"/>
  <c r="BN217" i="41"/>
  <c r="K217" i="41"/>
  <c r="BS217" i="41"/>
  <c r="S217" i="41"/>
  <c r="BW217" i="41"/>
  <c r="W217" i="41"/>
  <c r="BZ217" i="41"/>
  <c r="AE217" i="41"/>
  <c r="CA217" i="41"/>
  <c r="AI217" i="41"/>
  <c r="AQ217" i="41"/>
  <c r="AU217" i="41"/>
  <c r="AY217" i="41"/>
  <c r="BC217" i="41"/>
  <c r="BG217" i="41"/>
  <c r="BK217" i="41"/>
  <c r="G217" i="41"/>
  <c r="BO217" i="41"/>
  <c r="H211" i="41"/>
  <c r="T211" i="41"/>
  <c r="AF211" i="41"/>
  <c r="AR211" i="41"/>
  <c r="BD211" i="41"/>
  <c r="BP211" i="41"/>
  <c r="I211" i="41"/>
  <c r="U211" i="41"/>
  <c r="AG211" i="41"/>
  <c r="AS211" i="41"/>
  <c r="BE211" i="41"/>
  <c r="BQ211" i="41"/>
  <c r="J211" i="41"/>
  <c r="V211" i="41"/>
  <c r="AH211" i="41"/>
  <c r="AT211" i="41"/>
  <c r="BF211" i="41"/>
  <c r="BR211" i="41"/>
  <c r="K211" i="41"/>
  <c r="W211" i="41"/>
  <c r="AI211" i="41"/>
  <c r="AU211" i="41"/>
  <c r="BG211" i="41"/>
  <c r="BS211" i="41"/>
  <c r="L211" i="41"/>
  <c r="X211" i="41"/>
  <c r="AJ211" i="41"/>
  <c r="AV211" i="41"/>
  <c r="BH211" i="41"/>
  <c r="BT211" i="41"/>
  <c r="M211" i="41"/>
  <c r="Y211" i="41"/>
  <c r="AK211" i="41"/>
  <c r="AW211" i="41"/>
  <c r="BI211" i="41"/>
  <c r="BU211" i="41"/>
  <c r="N211" i="41"/>
  <c r="Z211" i="41"/>
  <c r="AL211" i="41"/>
  <c r="AX211" i="41"/>
  <c r="BJ211" i="41"/>
  <c r="BV211" i="41"/>
  <c r="O211" i="41"/>
  <c r="AA211" i="41"/>
  <c r="AM211" i="41"/>
  <c r="AY211" i="41"/>
  <c r="BK211" i="41"/>
  <c r="BW211" i="41"/>
  <c r="D211" i="41"/>
  <c r="P211" i="41"/>
  <c r="AB211" i="41"/>
  <c r="AN211" i="41"/>
  <c r="AZ211" i="41"/>
  <c r="BL211" i="41"/>
  <c r="BX211" i="41"/>
  <c r="E211" i="41"/>
  <c r="Q211" i="41"/>
  <c r="AC211" i="41"/>
  <c r="AO211" i="41"/>
  <c r="BA211" i="41"/>
  <c r="BM211" i="41"/>
  <c r="BY211" i="41"/>
  <c r="F211" i="41"/>
  <c r="R211" i="41"/>
  <c r="AD211" i="41"/>
  <c r="AP211" i="41"/>
  <c r="BB211" i="41"/>
  <c r="BN211" i="41"/>
  <c r="BZ211" i="41"/>
  <c r="BO211" i="41"/>
  <c r="CA211" i="41"/>
  <c r="G211" i="41"/>
  <c r="S211" i="41"/>
  <c r="AE211" i="41"/>
  <c r="AQ211" i="41"/>
  <c r="BC211" i="41"/>
  <c r="O188" i="41"/>
  <c r="AA188" i="41"/>
  <c r="AM188" i="41"/>
  <c r="AY188" i="41"/>
  <c r="BK188" i="41"/>
  <c r="BW188" i="41"/>
  <c r="D188" i="41"/>
  <c r="P188" i="41"/>
  <c r="AB188" i="41"/>
  <c r="AN188" i="41"/>
  <c r="AZ188" i="41"/>
  <c r="BL188" i="41"/>
  <c r="BX188" i="41"/>
  <c r="E188" i="41"/>
  <c r="Q188" i="41"/>
  <c r="AC188" i="41"/>
  <c r="AO188" i="41"/>
  <c r="BA188" i="41"/>
  <c r="BM188" i="41"/>
  <c r="BY188" i="41"/>
  <c r="F188" i="41"/>
  <c r="R188" i="41"/>
  <c r="AD188" i="41"/>
  <c r="AP188" i="41"/>
  <c r="BB188" i="41"/>
  <c r="BN188" i="41"/>
  <c r="BZ188" i="41"/>
  <c r="G188" i="41"/>
  <c r="S188" i="41"/>
  <c r="AE188" i="41"/>
  <c r="AQ188" i="41"/>
  <c r="BC188" i="41"/>
  <c r="BO188" i="41"/>
  <c r="CA188" i="41"/>
  <c r="H188" i="41"/>
  <c r="T188" i="41"/>
  <c r="AF188" i="41"/>
  <c r="AR188" i="41"/>
  <c r="BD188" i="41"/>
  <c r="BP188" i="41"/>
  <c r="I188" i="41"/>
  <c r="U188" i="41"/>
  <c r="AG188" i="41"/>
  <c r="AS188" i="41"/>
  <c r="BE188" i="41"/>
  <c r="BQ188" i="41"/>
  <c r="J188" i="41"/>
  <c r="V188" i="41"/>
  <c r="AH188" i="41"/>
  <c r="AT188" i="41"/>
  <c r="BF188" i="41"/>
  <c r="BR188" i="41"/>
  <c r="K188" i="41"/>
  <c r="W188" i="41"/>
  <c r="AI188" i="41"/>
  <c r="AU188" i="41"/>
  <c r="BG188" i="41"/>
  <c r="BS188" i="41"/>
  <c r="L188" i="41"/>
  <c r="X188" i="41"/>
  <c r="AJ188" i="41"/>
  <c r="AV188" i="41"/>
  <c r="BH188" i="41"/>
  <c r="BT188" i="41"/>
  <c r="M188" i="41"/>
  <c r="Y188" i="41"/>
  <c r="AK188" i="41"/>
  <c r="AW188" i="41"/>
  <c r="BI188" i="41"/>
  <c r="BU188" i="41"/>
  <c r="N188" i="41"/>
  <c r="Z188" i="41"/>
  <c r="AL188" i="41"/>
  <c r="AX188" i="41"/>
  <c r="BJ188" i="41"/>
  <c r="BV188" i="41"/>
  <c r="M168" i="41"/>
  <c r="Y168" i="41"/>
  <c r="AK168" i="41"/>
  <c r="AW168" i="41"/>
  <c r="BI168" i="41"/>
  <c r="BU168" i="41"/>
  <c r="N168" i="41"/>
  <c r="Z168" i="41"/>
  <c r="AL168" i="41"/>
  <c r="AX168" i="41"/>
  <c r="BJ168" i="41"/>
  <c r="BV168" i="41"/>
  <c r="O168" i="41"/>
  <c r="AA168" i="41"/>
  <c r="AM168" i="41"/>
  <c r="AY168" i="41"/>
  <c r="BK168" i="41"/>
  <c r="BW168" i="41"/>
  <c r="D168" i="41"/>
  <c r="P168" i="41"/>
  <c r="AB168" i="41"/>
  <c r="AN168" i="41"/>
  <c r="AZ168" i="41"/>
  <c r="BL168" i="41"/>
  <c r="BX168" i="41"/>
  <c r="E168" i="41"/>
  <c r="Q168" i="41"/>
  <c r="AC168" i="41"/>
  <c r="AO168" i="41"/>
  <c r="BA168" i="41"/>
  <c r="BM168" i="41"/>
  <c r="BY168" i="41"/>
  <c r="F168" i="41"/>
  <c r="R168" i="41"/>
  <c r="AD168" i="41"/>
  <c r="AP168" i="41"/>
  <c r="BB168" i="41"/>
  <c r="BN168" i="41"/>
  <c r="BZ168" i="41"/>
  <c r="G168" i="41"/>
  <c r="S168" i="41"/>
  <c r="AE168" i="41"/>
  <c r="AQ168" i="41"/>
  <c r="BC168" i="41"/>
  <c r="BO168" i="41"/>
  <c r="CA168" i="41"/>
  <c r="H168" i="41"/>
  <c r="T168" i="41"/>
  <c r="AF168" i="41"/>
  <c r="AR168" i="41"/>
  <c r="BD168" i="41"/>
  <c r="BP168" i="41"/>
  <c r="I168" i="41"/>
  <c r="U168" i="41"/>
  <c r="AG168" i="41"/>
  <c r="AS168" i="41"/>
  <c r="BE168" i="41"/>
  <c r="BQ168" i="41"/>
  <c r="J168" i="41"/>
  <c r="V168" i="41"/>
  <c r="AH168" i="41"/>
  <c r="AT168" i="41"/>
  <c r="BF168" i="41"/>
  <c r="BR168" i="41"/>
  <c r="L168" i="41"/>
  <c r="X168" i="41"/>
  <c r="AJ168" i="41"/>
  <c r="AV168" i="41"/>
  <c r="BH168" i="41"/>
  <c r="BT168" i="41"/>
  <c r="AI168" i="41"/>
  <c r="AU168" i="41"/>
  <c r="BG168" i="41"/>
  <c r="BS168" i="41"/>
  <c r="K168" i="41"/>
  <c r="W168" i="41"/>
  <c r="L219" i="41"/>
  <c r="X219" i="41"/>
  <c r="AJ219" i="41"/>
  <c r="AV219" i="41"/>
  <c r="BH219" i="41"/>
  <c r="BT219" i="41"/>
  <c r="M219" i="41"/>
  <c r="Y219" i="41"/>
  <c r="AK219" i="41"/>
  <c r="AW219" i="41"/>
  <c r="BI219" i="41"/>
  <c r="BU219" i="41"/>
  <c r="N219" i="41"/>
  <c r="Z219" i="41"/>
  <c r="AL219" i="41"/>
  <c r="AX219" i="41"/>
  <c r="D219" i="41"/>
  <c r="P219" i="41"/>
  <c r="AB219" i="41"/>
  <c r="AN219" i="41"/>
  <c r="AZ219" i="41"/>
  <c r="BL219" i="41"/>
  <c r="BX219" i="41"/>
  <c r="E219" i="41"/>
  <c r="Q219" i="41"/>
  <c r="AC219" i="41"/>
  <c r="AO219" i="41"/>
  <c r="BA219" i="41"/>
  <c r="BM219" i="41"/>
  <c r="BY219" i="41"/>
  <c r="O219" i="41"/>
  <c r="AH219" i="41"/>
  <c r="BD219" i="41"/>
  <c r="BV219" i="41"/>
  <c r="R219" i="41"/>
  <c r="AI219" i="41"/>
  <c r="BE219" i="41"/>
  <c r="BW219" i="41"/>
  <c r="S219" i="41"/>
  <c r="AM219" i="41"/>
  <c r="BF219" i="41"/>
  <c r="BZ219" i="41"/>
  <c r="T219" i="41"/>
  <c r="AP219" i="41"/>
  <c r="BG219" i="41"/>
  <c r="CA219" i="41"/>
  <c r="U219" i="41"/>
  <c r="AQ219" i="41"/>
  <c r="BJ219" i="41"/>
  <c r="V219" i="41"/>
  <c r="AR219" i="41"/>
  <c r="BK219" i="41"/>
  <c r="F219" i="41"/>
  <c r="W219" i="41"/>
  <c r="AS219" i="41"/>
  <c r="BN219" i="41"/>
  <c r="G219" i="41"/>
  <c r="AA219" i="41"/>
  <c r="AT219" i="41"/>
  <c r="BO219" i="41"/>
  <c r="H219" i="41"/>
  <c r="AD219" i="41"/>
  <c r="AU219" i="41"/>
  <c r="BP219" i="41"/>
  <c r="I219" i="41"/>
  <c r="AE219" i="41"/>
  <c r="AY219" i="41"/>
  <c r="BQ219" i="41"/>
  <c r="J219" i="41"/>
  <c r="AF219" i="41"/>
  <c r="BB219" i="41"/>
  <c r="BR219" i="41"/>
  <c r="K219" i="41"/>
  <c r="AG219" i="41"/>
  <c r="BC219" i="41"/>
  <c r="BS219" i="41"/>
  <c r="O145" i="41"/>
  <c r="AA145" i="41"/>
  <c r="AM145" i="41"/>
  <c r="AY145" i="41"/>
  <c r="BK145" i="41"/>
  <c r="BW145" i="41"/>
  <c r="D145" i="41"/>
  <c r="P145" i="41"/>
  <c r="AB145" i="41"/>
  <c r="AN145" i="41"/>
  <c r="AZ145" i="41"/>
  <c r="BL145" i="41"/>
  <c r="BX145" i="41"/>
  <c r="E145" i="41"/>
  <c r="Q145" i="41"/>
  <c r="AC145" i="41"/>
  <c r="AO145" i="41"/>
  <c r="BA145" i="41"/>
  <c r="BM145" i="41"/>
  <c r="BY145" i="41"/>
  <c r="F145" i="41"/>
  <c r="R145" i="41"/>
  <c r="AD145" i="41"/>
  <c r="AP145" i="41"/>
  <c r="BB145" i="41"/>
  <c r="BN145" i="41"/>
  <c r="BZ145" i="41"/>
  <c r="G145" i="41"/>
  <c r="S145" i="41"/>
  <c r="AE145" i="41"/>
  <c r="AQ145" i="41"/>
  <c r="BC145" i="41"/>
  <c r="BO145" i="41"/>
  <c r="CA145" i="41"/>
  <c r="H145" i="41"/>
  <c r="T145" i="41"/>
  <c r="AF145" i="41"/>
  <c r="AR145" i="41"/>
  <c r="BD145" i="41"/>
  <c r="BP145" i="41"/>
  <c r="I145" i="41"/>
  <c r="U145" i="41"/>
  <c r="AG145" i="41"/>
  <c r="AS145" i="41"/>
  <c r="BE145" i="41"/>
  <c r="BQ145" i="41"/>
  <c r="J145" i="41"/>
  <c r="V145" i="41"/>
  <c r="AH145" i="41"/>
  <c r="AT145" i="41"/>
  <c r="BF145" i="41"/>
  <c r="BR145" i="41"/>
  <c r="K145" i="41"/>
  <c r="W145" i="41"/>
  <c r="AI145" i="41"/>
  <c r="AU145" i="41"/>
  <c r="BG145" i="41"/>
  <c r="BS145" i="41"/>
  <c r="L145" i="41"/>
  <c r="X145" i="41"/>
  <c r="AJ145" i="41"/>
  <c r="AV145" i="41"/>
  <c r="BH145" i="41"/>
  <c r="BT145" i="41"/>
  <c r="M145" i="41"/>
  <c r="Y145" i="41"/>
  <c r="AK145" i="41"/>
  <c r="AW145" i="41"/>
  <c r="BI145" i="41"/>
  <c r="BU145" i="41"/>
  <c r="N145" i="41"/>
  <c r="Z145" i="41"/>
  <c r="AL145" i="41"/>
  <c r="AX145" i="41"/>
  <c r="BJ145" i="41"/>
  <c r="BV145" i="41"/>
  <c r="D237" i="41"/>
  <c r="P237" i="41"/>
  <c r="AB237" i="41"/>
  <c r="AN237" i="41"/>
  <c r="AZ237" i="41"/>
  <c r="BL237" i="41"/>
  <c r="BX237" i="41"/>
  <c r="E237" i="41"/>
  <c r="Q237" i="41"/>
  <c r="AC237" i="41"/>
  <c r="AO237" i="41"/>
  <c r="BA237" i="41"/>
  <c r="BM237" i="41"/>
  <c r="BY237" i="41"/>
  <c r="I237" i="41"/>
  <c r="U237" i="41"/>
  <c r="AG237" i="41"/>
  <c r="AS237" i="41"/>
  <c r="BE237" i="41"/>
  <c r="BQ237" i="41"/>
  <c r="J237" i="41"/>
  <c r="Y237" i="41"/>
  <c r="AP237" i="41"/>
  <c r="BF237" i="41"/>
  <c r="BU237" i="41"/>
  <c r="K237" i="41"/>
  <c r="Z237" i="41"/>
  <c r="AQ237" i="41"/>
  <c r="BG237" i="41"/>
  <c r="BV237" i="41"/>
  <c r="L237" i="41"/>
  <c r="AA237" i="41"/>
  <c r="AR237" i="41"/>
  <c r="BH237" i="41"/>
  <c r="BW237" i="41"/>
  <c r="M237" i="41"/>
  <c r="AD237" i="41"/>
  <c r="AT237" i="41"/>
  <c r="BI237" i="41"/>
  <c r="BZ237" i="41"/>
  <c r="N237" i="41"/>
  <c r="AE237" i="41"/>
  <c r="AU237" i="41"/>
  <c r="BJ237" i="41"/>
  <c r="CA237" i="41"/>
  <c r="O237" i="41"/>
  <c r="AF237" i="41"/>
  <c r="AV237" i="41"/>
  <c r="BK237" i="41"/>
  <c r="R237" i="41"/>
  <c r="AH237" i="41"/>
  <c r="AW237" i="41"/>
  <c r="BN237" i="41"/>
  <c r="S237" i="41"/>
  <c r="AI237" i="41"/>
  <c r="AX237" i="41"/>
  <c r="BO237" i="41"/>
  <c r="T237" i="41"/>
  <c r="AJ237" i="41"/>
  <c r="AY237" i="41"/>
  <c r="BP237" i="41"/>
  <c r="F237" i="41"/>
  <c r="V237" i="41"/>
  <c r="AK237" i="41"/>
  <c r="BB237" i="41"/>
  <c r="BR237" i="41"/>
  <c r="H237" i="41"/>
  <c r="X237" i="41"/>
  <c r="AM237" i="41"/>
  <c r="BD237" i="41"/>
  <c r="BT237" i="41"/>
  <c r="G237" i="41"/>
  <c r="W237" i="41"/>
  <c r="AL237" i="41"/>
  <c r="BC237" i="41"/>
  <c r="BS237" i="41"/>
  <c r="L232" i="41"/>
  <c r="X232" i="41"/>
  <c r="AJ232" i="41"/>
  <c r="AV232" i="41"/>
  <c r="BH232" i="41"/>
  <c r="BT232" i="41"/>
  <c r="M232" i="41"/>
  <c r="Y232" i="41"/>
  <c r="AK232" i="41"/>
  <c r="AW232" i="41"/>
  <c r="BI232" i="41"/>
  <c r="BU232" i="41"/>
  <c r="N232" i="41"/>
  <c r="Z232" i="41"/>
  <c r="AL232" i="41"/>
  <c r="AX232" i="41"/>
  <c r="BJ232" i="41"/>
  <c r="BV232" i="41"/>
  <c r="D232" i="41"/>
  <c r="P232" i="41"/>
  <c r="AB232" i="41"/>
  <c r="AN232" i="41"/>
  <c r="AZ232" i="41"/>
  <c r="BL232" i="41"/>
  <c r="BX232" i="41"/>
  <c r="E232" i="41"/>
  <c r="Q232" i="41"/>
  <c r="AC232" i="41"/>
  <c r="AO232" i="41"/>
  <c r="BA232" i="41"/>
  <c r="BM232" i="41"/>
  <c r="BY232" i="41"/>
  <c r="H232" i="41"/>
  <c r="T232" i="41"/>
  <c r="AF232" i="41"/>
  <c r="AR232" i="41"/>
  <c r="BD232" i="41"/>
  <c r="I232" i="41"/>
  <c r="U232" i="41"/>
  <c r="AG232" i="41"/>
  <c r="AS232" i="41"/>
  <c r="AD232" i="41"/>
  <c r="BE232" i="41"/>
  <c r="CA232" i="41"/>
  <c r="AE232" i="41"/>
  <c r="BF232" i="41"/>
  <c r="F232" i="41"/>
  <c r="AH232" i="41"/>
  <c r="BG232" i="41"/>
  <c r="G232" i="41"/>
  <c r="AI232" i="41"/>
  <c r="BK232" i="41"/>
  <c r="J232" i="41"/>
  <c r="AM232" i="41"/>
  <c r="BN232" i="41"/>
  <c r="K232" i="41"/>
  <c r="AP232" i="41"/>
  <c r="BO232" i="41"/>
  <c r="O232" i="41"/>
  <c r="AQ232" i="41"/>
  <c r="BP232" i="41"/>
  <c r="R232" i="41"/>
  <c r="AT232" i="41"/>
  <c r="BQ232" i="41"/>
  <c r="S232" i="41"/>
  <c r="AU232" i="41"/>
  <c r="BR232" i="41"/>
  <c r="V232" i="41"/>
  <c r="AY232" i="41"/>
  <c r="BS232" i="41"/>
  <c r="AA232" i="41"/>
  <c r="BC232" i="41"/>
  <c r="BZ232" i="41"/>
  <c r="W232" i="41"/>
  <c r="BB232" i="41"/>
  <c r="BW232" i="41"/>
  <c r="L222" i="41"/>
  <c r="X222" i="41"/>
  <c r="AJ222" i="41"/>
  <c r="AV222" i="41"/>
  <c r="BH222" i="41"/>
  <c r="BT222" i="41"/>
  <c r="M222" i="41"/>
  <c r="Y222" i="41"/>
  <c r="AK222" i="41"/>
  <c r="AW222" i="41"/>
  <c r="BI222" i="41"/>
  <c r="BU222" i="41"/>
  <c r="E222" i="41"/>
  <c r="Q222" i="41"/>
  <c r="AC222" i="41"/>
  <c r="AO222" i="41"/>
  <c r="BA222" i="41"/>
  <c r="BM222" i="41"/>
  <c r="BY222" i="41"/>
  <c r="G222" i="41"/>
  <c r="V222" i="41"/>
  <c r="AM222" i="41"/>
  <c r="BC222" i="41"/>
  <c r="BR222" i="41"/>
  <c r="H222" i="41"/>
  <c r="W222" i="41"/>
  <c r="AN222" i="41"/>
  <c r="BD222" i="41"/>
  <c r="BS222" i="41"/>
  <c r="I222" i="41"/>
  <c r="Z222" i="41"/>
  <c r="AP222" i="41"/>
  <c r="BE222" i="41"/>
  <c r="BV222" i="41"/>
  <c r="J222" i="41"/>
  <c r="AA222" i="41"/>
  <c r="AQ222" i="41"/>
  <c r="BF222" i="41"/>
  <c r="BW222" i="41"/>
  <c r="K222" i="41"/>
  <c r="AB222" i="41"/>
  <c r="AR222" i="41"/>
  <c r="BG222" i="41"/>
  <c r="BX222" i="41"/>
  <c r="N222" i="41"/>
  <c r="AD222" i="41"/>
  <c r="AS222" i="41"/>
  <c r="BJ222" i="41"/>
  <c r="BZ222" i="41"/>
  <c r="O222" i="41"/>
  <c r="AE222" i="41"/>
  <c r="AT222" i="41"/>
  <c r="BK222" i="41"/>
  <c r="CA222" i="41"/>
  <c r="P222" i="41"/>
  <c r="AF222" i="41"/>
  <c r="AU222" i="41"/>
  <c r="BL222" i="41"/>
  <c r="R222" i="41"/>
  <c r="AG222" i="41"/>
  <c r="AX222" i="41"/>
  <c r="BN222" i="41"/>
  <c r="S222" i="41"/>
  <c r="AH222" i="41"/>
  <c r="AY222" i="41"/>
  <c r="BO222" i="41"/>
  <c r="D222" i="41"/>
  <c r="T222" i="41"/>
  <c r="AI222" i="41"/>
  <c r="AZ222" i="41"/>
  <c r="BP222" i="41"/>
  <c r="F222" i="41"/>
  <c r="U222" i="41"/>
  <c r="AL222" i="41"/>
  <c r="BB222" i="41"/>
  <c r="BQ222" i="41"/>
  <c r="D207" i="41"/>
  <c r="P207" i="41"/>
  <c r="AB207" i="41"/>
  <c r="AN207" i="41"/>
  <c r="AZ207" i="41"/>
  <c r="BL207" i="41"/>
  <c r="BX207" i="41"/>
  <c r="E207" i="41"/>
  <c r="Q207" i="41"/>
  <c r="AC207" i="41"/>
  <c r="AO207" i="41"/>
  <c r="BA207" i="41"/>
  <c r="BM207" i="41"/>
  <c r="BY207" i="41"/>
  <c r="F207" i="41"/>
  <c r="I207" i="41"/>
  <c r="U207" i="41"/>
  <c r="AG207" i="41"/>
  <c r="AS207" i="41"/>
  <c r="BE207" i="41"/>
  <c r="BQ207" i="41"/>
  <c r="T207" i="41"/>
  <c r="AJ207" i="41"/>
  <c r="AY207" i="41"/>
  <c r="BP207" i="41"/>
  <c r="V207" i="41"/>
  <c r="AK207" i="41"/>
  <c r="BB207" i="41"/>
  <c r="BR207" i="41"/>
  <c r="G207" i="41"/>
  <c r="W207" i="41"/>
  <c r="AL207" i="41"/>
  <c r="BC207" i="41"/>
  <c r="BS207" i="41"/>
  <c r="H207" i="41"/>
  <c r="X207" i="41"/>
  <c r="AM207" i="41"/>
  <c r="BD207" i="41"/>
  <c r="BT207" i="41"/>
  <c r="J207" i="41"/>
  <c r="Y207" i="41"/>
  <c r="AP207" i="41"/>
  <c r="BF207" i="41"/>
  <c r="BU207" i="41"/>
  <c r="K207" i="41"/>
  <c r="Z207" i="41"/>
  <c r="AQ207" i="41"/>
  <c r="BG207" i="41"/>
  <c r="BV207" i="41"/>
  <c r="L207" i="41"/>
  <c r="AA207" i="41"/>
  <c r="AR207" i="41"/>
  <c r="BH207" i="41"/>
  <c r="BW207" i="41"/>
  <c r="M207" i="41"/>
  <c r="AD207" i="41"/>
  <c r="AT207" i="41"/>
  <c r="BI207" i="41"/>
  <c r="BZ207" i="41"/>
  <c r="N207" i="41"/>
  <c r="AE207" i="41"/>
  <c r="AU207" i="41"/>
  <c r="BJ207" i="41"/>
  <c r="CA207" i="41"/>
  <c r="O207" i="41"/>
  <c r="AF207" i="41"/>
  <c r="AV207" i="41"/>
  <c r="BK207" i="41"/>
  <c r="R207" i="41"/>
  <c r="AH207" i="41"/>
  <c r="AW207" i="41"/>
  <c r="BN207" i="41"/>
  <c r="S207" i="41"/>
  <c r="AI207" i="41"/>
  <c r="AX207" i="41"/>
  <c r="BO207" i="41"/>
  <c r="D212" i="41"/>
  <c r="P212" i="41"/>
  <c r="AB212" i="41"/>
  <c r="AN212" i="41"/>
  <c r="AZ212" i="41"/>
  <c r="BL212" i="41"/>
  <c r="BX212" i="41"/>
  <c r="E212" i="41"/>
  <c r="Q212" i="41"/>
  <c r="AC212" i="41"/>
  <c r="AO212" i="41"/>
  <c r="BA212" i="41"/>
  <c r="BM212" i="41"/>
  <c r="BY212" i="41"/>
  <c r="F212" i="41"/>
  <c r="R212" i="41"/>
  <c r="AD212" i="41"/>
  <c r="AP212" i="41"/>
  <c r="BB212" i="41"/>
  <c r="BN212" i="41"/>
  <c r="BZ212" i="41"/>
  <c r="G212" i="41"/>
  <c r="S212" i="41"/>
  <c r="AE212" i="41"/>
  <c r="AQ212" i="41"/>
  <c r="BC212" i="41"/>
  <c r="BO212" i="41"/>
  <c r="CA212" i="41"/>
  <c r="H212" i="41"/>
  <c r="T212" i="41"/>
  <c r="AF212" i="41"/>
  <c r="AR212" i="41"/>
  <c r="BD212" i="41"/>
  <c r="BP212" i="41"/>
  <c r="I212" i="41"/>
  <c r="U212" i="41"/>
  <c r="AG212" i="41"/>
  <c r="AS212" i="41"/>
  <c r="BE212" i="41"/>
  <c r="BQ212" i="41"/>
  <c r="J212" i="41"/>
  <c r="V212" i="41"/>
  <c r="AH212" i="41"/>
  <c r="AT212" i="41"/>
  <c r="BF212" i="41"/>
  <c r="BR212" i="41"/>
  <c r="K212" i="41"/>
  <c r="W212" i="41"/>
  <c r="AI212" i="41"/>
  <c r="AU212" i="41"/>
  <c r="BG212" i="41"/>
  <c r="BS212" i="41"/>
  <c r="L212" i="41"/>
  <c r="X212" i="41"/>
  <c r="AJ212" i="41"/>
  <c r="AV212" i="41"/>
  <c r="BH212" i="41"/>
  <c r="BT212" i="41"/>
  <c r="M212" i="41"/>
  <c r="Y212" i="41"/>
  <c r="AK212" i="41"/>
  <c r="AW212" i="41"/>
  <c r="BI212" i="41"/>
  <c r="BU212" i="41"/>
  <c r="N212" i="41"/>
  <c r="Z212" i="41"/>
  <c r="AL212" i="41"/>
  <c r="AX212" i="41"/>
  <c r="BJ212" i="41"/>
  <c r="BV212" i="41"/>
  <c r="O212" i="41"/>
  <c r="AA212" i="41"/>
  <c r="AM212" i="41"/>
  <c r="AY212" i="41"/>
  <c r="BK212" i="41"/>
  <c r="BW212" i="41"/>
  <c r="G186" i="41"/>
  <c r="S186" i="41"/>
  <c r="AE186" i="41"/>
  <c r="AQ186" i="41"/>
  <c r="BC186" i="41"/>
  <c r="H186" i="41"/>
  <c r="T186" i="41"/>
  <c r="AF186" i="41"/>
  <c r="AR186" i="41"/>
  <c r="P186" i="41"/>
  <c r="AD186" i="41"/>
  <c r="AT186" i="41"/>
  <c r="BG186" i="41"/>
  <c r="BS186" i="41"/>
  <c r="Q186" i="41"/>
  <c r="AG186" i="41"/>
  <c r="AU186" i="41"/>
  <c r="BH186" i="41"/>
  <c r="BT186" i="41"/>
  <c r="D186" i="41"/>
  <c r="R186" i="41"/>
  <c r="AH186" i="41"/>
  <c r="AV186" i="41"/>
  <c r="BI186" i="41"/>
  <c r="BU186" i="41"/>
  <c r="E186" i="41"/>
  <c r="U186" i="41"/>
  <c r="AI186" i="41"/>
  <c r="AW186" i="41"/>
  <c r="BJ186" i="41"/>
  <c r="BV186" i="41"/>
  <c r="F186" i="41"/>
  <c r="V186" i="41"/>
  <c r="AJ186" i="41"/>
  <c r="AX186" i="41"/>
  <c r="BK186" i="41"/>
  <c r="BW186" i="41"/>
  <c r="I186" i="41"/>
  <c r="W186" i="41"/>
  <c r="AK186" i="41"/>
  <c r="AY186" i="41"/>
  <c r="BL186" i="41"/>
  <c r="BX186" i="41"/>
  <c r="J186" i="41"/>
  <c r="X186" i="41"/>
  <c r="AL186" i="41"/>
  <c r="AZ186" i="41"/>
  <c r="BM186" i="41"/>
  <c r="BY186" i="41"/>
  <c r="K186" i="41"/>
  <c r="Y186" i="41"/>
  <c r="AM186" i="41"/>
  <c r="BA186" i="41"/>
  <c r="BN186" i="41"/>
  <c r="BZ186" i="41"/>
  <c r="L186" i="41"/>
  <c r="Z186" i="41"/>
  <c r="AN186" i="41"/>
  <c r="BB186" i="41"/>
  <c r="BO186" i="41"/>
  <c r="CA186" i="41"/>
  <c r="M186" i="41"/>
  <c r="AA186" i="41"/>
  <c r="AO186" i="41"/>
  <c r="BD186" i="41"/>
  <c r="BP186" i="41"/>
  <c r="N186" i="41"/>
  <c r="AB186" i="41"/>
  <c r="AP186" i="41"/>
  <c r="BE186" i="41"/>
  <c r="BQ186" i="41"/>
  <c r="O186" i="41"/>
  <c r="AC186" i="41"/>
  <c r="AS186" i="41"/>
  <c r="BF186" i="41"/>
  <c r="BR186" i="41"/>
  <c r="I169" i="41"/>
  <c r="U169" i="41"/>
  <c r="AG169" i="41"/>
  <c r="AS169" i="41"/>
  <c r="BE169" i="41"/>
  <c r="BQ169" i="41"/>
  <c r="J169" i="41"/>
  <c r="V169" i="41"/>
  <c r="AH169" i="41"/>
  <c r="AT169" i="41"/>
  <c r="BF169" i="41"/>
  <c r="BR169" i="41"/>
  <c r="K169" i="41"/>
  <c r="W169" i="41"/>
  <c r="AI169" i="41"/>
  <c r="AU169" i="41"/>
  <c r="BG169" i="41"/>
  <c r="BS169" i="41"/>
  <c r="L169" i="41"/>
  <c r="X169" i="41"/>
  <c r="AJ169" i="41"/>
  <c r="AV169" i="41"/>
  <c r="BH169" i="41"/>
  <c r="BT169" i="41"/>
  <c r="M169" i="41"/>
  <c r="Y169" i="41"/>
  <c r="AK169" i="41"/>
  <c r="AW169" i="41"/>
  <c r="BI169" i="41"/>
  <c r="BU169" i="41"/>
  <c r="N169" i="41"/>
  <c r="Z169" i="41"/>
  <c r="AL169" i="41"/>
  <c r="AX169" i="41"/>
  <c r="BJ169" i="41"/>
  <c r="BV169" i="41"/>
  <c r="O169" i="41"/>
  <c r="AA169" i="41"/>
  <c r="AM169" i="41"/>
  <c r="AY169" i="41"/>
  <c r="BK169" i="41"/>
  <c r="BW169" i="41"/>
  <c r="D169" i="41"/>
  <c r="P169" i="41"/>
  <c r="AB169" i="41"/>
  <c r="AN169" i="41"/>
  <c r="AZ169" i="41"/>
  <c r="BL169" i="41"/>
  <c r="BX169" i="41"/>
  <c r="E169" i="41"/>
  <c r="Q169" i="41"/>
  <c r="AC169" i="41"/>
  <c r="AO169" i="41"/>
  <c r="BA169" i="41"/>
  <c r="BM169" i="41"/>
  <c r="BY169" i="41"/>
  <c r="F169" i="41"/>
  <c r="R169" i="41"/>
  <c r="AD169" i="41"/>
  <c r="AP169" i="41"/>
  <c r="BB169" i="41"/>
  <c r="BN169" i="41"/>
  <c r="BZ169" i="41"/>
  <c r="H169" i="41"/>
  <c r="T169" i="41"/>
  <c r="AF169" i="41"/>
  <c r="AR169" i="41"/>
  <c r="BD169" i="41"/>
  <c r="BP169" i="41"/>
  <c r="G169" i="41"/>
  <c r="S169" i="41"/>
  <c r="AE169" i="41"/>
  <c r="AQ169" i="41"/>
  <c r="BC169" i="41"/>
  <c r="CA169" i="41"/>
  <c r="BO169" i="41"/>
  <c r="D210" i="41"/>
  <c r="P210" i="41"/>
  <c r="AB210" i="41"/>
  <c r="AN210" i="41"/>
  <c r="E210" i="41"/>
  <c r="Q210" i="41"/>
  <c r="AC210" i="41"/>
  <c r="AO210" i="41"/>
  <c r="I210" i="41"/>
  <c r="U210" i="41"/>
  <c r="AG210" i="41"/>
  <c r="AS210" i="41"/>
  <c r="O210" i="41"/>
  <c r="AF210" i="41"/>
  <c r="AV210" i="41"/>
  <c r="BH210" i="41"/>
  <c r="BT210" i="41"/>
  <c r="R210" i="41"/>
  <c r="AH210" i="41"/>
  <c r="AW210" i="41"/>
  <c r="BI210" i="41"/>
  <c r="BU210" i="41"/>
  <c r="S210" i="41"/>
  <c r="AI210" i="41"/>
  <c r="AX210" i="41"/>
  <c r="BJ210" i="41"/>
  <c r="BV210" i="41"/>
  <c r="T210" i="41"/>
  <c r="AJ210" i="41"/>
  <c r="AY210" i="41"/>
  <c r="BK210" i="41"/>
  <c r="BW210" i="41"/>
  <c r="F210" i="41"/>
  <c r="V210" i="41"/>
  <c r="AK210" i="41"/>
  <c r="AZ210" i="41"/>
  <c r="BL210" i="41"/>
  <c r="BX210" i="41"/>
  <c r="G210" i="41"/>
  <c r="W210" i="41"/>
  <c r="AL210" i="41"/>
  <c r="BA210" i="41"/>
  <c r="BM210" i="41"/>
  <c r="BY210" i="41"/>
  <c r="H210" i="41"/>
  <c r="X210" i="41"/>
  <c r="AM210" i="41"/>
  <c r="BB210" i="41"/>
  <c r="BN210" i="41"/>
  <c r="BZ210" i="41"/>
  <c r="J210" i="41"/>
  <c r="Y210" i="41"/>
  <c r="AP210" i="41"/>
  <c r="BC210" i="41"/>
  <c r="BO210" i="41"/>
  <c r="CA210" i="41"/>
  <c r="K210" i="41"/>
  <c r="Z210" i="41"/>
  <c r="AQ210" i="41"/>
  <c r="BD210" i="41"/>
  <c r="BP210" i="41"/>
  <c r="L210" i="41"/>
  <c r="AA210" i="41"/>
  <c r="AR210" i="41"/>
  <c r="BE210" i="41"/>
  <c r="BQ210" i="41"/>
  <c r="M210" i="41"/>
  <c r="AD210" i="41"/>
  <c r="AT210" i="41"/>
  <c r="BF210" i="41"/>
  <c r="BR210" i="41"/>
  <c r="N210" i="41"/>
  <c r="AE210" i="41"/>
  <c r="AU210" i="41"/>
  <c r="BG210" i="41"/>
  <c r="BS210" i="41"/>
  <c r="D224" i="41"/>
  <c r="P224" i="41"/>
  <c r="AB224" i="41"/>
  <c r="AN224" i="41"/>
  <c r="AZ224" i="41"/>
  <c r="BL224" i="41"/>
  <c r="BX224" i="41"/>
  <c r="E224" i="41"/>
  <c r="Q224" i="41"/>
  <c r="AC224" i="41"/>
  <c r="AO224" i="41"/>
  <c r="BA224" i="41"/>
  <c r="BM224" i="41"/>
  <c r="I224" i="41"/>
  <c r="U224" i="41"/>
  <c r="AG224" i="41"/>
  <c r="AS224" i="41"/>
  <c r="BE224" i="41"/>
  <c r="BQ224" i="41"/>
  <c r="N224" i="41"/>
  <c r="AE224" i="41"/>
  <c r="AU224" i="41"/>
  <c r="BJ224" i="41"/>
  <c r="BZ224" i="41"/>
  <c r="O224" i="41"/>
  <c r="AF224" i="41"/>
  <c r="AV224" i="41"/>
  <c r="BK224" i="41"/>
  <c r="CA224" i="41"/>
  <c r="R224" i="41"/>
  <c r="AH224" i="41"/>
  <c r="AW224" i="41"/>
  <c r="BN224" i="41"/>
  <c r="S224" i="41"/>
  <c r="AI224" i="41"/>
  <c r="AX224" i="41"/>
  <c r="BO224" i="41"/>
  <c r="T224" i="41"/>
  <c r="AJ224" i="41"/>
  <c r="AY224" i="41"/>
  <c r="BP224" i="41"/>
  <c r="F224" i="41"/>
  <c r="V224" i="41"/>
  <c r="AK224" i="41"/>
  <c r="BB224" i="41"/>
  <c r="BR224" i="41"/>
  <c r="G224" i="41"/>
  <c r="W224" i="41"/>
  <c r="AL224" i="41"/>
  <c r="BC224" i="41"/>
  <c r="BS224" i="41"/>
  <c r="H224" i="41"/>
  <c r="X224" i="41"/>
  <c r="AM224" i="41"/>
  <c r="BD224" i="41"/>
  <c r="BT224" i="41"/>
  <c r="J224" i="41"/>
  <c r="Y224" i="41"/>
  <c r="AP224" i="41"/>
  <c r="BF224" i="41"/>
  <c r="BU224" i="41"/>
  <c r="K224" i="41"/>
  <c r="Z224" i="41"/>
  <c r="AQ224" i="41"/>
  <c r="BG224" i="41"/>
  <c r="BV224" i="41"/>
  <c r="L224" i="41"/>
  <c r="AA224" i="41"/>
  <c r="AR224" i="41"/>
  <c r="BH224" i="41"/>
  <c r="BW224" i="41"/>
  <c r="M224" i="41"/>
  <c r="AD224" i="41"/>
  <c r="AT224" i="41"/>
  <c r="BI224" i="41"/>
  <c r="BY224" i="41"/>
  <c r="L205" i="41"/>
  <c r="X205" i="41"/>
  <c r="AJ205" i="41"/>
  <c r="AV205" i="41"/>
  <c r="BH205" i="41"/>
  <c r="BT205" i="41"/>
  <c r="M205" i="41"/>
  <c r="Y205" i="41"/>
  <c r="AK205" i="41"/>
  <c r="AW205" i="41"/>
  <c r="BI205" i="41"/>
  <c r="BU205" i="41"/>
  <c r="N205" i="41"/>
  <c r="Z205" i="41"/>
  <c r="AL205" i="41"/>
  <c r="AX205" i="41"/>
  <c r="BJ205" i="41"/>
  <c r="BV205" i="41"/>
  <c r="D205" i="41"/>
  <c r="P205" i="41"/>
  <c r="AB205" i="41"/>
  <c r="AN205" i="41"/>
  <c r="AZ205" i="41"/>
  <c r="BL205" i="41"/>
  <c r="BX205" i="41"/>
  <c r="E205" i="41"/>
  <c r="Q205" i="41"/>
  <c r="AC205" i="41"/>
  <c r="AO205" i="41"/>
  <c r="BA205" i="41"/>
  <c r="BM205" i="41"/>
  <c r="BY205" i="41"/>
  <c r="R205" i="41"/>
  <c r="AI205" i="41"/>
  <c r="BE205" i="41"/>
  <c r="CA205" i="41"/>
  <c r="S205" i="41"/>
  <c r="AM205" i="41"/>
  <c r="BF205" i="41"/>
  <c r="T205" i="41"/>
  <c r="AP205" i="41"/>
  <c r="BG205" i="41"/>
  <c r="U205" i="41"/>
  <c r="AQ205" i="41"/>
  <c r="BK205" i="41"/>
  <c r="V205" i="41"/>
  <c r="AR205" i="41"/>
  <c r="BN205" i="41"/>
  <c r="F205" i="41"/>
  <c r="W205" i="41"/>
  <c r="AS205" i="41"/>
  <c r="BO205" i="41"/>
  <c r="G205" i="41"/>
  <c r="AA205" i="41"/>
  <c r="AT205" i="41"/>
  <c r="BP205" i="41"/>
  <c r="H205" i="41"/>
  <c r="AD205" i="41"/>
  <c r="AU205" i="41"/>
  <c r="BQ205" i="41"/>
  <c r="I205" i="41"/>
  <c r="AE205" i="41"/>
  <c r="AY205" i="41"/>
  <c r="BR205" i="41"/>
  <c r="J205" i="41"/>
  <c r="AF205" i="41"/>
  <c r="BB205" i="41"/>
  <c r="BS205" i="41"/>
  <c r="K205" i="41"/>
  <c r="AG205" i="41"/>
  <c r="BC205" i="41"/>
  <c r="BW205" i="41"/>
  <c r="O205" i="41"/>
  <c r="AH205" i="41"/>
  <c r="BD205" i="41"/>
  <c r="BZ205" i="41"/>
  <c r="K182" i="41"/>
  <c r="W182" i="41"/>
  <c r="AI182" i="41"/>
  <c r="AU182" i="41"/>
  <c r="BG182" i="41"/>
  <c r="BS182" i="41"/>
  <c r="L182" i="41"/>
  <c r="X182" i="41"/>
  <c r="AJ182" i="41"/>
  <c r="AV182" i="41"/>
  <c r="BH182" i="41"/>
  <c r="BT182" i="41"/>
  <c r="O182" i="41"/>
  <c r="AA182" i="41"/>
  <c r="AM182" i="41"/>
  <c r="AY182" i="41"/>
  <c r="BK182" i="41"/>
  <c r="BW182" i="41"/>
  <c r="D182" i="41"/>
  <c r="P182" i="41"/>
  <c r="AB182" i="41"/>
  <c r="AN182" i="41"/>
  <c r="AZ182" i="41"/>
  <c r="BL182" i="41"/>
  <c r="BX182" i="41"/>
  <c r="E182" i="41"/>
  <c r="Q182" i="41"/>
  <c r="G182" i="41"/>
  <c r="Y182" i="41"/>
  <c r="AQ182" i="41"/>
  <c r="BI182" i="41"/>
  <c r="CA182" i="41"/>
  <c r="F182" i="41"/>
  <c r="Z182" i="41"/>
  <c r="AR182" i="41"/>
  <c r="BJ182" i="41"/>
  <c r="H182" i="41"/>
  <c r="AC182" i="41"/>
  <c r="AS182" i="41"/>
  <c r="BM182" i="41"/>
  <c r="I182" i="41"/>
  <c r="AD182" i="41"/>
  <c r="AT182" i="41"/>
  <c r="BN182" i="41"/>
  <c r="J182" i="41"/>
  <c r="AE182" i="41"/>
  <c r="AW182" i="41"/>
  <c r="BO182" i="41"/>
  <c r="M182" i="41"/>
  <c r="AF182" i="41"/>
  <c r="AX182" i="41"/>
  <c r="BP182" i="41"/>
  <c r="N182" i="41"/>
  <c r="AG182" i="41"/>
  <c r="BA182" i="41"/>
  <c r="BQ182" i="41"/>
  <c r="R182" i="41"/>
  <c r="AH182" i="41"/>
  <c r="BB182" i="41"/>
  <c r="BR182" i="41"/>
  <c r="S182" i="41"/>
  <c r="AK182" i="41"/>
  <c r="BC182" i="41"/>
  <c r="BU182" i="41"/>
  <c r="T182" i="41"/>
  <c r="AL182" i="41"/>
  <c r="BD182" i="41"/>
  <c r="BV182" i="41"/>
  <c r="U182" i="41"/>
  <c r="AO182" i="41"/>
  <c r="BE182" i="41"/>
  <c r="BY182" i="41"/>
  <c r="AP182" i="41"/>
  <c r="BF182" i="41"/>
  <c r="BZ182" i="41"/>
  <c r="V182" i="41"/>
  <c r="G190" i="41"/>
  <c r="S190" i="41"/>
  <c r="AE190" i="41"/>
  <c r="AQ190" i="41"/>
  <c r="BC190" i="41"/>
  <c r="BO190" i="41"/>
  <c r="CA190" i="41"/>
  <c r="H190" i="41"/>
  <c r="T190" i="41"/>
  <c r="AF190" i="41"/>
  <c r="AR190" i="41"/>
  <c r="BD190" i="41"/>
  <c r="BP190" i="41"/>
  <c r="I190" i="41"/>
  <c r="U190" i="41"/>
  <c r="AG190" i="41"/>
  <c r="AS190" i="41"/>
  <c r="BE190" i="41"/>
  <c r="BQ190" i="41"/>
  <c r="J190" i="41"/>
  <c r="V190" i="41"/>
  <c r="AH190" i="41"/>
  <c r="AT190" i="41"/>
  <c r="BF190" i="41"/>
  <c r="BR190" i="41"/>
  <c r="K190" i="41"/>
  <c r="W190" i="41"/>
  <c r="AI190" i="41"/>
  <c r="AU190" i="41"/>
  <c r="BG190" i="41"/>
  <c r="BS190" i="41"/>
  <c r="L190" i="41"/>
  <c r="X190" i="41"/>
  <c r="AJ190" i="41"/>
  <c r="AV190" i="41"/>
  <c r="BH190" i="41"/>
  <c r="BT190" i="41"/>
  <c r="M190" i="41"/>
  <c r="Y190" i="41"/>
  <c r="AK190" i="41"/>
  <c r="AW190" i="41"/>
  <c r="BI190" i="41"/>
  <c r="BU190" i="41"/>
  <c r="N190" i="41"/>
  <c r="Z190" i="41"/>
  <c r="AL190" i="41"/>
  <c r="AX190" i="41"/>
  <c r="BJ190" i="41"/>
  <c r="BV190" i="41"/>
  <c r="O190" i="41"/>
  <c r="AA190" i="41"/>
  <c r="AM190" i="41"/>
  <c r="AY190" i="41"/>
  <c r="BK190" i="41"/>
  <c r="BW190" i="41"/>
  <c r="D190" i="41"/>
  <c r="P190" i="41"/>
  <c r="AB190" i="41"/>
  <c r="AN190" i="41"/>
  <c r="AZ190" i="41"/>
  <c r="BL190" i="41"/>
  <c r="BX190" i="41"/>
  <c r="E190" i="41"/>
  <c r="Q190" i="41"/>
  <c r="AC190" i="41"/>
  <c r="AO190" i="41"/>
  <c r="BA190" i="41"/>
  <c r="BM190" i="41"/>
  <c r="BY190" i="41"/>
  <c r="F190" i="41"/>
  <c r="R190" i="41"/>
  <c r="AD190" i="41"/>
  <c r="AP190" i="41"/>
  <c r="BB190" i="41"/>
  <c r="BN190" i="41"/>
  <c r="BZ190" i="41"/>
  <c r="O178" i="41"/>
  <c r="AA178" i="41"/>
  <c r="AM178" i="41"/>
  <c r="AY178" i="41"/>
  <c r="BK178" i="41"/>
  <c r="BW178" i="41"/>
  <c r="D178" i="41"/>
  <c r="P178" i="41"/>
  <c r="AB178" i="41"/>
  <c r="AN178" i="41"/>
  <c r="AZ178" i="41"/>
  <c r="BL178" i="41"/>
  <c r="BX178" i="41"/>
  <c r="E178" i="41"/>
  <c r="Q178" i="41"/>
  <c r="AC178" i="41"/>
  <c r="AO178" i="41"/>
  <c r="BA178" i="41"/>
  <c r="BM178" i="41"/>
  <c r="BY178" i="41"/>
  <c r="F178" i="41"/>
  <c r="R178" i="41"/>
  <c r="AD178" i="41"/>
  <c r="AP178" i="41"/>
  <c r="BB178" i="41"/>
  <c r="BN178" i="41"/>
  <c r="BZ178" i="41"/>
  <c r="G178" i="41"/>
  <c r="S178" i="41"/>
  <c r="AE178" i="41"/>
  <c r="AQ178" i="41"/>
  <c r="BC178" i="41"/>
  <c r="BO178" i="41"/>
  <c r="CA178" i="41"/>
  <c r="H178" i="41"/>
  <c r="T178" i="41"/>
  <c r="AF178" i="41"/>
  <c r="AR178" i="41"/>
  <c r="BD178" i="41"/>
  <c r="BP178" i="41"/>
  <c r="I178" i="41"/>
  <c r="U178" i="41"/>
  <c r="AG178" i="41"/>
  <c r="AS178" i="41"/>
  <c r="BE178" i="41"/>
  <c r="BQ178" i="41"/>
  <c r="J178" i="41"/>
  <c r="V178" i="41"/>
  <c r="AH178" i="41"/>
  <c r="AT178" i="41"/>
  <c r="BF178" i="41"/>
  <c r="BR178" i="41"/>
  <c r="K178" i="41"/>
  <c r="W178" i="41"/>
  <c r="AI178" i="41"/>
  <c r="AU178" i="41"/>
  <c r="BG178" i="41"/>
  <c r="BS178" i="41"/>
  <c r="M178" i="41"/>
  <c r="Y178" i="41"/>
  <c r="AK178" i="41"/>
  <c r="AW178" i="41"/>
  <c r="BI178" i="41"/>
  <c r="BU178" i="41"/>
  <c r="L178" i="41"/>
  <c r="N178" i="41"/>
  <c r="X178" i="41"/>
  <c r="Z178" i="41"/>
  <c r="AJ178" i="41"/>
  <c r="AL178" i="41"/>
  <c r="AV178" i="41"/>
  <c r="AX178" i="41"/>
  <c r="BH178" i="41"/>
  <c r="BJ178" i="41"/>
  <c r="BT178" i="41"/>
  <c r="BV178" i="41"/>
  <c r="K149" i="41"/>
  <c r="W149" i="41"/>
  <c r="AI149" i="41"/>
  <c r="AU149" i="41"/>
  <c r="BG149" i="41"/>
  <c r="BS149" i="41"/>
  <c r="L149" i="41"/>
  <c r="X149" i="41"/>
  <c r="AJ149" i="41"/>
  <c r="AV149" i="41"/>
  <c r="BH149" i="41"/>
  <c r="BT149" i="41"/>
  <c r="M149" i="41"/>
  <c r="Y149" i="41"/>
  <c r="AK149" i="41"/>
  <c r="AW149" i="41"/>
  <c r="BI149" i="41"/>
  <c r="BU149" i="41"/>
  <c r="N149" i="41"/>
  <c r="Z149" i="41"/>
  <c r="AL149" i="41"/>
  <c r="AX149" i="41"/>
  <c r="BJ149" i="41"/>
  <c r="BV149" i="41"/>
  <c r="O149" i="41"/>
  <c r="AA149" i="41"/>
  <c r="AM149" i="41"/>
  <c r="AY149" i="41"/>
  <c r="BK149" i="41"/>
  <c r="BW149" i="41"/>
  <c r="D149" i="41"/>
  <c r="P149" i="41"/>
  <c r="AB149" i="41"/>
  <c r="AN149" i="41"/>
  <c r="AZ149" i="41"/>
  <c r="BL149" i="41"/>
  <c r="BX149" i="41"/>
  <c r="E149" i="41"/>
  <c r="Q149" i="41"/>
  <c r="AC149" i="41"/>
  <c r="AO149" i="41"/>
  <c r="BA149" i="41"/>
  <c r="BM149" i="41"/>
  <c r="BY149" i="41"/>
  <c r="F149" i="41"/>
  <c r="R149" i="41"/>
  <c r="AD149" i="41"/>
  <c r="AP149" i="41"/>
  <c r="BB149" i="41"/>
  <c r="BN149" i="41"/>
  <c r="BZ149" i="41"/>
  <c r="G149" i="41"/>
  <c r="S149" i="41"/>
  <c r="AE149" i="41"/>
  <c r="AQ149" i="41"/>
  <c r="BC149" i="41"/>
  <c r="BO149" i="41"/>
  <c r="CA149" i="41"/>
  <c r="H149" i="41"/>
  <c r="T149" i="41"/>
  <c r="AF149" i="41"/>
  <c r="AR149" i="41"/>
  <c r="BD149" i="41"/>
  <c r="BP149" i="41"/>
  <c r="I149" i="41"/>
  <c r="U149" i="41"/>
  <c r="AG149" i="41"/>
  <c r="AS149" i="41"/>
  <c r="BE149" i="41"/>
  <c r="BQ149" i="41"/>
  <c r="J149" i="41"/>
  <c r="V149" i="41"/>
  <c r="AH149" i="41"/>
  <c r="AT149" i="41"/>
  <c r="BF149" i="41"/>
  <c r="BR149" i="41"/>
  <c r="K155" i="41"/>
  <c r="L155" i="41"/>
  <c r="D155" i="41"/>
  <c r="P155" i="41"/>
  <c r="S155" i="41"/>
  <c r="AE155" i="41"/>
  <c r="AQ155" i="41"/>
  <c r="BC155" i="41"/>
  <c r="BO155" i="41"/>
  <c r="CA155" i="41"/>
  <c r="E155" i="41"/>
  <c r="T155" i="41"/>
  <c r="AF155" i="41"/>
  <c r="AR155" i="41"/>
  <c r="BD155" i="41"/>
  <c r="BP155" i="41"/>
  <c r="F155" i="41"/>
  <c r="U155" i="41"/>
  <c r="AG155" i="41"/>
  <c r="AS155" i="41"/>
  <c r="BE155" i="41"/>
  <c r="BQ155" i="41"/>
  <c r="G155" i="41"/>
  <c r="V155" i="41"/>
  <c r="AH155" i="41"/>
  <c r="AT155" i="41"/>
  <c r="BF155" i="41"/>
  <c r="BR155" i="41"/>
  <c r="H155" i="41"/>
  <c r="W155" i="41"/>
  <c r="AI155" i="41"/>
  <c r="AU155" i="41"/>
  <c r="BG155" i="41"/>
  <c r="BS155" i="41"/>
  <c r="I155" i="41"/>
  <c r="X155" i="41"/>
  <c r="AJ155" i="41"/>
  <c r="AV155" i="41"/>
  <c r="BH155" i="41"/>
  <c r="BT155" i="41"/>
  <c r="J155" i="41"/>
  <c r="Y155" i="41"/>
  <c r="AK155" i="41"/>
  <c r="AW155" i="41"/>
  <c r="BI155" i="41"/>
  <c r="BU155" i="41"/>
  <c r="M155" i="41"/>
  <c r="Z155" i="41"/>
  <c r="AL155" i="41"/>
  <c r="AX155" i="41"/>
  <c r="BJ155" i="41"/>
  <c r="BV155" i="41"/>
  <c r="N155" i="41"/>
  <c r="AA155" i="41"/>
  <c r="AM155" i="41"/>
  <c r="AY155" i="41"/>
  <c r="BK155" i="41"/>
  <c r="BW155" i="41"/>
  <c r="O155" i="41"/>
  <c r="AB155" i="41"/>
  <c r="AN155" i="41"/>
  <c r="AZ155" i="41"/>
  <c r="BL155" i="41"/>
  <c r="BX155" i="41"/>
  <c r="Q155" i="41"/>
  <c r="AC155" i="41"/>
  <c r="AO155" i="41"/>
  <c r="BA155" i="41"/>
  <c r="BM155" i="41"/>
  <c r="BY155" i="41"/>
  <c r="R155" i="41"/>
  <c r="AD155" i="41"/>
  <c r="AP155" i="41"/>
  <c r="BB155" i="41"/>
  <c r="BZ155" i="41"/>
  <c r="BN155" i="41"/>
  <c r="N141" i="41"/>
  <c r="N140" i="41" s="1"/>
  <c r="N139" i="41" s="1"/>
  <c r="N138" i="41" s="1"/>
  <c r="N137" i="41" s="1"/>
  <c r="N136" i="41" s="1"/>
  <c r="N135" i="41" s="1"/>
  <c r="N134" i="41" s="1"/>
  <c r="N133" i="41" s="1"/>
  <c r="N132" i="41" s="1"/>
  <c r="N131" i="41" s="1"/>
  <c r="N130" i="41" s="1"/>
  <c r="N129" i="41" s="1"/>
  <c r="N128" i="41" s="1"/>
  <c r="N127" i="41" s="1"/>
  <c r="N126" i="41" s="1"/>
  <c r="N125" i="41" s="1"/>
  <c r="M20" i="41"/>
  <c r="M19" i="41" s="1"/>
  <c r="M18" i="41" s="1"/>
  <c r="M17" i="41" s="1"/>
  <c r="M16" i="41" s="1"/>
  <c r="M15" i="41" s="1"/>
  <c r="M14" i="41" s="1"/>
  <c r="M13" i="41" s="1"/>
  <c r="M12" i="41" s="1"/>
  <c r="M11" i="41" s="1"/>
  <c r="M10" i="41" s="1"/>
  <c r="M9" i="41" s="1"/>
  <c r="M8" i="41" s="1"/>
  <c r="M7" i="41" s="1"/>
  <c r="M6" i="41" s="1"/>
  <c r="M5" i="41" s="1"/>
  <c r="L226" i="41"/>
  <c r="X226" i="41"/>
  <c r="AJ226" i="41"/>
  <c r="AV226" i="41"/>
  <c r="BH226" i="41"/>
  <c r="BT226" i="41"/>
  <c r="M226" i="41"/>
  <c r="Y226" i="41"/>
  <c r="AK226" i="41"/>
  <c r="AW226" i="41"/>
  <c r="BI226" i="41"/>
  <c r="BU226" i="41"/>
  <c r="N226" i="41"/>
  <c r="Z226" i="41"/>
  <c r="AL226" i="41"/>
  <c r="AX226" i="41"/>
  <c r="BJ226" i="41"/>
  <c r="BV226" i="41"/>
  <c r="O226" i="41"/>
  <c r="AA226" i="41"/>
  <c r="AM226" i="41"/>
  <c r="AY226" i="41"/>
  <c r="BK226" i="41"/>
  <c r="BW226" i="41"/>
  <c r="D226" i="41"/>
  <c r="P226" i="41"/>
  <c r="AB226" i="41"/>
  <c r="AN226" i="41"/>
  <c r="AZ226" i="41"/>
  <c r="BL226" i="41"/>
  <c r="BX226" i="41"/>
  <c r="E226" i="41"/>
  <c r="Q226" i="41"/>
  <c r="AC226" i="41"/>
  <c r="AO226" i="41"/>
  <c r="BA226" i="41"/>
  <c r="BM226" i="41"/>
  <c r="BY226" i="41"/>
  <c r="F226" i="41"/>
  <c r="R226" i="41"/>
  <c r="AD226" i="41"/>
  <c r="AP226" i="41"/>
  <c r="BB226" i="41"/>
  <c r="BN226" i="41"/>
  <c r="BZ226" i="41"/>
  <c r="G226" i="41"/>
  <c r="S226" i="41"/>
  <c r="AE226" i="41"/>
  <c r="AQ226" i="41"/>
  <c r="BC226" i="41"/>
  <c r="BO226" i="41"/>
  <c r="CA226" i="41"/>
  <c r="H226" i="41"/>
  <c r="T226" i="41"/>
  <c r="AF226" i="41"/>
  <c r="AR226" i="41"/>
  <c r="BD226" i="41"/>
  <c r="BP226" i="41"/>
  <c r="I226" i="41"/>
  <c r="U226" i="41"/>
  <c r="AG226" i="41"/>
  <c r="AS226" i="41"/>
  <c r="BE226" i="41"/>
  <c r="BQ226" i="41"/>
  <c r="J226" i="41"/>
  <c r="V226" i="41"/>
  <c r="AH226" i="41"/>
  <c r="AT226" i="41"/>
  <c r="BF226" i="41"/>
  <c r="BR226" i="41"/>
  <c r="K226" i="41"/>
  <c r="W226" i="41"/>
  <c r="AI226" i="41"/>
  <c r="AU226" i="41"/>
  <c r="BG226" i="41"/>
  <c r="BS226" i="41"/>
  <c r="D201" i="41"/>
  <c r="P201" i="41"/>
  <c r="AB201" i="41"/>
  <c r="AN201" i="41"/>
  <c r="AZ201" i="41"/>
  <c r="BL201" i="41"/>
  <c r="BX201" i="41"/>
  <c r="E201" i="41"/>
  <c r="Q201" i="41"/>
  <c r="AC201" i="41"/>
  <c r="AO201" i="41"/>
  <c r="BA201" i="41"/>
  <c r="BM201" i="41"/>
  <c r="BY201" i="41"/>
  <c r="F201" i="41"/>
  <c r="R201" i="41"/>
  <c r="AD201" i="41"/>
  <c r="AP201" i="41"/>
  <c r="BB201" i="41"/>
  <c r="BN201" i="41"/>
  <c r="BZ201" i="41"/>
  <c r="G201" i="41"/>
  <c r="S201" i="41"/>
  <c r="AE201" i="41"/>
  <c r="AQ201" i="41"/>
  <c r="BC201" i="41"/>
  <c r="BO201" i="41"/>
  <c r="CA201" i="41"/>
  <c r="H201" i="41"/>
  <c r="T201" i="41"/>
  <c r="AF201" i="41"/>
  <c r="AR201" i="41"/>
  <c r="BD201" i="41"/>
  <c r="BP201" i="41"/>
  <c r="I201" i="41"/>
  <c r="U201" i="41"/>
  <c r="AG201" i="41"/>
  <c r="AS201" i="41"/>
  <c r="BE201" i="41"/>
  <c r="BQ201" i="41"/>
  <c r="J201" i="41"/>
  <c r="V201" i="41"/>
  <c r="AH201" i="41"/>
  <c r="AT201" i="41"/>
  <c r="BF201" i="41"/>
  <c r="BR201" i="41"/>
  <c r="K201" i="41"/>
  <c r="W201" i="41"/>
  <c r="AI201" i="41"/>
  <c r="AU201" i="41"/>
  <c r="BG201" i="41"/>
  <c r="BS201" i="41"/>
  <c r="L201" i="41"/>
  <c r="X201" i="41"/>
  <c r="AJ201" i="41"/>
  <c r="AV201" i="41"/>
  <c r="BH201" i="41"/>
  <c r="BT201" i="41"/>
  <c r="M201" i="41"/>
  <c r="Y201" i="41"/>
  <c r="AK201" i="41"/>
  <c r="AW201" i="41"/>
  <c r="BI201" i="41"/>
  <c r="BU201" i="41"/>
  <c r="N201" i="41"/>
  <c r="Z201" i="41"/>
  <c r="AL201" i="41"/>
  <c r="AX201" i="41"/>
  <c r="BJ201" i="41"/>
  <c r="BV201" i="41"/>
  <c r="BW201" i="41"/>
  <c r="O201" i="41"/>
  <c r="AA201" i="41"/>
  <c r="AM201" i="41"/>
  <c r="AY201" i="41"/>
  <c r="BK201" i="41"/>
  <c r="H206" i="41"/>
  <c r="T206" i="41"/>
  <c r="AF206" i="41"/>
  <c r="AR206" i="41"/>
  <c r="BD206" i="41"/>
  <c r="BP206" i="41"/>
  <c r="I206" i="41"/>
  <c r="U206" i="41"/>
  <c r="AG206" i="41"/>
  <c r="AS206" i="41"/>
  <c r="BE206" i="41"/>
  <c r="BQ206" i="41"/>
  <c r="J206" i="41"/>
  <c r="V206" i="41"/>
  <c r="AH206" i="41"/>
  <c r="AT206" i="41"/>
  <c r="BF206" i="41"/>
  <c r="BR206" i="41"/>
  <c r="L206" i="41"/>
  <c r="X206" i="41"/>
  <c r="AJ206" i="41"/>
  <c r="M206" i="41"/>
  <c r="Y206" i="41"/>
  <c r="AK206" i="41"/>
  <c r="AW206" i="41"/>
  <c r="BI206" i="41"/>
  <c r="BU206" i="41"/>
  <c r="W206" i="41"/>
  <c r="AP206" i="41"/>
  <c r="BJ206" i="41"/>
  <c r="BZ206" i="41"/>
  <c r="D206" i="41"/>
  <c r="Z206" i="41"/>
  <c r="AQ206" i="41"/>
  <c r="BK206" i="41"/>
  <c r="CA206" i="41"/>
  <c r="E206" i="41"/>
  <c r="AA206" i="41"/>
  <c r="AU206" i="41"/>
  <c r="BL206" i="41"/>
  <c r="F206" i="41"/>
  <c r="AB206" i="41"/>
  <c r="AV206" i="41"/>
  <c r="BM206" i="41"/>
  <c r="G206" i="41"/>
  <c r="AC206" i="41"/>
  <c r="AX206" i="41"/>
  <c r="BN206" i="41"/>
  <c r="K206" i="41"/>
  <c r="AD206" i="41"/>
  <c r="AY206" i="41"/>
  <c r="BO206" i="41"/>
  <c r="N206" i="41"/>
  <c r="AE206" i="41"/>
  <c r="AZ206" i="41"/>
  <c r="BS206" i="41"/>
  <c r="O206" i="41"/>
  <c r="AI206" i="41"/>
  <c r="BA206" i="41"/>
  <c r="BT206" i="41"/>
  <c r="P206" i="41"/>
  <c r="AL206" i="41"/>
  <c r="BB206" i="41"/>
  <c r="BV206" i="41"/>
  <c r="Q206" i="41"/>
  <c r="AM206" i="41"/>
  <c r="BC206" i="41"/>
  <c r="BW206" i="41"/>
  <c r="R206" i="41"/>
  <c r="AN206" i="41"/>
  <c r="BG206" i="41"/>
  <c r="BX206" i="41"/>
  <c r="S206" i="41"/>
  <c r="AO206" i="41"/>
  <c r="BH206" i="41"/>
  <c r="BY206" i="41"/>
  <c r="E170" i="41"/>
  <c r="Q170" i="41"/>
  <c r="AC170" i="41"/>
  <c r="AO170" i="41"/>
  <c r="BA170" i="41"/>
  <c r="BM170" i="41"/>
  <c r="BY170" i="41"/>
  <c r="F170" i="41"/>
  <c r="R170" i="41"/>
  <c r="AD170" i="41"/>
  <c r="AP170" i="41"/>
  <c r="BB170" i="41"/>
  <c r="BN170" i="41"/>
  <c r="BZ170" i="41"/>
  <c r="G170" i="41"/>
  <c r="S170" i="41"/>
  <c r="H170" i="41"/>
  <c r="I170" i="41"/>
  <c r="U170" i="41"/>
  <c r="AG170" i="41"/>
  <c r="AS170" i="41"/>
  <c r="BE170" i="41"/>
  <c r="BQ170" i="41"/>
  <c r="J170" i="41"/>
  <c r="V170" i="41"/>
  <c r="AH170" i="41"/>
  <c r="AT170" i="41"/>
  <c r="BF170" i="41"/>
  <c r="BR170" i="41"/>
  <c r="K170" i="41"/>
  <c r="W170" i="41"/>
  <c r="AI170" i="41"/>
  <c r="L170" i="41"/>
  <c r="X170" i="41"/>
  <c r="AJ170" i="41"/>
  <c r="AV170" i="41"/>
  <c r="BH170" i="41"/>
  <c r="BT170" i="41"/>
  <c r="M170" i="41"/>
  <c r="Y170" i="41"/>
  <c r="AK170" i="41"/>
  <c r="AW170" i="41"/>
  <c r="BI170" i="41"/>
  <c r="BU170" i="41"/>
  <c r="D170" i="41"/>
  <c r="P170" i="41"/>
  <c r="O170" i="41"/>
  <c r="AU170" i="41"/>
  <c r="BS170" i="41"/>
  <c r="T170" i="41"/>
  <c r="AX170" i="41"/>
  <c r="BV170" i="41"/>
  <c r="Z170" i="41"/>
  <c r="AY170" i="41"/>
  <c r="BW170" i="41"/>
  <c r="AA170" i="41"/>
  <c r="AZ170" i="41"/>
  <c r="BX170" i="41"/>
  <c r="AB170" i="41"/>
  <c r="BC170" i="41"/>
  <c r="CA170" i="41"/>
  <c r="AE170" i="41"/>
  <c r="BD170" i="41"/>
  <c r="AF170" i="41"/>
  <c r="BG170" i="41"/>
  <c r="AL170" i="41"/>
  <c r="BJ170" i="41"/>
  <c r="AM170" i="41"/>
  <c r="BK170" i="41"/>
  <c r="AQ170" i="41"/>
  <c r="BO170" i="41"/>
  <c r="N170" i="41"/>
  <c r="AN170" i="41"/>
  <c r="AR170" i="41"/>
  <c r="BL170" i="41"/>
  <c r="BP170" i="41"/>
  <c r="O156" i="41"/>
  <c r="AA156" i="41"/>
  <c r="AM156" i="41"/>
  <c r="AY156" i="41"/>
  <c r="BK156" i="41"/>
  <c r="BW156" i="41"/>
  <c r="D156" i="41"/>
  <c r="P156" i="41"/>
  <c r="AB156" i="41"/>
  <c r="AN156" i="41"/>
  <c r="AZ156" i="41"/>
  <c r="BL156" i="41"/>
  <c r="BX156" i="41"/>
  <c r="E156" i="41"/>
  <c r="Q156" i="41"/>
  <c r="AC156" i="41"/>
  <c r="AO156" i="41"/>
  <c r="BA156" i="41"/>
  <c r="BM156" i="41"/>
  <c r="BY156" i="41"/>
  <c r="F156" i="41"/>
  <c r="R156" i="41"/>
  <c r="AD156" i="41"/>
  <c r="AP156" i="41"/>
  <c r="BB156" i="41"/>
  <c r="BN156" i="41"/>
  <c r="BZ156" i="41"/>
  <c r="G156" i="41"/>
  <c r="S156" i="41"/>
  <c r="AE156" i="41"/>
  <c r="AQ156" i="41"/>
  <c r="BC156" i="41"/>
  <c r="BO156" i="41"/>
  <c r="CA156" i="41"/>
  <c r="H156" i="41"/>
  <c r="T156" i="41"/>
  <c r="AF156" i="41"/>
  <c r="AR156" i="41"/>
  <c r="BD156" i="41"/>
  <c r="BP156" i="41"/>
  <c r="I156" i="41"/>
  <c r="U156" i="41"/>
  <c r="AG156" i="41"/>
  <c r="AS156" i="41"/>
  <c r="BE156" i="41"/>
  <c r="BQ156" i="41"/>
  <c r="J156" i="41"/>
  <c r="V156" i="41"/>
  <c r="AH156" i="41"/>
  <c r="AT156" i="41"/>
  <c r="BF156" i="41"/>
  <c r="BR156" i="41"/>
  <c r="K156" i="41"/>
  <c r="W156" i="41"/>
  <c r="AI156" i="41"/>
  <c r="AU156" i="41"/>
  <c r="BG156" i="41"/>
  <c r="BS156" i="41"/>
  <c r="L156" i="41"/>
  <c r="X156" i="41"/>
  <c r="AJ156" i="41"/>
  <c r="AV156" i="41"/>
  <c r="BH156" i="41"/>
  <c r="BT156" i="41"/>
  <c r="M156" i="41"/>
  <c r="Y156" i="41"/>
  <c r="AK156" i="41"/>
  <c r="AW156" i="41"/>
  <c r="BI156" i="41"/>
  <c r="BU156" i="41"/>
  <c r="N156" i="41"/>
  <c r="Z156" i="41"/>
  <c r="AL156" i="41"/>
  <c r="AX156" i="41"/>
  <c r="BJ156" i="41"/>
  <c r="BV156" i="41"/>
  <c r="K143" i="41"/>
  <c r="W143" i="41"/>
  <c r="AI143" i="41"/>
  <c r="AU143" i="41"/>
  <c r="BG143" i="41"/>
  <c r="BS143" i="41"/>
  <c r="L143" i="41"/>
  <c r="X143" i="41"/>
  <c r="AJ143" i="41"/>
  <c r="AV143" i="41"/>
  <c r="BH143" i="41"/>
  <c r="BT143" i="41"/>
  <c r="M143" i="41"/>
  <c r="Y143" i="41"/>
  <c r="AK143" i="41"/>
  <c r="AW143" i="41"/>
  <c r="BI143" i="41"/>
  <c r="BU143" i="41"/>
  <c r="N143" i="41"/>
  <c r="Z143" i="41"/>
  <c r="AL143" i="41"/>
  <c r="AX143" i="41"/>
  <c r="BJ143" i="41"/>
  <c r="BV143" i="41"/>
  <c r="O143" i="41"/>
  <c r="AA143" i="41"/>
  <c r="AM143" i="41"/>
  <c r="AY143" i="41"/>
  <c r="BK143" i="41"/>
  <c r="BW143" i="41"/>
  <c r="D143" i="41"/>
  <c r="P143" i="41"/>
  <c r="AB143" i="41"/>
  <c r="AN143" i="41"/>
  <c r="AZ143" i="41"/>
  <c r="BL143" i="41"/>
  <c r="BX143" i="41"/>
  <c r="E143" i="41"/>
  <c r="Q143" i="41"/>
  <c r="AC143" i="41"/>
  <c r="AO143" i="41"/>
  <c r="BA143" i="41"/>
  <c r="BM143" i="41"/>
  <c r="BY143" i="41"/>
  <c r="F143" i="41"/>
  <c r="R143" i="41"/>
  <c r="AD143" i="41"/>
  <c r="AP143" i="41"/>
  <c r="BB143" i="41"/>
  <c r="BN143" i="41"/>
  <c r="BZ143" i="41"/>
  <c r="G143" i="41"/>
  <c r="S143" i="41"/>
  <c r="AE143" i="41"/>
  <c r="AQ143" i="41"/>
  <c r="BC143" i="41"/>
  <c r="BO143" i="41"/>
  <c r="CA143" i="41"/>
  <c r="H143" i="41"/>
  <c r="T143" i="41"/>
  <c r="AF143" i="41"/>
  <c r="AR143" i="41"/>
  <c r="BD143" i="41"/>
  <c r="BP143" i="41"/>
  <c r="I143" i="41"/>
  <c r="U143" i="41"/>
  <c r="AG143" i="41"/>
  <c r="AS143" i="41"/>
  <c r="BE143" i="41"/>
  <c r="BQ143" i="41"/>
  <c r="J143" i="41"/>
  <c r="V143" i="41"/>
  <c r="AH143" i="41"/>
  <c r="AT143" i="41"/>
  <c r="BF143" i="41"/>
  <c r="BR143" i="41"/>
  <c r="L238" i="41"/>
  <c r="X238" i="41"/>
  <c r="AJ238" i="41"/>
  <c r="AV238" i="41"/>
  <c r="BH238" i="41"/>
  <c r="BT238" i="41"/>
  <c r="M238" i="41"/>
  <c r="Y238" i="41"/>
  <c r="AK238" i="41"/>
  <c r="AW238" i="41"/>
  <c r="BI238" i="41"/>
  <c r="BU238" i="41"/>
  <c r="E238" i="41"/>
  <c r="Q238" i="41"/>
  <c r="AC238" i="41"/>
  <c r="AO238" i="41"/>
  <c r="BA238" i="41"/>
  <c r="BM238" i="41"/>
  <c r="BY238" i="41"/>
  <c r="N238" i="41"/>
  <c r="AD238" i="41"/>
  <c r="AS238" i="41"/>
  <c r="BJ238" i="41"/>
  <c r="BZ238" i="41"/>
  <c r="O238" i="41"/>
  <c r="AE238" i="41"/>
  <c r="AT238" i="41"/>
  <c r="BK238" i="41"/>
  <c r="CA238" i="41"/>
  <c r="P238" i="41"/>
  <c r="AF238" i="41"/>
  <c r="AU238" i="41"/>
  <c r="BL238" i="41"/>
  <c r="R238" i="41"/>
  <c r="AG238" i="41"/>
  <c r="AX238" i="41"/>
  <c r="BN238" i="41"/>
  <c r="S238" i="41"/>
  <c r="AH238" i="41"/>
  <c r="AY238" i="41"/>
  <c r="BO238" i="41"/>
  <c r="D238" i="41"/>
  <c r="T238" i="41"/>
  <c r="AI238" i="41"/>
  <c r="AZ238" i="41"/>
  <c r="BP238" i="41"/>
  <c r="F238" i="41"/>
  <c r="U238" i="41"/>
  <c r="AL238" i="41"/>
  <c r="BB238" i="41"/>
  <c r="BQ238" i="41"/>
  <c r="G238" i="41"/>
  <c r="V238" i="41"/>
  <c r="AM238" i="41"/>
  <c r="BC238" i="41"/>
  <c r="BR238" i="41"/>
  <c r="H238" i="41"/>
  <c r="W238" i="41"/>
  <c r="AN238" i="41"/>
  <c r="BD238" i="41"/>
  <c r="BS238" i="41"/>
  <c r="I238" i="41"/>
  <c r="Z238" i="41"/>
  <c r="AP238" i="41"/>
  <c r="BE238" i="41"/>
  <c r="BV238" i="41"/>
  <c r="K238" i="41"/>
  <c r="AB238" i="41"/>
  <c r="AR238" i="41"/>
  <c r="BG238" i="41"/>
  <c r="BX238" i="41"/>
  <c r="J238" i="41"/>
  <c r="AA238" i="41"/>
  <c r="AQ238" i="41"/>
  <c r="BF238" i="41"/>
  <c r="BW238" i="41"/>
  <c r="D218" i="41"/>
  <c r="P218" i="41"/>
  <c r="AB218" i="41"/>
  <c r="AN218" i="41"/>
  <c r="AZ218" i="41"/>
  <c r="BL218" i="41"/>
  <c r="BX218" i="41"/>
  <c r="E218" i="41"/>
  <c r="Q218" i="41"/>
  <c r="AC218" i="41"/>
  <c r="AO218" i="41"/>
  <c r="BA218" i="41"/>
  <c r="BM218" i="41"/>
  <c r="BY218" i="41"/>
  <c r="F218" i="41"/>
  <c r="R218" i="41"/>
  <c r="AD218" i="41"/>
  <c r="AP218" i="41"/>
  <c r="BB218" i="41"/>
  <c r="BN218" i="41"/>
  <c r="BZ218" i="41"/>
  <c r="H218" i="41"/>
  <c r="T218" i="41"/>
  <c r="AF218" i="41"/>
  <c r="AR218" i="41"/>
  <c r="BD218" i="41"/>
  <c r="BP218" i="41"/>
  <c r="I218" i="41"/>
  <c r="U218" i="41"/>
  <c r="AG218" i="41"/>
  <c r="AS218" i="41"/>
  <c r="BE218" i="41"/>
  <c r="BQ218" i="41"/>
  <c r="J218" i="41"/>
  <c r="V218" i="41"/>
  <c r="AH218" i="41"/>
  <c r="AT218" i="41"/>
  <c r="BF218" i="41"/>
  <c r="BR218" i="41"/>
  <c r="L218" i="41"/>
  <c r="X218" i="41"/>
  <c r="AJ218" i="41"/>
  <c r="AV218" i="41"/>
  <c r="BH218" i="41"/>
  <c r="BT218" i="41"/>
  <c r="M218" i="41"/>
  <c r="Y218" i="41"/>
  <c r="AK218" i="41"/>
  <c r="AW218" i="41"/>
  <c r="BI218" i="41"/>
  <c r="AE218" i="41"/>
  <c r="BO218" i="41"/>
  <c r="AI218" i="41"/>
  <c r="BS218" i="41"/>
  <c r="AL218" i="41"/>
  <c r="BU218" i="41"/>
  <c r="AM218" i="41"/>
  <c r="BV218" i="41"/>
  <c r="G218" i="41"/>
  <c r="AQ218" i="41"/>
  <c r="BW218" i="41"/>
  <c r="K218" i="41"/>
  <c r="AU218" i="41"/>
  <c r="CA218" i="41"/>
  <c r="N218" i="41"/>
  <c r="AX218" i="41"/>
  <c r="O218" i="41"/>
  <c r="AY218" i="41"/>
  <c r="S218" i="41"/>
  <c r="BC218" i="41"/>
  <c r="W218" i="41"/>
  <c r="BG218" i="41"/>
  <c r="Z218" i="41"/>
  <c r="BJ218" i="41"/>
  <c r="AA218" i="41"/>
  <c r="BK218" i="41"/>
  <c r="L199" i="41"/>
  <c r="K199" i="41"/>
  <c r="X199" i="41"/>
  <c r="AJ199" i="41"/>
  <c r="AV199" i="41"/>
  <c r="BH199" i="41"/>
  <c r="BT199" i="41"/>
  <c r="M199" i="41"/>
  <c r="Y199" i="41"/>
  <c r="AK199" i="41"/>
  <c r="AW199" i="41"/>
  <c r="BI199" i="41"/>
  <c r="BU199" i="41"/>
  <c r="N199" i="41"/>
  <c r="Z199" i="41"/>
  <c r="AL199" i="41"/>
  <c r="AX199" i="41"/>
  <c r="BJ199" i="41"/>
  <c r="BV199" i="41"/>
  <c r="O199" i="41"/>
  <c r="AA199" i="41"/>
  <c r="AM199" i="41"/>
  <c r="AY199" i="41"/>
  <c r="BK199" i="41"/>
  <c r="BW199" i="41"/>
  <c r="P199" i="41"/>
  <c r="AB199" i="41"/>
  <c r="AN199" i="41"/>
  <c r="AZ199" i="41"/>
  <c r="BL199" i="41"/>
  <c r="BX199" i="41"/>
  <c r="D199" i="41"/>
  <c r="Q199" i="41"/>
  <c r="AC199" i="41"/>
  <c r="AO199" i="41"/>
  <c r="BA199" i="41"/>
  <c r="BM199" i="41"/>
  <c r="BY199" i="41"/>
  <c r="E199" i="41"/>
  <c r="R199" i="41"/>
  <c r="AD199" i="41"/>
  <c r="AP199" i="41"/>
  <c r="BB199" i="41"/>
  <c r="BN199" i="41"/>
  <c r="BZ199" i="41"/>
  <c r="F199" i="41"/>
  <c r="S199" i="41"/>
  <c r="AE199" i="41"/>
  <c r="AQ199" i="41"/>
  <c r="BC199" i="41"/>
  <c r="BO199" i="41"/>
  <c r="CA199" i="41"/>
  <c r="G199" i="41"/>
  <c r="T199" i="41"/>
  <c r="AF199" i="41"/>
  <c r="AR199" i="41"/>
  <c r="BD199" i="41"/>
  <c r="BP199" i="41"/>
  <c r="H199" i="41"/>
  <c r="U199" i="41"/>
  <c r="AG199" i="41"/>
  <c r="AS199" i="41"/>
  <c r="BE199" i="41"/>
  <c r="BQ199" i="41"/>
  <c r="I199" i="41"/>
  <c r="V199" i="41"/>
  <c r="AH199" i="41"/>
  <c r="AT199" i="41"/>
  <c r="BF199" i="41"/>
  <c r="BR199" i="41"/>
  <c r="J199" i="41"/>
  <c r="W199" i="41"/>
  <c r="AI199" i="41"/>
  <c r="AU199" i="41"/>
  <c r="BG199" i="41"/>
  <c r="BS199" i="41"/>
  <c r="O184" i="41"/>
  <c r="AA184" i="41"/>
  <c r="AM184" i="41"/>
  <c r="AY184" i="41"/>
  <c r="BK184" i="41"/>
  <c r="BW184" i="41"/>
  <c r="D184" i="41"/>
  <c r="P184" i="41"/>
  <c r="AB184" i="41"/>
  <c r="AN184" i="41"/>
  <c r="AZ184" i="41"/>
  <c r="BL184" i="41"/>
  <c r="BX184" i="41"/>
  <c r="G184" i="41"/>
  <c r="S184" i="41"/>
  <c r="AE184" i="41"/>
  <c r="AQ184" i="41"/>
  <c r="BC184" i="41"/>
  <c r="H184" i="41"/>
  <c r="T184" i="41"/>
  <c r="AF184" i="41"/>
  <c r="AR184" i="41"/>
  <c r="Q184" i="41"/>
  <c r="AI184" i="41"/>
  <c r="BA184" i="41"/>
  <c r="BP184" i="41"/>
  <c r="R184" i="41"/>
  <c r="AJ184" i="41"/>
  <c r="BB184" i="41"/>
  <c r="BQ184" i="41"/>
  <c r="U184" i="41"/>
  <c r="AK184" i="41"/>
  <c r="BD184" i="41"/>
  <c r="BR184" i="41"/>
  <c r="V184" i="41"/>
  <c r="AL184" i="41"/>
  <c r="BE184" i="41"/>
  <c r="BS184" i="41"/>
  <c r="E184" i="41"/>
  <c r="W184" i="41"/>
  <c r="AO184" i="41"/>
  <c r="BF184" i="41"/>
  <c r="BT184" i="41"/>
  <c r="F184" i="41"/>
  <c r="X184" i="41"/>
  <c r="AP184" i="41"/>
  <c r="BG184" i="41"/>
  <c r="BU184" i="41"/>
  <c r="I184" i="41"/>
  <c r="Y184" i="41"/>
  <c r="AS184" i="41"/>
  <c r="BH184" i="41"/>
  <c r="BV184" i="41"/>
  <c r="J184" i="41"/>
  <c r="Z184" i="41"/>
  <c r="AT184" i="41"/>
  <c r="BI184" i="41"/>
  <c r="BY184" i="41"/>
  <c r="K184" i="41"/>
  <c r="AC184" i="41"/>
  <c r="AU184" i="41"/>
  <c r="BJ184" i="41"/>
  <c r="BZ184" i="41"/>
  <c r="L184" i="41"/>
  <c r="AD184" i="41"/>
  <c r="AV184" i="41"/>
  <c r="BM184" i="41"/>
  <c r="CA184" i="41"/>
  <c r="M184" i="41"/>
  <c r="AG184" i="41"/>
  <c r="AW184" i="41"/>
  <c r="BN184" i="41"/>
  <c r="N184" i="41"/>
  <c r="AH184" i="41"/>
  <c r="AX184" i="41"/>
  <c r="BO184" i="41"/>
  <c r="J175" i="41"/>
  <c r="V175" i="41"/>
  <c r="AH175" i="41"/>
  <c r="AT175" i="41"/>
  <c r="BF175" i="41"/>
  <c r="BR175" i="41"/>
  <c r="M175" i="41"/>
  <c r="Z175" i="41"/>
  <c r="AM175" i="41"/>
  <c r="AZ175" i="41"/>
  <c r="BM175" i="41"/>
  <c r="BZ175" i="41"/>
  <c r="N175" i="41"/>
  <c r="AA175" i="41"/>
  <c r="AN175" i="41"/>
  <c r="BA175" i="41"/>
  <c r="BN175" i="41"/>
  <c r="CA175" i="41"/>
  <c r="O175" i="41"/>
  <c r="AB175" i="41"/>
  <c r="AO175" i="41"/>
  <c r="BB175" i="41"/>
  <c r="BO175" i="41"/>
  <c r="P175" i="41"/>
  <c r="AC175" i="41"/>
  <c r="AP175" i="41"/>
  <c r="BC175" i="41"/>
  <c r="BP175" i="41"/>
  <c r="D175" i="41"/>
  <c r="Q175" i="41"/>
  <c r="AD175" i="41"/>
  <c r="AQ175" i="41"/>
  <c r="BD175" i="41"/>
  <c r="BQ175" i="41"/>
  <c r="E175" i="41"/>
  <c r="R175" i="41"/>
  <c r="AE175" i="41"/>
  <c r="AR175" i="41"/>
  <c r="BE175" i="41"/>
  <c r="BS175" i="41"/>
  <c r="F175" i="41"/>
  <c r="S175" i="41"/>
  <c r="AF175" i="41"/>
  <c r="AS175" i="41"/>
  <c r="BG175" i="41"/>
  <c r="BT175" i="41"/>
  <c r="G175" i="41"/>
  <c r="T175" i="41"/>
  <c r="AG175" i="41"/>
  <c r="AU175" i="41"/>
  <c r="BH175" i="41"/>
  <c r="BU175" i="41"/>
  <c r="H175" i="41"/>
  <c r="U175" i="41"/>
  <c r="AI175" i="41"/>
  <c r="AV175" i="41"/>
  <c r="BI175" i="41"/>
  <c r="BV175" i="41"/>
  <c r="K175" i="41"/>
  <c r="X175" i="41"/>
  <c r="AK175" i="41"/>
  <c r="AX175" i="41"/>
  <c r="BK175" i="41"/>
  <c r="BX175" i="41"/>
  <c r="I175" i="41"/>
  <c r="L175" i="41"/>
  <c r="W175" i="41"/>
  <c r="Y175" i="41"/>
  <c r="AJ175" i="41"/>
  <c r="AL175" i="41"/>
  <c r="AW175" i="41"/>
  <c r="AY175" i="41"/>
  <c r="BJ175" i="41"/>
  <c r="BL175" i="41"/>
  <c r="BW175" i="41"/>
  <c r="BY175" i="41"/>
  <c r="K195" i="41"/>
  <c r="W195" i="41"/>
  <c r="AI195" i="41"/>
  <c r="AU195" i="41"/>
  <c r="BG195" i="41"/>
  <c r="BS195" i="41"/>
  <c r="L195" i="41"/>
  <c r="X195" i="41"/>
  <c r="AJ195" i="41"/>
  <c r="AV195" i="41"/>
  <c r="BH195" i="41"/>
  <c r="BT195" i="41"/>
  <c r="D195" i="41"/>
  <c r="P195" i="41"/>
  <c r="AB195" i="41"/>
  <c r="AN195" i="41"/>
  <c r="AZ195" i="41"/>
  <c r="BL195" i="41"/>
  <c r="BX195" i="41"/>
  <c r="Q195" i="41"/>
  <c r="AF195" i="41"/>
  <c r="AW195" i="41"/>
  <c r="BM195" i="41"/>
  <c r="R195" i="41"/>
  <c r="AG195" i="41"/>
  <c r="AX195" i="41"/>
  <c r="BN195" i="41"/>
  <c r="S195" i="41"/>
  <c r="AH195" i="41"/>
  <c r="AY195" i="41"/>
  <c r="BO195" i="41"/>
  <c r="E195" i="41"/>
  <c r="T195" i="41"/>
  <c r="AK195" i="41"/>
  <c r="BA195" i="41"/>
  <c r="BP195" i="41"/>
  <c r="F195" i="41"/>
  <c r="U195" i="41"/>
  <c r="AL195" i="41"/>
  <c r="BB195" i="41"/>
  <c r="BQ195" i="41"/>
  <c r="G195" i="41"/>
  <c r="V195" i="41"/>
  <c r="AM195" i="41"/>
  <c r="BC195" i="41"/>
  <c r="BR195" i="41"/>
  <c r="H195" i="41"/>
  <c r="Y195" i="41"/>
  <c r="AO195" i="41"/>
  <c r="BD195" i="41"/>
  <c r="BU195" i="41"/>
  <c r="I195" i="41"/>
  <c r="Z195" i="41"/>
  <c r="AP195" i="41"/>
  <c r="BE195" i="41"/>
  <c r="BV195" i="41"/>
  <c r="J195" i="41"/>
  <c r="AA195" i="41"/>
  <c r="AQ195" i="41"/>
  <c r="BF195" i="41"/>
  <c r="BW195" i="41"/>
  <c r="M195" i="41"/>
  <c r="AC195" i="41"/>
  <c r="AR195" i="41"/>
  <c r="BI195" i="41"/>
  <c r="BY195" i="41"/>
  <c r="N195" i="41"/>
  <c r="AD195" i="41"/>
  <c r="AS195" i="41"/>
  <c r="BJ195" i="41"/>
  <c r="BZ195" i="41"/>
  <c r="AE195" i="41"/>
  <c r="AT195" i="41"/>
  <c r="BK195" i="41"/>
  <c r="CA195" i="41"/>
  <c r="O195" i="41"/>
  <c r="O162" i="41"/>
  <c r="AA162" i="41"/>
  <c r="AM162" i="41"/>
  <c r="AY162" i="41"/>
  <c r="BK162" i="41"/>
  <c r="BW162" i="41"/>
  <c r="D162" i="41"/>
  <c r="P162" i="41"/>
  <c r="AB162" i="41"/>
  <c r="AN162" i="41"/>
  <c r="AZ162" i="41"/>
  <c r="BL162" i="41"/>
  <c r="BX162" i="41"/>
  <c r="H162" i="41"/>
  <c r="T162" i="41"/>
  <c r="AF162" i="41"/>
  <c r="AR162" i="41"/>
  <c r="BD162" i="41"/>
  <c r="BP162" i="41"/>
  <c r="L162" i="41"/>
  <c r="AC162" i="41"/>
  <c r="AS162" i="41"/>
  <c r="BH162" i="41"/>
  <c r="BY162" i="41"/>
  <c r="M162" i="41"/>
  <c r="AD162" i="41"/>
  <c r="AT162" i="41"/>
  <c r="BI162" i="41"/>
  <c r="BZ162" i="41"/>
  <c r="N162" i="41"/>
  <c r="AE162" i="41"/>
  <c r="AU162" i="41"/>
  <c r="BJ162" i="41"/>
  <c r="CA162" i="41"/>
  <c r="Q162" i="41"/>
  <c r="AG162" i="41"/>
  <c r="AV162" i="41"/>
  <c r="BM162" i="41"/>
  <c r="R162" i="41"/>
  <c r="AH162" i="41"/>
  <c r="AW162" i="41"/>
  <c r="BN162" i="41"/>
  <c r="S162" i="41"/>
  <c r="AI162" i="41"/>
  <c r="AX162" i="41"/>
  <c r="BO162" i="41"/>
  <c r="E162" i="41"/>
  <c r="U162" i="41"/>
  <c r="AJ162" i="41"/>
  <c r="BA162" i="41"/>
  <c r="BQ162" i="41"/>
  <c r="F162" i="41"/>
  <c r="V162" i="41"/>
  <c r="AK162" i="41"/>
  <c r="BB162" i="41"/>
  <c r="BR162" i="41"/>
  <c r="G162" i="41"/>
  <c r="W162" i="41"/>
  <c r="AL162" i="41"/>
  <c r="BC162" i="41"/>
  <c r="BS162" i="41"/>
  <c r="I162" i="41"/>
  <c r="X162" i="41"/>
  <c r="AO162" i="41"/>
  <c r="BE162" i="41"/>
  <c r="BT162" i="41"/>
  <c r="K162" i="41"/>
  <c r="Z162" i="41"/>
  <c r="AQ162" i="41"/>
  <c r="BG162" i="41"/>
  <c r="BV162" i="41"/>
  <c r="J162" i="41"/>
  <c r="Y162" i="41"/>
  <c r="AP162" i="41"/>
  <c r="BF162" i="41"/>
  <c r="BU162" i="41"/>
  <c r="G164" i="41"/>
  <c r="S164" i="41"/>
  <c r="AE164" i="41"/>
  <c r="AQ164" i="41"/>
  <c r="BC164" i="41"/>
  <c r="BO164" i="41"/>
  <c r="CA164" i="41"/>
  <c r="H164" i="41"/>
  <c r="T164" i="41"/>
  <c r="AF164" i="41"/>
  <c r="AR164" i="41"/>
  <c r="BD164" i="41"/>
  <c r="BP164" i="41"/>
  <c r="Q164" i="41"/>
  <c r="AG164" i="41"/>
  <c r="AU164" i="41"/>
  <c r="BI164" i="41"/>
  <c r="BW164" i="41"/>
  <c r="D164" i="41"/>
  <c r="R164" i="41"/>
  <c r="AH164" i="41"/>
  <c r="AV164" i="41"/>
  <c r="BJ164" i="41"/>
  <c r="BX164" i="41"/>
  <c r="E164" i="41"/>
  <c r="U164" i="41"/>
  <c r="AI164" i="41"/>
  <c r="AW164" i="41"/>
  <c r="BK164" i="41"/>
  <c r="BY164" i="41"/>
  <c r="F164" i="41"/>
  <c r="V164" i="41"/>
  <c r="AJ164" i="41"/>
  <c r="AX164" i="41"/>
  <c r="BL164" i="41"/>
  <c r="BZ164" i="41"/>
  <c r="I164" i="41"/>
  <c r="W164" i="41"/>
  <c r="AK164" i="41"/>
  <c r="AY164" i="41"/>
  <c r="BM164" i="41"/>
  <c r="J164" i="41"/>
  <c r="X164" i="41"/>
  <c r="AL164" i="41"/>
  <c r="AZ164" i="41"/>
  <c r="BN164" i="41"/>
  <c r="K164" i="41"/>
  <c r="Y164" i="41"/>
  <c r="AM164" i="41"/>
  <c r="BA164" i="41"/>
  <c r="BQ164" i="41"/>
  <c r="L164" i="41"/>
  <c r="Z164" i="41"/>
  <c r="AN164" i="41"/>
  <c r="BB164" i="41"/>
  <c r="BR164" i="41"/>
  <c r="M164" i="41"/>
  <c r="AA164" i="41"/>
  <c r="AO164" i="41"/>
  <c r="BE164" i="41"/>
  <c r="BS164" i="41"/>
  <c r="N164" i="41"/>
  <c r="AB164" i="41"/>
  <c r="AP164" i="41"/>
  <c r="BF164" i="41"/>
  <c r="BT164" i="41"/>
  <c r="P164" i="41"/>
  <c r="AD164" i="41"/>
  <c r="AT164" i="41"/>
  <c r="BH164" i="41"/>
  <c r="BV164" i="41"/>
  <c r="AS164" i="41"/>
  <c r="BG164" i="41"/>
  <c r="BU164" i="41"/>
  <c r="O164" i="41"/>
  <c r="AC164" i="41"/>
  <c r="O148" i="41"/>
  <c r="AA148" i="41"/>
  <c r="AM148" i="41"/>
  <c r="AY148" i="41"/>
  <c r="BK148" i="41"/>
  <c r="BW148" i="41"/>
  <c r="D148" i="41"/>
  <c r="P148" i="41"/>
  <c r="AB148" i="41"/>
  <c r="AN148" i="41"/>
  <c r="AZ148" i="41"/>
  <c r="BL148" i="41"/>
  <c r="BX148" i="41"/>
  <c r="E148" i="41"/>
  <c r="Q148" i="41"/>
  <c r="AC148" i="41"/>
  <c r="AO148" i="41"/>
  <c r="BA148" i="41"/>
  <c r="BM148" i="41"/>
  <c r="BY148" i="41"/>
  <c r="F148" i="41"/>
  <c r="R148" i="41"/>
  <c r="AD148" i="41"/>
  <c r="AP148" i="41"/>
  <c r="BB148" i="41"/>
  <c r="BN148" i="41"/>
  <c r="BZ148" i="41"/>
  <c r="G148" i="41"/>
  <c r="S148" i="41"/>
  <c r="AE148" i="41"/>
  <c r="AQ148" i="41"/>
  <c r="BC148" i="41"/>
  <c r="BO148" i="41"/>
  <c r="CA148" i="41"/>
  <c r="H148" i="41"/>
  <c r="T148" i="41"/>
  <c r="AF148" i="41"/>
  <c r="AR148" i="41"/>
  <c r="BD148" i="41"/>
  <c r="BP148" i="41"/>
  <c r="I148" i="41"/>
  <c r="U148" i="41"/>
  <c r="AG148" i="41"/>
  <c r="AS148" i="41"/>
  <c r="BE148" i="41"/>
  <c r="BQ148" i="41"/>
  <c r="J148" i="41"/>
  <c r="V148" i="41"/>
  <c r="AH148" i="41"/>
  <c r="AT148" i="41"/>
  <c r="BF148" i="41"/>
  <c r="BR148" i="41"/>
  <c r="K148" i="41"/>
  <c r="W148" i="41"/>
  <c r="AI148" i="41"/>
  <c r="AU148" i="41"/>
  <c r="BG148" i="41"/>
  <c r="BS148" i="41"/>
  <c r="L148" i="41"/>
  <c r="X148" i="41"/>
  <c r="AJ148" i="41"/>
  <c r="AV148" i="41"/>
  <c r="BH148" i="41"/>
  <c r="BT148" i="41"/>
  <c r="M148" i="41"/>
  <c r="Y148" i="41"/>
  <c r="AK148" i="41"/>
  <c r="AW148" i="41"/>
  <c r="BI148" i="41"/>
  <c r="BU148" i="41"/>
  <c r="N148" i="41"/>
  <c r="Z148" i="41"/>
  <c r="AL148" i="41"/>
  <c r="AX148" i="41"/>
  <c r="BJ148" i="41"/>
  <c r="BV148" i="41"/>
  <c r="D231" i="41"/>
  <c r="P231" i="41"/>
  <c r="AB231" i="41"/>
  <c r="AN231" i="41"/>
  <c r="AZ231" i="41"/>
  <c r="BL231" i="41"/>
  <c r="BX231" i="41"/>
  <c r="E231" i="41"/>
  <c r="Q231" i="41"/>
  <c r="AC231" i="41"/>
  <c r="AO231" i="41"/>
  <c r="BA231" i="41"/>
  <c r="BM231" i="41"/>
  <c r="BY231" i="41"/>
  <c r="F231" i="41"/>
  <c r="R231" i="41"/>
  <c r="AD231" i="41"/>
  <c r="AP231" i="41"/>
  <c r="BB231" i="41"/>
  <c r="BN231" i="41"/>
  <c r="BZ231" i="41"/>
  <c r="H231" i="41"/>
  <c r="T231" i="41"/>
  <c r="AF231" i="41"/>
  <c r="AR231" i="41"/>
  <c r="BD231" i="41"/>
  <c r="BP231" i="41"/>
  <c r="I231" i="41"/>
  <c r="U231" i="41"/>
  <c r="AG231" i="41"/>
  <c r="AS231" i="41"/>
  <c r="BE231" i="41"/>
  <c r="BQ231" i="41"/>
  <c r="L231" i="41"/>
  <c r="X231" i="41"/>
  <c r="AJ231" i="41"/>
  <c r="AV231" i="41"/>
  <c r="BH231" i="41"/>
  <c r="BT231" i="41"/>
  <c r="M231" i="41"/>
  <c r="Y231" i="41"/>
  <c r="AK231" i="41"/>
  <c r="AW231" i="41"/>
  <c r="BI231" i="41"/>
  <c r="BU231" i="41"/>
  <c r="S231" i="41"/>
  <c r="AU231" i="41"/>
  <c r="BW231" i="41"/>
  <c r="V231" i="41"/>
  <c r="AX231" i="41"/>
  <c r="CA231" i="41"/>
  <c r="W231" i="41"/>
  <c r="AY231" i="41"/>
  <c r="Z231" i="41"/>
  <c r="BC231" i="41"/>
  <c r="AA231" i="41"/>
  <c r="BF231" i="41"/>
  <c r="AE231" i="41"/>
  <c r="BG231" i="41"/>
  <c r="AH231" i="41"/>
  <c r="BJ231" i="41"/>
  <c r="G231" i="41"/>
  <c r="AI231" i="41"/>
  <c r="BK231" i="41"/>
  <c r="J231" i="41"/>
  <c r="AL231" i="41"/>
  <c r="BO231" i="41"/>
  <c r="K231" i="41"/>
  <c r="AM231" i="41"/>
  <c r="BR231" i="41"/>
  <c r="O231" i="41"/>
  <c r="AT231" i="41"/>
  <c r="BV231" i="41"/>
  <c r="N231" i="41"/>
  <c r="AQ231" i="41"/>
  <c r="BS231" i="41"/>
  <c r="O151" i="41"/>
  <c r="AA151" i="41"/>
  <c r="AM151" i="41"/>
  <c r="AY151" i="41"/>
  <c r="BK151" i="41"/>
  <c r="BW151" i="41"/>
  <c r="D151" i="41"/>
  <c r="P151" i="41"/>
  <c r="AB151" i="41"/>
  <c r="AN151" i="41"/>
  <c r="AZ151" i="41"/>
  <c r="BL151" i="41"/>
  <c r="BX151" i="41"/>
  <c r="E151" i="41"/>
  <c r="Q151" i="41"/>
  <c r="AC151" i="41"/>
  <c r="AO151" i="41"/>
  <c r="BA151" i="41"/>
  <c r="BM151" i="41"/>
  <c r="BY151" i="41"/>
  <c r="G151" i="41"/>
  <c r="H151" i="41"/>
  <c r="T151" i="41"/>
  <c r="AF151" i="41"/>
  <c r="AR151" i="41"/>
  <c r="BD151" i="41"/>
  <c r="BP151" i="41"/>
  <c r="I151" i="41"/>
  <c r="U151" i="41"/>
  <c r="AG151" i="41"/>
  <c r="AS151" i="41"/>
  <c r="BE151" i="41"/>
  <c r="BQ151" i="41"/>
  <c r="J151" i="41"/>
  <c r="V151" i="41"/>
  <c r="AH151" i="41"/>
  <c r="AT151" i="41"/>
  <c r="BF151" i="41"/>
  <c r="BR151" i="41"/>
  <c r="S151" i="41"/>
  <c r="AQ151" i="41"/>
  <c r="BO151" i="41"/>
  <c r="W151" i="41"/>
  <c r="AU151" i="41"/>
  <c r="BS151" i="41"/>
  <c r="X151" i="41"/>
  <c r="AV151" i="41"/>
  <c r="BT151" i="41"/>
  <c r="Y151" i="41"/>
  <c r="AW151" i="41"/>
  <c r="BU151" i="41"/>
  <c r="Z151" i="41"/>
  <c r="AX151" i="41"/>
  <c r="BV151" i="41"/>
  <c r="AD151" i="41"/>
  <c r="BB151" i="41"/>
  <c r="BZ151" i="41"/>
  <c r="F151" i="41"/>
  <c r="AE151" i="41"/>
  <c r="BC151" i="41"/>
  <c r="CA151" i="41"/>
  <c r="K151" i="41"/>
  <c r="AI151" i="41"/>
  <c r="BG151" i="41"/>
  <c r="L151" i="41"/>
  <c r="AJ151" i="41"/>
  <c r="BH151" i="41"/>
  <c r="M151" i="41"/>
  <c r="AK151" i="41"/>
  <c r="BI151" i="41"/>
  <c r="N151" i="41"/>
  <c r="AL151" i="41"/>
  <c r="BJ151" i="41"/>
  <c r="R151" i="41"/>
  <c r="AP151" i="41"/>
  <c r="BN151" i="41"/>
  <c r="H239" i="41"/>
  <c r="T239" i="41"/>
  <c r="AF239" i="41"/>
  <c r="I239" i="41"/>
  <c r="U239" i="41"/>
  <c r="AG239" i="41"/>
  <c r="M239" i="41"/>
  <c r="Y239" i="41"/>
  <c r="AK239" i="41"/>
  <c r="Q239" i="41"/>
  <c r="AH239" i="41"/>
  <c r="AU239" i="41"/>
  <c r="BG239" i="41"/>
  <c r="BS239" i="41"/>
  <c r="R239" i="41"/>
  <c r="AI239" i="41"/>
  <c r="AV239" i="41"/>
  <c r="BH239" i="41"/>
  <c r="BT239" i="41"/>
  <c r="D239" i="41"/>
  <c r="S239" i="41"/>
  <c r="AJ239" i="41"/>
  <c r="AW239" i="41"/>
  <c r="BI239" i="41"/>
  <c r="BU239" i="41"/>
  <c r="E239" i="41"/>
  <c r="V239" i="41"/>
  <c r="AL239" i="41"/>
  <c r="AX239" i="41"/>
  <c r="BJ239" i="41"/>
  <c r="BV239" i="41"/>
  <c r="F239" i="41"/>
  <c r="W239" i="41"/>
  <c r="AM239" i="41"/>
  <c r="AY239" i="41"/>
  <c r="BK239" i="41"/>
  <c r="BW239" i="41"/>
  <c r="G239" i="41"/>
  <c r="X239" i="41"/>
  <c r="AN239" i="41"/>
  <c r="AZ239" i="41"/>
  <c r="BL239" i="41"/>
  <c r="BX239" i="41"/>
  <c r="J239" i="41"/>
  <c r="Z239" i="41"/>
  <c r="AO239" i="41"/>
  <c r="BA239" i="41"/>
  <c r="BM239" i="41"/>
  <c r="BY239" i="41"/>
  <c r="K239" i="41"/>
  <c r="AA239" i="41"/>
  <c r="AP239" i="41"/>
  <c r="BB239" i="41"/>
  <c r="BN239" i="41"/>
  <c r="BZ239" i="41"/>
  <c r="L239" i="41"/>
  <c r="AB239" i="41"/>
  <c r="AQ239" i="41"/>
  <c r="BC239" i="41"/>
  <c r="BO239" i="41"/>
  <c r="CA239" i="41"/>
  <c r="N239" i="41"/>
  <c r="AC239" i="41"/>
  <c r="AR239" i="41"/>
  <c r="BD239" i="41"/>
  <c r="BP239" i="41"/>
  <c r="P239" i="41"/>
  <c r="AE239" i="41"/>
  <c r="AT239" i="41"/>
  <c r="BF239" i="41"/>
  <c r="BR239" i="41"/>
  <c r="O239" i="41"/>
  <c r="AD239" i="41"/>
  <c r="AS239" i="41"/>
  <c r="BE239" i="41"/>
  <c r="BQ239" i="41"/>
  <c r="H220" i="41"/>
  <c r="T220" i="41"/>
  <c r="AF220" i="41"/>
  <c r="AR220" i="41"/>
  <c r="BD220" i="41"/>
  <c r="BP220" i="41"/>
  <c r="I220" i="41"/>
  <c r="U220" i="41"/>
  <c r="AG220" i="41"/>
  <c r="AS220" i="41"/>
  <c r="BE220" i="41"/>
  <c r="BQ220" i="41"/>
  <c r="L220" i="41"/>
  <c r="X220" i="41"/>
  <c r="AJ220" i="41"/>
  <c r="AV220" i="41"/>
  <c r="BH220" i="41"/>
  <c r="BT220" i="41"/>
  <c r="M220" i="41"/>
  <c r="Y220" i="41"/>
  <c r="AK220" i="41"/>
  <c r="AW220" i="41"/>
  <c r="BI220" i="41"/>
  <c r="BU220" i="41"/>
  <c r="P220" i="41"/>
  <c r="AH220" i="41"/>
  <c r="AZ220" i="41"/>
  <c r="BR220" i="41"/>
  <c r="Q220" i="41"/>
  <c r="AI220" i="41"/>
  <c r="BA220" i="41"/>
  <c r="BS220" i="41"/>
  <c r="R220" i="41"/>
  <c r="AL220" i="41"/>
  <c r="BB220" i="41"/>
  <c r="BV220" i="41"/>
  <c r="S220" i="41"/>
  <c r="AM220" i="41"/>
  <c r="BC220" i="41"/>
  <c r="BW220" i="41"/>
  <c r="D220" i="41"/>
  <c r="V220" i="41"/>
  <c r="AN220" i="41"/>
  <c r="BF220" i="41"/>
  <c r="BX220" i="41"/>
  <c r="E220" i="41"/>
  <c r="W220" i="41"/>
  <c r="AO220" i="41"/>
  <c r="BG220" i="41"/>
  <c r="BY220" i="41"/>
  <c r="F220" i="41"/>
  <c r="Z220" i="41"/>
  <c r="AP220" i="41"/>
  <c r="BJ220" i="41"/>
  <c r="BZ220" i="41"/>
  <c r="G220" i="41"/>
  <c r="AA220" i="41"/>
  <c r="AQ220" i="41"/>
  <c r="BK220" i="41"/>
  <c r="CA220" i="41"/>
  <c r="J220" i="41"/>
  <c r="AB220" i="41"/>
  <c r="AT220" i="41"/>
  <c r="BL220" i="41"/>
  <c r="K220" i="41"/>
  <c r="AC220" i="41"/>
  <c r="AU220" i="41"/>
  <c r="BM220" i="41"/>
  <c r="N220" i="41"/>
  <c r="AD220" i="41"/>
  <c r="AX220" i="41"/>
  <c r="BN220" i="41"/>
  <c r="AY220" i="41"/>
  <c r="BO220" i="41"/>
  <c r="AE220" i="41"/>
  <c r="O220" i="41"/>
  <c r="L213" i="41"/>
  <c r="X213" i="41"/>
  <c r="AJ213" i="41"/>
  <c r="AV213" i="41"/>
  <c r="BH213" i="41"/>
  <c r="BT213" i="41"/>
  <c r="M213" i="41"/>
  <c r="Y213" i="41"/>
  <c r="AK213" i="41"/>
  <c r="AW213" i="41"/>
  <c r="BI213" i="41"/>
  <c r="BU213" i="41"/>
  <c r="N213" i="41"/>
  <c r="Z213" i="41"/>
  <c r="AL213" i="41"/>
  <c r="AX213" i="41"/>
  <c r="BJ213" i="41"/>
  <c r="BV213" i="41"/>
  <c r="O213" i="41"/>
  <c r="AA213" i="41"/>
  <c r="AM213" i="41"/>
  <c r="AY213" i="41"/>
  <c r="BK213" i="41"/>
  <c r="BW213" i="41"/>
  <c r="D213" i="41"/>
  <c r="P213" i="41"/>
  <c r="AB213" i="41"/>
  <c r="AN213" i="41"/>
  <c r="AZ213" i="41"/>
  <c r="BL213" i="41"/>
  <c r="BX213" i="41"/>
  <c r="E213" i="41"/>
  <c r="Q213" i="41"/>
  <c r="AC213" i="41"/>
  <c r="AO213" i="41"/>
  <c r="BA213" i="41"/>
  <c r="BM213" i="41"/>
  <c r="BY213" i="41"/>
  <c r="F213" i="41"/>
  <c r="R213" i="41"/>
  <c r="AD213" i="41"/>
  <c r="AP213" i="41"/>
  <c r="BB213" i="41"/>
  <c r="BN213" i="41"/>
  <c r="BZ213" i="41"/>
  <c r="G213" i="41"/>
  <c r="S213" i="41"/>
  <c r="AE213" i="41"/>
  <c r="AQ213" i="41"/>
  <c r="BC213" i="41"/>
  <c r="BO213" i="41"/>
  <c r="CA213" i="41"/>
  <c r="H213" i="41"/>
  <c r="T213" i="41"/>
  <c r="AF213" i="41"/>
  <c r="AR213" i="41"/>
  <c r="BD213" i="41"/>
  <c r="BP213" i="41"/>
  <c r="I213" i="41"/>
  <c r="U213" i="41"/>
  <c r="AG213" i="41"/>
  <c r="AS213" i="41"/>
  <c r="BE213" i="41"/>
  <c r="BQ213" i="41"/>
  <c r="J213" i="41"/>
  <c r="V213" i="41"/>
  <c r="AH213" i="41"/>
  <c r="AT213" i="41"/>
  <c r="BF213" i="41"/>
  <c r="BR213" i="41"/>
  <c r="BG213" i="41"/>
  <c r="BS213" i="41"/>
  <c r="K213" i="41"/>
  <c r="W213" i="41"/>
  <c r="AI213" i="41"/>
  <c r="AU213" i="41"/>
  <c r="H200" i="41"/>
  <c r="T200" i="41"/>
  <c r="AF200" i="41"/>
  <c r="AR200" i="41"/>
  <c r="BD200" i="41"/>
  <c r="BP200" i="41"/>
  <c r="I200" i="41"/>
  <c r="U200" i="41"/>
  <c r="AG200" i="41"/>
  <c r="AS200" i="41"/>
  <c r="BE200" i="41"/>
  <c r="BQ200" i="41"/>
  <c r="J200" i="41"/>
  <c r="V200" i="41"/>
  <c r="AH200" i="41"/>
  <c r="AT200" i="41"/>
  <c r="BF200" i="41"/>
  <c r="BR200" i="41"/>
  <c r="K200" i="41"/>
  <c r="W200" i="41"/>
  <c r="AI200" i="41"/>
  <c r="AU200" i="41"/>
  <c r="BG200" i="41"/>
  <c r="BS200" i="41"/>
  <c r="L200" i="41"/>
  <c r="X200" i="41"/>
  <c r="AJ200" i="41"/>
  <c r="AV200" i="41"/>
  <c r="BH200" i="41"/>
  <c r="BT200" i="41"/>
  <c r="M200" i="41"/>
  <c r="Y200" i="41"/>
  <c r="AK200" i="41"/>
  <c r="AW200" i="41"/>
  <c r="BI200" i="41"/>
  <c r="BU200" i="41"/>
  <c r="N200" i="41"/>
  <c r="Z200" i="41"/>
  <c r="AL200" i="41"/>
  <c r="AX200" i="41"/>
  <c r="BJ200" i="41"/>
  <c r="BV200" i="41"/>
  <c r="O200" i="41"/>
  <c r="AA200" i="41"/>
  <c r="AM200" i="41"/>
  <c r="AY200" i="41"/>
  <c r="BK200" i="41"/>
  <c r="BW200" i="41"/>
  <c r="D200" i="41"/>
  <c r="P200" i="41"/>
  <c r="AB200" i="41"/>
  <c r="AN200" i="41"/>
  <c r="AZ200" i="41"/>
  <c r="BL200" i="41"/>
  <c r="BX200" i="41"/>
  <c r="E200" i="41"/>
  <c r="Q200" i="41"/>
  <c r="AC200" i="41"/>
  <c r="AO200" i="41"/>
  <c r="BA200" i="41"/>
  <c r="BM200" i="41"/>
  <c r="BY200" i="41"/>
  <c r="F200" i="41"/>
  <c r="R200" i="41"/>
  <c r="AD200" i="41"/>
  <c r="AP200" i="41"/>
  <c r="BB200" i="41"/>
  <c r="BN200" i="41"/>
  <c r="BZ200" i="41"/>
  <c r="G200" i="41"/>
  <c r="S200" i="41"/>
  <c r="AE200" i="41"/>
  <c r="AQ200" i="41"/>
  <c r="BC200" i="41"/>
  <c r="BO200" i="41"/>
  <c r="CA200" i="41"/>
  <c r="H214" i="41"/>
  <c r="T214" i="41"/>
  <c r="AF214" i="41"/>
  <c r="AR214" i="41"/>
  <c r="BD214" i="41"/>
  <c r="BP214" i="41"/>
  <c r="I214" i="41"/>
  <c r="U214" i="41"/>
  <c r="AG214" i="41"/>
  <c r="AS214" i="41"/>
  <c r="BE214" i="41"/>
  <c r="BQ214" i="41"/>
  <c r="J214" i="41"/>
  <c r="V214" i="41"/>
  <c r="AH214" i="41"/>
  <c r="AT214" i="41"/>
  <c r="BF214" i="41"/>
  <c r="BR214" i="41"/>
  <c r="K214" i="41"/>
  <c r="W214" i="41"/>
  <c r="AI214" i="41"/>
  <c r="AU214" i="41"/>
  <c r="BG214" i="41"/>
  <c r="BS214" i="41"/>
  <c r="L214" i="41"/>
  <c r="X214" i="41"/>
  <c r="AJ214" i="41"/>
  <c r="AV214" i="41"/>
  <c r="BH214" i="41"/>
  <c r="BT214" i="41"/>
  <c r="M214" i="41"/>
  <c r="Y214" i="41"/>
  <c r="AK214" i="41"/>
  <c r="AW214" i="41"/>
  <c r="BI214" i="41"/>
  <c r="BU214" i="41"/>
  <c r="N214" i="41"/>
  <c r="Z214" i="41"/>
  <c r="AL214" i="41"/>
  <c r="AX214" i="41"/>
  <c r="BJ214" i="41"/>
  <c r="BV214" i="41"/>
  <c r="O214" i="41"/>
  <c r="AA214" i="41"/>
  <c r="AM214" i="41"/>
  <c r="AY214" i="41"/>
  <c r="BK214" i="41"/>
  <c r="BW214" i="41"/>
  <c r="D214" i="41"/>
  <c r="P214" i="41"/>
  <c r="AB214" i="41"/>
  <c r="AN214" i="41"/>
  <c r="AZ214" i="41"/>
  <c r="BL214" i="41"/>
  <c r="BX214" i="41"/>
  <c r="E214" i="41"/>
  <c r="Q214" i="41"/>
  <c r="AC214" i="41"/>
  <c r="AO214" i="41"/>
  <c r="BA214" i="41"/>
  <c r="BM214" i="41"/>
  <c r="BY214" i="41"/>
  <c r="F214" i="41"/>
  <c r="R214" i="41"/>
  <c r="AD214" i="41"/>
  <c r="AP214" i="41"/>
  <c r="BB214" i="41"/>
  <c r="BN214" i="41"/>
  <c r="BZ214" i="41"/>
  <c r="G214" i="41"/>
  <c r="S214" i="41"/>
  <c r="AE214" i="41"/>
  <c r="AQ214" i="41"/>
  <c r="BC214" i="41"/>
  <c r="BO214" i="41"/>
  <c r="CA214" i="41"/>
  <c r="O154" i="41"/>
  <c r="AA154" i="41"/>
  <c r="AM154" i="41"/>
  <c r="AY154" i="41"/>
  <c r="BK154" i="41"/>
  <c r="BW154" i="41"/>
  <c r="D154" i="41"/>
  <c r="P154" i="41"/>
  <c r="AB154" i="41"/>
  <c r="AN154" i="41"/>
  <c r="AZ154" i="41"/>
  <c r="BL154" i="41"/>
  <c r="BX154" i="41"/>
  <c r="H154" i="41"/>
  <c r="T154" i="41"/>
  <c r="AF154" i="41"/>
  <c r="AR154" i="41"/>
  <c r="BD154" i="41"/>
  <c r="BP154" i="41"/>
  <c r="N154" i="41"/>
  <c r="AE154" i="41"/>
  <c r="AU154" i="41"/>
  <c r="BJ154" i="41"/>
  <c r="CA154" i="41"/>
  <c r="Q154" i="41"/>
  <c r="AG154" i="41"/>
  <c r="AV154" i="41"/>
  <c r="BM154" i="41"/>
  <c r="R154" i="41"/>
  <c r="AH154" i="41"/>
  <c r="AW154" i="41"/>
  <c r="BN154" i="41"/>
  <c r="S154" i="41"/>
  <c r="AI154" i="41"/>
  <c r="AX154" i="41"/>
  <c r="BO154" i="41"/>
  <c r="E154" i="41"/>
  <c r="U154" i="41"/>
  <c r="AJ154" i="41"/>
  <c r="BA154" i="41"/>
  <c r="BQ154" i="41"/>
  <c r="F154" i="41"/>
  <c r="V154" i="41"/>
  <c r="AK154" i="41"/>
  <c r="BB154" i="41"/>
  <c r="BR154" i="41"/>
  <c r="G154" i="41"/>
  <c r="W154" i="41"/>
  <c r="AL154" i="41"/>
  <c r="BC154" i="41"/>
  <c r="BS154" i="41"/>
  <c r="I154" i="41"/>
  <c r="X154" i="41"/>
  <c r="AO154" i="41"/>
  <c r="BE154" i="41"/>
  <c r="BT154" i="41"/>
  <c r="J154" i="41"/>
  <c r="Y154" i="41"/>
  <c r="AP154" i="41"/>
  <c r="BF154" i="41"/>
  <c r="BU154" i="41"/>
  <c r="K154" i="41"/>
  <c r="Z154" i="41"/>
  <c r="AQ154" i="41"/>
  <c r="BG154" i="41"/>
  <c r="BV154" i="41"/>
  <c r="L154" i="41"/>
  <c r="AC154" i="41"/>
  <c r="AS154" i="41"/>
  <c r="BH154" i="41"/>
  <c r="BY154" i="41"/>
  <c r="M154" i="41"/>
  <c r="AD154" i="41"/>
  <c r="AT154" i="41"/>
  <c r="BI154" i="41"/>
  <c r="BZ154" i="41"/>
  <c r="O159" i="41"/>
  <c r="AA159" i="41"/>
  <c r="AM159" i="41"/>
  <c r="AY159" i="41"/>
  <c r="BK159" i="41"/>
  <c r="BW159" i="41"/>
  <c r="D159" i="41"/>
  <c r="P159" i="41"/>
  <c r="AB159" i="41"/>
  <c r="AN159" i="41"/>
  <c r="AZ159" i="41"/>
  <c r="BL159" i="41"/>
  <c r="BX159" i="41"/>
  <c r="E159" i="41"/>
  <c r="Q159" i="41"/>
  <c r="AC159" i="41"/>
  <c r="AO159" i="41"/>
  <c r="BA159" i="41"/>
  <c r="BM159" i="41"/>
  <c r="BY159" i="41"/>
  <c r="G159" i="41"/>
  <c r="S159" i="41"/>
  <c r="AE159" i="41"/>
  <c r="AQ159" i="41"/>
  <c r="BC159" i="41"/>
  <c r="BO159" i="41"/>
  <c r="CA159" i="41"/>
  <c r="H159" i="41"/>
  <c r="T159" i="41"/>
  <c r="AF159" i="41"/>
  <c r="AR159" i="41"/>
  <c r="BD159" i="41"/>
  <c r="BP159" i="41"/>
  <c r="I159" i="41"/>
  <c r="U159" i="41"/>
  <c r="K159" i="41"/>
  <c r="W159" i="41"/>
  <c r="L159" i="41"/>
  <c r="X159" i="41"/>
  <c r="AJ159" i="41"/>
  <c r="Z159" i="41"/>
  <c r="AW159" i="41"/>
  <c r="BS159" i="41"/>
  <c r="AD159" i="41"/>
  <c r="AX159" i="41"/>
  <c r="BT159" i="41"/>
  <c r="AG159" i="41"/>
  <c r="BB159" i="41"/>
  <c r="BU159" i="41"/>
  <c r="AH159" i="41"/>
  <c r="BE159" i="41"/>
  <c r="BV159" i="41"/>
  <c r="AI159" i="41"/>
  <c r="BF159" i="41"/>
  <c r="BZ159" i="41"/>
  <c r="F159" i="41"/>
  <c r="AK159" i="41"/>
  <c r="BG159" i="41"/>
  <c r="J159" i="41"/>
  <c r="AL159" i="41"/>
  <c r="BH159" i="41"/>
  <c r="M159" i="41"/>
  <c r="AP159" i="41"/>
  <c r="BI159" i="41"/>
  <c r="N159" i="41"/>
  <c r="AS159" i="41"/>
  <c r="BJ159" i="41"/>
  <c r="R159" i="41"/>
  <c r="AT159" i="41"/>
  <c r="BN159" i="41"/>
  <c r="Y159" i="41"/>
  <c r="AV159" i="41"/>
  <c r="BR159" i="41"/>
  <c r="V159" i="41"/>
  <c r="AU159" i="41"/>
  <c r="BQ159" i="41"/>
  <c r="M171" i="41"/>
  <c r="Y171" i="41"/>
  <c r="AK171" i="41"/>
  <c r="AW171" i="41"/>
  <c r="BI171" i="41"/>
  <c r="BU171" i="41"/>
  <c r="N171" i="41"/>
  <c r="Z171" i="41"/>
  <c r="AL171" i="41"/>
  <c r="AX171" i="41"/>
  <c r="BJ171" i="41"/>
  <c r="BV171" i="41"/>
  <c r="E171" i="41"/>
  <c r="Q171" i="41"/>
  <c r="AC171" i="41"/>
  <c r="AO171" i="41"/>
  <c r="BA171" i="41"/>
  <c r="BM171" i="41"/>
  <c r="BY171" i="41"/>
  <c r="F171" i="41"/>
  <c r="R171" i="41"/>
  <c r="AD171" i="41"/>
  <c r="AP171" i="41"/>
  <c r="BB171" i="41"/>
  <c r="BN171" i="41"/>
  <c r="BZ171" i="41"/>
  <c r="H171" i="41"/>
  <c r="T171" i="41"/>
  <c r="AF171" i="41"/>
  <c r="AR171" i="41"/>
  <c r="BD171" i="41"/>
  <c r="BP171" i="41"/>
  <c r="P171" i="41"/>
  <c r="AJ171" i="41"/>
  <c r="BF171" i="41"/>
  <c r="CA171" i="41"/>
  <c r="S171" i="41"/>
  <c r="AM171" i="41"/>
  <c r="BG171" i="41"/>
  <c r="U171" i="41"/>
  <c r="AN171" i="41"/>
  <c r="BH171" i="41"/>
  <c r="V171" i="41"/>
  <c r="AQ171" i="41"/>
  <c r="BK171" i="41"/>
  <c r="W171" i="41"/>
  <c r="AS171" i="41"/>
  <c r="BL171" i="41"/>
  <c r="D171" i="41"/>
  <c r="X171" i="41"/>
  <c r="AT171" i="41"/>
  <c r="BO171" i="41"/>
  <c r="G171" i="41"/>
  <c r="AA171" i="41"/>
  <c r="AU171" i="41"/>
  <c r="BQ171" i="41"/>
  <c r="I171" i="41"/>
  <c r="AB171" i="41"/>
  <c r="AV171" i="41"/>
  <c r="BR171" i="41"/>
  <c r="J171" i="41"/>
  <c r="AE171" i="41"/>
  <c r="AY171" i="41"/>
  <c r="BS171" i="41"/>
  <c r="L171" i="41"/>
  <c r="AH171" i="41"/>
  <c r="BC171" i="41"/>
  <c r="BW171" i="41"/>
  <c r="K171" i="41"/>
  <c r="O171" i="41"/>
  <c r="AG171" i="41"/>
  <c r="AI171" i="41"/>
  <c r="AZ171" i="41"/>
  <c r="BE171" i="41"/>
  <c r="BT171" i="41"/>
  <c r="BX171" i="41"/>
  <c r="K146" i="41"/>
  <c r="W146" i="41"/>
  <c r="AI146" i="41"/>
  <c r="AU146" i="41"/>
  <c r="BG146" i="41"/>
  <c r="BS146" i="41"/>
  <c r="L146" i="41"/>
  <c r="X146" i="41"/>
  <c r="AJ146" i="41"/>
  <c r="AV146" i="41"/>
  <c r="BH146" i="41"/>
  <c r="BT146" i="41"/>
  <c r="M146" i="41"/>
  <c r="Y146" i="41"/>
  <c r="AK146" i="41"/>
  <c r="AW146" i="41"/>
  <c r="BI146" i="41"/>
  <c r="BU146" i="41"/>
  <c r="N146" i="41"/>
  <c r="Z146" i="41"/>
  <c r="AL146" i="41"/>
  <c r="AX146" i="41"/>
  <c r="BJ146" i="41"/>
  <c r="BV146" i="41"/>
  <c r="O146" i="41"/>
  <c r="AA146" i="41"/>
  <c r="AM146" i="41"/>
  <c r="AY146" i="41"/>
  <c r="BK146" i="41"/>
  <c r="BW146" i="41"/>
  <c r="D146" i="41"/>
  <c r="P146" i="41"/>
  <c r="AB146" i="41"/>
  <c r="AN146" i="41"/>
  <c r="AZ146" i="41"/>
  <c r="BL146" i="41"/>
  <c r="BX146" i="41"/>
  <c r="E146" i="41"/>
  <c r="Q146" i="41"/>
  <c r="AC146" i="41"/>
  <c r="AO146" i="41"/>
  <c r="BA146" i="41"/>
  <c r="BM146" i="41"/>
  <c r="BY146" i="41"/>
  <c r="F146" i="41"/>
  <c r="R146" i="41"/>
  <c r="AD146" i="41"/>
  <c r="AP146" i="41"/>
  <c r="BB146" i="41"/>
  <c r="BN146" i="41"/>
  <c r="BZ146" i="41"/>
  <c r="G146" i="41"/>
  <c r="S146" i="41"/>
  <c r="AE146" i="41"/>
  <c r="AQ146" i="41"/>
  <c r="BC146" i="41"/>
  <c r="BO146" i="41"/>
  <c r="CA146" i="41"/>
  <c r="H146" i="41"/>
  <c r="T146" i="41"/>
  <c r="AF146" i="41"/>
  <c r="AR146" i="41"/>
  <c r="BD146" i="41"/>
  <c r="BP146" i="41"/>
  <c r="I146" i="41"/>
  <c r="U146" i="41"/>
  <c r="AG146" i="41"/>
  <c r="AS146" i="41"/>
  <c r="BE146" i="41"/>
  <c r="BQ146" i="41"/>
  <c r="V146" i="41"/>
  <c r="AH146" i="41"/>
  <c r="AT146" i="41"/>
  <c r="BF146" i="41"/>
  <c r="BR146" i="41"/>
  <c r="J146" i="41"/>
  <c r="G150" i="41"/>
  <c r="S150" i="41"/>
  <c r="AE150" i="41"/>
  <c r="AQ150" i="41"/>
  <c r="BC150" i="41"/>
  <c r="BO150" i="41"/>
  <c r="CA150" i="41"/>
  <c r="H150" i="41"/>
  <c r="T150" i="41"/>
  <c r="AF150" i="41"/>
  <c r="AR150" i="41"/>
  <c r="BD150" i="41"/>
  <c r="BP150" i="41"/>
  <c r="I150" i="41"/>
  <c r="U150" i="41"/>
  <c r="AG150" i="41"/>
  <c r="AS150" i="41"/>
  <c r="BE150" i="41"/>
  <c r="BQ150" i="41"/>
  <c r="J150" i="41"/>
  <c r="V150" i="41"/>
  <c r="K150" i="41"/>
  <c r="W150" i="41"/>
  <c r="AI150" i="41"/>
  <c r="AU150" i="41"/>
  <c r="BG150" i="41"/>
  <c r="BS150" i="41"/>
  <c r="L150" i="41"/>
  <c r="X150" i="41"/>
  <c r="AJ150" i="41"/>
  <c r="AV150" i="41"/>
  <c r="BH150" i="41"/>
  <c r="BT150" i="41"/>
  <c r="M150" i="41"/>
  <c r="Y150" i="41"/>
  <c r="AK150" i="41"/>
  <c r="AW150" i="41"/>
  <c r="BI150" i="41"/>
  <c r="BU150" i="41"/>
  <c r="N150" i="41"/>
  <c r="Z150" i="41"/>
  <c r="AL150" i="41"/>
  <c r="AX150" i="41"/>
  <c r="BJ150" i="41"/>
  <c r="BV150" i="41"/>
  <c r="O150" i="41"/>
  <c r="AA150" i="41"/>
  <c r="AM150" i="41"/>
  <c r="AY150" i="41"/>
  <c r="BK150" i="41"/>
  <c r="D150" i="41"/>
  <c r="P150" i="41"/>
  <c r="AB150" i="41"/>
  <c r="AN150" i="41"/>
  <c r="AZ150" i="41"/>
  <c r="E150" i="41"/>
  <c r="Q150" i="41"/>
  <c r="AC150" i="41"/>
  <c r="F150" i="41"/>
  <c r="BN150" i="41"/>
  <c r="R150" i="41"/>
  <c r="BR150" i="41"/>
  <c r="AD150" i="41"/>
  <c r="BW150" i="41"/>
  <c r="AH150" i="41"/>
  <c r="BX150" i="41"/>
  <c r="AO150" i="41"/>
  <c r="BY150" i="41"/>
  <c r="AP150" i="41"/>
  <c r="BZ150" i="41"/>
  <c r="AT150" i="41"/>
  <c r="BA150" i="41"/>
  <c r="BB150" i="41"/>
  <c r="BF150" i="41"/>
  <c r="BL150" i="41"/>
  <c r="BM150" i="41"/>
  <c r="G144" i="41"/>
  <c r="S144" i="41"/>
  <c r="AE144" i="41"/>
  <c r="AQ144" i="41"/>
  <c r="BC144" i="41"/>
  <c r="BO144" i="41"/>
  <c r="CA144" i="41"/>
  <c r="H144" i="41"/>
  <c r="T144" i="41"/>
  <c r="AF144" i="41"/>
  <c r="AR144" i="41"/>
  <c r="BD144" i="41"/>
  <c r="BP144" i="41"/>
  <c r="I144" i="41"/>
  <c r="U144" i="41"/>
  <c r="AG144" i="41"/>
  <c r="AS144" i="41"/>
  <c r="BE144" i="41"/>
  <c r="BQ144" i="41"/>
  <c r="J144" i="41"/>
  <c r="V144" i="41"/>
  <c r="AH144" i="41"/>
  <c r="AT144" i="41"/>
  <c r="BF144" i="41"/>
  <c r="BR144" i="41"/>
  <c r="K144" i="41"/>
  <c r="W144" i="41"/>
  <c r="AI144" i="41"/>
  <c r="AU144" i="41"/>
  <c r="BG144" i="41"/>
  <c r="BS144" i="41"/>
  <c r="L144" i="41"/>
  <c r="X144" i="41"/>
  <c r="AJ144" i="41"/>
  <c r="AV144" i="41"/>
  <c r="BH144" i="41"/>
  <c r="BT144" i="41"/>
  <c r="M144" i="41"/>
  <c r="Y144" i="41"/>
  <c r="AK144" i="41"/>
  <c r="AW144" i="41"/>
  <c r="BI144" i="41"/>
  <c r="BU144" i="41"/>
  <c r="N144" i="41"/>
  <c r="Z144" i="41"/>
  <c r="AL144" i="41"/>
  <c r="AX144" i="41"/>
  <c r="BJ144" i="41"/>
  <c r="BV144" i="41"/>
  <c r="O144" i="41"/>
  <c r="AA144" i="41"/>
  <c r="AM144" i="41"/>
  <c r="AY144" i="41"/>
  <c r="BK144" i="41"/>
  <c r="BW144" i="41"/>
  <c r="D144" i="41"/>
  <c r="P144" i="41"/>
  <c r="AB144" i="41"/>
  <c r="AN144" i="41"/>
  <c r="AZ144" i="41"/>
  <c r="BL144" i="41"/>
  <c r="BX144" i="41"/>
  <c r="E144" i="41"/>
  <c r="Q144" i="41"/>
  <c r="AC144" i="41"/>
  <c r="AO144" i="41"/>
  <c r="BA144" i="41"/>
  <c r="BM144" i="41"/>
  <c r="BY144" i="41"/>
  <c r="AD144" i="41"/>
  <c r="AP144" i="41"/>
  <c r="BB144" i="41"/>
  <c r="BN144" i="41"/>
  <c r="BZ144" i="41"/>
  <c r="F144" i="41"/>
  <c r="R144" i="41"/>
  <c r="AT141" i="41"/>
  <c r="AT140" i="41" s="1"/>
  <c r="AT139" i="41" s="1"/>
  <c r="AT138" i="41" s="1"/>
  <c r="AT137" i="41" s="1"/>
  <c r="AT136" i="41" s="1"/>
  <c r="AT135" i="41" s="1"/>
  <c r="AT134" i="41" s="1"/>
  <c r="AT133" i="41" s="1"/>
  <c r="AT132" i="41" s="1"/>
  <c r="AT131" i="41" s="1"/>
  <c r="AT130" i="41" s="1"/>
  <c r="AT129" i="41" s="1"/>
  <c r="AT128" i="41" s="1"/>
  <c r="AT127" i="41" s="1"/>
  <c r="AT126" i="41" s="1"/>
  <c r="AT125" i="41" s="1"/>
  <c r="G141" i="41"/>
  <c r="G140" i="41" s="1"/>
  <c r="G139" i="41" s="1"/>
  <c r="G138" i="41" s="1"/>
  <c r="G137" i="41" s="1"/>
  <c r="G136" i="41" s="1"/>
  <c r="G135" i="41" s="1"/>
  <c r="G134" i="41" s="1"/>
  <c r="G133" i="41" s="1"/>
  <c r="G132" i="41" s="1"/>
  <c r="G131" i="41" s="1"/>
  <c r="G130" i="41" s="1"/>
  <c r="G129" i="41" s="1"/>
  <c r="G128" i="41" s="1"/>
  <c r="G127" i="41" s="1"/>
  <c r="G126" i="41" s="1"/>
  <c r="G125" i="41" s="1"/>
  <c r="AW141" i="41"/>
  <c r="AW140" i="41" s="1"/>
  <c r="AW139" i="41" s="1"/>
  <c r="AW138" i="41" s="1"/>
  <c r="AW137" i="41" s="1"/>
  <c r="AW136" i="41" s="1"/>
  <c r="AW135" i="41" s="1"/>
  <c r="AW134" i="41" s="1"/>
  <c r="AW133" i="41" s="1"/>
  <c r="AW132" i="41" s="1"/>
  <c r="AW131" i="41" s="1"/>
  <c r="AW130" i="41" s="1"/>
  <c r="AW129" i="41" s="1"/>
  <c r="AW128" i="41" s="1"/>
  <c r="AW127" i="41" s="1"/>
  <c r="AW126" i="41" s="1"/>
  <c r="AW125" i="41" s="1"/>
  <c r="H141" i="41"/>
  <c r="H140" i="41" s="1"/>
  <c r="H139" i="41" s="1"/>
  <c r="H138" i="41" s="1"/>
  <c r="H137" i="41" s="1"/>
  <c r="H136" i="41" s="1"/>
  <c r="H135" i="41" s="1"/>
  <c r="H134" i="41" s="1"/>
  <c r="H133" i="41" s="1"/>
  <c r="H132" i="41" s="1"/>
  <c r="H131" i="41" s="1"/>
  <c r="H130" i="41" s="1"/>
  <c r="H129" i="41" s="1"/>
  <c r="H128" i="41" s="1"/>
  <c r="H127" i="41" s="1"/>
  <c r="H126" i="41" s="1"/>
  <c r="H125" i="41" s="1"/>
  <c r="BF141" i="41"/>
  <c r="BF140" i="41" s="1"/>
  <c r="BF139" i="41" s="1"/>
  <c r="BF138" i="41" s="1"/>
  <c r="BF137" i="41" s="1"/>
  <c r="BF136" i="41" s="1"/>
  <c r="BF135" i="41" s="1"/>
  <c r="BF134" i="41" s="1"/>
  <c r="BF133" i="41" s="1"/>
  <c r="BF132" i="41" s="1"/>
  <c r="BF131" i="41" s="1"/>
  <c r="BF130" i="41" s="1"/>
  <c r="BF129" i="41" s="1"/>
  <c r="BF128" i="41" s="1"/>
  <c r="BF127" i="41" s="1"/>
  <c r="BF126" i="41" s="1"/>
  <c r="BF125" i="41" s="1"/>
  <c r="I141" i="41"/>
  <c r="I140" i="41" s="1"/>
  <c r="I139" i="41" s="1"/>
  <c r="I138" i="41" s="1"/>
  <c r="I137" i="41" s="1"/>
  <c r="I136" i="41" s="1"/>
  <c r="I135" i="41" s="1"/>
  <c r="I134" i="41" s="1"/>
  <c r="I133" i="41" s="1"/>
  <c r="I132" i="41" s="1"/>
  <c r="I131" i="41" s="1"/>
  <c r="I130" i="41" s="1"/>
  <c r="I129" i="41" s="1"/>
  <c r="I128" i="41" s="1"/>
  <c r="I127" i="41" s="1"/>
  <c r="I126" i="41" s="1"/>
  <c r="I125" i="41" s="1"/>
  <c r="BI141" i="41"/>
  <c r="BI140" i="41" s="1"/>
  <c r="BI139" i="41" s="1"/>
  <c r="BI138" i="41" s="1"/>
  <c r="BI137" i="41" s="1"/>
  <c r="BI136" i="41" s="1"/>
  <c r="BI135" i="41" s="1"/>
  <c r="BI134" i="41" s="1"/>
  <c r="BI133" i="41" s="1"/>
  <c r="BI132" i="41" s="1"/>
  <c r="BI131" i="41" s="1"/>
  <c r="BI130" i="41" s="1"/>
  <c r="BI129" i="41" s="1"/>
  <c r="BI128" i="41" s="1"/>
  <c r="BI127" i="41" s="1"/>
  <c r="BI126" i="41" s="1"/>
  <c r="BI125" i="41" s="1"/>
  <c r="J141" i="41"/>
  <c r="J140" i="41" s="1"/>
  <c r="J139" i="41" s="1"/>
  <c r="J138" i="41" s="1"/>
  <c r="J137" i="41" s="1"/>
  <c r="J136" i="41" s="1"/>
  <c r="J135" i="41" s="1"/>
  <c r="J134" i="41" s="1"/>
  <c r="J133" i="41" s="1"/>
  <c r="J132" i="41" s="1"/>
  <c r="J131" i="41" s="1"/>
  <c r="J130" i="41" s="1"/>
  <c r="J129" i="41" s="1"/>
  <c r="J128" i="41" s="1"/>
  <c r="J127" i="41" s="1"/>
  <c r="J126" i="41" s="1"/>
  <c r="J125" i="41" s="1"/>
  <c r="BR141" i="41"/>
  <c r="BR140" i="41" s="1"/>
  <c r="BR139" i="41" s="1"/>
  <c r="BR138" i="41" s="1"/>
  <c r="BR137" i="41" s="1"/>
  <c r="BR136" i="41" s="1"/>
  <c r="BR135" i="41" s="1"/>
  <c r="BR134" i="41" s="1"/>
  <c r="BR133" i="41" s="1"/>
  <c r="BR132" i="41" s="1"/>
  <c r="BR131" i="41" s="1"/>
  <c r="BR130" i="41" s="1"/>
  <c r="BR129" i="41" s="1"/>
  <c r="BR128" i="41" s="1"/>
  <c r="BR127" i="41" s="1"/>
  <c r="BR126" i="41" s="1"/>
  <c r="BR125" i="41" s="1"/>
  <c r="K141" i="41"/>
  <c r="K140" i="41" s="1"/>
  <c r="K139" i="41" s="1"/>
  <c r="K138" i="41" s="1"/>
  <c r="K137" i="41" s="1"/>
  <c r="K136" i="41" s="1"/>
  <c r="K135" i="41" s="1"/>
  <c r="K134" i="41" s="1"/>
  <c r="K133" i="41" s="1"/>
  <c r="K132" i="41" s="1"/>
  <c r="K131" i="41" s="1"/>
  <c r="K130" i="41" s="1"/>
  <c r="K129" i="41" s="1"/>
  <c r="K128" i="41" s="1"/>
  <c r="K127" i="41" s="1"/>
  <c r="K126" i="41" s="1"/>
  <c r="K125" i="41" s="1"/>
  <c r="BU141" i="41"/>
  <c r="BU140" i="41" s="1"/>
  <c r="BU139" i="41" s="1"/>
  <c r="BU138" i="41" s="1"/>
  <c r="BU137" i="41" s="1"/>
  <c r="BU136" i="41" s="1"/>
  <c r="BU135" i="41" s="1"/>
  <c r="BU134" i="41" s="1"/>
  <c r="BU133" i="41" s="1"/>
  <c r="BU132" i="41" s="1"/>
  <c r="BU131" i="41" s="1"/>
  <c r="BU130" i="41" s="1"/>
  <c r="BU129" i="41" s="1"/>
  <c r="BU128" i="41" s="1"/>
  <c r="BU127" i="41" s="1"/>
  <c r="BU126" i="41" s="1"/>
  <c r="BU125" i="41" s="1"/>
  <c r="L141" i="41"/>
  <c r="L140" i="41" s="1"/>
  <c r="L139" i="41" s="1"/>
  <c r="L138" i="41" s="1"/>
  <c r="L137" i="41" s="1"/>
  <c r="L136" i="41" s="1"/>
  <c r="L135" i="41" s="1"/>
  <c r="L134" i="41" s="1"/>
  <c r="L133" i="41" s="1"/>
  <c r="L132" i="41" s="1"/>
  <c r="L131" i="41" s="1"/>
  <c r="L130" i="41" s="1"/>
  <c r="L129" i="41" s="1"/>
  <c r="L128" i="41" s="1"/>
  <c r="L127" i="41" s="1"/>
  <c r="L126" i="41" s="1"/>
  <c r="L125" i="41" s="1"/>
  <c r="F141" i="41"/>
  <c r="F140" i="41" s="1"/>
  <c r="F139" i="41" s="1"/>
  <c r="F138" i="41" s="1"/>
  <c r="F137" i="41" s="1"/>
  <c r="F136" i="41" s="1"/>
  <c r="F135" i="41" s="1"/>
  <c r="F134" i="41" s="1"/>
  <c r="F133" i="41" s="1"/>
  <c r="F132" i="41" s="1"/>
  <c r="F131" i="41" s="1"/>
  <c r="F130" i="41" s="1"/>
  <c r="F129" i="41" s="1"/>
  <c r="F128" i="41" s="1"/>
  <c r="F127" i="41" s="1"/>
  <c r="F126" i="41" s="1"/>
  <c r="F125" i="41" s="1"/>
  <c r="M141" i="41"/>
  <c r="M140" i="41" s="1"/>
  <c r="M139" i="41" s="1"/>
  <c r="M138" i="41" s="1"/>
  <c r="M137" i="41" s="1"/>
  <c r="M136" i="41" s="1"/>
  <c r="M135" i="41" s="1"/>
  <c r="M134" i="41" s="1"/>
  <c r="M133" i="41" s="1"/>
  <c r="M132" i="41" s="1"/>
  <c r="M131" i="41" s="1"/>
  <c r="M130" i="41" s="1"/>
  <c r="M129" i="41" s="1"/>
  <c r="M128" i="41" s="1"/>
  <c r="M127" i="41" s="1"/>
  <c r="M126" i="41" s="1"/>
  <c r="M125" i="41" s="1"/>
  <c r="E141" i="41"/>
  <c r="E140" i="41" s="1"/>
  <c r="E139" i="41" s="1"/>
  <c r="E138" i="41" s="1"/>
  <c r="E137" i="41" s="1"/>
  <c r="E136" i="41" s="1"/>
  <c r="E135" i="41" s="1"/>
  <c r="E134" i="41" s="1"/>
  <c r="E133" i="41" s="1"/>
  <c r="E132" i="41" s="1"/>
  <c r="E131" i="41" s="1"/>
  <c r="E130" i="41" s="1"/>
  <c r="E129" i="41" s="1"/>
  <c r="E128" i="41" s="1"/>
  <c r="E127" i="41" s="1"/>
  <c r="E126" i="41" s="1"/>
  <c r="E125" i="41" s="1"/>
  <c r="V141" i="41"/>
  <c r="V140" i="41" s="1"/>
  <c r="V139" i="41" s="1"/>
  <c r="V138" i="41" s="1"/>
  <c r="V137" i="41" s="1"/>
  <c r="V136" i="41" s="1"/>
  <c r="V135" i="41" s="1"/>
  <c r="V134" i="41" s="1"/>
  <c r="V133" i="41" s="1"/>
  <c r="V132" i="41" s="1"/>
  <c r="V131" i="41" s="1"/>
  <c r="V130" i="41" s="1"/>
  <c r="V129" i="41" s="1"/>
  <c r="V128" i="41" s="1"/>
  <c r="V127" i="41" s="1"/>
  <c r="V126" i="41" s="1"/>
  <c r="V125" i="41" s="1"/>
  <c r="D141" i="41"/>
  <c r="D140" i="41" s="1"/>
  <c r="D139" i="41" s="1"/>
  <c r="D138" i="41" s="1"/>
  <c r="D137" i="41" s="1"/>
  <c r="D136" i="41" s="1"/>
  <c r="D135" i="41" s="1"/>
  <c r="D134" i="41" s="1"/>
  <c r="D133" i="41" s="1"/>
  <c r="D132" i="41" s="1"/>
  <c r="D131" i="41" s="1"/>
  <c r="D130" i="41" s="1"/>
  <c r="D129" i="41" s="1"/>
  <c r="D128" i="41" s="1"/>
  <c r="D127" i="41" s="1"/>
  <c r="D126" i="41" s="1"/>
  <c r="D125" i="41" s="1"/>
  <c r="Y141" i="41"/>
  <c r="Y140" i="41" s="1"/>
  <c r="Y139" i="41" s="1"/>
  <c r="Y138" i="41" s="1"/>
  <c r="Y137" i="41" s="1"/>
  <c r="Y136" i="41" s="1"/>
  <c r="Y135" i="41" s="1"/>
  <c r="Y134" i="41" s="1"/>
  <c r="Y133" i="41" s="1"/>
  <c r="Y132" i="41" s="1"/>
  <c r="Y131" i="41" s="1"/>
  <c r="Y130" i="41" s="1"/>
  <c r="Y129" i="41" s="1"/>
  <c r="Y128" i="41" s="1"/>
  <c r="Y127" i="41" s="1"/>
  <c r="Y126" i="41" s="1"/>
  <c r="Y125" i="41" s="1"/>
  <c r="AK141" i="41"/>
  <c r="AK140" i="41" s="1"/>
  <c r="AK139" i="41" s="1"/>
  <c r="AK138" i="41" s="1"/>
  <c r="AK137" i="41" s="1"/>
  <c r="AK136" i="41" s="1"/>
  <c r="AK135" i="41" s="1"/>
  <c r="AK134" i="41" s="1"/>
  <c r="AK133" i="41" s="1"/>
  <c r="AK132" i="41" s="1"/>
  <c r="AK131" i="41" s="1"/>
  <c r="AK130" i="41" s="1"/>
  <c r="AK129" i="41" s="1"/>
  <c r="AK128" i="41" s="1"/>
  <c r="AK127" i="41" s="1"/>
  <c r="AK126" i="41" s="1"/>
  <c r="AK125" i="41" s="1"/>
  <c r="AH141" i="41"/>
  <c r="AH140" i="41" s="1"/>
  <c r="AH139" i="41" s="1"/>
  <c r="AH138" i="41" s="1"/>
  <c r="AH137" i="41" s="1"/>
  <c r="AH136" i="41" s="1"/>
  <c r="AH135" i="41" s="1"/>
  <c r="AH134" i="41" s="1"/>
  <c r="AH133" i="41" s="1"/>
  <c r="AH132" i="41" s="1"/>
  <c r="AH131" i="41" s="1"/>
  <c r="AH130" i="41" s="1"/>
  <c r="AH129" i="41" s="1"/>
  <c r="AH128" i="41" s="1"/>
  <c r="AH127" i="41" s="1"/>
  <c r="AH126" i="41" s="1"/>
  <c r="AH125" i="41" s="1"/>
  <c r="BT141" i="41"/>
  <c r="BT140" i="41" s="1"/>
  <c r="BT139" i="41" s="1"/>
  <c r="BT138" i="41" s="1"/>
  <c r="BT137" i="41" s="1"/>
  <c r="BT136" i="41" s="1"/>
  <c r="BT135" i="41" s="1"/>
  <c r="BT134" i="41" s="1"/>
  <c r="BT133" i="41" s="1"/>
  <c r="BT132" i="41" s="1"/>
  <c r="BT131" i="41" s="1"/>
  <c r="BT130" i="41" s="1"/>
  <c r="BT129" i="41" s="1"/>
  <c r="BT128" i="41" s="1"/>
  <c r="BT127" i="41" s="1"/>
  <c r="BT126" i="41" s="1"/>
  <c r="BT125" i="41" s="1"/>
  <c r="AS141" i="41"/>
  <c r="AS140" i="41" s="1"/>
  <c r="AS139" i="41" s="1"/>
  <c r="AS138" i="41" s="1"/>
  <c r="AS137" i="41" s="1"/>
  <c r="AS136" i="41" s="1"/>
  <c r="AS135" i="41" s="1"/>
  <c r="AS134" i="41" s="1"/>
  <c r="AS133" i="41" s="1"/>
  <c r="AS132" i="41" s="1"/>
  <c r="AS131" i="41" s="1"/>
  <c r="AS130" i="41" s="1"/>
  <c r="AS129" i="41" s="1"/>
  <c r="AS128" i="41" s="1"/>
  <c r="AS127" i="41" s="1"/>
  <c r="AS126" i="41" s="1"/>
  <c r="AS125" i="41" s="1"/>
  <c r="AE141" i="41"/>
  <c r="AE140" i="41" s="1"/>
  <c r="AE139" i="41" s="1"/>
  <c r="AE138" i="41" s="1"/>
  <c r="AE137" i="41" s="1"/>
  <c r="AE136" i="41" s="1"/>
  <c r="AE135" i="41" s="1"/>
  <c r="AE134" i="41" s="1"/>
  <c r="AE133" i="41" s="1"/>
  <c r="AE132" i="41" s="1"/>
  <c r="AE131" i="41" s="1"/>
  <c r="AE130" i="41" s="1"/>
  <c r="AE129" i="41" s="1"/>
  <c r="AE128" i="41" s="1"/>
  <c r="AE127" i="41" s="1"/>
  <c r="AE126" i="41" s="1"/>
  <c r="AE125" i="41" s="1"/>
  <c r="AC141" i="41"/>
  <c r="AC140" i="41" s="1"/>
  <c r="AC139" i="41" s="1"/>
  <c r="AC138" i="41" s="1"/>
  <c r="AC137" i="41" s="1"/>
  <c r="AC136" i="41" s="1"/>
  <c r="AC135" i="41" s="1"/>
  <c r="AC134" i="41" s="1"/>
  <c r="AC133" i="41" s="1"/>
  <c r="AC132" i="41" s="1"/>
  <c r="AC131" i="41" s="1"/>
  <c r="AC130" i="41" s="1"/>
  <c r="AC129" i="41" s="1"/>
  <c r="AC128" i="41" s="1"/>
  <c r="AC127" i="41" s="1"/>
  <c r="AC126" i="41" s="1"/>
  <c r="AC125" i="41" s="1"/>
  <c r="AA141" i="41"/>
  <c r="AA140" i="41" s="1"/>
  <c r="AA139" i="41" s="1"/>
  <c r="AA138" i="41" s="1"/>
  <c r="AA137" i="41" s="1"/>
  <c r="AA136" i="41" s="1"/>
  <c r="AA135" i="41" s="1"/>
  <c r="AA134" i="41" s="1"/>
  <c r="AA133" i="41" s="1"/>
  <c r="AA132" i="41" s="1"/>
  <c r="AA131" i="41" s="1"/>
  <c r="AA130" i="41" s="1"/>
  <c r="AA129" i="41" s="1"/>
  <c r="AA128" i="41" s="1"/>
  <c r="AA127" i="41" s="1"/>
  <c r="AA126" i="41" s="1"/>
  <c r="AA125" i="41" s="1"/>
  <c r="BZ141" i="41"/>
  <c r="BZ140" i="41" s="1"/>
  <c r="BZ139" i="41" s="1"/>
  <c r="BZ138" i="41" s="1"/>
  <c r="BZ137" i="41" s="1"/>
  <c r="BZ136" i="41" s="1"/>
  <c r="BZ135" i="41" s="1"/>
  <c r="BZ134" i="41" s="1"/>
  <c r="BZ133" i="41" s="1"/>
  <c r="BZ132" i="41" s="1"/>
  <c r="BZ131" i="41" s="1"/>
  <c r="BZ130" i="41" s="1"/>
  <c r="BZ129" i="41" s="1"/>
  <c r="BZ128" i="41" s="1"/>
  <c r="BZ127" i="41" s="1"/>
  <c r="BZ126" i="41" s="1"/>
  <c r="BZ125" i="41" s="1"/>
  <c r="BV141" i="41"/>
  <c r="BV140" i="41" s="1"/>
  <c r="BV139" i="41" s="1"/>
  <c r="BV138" i="41" s="1"/>
  <c r="BV137" i="41" s="1"/>
  <c r="BV136" i="41" s="1"/>
  <c r="BV135" i="41" s="1"/>
  <c r="BV134" i="41" s="1"/>
  <c r="BV133" i="41" s="1"/>
  <c r="BV132" i="41" s="1"/>
  <c r="BV131" i="41" s="1"/>
  <c r="BV130" i="41" s="1"/>
  <c r="BV129" i="41" s="1"/>
  <c r="BV128" i="41" s="1"/>
  <c r="BV127" i="41" s="1"/>
  <c r="BV126" i="41" s="1"/>
  <c r="BV125" i="41" s="1"/>
  <c r="BN141" i="41"/>
  <c r="BN140" i="41" s="1"/>
  <c r="BN139" i="41" s="1"/>
  <c r="BN138" i="41" s="1"/>
  <c r="BN137" i="41" s="1"/>
  <c r="BN136" i="41" s="1"/>
  <c r="BN135" i="41" s="1"/>
  <c r="BN134" i="41" s="1"/>
  <c r="BN133" i="41" s="1"/>
  <c r="BN132" i="41" s="1"/>
  <c r="BN131" i="41" s="1"/>
  <c r="BN130" i="41" s="1"/>
  <c r="BN129" i="41" s="1"/>
  <c r="BN128" i="41" s="1"/>
  <c r="BN127" i="41" s="1"/>
  <c r="BN126" i="41" s="1"/>
  <c r="BN125" i="41" s="1"/>
  <c r="BJ141" i="41"/>
  <c r="BJ140" i="41" s="1"/>
  <c r="BJ139" i="41" s="1"/>
  <c r="BJ138" i="41" s="1"/>
  <c r="BJ137" i="41" s="1"/>
  <c r="BJ136" i="41" s="1"/>
  <c r="BJ135" i="41" s="1"/>
  <c r="BJ134" i="41" s="1"/>
  <c r="BJ133" i="41" s="1"/>
  <c r="BJ132" i="41" s="1"/>
  <c r="BJ131" i="41" s="1"/>
  <c r="BJ130" i="41" s="1"/>
  <c r="BJ129" i="41" s="1"/>
  <c r="BJ128" i="41" s="1"/>
  <c r="BJ127" i="41" s="1"/>
  <c r="BJ126" i="41" s="1"/>
  <c r="BJ125" i="41" s="1"/>
  <c r="BS141" i="41"/>
  <c r="BS140" i="41" s="1"/>
  <c r="BS139" i="41" s="1"/>
  <c r="BS138" i="41" s="1"/>
  <c r="BS137" i="41" s="1"/>
  <c r="BS136" i="41" s="1"/>
  <c r="BS135" i="41" s="1"/>
  <c r="BS134" i="41" s="1"/>
  <c r="BS133" i="41" s="1"/>
  <c r="BS132" i="41" s="1"/>
  <c r="BS131" i="41" s="1"/>
  <c r="BS130" i="41" s="1"/>
  <c r="BS129" i="41" s="1"/>
  <c r="BS128" i="41" s="1"/>
  <c r="BS127" i="41" s="1"/>
  <c r="BS126" i="41" s="1"/>
  <c r="BS125" i="41" s="1"/>
  <c r="AD141" i="41"/>
  <c r="AD140" i="41" s="1"/>
  <c r="AD139" i="41" s="1"/>
  <c r="AD138" i="41" s="1"/>
  <c r="AD137" i="41" s="1"/>
  <c r="AD136" i="41" s="1"/>
  <c r="AD135" i="41" s="1"/>
  <c r="AD134" i="41" s="1"/>
  <c r="AD133" i="41" s="1"/>
  <c r="AD132" i="41" s="1"/>
  <c r="AD131" i="41" s="1"/>
  <c r="AD130" i="41" s="1"/>
  <c r="AD129" i="41" s="1"/>
  <c r="AD128" i="41" s="1"/>
  <c r="AD127" i="41" s="1"/>
  <c r="AD126" i="41" s="1"/>
  <c r="AD125" i="41" s="1"/>
  <c r="BY141" i="41"/>
  <c r="BY140" i="41" s="1"/>
  <c r="BY139" i="41" s="1"/>
  <c r="BY138" i="41" s="1"/>
  <c r="BY137" i="41" s="1"/>
  <c r="BY136" i="41" s="1"/>
  <c r="BY135" i="41" s="1"/>
  <c r="BY134" i="41" s="1"/>
  <c r="BY133" i="41" s="1"/>
  <c r="BY132" i="41" s="1"/>
  <c r="BY131" i="41" s="1"/>
  <c r="BY130" i="41" s="1"/>
  <c r="BY129" i="41" s="1"/>
  <c r="BY128" i="41" s="1"/>
  <c r="BY127" i="41" s="1"/>
  <c r="BY126" i="41" s="1"/>
  <c r="BY125" i="41" s="1"/>
  <c r="W141" i="41"/>
  <c r="W140" i="41" s="1"/>
  <c r="W139" i="41" s="1"/>
  <c r="W138" i="41" s="1"/>
  <c r="W137" i="41" s="1"/>
  <c r="W136" i="41" s="1"/>
  <c r="W135" i="41" s="1"/>
  <c r="W134" i="41" s="1"/>
  <c r="W133" i="41" s="1"/>
  <c r="W132" i="41" s="1"/>
  <c r="W131" i="41" s="1"/>
  <c r="W130" i="41" s="1"/>
  <c r="W129" i="41" s="1"/>
  <c r="W128" i="41" s="1"/>
  <c r="W127" i="41" s="1"/>
  <c r="W126" i="41" s="1"/>
  <c r="W125" i="41" s="1"/>
  <c r="AM141" i="41"/>
  <c r="AM140" i="41" s="1"/>
  <c r="AM139" i="41" s="1"/>
  <c r="AM138" i="41" s="1"/>
  <c r="AM137" i="41" s="1"/>
  <c r="AM136" i="41" s="1"/>
  <c r="AM135" i="41" s="1"/>
  <c r="AM134" i="41" s="1"/>
  <c r="AM133" i="41" s="1"/>
  <c r="AM132" i="41" s="1"/>
  <c r="AM131" i="41" s="1"/>
  <c r="AM130" i="41" s="1"/>
  <c r="AM129" i="41" s="1"/>
  <c r="AM128" i="41" s="1"/>
  <c r="AM127" i="41" s="1"/>
  <c r="AM126" i="41" s="1"/>
  <c r="AM125" i="41" s="1"/>
  <c r="BH141" i="41"/>
  <c r="BH140" i="41" s="1"/>
  <c r="BH139" i="41" s="1"/>
  <c r="BH138" i="41" s="1"/>
  <c r="BH137" i="41" s="1"/>
  <c r="BH136" i="41" s="1"/>
  <c r="BH135" i="41" s="1"/>
  <c r="BH134" i="41" s="1"/>
  <c r="BH133" i="41" s="1"/>
  <c r="BH132" i="41" s="1"/>
  <c r="BH131" i="41" s="1"/>
  <c r="BH130" i="41" s="1"/>
  <c r="BH129" i="41" s="1"/>
  <c r="BH128" i="41" s="1"/>
  <c r="BH127" i="41" s="1"/>
  <c r="BH126" i="41" s="1"/>
  <c r="BH125" i="41" s="1"/>
  <c r="AG141" i="41"/>
  <c r="AG140" i="41" s="1"/>
  <c r="AG139" i="41" s="1"/>
  <c r="AG138" i="41" s="1"/>
  <c r="AG137" i="41" s="1"/>
  <c r="AG136" i="41" s="1"/>
  <c r="AG135" i="41" s="1"/>
  <c r="AG134" i="41" s="1"/>
  <c r="AG133" i="41" s="1"/>
  <c r="AG132" i="41" s="1"/>
  <c r="AG131" i="41" s="1"/>
  <c r="AG130" i="41" s="1"/>
  <c r="AG129" i="41" s="1"/>
  <c r="AG128" i="41" s="1"/>
  <c r="AG127" i="41" s="1"/>
  <c r="AG126" i="41" s="1"/>
  <c r="AG125" i="41" s="1"/>
  <c r="S141" i="41"/>
  <c r="S140" i="41" s="1"/>
  <c r="S139" i="41" s="1"/>
  <c r="S138" i="41" s="1"/>
  <c r="S137" i="41" s="1"/>
  <c r="S136" i="41" s="1"/>
  <c r="S135" i="41" s="1"/>
  <c r="S134" i="41" s="1"/>
  <c r="S133" i="41" s="1"/>
  <c r="S132" i="41" s="1"/>
  <c r="S131" i="41" s="1"/>
  <c r="S130" i="41" s="1"/>
  <c r="S129" i="41" s="1"/>
  <c r="S128" i="41" s="1"/>
  <c r="S127" i="41" s="1"/>
  <c r="S126" i="41" s="1"/>
  <c r="S125" i="41" s="1"/>
  <c r="Q141" i="41"/>
  <c r="Q140" i="41" s="1"/>
  <c r="Q139" i="41" s="1"/>
  <c r="Q138" i="41" s="1"/>
  <c r="Q137" i="41" s="1"/>
  <c r="Q136" i="41" s="1"/>
  <c r="Q135" i="41" s="1"/>
  <c r="Q134" i="41" s="1"/>
  <c r="Q133" i="41" s="1"/>
  <c r="Q132" i="41" s="1"/>
  <c r="Q131" i="41" s="1"/>
  <c r="Q130" i="41" s="1"/>
  <c r="Q129" i="41" s="1"/>
  <c r="Q128" i="41" s="1"/>
  <c r="Q127" i="41" s="1"/>
  <c r="Q126" i="41" s="1"/>
  <c r="Q125" i="41" s="1"/>
  <c r="O141" i="41"/>
  <c r="O140" i="41" s="1"/>
  <c r="O139" i="41" s="1"/>
  <c r="O138" i="41" s="1"/>
  <c r="O137" i="41" s="1"/>
  <c r="O136" i="41" s="1"/>
  <c r="O135" i="41" s="1"/>
  <c r="O134" i="41" s="1"/>
  <c r="O133" i="41" s="1"/>
  <c r="O132" i="41" s="1"/>
  <c r="O131" i="41" s="1"/>
  <c r="O130" i="41" s="1"/>
  <c r="O129" i="41" s="1"/>
  <c r="O128" i="41" s="1"/>
  <c r="O127" i="41" s="1"/>
  <c r="O126" i="41" s="1"/>
  <c r="O125" i="41" s="1"/>
  <c r="BX141" i="41"/>
  <c r="BX140" i="41" s="1"/>
  <c r="BX139" i="41" s="1"/>
  <c r="BX138" i="41" s="1"/>
  <c r="BX137" i="41" s="1"/>
  <c r="BX136" i="41" s="1"/>
  <c r="BX135" i="41" s="1"/>
  <c r="BX134" i="41" s="1"/>
  <c r="BX133" i="41" s="1"/>
  <c r="BX132" i="41" s="1"/>
  <c r="BX131" i="41" s="1"/>
  <c r="BX130" i="41" s="1"/>
  <c r="BX129" i="41" s="1"/>
  <c r="BX128" i="41" s="1"/>
  <c r="BX127" i="41" s="1"/>
  <c r="BX126" i="41" s="1"/>
  <c r="BX125" i="41" s="1"/>
  <c r="BP141" i="41"/>
  <c r="BP140" i="41" s="1"/>
  <c r="BP139" i="41" s="1"/>
  <c r="BP138" i="41" s="1"/>
  <c r="BP137" i="41" s="1"/>
  <c r="BP136" i="41" s="1"/>
  <c r="BP135" i="41" s="1"/>
  <c r="BP134" i="41" s="1"/>
  <c r="BP133" i="41" s="1"/>
  <c r="BP132" i="41" s="1"/>
  <c r="BP131" i="41" s="1"/>
  <c r="BP130" i="41" s="1"/>
  <c r="BP129" i="41" s="1"/>
  <c r="BP128" i="41" s="1"/>
  <c r="BP127" i="41" s="1"/>
  <c r="BP126" i="41" s="1"/>
  <c r="BP125" i="41" s="1"/>
  <c r="BL141" i="41"/>
  <c r="BL140" i="41" s="1"/>
  <c r="BL139" i="41" s="1"/>
  <c r="BL138" i="41" s="1"/>
  <c r="BL137" i="41" s="1"/>
  <c r="BL136" i="41" s="1"/>
  <c r="BL135" i="41" s="1"/>
  <c r="BL134" i="41" s="1"/>
  <c r="BL133" i="41" s="1"/>
  <c r="BL132" i="41" s="1"/>
  <c r="BL131" i="41" s="1"/>
  <c r="BL130" i="41" s="1"/>
  <c r="BL129" i="41" s="1"/>
  <c r="BL128" i="41" s="1"/>
  <c r="BL127" i="41" s="1"/>
  <c r="BL126" i="41" s="1"/>
  <c r="BL125" i="41" s="1"/>
  <c r="BB141" i="41"/>
  <c r="BB140" i="41" s="1"/>
  <c r="BB139" i="41" s="1"/>
  <c r="BB138" i="41" s="1"/>
  <c r="BB137" i="41" s="1"/>
  <c r="BB136" i="41" s="1"/>
  <c r="BB135" i="41" s="1"/>
  <c r="BB134" i="41" s="1"/>
  <c r="BB133" i="41" s="1"/>
  <c r="BB132" i="41" s="1"/>
  <c r="BB131" i="41" s="1"/>
  <c r="BB130" i="41" s="1"/>
  <c r="BB129" i="41" s="1"/>
  <c r="BB128" i="41" s="1"/>
  <c r="BB127" i="41" s="1"/>
  <c r="BB126" i="41" s="1"/>
  <c r="BB125" i="41" s="1"/>
  <c r="AX141" i="41"/>
  <c r="AX140" i="41" s="1"/>
  <c r="AX139" i="41" s="1"/>
  <c r="AX138" i="41" s="1"/>
  <c r="AX137" i="41" s="1"/>
  <c r="AX136" i="41" s="1"/>
  <c r="AX135" i="41" s="1"/>
  <c r="AX134" i="41" s="1"/>
  <c r="AX133" i="41" s="1"/>
  <c r="AX132" i="41" s="1"/>
  <c r="AX131" i="41" s="1"/>
  <c r="AX130" i="41" s="1"/>
  <c r="AX129" i="41" s="1"/>
  <c r="AX128" i="41" s="1"/>
  <c r="AX127" i="41" s="1"/>
  <c r="AX126" i="41" s="1"/>
  <c r="AX125" i="41" s="1"/>
  <c r="AP141" i="41"/>
  <c r="AP140" i="41" s="1"/>
  <c r="AP139" i="41" s="1"/>
  <c r="AP138" i="41" s="1"/>
  <c r="AP137" i="41" s="1"/>
  <c r="AP136" i="41" s="1"/>
  <c r="AP135" i="41" s="1"/>
  <c r="AP134" i="41" s="1"/>
  <c r="AP133" i="41" s="1"/>
  <c r="AP132" i="41" s="1"/>
  <c r="AP131" i="41" s="1"/>
  <c r="AP130" i="41" s="1"/>
  <c r="AP129" i="41" s="1"/>
  <c r="AP128" i="41" s="1"/>
  <c r="AP127" i="41" s="1"/>
  <c r="AP126" i="41" s="1"/>
  <c r="AP125" i="41" s="1"/>
  <c r="Z141" i="41"/>
  <c r="Z140" i="41" s="1"/>
  <c r="Z139" i="41" s="1"/>
  <c r="Z138" i="41" s="1"/>
  <c r="Z137" i="41" s="1"/>
  <c r="Z136" i="41" s="1"/>
  <c r="Z135" i="41" s="1"/>
  <c r="Z134" i="41" s="1"/>
  <c r="Z133" i="41" s="1"/>
  <c r="Z132" i="41" s="1"/>
  <c r="Z131" i="41" s="1"/>
  <c r="Z130" i="41" s="1"/>
  <c r="Z129" i="41" s="1"/>
  <c r="Z128" i="41" s="1"/>
  <c r="Z127" i="41" s="1"/>
  <c r="Z126" i="41" s="1"/>
  <c r="Z125" i="41" s="1"/>
  <c r="R141" i="41"/>
  <c r="R140" i="41" s="1"/>
  <c r="R139" i="41" s="1"/>
  <c r="R138" i="41" s="1"/>
  <c r="R137" i="41" s="1"/>
  <c r="R136" i="41" s="1"/>
  <c r="R135" i="41" s="1"/>
  <c r="R134" i="41" s="1"/>
  <c r="R133" i="41" s="1"/>
  <c r="R132" i="41" s="1"/>
  <c r="R131" i="41" s="1"/>
  <c r="R130" i="41" s="1"/>
  <c r="R129" i="41" s="1"/>
  <c r="R128" i="41" s="1"/>
  <c r="R127" i="41" s="1"/>
  <c r="R126" i="41" s="1"/>
  <c r="R125" i="41" s="1"/>
  <c r="BW141" i="41"/>
  <c r="BW140" i="41" s="1"/>
  <c r="BW139" i="41" s="1"/>
  <c r="BW138" i="41" s="1"/>
  <c r="BW137" i="41" s="1"/>
  <c r="BW136" i="41" s="1"/>
  <c r="BW135" i="41" s="1"/>
  <c r="BW134" i="41" s="1"/>
  <c r="BW133" i="41" s="1"/>
  <c r="BW132" i="41" s="1"/>
  <c r="BW131" i="41" s="1"/>
  <c r="BW130" i="41" s="1"/>
  <c r="BW129" i="41" s="1"/>
  <c r="BW128" i="41" s="1"/>
  <c r="BW127" i="41" s="1"/>
  <c r="BW126" i="41" s="1"/>
  <c r="BW125" i="41" s="1"/>
  <c r="BO141" i="41"/>
  <c r="BO140" i="41" s="1"/>
  <c r="BO139" i="41" s="1"/>
  <c r="BO138" i="41" s="1"/>
  <c r="BO137" i="41" s="1"/>
  <c r="BO136" i="41" s="1"/>
  <c r="BO135" i="41" s="1"/>
  <c r="BO134" i="41" s="1"/>
  <c r="BO133" i="41" s="1"/>
  <c r="BO132" i="41" s="1"/>
  <c r="BO131" i="41" s="1"/>
  <c r="BO130" i="41" s="1"/>
  <c r="BO129" i="41" s="1"/>
  <c r="BO128" i="41" s="1"/>
  <c r="BO127" i="41" s="1"/>
  <c r="BO126" i="41" s="1"/>
  <c r="BO125" i="41" s="1"/>
  <c r="AV141" i="41"/>
  <c r="AV140" i="41" s="1"/>
  <c r="AV139" i="41" s="1"/>
  <c r="AV138" i="41" s="1"/>
  <c r="AV137" i="41" s="1"/>
  <c r="AV136" i="41" s="1"/>
  <c r="AV135" i="41" s="1"/>
  <c r="AV134" i="41" s="1"/>
  <c r="AV133" i="41" s="1"/>
  <c r="AV132" i="41" s="1"/>
  <c r="AV131" i="41" s="1"/>
  <c r="AV130" i="41" s="1"/>
  <c r="AV129" i="41" s="1"/>
  <c r="AV128" i="41" s="1"/>
  <c r="AV127" i="41" s="1"/>
  <c r="AV126" i="41" s="1"/>
  <c r="AV125" i="41" s="1"/>
  <c r="U141" i="41"/>
  <c r="U140" i="41" s="1"/>
  <c r="U139" i="41" s="1"/>
  <c r="U138" i="41" s="1"/>
  <c r="U137" i="41" s="1"/>
  <c r="U136" i="41" s="1"/>
  <c r="U135" i="41" s="1"/>
  <c r="U134" i="41" s="1"/>
  <c r="U133" i="41" s="1"/>
  <c r="U132" i="41" s="1"/>
  <c r="U131" i="41" s="1"/>
  <c r="U130" i="41" s="1"/>
  <c r="U129" i="41" s="1"/>
  <c r="U128" i="41" s="1"/>
  <c r="U127" i="41" s="1"/>
  <c r="U126" i="41" s="1"/>
  <c r="U125" i="41" s="1"/>
  <c r="BD141" i="41"/>
  <c r="BD140" i="41" s="1"/>
  <c r="BD139" i="41" s="1"/>
  <c r="BD138" i="41" s="1"/>
  <c r="BD137" i="41" s="1"/>
  <c r="BD136" i="41" s="1"/>
  <c r="BD135" i="41" s="1"/>
  <c r="BD134" i="41" s="1"/>
  <c r="BD133" i="41" s="1"/>
  <c r="BD132" i="41" s="1"/>
  <c r="BD131" i="41" s="1"/>
  <c r="BD130" i="41" s="1"/>
  <c r="BD129" i="41" s="1"/>
  <c r="BD128" i="41" s="1"/>
  <c r="BD127" i="41" s="1"/>
  <c r="BD126" i="41" s="1"/>
  <c r="BD125" i="41" s="1"/>
  <c r="AN141" i="41"/>
  <c r="AN140" i="41" s="1"/>
  <c r="AN139" i="41" s="1"/>
  <c r="AN138" i="41" s="1"/>
  <c r="AN137" i="41" s="1"/>
  <c r="AN136" i="41" s="1"/>
  <c r="AN135" i="41" s="1"/>
  <c r="AN134" i="41" s="1"/>
  <c r="AN133" i="41" s="1"/>
  <c r="AN132" i="41" s="1"/>
  <c r="AN131" i="41" s="1"/>
  <c r="AN130" i="41" s="1"/>
  <c r="AN129" i="41" s="1"/>
  <c r="AN128" i="41" s="1"/>
  <c r="AN127" i="41" s="1"/>
  <c r="AN126" i="41" s="1"/>
  <c r="AN125" i="41" s="1"/>
  <c r="AB141" i="41"/>
  <c r="AB140" i="41" s="1"/>
  <c r="AB139" i="41" s="1"/>
  <c r="AB138" i="41" s="1"/>
  <c r="AB137" i="41" s="1"/>
  <c r="AB136" i="41" s="1"/>
  <c r="AB135" i="41" s="1"/>
  <c r="AB134" i="41" s="1"/>
  <c r="AB133" i="41" s="1"/>
  <c r="AB132" i="41" s="1"/>
  <c r="AB131" i="41" s="1"/>
  <c r="AB130" i="41" s="1"/>
  <c r="AB129" i="41" s="1"/>
  <c r="AB128" i="41" s="1"/>
  <c r="AB127" i="41" s="1"/>
  <c r="AB126" i="41" s="1"/>
  <c r="AB125" i="41" s="1"/>
  <c r="AI141" i="41"/>
  <c r="AI140" i="41" s="1"/>
  <c r="AI139" i="41" s="1"/>
  <c r="AI138" i="41" s="1"/>
  <c r="AI137" i="41" s="1"/>
  <c r="AI136" i="41" s="1"/>
  <c r="AI135" i="41" s="1"/>
  <c r="AI134" i="41" s="1"/>
  <c r="AI133" i="41" s="1"/>
  <c r="AI132" i="41" s="1"/>
  <c r="AI131" i="41" s="1"/>
  <c r="AI130" i="41" s="1"/>
  <c r="AI129" i="41" s="1"/>
  <c r="AI128" i="41" s="1"/>
  <c r="AI127" i="41" s="1"/>
  <c r="AI126" i="41" s="1"/>
  <c r="AI125" i="41" s="1"/>
  <c r="BK141" i="41"/>
  <c r="BK140" i="41" s="1"/>
  <c r="BK139" i="41" s="1"/>
  <c r="BK138" i="41" s="1"/>
  <c r="BK137" i="41" s="1"/>
  <c r="BK136" i="41" s="1"/>
  <c r="BK135" i="41" s="1"/>
  <c r="BK134" i="41" s="1"/>
  <c r="BK133" i="41" s="1"/>
  <c r="BK132" i="41" s="1"/>
  <c r="BK131" i="41" s="1"/>
  <c r="BK130" i="41" s="1"/>
  <c r="BK129" i="41" s="1"/>
  <c r="BK128" i="41" s="1"/>
  <c r="BK127" i="41" s="1"/>
  <c r="BK126" i="41" s="1"/>
  <c r="BK125" i="41" s="1"/>
  <c r="BE141" i="41"/>
  <c r="BE140" i="41" s="1"/>
  <c r="BE139" i="41" s="1"/>
  <c r="BE138" i="41" s="1"/>
  <c r="BE137" i="41" s="1"/>
  <c r="BE136" i="41" s="1"/>
  <c r="BE135" i="41" s="1"/>
  <c r="BE134" i="41" s="1"/>
  <c r="BE133" i="41" s="1"/>
  <c r="BE132" i="41" s="1"/>
  <c r="BE131" i="41" s="1"/>
  <c r="BE130" i="41" s="1"/>
  <c r="BE129" i="41" s="1"/>
  <c r="BE128" i="41" s="1"/>
  <c r="BE127" i="41" s="1"/>
  <c r="BE126" i="41" s="1"/>
  <c r="BE125" i="41" s="1"/>
  <c r="AJ141" i="41"/>
  <c r="AJ140" i="41" s="1"/>
  <c r="AJ139" i="41" s="1"/>
  <c r="AJ138" i="41" s="1"/>
  <c r="AJ137" i="41" s="1"/>
  <c r="AJ136" i="41" s="1"/>
  <c r="AJ135" i="41" s="1"/>
  <c r="AJ134" i="41" s="1"/>
  <c r="AJ133" i="41" s="1"/>
  <c r="AJ132" i="41" s="1"/>
  <c r="AJ131" i="41" s="1"/>
  <c r="AJ130" i="41" s="1"/>
  <c r="AJ129" i="41" s="1"/>
  <c r="AJ128" i="41" s="1"/>
  <c r="AJ127" i="41" s="1"/>
  <c r="AJ126" i="41" s="1"/>
  <c r="AJ125" i="41" s="1"/>
  <c r="AR141" i="41"/>
  <c r="AR140" i="41" s="1"/>
  <c r="AR139" i="41" s="1"/>
  <c r="AR138" i="41" s="1"/>
  <c r="AR137" i="41" s="1"/>
  <c r="AR136" i="41" s="1"/>
  <c r="AR135" i="41" s="1"/>
  <c r="AR134" i="41" s="1"/>
  <c r="AR133" i="41" s="1"/>
  <c r="AR132" i="41" s="1"/>
  <c r="AR131" i="41" s="1"/>
  <c r="AR130" i="41" s="1"/>
  <c r="AR129" i="41" s="1"/>
  <c r="AR128" i="41" s="1"/>
  <c r="AR127" i="41" s="1"/>
  <c r="AR126" i="41" s="1"/>
  <c r="AR125" i="41" s="1"/>
  <c r="AF141" i="41"/>
  <c r="AF140" i="41" s="1"/>
  <c r="AF139" i="41" s="1"/>
  <c r="AF138" i="41" s="1"/>
  <c r="AF137" i="41" s="1"/>
  <c r="AF136" i="41" s="1"/>
  <c r="AF135" i="41" s="1"/>
  <c r="AF134" i="41" s="1"/>
  <c r="AF133" i="41" s="1"/>
  <c r="AF132" i="41" s="1"/>
  <c r="AF131" i="41" s="1"/>
  <c r="AF130" i="41" s="1"/>
  <c r="AF129" i="41" s="1"/>
  <c r="AF128" i="41" s="1"/>
  <c r="AF127" i="41" s="1"/>
  <c r="AF126" i="41" s="1"/>
  <c r="AF125" i="41" s="1"/>
  <c r="T141" i="41"/>
  <c r="T140" i="41" s="1"/>
  <c r="T139" i="41" s="1"/>
  <c r="T138" i="41" s="1"/>
  <c r="T137" i="41" s="1"/>
  <c r="T136" i="41" s="1"/>
  <c r="T135" i="41" s="1"/>
  <c r="T134" i="41" s="1"/>
  <c r="T133" i="41" s="1"/>
  <c r="T132" i="41" s="1"/>
  <c r="T131" i="41" s="1"/>
  <c r="T130" i="41" s="1"/>
  <c r="T129" i="41" s="1"/>
  <c r="T128" i="41" s="1"/>
  <c r="T127" i="41" s="1"/>
  <c r="T126" i="41" s="1"/>
  <c r="T125" i="41" s="1"/>
  <c r="BC141" i="41"/>
  <c r="BC140" i="41" s="1"/>
  <c r="BC139" i="41" s="1"/>
  <c r="BC138" i="41" s="1"/>
  <c r="BC137" i="41" s="1"/>
  <c r="BC136" i="41" s="1"/>
  <c r="BC135" i="41" s="1"/>
  <c r="BC134" i="41" s="1"/>
  <c r="BC133" i="41" s="1"/>
  <c r="BC132" i="41" s="1"/>
  <c r="BC131" i="41" s="1"/>
  <c r="BC130" i="41" s="1"/>
  <c r="BC129" i="41" s="1"/>
  <c r="BC128" i="41" s="1"/>
  <c r="BC127" i="41" s="1"/>
  <c r="BC126" i="41" s="1"/>
  <c r="BC125" i="41" s="1"/>
  <c r="X141" i="41"/>
  <c r="X140" i="41" s="1"/>
  <c r="X139" i="41" s="1"/>
  <c r="X138" i="41" s="1"/>
  <c r="X137" i="41" s="1"/>
  <c r="X136" i="41" s="1"/>
  <c r="X135" i="41" s="1"/>
  <c r="X134" i="41" s="1"/>
  <c r="X133" i="41" s="1"/>
  <c r="X132" i="41" s="1"/>
  <c r="X131" i="41" s="1"/>
  <c r="X130" i="41" s="1"/>
  <c r="X129" i="41" s="1"/>
  <c r="X128" i="41" s="1"/>
  <c r="X127" i="41" s="1"/>
  <c r="X126" i="41" s="1"/>
  <c r="X125" i="41" s="1"/>
  <c r="AZ141" i="41"/>
  <c r="AZ140" i="41" s="1"/>
  <c r="AZ139" i="41" s="1"/>
  <c r="AZ138" i="41" s="1"/>
  <c r="AZ137" i="41" s="1"/>
  <c r="AZ136" i="41" s="1"/>
  <c r="AZ135" i="41" s="1"/>
  <c r="AZ134" i="41" s="1"/>
  <c r="AZ133" i="41" s="1"/>
  <c r="AZ132" i="41" s="1"/>
  <c r="AZ131" i="41" s="1"/>
  <c r="AZ130" i="41" s="1"/>
  <c r="AZ129" i="41" s="1"/>
  <c r="AZ128" i="41" s="1"/>
  <c r="AZ127" i="41" s="1"/>
  <c r="AZ126" i="41" s="1"/>
  <c r="AZ125" i="41" s="1"/>
  <c r="BG141" i="41"/>
  <c r="BG140" i="41" s="1"/>
  <c r="BG139" i="41" s="1"/>
  <c r="BG138" i="41" s="1"/>
  <c r="BG137" i="41" s="1"/>
  <c r="BG136" i="41" s="1"/>
  <c r="BG135" i="41" s="1"/>
  <c r="BG134" i="41" s="1"/>
  <c r="BG133" i="41" s="1"/>
  <c r="BG132" i="41" s="1"/>
  <c r="BG131" i="41" s="1"/>
  <c r="BG130" i="41" s="1"/>
  <c r="BG129" i="41" s="1"/>
  <c r="BG128" i="41" s="1"/>
  <c r="BG127" i="41" s="1"/>
  <c r="BG126" i="41" s="1"/>
  <c r="BG125" i="41" s="1"/>
  <c r="AU141" i="41"/>
  <c r="AU140" i="41" s="1"/>
  <c r="AU139" i="41" s="1"/>
  <c r="AU138" i="41" s="1"/>
  <c r="AU137" i="41" s="1"/>
  <c r="AU136" i="41" s="1"/>
  <c r="AU135" i="41" s="1"/>
  <c r="AU134" i="41" s="1"/>
  <c r="AU133" i="41" s="1"/>
  <c r="AU132" i="41" s="1"/>
  <c r="AU131" i="41" s="1"/>
  <c r="AU130" i="41" s="1"/>
  <c r="AU129" i="41" s="1"/>
  <c r="AU128" i="41" s="1"/>
  <c r="AU127" i="41" s="1"/>
  <c r="AU126" i="41" s="1"/>
  <c r="AU125" i="41" s="1"/>
  <c r="BA141" i="41"/>
  <c r="BA140" i="41" s="1"/>
  <c r="BA139" i="41" s="1"/>
  <c r="BA138" i="41" s="1"/>
  <c r="BA137" i="41" s="1"/>
  <c r="BA136" i="41" s="1"/>
  <c r="BA135" i="41" s="1"/>
  <c r="BA134" i="41" s="1"/>
  <c r="BA133" i="41" s="1"/>
  <c r="BA132" i="41" s="1"/>
  <c r="BA131" i="41" s="1"/>
  <c r="BA130" i="41" s="1"/>
  <c r="BA129" i="41" s="1"/>
  <c r="BA128" i="41" s="1"/>
  <c r="BA127" i="41" s="1"/>
  <c r="BA126" i="41" s="1"/>
  <c r="BA125" i="41" s="1"/>
  <c r="AL141" i="41"/>
  <c r="AL140" i="41" s="1"/>
  <c r="AL139" i="41" s="1"/>
  <c r="AL138" i="41" s="1"/>
  <c r="AL137" i="41" s="1"/>
  <c r="AL136" i="41" s="1"/>
  <c r="AL135" i="41" s="1"/>
  <c r="AL134" i="41" s="1"/>
  <c r="AL133" i="41" s="1"/>
  <c r="AL132" i="41" s="1"/>
  <c r="AL131" i="41" s="1"/>
  <c r="AL130" i="41" s="1"/>
  <c r="AL129" i="41" s="1"/>
  <c r="AL128" i="41" s="1"/>
  <c r="AL127" i="41" s="1"/>
  <c r="AL126" i="41" s="1"/>
  <c r="AL125" i="41" s="1"/>
  <c r="CA141" i="41"/>
  <c r="CA140" i="41" s="1"/>
  <c r="CA139" i="41" s="1"/>
  <c r="CA138" i="41" s="1"/>
  <c r="CA137" i="41" s="1"/>
  <c r="CA136" i="41" s="1"/>
  <c r="CA135" i="41" s="1"/>
  <c r="CA134" i="41" s="1"/>
  <c r="CA133" i="41" s="1"/>
  <c r="CA132" i="41" s="1"/>
  <c r="CA131" i="41" s="1"/>
  <c r="CA130" i="41" s="1"/>
  <c r="CA129" i="41" s="1"/>
  <c r="CA128" i="41" s="1"/>
  <c r="CA127" i="41" s="1"/>
  <c r="CA126" i="41" s="1"/>
  <c r="CA125" i="41" s="1"/>
  <c r="BM141" i="41"/>
  <c r="BM140" i="41" s="1"/>
  <c r="BM139" i="41" s="1"/>
  <c r="BM138" i="41" s="1"/>
  <c r="BM137" i="41" s="1"/>
  <c r="BM136" i="41" s="1"/>
  <c r="BM135" i="41" s="1"/>
  <c r="BM134" i="41" s="1"/>
  <c r="BM133" i="41" s="1"/>
  <c r="BM132" i="41" s="1"/>
  <c r="BM131" i="41" s="1"/>
  <c r="BM130" i="41" s="1"/>
  <c r="BM129" i="41" s="1"/>
  <c r="BM128" i="41" s="1"/>
  <c r="BM127" i="41" s="1"/>
  <c r="BM126" i="41" s="1"/>
  <c r="BM125" i="41" s="1"/>
  <c r="AQ141" i="41"/>
  <c r="AQ140" i="41" s="1"/>
  <c r="AQ139" i="41" s="1"/>
  <c r="AQ138" i="41" s="1"/>
  <c r="AQ137" i="41" s="1"/>
  <c r="AQ136" i="41" s="1"/>
  <c r="AQ135" i="41" s="1"/>
  <c r="AQ134" i="41" s="1"/>
  <c r="AQ133" i="41" s="1"/>
  <c r="AQ132" i="41" s="1"/>
  <c r="AQ131" i="41" s="1"/>
  <c r="AQ130" i="41" s="1"/>
  <c r="AQ129" i="41" s="1"/>
  <c r="AQ128" i="41" s="1"/>
  <c r="AQ127" i="41" s="1"/>
  <c r="AQ126" i="41" s="1"/>
  <c r="AQ125" i="41" s="1"/>
  <c r="P141" i="41"/>
  <c r="P140" i="41" s="1"/>
  <c r="P139" i="41" s="1"/>
  <c r="P138" i="41" s="1"/>
  <c r="P137" i="41" s="1"/>
  <c r="P136" i="41" s="1"/>
  <c r="P135" i="41" s="1"/>
  <c r="P134" i="41" s="1"/>
  <c r="P133" i="41" s="1"/>
  <c r="P132" i="41" s="1"/>
  <c r="P131" i="41" s="1"/>
  <c r="P130" i="41" s="1"/>
  <c r="P129" i="41" s="1"/>
  <c r="P128" i="41" s="1"/>
  <c r="P127" i="41" s="1"/>
  <c r="P126" i="41" s="1"/>
  <c r="P125" i="41" s="1"/>
  <c r="BQ141" i="41"/>
  <c r="BQ140" i="41" s="1"/>
  <c r="BQ139" i="41" s="1"/>
  <c r="BQ138" i="41" s="1"/>
  <c r="BQ137" i="41" s="1"/>
  <c r="BQ136" i="41" s="1"/>
  <c r="BQ135" i="41" s="1"/>
  <c r="BQ134" i="41" s="1"/>
  <c r="BQ133" i="41" s="1"/>
  <c r="BQ132" i="41" s="1"/>
  <c r="BQ131" i="41" s="1"/>
  <c r="BQ130" i="41" s="1"/>
  <c r="BQ129" i="41" s="1"/>
  <c r="BQ128" i="41" s="1"/>
  <c r="BQ127" i="41" s="1"/>
  <c r="BQ126" i="41" s="1"/>
  <c r="BQ125" i="41" s="1"/>
  <c r="AO141" i="41"/>
  <c r="AO140" i="41" s="1"/>
  <c r="AO139" i="41" s="1"/>
  <c r="AO138" i="41" s="1"/>
  <c r="AO137" i="41" s="1"/>
  <c r="AO136" i="41" s="1"/>
  <c r="AO135" i="41" s="1"/>
  <c r="AO134" i="41" s="1"/>
  <c r="AO133" i="41" s="1"/>
  <c r="AO132" i="41" s="1"/>
  <c r="AO131" i="41" s="1"/>
  <c r="AO130" i="41" s="1"/>
  <c r="AO129" i="41" s="1"/>
  <c r="AO128" i="41" s="1"/>
  <c r="AO127" i="41" s="1"/>
  <c r="AO126" i="41" s="1"/>
  <c r="AO125" i="41" s="1"/>
  <c r="AY141" i="41"/>
  <c r="AY140" i="41" s="1"/>
  <c r="AY139" i="41" s="1"/>
  <c r="AY138" i="41" s="1"/>
  <c r="AY137" i="41" s="1"/>
  <c r="AY136" i="41" s="1"/>
  <c r="AY135" i="41" s="1"/>
  <c r="AY134" i="41" s="1"/>
  <c r="AY133" i="41" s="1"/>
  <c r="AY132" i="41" s="1"/>
  <c r="AY131" i="41" s="1"/>
  <c r="AY130" i="41" s="1"/>
  <c r="AY129" i="41" s="1"/>
  <c r="AY128" i="41" s="1"/>
  <c r="AY127" i="41" s="1"/>
  <c r="AY126" i="41" s="1"/>
  <c r="AY125" i="41" s="1"/>
  <c r="D20" i="41"/>
  <c r="D19" i="41" s="1"/>
  <c r="D18" i="41" s="1"/>
  <c r="D17" i="41" s="1"/>
  <c r="D16" i="41" s="1"/>
  <c r="D15" i="41" s="1"/>
  <c r="D14" i="41" s="1"/>
  <c r="D13" i="41" s="1"/>
  <c r="D12" i="41" s="1"/>
  <c r="D11" i="41" s="1"/>
  <c r="D10" i="41" s="1"/>
  <c r="D9" i="41" s="1"/>
  <c r="D8" i="41" s="1"/>
  <c r="D7" i="41" s="1"/>
  <c r="D6" i="41" s="1"/>
  <c r="D5" i="41" s="1"/>
  <c r="G240" i="41"/>
  <c r="S240" i="41"/>
  <c r="AE240" i="41"/>
  <c r="AQ240" i="41"/>
  <c r="BC240" i="41"/>
  <c r="BO240" i="41"/>
  <c r="CA240" i="41"/>
  <c r="H240" i="41"/>
  <c r="T240" i="41"/>
  <c r="AF240" i="41"/>
  <c r="AR240" i="41"/>
  <c r="BD240" i="41"/>
  <c r="BP240" i="41"/>
  <c r="I240" i="41"/>
  <c r="U240" i="41"/>
  <c r="AG240" i="41"/>
  <c r="AS240" i="41"/>
  <c r="BE240" i="41"/>
  <c r="BQ240" i="41"/>
  <c r="J240" i="41"/>
  <c r="V240" i="41"/>
  <c r="AH240" i="41"/>
  <c r="AT240" i="41"/>
  <c r="BF240" i="41"/>
  <c r="BR240" i="41"/>
  <c r="K240" i="41"/>
  <c r="W240" i="41"/>
  <c r="AI240" i="41"/>
  <c r="AU240" i="41"/>
  <c r="BG240" i="41"/>
  <c r="BS240" i="41"/>
  <c r="L240" i="41"/>
  <c r="X240" i="41"/>
  <c r="AJ240" i="41"/>
  <c r="AV240" i="41"/>
  <c r="BH240" i="41"/>
  <c r="BT240" i="41"/>
  <c r="M240" i="41"/>
  <c r="Y240" i="41"/>
  <c r="AK240" i="41"/>
  <c r="AW240" i="41"/>
  <c r="BI240" i="41"/>
  <c r="BU240" i="41"/>
  <c r="N240" i="41"/>
  <c r="Z240" i="41"/>
  <c r="AL240" i="41"/>
  <c r="AX240" i="41"/>
  <c r="BJ240" i="41"/>
  <c r="BV240" i="41"/>
  <c r="O240" i="41"/>
  <c r="AA240" i="41"/>
  <c r="AM240" i="41"/>
  <c r="AY240" i="41"/>
  <c r="BK240" i="41"/>
  <c r="BW240" i="41"/>
  <c r="D240" i="41"/>
  <c r="P240" i="41"/>
  <c r="AB240" i="41"/>
  <c r="AN240" i="41"/>
  <c r="AZ240" i="41"/>
  <c r="BL240" i="41"/>
  <c r="BX240" i="41"/>
  <c r="F240" i="41"/>
  <c r="R240" i="41"/>
  <c r="AD240" i="41"/>
  <c r="AP240" i="41"/>
  <c r="BB240" i="41"/>
  <c r="BN240" i="41"/>
  <c r="BZ240" i="41"/>
  <c r="E240" i="41"/>
  <c r="Q240" i="41"/>
  <c r="AC240" i="41"/>
  <c r="AO240" i="41"/>
  <c r="BA240" i="41"/>
  <c r="BM240" i="41"/>
  <c r="BY240" i="41"/>
  <c r="L225" i="41"/>
  <c r="E225" i="41"/>
  <c r="P225" i="41"/>
  <c r="AB225" i="41"/>
  <c r="AN225" i="41"/>
  <c r="AZ225" i="41"/>
  <c r="BL225" i="41"/>
  <c r="BX225" i="41"/>
  <c r="Q225" i="41"/>
  <c r="AC225" i="41"/>
  <c r="AO225" i="41"/>
  <c r="BA225" i="41"/>
  <c r="BM225" i="41"/>
  <c r="BY225" i="41"/>
  <c r="D225" i="41"/>
  <c r="R225" i="41"/>
  <c r="AD225" i="41"/>
  <c r="AP225" i="41"/>
  <c r="BB225" i="41"/>
  <c r="BN225" i="41"/>
  <c r="BZ225" i="41"/>
  <c r="F225" i="41"/>
  <c r="S225" i="41"/>
  <c r="AE225" i="41"/>
  <c r="AQ225" i="41"/>
  <c r="BC225" i="41"/>
  <c r="BO225" i="41"/>
  <c r="CA225" i="41"/>
  <c r="G225" i="41"/>
  <c r="T225" i="41"/>
  <c r="AF225" i="41"/>
  <c r="AR225" i="41"/>
  <c r="BD225" i="41"/>
  <c r="BP225" i="41"/>
  <c r="H225" i="41"/>
  <c r="U225" i="41"/>
  <c r="AG225" i="41"/>
  <c r="AS225" i="41"/>
  <c r="BE225" i="41"/>
  <c r="BQ225" i="41"/>
  <c r="I225" i="41"/>
  <c r="V225" i="41"/>
  <c r="AH225" i="41"/>
  <c r="AT225" i="41"/>
  <c r="BF225" i="41"/>
  <c r="BR225" i="41"/>
  <c r="J225" i="41"/>
  <c r="W225" i="41"/>
  <c r="AI225" i="41"/>
  <c r="AU225" i="41"/>
  <c r="BG225" i="41"/>
  <c r="BS225" i="41"/>
  <c r="K225" i="41"/>
  <c r="X225" i="41"/>
  <c r="AJ225" i="41"/>
  <c r="AV225" i="41"/>
  <c r="BH225" i="41"/>
  <c r="BT225" i="41"/>
  <c r="M225" i="41"/>
  <c r="Y225" i="41"/>
  <c r="AK225" i="41"/>
  <c r="AW225" i="41"/>
  <c r="BI225" i="41"/>
  <c r="BU225" i="41"/>
  <c r="N225" i="41"/>
  <c r="Z225" i="41"/>
  <c r="AL225" i="41"/>
  <c r="AX225" i="41"/>
  <c r="BJ225" i="41"/>
  <c r="BV225" i="41"/>
  <c r="AY225" i="41"/>
  <c r="BK225" i="41"/>
  <c r="BW225" i="41"/>
  <c r="O225" i="41"/>
  <c r="AM225" i="41"/>
  <c r="AA225" i="41"/>
  <c r="D215" i="41"/>
  <c r="P215" i="41"/>
  <c r="AB215" i="41"/>
  <c r="AN215" i="41"/>
  <c r="AZ215" i="41"/>
  <c r="BL215" i="41"/>
  <c r="BX215" i="41"/>
  <c r="E215" i="41"/>
  <c r="Q215" i="41"/>
  <c r="AC215" i="41"/>
  <c r="AO215" i="41"/>
  <c r="BA215" i="41"/>
  <c r="BM215" i="41"/>
  <c r="BY215" i="41"/>
  <c r="F215" i="41"/>
  <c r="R215" i="41"/>
  <c r="AD215" i="41"/>
  <c r="AP215" i="41"/>
  <c r="BB215" i="41"/>
  <c r="BN215" i="41"/>
  <c r="BZ215" i="41"/>
  <c r="G215" i="41"/>
  <c r="S215" i="41"/>
  <c r="AE215" i="41"/>
  <c r="AQ215" i="41"/>
  <c r="BC215" i="41"/>
  <c r="BO215" i="41"/>
  <c r="CA215" i="41"/>
  <c r="H215" i="41"/>
  <c r="T215" i="41"/>
  <c r="AF215" i="41"/>
  <c r="AR215" i="41"/>
  <c r="BD215" i="41"/>
  <c r="BP215" i="41"/>
  <c r="I215" i="41"/>
  <c r="U215" i="41"/>
  <c r="AG215" i="41"/>
  <c r="AS215" i="41"/>
  <c r="BE215" i="41"/>
  <c r="BQ215" i="41"/>
  <c r="J215" i="41"/>
  <c r="V215" i="41"/>
  <c r="AH215" i="41"/>
  <c r="AT215" i="41"/>
  <c r="BF215" i="41"/>
  <c r="BR215" i="41"/>
  <c r="K215" i="41"/>
  <c r="W215" i="41"/>
  <c r="AI215" i="41"/>
  <c r="AU215" i="41"/>
  <c r="BG215" i="41"/>
  <c r="BS215" i="41"/>
  <c r="L215" i="41"/>
  <c r="X215" i="41"/>
  <c r="AJ215" i="41"/>
  <c r="AV215" i="41"/>
  <c r="BH215" i="41"/>
  <c r="BT215" i="41"/>
  <c r="M215" i="41"/>
  <c r="Y215" i="41"/>
  <c r="AK215" i="41"/>
  <c r="AW215" i="41"/>
  <c r="BI215" i="41"/>
  <c r="BU215" i="41"/>
  <c r="N215" i="41"/>
  <c r="Z215" i="41"/>
  <c r="AL215" i="41"/>
  <c r="AX215" i="41"/>
  <c r="BJ215" i="41"/>
  <c r="BV215" i="41"/>
  <c r="AY215" i="41"/>
  <c r="BK215" i="41"/>
  <c r="BW215" i="41"/>
  <c r="O215" i="41"/>
  <c r="AA215" i="41"/>
  <c r="AM215" i="41"/>
  <c r="K189" i="41"/>
  <c r="W189" i="41"/>
  <c r="AI189" i="41"/>
  <c r="AU189" i="41"/>
  <c r="BG189" i="41"/>
  <c r="BS189" i="41"/>
  <c r="L189" i="41"/>
  <c r="X189" i="41"/>
  <c r="AJ189" i="41"/>
  <c r="AV189" i="41"/>
  <c r="BH189" i="41"/>
  <c r="BT189" i="41"/>
  <c r="M189" i="41"/>
  <c r="Y189" i="41"/>
  <c r="AK189" i="41"/>
  <c r="AW189" i="41"/>
  <c r="BI189" i="41"/>
  <c r="BU189" i="41"/>
  <c r="N189" i="41"/>
  <c r="Z189" i="41"/>
  <c r="AL189" i="41"/>
  <c r="AX189" i="41"/>
  <c r="BJ189" i="41"/>
  <c r="BV189" i="41"/>
  <c r="O189" i="41"/>
  <c r="AA189" i="41"/>
  <c r="AM189" i="41"/>
  <c r="AY189" i="41"/>
  <c r="BK189" i="41"/>
  <c r="BW189" i="41"/>
  <c r="D189" i="41"/>
  <c r="P189" i="41"/>
  <c r="AB189" i="41"/>
  <c r="AN189" i="41"/>
  <c r="AZ189" i="41"/>
  <c r="BL189" i="41"/>
  <c r="BX189" i="41"/>
  <c r="E189" i="41"/>
  <c r="Q189" i="41"/>
  <c r="AC189" i="41"/>
  <c r="AO189" i="41"/>
  <c r="BA189" i="41"/>
  <c r="BM189" i="41"/>
  <c r="BY189" i="41"/>
  <c r="F189" i="41"/>
  <c r="R189" i="41"/>
  <c r="AD189" i="41"/>
  <c r="AP189" i="41"/>
  <c r="BB189" i="41"/>
  <c r="BN189" i="41"/>
  <c r="BZ189" i="41"/>
  <c r="G189" i="41"/>
  <c r="S189" i="41"/>
  <c r="AE189" i="41"/>
  <c r="AQ189" i="41"/>
  <c r="BC189" i="41"/>
  <c r="BO189" i="41"/>
  <c r="CA189" i="41"/>
  <c r="H189" i="41"/>
  <c r="T189" i="41"/>
  <c r="AF189" i="41"/>
  <c r="AR189" i="41"/>
  <c r="BD189" i="41"/>
  <c r="BP189" i="41"/>
  <c r="I189" i="41"/>
  <c r="U189" i="41"/>
  <c r="AG189" i="41"/>
  <c r="AS189" i="41"/>
  <c r="BE189" i="41"/>
  <c r="BQ189" i="41"/>
  <c r="V189" i="41"/>
  <c r="AH189" i="41"/>
  <c r="AT189" i="41"/>
  <c r="BF189" i="41"/>
  <c r="BR189" i="41"/>
  <c r="J189" i="41"/>
  <c r="I172" i="41"/>
  <c r="U172" i="41"/>
  <c r="AG172" i="41"/>
  <c r="AS172" i="41"/>
  <c r="BE172" i="41"/>
  <c r="BQ172" i="41"/>
  <c r="J172" i="41"/>
  <c r="V172" i="41"/>
  <c r="AH172" i="41"/>
  <c r="AT172" i="41"/>
  <c r="BF172" i="41"/>
  <c r="BR172" i="41"/>
  <c r="M172" i="41"/>
  <c r="Y172" i="41"/>
  <c r="AK172" i="41"/>
  <c r="AW172" i="41"/>
  <c r="BI172" i="41"/>
  <c r="BU172" i="41"/>
  <c r="N172" i="41"/>
  <c r="Z172" i="41"/>
  <c r="AL172" i="41"/>
  <c r="AX172" i="41"/>
  <c r="BJ172" i="41"/>
  <c r="BV172" i="41"/>
  <c r="D172" i="41"/>
  <c r="T172" i="41"/>
  <c r="AN172" i="41"/>
  <c r="BD172" i="41"/>
  <c r="BX172" i="41"/>
  <c r="E172" i="41"/>
  <c r="W172" i="41"/>
  <c r="AO172" i="41"/>
  <c r="BG172" i="41"/>
  <c r="BY172" i="41"/>
  <c r="F172" i="41"/>
  <c r="X172" i="41"/>
  <c r="AP172" i="41"/>
  <c r="BH172" i="41"/>
  <c r="BZ172" i="41"/>
  <c r="G172" i="41"/>
  <c r="AA172" i="41"/>
  <c r="AQ172" i="41"/>
  <c r="BK172" i="41"/>
  <c r="CA172" i="41"/>
  <c r="H172" i="41"/>
  <c r="AB172" i="41"/>
  <c r="AR172" i="41"/>
  <c r="BL172" i="41"/>
  <c r="K172" i="41"/>
  <c r="AC172" i="41"/>
  <c r="AU172" i="41"/>
  <c r="BM172" i="41"/>
  <c r="L172" i="41"/>
  <c r="AD172" i="41"/>
  <c r="AV172" i="41"/>
  <c r="BN172" i="41"/>
  <c r="O172" i="41"/>
  <c r="AE172" i="41"/>
  <c r="AY172" i="41"/>
  <c r="BO172" i="41"/>
  <c r="P172" i="41"/>
  <c r="AF172" i="41"/>
  <c r="AZ172" i="41"/>
  <c r="BP172" i="41"/>
  <c r="R172" i="41"/>
  <c r="AJ172" i="41"/>
  <c r="BB172" i="41"/>
  <c r="BT172" i="41"/>
  <c r="BA172" i="41"/>
  <c r="BC172" i="41"/>
  <c r="BS172" i="41"/>
  <c r="BW172" i="41"/>
  <c r="Q172" i="41"/>
  <c r="S172" i="41"/>
  <c r="AI172" i="41"/>
  <c r="AM172" i="41"/>
  <c r="D234" i="41"/>
  <c r="P234" i="41"/>
  <c r="AB234" i="41"/>
  <c r="AN234" i="41"/>
  <c r="AZ234" i="41"/>
  <c r="BL234" i="41"/>
  <c r="BX234" i="41"/>
  <c r="E234" i="41"/>
  <c r="Q234" i="41"/>
  <c r="AC234" i="41"/>
  <c r="AO234" i="41"/>
  <c r="BA234" i="41"/>
  <c r="BM234" i="41"/>
  <c r="BY234" i="41"/>
  <c r="H234" i="41"/>
  <c r="T234" i="41"/>
  <c r="AF234" i="41"/>
  <c r="AR234" i="41"/>
  <c r="BD234" i="41"/>
  <c r="BP234" i="41"/>
  <c r="I234" i="41"/>
  <c r="U234" i="41"/>
  <c r="AG234" i="41"/>
  <c r="AS234" i="41"/>
  <c r="BE234" i="41"/>
  <c r="BQ234" i="41"/>
  <c r="W234" i="41"/>
  <c r="AM234" i="41"/>
  <c r="BG234" i="41"/>
  <c r="BW234" i="41"/>
  <c r="F234" i="41"/>
  <c r="X234" i="41"/>
  <c r="AP234" i="41"/>
  <c r="BH234" i="41"/>
  <c r="BZ234" i="41"/>
  <c r="G234" i="41"/>
  <c r="Y234" i="41"/>
  <c r="AQ234" i="41"/>
  <c r="BI234" i="41"/>
  <c r="CA234" i="41"/>
  <c r="J234" i="41"/>
  <c r="Z234" i="41"/>
  <c r="AT234" i="41"/>
  <c r="BJ234" i="41"/>
  <c r="K234" i="41"/>
  <c r="AA234" i="41"/>
  <c r="AU234" i="41"/>
  <c r="BK234" i="41"/>
  <c r="L234" i="41"/>
  <c r="AD234" i="41"/>
  <c r="AV234" i="41"/>
  <c r="BN234" i="41"/>
  <c r="M234" i="41"/>
  <c r="AE234" i="41"/>
  <c r="AW234" i="41"/>
  <c r="BO234" i="41"/>
  <c r="N234" i="41"/>
  <c r="AH234" i="41"/>
  <c r="AX234" i="41"/>
  <c r="BR234" i="41"/>
  <c r="O234" i="41"/>
  <c r="AI234" i="41"/>
  <c r="AY234" i="41"/>
  <c r="BS234" i="41"/>
  <c r="R234" i="41"/>
  <c r="AJ234" i="41"/>
  <c r="BB234" i="41"/>
  <c r="BT234" i="41"/>
  <c r="V234" i="41"/>
  <c r="AL234" i="41"/>
  <c r="BF234" i="41"/>
  <c r="BV234" i="41"/>
  <c r="S234" i="41"/>
  <c r="AK234" i="41"/>
  <c r="BC234" i="41"/>
  <c r="BU234" i="41"/>
  <c r="L235" i="41"/>
  <c r="X235" i="41"/>
  <c r="AJ235" i="41"/>
  <c r="AV235" i="41"/>
  <c r="BH235" i="41"/>
  <c r="BT235" i="41"/>
  <c r="M235" i="41"/>
  <c r="Y235" i="41"/>
  <c r="AK235" i="41"/>
  <c r="AW235" i="41"/>
  <c r="BI235" i="41"/>
  <c r="BU235" i="41"/>
  <c r="D235" i="41"/>
  <c r="E235" i="41"/>
  <c r="Q235" i="41"/>
  <c r="AC235" i="41"/>
  <c r="AO235" i="41"/>
  <c r="BA235" i="41"/>
  <c r="BM235" i="41"/>
  <c r="BY235" i="41"/>
  <c r="R235" i="41"/>
  <c r="AG235" i="41"/>
  <c r="AX235" i="41"/>
  <c r="BN235" i="41"/>
  <c r="S235" i="41"/>
  <c r="AH235" i="41"/>
  <c r="AY235" i="41"/>
  <c r="BO235" i="41"/>
  <c r="T235" i="41"/>
  <c r="AI235" i="41"/>
  <c r="AZ235" i="41"/>
  <c r="BP235" i="41"/>
  <c r="F235" i="41"/>
  <c r="U235" i="41"/>
  <c r="AL235" i="41"/>
  <c r="BB235" i="41"/>
  <c r="BQ235" i="41"/>
  <c r="G235" i="41"/>
  <c r="V235" i="41"/>
  <c r="AM235" i="41"/>
  <c r="BC235" i="41"/>
  <c r="BR235" i="41"/>
  <c r="H235" i="41"/>
  <c r="W235" i="41"/>
  <c r="AN235" i="41"/>
  <c r="BD235" i="41"/>
  <c r="BS235" i="41"/>
  <c r="I235" i="41"/>
  <c r="Z235" i="41"/>
  <c r="AP235" i="41"/>
  <c r="BE235" i="41"/>
  <c r="BV235" i="41"/>
  <c r="J235" i="41"/>
  <c r="AA235" i="41"/>
  <c r="AQ235" i="41"/>
  <c r="BF235" i="41"/>
  <c r="BW235" i="41"/>
  <c r="K235" i="41"/>
  <c r="AB235" i="41"/>
  <c r="AR235" i="41"/>
  <c r="BG235" i="41"/>
  <c r="BX235" i="41"/>
  <c r="N235" i="41"/>
  <c r="AD235" i="41"/>
  <c r="AS235" i="41"/>
  <c r="BJ235" i="41"/>
  <c r="BZ235" i="41"/>
  <c r="P235" i="41"/>
  <c r="AF235" i="41"/>
  <c r="AU235" i="41"/>
  <c r="BL235" i="41"/>
  <c r="O235" i="41"/>
  <c r="AE235" i="41"/>
  <c r="AT235" i="41"/>
  <c r="BK235" i="41"/>
  <c r="CA235" i="41"/>
  <c r="H227" i="41"/>
  <c r="T227" i="41"/>
  <c r="AF227" i="41"/>
  <c r="AR227" i="41"/>
  <c r="BD227" i="41"/>
  <c r="BP227" i="41"/>
  <c r="I227" i="41"/>
  <c r="U227" i="41"/>
  <c r="AG227" i="41"/>
  <c r="AS227" i="41"/>
  <c r="BE227" i="41"/>
  <c r="BQ227" i="41"/>
  <c r="J227" i="41"/>
  <c r="V227" i="41"/>
  <c r="AH227" i="41"/>
  <c r="AT227" i="41"/>
  <c r="BF227" i="41"/>
  <c r="BR227" i="41"/>
  <c r="K227" i="41"/>
  <c r="W227" i="41"/>
  <c r="AI227" i="41"/>
  <c r="AU227" i="41"/>
  <c r="BG227" i="41"/>
  <c r="BS227" i="41"/>
  <c r="L227" i="41"/>
  <c r="X227" i="41"/>
  <c r="AJ227" i="41"/>
  <c r="AV227" i="41"/>
  <c r="BH227" i="41"/>
  <c r="BT227" i="41"/>
  <c r="M227" i="41"/>
  <c r="Y227" i="41"/>
  <c r="AK227" i="41"/>
  <c r="AW227" i="41"/>
  <c r="BI227" i="41"/>
  <c r="BU227" i="41"/>
  <c r="N227" i="41"/>
  <c r="Z227" i="41"/>
  <c r="AL227" i="41"/>
  <c r="AX227" i="41"/>
  <c r="BJ227" i="41"/>
  <c r="BV227" i="41"/>
  <c r="O227" i="41"/>
  <c r="AA227" i="41"/>
  <c r="AM227" i="41"/>
  <c r="AY227" i="41"/>
  <c r="BK227" i="41"/>
  <c r="BW227" i="41"/>
  <c r="D227" i="41"/>
  <c r="P227" i="41"/>
  <c r="AB227" i="41"/>
  <c r="AN227" i="41"/>
  <c r="AZ227" i="41"/>
  <c r="BL227" i="41"/>
  <c r="BX227" i="41"/>
  <c r="E227" i="41"/>
  <c r="Q227" i="41"/>
  <c r="AC227" i="41"/>
  <c r="AO227" i="41"/>
  <c r="BA227" i="41"/>
  <c r="BM227" i="41"/>
  <c r="BY227" i="41"/>
  <c r="F227" i="41"/>
  <c r="R227" i="41"/>
  <c r="AD227" i="41"/>
  <c r="AP227" i="41"/>
  <c r="BB227" i="41"/>
  <c r="BN227" i="41"/>
  <c r="BZ227" i="41"/>
  <c r="AQ227" i="41"/>
  <c r="BC227" i="41"/>
  <c r="BO227" i="41"/>
  <c r="CA227" i="41"/>
  <c r="G227" i="41"/>
  <c r="AE227" i="41"/>
  <c r="S227" i="41"/>
  <c r="O197" i="41"/>
  <c r="AA197" i="41"/>
  <c r="AM197" i="41"/>
  <c r="AY197" i="41"/>
  <c r="BK197" i="41"/>
  <c r="BW197" i="41"/>
  <c r="D197" i="41"/>
  <c r="P197" i="41"/>
  <c r="AB197" i="41"/>
  <c r="AN197" i="41"/>
  <c r="AZ197" i="41"/>
  <c r="BL197" i="41"/>
  <c r="BX197" i="41"/>
  <c r="H197" i="41"/>
  <c r="T197" i="41"/>
  <c r="AF197" i="41"/>
  <c r="AR197" i="41"/>
  <c r="BD197" i="41"/>
  <c r="BP197" i="41"/>
  <c r="I197" i="41"/>
  <c r="X197" i="41"/>
  <c r="AO197" i="41"/>
  <c r="BE197" i="41"/>
  <c r="BT197" i="41"/>
  <c r="J197" i="41"/>
  <c r="Y197" i="41"/>
  <c r="AP197" i="41"/>
  <c r="BF197" i="41"/>
  <c r="BU197" i="41"/>
  <c r="K197" i="41"/>
  <c r="Z197" i="41"/>
  <c r="AQ197" i="41"/>
  <c r="BG197" i="41"/>
  <c r="BV197" i="41"/>
  <c r="L197" i="41"/>
  <c r="AC197" i="41"/>
  <c r="AS197" i="41"/>
  <c r="BH197" i="41"/>
  <c r="BY197" i="41"/>
  <c r="M197" i="41"/>
  <c r="AD197" i="41"/>
  <c r="AT197" i="41"/>
  <c r="BI197" i="41"/>
  <c r="BZ197" i="41"/>
  <c r="N197" i="41"/>
  <c r="AE197" i="41"/>
  <c r="AU197" i="41"/>
  <c r="BJ197" i="41"/>
  <c r="CA197" i="41"/>
  <c r="Q197" i="41"/>
  <c r="AG197" i="41"/>
  <c r="AV197" i="41"/>
  <c r="BM197" i="41"/>
  <c r="R197" i="41"/>
  <c r="AH197" i="41"/>
  <c r="AW197" i="41"/>
  <c r="BN197" i="41"/>
  <c r="S197" i="41"/>
  <c r="AI197" i="41"/>
  <c r="AX197" i="41"/>
  <c r="BO197" i="41"/>
  <c r="E197" i="41"/>
  <c r="U197" i="41"/>
  <c r="AJ197" i="41"/>
  <c r="BA197" i="41"/>
  <c r="BQ197" i="41"/>
  <c r="F197" i="41"/>
  <c r="V197" i="41"/>
  <c r="AK197" i="41"/>
  <c r="BB197" i="41"/>
  <c r="BR197" i="41"/>
  <c r="BS197" i="41"/>
  <c r="G197" i="41"/>
  <c r="W197" i="41"/>
  <c r="AL197" i="41"/>
  <c r="BC197" i="41"/>
  <c r="O194" i="41"/>
  <c r="AA194" i="41"/>
  <c r="AM194" i="41"/>
  <c r="AY194" i="41"/>
  <c r="BK194" i="41"/>
  <c r="BW194" i="41"/>
  <c r="D194" i="41"/>
  <c r="P194" i="41"/>
  <c r="AB194" i="41"/>
  <c r="AN194" i="41"/>
  <c r="AZ194" i="41"/>
  <c r="BL194" i="41"/>
  <c r="BX194" i="41"/>
  <c r="G194" i="41"/>
  <c r="S194" i="41"/>
  <c r="AE194" i="41"/>
  <c r="AQ194" i="41"/>
  <c r="BC194" i="41"/>
  <c r="BO194" i="41"/>
  <c r="H194" i="41"/>
  <c r="T194" i="41"/>
  <c r="AF194" i="41"/>
  <c r="AR194" i="41"/>
  <c r="BD194" i="41"/>
  <c r="BP194" i="41"/>
  <c r="K194" i="41"/>
  <c r="W194" i="41"/>
  <c r="L194" i="41"/>
  <c r="X194" i="41"/>
  <c r="U194" i="41"/>
  <c r="AO194" i="41"/>
  <c r="BG194" i="41"/>
  <c r="BY194" i="41"/>
  <c r="V194" i="41"/>
  <c r="AP194" i="41"/>
  <c r="BH194" i="41"/>
  <c r="BZ194" i="41"/>
  <c r="Y194" i="41"/>
  <c r="AS194" i="41"/>
  <c r="BI194" i="41"/>
  <c r="CA194" i="41"/>
  <c r="Z194" i="41"/>
  <c r="AT194" i="41"/>
  <c r="BJ194" i="41"/>
  <c r="E194" i="41"/>
  <c r="AC194" i="41"/>
  <c r="AU194" i="41"/>
  <c r="BM194" i="41"/>
  <c r="F194" i="41"/>
  <c r="AD194" i="41"/>
  <c r="AV194" i="41"/>
  <c r="BN194" i="41"/>
  <c r="I194" i="41"/>
  <c r="AG194" i="41"/>
  <c r="AW194" i="41"/>
  <c r="BQ194" i="41"/>
  <c r="J194" i="41"/>
  <c r="AH194" i="41"/>
  <c r="AX194" i="41"/>
  <c r="BR194" i="41"/>
  <c r="M194" i="41"/>
  <c r="AI194" i="41"/>
  <c r="BA194" i="41"/>
  <c r="BS194" i="41"/>
  <c r="N194" i="41"/>
  <c r="AJ194" i="41"/>
  <c r="BB194" i="41"/>
  <c r="BT194" i="41"/>
  <c r="Q194" i="41"/>
  <c r="AK194" i="41"/>
  <c r="BE194" i="41"/>
  <c r="BU194" i="41"/>
  <c r="R194" i="41"/>
  <c r="AL194" i="41"/>
  <c r="BF194" i="41"/>
  <c r="BV194" i="41"/>
  <c r="L208" i="41"/>
  <c r="X208" i="41"/>
  <c r="AJ208" i="41"/>
  <c r="AV208" i="41"/>
  <c r="BH208" i="41"/>
  <c r="BT208" i="41"/>
  <c r="M208" i="41"/>
  <c r="Y208" i="41"/>
  <c r="AK208" i="41"/>
  <c r="AW208" i="41"/>
  <c r="BI208" i="41"/>
  <c r="BU208" i="41"/>
  <c r="E208" i="41"/>
  <c r="Q208" i="41"/>
  <c r="AC208" i="41"/>
  <c r="AO208" i="41"/>
  <c r="BA208" i="41"/>
  <c r="BM208" i="41"/>
  <c r="BY208" i="41"/>
  <c r="H208" i="41"/>
  <c r="W208" i="41"/>
  <c r="AN208" i="41"/>
  <c r="BD208" i="41"/>
  <c r="BS208" i="41"/>
  <c r="I208" i="41"/>
  <c r="Z208" i="41"/>
  <c r="AP208" i="41"/>
  <c r="BE208" i="41"/>
  <c r="BV208" i="41"/>
  <c r="J208" i="41"/>
  <c r="AA208" i="41"/>
  <c r="AQ208" i="41"/>
  <c r="BF208" i="41"/>
  <c r="BW208" i="41"/>
  <c r="K208" i="41"/>
  <c r="AB208" i="41"/>
  <c r="AR208" i="41"/>
  <c r="BG208" i="41"/>
  <c r="BX208" i="41"/>
  <c r="N208" i="41"/>
  <c r="AD208" i="41"/>
  <c r="AS208" i="41"/>
  <c r="BJ208" i="41"/>
  <c r="BZ208" i="41"/>
  <c r="O208" i="41"/>
  <c r="AE208" i="41"/>
  <c r="AT208" i="41"/>
  <c r="BK208" i="41"/>
  <c r="CA208" i="41"/>
  <c r="P208" i="41"/>
  <c r="AF208" i="41"/>
  <c r="AU208" i="41"/>
  <c r="BL208" i="41"/>
  <c r="R208" i="41"/>
  <c r="AG208" i="41"/>
  <c r="AX208" i="41"/>
  <c r="BN208" i="41"/>
  <c r="S208" i="41"/>
  <c r="AH208" i="41"/>
  <c r="AY208" i="41"/>
  <c r="BO208" i="41"/>
  <c r="D208" i="41"/>
  <c r="T208" i="41"/>
  <c r="AI208" i="41"/>
  <c r="AZ208" i="41"/>
  <c r="BP208" i="41"/>
  <c r="F208" i="41"/>
  <c r="U208" i="41"/>
  <c r="AL208" i="41"/>
  <c r="BB208" i="41"/>
  <c r="BQ208" i="41"/>
  <c r="G208" i="41"/>
  <c r="V208" i="41"/>
  <c r="AM208" i="41"/>
  <c r="BC208" i="41"/>
  <c r="BR208" i="41"/>
  <c r="G180" i="41"/>
  <c r="S180" i="41"/>
  <c r="AE180" i="41"/>
  <c r="AQ180" i="41"/>
  <c r="BC180" i="41"/>
  <c r="BO180" i="41"/>
  <c r="CA180" i="41"/>
  <c r="H180" i="41"/>
  <c r="T180" i="41"/>
  <c r="AF180" i="41"/>
  <c r="AR180" i="41"/>
  <c r="BD180" i="41"/>
  <c r="BP180" i="41"/>
  <c r="I180" i="41"/>
  <c r="U180" i="41"/>
  <c r="AG180" i="41"/>
  <c r="J180" i="41"/>
  <c r="V180" i="41"/>
  <c r="AH180" i="41"/>
  <c r="AT180" i="41"/>
  <c r="BF180" i="41"/>
  <c r="K180" i="41"/>
  <c r="W180" i="41"/>
  <c r="AI180" i="41"/>
  <c r="AU180" i="41"/>
  <c r="BG180" i="41"/>
  <c r="BS180" i="41"/>
  <c r="L180" i="41"/>
  <c r="X180" i="41"/>
  <c r="AJ180" i="41"/>
  <c r="AV180" i="41"/>
  <c r="BH180" i="41"/>
  <c r="BT180" i="41"/>
  <c r="M180" i="41"/>
  <c r="Y180" i="41"/>
  <c r="AK180" i="41"/>
  <c r="AW180" i="41"/>
  <c r="BI180" i="41"/>
  <c r="BU180" i="41"/>
  <c r="N180" i="41"/>
  <c r="Z180" i="41"/>
  <c r="AL180" i="41"/>
  <c r="O180" i="41"/>
  <c r="AA180" i="41"/>
  <c r="AM180" i="41"/>
  <c r="AY180" i="41"/>
  <c r="BK180" i="41"/>
  <c r="BW180" i="41"/>
  <c r="E180" i="41"/>
  <c r="Q180" i="41"/>
  <c r="AC180" i="41"/>
  <c r="AO180" i="41"/>
  <c r="BA180" i="41"/>
  <c r="D180" i="41"/>
  <c r="BE180" i="41"/>
  <c r="F180" i="41"/>
  <c r="BJ180" i="41"/>
  <c r="P180" i="41"/>
  <c r="BL180" i="41"/>
  <c r="R180" i="41"/>
  <c r="BM180" i="41"/>
  <c r="AB180" i="41"/>
  <c r="BN180" i="41"/>
  <c r="AD180" i="41"/>
  <c r="BQ180" i="41"/>
  <c r="AN180" i="41"/>
  <c r="BR180" i="41"/>
  <c r="AP180" i="41"/>
  <c r="BV180" i="41"/>
  <c r="AS180" i="41"/>
  <c r="BX180" i="41"/>
  <c r="AX180" i="41"/>
  <c r="BY180" i="41"/>
  <c r="AZ180" i="41"/>
  <c r="BZ180" i="41"/>
  <c r="BB180" i="41"/>
  <c r="K185" i="41"/>
  <c r="W185" i="41"/>
  <c r="AI185" i="41"/>
  <c r="AU185" i="41"/>
  <c r="BG185" i="41"/>
  <c r="BS185" i="41"/>
  <c r="L185" i="41"/>
  <c r="X185" i="41"/>
  <c r="AJ185" i="41"/>
  <c r="AV185" i="41"/>
  <c r="BH185" i="41"/>
  <c r="BT185" i="41"/>
  <c r="F185" i="41"/>
  <c r="T185" i="41"/>
  <c r="AH185" i="41"/>
  <c r="AX185" i="41"/>
  <c r="BL185" i="41"/>
  <c r="BZ185" i="41"/>
  <c r="G185" i="41"/>
  <c r="U185" i="41"/>
  <c r="AK185" i="41"/>
  <c r="AY185" i="41"/>
  <c r="BM185" i="41"/>
  <c r="CA185" i="41"/>
  <c r="H185" i="41"/>
  <c r="V185" i="41"/>
  <c r="AL185" i="41"/>
  <c r="AZ185" i="41"/>
  <c r="BN185" i="41"/>
  <c r="I185" i="41"/>
  <c r="Y185" i="41"/>
  <c r="AM185" i="41"/>
  <c r="BA185" i="41"/>
  <c r="BO185" i="41"/>
  <c r="J185" i="41"/>
  <c r="Z185" i="41"/>
  <c r="AN185" i="41"/>
  <c r="BB185" i="41"/>
  <c r="BP185" i="41"/>
  <c r="M185" i="41"/>
  <c r="AA185" i="41"/>
  <c r="AO185" i="41"/>
  <c r="BC185" i="41"/>
  <c r="BQ185" i="41"/>
  <c r="N185" i="41"/>
  <c r="AB185" i="41"/>
  <c r="AP185" i="41"/>
  <c r="BD185" i="41"/>
  <c r="BR185" i="41"/>
  <c r="O185" i="41"/>
  <c r="AC185" i="41"/>
  <c r="AQ185" i="41"/>
  <c r="BE185" i="41"/>
  <c r="BU185" i="41"/>
  <c r="P185" i="41"/>
  <c r="AD185" i="41"/>
  <c r="AR185" i="41"/>
  <c r="BF185" i="41"/>
  <c r="BV185" i="41"/>
  <c r="Q185" i="41"/>
  <c r="AE185" i="41"/>
  <c r="AS185" i="41"/>
  <c r="BI185" i="41"/>
  <c r="BW185" i="41"/>
  <c r="D185" i="41"/>
  <c r="R185" i="41"/>
  <c r="AF185" i="41"/>
  <c r="AT185" i="41"/>
  <c r="BJ185" i="41"/>
  <c r="BX185" i="41"/>
  <c r="S185" i="41"/>
  <c r="AG185" i="41"/>
  <c r="AW185" i="41"/>
  <c r="BK185" i="41"/>
  <c r="BY185" i="41"/>
  <c r="E185" i="41"/>
  <c r="G161" i="41"/>
  <c r="S161" i="41"/>
  <c r="AE161" i="41"/>
  <c r="AQ161" i="41"/>
  <c r="BC161" i="41"/>
  <c r="BO161" i="41"/>
  <c r="CA161" i="41"/>
  <c r="H161" i="41"/>
  <c r="T161" i="41"/>
  <c r="AF161" i="41"/>
  <c r="AR161" i="41"/>
  <c r="BD161" i="41"/>
  <c r="BP161" i="41"/>
  <c r="I161" i="41"/>
  <c r="U161" i="41"/>
  <c r="AG161" i="41"/>
  <c r="K161" i="41"/>
  <c r="W161" i="41"/>
  <c r="L161" i="41"/>
  <c r="X161" i="41"/>
  <c r="AJ161" i="41"/>
  <c r="AV161" i="41"/>
  <c r="BH161" i="41"/>
  <c r="BT161" i="41"/>
  <c r="V161" i="41"/>
  <c r="AN161" i="41"/>
  <c r="BE161" i="41"/>
  <c r="BU161" i="41"/>
  <c r="Y161" i="41"/>
  <c r="AO161" i="41"/>
  <c r="BF161" i="41"/>
  <c r="BV161" i="41"/>
  <c r="D161" i="41"/>
  <c r="Z161" i="41"/>
  <c r="AP161" i="41"/>
  <c r="BG161" i="41"/>
  <c r="BW161" i="41"/>
  <c r="E161" i="41"/>
  <c r="AA161" i="41"/>
  <c r="AS161" i="41"/>
  <c r="BI161" i="41"/>
  <c r="BX161" i="41"/>
  <c r="F161" i="41"/>
  <c r="AB161" i="41"/>
  <c r="AT161" i="41"/>
  <c r="BJ161" i="41"/>
  <c r="BY161" i="41"/>
  <c r="J161" i="41"/>
  <c r="AC161" i="41"/>
  <c r="AU161" i="41"/>
  <c r="BK161" i="41"/>
  <c r="BZ161" i="41"/>
  <c r="M161" i="41"/>
  <c r="AD161" i="41"/>
  <c r="AW161" i="41"/>
  <c r="BL161" i="41"/>
  <c r="N161" i="41"/>
  <c r="AH161" i="41"/>
  <c r="AX161" i="41"/>
  <c r="BM161" i="41"/>
  <c r="O161" i="41"/>
  <c r="AI161" i="41"/>
  <c r="AY161" i="41"/>
  <c r="BN161" i="41"/>
  <c r="P161" i="41"/>
  <c r="AK161" i="41"/>
  <c r="AZ161" i="41"/>
  <c r="BQ161" i="41"/>
  <c r="R161" i="41"/>
  <c r="AM161" i="41"/>
  <c r="BB161" i="41"/>
  <c r="BS161" i="41"/>
  <c r="Q161" i="41"/>
  <c r="BA161" i="41"/>
  <c r="AL161" i="41"/>
  <c r="BR161" i="41"/>
  <c r="D165" i="41"/>
  <c r="M165" i="41"/>
  <c r="Y165" i="41"/>
  <c r="AK165" i="41"/>
  <c r="AW165" i="41"/>
  <c r="BI165" i="41"/>
  <c r="BU165" i="41"/>
  <c r="N165" i="41"/>
  <c r="Z165" i="41"/>
  <c r="AL165" i="41"/>
  <c r="AX165" i="41"/>
  <c r="BJ165" i="41"/>
  <c r="BV165" i="41"/>
  <c r="O165" i="41"/>
  <c r="AA165" i="41"/>
  <c r="AM165" i="41"/>
  <c r="AY165" i="41"/>
  <c r="BK165" i="41"/>
  <c r="BW165" i="41"/>
  <c r="P165" i="41"/>
  <c r="AB165" i="41"/>
  <c r="AN165" i="41"/>
  <c r="AZ165" i="41"/>
  <c r="BL165" i="41"/>
  <c r="BX165" i="41"/>
  <c r="E165" i="41"/>
  <c r="Q165" i="41"/>
  <c r="AC165" i="41"/>
  <c r="AO165" i="41"/>
  <c r="BA165" i="41"/>
  <c r="BM165" i="41"/>
  <c r="BY165" i="41"/>
  <c r="F165" i="41"/>
  <c r="R165" i="41"/>
  <c r="AD165" i="41"/>
  <c r="AP165" i="41"/>
  <c r="BB165" i="41"/>
  <c r="BN165" i="41"/>
  <c r="BZ165" i="41"/>
  <c r="G165" i="41"/>
  <c r="S165" i="41"/>
  <c r="AE165" i="41"/>
  <c r="AQ165" i="41"/>
  <c r="BC165" i="41"/>
  <c r="BO165" i="41"/>
  <c r="CA165" i="41"/>
  <c r="H165" i="41"/>
  <c r="T165" i="41"/>
  <c r="AF165" i="41"/>
  <c r="AR165" i="41"/>
  <c r="BD165" i="41"/>
  <c r="BP165" i="41"/>
  <c r="I165" i="41"/>
  <c r="U165" i="41"/>
  <c r="AG165" i="41"/>
  <c r="AS165" i="41"/>
  <c r="BE165" i="41"/>
  <c r="BQ165" i="41"/>
  <c r="J165" i="41"/>
  <c r="V165" i="41"/>
  <c r="AH165" i="41"/>
  <c r="AT165" i="41"/>
  <c r="BF165" i="41"/>
  <c r="BR165" i="41"/>
  <c r="L165" i="41"/>
  <c r="X165" i="41"/>
  <c r="AJ165" i="41"/>
  <c r="AV165" i="41"/>
  <c r="BH165" i="41"/>
  <c r="BT165" i="41"/>
  <c r="K165" i="41"/>
  <c r="W165" i="41"/>
  <c r="AI165" i="41"/>
  <c r="AU165" i="41"/>
  <c r="BG165" i="41"/>
  <c r="BS165" i="41"/>
  <c r="F128" i="8"/>
  <c r="B128" i="8"/>
  <c r="D128" i="8"/>
  <c r="G128" i="8"/>
  <c r="C128" i="8"/>
  <c r="E128" i="8"/>
  <c r="L7" i="8" l="1"/>
  <c r="L9" i="8" l="1"/>
  <c r="L8" i="8"/>
  <c r="L10" i="8" l="1"/>
  <c r="L11" i="8" l="1"/>
  <c r="L12" i="8" l="1"/>
  <c r="L13" i="8" l="1"/>
  <c r="L14" i="8" l="1"/>
  <c r="H8" i="19"/>
  <c r="L15" i="8" l="1"/>
  <c r="L16" i="8" l="1"/>
  <c r="L17" i="8" l="1"/>
  <c r="K9" i="7"/>
  <c r="J9" i="7"/>
  <c r="I9" i="7"/>
  <c r="K8" i="7"/>
  <c r="J8" i="7"/>
  <c r="I8" i="7"/>
  <c r="L18" i="8" l="1"/>
  <c r="G22" i="7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J10" i="7"/>
  <c r="J12" i="7" s="1"/>
  <c r="L19" i="8" l="1"/>
  <c r="I10" i="7"/>
  <c r="K10" i="7"/>
  <c r="K12" i="7" s="1"/>
  <c r="F21" i="7"/>
  <c r="B14" i="3"/>
  <c r="K6" i="17"/>
  <c r="K5" i="17"/>
  <c r="C4" i="17"/>
  <c r="AL5" i="17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E18" i="7"/>
  <c r="F18" i="7" s="1"/>
  <c r="B15" i="3" s="1"/>
  <c r="C18" i="7"/>
  <c r="B18" i="7"/>
  <c r="B14" i="7"/>
  <c r="C14" i="7"/>
  <c r="D6" i="7"/>
  <c r="C6" i="7"/>
  <c r="B6" i="7"/>
  <c r="A6" i="7"/>
  <c r="D5" i="7"/>
  <c r="C5" i="7"/>
  <c r="B5" i="7"/>
  <c r="A5" i="7"/>
  <c r="N1" i="7"/>
  <c r="N2" i="7" s="1"/>
  <c r="N3" i="7" s="1"/>
  <c r="O3" i="7" s="1"/>
  <c r="C35" i="30"/>
  <c r="C34" i="30"/>
  <c r="A22" i="7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E14" i="2"/>
  <c r="N24" i="20"/>
  <c r="N21" i="20"/>
  <c r="N18" i="20"/>
  <c r="N15" i="20"/>
  <c r="W3" i="8"/>
  <c r="Y3" i="8"/>
  <c r="Y4" i="8"/>
  <c r="W4" i="8"/>
  <c r="Y2" i="8" s="1"/>
  <c r="O2" i="7" l="1"/>
  <c r="O123" i="8"/>
  <c r="O117" i="8"/>
  <c r="R117" i="8" s="1"/>
  <c r="N112" i="8"/>
  <c r="N88" i="8"/>
  <c r="N76" i="8"/>
  <c r="N64" i="8"/>
  <c r="N46" i="8"/>
  <c r="N28" i="8"/>
  <c r="N16" i="8"/>
  <c r="N123" i="8"/>
  <c r="O99" i="8"/>
  <c r="O81" i="8"/>
  <c r="O57" i="8"/>
  <c r="O39" i="8"/>
  <c r="O15" i="8"/>
  <c r="N51" i="8"/>
  <c r="N27" i="8"/>
  <c r="N101" i="8"/>
  <c r="N117" i="8"/>
  <c r="O111" i="8"/>
  <c r="O93" i="8"/>
  <c r="O75" i="8"/>
  <c r="O63" i="8"/>
  <c r="O45" i="8"/>
  <c r="O27" i="8"/>
  <c r="O9" i="8"/>
  <c r="N45" i="8"/>
  <c r="N21" i="8"/>
  <c r="N47" i="8"/>
  <c r="O122" i="8"/>
  <c r="O116" i="8"/>
  <c r="N111" i="8"/>
  <c r="N105" i="8"/>
  <c r="N99" i="8"/>
  <c r="N93" i="8"/>
  <c r="N87" i="8"/>
  <c r="N81" i="8"/>
  <c r="N75" i="8"/>
  <c r="N69" i="8"/>
  <c r="N63" i="8"/>
  <c r="N39" i="8"/>
  <c r="N9" i="8"/>
  <c r="N83" i="8"/>
  <c r="N122" i="8"/>
  <c r="N116" i="8"/>
  <c r="O110" i="8"/>
  <c r="O104" i="8"/>
  <c r="O98" i="8"/>
  <c r="O92" i="8"/>
  <c r="O86" i="8"/>
  <c r="O80" i="8"/>
  <c r="O74" i="8"/>
  <c r="O68" i="8"/>
  <c r="O62" i="8"/>
  <c r="O56" i="8"/>
  <c r="O50" i="8"/>
  <c r="O44" i="8"/>
  <c r="O38" i="8"/>
  <c r="O32" i="8"/>
  <c r="O26" i="8"/>
  <c r="O20" i="8"/>
  <c r="O14" i="8"/>
  <c r="O8" i="8"/>
  <c r="N104" i="8"/>
  <c r="N98" i="8"/>
  <c r="N92" i="8"/>
  <c r="N86" i="8"/>
  <c r="N80" i="8"/>
  <c r="N74" i="8"/>
  <c r="N68" i="8"/>
  <c r="N62" i="8"/>
  <c r="N56" i="8"/>
  <c r="N50" i="8"/>
  <c r="N44" i="8"/>
  <c r="N38" i="8"/>
  <c r="N32" i="8"/>
  <c r="N26" i="8"/>
  <c r="N20" i="8"/>
  <c r="N14" i="8"/>
  <c r="N8" i="8"/>
  <c r="N127" i="8"/>
  <c r="N121" i="8"/>
  <c r="O109" i="8"/>
  <c r="O103" i="8"/>
  <c r="O97" i="8"/>
  <c r="O91" i="8"/>
  <c r="O85" i="8"/>
  <c r="O79" i="8"/>
  <c r="O73" i="8"/>
  <c r="O67" i="8"/>
  <c r="O61" i="8"/>
  <c r="O55" i="8"/>
  <c r="O49" i="8"/>
  <c r="O43" i="8"/>
  <c r="O37" i="8"/>
  <c r="O31" i="8"/>
  <c r="O25" i="8"/>
  <c r="O13" i="8"/>
  <c r="O7" i="8"/>
  <c r="O114" i="8"/>
  <c r="N103" i="8"/>
  <c r="N91" i="8"/>
  <c r="N79" i="8"/>
  <c r="N67" i="8"/>
  <c r="N55" i="8"/>
  <c r="N43" i="8"/>
  <c r="N31" i="8"/>
  <c r="N19" i="8"/>
  <c r="N7" i="8"/>
  <c r="N114" i="8"/>
  <c r="O90" i="8"/>
  <c r="O78" i="8"/>
  <c r="O66" i="8"/>
  <c r="O54" i="8"/>
  <c r="O42" i="8"/>
  <c r="O30" i="8"/>
  <c r="O12" i="8"/>
  <c r="N108" i="8"/>
  <c r="N84" i="8"/>
  <c r="N48" i="8"/>
  <c r="N18" i="8"/>
  <c r="O107" i="8"/>
  <c r="O95" i="8"/>
  <c r="O71" i="8"/>
  <c r="O59" i="8"/>
  <c r="O41" i="8"/>
  <c r="O23" i="8"/>
  <c r="N89" i="8"/>
  <c r="O127" i="8"/>
  <c r="O121" i="8"/>
  <c r="O115" i="8"/>
  <c r="N110" i="8"/>
  <c r="N115" i="8"/>
  <c r="O19" i="8"/>
  <c r="O120" i="8"/>
  <c r="N109" i="8"/>
  <c r="N85" i="8"/>
  <c r="N73" i="8"/>
  <c r="N61" i="8"/>
  <c r="N49" i="8"/>
  <c r="N37" i="8"/>
  <c r="N25" i="8"/>
  <c r="N13" i="8"/>
  <c r="N120" i="8"/>
  <c r="O108" i="8"/>
  <c r="O102" i="8"/>
  <c r="O96" i="8"/>
  <c r="O84" i="8"/>
  <c r="O72" i="8"/>
  <c r="O60" i="8"/>
  <c r="O48" i="8"/>
  <c r="O36" i="8"/>
  <c r="O18" i="8"/>
  <c r="N102" i="8"/>
  <c r="N78" i="8"/>
  <c r="N54" i="8"/>
  <c r="N12" i="8"/>
  <c r="N119" i="8"/>
  <c r="O77" i="8"/>
  <c r="O53" i="8"/>
  <c r="O35" i="8"/>
  <c r="O11" i="8"/>
  <c r="O118" i="8"/>
  <c r="N65" i="8"/>
  <c r="O126" i="8"/>
  <c r="N97" i="8"/>
  <c r="N90" i="8"/>
  <c r="N66" i="8"/>
  <c r="N36" i="8"/>
  <c r="O89" i="8"/>
  <c r="O29" i="8"/>
  <c r="N77" i="8"/>
  <c r="N126" i="8"/>
  <c r="O24" i="8"/>
  <c r="N60" i="8"/>
  <c r="N30" i="8"/>
  <c r="N125" i="8"/>
  <c r="O83" i="8"/>
  <c r="O17" i="8"/>
  <c r="N107" i="8"/>
  <c r="N53" i="8"/>
  <c r="O125" i="8"/>
  <c r="O119" i="8"/>
  <c r="O113" i="8"/>
  <c r="N96" i="8"/>
  <c r="N72" i="8"/>
  <c r="N42" i="8"/>
  <c r="N24" i="8"/>
  <c r="N113" i="8"/>
  <c r="O65" i="8"/>
  <c r="N71" i="8"/>
  <c r="O101" i="8"/>
  <c r="O47" i="8"/>
  <c r="O124" i="8"/>
  <c r="N59" i="8"/>
  <c r="N95" i="8"/>
  <c r="N124" i="8"/>
  <c r="N118" i="8"/>
  <c r="O112" i="8"/>
  <c r="O106" i="8"/>
  <c r="O100" i="8"/>
  <c r="O94" i="8"/>
  <c r="O88" i="8"/>
  <c r="O82" i="8"/>
  <c r="O76" i="8"/>
  <c r="O70" i="8"/>
  <c r="O64" i="8"/>
  <c r="O58" i="8"/>
  <c r="O52" i="8"/>
  <c r="O46" i="8"/>
  <c r="O40" i="8"/>
  <c r="O34" i="8"/>
  <c r="O28" i="8"/>
  <c r="O22" i="8"/>
  <c r="O16" i="8"/>
  <c r="O10" i="8"/>
  <c r="N106" i="8"/>
  <c r="N100" i="8"/>
  <c r="N94" i="8"/>
  <c r="N82" i="8"/>
  <c r="N70" i="8"/>
  <c r="N58" i="8"/>
  <c r="N52" i="8"/>
  <c r="N40" i="8"/>
  <c r="N34" i="8"/>
  <c r="N22" i="8"/>
  <c r="N10" i="8"/>
  <c r="O105" i="8"/>
  <c r="O87" i="8"/>
  <c r="O69" i="8"/>
  <c r="O51" i="8"/>
  <c r="O33" i="8"/>
  <c r="O21" i="8"/>
  <c r="N57" i="8"/>
  <c r="N33" i="8"/>
  <c r="N15" i="8"/>
  <c r="N41" i="8"/>
  <c r="N35" i="8"/>
  <c r="N11" i="8"/>
  <c r="N29" i="8"/>
  <c r="N23" i="8"/>
  <c r="N17" i="8"/>
  <c r="D28" i="7"/>
  <c r="E28" i="7" s="1"/>
  <c r="C28" i="7" s="1"/>
  <c r="C40" i="7" s="1"/>
  <c r="D26" i="7"/>
  <c r="E26" i="7" s="1"/>
  <c r="C26" i="7" s="1"/>
  <c r="C38" i="7" s="1"/>
  <c r="D24" i="7"/>
  <c r="E24" i="7" s="1"/>
  <c r="C24" i="7" s="1"/>
  <c r="C36" i="7" s="1"/>
  <c r="D25" i="7"/>
  <c r="E25" i="7" s="1"/>
  <c r="C25" i="7" s="1"/>
  <c r="C37" i="7" s="1"/>
  <c r="D22" i="7"/>
  <c r="D23" i="7"/>
  <c r="E23" i="7" s="1"/>
  <c r="C23" i="7" s="1"/>
  <c r="C35" i="7" s="1"/>
  <c r="D21" i="7"/>
  <c r="E21" i="7" s="1"/>
  <c r="C21" i="7" s="1"/>
  <c r="C33" i="7" s="1"/>
  <c r="D27" i="7"/>
  <c r="E27" i="7" s="1"/>
  <c r="C27" i="7" s="1"/>
  <c r="C39" i="7" s="1"/>
  <c r="L20" i="8"/>
  <c r="Y1" i="8"/>
  <c r="D7" i="7"/>
  <c r="A7" i="7"/>
  <c r="B1" i="7" s="1"/>
  <c r="G5" i="17" s="1"/>
  <c r="I32" i="7"/>
  <c r="K32" i="7" s="1"/>
  <c r="F16" i="17" s="1"/>
  <c r="I24" i="7"/>
  <c r="J24" i="7" s="1"/>
  <c r="E8" i="17" s="1"/>
  <c r="I31" i="7"/>
  <c r="J31" i="7" s="1"/>
  <c r="E15" i="17" s="1"/>
  <c r="I23" i="7"/>
  <c r="K23" i="7" s="1"/>
  <c r="F7" i="17" s="1"/>
  <c r="I26" i="7"/>
  <c r="K26" i="7" s="1"/>
  <c r="F10" i="17" s="1"/>
  <c r="I30" i="7"/>
  <c r="K30" i="7" s="1"/>
  <c r="F14" i="17" s="1"/>
  <c r="I22" i="7"/>
  <c r="J22" i="7" s="1"/>
  <c r="E6" i="17" s="1"/>
  <c r="I17" i="7"/>
  <c r="N50" i="7" s="1"/>
  <c r="K17" i="7" s="1"/>
  <c r="I29" i="7"/>
  <c r="J29" i="7" s="1"/>
  <c r="E13" i="17" s="1"/>
  <c r="I21" i="7"/>
  <c r="J21" i="7" s="1"/>
  <c r="E5" i="17" s="1"/>
  <c r="I28" i="7"/>
  <c r="J28" i="7" s="1"/>
  <c r="E12" i="17" s="1"/>
  <c r="I20" i="7"/>
  <c r="J20" i="7" s="1"/>
  <c r="E4" i="17" s="1"/>
  <c r="I27" i="7"/>
  <c r="K27" i="7" s="1"/>
  <c r="F11" i="17" s="1"/>
  <c r="I25" i="7"/>
  <c r="J25" i="7" s="1"/>
  <c r="E9" i="17" s="1"/>
  <c r="C7" i="7"/>
  <c r="B10" i="7" s="1"/>
  <c r="B7" i="7"/>
  <c r="F2" i="7" s="1"/>
  <c r="E22" i="7"/>
  <c r="C22" i="7" s="1"/>
  <c r="C34" i="7" s="1"/>
  <c r="D31" i="7"/>
  <c r="E31" i="7" s="1"/>
  <c r="C31" i="7" s="1"/>
  <c r="C43" i="7" s="1"/>
  <c r="D32" i="7"/>
  <c r="E32" i="7" s="1"/>
  <c r="C32" i="7" s="1"/>
  <c r="C44" i="7" s="1"/>
  <c r="D29" i="7"/>
  <c r="E29" i="7" s="1"/>
  <c r="C29" i="7" s="1"/>
  <c r="C41" i="7" s="1"/>
  <c r="D30" i="7"/>
  <c r="E30" i="7" s="1"/>
  <c r="C30" i="7" s="1"/>
  <c r="C42" i="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251" i="17" s="1"/>
  <c r="B4" i="17"/>
  <c r="AM5" i="17"/>
  <c r="N4" i="7"/>
  <c r="O4" i="7" s="1"/>
  <c r="O5" i="7" s="1"/>
  <c r="Q11" i="8" l="1"/>
  <c r="T11" i="8"/>
  <c r="T10" i="8"/>
  <c r="Q10" i="8"/>
  <c r="U16" i="8"/>
  <c r="R16" i="8"/>
  <c r="R88" i="8"/>
  <c r="U88" i="8"/>
  <c r="T71" i="8"/>
  <c r="Q71" i="8"/>
  <c r="U17" i="8"/>
  <c r="R17" i="8"/>
  <c r="T90" i="8"/>
  <c r="Q90" i="8"/>
  <c r="Q78" i="8"/>
  <c r="T78" i="8"/>
  <c r="Q13" i="8"/>
  <c r="T13" i="8"/>
  <c r="U115" i="8"/>
  <c r="R115" i="8"/>
  <c r="T84" i="8"/>
  <c r="Q84" i="8"/>
  <c r="Q31" i="8"/>
  <c r="T31" i="8"/>
  <c r="R37" i="8"/>
  <c r="U37" i="8"/>
  <c r="U109" i="8"/>
  <c r="R109" i="8"/>
  <c r="Q62" i="8"/>
  <c r="T62" i="8"/>
  <c r="R32" i="8"/>
  <c r="U32" i="8"/>
  <c r="U104" i="8"/>
  <c r="R104" i="8"/>
  <c r="T93" i="8"/>
  <c r="Q93" i="8"/>
  <c r="U63" i="8"/>
  <c r="R63" i="8"/>
  <c r="U99" i="8"/>
  <c r="R99" i="8"/>
  <c r="T35" i="8"/>
  <c r="Q35" i="8"/>
  <c r="Q22" i="8"/>
  <c r="T22" i="8"/>
  <c r="R22" i="8"/>
  <c r="U22" i="8"/>
  <c r="U94" i="8"/>
  <c r="R94" i="8"/>
  <c r="R65" i="8"/>
  <c r="U65" i="8"/>
  <c r="U83" i="8"/>
  <c r="R83" i="8"/>
  <c r="T97" i="8"/>
  <c r="Q97" i="8"/>
  <c r="T102" i="8"/>
  <c r="Q102" i="8"/>
  <c r="T25" i="8"/>
  <c r="Q25" i="8"/>
  <c r="R121" i="8"/>
  <c r="U121" i="8"/>
  <c r="T108" i="8"/>
  <c r="Q108" i="8"/>
  <c r="T43" i="8"/>
  <c r="Q43" i="8"/>
  <c r="U43" i="8"/>
  <c r="R43" i="8"/>
  <c r="T121" i="8"/>
  <c r="Q121" i="8"/>
  <c r="T68" i="8"/>
  <c r="Q68" i="8"/>
  <c r="U38" i="8"/>
  <c r="R38" i="8"/>
  <c r="U110" i="8"/>
  <c r="R110" i="8"/>
  <c r="T99" i="8"/>
  <c r="Q99" i="8"/>
  <c r="U75" i="8"/>
  <c r="R75" i="8"/>
  <c r="T123" i="8"/>
  <c r="Q123" i="8"/>
  <c r="T41" i="8"/>
  <c r="Q41" i="8"/>
  <c r="T34" i="8"/>
  <c r="Q34" i="8"/>
  <c r="U28" i="8"/>
  <c r="R28" i="8"/>
  <c r="U100" i="8"/>
  <c r="R100" i="8"/>
  <c r="Q113" i="8"/>
  <c r="T113" i="8"/>
  <c r="T125" i="8"/>
  <c r="Q125" i="8"/>
  <c r="U126" i="8"/>
  <c r="R126" i="8"/>
  <c r="U18" i="8"/>
  <c r="R18" i="8"/>
  <c r="T37" i="8"/>
  <c r="Q37" i="8"/>
  <c r="U127" i="8"/>
  <c r="R127" i="8"/>
  <c r="R12" i="8"/>
  <c r="U12" i="8"/>
  <c r="T55" i="8"/>
  <c r="Q55" i="8"/>
  <c r="R49" i="8"/>
  <c r="U49" i="8"/>
  <c r="T127" i="8"/>
  <c r="Q127" i="8"/>
  <c r="T74" i="8"/>
  <c r="Q74" i="8"/>
  <c r="U44" i="8"/>
  <c r="R44" i="8"/>
  <c r="T116" i="8"/>
  <c r="Q116" i="8"/>
  <c r="T105" i="8"/>
  <c r="Q105" i="8"/>
  <c r="U93" i="8"/>
  <c r="R93" i="8"/>
  <c r="T16" i="8"/>
  <c r="Q16" i="8"/>
  <c r="Q15" i="8"/>
  <c r="T15" i="8"/>
  <c r="T40" i="8"/>
  <c r="Q40" i="8"/>
  <c r="U34" i="8"/>
  <c r="R34" i="8"/>
  <c r="U106" i="8"/>
  <c r="R106" i="8"/>
  <c r="Q24" i="8"/>
  <c r="T24" i="8"/>
  <c r="Q30" i="8"/>
  <c r="T30" i="8"/>
  <c r="T65" i="8"/>
  <c r="Q65" i="8"/>
  <c r="U36" i="8"/>
  <c r="R36" i="8"/>
  <c r="T49" i="8"/>
  <c r="Q49" i="8"/>
  <c r="Q89" i="8"/>
  <c r="T89" i="8"/>
  <c r="R30" i="8"/>
  <c r="U30" i="8"/>
  <c r="T67" i="8"/>
  <c r="Q67" i="8"/>
  <c r="U55" i="8"/>
  <c r="R55" i="8"/>
  <c r="T8" i="8"/>
  <c r="Q8" i="8"/>
  <c r="T80" i="8"/>
  <c r="Q80" i="8"/>
  <c r="U50" i="8"/>
  <c r="R50" i="8"/>
  <c r="Q122" i="8"/>
  <c r="T122" i="8"/>
  <c r="T111" i="8"/>
  <c r="Q111" i="8"/>
  <c r="U111" i="8"/>
  <c r="R111" i="8"/>
  <c r="T28" i="8"/>
  <c r="Q28" i="8"/>
  <c r="T33" i="8"/>
  <c r="Q33" i="8"/>
  <c r="T52" i="8"/>
  <c r="Q52" i="8"/>
  <c r="R40" i="8"/>
  <c r="U40" i="8"/>
  <c r="R112" i="8"/>
  <c r="U112" i="8"/>
  <c r="T42" i="8"/>
  <c r="Q42" i="8"/>
  <c r="T60" i="8"/>
  <c r="Q60" i="8"/>
  <c r="U118" i="8"/>
  <c r="R118" i="8"/>
  <c r="R48" i="8"/>
  <c r="U48" i="8"/>
  <c r="T61" i="8"/>
  <c r="Q61" i="8"/>
  <c r="R23" i="8"/>
  <c r="U23" i="8"/>
  <c r="U42" i="8"/>
  <c r="R42" i="8"/>
  <c r="T79" i="8"/>
  <c r="Q79" i="8"/>
  <c r="R61" i="8"/>
  <c r="U61" i="8"/>
  <c r="T14" i="8"/>
  <c r="Q14" i="8"/>
  <c r="Q86" i="8"/>
  <c r="T86" i="8"/>
  <c r="R56" i="8"/>
  <c r="U56" i="8"/>
  <c r="T83" i="8"/>
  <c r="Q83" i="8"/>
  <c r="U116" i="8"/>
  <c r="R116" i="8"/>
  <c r="T117" i="8"/>
  <c r="Q117" i="8"/>
  <c r="Q46" i="8"/>
  <c r="T46" i="8"/>
  <c r="T57" i="8"/>
  <c r="Q57" i="8"/>
  <c r="T58" i="8"/>
  <c r="Q58" i="8"/>
  <c r="U46" i="8"/>
  <c r="R46" i="8"/>
  <c r="T118" i="8"/>
  <c r="Q118" i="8"/>
  <c r="T72" i="8"/>
  <c r="Q72" i="8"/>
  <c r="U24" i="8"/>
  <c r="R24" i="8"/>
  <c r="U11" i="8"/>
  <c r="R11" i="8"/>
  <c r="U60" i="8"/>
  <c r="R60" i="8"/>
  <c r="T73" i="8"/>
  <c r="Q73" i="8"/>
  <c r="R41" i="8"/>
  <c r="U41" i="8"/>
  <c r="U54" i="8"/>
  <c r="R54" i="8"/>
  <c r="T91" i="8"/>
  <c r="Q91" i="8"/>
  <c r="U67" i="8"/>
  <c r="R67" i="8"/>
  <c r="T20" i="8"/>
  <c r="Q20" i="8"/>
  <c r="T92" i="8"/>
  <c r="Q92" i="8"/>
  <c r="U62" i="8"/>
  <c r="R62" i="8"/>
  <c r="T9" i="8"/>
  <c r="Q9" i="8"/>
  <c r="U122" i="8"/>
  <c r="R122" i="8"/>
  <c r="T101" i="8"/>
  <c r="Q101" i="8"/>
  <c r="T64" i="8"/>
  <c r="Q64" i="8"/>
  <c r="R21" i="8"/>
  <c r="U21" i="8"/>
  <c r="Q70" i="8"/>
  <c r="T70" i="8"/>
  <c r="U52" i="8"/>
  <c r="R52" i="8"/>
  <c r="T124" i="8"/>
  <c r="Q124" i="8"/>
  <c r="T96" i="8"/>
  <c r="Q96" i="8"/>
  <c r="T126" i="8"/>
  <c r="Q126" i="8"/>
  <c r="U35" i="8"/>
  <c r="R35" i="8"/>
  <c r="R72" i="8"/>
  <c r="U72" i="8"/>
  <c r="T85" i="8"/>
  <c r="Q85" i="8"/>
  <c r="U59" i="8"/>
  <c r="R59" i="8"/>
  <c r="U66" i="8"/>
  <c r="R66" i="8"/>
  <c r="T103" i="8"/>
  <c r="Q103" i="8"/>
  <c r="R73" i="8"/>
  <c r="U73" i="8"/>
  <c r="T26" i="8"/>
  <c r="Q26" i="8"/>
  <c r="T98" i="8"/>
  <c r="Q98" i="8"/>
  <c r="U68" i="8"/>
  <c r="R68" i="8"/>
  <c r="T39" i="8"/>
  <c r="Q39" i="8"/>
  <c r="T47" i="8"/>
  <c r="Q47" i="8"/>
  <c r="T27" i="8"/>
  <c r="Q27" i="8"/>
  <c r="T76" i="8"/>
  <c r="Q76" i="8"/>
  <c r="R33" i="8"/>
  <c r="U33" i="8"/>
  <c r="T82" i="8"/>
  <c r="Q82" i="8"/>
  <c r="U58" i="8"/>
  <c r="R58" i="8"/>
  <c r="T95" i="8"/>
  <c r="Q95" i="8"/>
  <c r="R113" i="8"/>
  <c r="U113" i="8"/>
  <c r="T77" i="8"/>
  <c r="Q77" i="8"/>
  <c r="R53" i="8"/>
  <c r="U53" i="8"/>
  <c r="U84" i="8"/>
  <c r="R84" i="8"/>
  <c r="T109" i="8"/>
  <c r="Q109" i="8"/>
  <c r="R71" i="8"/>
  <c r="U71" i="8"/>
  <c r="U78" i="8"/>
  <c r="R78" i="8"/>
  <c r="U114" i="8"/>
  <c r="R114" i="8"/>
  <c r="U79" i="8"/>
  <c r="R79" i="8"/>
  <c r="Q32" i="8"/>
  <c r="T32" i="8"/>
  <c r="T104" i="8"/>
  <c r="Q104" i="8"/>
  <c r="U74" i="8"/>
  <c r="R74" i="8"/>
  <c r="T63" i="8"/>
  <c r="Q63" i="8"/>
  <c r="T21" i="8"/>
  <c r="Q21" i="8"/>
  <c r="T51" i="8"/>
  <c r="Q51" i="8"/>
  <c r="T88" i="8"/>
  <c r="Q88" i="8"/>
  <c r="U51" i="8"/>
  <c r="R51" i="8"/>
  <c r="Q94" i="8"/>
  <c r="T94" i="8"/>
  <c r="R64" i="8"/>
  <c r="U64" i="8"/>
  <c r="T59" i="8"/>
  <c r="Q59" i="8"/>
  <c r="U119" i="8"/>
  <c r="R119" i="8"/>
  <c r="R29" i="8"/>
  <c r="U29" i="8"/>
  <c r="R77" i="8"/>
  <c r="U77" i="8"/>
  <c r="R96" i="8"/>
  <c r="U96" i="8"/>
  <c r="U120" i="8"/>
  <c r="R120" i="8"/>
  <c r="R95" i="8"/>
  <c r="U95" i="8"/>
  <c r="U90" i="8"/>
  <c r="R90" i="8"/>
  <c r="U7" i="8"/>
  <c r="R7" i="8"/>
  <c r="R85" i="8"/>
  <c r="U85" i="8"/>
  <c r="Q38" i="8"/>
  <c r="T38" i="8"/>
  <c r="R8" i="8"/>
  <c r="U8" i="8"/>
  <c r="R80" i="8"/>
  <c r="U80" i="8"/>
  <c r="T69" i="8"/>
  <c r="Q69" i="8"/>
  <c r="T45" i="8"/>
  <c r="Q45" i="8"/>
  <c r="R15" i="8"/>
  <c r="U15" i="8"/>
  <c r="T112" i="8"/>
  <c r="Q112" i="8"/>
  <c r="Q17" i="8"/>
  <c r="T17" i="8"/>
  <c r="R69" i="8"/>
  <c r="U69" i="8"/>
  <c r="T100" i="8"/>
  <c r="Q100" i="8"/>
  <c r="U70" i="8"/>
  <c r="R70" i="8"/>
  <c r="U124" i="8"/>
  <c r="R124" i="8"/>
  <c r="U125" i="8"/>
  <c r="R125" i="8"/>
  <c r="R89" i="8"/>
  <c r="U89" i="8"/>
  <c r="T119" i="8"/>
  <c r="Q119" i="8"/>
  <c r="U102" i="8"/>
  <c r="R102" i="8"/>
  <c r="U19" i="8"/>
  <c r="R19" i="8"/>
  <c r="U107" i="8"/>
  <c r="R107" i="8"/>
  <c r="Q114" i="8"/>
  <c r="T114" i="8"/>
  <c r="U13" i="8"/>
  <c r="R13" i="8"/>
  <c r="U91" i="8"/>
  <c r="R91" i="8"/>
  <c r="T44" i="8"/>
  <c r="Q44" i="8"/>
  <c r="R14" i="8"/>
  <c r="U14" i="8"/>
  <c r="U86" i="8"/>
  <c r="R86" i="8"/>
  <c r="T75" i="8"/>
  <c r="Q75" i="8"/>
  <c r="R9" i="8"/>
  <c r="U9" i="8"/>
  <c r="U39" i="8"/>
  <c r="R39" i="8"/>
  <c r="U117" i="8"/>
  <c r="Q23" i="8"/>
  <c r="T23" i="8"/>
  <c r="U87" i="8"/>
  <c r="R87" i="8"/>
  <c r="T106" i="8"/>
  <c r="Q106" i="8"/>
  <c r="U76" i="8"/>
  <c r="R76" i="8"/>
  <c r="U47" i="8"/>
  <c r="R47" i="8"/>
  <c r="T53" i="8"/>
  <c r="Q53" i="8"/>
  <c r="T36" i="8"/>
  <c r="Q36" i="8"/>
  <c r="T12" i="8"/>
  <c r="Q12" i="8"/>
  <c r="U108" i="8"/>
  <c r="R108" i="8"/>
  <c r="T115" i="8"/>
  <c r="Q115" i="8"/>
  <c r="Q18" i="8"/>
  <c r="T18" i="8"/>
  <c r="T7" i="8"/>
  <c r="Q7" i="8"/>
  <c r="U25" i="8"/>
  <c r="R25" i="8"/>
  <c r="R97" i="8"/>
  <c r="U97" i="8"/>
  <c r="T50" i="8"/>
  <c r="Q50" i="8"/>
  <c r="U20" i="8"/>
  <c r="R20" i="8"/>
  <c r="U92" i="8"/>
  <c r="R92" i="8"/>
  <c r="T81" i="8"/>
  <c r="Q81" i="8"/>
  <c r="U27" i="8"/>
  <c r="R27" i="8"/>
  <c r="R57" i="8"/>
  <c r="U57" i="8"/>
  <c r="U123" i="8"/>
  <c r="R123" i="8"/>
  <c r="T29" i="8"/>
  <c r="Q29" i="8"/>
  <c r="U105" i="8"/>
  <c r="R105" i="8"/>
  <c r="U10" i="8"/>
  <c r="R10" i="8"/>
  <c r="U82" i="8"/>
  <c r="R82" i="8"/>
  <c r="U101" i="8"/>
  <c r="R101" i="8"/>
  <c r="T107" i="8"/>
  <c r="Q107" i="8"/>
  <c r="T66" i="8"/>
  <c r="Q66" i="8"/>
  <c r="Q54" i="8"/>
  <c r="T54" i="8"/>
  <c r="T120" i="8"/>
  <c r="Q120" i="8"/>
  <c r="T110" i="8"/>
  <c r="Q110" i="8"/>
  <c r="T48" i="8"/>
  <c r="Q48" i="8"/>
  <c r="T19" i="8"/>
  <c r="Q19" i="8"/>
  <c r="U31" i="8"/>
  <c r="R31" i="8"/>
  <c r="R103" i="8"/>
  <c r="U103" i="8"/>
  <c r="Q56" i="8"/>
  <c r="T56" i="8"/>
  <c r="U26" i="8"/>
  <c r="R26" i="8"/>
  <c r="U98" i="8"/>
  <c r="R98" i="8"/>
  <c r="T87" i="8"/>
  <c r="Q87" i="8"/>
  <c r="R45" i="8"/>
  <c r="U45" i="8"/>
  <c r="R81" i="8"/>
  <c r="U81" i="8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1245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244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248" i="17" s="1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242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247" i="17" s="1"/>
  <c r="E2" i="7"/>
  <c r="F6" i="7" s="1"/>
  <c r="H13" i="19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1250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1243" i="17" s="1"/>
  <c r="D4" i="17"/>
  <c r="D16" i="17" s="1"/>
  <c r="D28" i="17" s="1"/>
  <c r="D40" i="17" s="1"/>
  <c r="D52" i="17" s="1"/>
  <c r="D64" i="17" s="1"/>
  <c r="D76" i="17" s="1"/>
  <c r="D88" i="17" s="1"/>
  <c r="D100" i="17" s="1"/>
  <c r="D112" i="17" s="1"/>
  <c r="D124" i="17" s="1"/>
  <c r="D136" i="17" s="1"/>
  <c r="D148" i="17" s="1"/>
  <c r="D160" i="17" s="1"/>
  <c r="D172" i="17" s="1"/>
  <c r="D184" i="17" s="1"/>
  <c r="D196" i="17" s="1"/>
  <c r="D208" i="17" s="1"/>
  <c r="D220" i="17" s="1"/>
  <c r="D232" i="17" s="1"/>
  <c r="D244" i="17" s="1"/>
  <c r="D256" i="17" s="1"/>
  <c r="D268" i="17" s="1"/>
  <c r="D280" i="17" s="1"/>
  <c r="D292" i="17" s="1"/>
  <c r="D304" i="17" s="1"/>
  <c r="D316" i="17" s="1"/>
  <c r="D328" i="17" s="1"/>
  <c r="D340" i="17" s="1"/>
  <c r="D352" i="17" s="1"/>
  <c r="D364" i="17" s="1"/>
  <c r="D376" i="17" s="1"/>
  <c r="D388" i="17" s="1"/>
  <c r="D400" i="17" s="1"/>
  <c r="D412" i="17" s="1"/>
  <c r="D424" i="17" s="1"/>
  <c r="D436" i="17" s="1"/>
  <c r="D448" i="17" s="1"/>
  <c r="D460" i="17" s="1"/>
  <c r="D472" i="17" s="1"/>
  <c r="D484" i="17" s="1"/>
  <c r="D496" i="17" s="1"/>
  <c r="D508" i="17" s="1"/>
  <c r="D520" i="17" s="1"/>
  <c r="D532" i="17" s="1"/>
  <c r="D544" i="17" s="1"/>
  <c r="D556" i="17" s="1"/>
  <c r="D568" i="17" s="1"/>
  <c r="D580" i="17" s="1"/>
  <c r="D592" i="17" s="1"/>
  <c r="D604" i="17" s="1"/>
  <c r="D616" i="17" s="1"/>
  <c r="D628" i="17" s="1"/>
  <c r="D640" i="17" s="1"/>
  <c r="D652" i="17" s="1"/>
  <c r="D664" i="17" s="1"/>
  <c r="D676" i="17" s="1"/>
  <c r="D688" i="17" s="1"/>
  <c r="D700" i="17" s="1"/>
  <c r="D712" i="17" s="1"/>
  <c r="D724" i="17" s="1"/>
  <c r="D736" i="17" s="1"/>
  <c r="D748" i="17" s="1"/>
  <c r="D760" i="17" s="1"/>
  <c r="D772" i="17" s="1"/>
  <c r="D784" i="17" s="1"/>
  <c r="D796" i="17" s="1"/>
  <c r="D808" i="17" s="1"/>
  <c r="D820" i="17" s="1"/>
  <c r="D832" i="17" s="1"/>
  <c r="D844" i="17" s="1"/>
  <c r="D856" i="17" s="1"/>
  <c r="D868" i="17" s="1"/>
  <c r="D880" i="17" s="1"/>
  <c r="D892" i="17" s="1"/>
  <c r="D904" i="17" s="1"/>
  <c r="D916" i="17" s="1"/>
  <c r="D928" i="17" s="1"/>
  <c r="D940" i="17" s="1"/>
  <c r="D952" i="17" s="1"/>
  <c r="D964" i="17" s="1"/>
  <c r="D976" i="17" s="1"/>
  <c r="D988" i="17" s="1"/>
  <c r="D1000" i="17" s="1"/>
  <c r="D1012" i="17" s="1"/>
  <c r="D1024" i="17" s="1"/>
  <c r="D1036" i="17" s="1"/>
  <c r="D1048" i="17" s="1"/>
  <c r="D1060" i="17" s="1"/>
  <c r="D1072" i="17" s="1"/>
  <c r="D1084" i="17" s="1"/>
  <c r="D1096" i="17" s="1"/>
  <c r="D1108" i="17" s="1"/>
  <c r="D1120" i="17" s="1"/>
  <c r="D1132" i="17" s="1"/>
  <c r="D1144" i="17" s="1"/>
  <c r="D1156" i="17" s="1"/>
  <c r="D1168" i="17" s="1"/>
  <c r="D1180" i="17" s="1"/>
  <c r="D1192" i="17" s="1"/>
  <c r="D1204" i="17" s="1"/>
  <c r="D1216" i="17" s="1"/>
  <c r="D1228" i="17" s="1"/>
  <c r="D1240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B1249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1246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B1241" i="17" s="1"/>
  <c r="K20" i="7"/>
  <c r="F4" i="17" s="1"/>
  <c r="N47" i="7"/>
  <c r="D9" i="7"/>
  <c r="J32" i="7"/>
  <c r="E16" i="17" s="1"/>
  <c r="L21" i="8"/>
  <c r="F28" i="17"/>
  <c r="E25" i="17"/>
  <c r="K29" i="7"/>
  <c r="F13" i="17" s="1"/>
  <c r="E18" i="17"/>
  <c r="E21" i="17"/>
  <c r="F26" i="17"/>
  <c r="F23" i="17"/>
  <c r="F22" i="17"/>
  <c r="F19" i="17"/>
  <c r="E24" i="17"/>
  <c r="E27" i="17"/>
  <c r="E17" i="17"/>
  <c r="E20" i="17"/>
  <c r="I16" i="7"/>
  <c r="N46" i="7" s="1"/>
  <c r="J26" i="7"/>
  <c r="E10" i="17" s="1"/>
  <c r="J23" i="7"/>
  <c r="E7" i="17" s="1"/>
  <c r="K22" i="7"/>
  <c r="F6" i="17" s="1"/>
  <c r="K21" i="7"/>
  <c r="F5" i="17" s="1"/>
  <c r="K24" i="7"/>
  <c r="F8" i="17" s="1"/>
  <c r="C9" i="7"/>
  <c r="B9" i="7"/>
  <c r="K28" i="7"/>
  <c r="F12" i="17" s="1"/>
  <c r="K31" i="7"/>
  <c r="F15" i="17" s="1"/>
  <c r="M47" i="7"/>
  <c r="M50" i="7"/>
  <c r="J17" i="7" s="1"/>
  <c r="J30" i="7"/>
  <c r="E14" i="17" s="1"/>
  <c r="K25" i="7"/>
  <c r="F9" i="17" s="1"/>
  <c r="J27" i="7"/>
  <c r="E11" i="17" s="1"/>
  <c r="B13" i="7"/>
  <c r="C13" i="7" s="1"/>
  <c r="B16" i="17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C5" i="17"/>
  <c r="H5" i="17"/>
  <c r="I5" i="17" s="1"/>
  <c r="P5" i="17" s="1"/>
  <c r="X5" i="17" l="1"/>
  <c r="G6" i="17"/>
  <c r="G7" i="17" s="1"/>
  <c r="G8" i="17" s="1"/>
  <c r="G9" i="17" s="1"/>
  <c r="Z4" i="17"/>
  <c r="AA4" i="17" s="1"/>
  <c r="X4" i="17"/>
  <c r="Y4" i="17" s="1"/>
  <c r="E28" i="17"/>
  <c r="E40" i="17" s="1"/>
  <c r="Z5" i="17"/>
  <c r="M49" i="7"/>
  <c r="J16" i="7" s="1"/>
  <c r="M21" i="7" s="1"/>
  <c r="N49" i="7"/>
  <c r="K16" i="7" s="1"/>
  <c r="N28" i="7" s="1"/>
  <c r="L22" i="8"/>
  <c r="F24" i="17"/>
  <c r="F35" i="17"/>
  <c r="F25" i="17"/>
  <c r="E29" i="17"/>
  <c r="E23" i="17"/>
  <c r="F31" i="17"/>
  <c r="F21" i="17"/>
  <c r="F38" i="17"/>
  <c r="E26" i="17"/>
  <c r="F20" i="17"/>
  <c r="E22" i="17"/>
  <c r="E37" i="17"/>
  <c r="F17" i="17"/>
  <c r="F18" i="17"/>
  <c r="E39" i="17"/>
  <c r="F34" i="17"/>
  <c r="E33" i="17"/>
  <c r="M46" i="7"/>
  <c r="F27" i="17"/>
  <c r="E19" i="17"/>
  <c r="E32" i="17"/>
  <c r="E36" i="17"/>
  <c r="E30" i="17"/>
  <c r="F40" i="17"/>
  <c r="D17" i="19"/>
  <c r="S5" i="17"/>
  <c r="L5" i="17" s="1"/>
  <c r="D5" i="17"/>
  <c r="D17" i="17" s="1"/>
  <c r="D29" i="17" s="1"/>
  <c r="D41" i="17" s="1"/>
  <c r="D53" i="17" s="1"/>
  <c r="D65" i="17" s="1"/>
  <c r="D77" i="17" s="1"/>
  <c r="D89" i="17" s="1"/>
  <c r="D101" i="17" s="1"/>
  <c r="D113" i="17" s="1"/>
  <c r="D125" i="17" s="1"/>
  <c r="D137" i="17" s="1"/>
  <c r="D149" i="17" s="1"/>
  <c r="D161" i="17" s="1"/>
  <c r="D173" i="17" s="1"/>
  <c r="D185" i="17" s="1"/>
  <c r="D197" i="17" s="1"/>
  <c r="D209" i="17" s="1"/>
  <c r="D221" i="17" s="1"/>
  <c r="D233" i="17" s="1"/>
  <c r="D245" i="17" s="1"/>
  <c r="D257" i="17" s="1"/>
  <c r="D269" i="17" s="1"/>
  <c r="D281" i="17" s="1"/>
  <c r="D293" i="17" s="1"/>
  <c r="D305" i="17" s="1"/>
  <c r="D317" i="17" s="1"/>
  <c r="D329" i="17" s="1"/>
  <c r="D341" i="17" s="1"/>
  <c r="D353" i="17" s="1"/>
  <c r="D365" i="17" s="1"/>
  <c r="D377" i="17" s="1"/>
  <c r="D389" i="17" s="1"/>
  <c r="D401" i="17" s="1"/>
  <c r="D413" i="17" s="1"/>
  <c r="D425" i="17" s="1"/>
  <c r="D437" i="17" s="1"/>
  <c r="D449" i="17" s="1"/>
  <c r="D461" i="17" s="1"/>
  <c r="D473" i="17" s="1"/>
  <c r="D485" i="17" s="1"/>
  <c r="D497" i="17" s="1"/>
  <c r="D509" i="17" s="1"/>
  <c r="D521" i="17" s="1"/>
  <c r="D533" i="17" s="1"/>
  <c r="D545" i="17" s="1"/>
  <c r="D557" i="17" s="1"/>
  <c r="D569" i="17" s="1"/>
  <c r="D581" i="17" s="1"/>
  <c r="D593" i="17" s="1"/>
  <c r="D605" i="17" s="1"/>
  <c r="D617" i="17" s="1"/>
  <c r="D629" i="17" s="1"/>
  <c r="D641" i="17" s="1"/>
  <c r="D653" i="17" s="1"/>
  <c r="D665" i="17" s="1"/>
  <c r="D677" i="17" s="1"/>
  <c r="D689" i="17" s="1"/>
  <c r="D701" i="17" s="1"/>
  <c r="D713" i="17" s="1"/>
  <c r="D725" i="17" s="1"/>
  <c r="D737" i="17" s="1"/>
  <c r="D749" i="17" s="1"/>
  <c r="D761" i="17" s="1"/>
  <c r="D773" i="17" s="1"/>
  <c r="D785" i="17" s="1"/>
  <c r="D797" i="17" s="1"/>
  <c r="D809" i="17" s="1"/>
  <c r="D821" i="17" s="1"/>
  <c r="D833" i="17" s="1"/>
  <c r="D845" i="17" s="1"/>
  <c r="D857" i="17" s="1"/>
  <c r="D869" i="17" s="1"/>
  <c r="D881" i="17" s="1"/>
  <c r="D893" i="17" s="1"/>
  <c r="D905" i="17" s="1"/>
  <c r="D917" i="17" s="1"/>
  <c r="D929" i="17" s="1"/>
  <c r="D941" i="17" s="1"/>
  <c r="D953" i="17" s="1"/>
  <c r="D965" i="17" s="1"/>
  <c r="D977" i="17" s="1"/>
  <c r="D989" i="17" s="1"/>
  <c r="D1001" i="17" s="1"/>
  <c r="D1013" i="17" s="1"/>
  <c r="D1025" i="17" s="1"/>
  <c r="D1037" i="17" s="1"/>
  <c r="D1049" i="17" s="1"/>
  <c r="D1061" i="17" s="1"/>
  <c r="D1073" i="17" s="1"/>
  <c r="D1085" i="17" s="1"/>
  <c r="D1097" i="17" s="1"/>
  <c r="D1109" i="17" s="1"/>
  <c r="D1121" i="17" s="1"/>
  <c r="D1133" i="17" s="1"/>
  <c r="D1145" i="17" s="1"/>
  <c r="D1157" i="17" s="1"/>
  <c r="D1169" i="17" s="1"/>
  <c r="D1181" i="17" s="1"/>
  <c r="D1193" i="17" s="1"/>
  <c r="D1205" i="17" s="1"/>
  <c r="D1217" i="17" s="1"/>
  <c r="D1229" i="17" s="1"/>
  <c r="D1241" i="17" s="1"/>
  <c r="N5" i="17"/>
  <c r="C6" i="17"/>
  <c r="X6" i="17" l="1"/>
  <c r="Z6" i="17"/>
  <c r="N27" i="7"/>
  <c r="N31" i="7"/>
  <c r="N21" i="7"/>
  <c r="N23" i="7"/>
  <c r="N22" i="7"/>
  <c r="N24" i="7"/>
  <c r="N32" i="7"/>
  <c r="N26" i="7"/>
  <c r="N29" i="7"/>
  <c r="N30" i="7"/>
  <c r="N20" i="7"/>
  <c r="N25" i="7"/>
  <c r="L23" i="8"/>
  <c r="F52" i="17"/>
  <c r="F39" i="17"/>
  <c r="E51" i="17"/>
  <c r="E49" i="17"/>
  <c r="E48" i="17"/>
  <c r="F37" i="17"/>
  <c r="E34" i="17"/>
  <c r="F50" i="17"/>
  <c r="F43" i="17"/>
  <c r="M25" i="7"/>
  <c r="E44" i="17"/>
  <c r="E45" i="17"/>
  <c r="F30" i="17"/>
  <c r="M26" i="7"/>
  <c r="E35" i="17"/>
  <c r="F47" i="17"/>
  <c r="E31" i="17"/>
  <c r="F32" i="17"/>
  <c r="F33" i="17"/>
  <c r="F46" i="17"/>
  <c r="F29" i="17"/>
  <c r="E41" i="17"/>
  <c r="E42" i="17"/>
  <c r="E38" i="17"/>
  <c r="E52" i="17"/>
  <c r="F36" i="17"/>
  <c r="M27" i="7"/>
  <c r="M30" i="7"/>
  <c r="M31" i="7"/>
  <c r="M22" i="7"/>
  <c r="M28" i="7"/>
  <c r="M23" i="7"/>
  <c r="M20" i="7"/>
  <c r="M29" i="7"/>
  <c r="M32" i="7"/>
  <c r="M24" i="7"/>
  <c r="T5" i="17"/>
  <c r="S6" i="17"/>
  <c r="O5" i="17"/>
  <c r="M5" i="17"/>
  <c r="D6" i="17"/>
  <c r="D18" i="17" s="1"/>
  <c r="D30" i="17" s="1"/>
  <c r="D42" i="17" s="1"/>
  <c r="D54" i="17" s="1"/>
  <c r="D66" i="17" s="1"/>
  <c r="D78" i="17" s="1"/>
  <c r="D90" i="17" s="1"/>
  <c r="D102" i="17" s="1"/>
  <c r="D114" i="17" s="1"/>
  <c r="D126" i="17" s="1"/>
  <c r="D138" i="17" s="1"/>
  <c r="D150" i="17" s="1"/>
  <c r="D162" i="17" s="1"/>
  <c r="D174" i="17" s="1"/>
  <c r="D186" i="17" s="1"/>
  <c r="D198" i="17" s="1"/>
  <c r="D210" i="17" s="1"/>
  <c r="D222" i="17" s="1"/>
  <c r="D234" i="17" s="1"/>
  <c r="D246" i="17" s="1"/>
  <c r="D258" i="17" s="1"/>
  <c r="D270" i="17" s="1"/>
  <c r="D282" i="17" s="1"/>
  <c r="D294" i="17" s="1"/>
  <c r="D306" i="17" s="1"/>
  <c r="D318" i="17" s="1"/>
  <c r="D330" i="17" s="1"/>
  <c r="D342" i="17" s="1"/>
  <c r="D354" i="17" s="1"/>
  <c r="D366" i="17" s="1"/>
  <c r="D378" i="17" s="1"/>
  <c r="D390" i="17" s="1"/>
  <c r="D402" i="17" s="1"/>
  <c r="D414" i="17" s="1"/>
  <c r="D426" i="17" s="1"/>
  <c r="D438" i="17" s="1"/>
  <c r="D450" i="17" s="1"/>
  <c r="D462" i="17" s="1"/>
  <c r="D474" i="17" s="1"/>
  <c r="D486" i="17" s="1"/>
  <c r="D498" i="17" s="1"/>
  <c r="D510" i="17" s="1"/>
  <c r="D522" i="17" s="1"/>
  <c r="D534" i="17" s="1"/>
  <c r="D546" i="17" s="1"/>
  <c r="D558" i="17" s="1"/>
  <c r="D570" i="17" s="1"/>
  <c r="D582" i="17" s="1"/>
  <c r="D594" i="17" s="1"/>
  <c r="D606" i="17" s="1"/>
  <c r="D618" i="17" s="1"/>
  <c r="D630" i="17" s="1"/>
  <c r="D642" i="17" s="1"/>
  <c r="D654" i="17" s="1"/>
  <c r="D666" i="17" s="1"/>
  <c r="D678" i="17" s="1"/>
  <c r="D690" i="17" s="1"/>
  <c r="D702" i="17" s="1"/>
  <c r="D714" i="17" s="1"/>
  <c r="D726" i="17" s="1"/>
  <c r="D738" i="17" s="1"/>
  <c r="D750" i="17" s="1"/>
  <c r="D762" i="17" s="1"/>
  <c r="D774" i="17" s="1"/>
  <c r="D786" i="17" s="1"/>
  <c r="D798" i="17" s="1"/>
  <c r="D810" i="17" s="1"/>
  <c r="D822" i="17" s="1"/>
  <c r="D834" i="17" s="1"/>
  <c r="D846" i="17" s="1"/>
  <c r="D858" i="17" s="1"/>
  <c r="D870" i="17" s="1"/>
  <c r="D882" i="17" s="1"/>
  <c r="D894" i="17" s="1"/>
  <c r="D906" i="17" s="1"/>
  <c r="D918" i="17" s="1"/>
  <c r="D930" i="17" s="1"/>
  <c r="D942" i="17" s="1"/>
  <c r="D954" i="17" s="1"/>
  <c r="D966" i="17" s="1"/>
  <c r="D978" i="17" s="1"/>
  <c r="D990" i="17" s="1"/>
  <c r="D1002" i="17" s="1"/>
  <c r="D1014" i="17" s="1"/>
  <c r="D1026" i="17" s="1"/>
  <c r="D1038" i="17" s="1"/>
  <c r="D1050" i="17" s="1"/>
  <c r="D1062" i="17" s="1"/>
  <c r="D1074" i="17" s="1"/>
  <c r="D1086" i="17" s="1"/>
  <c r="D1098" i="17" s="1"/>
  <c r="D1110" i="17" s="1"/>
  <c r="D1122" i="17" s="1"/>
  <c r="D1134" i="17" s="1"/>
  <c r="D1146" i="17" s="1"/>
  <c r="D1158" i="17" s="1"/>
  <c r="D1170" i="17" s="1"/>
  <c r="D1182" i="17" s="1"/>
  <c r="D1194" i="17" s="1"/>
  <c r="D1206" i="17" s="1"/>
  <c r="D1218" i="17" s="1"/>
  <c r="D1230" i="17" s="1"/>
  <c r="D1242" i="17" s="1"/>
  <c r="N6" i="17"/>
  <c r="C7" i="17"/>
  <c r="X7" i="17" s="1"/>
  <c r="H6" i="17"/>
  <c r="I6" i="17" s="1"/>
  <c r="P6" i="17" s="1"/>
  <c r="Z7" i="17" l="1"/>
  <c r="L24" i="8"/>
  <c r="E54" i="17"/>
  <c r="F58" i="17"/>
  <c r="E43" i="17"/>
  <c r="F42" i="17"/>
  <c r="F55" i="17"/>
  <c r="E63" i="17"/>
  <c r="E50" i="17"/>
  <c r="F48" i="17"/>
  <c r="E53" i="17"/>
  <c r="F49" i="17"/>
  <c r="F45" i="17"/>
  <c r="F59" i="17"/>
  <c r="E57" i="17"/>
  <c r="E64" i="17"/>
  <c r="F62" i="17"/>
  <c r="F51" i="17"/>
  <c r="F41" i="17"/>
  <c r="E47" i="17"/>
  <c r="E56" i="17"/>
  <c r="E60" i="17"/>
  <c r="E46" i="17"/>
  <c r="F44" i="17"/>
  <c r="E61" i="17"/>
  <c r="F64" i="17"/>
  <c r="H7" i="17"/>
  <c r="I7" i="17" s="1"/>
  <c r="P7" i="17" s="1"/>
  <c r="O6" i="17"/>
  <c r="AL6" i="17"/>
  <c r="C8" i="17"/>
  <c r="X8" i="17" s="1"/>
  <c r="N7" i="17"/>
  <c r="D7" i="17"/>
  <c r="D19" i="17" s="1"/>
  <c r="D31" i="17" s="1"/>
  <c r="D43" i="17" s="1"/>
  <c r="D55" i="17" s="1"/>
  <c r="D67" i="17" s="1"/>
  <c r="D79" i="17" s="1"/>
  <c r="D91" i="17" s="1"/>
  <c r="D103" i="17" s="1"/>
  <c r="D115" i="17" s="1"/>
  <c r="D127" i="17" s="1"/>
  <c r="D139" i="17" s="1"/>
  <c r="D151" i="17" s="1"/>
  <c r="D163" i="17" s="1"/>
  <c r="D175" i="17" s="1"/>
  <c r="D187" i="17" s="1"/>
  <c r="D199" i="17" s="1"/>
  <c r="D211" i="17" s="1"/>
  <c r="D223" i="17" s="1"/>
  <c r="D235" i="17" s="1"/>
  <c r="D247" i="17" s="1"/>
  <c r="D259" i="17" s="1"/>
  <c r="D271" i="17" s="1"/>
  <c r="D283" i="17" s="1"/>
  <c r="D295" i="17" s="1"/>
  <c r="D307" i="17" s="1"/>
  <c r="D319" i="17" s="1"/>
  <c r="D331" i="17" s="1"/>
  <c r="D343" i="17" s="1"/>
  <c r="D355" i="17" s="1"/>
  <c r="D367" i="17" s="1"/>
  <c r="D379" i="17" s="1"/>
  <c r="D391" i="17" s="1"/>
  <c r="D403" i="17" s="1"/>
  <c r="D415" i="17" s="1"/>
  <c r="D427" i="17" s="1"/>
  <c r="D439" i="17" s="1"/>
  <c r="D451" i="17" s="1"/>
  <c r="D463" i="17" s="1"/>
  <c r="D475" i="17" s="1"/>
  <c r="D487" i="17" s="1"/>
  <c r="D499" i="17" s="1"/>
  <c r="D511" i="17" s="1"/>
  <c r="D523" i="17" s="1"/>
  <c r="D535" i="17" s="1"/>
  <c r="D547" i="17" s="1"/>
  <c r="D559" i="17" s="1"/>
  <c r="D571" i="17" s="1"/>
  <c r="D583" i="17" s="1"/>
  <c r="D595" i="17" s="1"/>
  <c r="D607" i="17" s="1"/>
  <c r="D619" i="17" s="1"/>
  <c r="D631" i="17" s="1"/>
  <c r="D643" i="17" s="1"/>
  <c r="D655" i="17" s="1"/>
  <c r="D667" i="17" s="1"/>
  <c r="D679" i="17" s="1"/>
  <c r="D691" i="17" s="1"/>
  <c r="D703" i="17" s="1"/>
  <c r="D715" i="17" s="1"/>
  <c r="D727" i="17" s="1"/>
  <c r="D739" i="17" s="1"/>
  <c r="D751" i="17" s="1"/>
  <c r="D763" i="17" s="1"/>
  <c r="D775" i="17" s="1"/>
  <c r="D787" i="17" s="1"/>
  <c r="D799" i="17" s="1"/>
  <c r="D811" i="17" s="1"/>
  <c r="D823" i="17" s="1"/>
  <c r="D835" i="17" s="1"/>
  <c r="D847" i="17" s="1"/>
  <c r="D859" i="17" s="1"/>
  <c r="D871" i="17" s="1"/>
  <c r="D883" i="17" s="1"/>
  <c r="D895" i="17" s="1"/>
  <c r="D907" i="17" s="1"/>
  <c r="D919" i="17" s="1"/>
  <c r="D931" i="17" s="1"/>
  <c r="D943" i="17" s="1"/>
  <c r="D955" i="17" s="1"/>
  <c r="D967" i="17" s="1"/>
  <c r="D979" i="17" s="1"/>
  <c r="D991" i="17" s="1"/>
  <c r="D1003" i="17" s="1"/>
  <c r="D1015" i="17" s="1"/>
  <c r="D1027" i="17" s="1"/>
  <c r="D1039" i="17" s="1"/>
  <c r="D1051" i="17" s="1"/>
  <c r="D1063" i="17" s="1"/>
  <c r="D1075" i="17" s="1"/>
  <c r="D1087" i="17" s="1"/>
  <c r="D1099" i="17" s="1"/>
  <c r="D1111" i="17" s="1"/>
  <c r="D1123" i="17" s="1"/>
  <c r="D1135" i="17" s="1"/>
  <c r="D1147" i="17" s="1"/>
  <c r="D1159" i="17" s="1"/>
  <c r="D1171" i="17" s="1"/>
  <c r="D1183" i="17" s="1"/>
  <c r="D1195" i="17" s="1"/>
  <c r="D1207" i="17" s="1"/>
  <c r="D1219" i="17" s="1"/>
  <c r="D1231" i="17" s="1"/>
  <c r="D1243" i="17" s="1"/>
  <c r="S7" i="17"/>
  <c r="T6" i="17"/>
  <c r="Z8" i="17" l="1"/>
  <c r="L25" i="8"/>
  <c r="E68" i="17"/>
  <c r="F60" i="17"/>
  <c r="E66" i="17"/>
  <c r="F56" i="17"/>
  <c r="E59" i="17"/>
  <c r="F71" i="17"/>
  <c r="E62" i="17"/>
  <c r="F54" i="17"/>
  <c r="F74" i="17"/>
  <c r="E55" i="17"/>
  <c r="F61" i="17"/>
  <c r="E58" i="17"/>
  <c r="E75" i="17"/>
  <c r="F76" i="17"/>
  <c r="F53" i="17"/>
  <c r="E76" i="17"/>
  <c r="F57" i="17"/>
  <c r="E65" i="17"/>
  <c r="E72" i="17"/>
  <c r="E73" i="17"/>
  <c r="F67" i="17"/>
  <c r="F70" i="17"/>
  <c r="E69" i="17"/>
  <c r="F63" i="17"/>
  <c r="T7" i="17"/>
  <c r="N8" i="17"/>
  <c r="D8" i="17"/>
  <c r="D20" i="17" s="1"/>
  <c r="D32" i="17" s="1"/>
  <c r="D44" i="17" s="1"/>
  <c r="D56" i="17" s="1"/>
  <c r="D68" i="17" s="1"/>
  <c r="D80" i="17" s="1"/>
  <c r="D92" i="17" s="1"/>
  <c r="D104" i="17" s="1"/>
  <c r="D116" i="17" s="1"/>
  <c r="D128" i="17" s="1"/>
  <c r="D140" i="17" s="1"/>
  <c r="D152" i="17" s="1"/>
  <c r="D164" i="17" s="1"/>
  <c r="D176" i="17" s="1"/>
  <c r="D188" i="17" s="1"/>
  <c r="D200" i="17" s="1"/>
  <c r="D212" i="17" s="1"/>
  <c r="D224" i="17" s="1"/>
  <c r="D236" i="17" s="1"/>
  <c r="D248" i="17" s="1"/>
  <c r="D260" i="17" s="1"/>
  <c r="D272" i="17" s="1"/>
  <c r="D284" i="17" s="1"/>
  <c r="D296" i="17" s="1"/>
  <c r="D308" i="17" s="1"/>
  <c r="D320" i="17" s="1"/>
  <c r="D332" i="17" s="1"/>
  <c r="D344" i="17" s="1"/>
  <c r="D356" i="17" s="1"/>
  <c r="D368" i="17" s="1"/>
  <c r="D380" i="17" s="1"/>
  <c r="D392" i="17" s="1"/>
  <c r="D404" i="17" s="1"/>
  <c r="D416" i="17" s="1"/>
  <c r="D428" i="17" s="1"/>
  <c r="D440" i="17" s="1"/>
  <c r="D452" i="17" s="1"/>
  <c r="D464" i="17" s="1"/>
  <c r="D476" i="17" s="1"/>
  <c r="D488" i="17" s="1"/>
  <c r="D500" i="17" s="1"/>
  <c r="D512" i="17" s="1"/>
  <c r="D524" i="17" s="1"/>
  <c r="D536" i="17" s="1"/>
  <c r="D548" i="17" s="1"/>
  <c r="D560" i="17" s="1"/>
  <c r="D572" i="17" s="1"/>
  <c r="D584" i="17" s="1"/>
  <c r="D596" i="17" s="1"/>
  <c r="D608" i="17" s="1"/>
  <c r="D620" i="17" s="1"/>
  <c r="D632" i="17" s="1"/>
  <c r="D644" i="17" s="1"/>
  <c r="D656" i="17" s="1"/>
  <c r="D668" i="17" s="1"/>
  <c r="D680" i="17" s="1"/>
  <c r="D692" i="17" s="1"/>
  <c r="D704" i="17" s="1"/>
  <c r="D716" i="17" s="1"/>
  <c r="D728" i="17" s="1"/>
  <c r="D740" i="17" s="1"/>
  <c r="D752" i="17" s="1"/>
  <c r="D764" i="17" s="1"/>
  <c r="D776" i="17" s="1"/>
  <c r="D788" i="17" s="1"/>
  <c r="D800" i="17" s="1"/>
  <c r="D812" i="17" s="1"/>
  <c r="D824" i="17" s="1"/>
  <c r="D836" i="17" s="1"/>
  <c r="D848" i="17" s="1"/>
  <c r="D860" i="17" s="1"/>
  <c r="D872" i="17" s="1"/>
  <c r="D884" i="17" s="1"/>
  <c r="D896" i="17" s="1"/>
  <c r="D908" i="17" s="1"/>
  <c r="D920" i="17" s="1"/>
  <c r="D932" i="17" s="1"/>
  <c r="D944" i="17" s="1"/>
  <c r="D956" i="17" s="1"/>
  <c r="D968" i="17" s="1"/>
  <c r="D980" i="17" s="1"/>
  <c r="D992" i="17" s="1"/>
  <c r="D1004" i="17" s="1"/>
  <c r="D1016" i="17" s="1"/>
  <c r="D1028" i="17" s="1"/>
  <c r="D1040" i="17" s="1"/>
  <c r="D1052" i="17" s="1"/>
  <c r="D1064" i="17" s="1"/>
  <c r="D1076" i="17" s="1"/>
  <c r="D1088" i="17" s="1"/>
  <c r="D1100" i="17" s="1"/>
  <c r="D1112" i="17" s="1"/>
  <c r="D1124" i="17" s="1"/>
  <c r="D1136" i="17" s="1"/>
  <c r="D1148" i="17" s="1"/>
  <c r="D1160" i="17" s="1"/>
  <c r="D1172" i="17" s="1"/>
  <c r="D1184" i="17" s="1"/>
  <c r="D1196" i="17" s="1"/>
  <c r="D1208" i="17" s="1"/>
  <c r="D1220" i="17" s="1"/>
  <c r="D1232" i="17" s="1"/>
  <c r="D1244" i="17" s="1"/>
  <c r="C9" i="17"/>
  <c r="X9" i="17" s="1"/>
  <c r="O7" i="17"/>
  <c r="S8" i="17"/>
  <c r="AL7" i="17"/>
  <c r="AM6" i="17"/>
  <c r="H8" i="17"/>
  <c r="I8" i="17" s="1"/>
  <c r="P8" i="17" s="1"/>
  <c r="Z9" i="17" l="1"/>
  <c r="L26" i="8"/>
  <c r="E71" i="17"/>
  <c r="E78" i="17"/>
  <c r="F75" i="17"/>
  <c r="F79" i="17"/>
  <c r="F73" i="17"/>
  <c r="F66" i="17"/>
  <c r="E84" i="17"/>
  <c r="F82" i="17"/>
  <c r="E70" i="17"/>
  <c r="F86" i="17"/>
  <c r="F83" i="17"/>
  <c r="E77" i="17"/>
  <c r="F65" i="17"/>
  <c r="F69" i="17"/>
  <c r="F88" i="17"/>
  <c r="E85" i="17"/>
  <c r="E67" i="17"/>
  <c r="E74" i="17"/>
  <c r="F68" i="17"/>
  <c r="F72" i="17"/>
  <c r="E81" i="17"/>
  <c r="E88" i="17"/>
  <c r="E87" i="17"/>
  <c r="E80" i="17"/>
  <c r="T8" i="17"/>
  <c r="O8" i="17"/>
  <c r="H9" i="17"/>
  <c r="I9" i="17" s="1"/>
  <c r="P9" i="17" s="1"/>
  <c r="N9" i="17"/>
  <c r="D9" i="17"/>
  <c r="D21" i="17" s="1"/>
  <c r="D33" i="17" s="1"/>
  <c r="D45" i="17" s="1"/>
  <c r="D57" i="17" s="1"/>
  <c r="D69" i="17" s="1"/>
  <c r="D81" i="17" s="1"/>
  <c r="D93" i="17" s="1"/>
  <c r="D105" i="17" s="1"/>
  <c r="D117" i="17" s="1"/>
  <c r="D129" i="17" s="1"/>
  <c r="D141" i="17" s="1"/>
  <c r="D153" i="17" s="1"/>
  <c r="D165" i="17" s="1"/>
  <c r="D177" i="17" s="1"/>
  <c r="D189" i="17" s="1"/>
  <c r="D201" i="17" s="1"/>
  <c r="D213" i="17" s="1"/>
  <c r="D225" i="17" s="1"/>
  <c r="D237" i="17" s="1"/>
  <c r="D249" i="17" s="1"/>
  <c r="D261" i="17" s="1"/>
  <c r="D273" i="17" s="1"/>
  <c r="D285" i="17" s="1"/>
  <c r="D297" i="17" s="1"/>
  <c r="D309" i="17" s="1"/>
  <c r="D321" i="17" s="1"/>
  <c r="D333" i="17" s="1"/>
  <c r="D345" i="17" s="1"/>
  <c r="D357" i="17" s="1"/>
  <c r="D369" i="17" s="1"/>
  <c r="D381" i="17" s="1"/>
  <c r="D393" i="17" s="1"/>
  <c r="D405" i="17" s="1"/>
  <c r="D417" i="17" s="1"/>
  <c r="D429" i="17" s="1"/>
  <c r="D441" i="17" s="1"/>
  <c r="D453" i="17" s="1"/>
  <c r="D465" i="17" s="1"/>
  <c r="D477" i="17" s="1"/>
  <c r="D489" i="17" s="1"/>
  <c r="D501" i="17" s="1"/>
  <c r="D513" i="17" s="1"/>
  <c r="D525" i="17" s="1"/>
  <c r="D537" i="17" s="1"/>
  <c r="D549" i="17" s="1"/>
  <c r="D561" i="17" s="1"/>
  <c r="D573" i="17" s="1"/>
  <c r="D585" i="17" s="1"/>
  <c r="D597" i="17" s="1"/>
  <c r="D609" i="17" s="1"/>
  <c r="D621" i="17" s="1"/>
  <c r="D633" i="17" s="1"/>
  <c r="D645" i="17" s="1"/>
  <c r="D657" i="17" s="1"/>
  <c r="D669" i="17" s="1"/>
  <c r="D681" i="17" s="1"/>
  <c r="D693" i="17" s="1"/>
  <c r="D705" i="17" s="1"/>
  <c r="D717" i="17" s="1"/>
  <c r="D729" i="17" s="1"/>
  <c r="D741" i="17" s="1"/>
  <c r="D753" i="17" s="1"/>
  <c r="D765" i="17" s="1"/>
  <c r="D777" i="17" s="1"/>
  <c r="D789" i="17" s="1"/>
  <c r="D801" i="17" s="1"/>
  <c r="D813" i="17" s="1"/>
  <c r="D825" i="17" s="1"/>
  <c r="D837" i="17" s="1"/>
  <c r="D849" i="17" s="1"/>
  <c r="D861" i="17" s="1"/>
  <c r="D873" i="17" s="1"/>
  <c r="D885" i="17" s="1"/>
  <c r="D897" i="17" s="1"/>
  <c r="D909" i="17" s="1"/>
  <c r="D921" i="17" s="1"/>
  <c r="D933" i="17" s="1"/>
  <c r="D945" i="17" s="1"/>
  <c r="D957" i="17" s="1"/>
  <c r="D969" i="17" s="1"/>
  <c r="D981" i="17" s="1"/>
  <c r="D993" i="17" s="1"/>
  <c r="D1005" i="17" s="1"/>
  <c r="D1017" i="17" s="1"/>
  <c r="D1029" i="17" s="1"/>
  <c r="D1041" i="17" s="1"/>
  <c r="D1053" i="17" s="1"/>
  <c r="D1065" i="17" s="1"/>
  <c r="D1077" i="17" s="1"/>
  <c r="D1089" i="17" s="1"/>
  <c r="D1101" i="17" s="1"/>
  <c r="D1113" i="17" s="1"/>
  <c r="D1125" i="17" s="1"/>
  <c r="D1137" i="17" s="1"/>
  <c r="D1149" i="17" s="1"/>
  <c r="D1161" i="17" s="1"/>
  <c r="D1173" i="17" s="1"/>
  <c r="D1185" i="17" s="1"/>
  <c r="D1197" i="17" s="1"/>
  <c r="D1209" i="17" s="1"/>
  <c r="D1221" i="17" s="1"/>
  <c r="D1233" i="17" s="1"/>
  <c r="D1245" i="17" s="1"/>
  <c r="C10" i="17"/>
  <c r="X10" i="17" s="1"/>
  <c r="S9" i="17"/>
  <c r="AL8" i="17"/>
  <c r="AM7" i="17"/>
  <c r="Z10" i="17" l="1"/>
  <c r="G10" i="17"/>
  <c r="G11" i="17" s="1"/>
  <c r="L27" i="8"/>
  <c r="E92" i="17"/>
  <c r="E79" i="17"/>
  <c r="F81" i="17"/>
  <c r="F94" i="17"/>
  <c r="E86" i="17"/>
  <c r="F98" i="17"/>
  <c r="E82" i="17"/>
  <c r="F78" i="17"/>
  <c r="F84" i="17"/>
  <c r="F87" i="17"/>
  <c r="F77" i="17"/>
  <c r="E93" i="17"/>
  <c r="F91" i="17"/>
  <c r="E99" i="17"/>
  <c r="E97" i="17"/>
  <c r="F95" i="17"/>
  <c r="E90" i="17"/>
  <c r="F85" i="17"/>
  <c r="E100" i="17"/>
  <c r="F80" i="17"/>
  <c r="F100" i="17"/>
  <c r="E89" i="17"/>
  <c r="E96" i="17"/>
  <c r="E83" i="17"/>
  <c r="T9" i="17"/>
  <c r="S10" i="17"/>
  <c r="H10" i="17"/>
  <c r="I10" i="17" s="1"/>
  <c r="P10" i="17" s="1"/>
  <c r="AL9" i="17"/>
  <c r="AM8" i="17"/>
  <c r="N10" i="17"/>
  <c r="C11" i="17"/>
  <c r="X11" i="17" s="1"/>
  <c r="D10" i="17"/>
  <c r="D22" i="17" s="1"/>
  <c r="D34" i="17" s="1"/>
  <c r="D46" i="17" s="1"/>
  <c r="D58" i="17" s="1"/>
  <c r="D70" i="17" s="1"/>
  <c r="D82" i="17" s="1"/>
  <c r="D94" i="17" s="1"/>
  <c r="D106" i="17" s="1"/>
  <c r="D118" i="17" s="1"/>
  <c r="D130" i="17" s="1"/>
  <c r="D142" i="17" s="1"/>
  <c r="D154" i="17" s="1"/>
  <c r="D166" i="17" s="1"/>
  <c r="D178" i="17" s="1"/>
  <c r="D190" i="17" s="1"/>
  <c r="D202" i="17" s="1"/>
  <c r="D214" i="17" s="1"/>
  <c r="D226" i="17" s="1"/>
  <c r="D238" i="17" s="1"/>
  <c r="D250" i="17" s="1"/>
  <c r="D262" i="17" s="1"/>
  <c r="D274" i="17" s="1"/>
  <c r="D286" i="17" s="1"/>
  <c r="D298" i="17" s="1"/>
  <c r="D310" i="17" s="1"/>
  <c r="D322" i="17" s="1"/>
  <c r="D334" i="17" s="1"/>
  <c r="D346" i="17" s="1"/>
  <c r="D358" i="17" s="1"/>
  <c r="D370" i="17" s="1"/>
  <c r="D382" i="17" s="1"/>
  <c r="D394" i="17" s="1"/>
  <c r="D406" i="17" s="1"/>
  <c r="D418" i="17" s="1"/>
  <c r="D430" i="17" s="1"/>
  <c r="D442" i="17" s="1"/>
  <c r="D454" i="17" s="1"/>
  <c r="D466" i="17" s="1"/>
  <c r="D478" i="17" s="1"/>
  <c r="D490" i="17" s="1"/>
  <c r="D502" i="17" s="1"/>
  <c r="D514" i="17" s="1"/>
  <c r="D526" i="17" s="1"/>
  <c r="D538" i="17" s="1"/>
  <c r="D550" i="17" s="1"/>
  <c r="D562" i="17" s="1"/>
  <c r="D574" i="17" s="1"/>
  <c r="D586" i="17" s="1"/>
  <c r="D598" i="17" s="1"/>
  <c r="D610" i="17" s="1"/>
  <c r="D622" i="17" s="1"/>
  <c r="D634" i="17" s="1"/>
  <c r="D646" i="17" s="1"/>
  <c r="D658" i="17" s="1"/>
  <c r="D670" i="17" s="1"/>
  <c r="D682" i="17" s="1"/>
  <c r="D694" i="17" s="1"/>
  <c r="D706" i="17" s="1"/>
  <c r="D718" i="17" s="1"/>
  <c r="D730" i="17" s="1"/>
  <c r="D742" i="17" s="1"/>
  <c r="D754" i="17" s="1"/>
  <c r="D766" i="17" s="1"/>
  <c r="D778" i="17" s="1"/>
  <c r="D790" i="17" s="1"/>
  <c r="D802" i="17" s="1"/>
  <c r="D814" i="17" s="1"/>
  <c r="D826" i="17" s="1"/>
  <c r="D838" i="17" s="1"/>
  <c r="D850" i="17" s="1"/>
  <c r="D862" i="17" s="1"/>
  <c r="D874" i="17" s="1"/>
  <c r="D886" i="17" s="1"/>
  <c r="D898" i="17" s="1"/>
  <c r="D910" i="17" s="1"/>
  <c r="D922" i="17" s="1"/>
  <c r="D934" i="17" s="1"/>
  <c r="D946" i="17" s="1"/>
  <c r="D958" i="17" s="1"/>
  <c r="D970" i="17" s="1"/>
  <c r="D982" i="17" s="1"/>
  <c r="D994" i="17" s="1"/>
  <c r="D1006" i="17" s="1"/>
  <c r="D1018" i="17" s="1"/>
  <c r="D1030" i="17" s="1"/>
  <c r="D1042" i="17" s="1"/>
  <c r="D1054" i="17" s="1"/>
  <c r="D1066" i="17" s="1"/>
  <c r="D1078" i="17" s="1"/>
  <c r="D1090" i="17" s="1"/>
  <c r="D1102" i="17" s="1"/>
  <c r="D1114" i="17" s="1"/>
  <c r="D1126" i="17" s="1"/>
  <c r="D1138" i="17" s="1"/>
  <c r="D1150" i="17" s="1"/>
  <c r="D1162" i="17" s="1"/>
  <c r="D1174" i="17" s="1"/>
  <c r="D1186" i="17" s="1"/>
  <c r="D1198" i="17" s="1"/>
  <c r="D1210" i="17" s="1"/>
  <c r="D1222" i="17" s="1"/>
  <c r="D1234" i="17" s="1"/>
  <c r="D1246" i="17" s="1"/>
  <c r="O9" i="17"/>
  <c r="Z11" i="17" l="1"/>
  <c r="L28" i="8"/>
  <c r="F107" i="17"/>
  <c r="F112" i="17"/>
  <c r="F103" i="17"/>
  <c r="F99" i="17"/>
  <c r="E94" i="17"/>
  <c r="F106" i="17"/>
  <c r="E109" i="17"/>
  <c r="F96" i="17"/>
  <c r="F110" i="17"/>
  <c r="F93" i="17"/>
  <c r="E101" i="17"/>
  <c r="E95" i="17"/>
  <c r="E105" i="17"/>
  <c r="E108" i="17"/>
  <c r="F92" i="17"/>
  <c r="F97" i="17"/>
  <c r="E111" i="17"/>
  <c r="F89" i="17"/>
  <c r="E98" i="17"/>
  <c r="E91" i="17"/>
  <c r="E112" i="17"/>
  <c r="E102" i="17"/>
  <c r="F90" i="17"/>
  <c r="E104" i="17"/>
  <c r="T10" i="17"/>
  <c r="H11" i="17"/>
  <c r="I11" i="17" s="1"/>
  <c r="P11" i="17" s="1"/>
  <c r="C12" i="17"/>
  <c r="X12" i="17" s="1"/>
  <c r="D11" i="17"/>
  <c r="D23" i="17" s="1"/>
  <c r="D35" i="17" s="1"/>
  <c r="D47" i="17" s="1"/>
  <c r="D59" i="17" s="1"/>
  <c r="D71" i="17" s="1"/>
  <c r="D83" i="17" s="1"/>
  <c r="D95" i="17" s="1"/>
  <c r="D107" i="17" s="1"/>
  <c r="D119" i="17" s="1"/>
  <c r="D131" i="17" s="1"/>
  <c r="D143" i="17" s="1"/>
  <c r="D155" i="17" s="1"/>
  <c r="D167" i="17" s="1"/>
  <c r="D179" i="17" s="1"/>
  <c r="D191" i="17" s="1"/>
  <c r="D203" i="17" s="1"/>
  <c r="D215" i="17" s="1"/>
  <c r="D227" i="17" s="1"/>
  <c r="D239" i="17" s="1"/>
  <c r="D251" i="17" s="1"/>
  <c r="D263" i="17" s="1"/>
  <c r="D275" i="17" s="1"/>
  <c r="D287" i="17" s="1"/>
  <c r="D299" i="17" s="1"/>
  <c r="D311" i="17" s="1"/>
  <c r="D323" i="17" s="1"/>
  <c r="D335" i="17" s="1"/>
  <c r="D347" i="17" s="1"/>
  <c r="D359" i="17" s="1"/>
  <c r="D371" i="17" s="1"/>
  <c r="D383" i="17" s="1"/>
  <c r="D395" i="17" s="1"/>
  <c r="D407" i="17" s="1"/>
  <c r="D419" i="17" s="1"/>
  <c r="D431" i="17" s="1"/>
  <c r="D443" i="17" s="1"/>
  <c r="D455" i="17" s="1"/>
  <c r="D467" i="17" s="1"/>
  <c r="D479" i="17" s="1"/>
  <c r="D491" i="17" s="1"/>
  <c r="D503" i="17" s="1"/>
  <c r="D515" i="17" s="1"/>
  <c r="D527" i="17" s="1"/>
  <c r="D539" i="17" s="1"/>
  <c r="D551" i="17" s="1"/>
  <c r="D563" i="17" s="1"/>
  <c r="D575" i="17" s="1"/>
  <c r="D587" i="17" s="1"/>
  <c r="D599" i="17" s="1"/>
  <c r="D611" i="17" s="1"/>
  <c r="D623" i="17" s="1"/>
  <c r="D635" i="17" s="1"/>
  <c r="D647" i="17" s="1"/>
  <c r="D659" i="17" s="1"/>
  <c r="D671" i="17" s="1"/>
  <c r="D683" i="17" s="1"/>
  <c r="D695" i="17" s="1"/>
  <c r="D707" i="17" s="1"/>
  <c r="D719" i="17" s="1"/>
  <c r="D731" i="17" s="1"/>
  <c r="D743" i="17" s="1"/>
  <c r="D755" i="17" s="1"/>
  <c r="D767" i="17" s="1"/>
  <c r="D779" i="17" s="1"/>
  <c r="D791" i="17" s="1"/>
  <c r="D803" i="17" s="1"/>
  <c r="D815" i="17" s="1"/>
  <c r="D827" i="17" s="1"/>
  <c r="D839" i="17" s="1"/>
  <c r="D851" i="17" s="1"/>
  <c r="D863" i="17" s="1"/>
  <c r="D875" i="17" s="1"/>
  <c r="D887" i="17" s="1"/>
  <c r="D899" i="17" s="1"/>
  <c r="D911" i="17" s="1"/>
  <c r="D923" i="17" s="1"/>
  <c r="D935" i="17" s="1"/>
  <c r="D947" i="17" s="1"/>
  <c r="D959" i="17" s="1"/>
  <c r="D971" i="17" s="1"/>
  <c r="D983" i="17" s="1"/>
  <c r="D995" i="17" s="1"/>
  <c r="D1007" i="17" s="1"/>
  <c r="D1019" i="17" s="1"/>
  <c r="D1031" i="17" s="1"/>
  <c r="D1043" i="17" s="1"/>
  <c r="D1055" i="17" s="1"/>
  <c r="D1067" i="17" s="1"/>
  <c r="D1079" i="17" s="1"/>
  <c r="D1091" i="17" s="1"/>
  <c r="D1103" i="17" s="1"/>
  <c r="D1115" i="17" s="1"/>
  <c r="D1127" i="17" s="1"/>
  <c r="D1139" i="17" s="1"/>
  <c r="D1151" i="17" s="1"/>
  <c r="D1163" i="17" s="1"/>
  <c r="D1175" i="17" s="1"/>
  <c r="D1187" i="17" s="1"/>
  <c r="D1199" i="17" s="1"/>
  <c r="D1211" i="17" s="1"/>
  <c r="D1223" i="17" s="1"/>
  <c r="D1235" i="17" s="1"/>
  <c r="D1247" i="17" s="1"/>
  <c r="N11" i="17"/>
  <c r="S11" i="17"/>
  <c r="O10" i="17"/>
  <c r="AM9" i="17"/>
  <c r="AL10" i="17"/>
  <c r="Z12" i="17" l="1"/>
  <c r="G12" i="17"/>
  <c r="G13" i="17" s="1"/>
  <c r="L29" i="8"/>
  <c r="E123" i="17"/>
  <c r="F102" i="17"/>
  <c r="F109" i="17"/>
  <c r="E107" i="17"/>
  <c r="F122" i="17"/>
  <c r="F118" i="17"/>
  <c r="F115" i="17"/>
  <c r="E114" i="17"/>
  <c r="F119" i="17"/>
  <c r="F101" i="17"/>
  <c r="F104" i="17"/>
  <c r="E113" i="17"/>
  <c r="E106" i="17"/>
  <c r="E124" i="17"/>
  <c r="F108" i="17"/>
  <c r="F124" i="17"/>
  <c r="E116" i="17"/>
  <c r="E120" i="17"/>
  <c r="E103" i="17"/>
  <c r="F105" i="17"/>
  <c r="E121" i="17"/>
  <c r="F111" i="17"/>
  <c r="E117" i="17"/>
  <c r="E110" i="17"/>
  <c r="S12" i="17"/>
  <c r="H12" i="17"/>
  <c r="I12" i="17" s="1"/>
  <c r="P12" i="17" s="1"/>
  <c r="T11" i="17"/>
  <c r="D12" i="17"/>
  <c r="D24" i="17" s="1"/>
  <c r="D36" i="17" s="1"/>
  <c r="D48" i="17" s="1"/>
  <c r="D60" i="17" s="1"/>
  <c r="D72" i="17" s="1"/>
  <c r="D84" i="17" s="1"/>
  <c r="D96" i="17" s="1"/>
  <c r="D108" i="17" s="1"/>
  <c r="D120" i="17" s="1"/>
  <c r="D132" i="17" s="1"/>
  <c r="D144" i="17" s="1"/>
  <c r="D156" i="17" s="1"/>
  <c r="D168" i="17" s="1"/>
  <c r="D180" i="17" s="1"/>
  <c r="D192" i="17" s="1"/>
  <c r="D204" i="17" s="1"/>
  <c r="D216" i="17" s="1"/>
  <c r="D228" i="17" s="1"/>
  <c r="D240" i="17" s="1"/>
  <c r="D252" i="17" s="1"/>
  <c r="D264" i="17" s="1"/>
  <c r="D276" i="17" s="1"/>
  <c r="D288" i="17" s="1"/>
  <c r="D300" i="17" s="1"/>
  <c r="D312" i="17" s="1"/>
  <c r="D324" i="17" s="1"/>
  <c r="D336" i="17" s="1"/>
  <c r="D348" i="17" s="1"/>
  <c r="D360" i="17" s="1"/>
  <c r="D372" i="17" s="1"/>
  <c r="D384" i="17" s="1"/>
  <c r="D396" i="17" s="1"/>
  <c r="D408" i="17" s="1"/>
  <c r="D420" i="17" s="1"/>
  <c r="D432" i="17" s="1"/>
  <c r="D444" i="17" s="1"/>
  <c r="D456" i="17" s="1"/>
  <c r="D468" i="17" s="1"/>
  <c r="D480" i="17" s="1"/>
  <c r="D492" i="17" s="1"/>
  <c r="D504" i="17" s="1"/>
  <c r="D516" i="17" s="1"/>
  <c r="D528" i="17" s="1"/>
  <c r="D540" i="17" s="1"/>
  <c r="D552" i="17" s="1"/>
  <c r="D564" i="17" s="1"/>
  <c r="D576" i="17" s="1"/>
  <c r="D588" i="17" s="1"/>
  <c r="D600" i="17" s="1"/>
  <c r="D612" i="17" s="1"/>
  <c r="D624" i="17" s="1"/>
  <c r="D636" i="17" s="1"/>
  <c r="D648" i="17" s="1"/>
  <c r="D660" i="17" s="1"/>
  <c r="D672" i="17" s="1"/>
  <c r="D684" i="17" s="1"/>
  <c r="D696" i="17" s="1"/>
  <c r="D708" i="17" s="1"/>
  <c r="D720" i="17" s="1"/>
  <c r="D732" i="17" s="1"/>
  <c r="D744" i="17" s="1"/>
  <c r="D756" i="17" s="1"/>
  <c r="D768" i="17" s="1"/>
  <c r="D780" i="17" s="1"/>
  <c r="D792" i="17" s="1"/>
  <c r="D804" i="17" s="1"/>
  <c r="D816" i="17" s="1"/>
  <c r="D828" i="17" s="1"/>
  <c r="D840" i="17" s="1"/>
  <c r="D852" i="17" s="1"/>
  <c r="D864" i="17" s="1"/>
  <c r="D876" i="17" s="1"/>
  <c r="D888" i="17" s="1"/>
  <c r="D900" i="17" s="1"/>
  <c r="D912" i="17" s="1"/>
  <c r="D924" i="17" s="1"/>
  <c r="D936" i="17" s="1"/>
  <c r="D948" i="17" s="1"/>
  <c r="D960" i="17" s="1"/>
  <c r="D972" i="17" s="1"/>
  <c r="D984" i="17" s="1"/>
  <c r="D996" i="17" s="1"/>
  <c r="D1008" i="17" s="1"/>
  <c r="D1020" i="17" s="1"/>
  <c r="D1032" i="17" s="1"/>
  <c r="D1044" i="17" s="1"/>
  <c r="D1056" i="17" s="1"/>
  <c r="D1068" i="17" s="1"/>
  <c r="D1080" i="17" s="1"/>
  <c r="D1092" i="17" s="1"/>
  <c r="D1104" i="17" s="1"/>
  <c r="D1116" i="17" s="1"/>
  <c r="D1128" i="17" s="1"/>
  <c r="D1140" i="17" s="1"/>
  <c r="D1152" i="17" s="1"/>
  <c r="D1164" i="17" s="1"/>
  <c r="D1176" i="17" s="1"/>
  <c r="D1188" i="17" s="1"/>
  <c r="D1200" i="17" s="1"/>
  <c r="D1212" i="17" s="1"/>
  <c r="D1224" i="17" s="1"/>
  <c r="D1236" i="17" s="1"/>
  <c r="D1248" i="17" s="1"/>
  <c r="N12" i="17"/>
  <c r="C13" i="17"/>
  <c r="X13" i="17" s="1"/>
  <c r="O11" i="17"/>
  <c r="AL11" i="17"/>
  <c r="AM10" i="17"/>
  <c r="Z13" i="17" l="1"/>
  <c r="L30" i="8"/>
  <c r="F136" i="17"/>
  <c r="E115" i="17"/>
  <c r="E125" i="17"/>
  <c r="F131" i="17"/>
  <c r="F130" i="17"/>
  <c r="F121" i="17"/>
  <c r="E132" i="17"/>
  <c r="F120" i="17"/>
  <c r="F123" i="17"/>
  <c r="F116" i="17"/>
  <c r="E122" i="17"/>
  <c r="E128" i="17"/>
  <c r="E136" i="17"/>
  <c r="F134" i="17"/>
  <c r="F114" i="17"/>
  <c r="E133" i="17"/>
  <c r="E126" i="17"/>
  <c r="E129" i="17"/>
  <c r="F117" i="17"/>
  <c r="E118" i="17"/>
  <c r="F113" i="17"/>
  <c r="F127" i="17"/>
  <c r="E119" i="17"/>
  <c r="E135" i="17"/>
  <c r="T12" i="17"/>
  <c r="C14" i="17"/>
  <c r="X14" i="17" s="1"/>
  <c r="N13" i="17"/>
  <c r="D13" i="17"/>
  <c r="D25" i="17" s="1"/>
  <c r="D37" i="17" s="1"/>
  <c r="D49" i="17" s="1"/>
  <c r="D61" i="17" s="1"/>
  <c r="D73" i="17" s="1"/>
  <c r="D85" i="17" s="1"/>
  <c r="D97" i="17" s="1"/>
  <c r="D109" i="17" s="1"/>
  <c r="D121" i="17" s="1"/>
  <c r="D133" i="17" s="1"/>
  <c r="D145" i="17" s="1"/>
  <c r="D157" i="17" s="1"/>
  <c r="D169" i="17" s="1"/>
  <c r="D181" i="17" s="1"/>
  <c r="D193" i="17" s="1"/>
  <c r="D205" i="17" s="1"/>
  <c r="D217" i="17" s="1"/>
  <c r="D229" i="17" s="1"/>
  <c r="D241" i="17" s="1"/>
  <c r="D253" i="17" s="1"/>
  <c r="D265" i="17" s="1"/>
  <c r="D277" i="17" s="1"/>
  <c r="D289" i="17" s="1"/>
  <c r="D301" i="17" s="1"/>
  <c r="D313" i="17" s="1"/>
  <c r="D325" i="17" s="1"/>
  <c r="D337" i="17" s="1"/>
  <c r="D349" i="17" s="1"/>
  <c r="D361" i="17" s="1"/>
  <c r="D373" i="17" s="1"/>
  <c r="D385" i="17" s="1"/>
  <c r="D397" i="17" s="1"/>
  <c r="D409" i="17" s="1"/>
  <c r="D421" i="17" s="1"/>
  <c r="D433" i="17" s="1"/>
  <c r="D445" i="17" s="1"/>
  <c r="D457" i="17" s="1"/>
  <c r="D469" i="17" s="1"/>
  <c r="D481" i="17" s="1"/>
  <c r="D493" i="17" s="1"/>
  <c r="D505" i="17" s="1"/>
  <c r="D517" i="17" s="1"/>
  <c r="D529" i="17" s="1"/>
  <c r="D541" i="17" s="1"/>
  <c r="D553" i="17" s="1"/>
  <c r="D565" i="17" s="1"/>
  <c r="D577" i="17" s="1"/>
  <c r="D589" i="17" s="1"/>
  <c r="D601" i="17" s="1"/>
  <c r="D613" i="17" s="1"/>
  <c r="D625" i="17" s="1"/>
  <c r="D637" i="17" s="1"/>
  <c r="D649" i="17" s="1"/>
  <c r="D661" i="17" s="1"/>
  <c r="D673" i="17" s="1"/>
  <c r="D685" i="17" s="1"/>
  <c r="D697" i="17" s="1"/>
  <c r="D709" i="17" s="1"/>
  <c r="D721" i="17" s="1"/>
  <c r="D733" i="17" s="1"/>
  <c r="D745" i="17" s="1"/>
  <c r="D757" i="17" s="1"/>
  <c r="D769" i="17" s="1"/>
  <c r="D781" i="17" s="1"/>
  <c r="D793" i="17" s="1"/>
  <c r="D805" i="17" s="1"/>
  <c r="D817" i="17" s="1"/>
  <c r="D829" i="17" s="1"/>
  <c r="D841" i="17" s="1"/>
  <c r="D853" i="17" s="1"/>
  <c r="D865" i="17" s="1"/>
  <c r="D877" i="17" s="1"/>
  <c r="D889" i="17" s="1"/>
  <c r="D901" i="17" s="1"/>
  <c r="D913" i="17" s="1"/>
  <c r="D925" i="17" s="1"/>
  <c r="D937" i="17" s="1"/>
  <c r="D949" i="17" s="1"/>
  <c r="D961" i="17" s="1"/>
  <c r="D973" i="17" s="1"/>
  <c r="D985" i="17" s="1"/>
  <c r="D997" i="17" s="1"/>
  <c r="D1009" i="17" s="1"/>
  <c r="D1021" i="17" s="1"/>
  <c r="D1033" i="17" s="1"/>
  <c r="D1045" i="17" s="1"/>
  <c r="D1057" i="17" s="1"/>
  <c r="D1069" i="17" s="1"/>
  <c r="D1081" i="17" s="1"/>
  <c r="D1093" i="17" s="1"/>
  <c r="D1105" i="17" s="1"/>
  <c r="D1117" i="17" s="1"/>
  <c r="D1129" i="17" s="1"/>
  <c r="D1141" i="17" s="1"/>
  <c r="D1153" i="17" s="1"/>
  <c r="D1165" i="17" s="1"/>
  <c r="D1177" i="17" s="1"/>
  <c r="D1189" i="17" s="1"/>
  <c r="D1201" i="17" s="1"/>
  <c r="D1213" i="17" s="1"/>
  <c r="D1225" i="17" s="1"/>
  <c r="D1237" i="17" s="1"/>
  <c r="D1249" i="17" s="1"/>
  <c r="S13" i="17"/>
  <c r="AL12" i="17"/>
  <c r="AM11" i="17"/>
  <c r="H13" i="17"/>
  <c r="I13" i="17" s="1"/>
  <c r="P13" i="17" s="1"/>
  <c r="O12" i="17"/>
  <c r="Z14" i="17" l="1"/>
  <c r="G14" i="17"/>
  <c r="L31" i="8"/>
  <c r="E141" i="17"/>
  <c r="E145" i="17"/>
  <c r="F126" i="17"/>
  <c r="E134" i="17"/>
  <c r="E127" i="17"/>
  <c r="E140" i="17"/>
  <c r="F133" i="17"/>
  <c r="F132" i="17"/>
  <c r="F142" i="17"/>
  <c r="F143" i="17"/>
  <c r="F125" i="17"/>
  <c r="E131" i="17"/>
  <c r="E130" i="17"/>
  <c r="E138" i="17"/>
  <c r="F146" i="17"/>
  <c r="E148" i="17"/>
  <c r="E147" i="17"/>
  <c r="F135" i="17"/>
  <c r="E137" i="17"/>
  <c r="F139" i="17"/>
  <c r="F129" i="17"/>
  <c r="F128" i="17"/>
  <c r="E144" i="17"/>
  <c r="F148" i="17"/>
  <c r="S14" i="17"/>
  <c r="AL13" i="17"/>
  <c r="AM12" i="17"/>
  <c r="H14" i="17"/>
  <c r="I14" i="17" s="1"/>
  <c r="P14" i="17" s="1"/>
  <c r="O13" i="17"/>
  <c r="T13" i="17"/>
  <c r="N14" i="17"/>
  <c r="C15" i="17"/>
  <c r="X15" i="17" s="1"/>
  <c r="D14" i="17"/>
  <c r="D26" i="17" s="1"/>
  <c r="D38" i="17" s="1"/>
  <c r="D50" i="17" s="1"/>
  <c r="D62" i="17" s="1"/>
  <c r="D74" i="17" s="1"/>
  <c r="D86" i="17" s="1"/>
  <c r="D98" i="17" s="1"/>
  <c r="D110" i="17" s="1"/>
  <c r="D122" i="17" s="1"/>
  <c r="D134" i="17" s="1"/>
  <c r="D146" i="17" s="1"/>
  <c r="D158" i="17" s="1"/>
  <c r="D170" i="17" s="1"/>
  <c r="D182" i="17" s="1"/>
  <c r="D194" i="17" s="1"/>
  <c r="D206" i="17" s="1"/>
  <c r="D218" i="17" s="1"/>
  <c r="D230" i="17" s="1"/>
  <c r="D242" i="17" s="1"/>
  <c r="D254" i="17" s="1"/>
  <c r="D266" i="17" s="1"/>
  <c r="D278" i="17" s="1"/>
  <c r="D290" i="17" s="1"/>
  <c r="D302" i="17" s="1"/>
  <c r="D314" i="17" s="1"/>
  <c r="D326" i="17" s="1"/>
  <c r="D338" i="17" s="1"/>
  <c r="D350" i="17" s="1"/>
  <c r="D362" i="17" s="1"/>
  <c r="D374" i="17" s="1"/>
  <c r="D386" i="17" s="1"/>
  <c r="D398" i="17" s="1"/>
  <c r="D410" i="17" s="1"/>
  <c r="D422" i="17" s="1"/>
  <c r="D434" i="17" s="1"/>
  <c r="D446" i="17" s="1"/>
  <c r="D458" i="17" s="1"/>
  <c r="D470" i="17" s="1"/>
  <c r="D482" i="17" s="1"/>
  <c r="D494" i="17" s="1"/>
  <c r="D506" i="17" s="1"/>
  <c r="D518" i="17" s="1"/>
  <c r="D530" i="17" s="1"/>
  <c r="D542" i="17" s="1"/>
  <c r="D554" i="17" s="1"/>
  <c r="D566" i="17" s="1"/>
  <c r="D578" i="17" s="1"/>
  <c r="D590" i="17" s="1"/>
  <c r="D602" i="17" s="1"/>
  <c r="D614" i="17" s="1"/>
  <c r="D626" i="17" s="1"/>
  <c r="D638" i="17" s="1"/>
  <c r="D650" i="17" s="1"/>
  <c r="D662" i="17" s="1"/>
  <c r="D674" i="17" s="1"/>
  <c r="D686" i="17" s="1"/>
  <c r="D698" i="17" s="1"/>
  <c r="D710" i="17" s="1"/>
  <c r="D722" i="17" s="1"/>
  <c r="D734" i="17" s="1"/>
  <c r="D746" i="17" s="1"/>
  <c r="D758" i="17" s="1"/>
  <c r="D770" i="17" s="1"/>
  <c r="D782" i="17" s="1"/>
  <c r="D794" i="17" s="1"/>
  <c r="D806" i="17" s="1"/>
  <c r="D818" i="17" s="1"/>
  <c r="D830" i="17" s="1"/>
  <c r="D842" i="17" s="1"/>
  <c r="D854" i="17" s="1"/>
  <c r="D866" i="17" s="1"/>
  <c r="D878" i="17" s="1"/>
  <c r="D890" i="17" s="1"/>
  <c r="D902" i="17" s="1"/>
  <c r="D914" i="17" s="1"/>
  <c r="D926" i="17" s="1"/>
  <c r="D938" i="17" s="1"/>
  <c r="D950" i="17" s="1"/>
  <c r="D962" i="17" s="1"/>
  <c r="D974" i="17" s="1"/>
  <c r="D986" i="17" s="1"/>
  <c r="D998" i="17" s="1"/>
  <c r="D1010" i="17" s="1"/>
  <c r="D1022" i="17" s="1"/>
  <c r="D1034" i="17" s="1"/>
  <c r="D1046" i="17" s="1"/>
  <c r="D1058" i="17" s="1"/>
  <c r="D1070" i="17" s="1"/>
  <c r="D1082" i="17" s="1"/>
  <c r="D1094" i="17" s="1"/>
  <c r="D1106" i="17" s="1"/>
  <c r="D1118" i="17" s="1"/>
  <c r="D1130" i="17" s="1"/>
  <c r="D1142" i="17" s="1"/>
  <c r="D1154" i="17" s="1"/>
  <c r="D1166" i="17" s="1"/>
  <c r="D1178" i="17" s="1"/>
  <c r="D1190" i="17" s="1"/>
  <c r="D1202" i="17" s="1"/>
  <c r="D1214" i="17" s="1"/>
  <c r="D1226" i="17" s="1"/>
  <c r="D1238" i="17" s="1"/>
  <c r="D1250" i="17" s="1"/>
  <c r="Z15" i="17" l="1"/>
  <c r="L32" i="8"/>
  <c r="F140" i="17"/>
  <c r="E149" i="17"/>
  <c r="E143" i="17"/>
  <c r="E146" i="17"/>
  <c r="F155" i="17"/>
  <c r="F145" i="17"/>
  <c r="F138" i="17"/>
  <c r="F158" i="17"/>
  <c r="F160" i="17"/>
  <c r="F141" i="17"/>
  <c r="F147" i="17"/>
  <c r="F151" i="17"/>
  <c r="E142" i="17"/>
  <c r="F137" i="17"/>
  <c r="E139" i="17"/>
  <c r="E150" i="17"/>
  <c r="F154" i="17"/>
  <c r="E152" i="17"/>
  <c r="E156" i="17"/>
  <c r="E159" i="17"/>
  <c r="E157" i="17"/>
  <c r="E160" i="17"/>
  <c r="F144" i="17"/>
  <c r="E153" i="17"/>
  <c r="T14" i="17"/>
  <c r="S15" i="17"/>
  <c r="G15" i="17"/>
  <c r="N15" i="17"/>
  <c r="D15" i="17"/>
  <c r="D27" i="17" s="1"/>
  <c r="D39" i="17" s="1"/>
  <c r="D51" i="17" s="1"/>
  <c r="D63" i="17" s="1"/>
  <c r="D75" i="17" s="1"/>
  <c r="D87" i="17" s="1"/>
  <c r="D99" i="17" s="1"/>
  <c r="D111" i="17" s="1"/>
  <c r="D123" i="17" s="1"/>
  <c r="D135" i="17" s="1"/>
  <c r="D147" i="17" s="1"/>
  <c r="D159" i="17" s="1"/>
  <c r="D171" i="17" s="1"/>
  <c r="D183" i="17" s="1"/>
  <c r="D195" i="17" s="1"/>
  <c r="D207" i="17" s="1"/>
  <c r="D219" i="17" s="1"/>
  <c r="D231" i="17" s="1"/>
  <c r="D243" i="17" s="1"/>
  <c r="D255" i="17" s="1"/>
  <c r="D267" i="17" s="1"/>
  <c r="D279" i="17" s="1"/>
  <c r="D291" i="17" s="1"/>
  <c r="D303" i="17" s="1"/>
  <c r="D315" i="17" s="1"/>
  <c r="D327" i="17" s="1"/>
  <c r="D339" i="17" s="1"/>
  <c r="D351" i="17" s="1"/>
  <c r="D363" i="17" s="1"/>
  <c r="D375" i="17" s="1"/>
  <c r="D387" i="17" s="1"/>
  <c r="D399" i="17" s="1"/>
  <c r="D411" i="17" s="1"/>
  <c r="D423" i="17" s="1"/>
  <c r="D435" i="17" s="1"/>
  <c r="D447" i="17" s="1"/>
  <c r="D459" i="17" s="1"/>
  <c r="D471" i="17" s="1"/>
  <c r="D483" i="17" s="1"/>
  <c r="D495" i="17" s="1"/>
  <c r="D507" i="17" s="1"/>
  <c r="D519" i="17" s="1"/>
  <c r="D531" i="17" s="1"/>
  <c r="D543" i="17" s="1"/>
  <c r="D555" i="17" s="1"/>
  <c r="D567" i="17" s="1"/>
  <c r="D579" i="17" s="1"/>
  <c r="D591" i="17" s="1"/>
  <c r="D603" i="17" s="1"/>
  <c r="D615" i="17" s="1"/>
  <c r="D627" i="17" s="1"/>
  <c r="D639" i="17" s="1"/>
  <c r="D651" i="17" s="1"/>
  <c r="D663" i="17" s="1"/>
  <c r="D675" i="17" s="1"/>
  <c r="D687" i="17" s="1"/>
  <c r="D699" i="17" s="1"/>
  <c r="D711" i="17" s="1"/>
  <c r="D723" i="17" s="1"/>
  <c r="D735" i="17" s="1"/>
  <c r="D747" i="17" s="1"/>
  <c r="D759" i="17" s="1"/>
  <c r="D771" i="17" s="1"/>
  <c r="D783" i="17" s="1"/>
  <c r="D795" i="17" s="1"/>
  <c r="D807" i="17" s="1"/>
  <c r="D819" i="17" s="1"/>
  <c r="D831" i="17" s="1"/>
  <c r="D843" i="17" s="1"/>
  <c r="D855" i="17" s="1"/>
  <c r="D867" i="17" s="1"/>
  <c r="D879" i="17" s="1"/>
  <c r="D891" i="17" s="1"/>
  <c r="D903" i="17" s="1"/>
  <c r="D915" i="17" s="1"/>
  <c r="D927" i="17" s="1"/>
  <c r="D939" i="17" s="1"/>
  <c r="D951" i="17" s="1"/>
  <c r="D963" i="17" s="1"/>
  <c r="D975" i="17" s="1"/>
  <c r="D987" i="17" s="1"/>
  <c r="D999" i="17" s="1"/>
  <c r="D1011" i="17" s="1"/>
  <c r="D1023" i="17" s="1"/>
  <c r="D1035" i="17" s="1"/>
  <c r="D1047" i="17" s="1"/>
  <c r="D1059" i="17" s="1"/>
  <c r="D1071" i="17" s="1"/>
  <c r="D1083" i="17" s="1"/>
  <c r="D1095" i="17" s="1"/>
  <c r="D1107" i="17" s="1"/>
  <c r="D1119" i="17" s="1"/>
  <c r="D1131" i="17" s="1"/>
  <c r="D1143" i="17" s="1"/>
  <c r="D1155" i="17" s="1"/>
  <c r="D1167" i="17" s="1"/>
  <c r="D1179" i="17" s="1"/>
  <c r="D1191" i="17" s="1"/>
  <c r="D1203" i="17" s="1"/>
  <c r="D1215" i="17" s="1"/>
  <c r="D1227" i="17" s="1"/>
  <c r="D1239" i="17" s="1"/>
  <c r="D1251" i="17" s="1"/>
  <c r="C16" i="17"/>
  <c r="X16" i="17" s="1"/>
  <c r="O14" i="17"/>
  <c r="H15" i="17"/>
  <c r="I15" i="17" s="1"/>
  <c r="P15" i="17" s="1"/>
  <c r="AL14" i="17"/>
  <c r="AM13" i="17"/>
  <c r="Z16" i="17" l="1"/>
  <c r="L33" i="8"/>
  <c r="F153" i="17"/>
  <c r="F152" i="17"/>
  <c r="F150" i="17"/>
  <c r="E158" i="17"/>
  <c r="E169" i="17"/>
  <c r="E151" i="17"/>
  <c r="F163" i="17"/>
  <c r="F172" i="17"/>
  <c r="E155" i="17"/>
  <c r="E164" i="17"/>
  <c r="E165" i="17"/>
  <c r="E171" i="17"/>
  <c r="F157" i="17"/>
  <c r="F166" i="17"/>
  <c r="E162" i="17"/>
  <c r="F149" i="17"/>
  <c r="F159" i="17"/>
  <c r="E161" i="17"/>
  <c r="E172" i="17"/>
  <c r="F156" i="17"/>
  <c r="E168" i="17"/>
  <c r="F170" i="17"/>
  <c r="E154" i="17"/>
  <c r="F167" i="17"/>
  <c r="T15" i="17"/>
  <c r="AM14" i="17"/>
  <c r="AL15" i="17"/>
  <c r="O15" i="17"/>
  <c r="C17" i="17"/>
  <c r="X17" i="17" s="1"/>
  <c r="N16" i="17"/>
  <c r="G16" i="17"/>
  <c r="G17" i="17" s="1"/>
  <c r="G18" i="17" s="1"/>
  <c r="G19" i="17" s="1"/>
  <c r="G20" i="17" s="1"/>
  <c r="G21" i="17" s="1"/>
  <c r="S16" i="17"/>
  <c r="H16" i="17"/>
  <c r="I16" i="17" s="1"/>
  <c r="P16" i="17" s="1"/>
  <c r="Z17" i="17" l="1"/>
  <c r="L34" i="8"/>
  <c r="F182" i="17"/>
  <c r="F175" i="17"/>
  <c r="E173" i="17"/>
  <c r="E174" i="17"/>
  <c r="E183" i="17"/>
  <c r="F162" i="17"/>
  <c r="E180" i="17"/>
  <c r="F184" i="17"/>
  <c r="E163" i="17"/>
  <c r="F179" i="17"/>
  <c r="E177" i="17"/>
  <c r="F171" i="17"/>
  <c r="F178" i="17"/>
  <c r="E181" i="17"/>
  <c r="F164" i="17"/>
  <c r="E166" i="17"/>
  <c r="F168" i="17"/>
  <c r="E176" i="17"/>
  <c r="E170" i="17"/>
  <c r="E184" i="17"/>
  <c r="F161" i="17"/>
  <c r="F169" i="17"/>
  <c r="E167" i="17"/>
  <c r="F165" i="17"/>
  <c r="S17" i="17"/>
  <c r="O16" i="17"/>
  <c r="C18" i="17"/>
  <c r="X18" i="17" s="1"/>
  <c r="N17" i="17"/>
  <c r="AL16" i="17"/>
  <c r="AM15" i="17"/>
  <c r="H17" i="17"/>
  <c r="I17" i="17" s="1"/>
  <c r="P17" i="17" s="1"/>
  <c r="T16" i="17"/>
  <c r="Z18" i="17" l="1"/>
  <c r="L35" i="8"/>
  <c r="F181" i="17"/>
  <c r="E175" i="17"/>
  <c r="F174" i="17"/>
  <c r="E188" i="17"/>
  <c r="F176" i="17"/>
  <c r="F183" i="17"/>
  <c r="F187" i="17"/>
  <c r="E195" i="17"/>
  <c r="E189" i="17"/>
  <c r="F196" i="17"/>
  <c r="F177" i="17"/>
  <c r="F173" i="17"/>
  <c r="E193" i="17"/>
  <c r="F180" i="17"/>
  <c r="E186" i="17"/>
  <c r="F194" i="17"/>
  <c r="E192" i="17"/>
  <c r="E196" i="17"/>
  <c r="E178" i="17"/>
  <c r="F190" i="17"/>
  <c r="F191" i="17"/>
  <c r="E185" i="17"/>
  <c r="E179" i="17"/>
  <c r="E182" i="17"/>
  <c r="T17" i="17"/>
  <c r="N18" i="17"/>
  <c r="C19" i="17"/>
  <c r="X19" i="17" s="1"/>
  <c r="O17" i="17"/>
  <c r="S18" i="17"/>
  <c r="H18" i="17"/>
  <c r="I18" i="17" s="1"/>
  <c r="P18" i="17" s="1"/>
  <c r="AM16" i="17"/>
  <c r="AL17" i="17"/>
  <c r="Z19" i="17" l="1"/>
  <c r="L36" i="8"/>
  <c r="E208" i="17"/>
  <c r="F203" i="17"/>
  <c r="E207" i="17"/>
  <c r="E194" i="17"/>
  <c r="E204" i="17"/>
  <c r="F192" i="17"/>
  <c r="F189" i="17"/>
  <c r="F188" i="17"/>
  <c r="F186" i="17"/>
  <c r="E191" i="17"/>
  <c r="F202" i="17"/>
  <c r="E205" i="17"/>
  <c r="F199" i="17"/>
  <c r="E200" i="17"/>
  <c r="E187" i="17"/>
  <c r="F206" i="17"/>
  <c r="F208" i="17"/>
  <c r="E197" i="17"/>
  <c r="E190" i="17"/>
  <c r="E198" i="17"/>
  <c r="F185" i="17"/>
  <c r="E201" i="17"/>
  <c r="F195" i="17"/>
  <c r="F193" i="17"/>
  <c r="T18" i="17"/>
  <c r="S19" i="17"/>
  <c r="O18" i="17"/>
  <c r="N19" i="17"/>
  <c r="C20" i="17"/>
  <c r="X20" i="17" s="1"/>
  <c r="H19" i="17"/>
  <c r="I19" i="17" s="1"/>
  <c r="P19" i="17" s="1"/>
  <c r="AM17" i="17"/>
  <c r="AL18" i="17"/>
  <c r="Z20" i="17" l="1"/>
  <c r="L37" i="8"/>
  <c r="E209" i="17"/>
  <c r="E199" i="17"/>
  <c r="F204" i="17"/>
  <c r="E213" i="17"/>
  <c r="E219" i="17"/>
  <c r="F205" i="17"/>
  <c r="F197" i="17"/>
  <c r="E212" i="17"/>
  <c r="F214" i="17"/>
  <c r="F200" i="17"/>
  <c r="E216" i="17"/>
  <c r="F220" i="17"/>
  <c r="E210" i="17"/>
  <c r="E203" i="17"/>
  <c r="E206" i="17"/>
  <c r="F215" i="17"/>
  <c r="E217" i="17"/>
  <c r="F198" i="17"/>
  <c r="F211" i="17"/>
  <c r="F201" i="17"/>
  <c r="F207" i="17"/>
  <c r="E202" i="17"/>
  <c r="F218" i="17"/>
  <c r="E220" i="17"/>
  <c r="S20" i="17"/>
  <c r="C21" i="17"/>
  <c r="X21" i="17" s="1"/>
  <c r="N20" i="17"/>
  <c r="O19" i="17"/>
  <c r="AM18" i="17"/>
  <c r="AL19" i="17"/>
  <c r="H20" i="17"/>
  <c r="I20" i="17" s="1"/>
  <c r="P20" i="17" s="1"/>
  <c r="T19" i="17"/>
  <c r="Z21" i="17" l="1"/>
  <c r="L38" i="8"/>
  <c r="E222" i="17"/>
  <c r="F212" i="17"/>
  <c r="F209" i="17"/>
  <c r="F232" i="17"/>
  <c r="F226" i="17"/>
  <c r="F217" i="17"/>
  <c r="F213" i="17"/>
  <c r="F227" i="17"/>
  <c r="F219" i="17"/>
  <c r="E211" i="17"/>
  <c r="E225" i="17"/>
  <c r="F210" i="17"/>
  <c r="E228" i="17"/>
  <c r="E224" i="17"/>
  <c r="E231" i="17"/>
  <c r="E229" i="17"/>
  <c r="E232" i="17"/>
  <c r="F223" i="17"/>
  <c r="F216" i="17"/>
  <c r="F230" i="17"/>
  <c r="E218" i="17"/>
  <c r="E214" i="17"/>
  <c r="E215" i="17"/>
  <c r="E221" i="17"/>
  <c r="T20" i="17"/>
  <c r="H21" i="17"/>
  <c r="I21" i="17" s="1"/>
  <c r="P21" i="17" s="1"/>
  <c r="AM19" i="17"/>
  <c r="AL20" i="17"/>
  <c r="N21" i="17"/>
  <c r="C22" i="17"/>
  <c r="X22" i="17" s="1"/>
  <c r="O20" i="17"/>
  <c r="S21" i="17"/>
  <c r="Z22" i="17" l="1"/>
  <c r="G22" i="17"/>
  <c r="G23" i="17" s="1"/>
  <c r="L39" i="8"/>
  <c r="S22" i="17"/>
  <c r="F229" i="17"/>
  <c r="F221" i="17"/>
  <c r="E230" i="17"/>
  <c r="F239" i="17"/>
  <c r="F235" i="17"/>
  <c r="E233" i="17"/>
  <c r="E223" i="17"/>
  <c r="F242" i="17"/>
  <c r="E227" i="17"/>
  <c r="F238" i="17"/>
  <c r="E244" i="17"/>
  <c r="E241" i="17"/>
  <c r="F224" i="17"/>
  <c r="E237" i="17"/>
  <c r="E240" i="17"/>
  <c r="F231" i="17"/>
  <c r="F228" i="17"/>
  <c r="F222" i="17"/>
  <c r="F225" i="17"/>
  <c r="E236" i="17"/>
  <c r="E226" i="17"/>
  <c r="E243" i="17"/>
  <c r="F244" i="17"/>
  <c r="E234" i="17"/>
  <c r="AM20" i="17"/>
  <c r="AL21" i="17"/>
  <c r="T21" i="17"/>
  <c r="O21" i="17"/>
  <c r="C23" i="17"/>
  <c r="X23" i="17" s="1"/>
  <c r="N22" i="17"/>
  <c r="H22" i="17"/>
  <c r="I22" i="17" s="1"/>
  <c r="P22" i="17" s="1"/>
  <c r="Z23" i="17" l="1"/>
  <c r="L40" i="8"/>
  <c r="T22" i="17"/>
  <c r="F237" i="17"/>
  <c r="F236" i="17"/>
  <c r="E245" i="17"/>
  <c r="E242" i="17"/>
  <c r="E255" i="17"/>
  <c r="F243" i="17"/>
  <c r="E239" i="17"/>
  <c r="E253" i="17"/>
  <c r="F250" i="17"/>
  <c r="E246" i="17"/>
  <c r="E238" i="17"/>
  <c r="F234" i="17"/>
  <c r="E252" i="17"/>
  <c r="F247" i="17"/>
  <c r="F233" i="17"/>
  <c r="F240" i="17"/>
  <c r="F256" i="17"/>
  <c r="E256" i="17"/>
  <c r="F254" i="17"/>
  <c r="E248" i="17"/>
  <c r="E249" i="17"/>
  <c r="E235" i="17"/>
  <c r="F251" i="17"/>
  <c r="F241" i="17"/>
  <c r="N23" i="17"/>
  <c r="C24" i="17"/>
  <c r="X24" i="17" s="1"/>
  <c r="O22" i="17"/>
  <c r="H23" i="17"/>
  <c r="I23" i="17" s="1"/>
  <c r="P23" i="17" s="1"/>
  <c r="S23" i="17"/>
  <c r="AL22" i="17"/>
  <c r="AM21" i="17"/>
  <c r="Z24" i="17" l="1"/>
  <c r="G24" i="17"/>
  <c r="G25" i="17" s="1"/>
  <c r="L41" i="8"/>
  <c r="E268" i="17"/>
  <c r="F262" i="17"/>
  <c r="E257" i="17"/>
  <c r="F245" i="17"/>
  <c r="F255" i="17"/>
  <c r="F248" i="17"/>
  <c r="E247" i="17"/>
  <c r="E251" i="17"/>
  <c r="E261" i="17"/>
  <c r="F253" i="17"/>
  <c r="E260" i="17"/>
  <c r="F268" i="17"/>
  <c r="E250" i="17"/>
  <c r="F259" i="17"/>
  <c r="E267" i="17"/>
  <c r="F246" i="17"/>
  <c r="F263" i="17"/>
  <c r="E258" i="17"/>
  <c r="E265" i="17"/>
  <c r="F266" i="17"/>
  <c r="F252" i="17"/>
  <c r="E264" i="17"/>
  <c r="E254" i="17"/>
  <c r="F249" i="17"/>
  <c r="S24" i="17"/>
  <c r="T23" i="17"/>
  <c r="AM22" i="17"/>
  <c r="AL23" i="17"/>
  <c r="O23" i="17"/>
  <c r="H24" i="17"/>
  <c r="I24" i="17" s="1"/>
  <c r="P24" i="17" s="1"/>
  <c r="C25" i="17"/>
  <c r="X25" i="17" s="1"/>
  <c r="N24" i="17"/>
  <c r="Z25" i="17" l="1"/>
  <c r="L42" i="8"/>
  <c r="F264" i="17"/>
  <c r="F260" i="17"/>
  <c r="E269" i="17"/>
  <c r="F257" i="17"/>
  <c r="F261" i="17"/>
  <c r="E273" i="17"/>
  <c r="E272" i="17"/>
  <c r="F271" i="17"/>
  <c r="E279" i="17"/>
  <c r="F275" i="17"/>
  <c r="E266" i="17"/>
  <c r="F278" i="17"/>
  <c r="E263" i="17"/>
  <c r="F267" i="17"/>
  <c r="F274" i="17"/>
  <c r="E262" i="17"/>
  <c r="F265" i="17"/>
  <c r="E270" i="17"/>
  <c r="F280" i="17"/>
  <c r="E276" i="17"/>
  <c r="E277" i="17"/>
  <c r="F258" i="17"/>
  <c r="E259" i="17"/>
  <c r="E280" i="17"/>
  <c r="T24" i="17"/>
  <c r="S25" i="17"/>
  <c r="N25" i="17"/>
  <c r="C26" i="17"/>
  <c r="X26" i="17" s="1"/>
  <c r="O24" i="17"/>
  <c r="H25" i="17"/>
  <c r="I25" i="17" s="1"/>
  <c r="P25" i="17" s="1"/>
  <c r="AM23" i="17"/>
  <c r="AL24" i="17"/>
  <c r="Z26" i="17" l="1"/>
  <c r="G26" i="17"/>
  <c r="L43" i="8"/>
  <c r="E285" i="17"/>
  <c r="E281" i="17"/>
  <c r="F277" i="17"/>
  <c r="E282" i="17"/>
  <c r="F286" i="17"/>
  <c r="F290" i="17"/>
  <c r="F287" i="17"/>
  <c r="E289" i="17"/>
  <c r="E292" i="17"/>
  <c r="E278" i="17"/>
  <c r="E291" i="17"/>
  <c r="E288" i="17"/>
  <c r="F273" i="17"/>
  <c r="F272" i="17"/>
  <c r="E274" i="17"/>
  <c r="E275" i="17"/>
  <c r="F279" i="17"/>
  <c r="E271" i="17"/>
  <c r="F283" i="17"/>
  <c r="F292" i="17"/>
  <c r="F270" i="17"/>
  <c r="E284" i="17"/>
  <c r="F269" i="17"/>
  <c r="F276" i="17"/>
  <c r="T25" i="17"/>
  <c r="S26" i="17"/>
  <c r="O25" i="17"/>
  <c r="C27" i="17"/>
  <c r="X27" i="17" s="1"/>
  <c r="N26" i="17"/>
  <c r="AM24" i="17"/>
  <c r="AL25" i="17"/>
  <c r="H26" i="17"/>
  <c r="I26" i="17" s="1"/>
  <c r="P26" i="17" s="1"/>
  <c r="Z27" i="17" l="1"/>
  <c r="L44" i="8"/>
  <c r="F285" i="17"/>
  <c r="F302" i="17"/>
  <c r="F295" i="17"/>
  <c r="G27" i="17"/>
  <c r="E296" i="17"/>
  <c r="E287" i="17"/>
  <c r="E304" i="17"/>
  <c r="F289" i="17"/>
  <c r="E286" i="17"/>
  <c r="E300" i="17"/>
  <c r="E301" i="17"/>
  <c r="E293" i="17"/>
  <c r="F288" i="17"/>
  <c r="F282" i="17"/>
  <c r="E283" i="17"/>
  <c r="F298" i="17"/>
  <c r="E303" i="17"/>
  <c r="E297" i="17"/>
  <c r="F284" i="17"/>
  <c r="F299" i="17"/>
  <c r="E294" i="17"/>
  <c r="F281" i="17"/>
  <c r="F304" i="17"/>
  <c r="F291" i="17"/>
  <c r="E290" i="17"/>
  <c r="T26" i="17"/>
  <c r="C28" i="17"/>
  <c r="X28" i="17" s="1"/>
  <c r="N27" i="17"/>
  <c r="AL26" i="17"/>
  <c r="AM25" i="17"/>
  <c r="O26" i="17"/>
  <c r="H27" i="17"/>
  <c r="I27" i="17" s="1"/>
  <c r="P27" i="17" s="1"/>
  <c r="S27" i="17"/>
  <c r="Z28" i="17" l="1"/>
  <c r="L45" i="8"/>
  <c r="E299" i="17"/>
  <c r="E302" i="17"/>
  <c r="F310" i="17"/>
  <c r="F300" i="17"/>
  <c r="E298" i="17"/>
  <c r="F307" i="17"/>
  <c r="E313" i="17"/>
  <c r="F293" i="17"/>
  <c r="F296" i="17"/>
  <c r="E308" i="17"/>
  <c r="E295" i="17"/>
  <c r="E305" i="17"/>
  <c r="F303" i="17"/>
  <c r="E306" i="17"/>
  <c r="E309" i="17"/>
  <c r="F301" i="17"/>
  <c r="F314" i="17"/>
  <c r="E315" i="17"/>
  <c r="E316" i="17"/>
  <c r="F294" i="17"/>
  <c r="F316" i="17"/>
  <c r="F311" i="17"/>
  <c r="E312" i="17"/>
  <c r="F297" i="17"/>
  <c r="H28" i="17"/>
  <c r="I28" i="17" s="1"/>
  <c r="P28" i="17" s="1"/>
  <c r="AM26" i="17"/>
  <c r="AL27" i="17"/>
  <c r="S28" i="17"/>
  <c r="T27" i="17"/>
  <c r="O27" i="17"/>
  <c r="C29" i="17"/>
  <c r="X29" i="17" s="1"/>
  <c r="N28" i="17"/>
  <c r="G28" i="17"/>
  <c r="G29" i="17" s="1"/>
  <c r="G30" i="17" s="1"/>
  <c r="G31" i="17" s="1"/>
  <c r="G32" i="17" s="1"/>
  <c r="G33" i="17" s="1"/>
  <c r="Z29" i="17" l="1"/>
  <c r="L46" i="8"/>
  <c r="E314" i="17"/>
  <c r="F306" i="17"/>
  <c r="F323" i="17"/>
  <c r="E328" i="17"/>
  <c r="F313" i="17"/>
  <c r="F308" i="17"/>
  <c r="E325" i="17"/>
  <c r="F312" i="17"/>
  <c r="E317" i="17"/>
  <c r="E310" i="17"/>
  <c r="E327" i="17"/>
  <c r="E321" i="17"/>
  <c r="F309" i="17"/>
  <c r="F328" i="17"/>
  <c r="E307" i="17"/>
  <c r="F305" i="17"/>
  <c r="F319" i="17"/>
  <c r="F322" i="17"/>
  <c r="E324" i="17"/>
  <c r="F326" i="17"/>
  <c r="E320" i="17"/>
  <c r="E318" i="17"/>
  <c r="F315" i="17"/>
  <c r="E311" i="17"/>
  <c r="T28" i="17"/>
  <c r="H29" i="17"/>
  <c r="I29" i="17" s="1"/>
  <c r="P29" i="17" s="1"/>
  <c r="C30" i="17"/>
  <c r="X30" i="17" s="1"/>
  <c r="N29" i="17"/>
  <c r="S29" i="17"/>
  <c r="O28" i="17"/>
  <c r="AL28" i="17"/>
  <c r="AM27" i="17"/>
  <c r="Z30" i="17" l="1"/>
  <c r="L47" i="8"/>
  <c r="E323" i="17"/>
  <c r="F317" i="17"/>
  <c r="F321" i="17"/>
  <c r="E329" i="17"/>
  <c r="F320" i="17"/>
  <c r="F335" i="17"/>
  <c r="F338" i="17"/>
  <c r="F334" i="17"/>
  <c r="E319" i="17"/>
  <c r="E333" i="17"/>
  <c r="E330" i="17"/>
  <c r="E322" i="17"/>
  <c r="E332" i="17"/>
  <c r="F327" i="17"/>
  <c r="F324" i="17"/>
  <c r="F325" i="17"/>
  <c r="F318" i="17"/>
  <c r="E336" i="17"/>
  <c r="E339" i="17"/>
  <c r="F331" i="17"/>
  <c r="F340" i="17"/>
  <c r="E337" i="17"/>
  <c r="E340" i="17"/>
  <c r="E326" i="17"/>
  <c r="S30" i="17"/>
  <c r="AL29" i="17"/>
  <c r="AM28" i="17"/>
  <c r="T29" i="17"/>
  <c r="H30" i="17"/>
  <c r="I30" i="17" s="1"/>
  <c r="P30" i="17" s="1"/>
  <c r="O29" i="17"/>
  <c r="N30" i="17"/>
  <c r="C31" i="17"/>
  <c r="X31" i="17" s="1"/>
  <c r="Z31" i="17" l="1"/>
  <c r="L48" i="8"/>
  <c r="F352" i="17"/>
  <c r="F336" i="17"/>
  <c r="E331" i="17"/>
  <c r="E334" i="17"/>
  <c r="E349" i="17"/>
  <c r="F337" i="17"/>
  <c r="E338" i="17"/>
  <c r="F347" i="17"/>
  <c r="F333" i="17"/>
  <c r="E352" i="17"/>
  <c r="F343" i="17"/>
  <c r="F339" i="17"/>
  <c r="F346" i="17"/>
  <c r="E351" i="17"/>
  <c r="E344" i="17"/>
  <c r="E348" i="17"/>
  <c r="F330" i="17"/>
  <c r="E342" i="17"/>
  <c r="F332" i="17"/>
  <c r="F329" i="17"/>
  <c r="E345" i="17"/>
  <c r="F350" i="17"/>
  <c r="E341" i="17"/>
  <c r="E335" i="17"/>
  <c r="T30" i="17"/>
  <c r="S31" i="17"/>
  <c r="H31" i="17"/>
  <c r="I31" i="17" s="1"/>
  <c r="P31" i="17" s="1"/>
  <c r="C32" i="17"/>
  <c r="X32" i="17" s="1"/>
  <c r="N31" i="17"/>
  <c r="AL30" i="17"/>
  <c r="AM29" i="17"/>
  <c r="O30" i="17"/>
  <c r="Z32" i="17" l="1"/>
  <c r="L49" i="8"/>
  <c r="E347" i="17"/>
  <c r="F358" i="17"/>
  <c r="E364" i="17"/>
  <c r="E350" i="17"/>
  <c r="E357" i="17"/>
  <c r="E354" i="17"/>
  <c r="E360" i="17"/>
  <c r="E343" i="17"/>
  <c r="E356" i="17"/>
  <c r="F345" i="17"/>
  <c r="F348" i="17"/>
  <c r="F351" i="17"/>
  <c r="F349" i="17"/>
  <c r="E353" i="17"/>
  <c r="F341" i="17"/>
  <c r="E363" i="17"/>
  <c r="E361" i="17"/>
  <c r="F355" i="17"/>
  <c r="F359" i="17"/>
  <c r="F362" i="17"/>
  <c r="F344" i="17"/>
  <c r="F342" i="17"/>
  <c r="E346" i="17"/>
  <c r="F364" i="17"/>
  <c r="T31" i="17"/>
  <c r="O31" i="17"/>
  <c r="N32" i="17"/>
  <c r="C33" i="17"/>
  <c r="X33" i="17" s="1"/>
  <c r="H32" i="17"/>
  <c r="I32" i="17" s="1"/>
  <c r="P32" i="17" s="1"/>
  <c r="AL31" i="17"/>
  <c r="AM30" i="17"/>
  <c r="S32" i="17"/>
  <c r="Z33" i="17" l="1"/>
  <c r="L50" i="8"/>
  <c r="F367" i="17"/>
  <c r="E358" i="17"/>
  <c r="F354" i="17"/>
  <c r="E375" i="17"/>
  <c r="F361" i="17"/>
  <c r="E362" i="17"/>
  <c r="E373" i="17"/>
  <c r="F360" i="17"/>
  <c r="F371" i="17"/>
  <c r="F357" i="17"/>
  <c r="E366" i="17"/>
  <c r="E376" i="17"/>
  <c r="F376" i="17"/>
  <c r="F356" i="17"/>
  <c r="F353" i="17"/>
  <c r="F363" i="17"/>
  <c r="E368" i="17"/>
  <c r="E369" i="17"/>
  <c r="E365" i="17"/>
  <c r="E355" i="17"/>
  <c r="F370" i="17"/>
  <c r="F374" i="17"/>
  <c r="E372" i="17"/>
  <c r="E359" i="17"/>
  <c r="S33" i="17"/>
  <c r="AM31" i="17"/>
  <c r="AL32" i="17"/>
  <c r="C34" i="17"/>
  <c r="X34" i="17" s="1"/>
  <c r="N33" i="17"/>
  <c r="O32" i="17"/>
  <c r="H33" i="17"/>
  <c r="I33" i="17" s="1"/>
  <c r="P33" i="17" s="1"/>
  <c r="T32" i="17"/>
  <c r="Z34" i="17" l="1"/>
  <c r="G34" i="17"/>
  <c r="G35" i="17" s="1"/>
  <c r="L51" i="8"/>
  <c r="F375" i="17"/>
  <c r="E385" i="17"/>
  <c r="F386" i="17"/>
  <c r="E374" i="17"/>
  <c r="F366" i="17"/>
  <c r="F379" i="17"/>
  <c r="E381" i="17"/>
  <c r="F365" i="17"/>
  <c r="E388" i="17"/>
  <c r="F383" i="17"/>
  <c r="F382" i="17"/>
  <c r="F373" i="17"/>
  <c r="E371" i="17"/>
  <c r="E380" i="17"/>
  <c r="E378" i="17"/>
  <c r="F372" i="17"/>
  <c r="F368" i="17"/>
  <c r="E384" i="17"/>
  <c r="E367" i="17"/>
  <c r="E387" i="17"/>
  <c r="E370" i="17"/>
  <c r="F369" i="17"/>
  <c r="E377" i="17"/>
  <c r="F388" i="17"/>
  <c r="T33" i="17"/>
  <c r="N34" i="17"/>
  <c r="C35" i="17"/>
  <c r="X35" i="17" s="1"/>
  <c r="O33" i="17"/>
  <c r="H34" i="17"/>
  <c r="I34" i="17" s="1"/>
  <c r="P34" i="17" s="1"/>
  <c r="AM32" i="17"/>
  <c r="AL33" i="17"/>
  <c r="S34" i="17"/>
  <c r="Z35" i="17" l="1"/>
  <c r="L52" i="8"/>
  <c r="E392" i="17"/>
  <c r="E383" i="17"/>
  <c r="F381" i="17"/>
  <c r="F395" i="17"/>
  <c r="E382" i="17"/>
  <c r="F385" i="17"/>
  <c r="E400" i="17"/>
  <c r="F391" i="17"/>
  <c r="F398" i="17"/>
  <c r="E396" i="17"/>
  <c r="F384" i="17"/>
  <c r="F400" i="17"/>
  <c r="F380" i="17"/>
  <c r="E390" i="17"/>
  <c r="E399" i="17"/>
  <c r="E397" i="17"/>
  <c r="E389" i="17"/>
  <c r="E379" i="17"/>
  <c r="F394" i="17"/>
  <c r="F377" i="17"/>
  <c r="F378" i="17"/>
  <c r="E393" i="17"/>
  <c r="E386" i="17"/>
  <c r="F387" i="17"/>
  <c r="S35" i="17"/>
  <c r="O34" i="17"/>
  <c r="H35" i="17"/>
  <c r="I35" i="17" s="1"/>
  <c r="P35" i="17" s="1"/>
  <c r="AM33" i="17"/>
  <c r="AL34" i="17"/>
  <c r="N35" i="17"/>
  <c r="C36" i="17"/>
  <c r="X36" i="17" s="1"/>
  <c r="T34" i="17"/>
  <c r="Z36" i="17" l="1"/>
  <c r="G36" i="17"/>
  <c r="G37" i="17" s="1"/>
  <c r="L53" i="8"/>
  <c r="E398" i="17"/>
  <c r="F389" i="17"/>
  <c r="F392" i="17"/>
  <c r="E408" i="17"/>
  <c r="E412" i="17"/>
  <c r="E395" i="17"/>
  <c r="E405" i="17"/>
  <c r="F406" i="17"/>
  <c r="E411" i="17"/>
  <c r="F412" i="17"/>
  <c r="F410" i="17"/>
  <c r="F397" i="17"/>
  <c r="F407" i="17"/>
  <c r="F390" i="17"/>
  <c r="F393" i="17"/>
  <c r="E391" i="17"/>
  <c r="E402" i="17"/>
  <c r="E394" i="17"/>
  <c r="F399" i="17"/>
  <c r="F396" i="17"/>
  <c r="F403" i="17"/>
  <c r="E401" i="17"/>
  <c r="E409" i="17"/>
  <c r="E404" i="17"/>
  <c r="T35" i="17"/>
  <c r="H36" i="17"/>
  <c r="I36" i="17" s="1"/>
  <c r="P36" i="17" s="1"/>
  <c r="O35" i="17"/>
  <c r="N36" i="17"/>
  <c r="C37" i="17"/>
  <c r="X37" i="17" s="1"/>
  <c r="S36" i="17"/>
  <c r="AL35" i="17"/>
  <c r="AM34" i="17"/>
  <c r="Z37" i="17" l="1"/>
  <c r="L54" i="8"/>
  <c r="S37" i="17"/>
  <c r="F405" i="17"/>
  <c r="E407" i="17"/>
  <c r="F415" i="17"/>
  <c r="E406" i="17"/>
  <c r="F409" i="17"/>
  <c r="E423" i="17"/>
  <c r="E403" i="17"/>
  <c r="E417" i="17"/>
  <c r="F411" i="17"/>
  <c r="E416" i="17"/>
  <c r="E424" i="17"/>
  <c r="F401" i="17"/>
  <c r="E413" i="17"/>
  <c r="F424" i="17"/>
  <c r="E414" i="17"/>
  <c r="F402" i="17"/>
  <c r="E421" i="17"/>
  <c r="F408" i="17"/>
  <c r="F422" i="17"/>
  <c r="F418" i="17"/>
  <c r="E420" i="17"/>
  <c r="E410" i="17"/>
  <c r="F419" i="17"/>
  <c r="F404" i="17"/>
  <c r="T36" i="17"/>
  <c r="AL36" i="17"/>
  <c r="AM35" i="17"/>
  <c r="N37" i="17"/>
  <c r="C38" i="17"/>
  <c r="X38" i="17" s="1"/>
  <c r="O36" i="17"/>
  <c r="H37" i="17"/>
  <c r="I37" i="17" s="1"/>
  <c r="P37" i="17" s="1"/>
  <c r="Z38" i="17" l="1"/>
  <c r="G38" i="17"/>
  <c r="T37" i="17"/>
  <c r="L55" i="8"/>
  <c r="E422" i="17"/>
  <c r="E432" i="17"/>
  <c r="E426" i="17"/>
  <c r="F413" i="17"/>
  <c r="F421" i="17"/>
  <c r="F420" i="17"/>
  <c r="E429" i="17"/>
  <c r="F416" i="17"/>
  <c r="E436" i="17"/>
  <c r="E418" i="17"/>
  <c r="F417" i="17"/>
  <c r="F414" i="17"/>
  <c r="F430" i="17"/>
  <c r="E433" i="17"/>
  <c r="F436" i="17"/>
  <c r="E415" i="17"/>
  <c r="F431" i="17"/>
  <c r="E428" i="17"/>
  <c r="F434" i="17"/>
  <c r="F423" i="17"/>
  <c r="E419" i="17"/>
  <c r="E425" i="17"/>
  <c r="E435" i="17"/>
  <c r="F427" i="17"/>
  <c r="H38" i="17"/>
  <c r="I38" i="17" s="1"/>
  <c r="P38" i="17" s="1"/>
  <c r="N38" i="17"/>
  <c r="C39" i="17"/>
  <c r="X39" i="17" s="1"/>
  <c r="AL37" i="17"/>
  <c r="AM36" i="17"/>
  <c r="O37" i="17"/>
  <c r="S38" i="17"/>
  <c r="Z39" i="17" l="1"/>
  <c r="L56" i="8"/>
  <c r="F435" i="17"/>
  <c r="E434" i="17"/>
  <c r="E441" i="17"/>
  <c r="F442" i="17"/>
  <c r="F425" i="17"/>
  <c r="E430" i="17"/>
  <c r="E437" i="17"/>
  <c r="F429" i="17"/>
  <c r="E427" i="17"/>
  <c r="G39" i="17"/>
  <c r="F439" i="17"/>
  <c r="E448" i="17"/>
  <c r="F432" i="17"/>
  <c r="E438" i="17"/>
  <c r="F443" i="17"/>
  <c r="F446" i="17"/>
  <c r="E431" i="17"/>
  <c r="E440" i="17"/>
  <c r="F448" i="17"/>
  <c r="F426" i="17"/>
  <c r="E444" i="17"/>
  <c r="E447" i="17"/>
  <c r="E445" i="17"/>
  <c r="F428" i="17"/>
  <c r="F433" i="17"/>
  <c r="S39" i="17"/>
  <c r="O38" i="17"/>
  <c r="N39" i="17"/>
  <c r="C40" i="17"/>
  <c r="X40" i="17" s="1"/>
  <c r="H39" i="17"/>
  <c r="I39" i="17" s="1"/>
  <c r="P39" i="17" s="1"/>
  <c r="AM37" i="17"/>
  <c r="AL38" i="17"/>
  <c r="T38" i="17"/>
  <c r="Z40" i="17" l="1"/>
  <c r="L57" i="8"/>
  <c r="F458" i="17"/>
  <c r="F454" i="17"/>
  <c r="E459" i="17"/>
  <c r="F445" i="17"/>
  <c r="E460" i="17"/>
  <c r="E442" i="17"/>
  <c r="E453" i="17"/>
  <c r="E449" i="17"/>
  <c r="F460" i="17"/>
  <c r="E452" i="17"/>
  <c r="E439" i="17"/>
  <c r="E456" i="17"/>
  <c r="F455" i="17"/>
  <c r="E446" i="17"/>
  <c r="F440" i="17"/>
  <c r="E443" i="17"/>
  <c r="E450" i="17"/>
  <c r="F451" i="17"/>
  <c r="F437" i="17"/>
  <c r="F444" i="17"/>
  <c r="F438" i="17"/>
  <c r="F441" i="17"/>
  <c r="E457" i="17"/>
  <c r="F447" i="17"/>
  <c r="T39" i="17"/>
  <c r="S40" i="17"/>
  <c r="AL39" i="17"/>
  <c r="AM38" i="17"/>
  <c r="O39" i="17"/>
  <c r="H40" i="17"/>
  <c r="I40" i="17" s="1"/>
  <c r="P40" i="17" s="1"/>
  <c r="N40" i="17"/>
  <c r="C41" i="17"/>
  <c r="X41" i="17" s="1"/>
  <c r="G40" i="17"/>
  <c r="G41" i="17" s="1"/>
  <c r="G42" i="17" s="1"/>
  <c r="G43" i="17" s="1"/>
  <c r="G44" i="17" s="1"/>
  <c r="G45" i="17" s="1"/>
  <c r="Z41" i="17" l="1"/>
  <c r="L58" i="8"/>
  <c r="F457" i="17"/>
  <c r="E462" i="17"/>
  <c r="E464" i="17"/>
  <c r="E471" i="17"/>
  <c r="E454" i="17"/>
  <c r="F467" i="17"/>
  <c r="F463" i="17"/>
  <c r="E451" i="17"/>
  <c r="F470" i="17"/>
  <c r="F453" i="17"/>
  <c r="E458" i="17"/>
  <c r="E465" i="17"/>
  <c r="F459" i="17"/>
  <c r="E455" i="17"/>
  <c r="F449" i="17"/>
  <c r="F472" i="17"/>
  <c r="E472" i="17"/>
  <c r="F466" i="17"/>
  <c r="F450" i="17"/>
  <c r="E469" i="17"/>
  <c r="E468" i="17"/>
  <c r="F456" i="17"/>
  <c r="F452" i="17"/>
  <c r="E461" i="17"/>
  <c r="T40" i="17"/>
  <c r="S41" i="17"/>
  <c r="C42" i="17"/>
  <c r="X42" i="17" s="1"/>
  <c r="N41" i="17"/>
  <c r="O40" i="17"/>
  <c r="H41" i="17"/>
  <c r="I41" i="17" s="1"/>
  <c r="P41" i="17" s="1"/>
  <c r="AL40" i="17"/>
  <c r="AM39" i="17"/>
  <c r="Z42" i="17" l="1"/>
  <c r="L59" i="8"/>
  <c r="F468" i="17"/>
  <c r="E483" i="17"/>
  <c r="F465" i="17"/>
  <c r="F475" i="17"/>
  <c r="E473" i="17"/>
  <c r="E480" i="17"/>
  <c r="F478" i="17"/>
  <c r="F461" i="17"/>
  <c r="F471" i="17"/>
  <c r="E476" i="17"/>
  <c r="E477" i="17"/>
  <c r="F482" i="17"/>
  <c r="F479" i="17"/>
  <c r="E474" i="17"/>
  <c r="F464" i="17"/>
  <c r="E470" i="17"/>
  <c r="E463" i="17"/>
  <c r="E466" i="17"/>
  <c r="E481" i="17"/>
  <c r="E484" i="17"/>
  <c r="F462" i="17"/>
  <c r="F484" i="17"/>
  <c r="E467" i="17"/>
  <c r="F469" i="17"/>
  <c r="T41" i="17"/>
  <c r="S42" i="17"/>
  <c r="AL41" i="17"/>
  <c r="AM40" i="17"/>
  <c r="H42" i="17"/>
  <c r="I42" i="17" s="1"/>
  <c r="P42" i="17" s="1"/>
  <c r="C43" i="17"/>
  <c r="X43" i="17" s="1"/>
  <c r="N42" i="17"/>
  <c r="O41" i="17"/>
  <c r="Z43" i="17" l="1"/>
  <c r="L60" i="8"/>
  <c r="F496" i="17"/>
  <c r="F476" i="17"/>
  <c r="F494" i="17"/>
  <c r="E478" i="17"/>
  <c r="E485" i="17"/>
  <c r="E489" i="17"/>
  <c r="F473" i="17"/>
  <c r="F477" i="17"/>
  <c r="F474" i="17"/>
  <c r="E488" i="17"/>
  <c r="E495" i="17"/>
  <c r="E479" i="17"/>
  <c r="E496" i="17"/>
  <c r="E482" i="17"/>
  <c r="F491" i="17"/>
  <c r="F490" i="17"/>
  <c r="E486" i="17"/>
  <c r="F481" i="17"/>
  <c r="E475" i="17"/>
  <c r="E493" i="17"/>
  <c r="F483" i="17"/>
  <c r="E492" i="17"/>
  <c r="F487" i="17"/>
  <c r="F480" i="17"/>
  <c r="T42" i="17"/>
  <c r="C44" i="17"/>
  <c r="X44" i="17" s="1"/>
  <c r="N43" i="17"/>
  <c r="H43" i="17"/>
  <c r="I43" i="17" s="1"/>
  <c r="P43" i="17" s="1"/>
  <c r="O42" i="17"/>
  <c r="S43" i="17"/>
  <c r="AL42" i="17"/>
  <c r="AM41" i="17"/>
  <c r="Z44" i="17" l="1"/>
  <c r="L61" i="8"/>
  <c r="E504" i="17"/>
  <c r="E508" i="17"/>
  <c r="F506" i="17"/>
  <c r="E487" i="17"/>
  <c r="F502" i="17"/>
  <c r="F486" i="17"/>
  <c r="E501" i="17"/>
  <c r="F485" i="17"/>
  <c r="F492" i="17"/>
  <c r="F495" i="17"/>
  <c r="E491" i="17"/>
  <c r="E497" i="17"/>
  <c r="F488" i="17"/>
  <c r="E505" i="17"/>
  <c r="F493" i="17"/>
  <c r="F503" i="17"/>
  <c r="E507" i="17"/>
  <c r="F489" i="17"/>
  <c r="F499" i="17"/>
  <c r="E490" i="17"/>
  <c r="E498" i="17"/>
  <c r="E494" i="17"/>
  <c r="E500" i="17"/>
  <c r="F508" i="17"/>
  <c r="S44" i="17"/>
  <c r="T43" i="17"/>
  <c r="O43" i="17"/>
  <c r="AL43" i="17"/>
  <c r="AM42" i="17"/>
  <c r="C45" i="17"/>
  <c r="X45" i="17" s="1"/>
  <c r="N44" i="17"/>
  <c r="H44" i="17"/>
  <c r="I44" i="17" s="1"/>
  <c r="P44" i="17" s="1"/>
  <c r="Z45" i="17" l="1"/>
  <c r="L62" i="8"/>
  <c r="E510" i="17"/>
  <c r="F501" i="17"/>
  <c r="F505" i="17"/>
  <c r="E509" i="17"/>
  <c r="E503" i="17"/>
  <c r="F520" i="17"/>
  <c r="E502" i="17"/>
  <c r="E519" i="17"/>
  <c r="E517" i="17"/>
  <c r="F498" i="17"/>
  <c r="F518" i="17"/>
  <c r="E499" i="17"/>
  <c r="E513" i="17"/>
  <c r="E512" i="17"/>
  <c r="F507" i="17"/>
  <c r="E520" i="17"/>
  <c r="F504" i="17"/>
  <c r="F514" i="17"/>
  <c r="F511" i="17"/>
  <c r="F515" i="17"/>
  <c r="F500" i="17"/>
  <c r="F497" i="17"/>
  <c r="E506" i="17"/>
  <c r="E516" i="17"/>
  <c r="T44" i="17"/>
  <c r="N45" i="17"/>
  <c r="C46" i="17"/>
  <c r="X46" i="17" s="1"/>
  <c r="S45" i="17"/>
  <c r="AM43" i="17"/>
  <c r="AL44" i="17"/>
  <c r="H45" i="17"/>
  <c r="I45" i="17" s="1"/>
  <c r="P45" i="17" s="1"/>
  <c r="O44" i="17"/>
  <c r="Z46" i="17" l="1"/>
  <c r="G46" i="17"/>
  <c r="G47" i="17" s="1"/>
  <c r="L63" i="8"/>
  <c r="F530" i="17"/>
  <c r="E521" i="17"/>
  <c r="F527" i="17"/>
  <c r="E524" i="17"/>
  <c r="E514" i="17"/>
  <c r="F516" i="17"/>
  <c r="E522" i="17"/>
  <c r="E528" i="17"/>
  <c r="F509" i="17"/>
  <c r="E525" i="17"/>
  <c r="F510" i="17"/>
  <c r="F517" i="17"/>
  <c r="F523" i="17"/>
  <c r="F532" i="17"/>
  <c r="E532" i="17"/>
  <c r="E518" i="17"/>
  <c r="E511" i="17"/>
  <c r="E529" i="17"/>
  <c r="F512" i="17"/>
  <c r="E515" i="17"/>
  <c r="F513" i="17"/>
  <c r="F526" i="17"/>
  <c r="F519" i="17"/>
  <c r="E531" i="17"/>
  <c r="S46" i="17"/>
  <c r="T45" i="17"/>
  <c r="N46" i="17"/>
  <c r="C47" i="17"/>
  <c r="X47" i="17" s="1"/>
  <c r="O45" i="17"/>
  <c r="H46" i="17"/>
  <c r="I46" i="17" s="1"/>
  <c r="P46" i="17" s="1"/>
  <c r="AM44" i="17"/>
  <c r="AL45" i="17"/>
  <c r="Z47" i="17" l="1"/>
  <c r="L64" i="8"/>
  <c r="E523" i="17"/>
  <c r="F522" i="17"/>
  <c r="F535" i="17"/>
  <c r="F538" i="17"/>
  <c r="E544" i="17"/>
  <c r="E534" i="17"/>
  <c r="F529" i="17"/>
  <c r="F521" i="17"/>
  <c r="F531" i="17"/>
  <c r="E537" i="17"/>
  <c r="F524" i="17"/>
  <c r="E543" i="17"/>
  <c r="E541" i="17"/>
  <c r="F539" i="17"/>
  <c r="E527" i="17"/>
  <c r="E530" i="17"/>
  <c r="F525" i="17"/>
  <c r="F544" i="17"/>
  <c r="E540" i="17"/>
  <c r="F528" i="17"/>
  <c r="E533" i="17"/>
  <c r="E526" i="17"/>
  <c r="E536" i="17"/>
  <c r="F542" i="17"/>
  <c r="T46" i="17"/>
  <c r="H47" i="17"/>
  <c r="I47" i="17" s="1"/>
  <c r="P47" i="17" s="1"/>
  <c r="C48" i="17"/>
  <c r="X48" i="17" s="1"/>
  <c r="N47" i="17"/>
  <c r="AL46" i="17"/>
  <c r="AM45" i="17"/>
  <c r="O46" i="17"/>
  <c r="S47" i="17"/>
  <c r="Z48" i="17" l="1"/>
  <c r="G48" i="17"/>
  <c r="G49" i="17" s="1"/>
  <c r="L65" i="8"/>
  <c r="E545" i="17"/>
  <c r="F556" i="17"/>
  <c r="F536" i="17"/>
  <c r="F533" i="17"/>
  <c r="E546" i="17"/>
  <c r="F547" i="17"/>
  <c r="F554" i="17"/>
  <c r="F551" i="17"/>
  <c r="S48" i="17"/>
  <c r="F537" i="17"/>
  <c r="E539" i="17"/>
  <c r="F540" i="17"/>
  <c r="E549" i="17"/>
  <c r="E556" i="17"/>
  <c r="E548" i="17"/>
  <c r="E553" i="17"/>
  <c r="F541" i="17"/>
  <c r="F534" i="17"/>
  <c r="E552" i="17"/>
  <c r="E542" i="17"/>
  <c r="E538" i="17"/>
  <c r="E555" i="17"/>
  <c r="F543" i="17"/>
  <c r="F550" i="17"/>
  <c r="E535" i="17"/>
  <c r="N48" i="17"/>
  <c r="C49" i="17"/>
  <c r="X49" i="17" s="1"/>
  <c r="O47" i="17"/>
  <c r="H48" i="17"/>
  <c r="I48" i="17" s="1"/>
  <c r="P48" i="17" s="1"/>
  <c r="AL47" i="17"/>
  <c r="AM46" i="17"/>
  <c r="T47" i="17"/>
  <c r="Z49" i="17" l="1"/>
  <c r="L66" i="8"/>
  <c r="E564" i="17"/>
  <c r="F552" i="17"/>
  <c r="S49" i="17"/>
  <c r="E547" i="17"/>
  <c r="E567" i="17"/>
  <c r="E560" i="17"/>
  <c r="F563" i="17"/>
  <c r="E558" i="17"/>
  <c r="E568" i="17"/>
  <c r="F546" i="17"/>
  <c r="E551" i="17"/>
  <c r="F568" i="17"/>
  <c r="E550" i="17"/>
  <c r="T48" i="17"/>
  <c r="F562" i="17"/>
  <c r="F566" i="17"/>
  <c r="F545" i="17"/>
  <c r="E557" i="17"/>
  <c r="E554" i="17"/>
  <c r="F553" i="17"/>
  <c r="E561" i="17"/>
  <c r="F549" i="17"/>
  <c r="F555" i="17"/>
  <c r="E565" i="17"/>
  <c r="F559" i="17"/>
  <c r="F548" i="17"/>
  <c r="AL48" i="17"/>
  <c r="AM47" i="17"/>
  <c r="C50" i="17"/>
  <c r="X50" i="17" s="1"/>
  <c r="N49" i="17"/>
  <c r="O48" i="17"/>
  <c r="H49" i="17"/>
  <c r="I49" i="17" s="1"/>
  <c r="P49" i="17" s="1"/>
  <c r="Z50" i="17" l="1"/>
  <c r="Y50" i="17"/>
  <c r="G50" i="17"/>
  <c r="L67" i="8"/>
  <c r="T49" i="17"/>
  <c r="F560" i="17"/>
  <c r="E572" i="17"/>
  <c r="E580" i="17"/>
  <c r="E566" i="17"/>
  <c r="F578" i="17"/>
  <c r="F571" i="17"/>
  <c r="F580" i="17"/>
  <c r="E579" i="17"/>
  <c r="E569" i="17"/>
  <c r="E570" i="17"/>
  <c r="F564" i="17"/>
  <c r="F557" i="17"/>
  <c r="F575" i="17"/>
  <c r="F567" i="17"/>
  <c r="F565" i="17"/>
  <c r="E562" i="17"/>
  <c r="F558" i="17"/>
  <c r="F561" i="17"/>
  <c r="E577" i="17"/>
  <c r="E573" i="17"/>
  <c r="F574" i="17"/>
  <c r="E563" i="17"/>
  <c r="E559" i="17"/>
  <c r="E576" i="17"/>
  <c r="O49" i="17"/>
  <c r="AL49" i="17"/>
  <c r="AM48" i="17"/>
  <c r="H50" i="17"/>
  <c r="I50" i="17" s="1"/>
  <c r="P50" i="17" s="1"/>
  <c r="N50" i="17"/>
  <c r="C51" i="17"/>
  <c r="X51" i="17" s="1"/>
  <c r="S50" i="17"/>
  <c r="Z51" i="17" l="1"/>
  <c r="AA51" i="17" s="1"/>
  <c r="Y51" i="17"/>
  <c r="Y6" i="17"/>
  <c r="AA6" i="17"/>
  <c r="AA7" i="17"/>
  <c r="Y7" i="17"/>
  <c r="AA8" i="17"/>
  <c r="Y8" i="17"/>
  <c r="AA9" i="17"/>
  <c r="Y9" i="17"/>
  <c r="AA10" i="17"/>
  <c r="Y10" i="17"/>
  <c r="AA11" i="17"/>
  <c r="Y11" i="17"/>
  <c r="AA12" i="17"/>
  <c r="Y12" i="17"/>
  <c r="AA13" i="17"/>
  <c r="Y13" i="17"/>
  <c r="AA14" i="17"/>
  <c r="Y14" i="17"/>
  <c r="AA15" i="17"/>
  <c r="Y15" i="17"/>
  <c r="AA16" i="17"/>
  <c r="Y16" i="17"/>
  <c r="AA17" i="17"/>
  <c r="Y17" i="17"/>
  <c r="AA18" i="17"/>
  <c r="Y18" i="17"/>
  <c r="AA19" i="17"/>
  <c r="Y19" i="17"/>
  <c r="AA20" i="17"/>
  <c r="Y20" i="17"/>
  <c r="AA21" i="17"/>
  <c r="Y21" i="17"/>
  <c r="AA22" i="17"/>
  <c r="Y22" i="17"/>
  <c r="AA23" i="17"/>
  <c r="Y23" i="17"/>
  <c r="AA24" i="17"/>
  <c r="Y24" i="17"/>
  <c r="AA25" i="17"/>
  <c r="Y25" i="17"/>
  <c r="AA26" i="17"/>
  <c r="Y26" i="17"/>
  <c r="AA27" i="17"/>
  <c r="Y27" i="17"/>
  <c r="AA28" i="17"/>
  <c r="Y28" i="17"/>
  <c r="AA29" i="17"/>
  <c r="Y29" i="17"/>
  <c r="AA30" i="17"/>
  <c r="Y30" i="17"/>
  <c r="AA31" i="17"/>
  <c r="Y31" i="17"/>
  <c r="AA32" i="17"/>
  <c r="Y32" i="17"/>
  <c r="AA33" i="17"/>
  <c r="Y33" i="17"/>
  <c r="AA34" i="17"/>
  <c r="Y34" i="17"/>
  <c r="AA35" i="17"/>
  <c r="Y35" i="17"/>
  <c r="AA36" i="17"/>
  <c r="Y36" i="17"/>
  <c r="AA37" i="17"/>
  <c r="Y37" i="17"/>
  <c r="AA38" i="17"/>
  <c r="Y38" i="17"/>
  <c r="AA39" i="17"/>
  <c r="Y39" i="17"/>
  <c r="AA40" i="17"/>
  <c r="Y40" i="17"/>
  <c r="AA41" i="17"/>
  <c r="Y41" i="17"/>
  <c r="AA42" i="17"/>
  <c r="Y42" i="17"/>
  <c r="AA43" i="17"/>
  <c r="Y43" i="17"/>
  <c r="AA44" i="17"/>
  <c r="Y44" i="17"/>
  <c r="AA45" i="17"/>
  <c r="Y45" i="17"/>
  <c r="AA46" i="17"/>
  <c r="Y46" i="17"/>
  <c r="AA47" i="17"/>
  <c r="Y47" i="17"/>
  <c r="AA48" i="17"/>
  <c r="Y48" i="17"/>
  <c r="AA49" i="17"/>
  <c r="Y49" i="17"/>
  <c r="AA50" i="17"/>
  <c r="S51" i="17"/>
  <c r="L68" i="8"/>
  <c r="E589" i="17"/>
  <c r="F592" i="17"/>
  <c r="E578" i="17"/>
  <c r="E575" i="17"/>
  <c r="F587" i="17"/>
  <c r="E582" i="17"/>
  <c r="E574" i="17"/>
  <c r="E588" i="17"/>
  <c r="E592" i="17"/>
  <c r="F573" i="17"/>
  <c r="F577" i="17"/>
  <c r="E581" i="17"/>
  <c r="F583" i="17"/>
  <c r="F586" i="17"/>
  <c r="F569" i="17"/>
  <c r="E584" i="17"/>
  <c r="E591" i="17"/>
  <c r="G51" i="17"/>
  <c r="E585" i="17"/>
  <c r="F570" i="17"/>
  <c r="F579" i="17"/>
  <c r="F590" i="17"/>
  <c r="E571" i="17"/>
  <c r="F576" i="17"/>
  <c r="F572" i="17"/>
  <c r="AL50" i="17"/>
  <c r="AM49" i="17"/>
  <c r="N51" i="17"/>
  <c r="C52" i="17"/>
  <c r="X52" i="17" s="1"/>
  <c r="T50" i="17"/>
  <c r="H51" i="17"/>
  <c r="I51" i="17" s="1"/>
  <c r="P51" i="17" s="1"/>
  <c r="O50" i="17"/>
  <c r="Z52" i="17" l="1"/>
  <c r="AA52" i="17" s="1"/>
  <c r="Y52" i="17"/>
  <c r="T51" i="17"/>
  <c r="L69" i="8"/>
  <c r="AA5" i="17"/>
  <c r="Y5" i="17"/>
  <c r="E583" i="17"/>
  <c r="E600" i="17"/>
  <c r="F582" i="17"/>
  <c r="E603" i="17"/>
  <c r="F598" i="17"/>
  <c r="F589" i="17"/>
  <c r="E587" i="17"/>
  <c r="E586" i="17"/>
  <c r="E601" i="17"/>
  <c r="F584" i="17"/>
  <c r="F602" i="17"/>
  <c r="E597" i="17"/>
  <c r="E596" i="17"/>
  <c r="E590" i="17"/>
  <c r="F595" i="17"/>
  <c r="F585" i="17"/>
  <c r="E594" i="17"/>
  <c r="F581" i="17"/>
  <c r="E593" i="17"/>
  <c r="E604" i="17"/>
  <c r="F604" i="17"/>
  <c r="F588" i="17"/>
  <c r="F591" i="17"/>
  <c r="F599" i="17"/>
  <c r="O51" i="17"/>
  <c r="C53" i="17"/>
  <c r="X53" i="17" s="1"/>
  <c r="N52" i="17"/>
  <c r="G52" i="17"/>
  <c r="G53" i="17" s="1"/>
  <c r="G54" i="17" s="1"/>
  <c r="G55" i="17" s="1"/>
  <c r="G56" i="17" s="1"/>
  <c r="G57" i="17" s="1"/>
  <c r="AL51" i="17"/>
  <c r="AM50" i="17"/>
  <c r="H52" i="17"/>
  <c r="I52" i="17" s="1"/>
  <c r="P52" i="17" s="1"/>
  <c r="S52" i="17"/>
  <c r="Z53" i="17" l="1"/>
  <c r="AA53" i="17" s="1"/>
  <c r="Y53" i="17"/>
  <c r="L70" i="8"/>
  <c r="E605" i="17"/>
  <c r="F601" i="17"/>
  <c r="F611" i="17"/>
  <c r="S53" i="17"/>
  <c r="F616" i="17"/>
  <c r="F614" i="17"/>
  <c r="F593" i="17"/>
  <c r="E598" i="17"/>
  <c r="E599" i="17"/>
  <c r="E615" i="17"/>
  <c r="E612" i="17"/>
  <c r="E613" i="17"/>
  <c r="E606" i="17"/>
  <c r="E602" i="17"/>
  <c r="F603" i="17"/>
  <c r="E616" i="17"/>
  <c r="F597" i="17"/>
  <c r="F594" i="17"/>
  <c r="F600" i="17"/>
  <c r="E609" i="17"/>
  <c r="F607" i="17"/>
  <c r="F610" i="17"/>
  <c r="E608" i="17"/>
  <c r="F596" i="17"/>
  <c r="E595" i="17"/>
  <c r="C54" i="17"/>
  <c r="X54" i="17" s="1"/>
  <c r="N53" i="17"/>
  <c r="H53" i="17"/>
  <c r="I53" i="17" s="1"/>
  <c r="P53" i="17" s="1"/>
  <c r="AL52" i="17"/>
  <c r="AM51" i="17"/>
  <c r="O52" i="17"/>
  <c r="T52" i="17"/>
  <c r="Z54" i="17" l="1"/>
  <c r="AA54" i="17" s="1"/>
  <c r="Y54" i="17"/>
  <c r="L71" i="8"/>
  <c r="T53" i="17"/>
  <c r="F605" i="17"/>
  <c r="E607" i="17"/>
  <c r="F622" i="17"/>
  <c r="E621" i="17"/>
  <c r="E614" i="17"/>
  <c r="E627" i="17"/>
  <c r="F623" i="17"/>
  <c r="E618" i="17"/>
  <c r="E611" i="17"/>
  <c r="F626" i="17"/>
  <c r="E620" i="17"/>
  <c r="S54" i="17"/>
  <c r="F609" i="17"/>
  <c r="F608" i="17"/>
  <c r="F619" i="17"/>
  <c r="F612" i="17"/>
  <c r="E628" i="17"/>
  <c r="E625" i="17"/>
  <c r="E610" i="17"/>
  <c r="F613" i="17"/>
  <c r="F628" i="17"/>
  <c r="F606" i="17"/>
  <c r="F615" i="17"/>
  <c r="E624" i="17"/>
  <c r="E617" i="17"/>
  <c r="AM52" i="17"/>
  <c r="AL53" i="17"/>
  <c r="C55" i="17"/>
  <c r="X55" i="17" s="1"/>
  <c r="N54" i="17"/>
  <c r="O53" i="17"/>
  <c r="H54" i="17"/>
  <c r="I54" i="17" s="1"/>
  <c r="P54" i="17" s="1"/>
  <c r="Z55" i="17" l="1"/>
  <c r="AA55" i="17" s="1"/>
  <c r="Y55" i="17"/>
  <c r="L72" i="8"/>
  <c r="T54" i="17"/>
  <c r="F631" i="17"/>
  <c r="E640" i="17"/>
  <c r="F624" i="17"/>
  <c r="E622" i="17"/>
  <c r="F638" i="17"/>
  <c r="F634" i="17"/>
  <c r="E639" i="17"/>
  <c r="F618" i="17"/>
  <c r="F621" i="17"/>
  <c r="F635" i="17"/>
  <c r="E636" i="17"/>
  <c r="E637" i="17"/>
  <c r="F640" i="17"/>
  <c r="E623" i="17"/>
  <c r="E619" i="17"/>
  <c r="E629" i="17"/>
  <c r="F627" i="17"/>
  <c r="F620" i="17"/>
  <c r="E630" i="17"/>
  <c r="E626" i="17"/>
  <c r="F625" i="17"/>
  <c r="E632" i="17"/>
  <c r="E633" i="17"/>
  <c r="F617" i="17"/>
  <c r="O54" i="17"/>
  <c r="AL54" i="17"/>
  <c r="AM53" i="17"/>
  <c r="H55" i="17"/>
  <c r="I55" i="17" s="1"/>
  <c r="P55" i="17" s="1"/>
  <c r="N55" i="17"/>
  <c r="C56" i="17"/>
  <c r="X56" i="17" s="1"/>
  <c r="S55" i="17"/>
  <c r="Z56" i="17" l="1"/>
  <c r="AA56" i="17" s="1"/>
  <c r="Y56" i="17"/>
  <c r="S56" i="17"/>
  <c r="L73" i="8"/>
  <c r="E631" i="17"/>
  <c r="F630" i="17"/>
  <c r="F650" i="17"/>
  <c r="F632" i="17"/>
  <c r="E648" i="17"/>
  <c r="F637" i="17"/>
  <c r="E635" i="17"/>
  <c r="F629" i="17"/>
  <c r="E638" i="17"/>
  <c r="F639" i="17"/>
  <c r="F647" i="17"/>
  <c r="E651" i="17"/>
  <c r="E634" i="17"/>
  <c r="E652" i="17"/>
  <c r="E645" i="17"/>
  <c r="F652" i="17"/>
  <c r="E642" i="17"/>
  <c r="E641" i="17"/>
  <c r="E644" i="17"/>
  <c r="E649" i="17"/>
  <c r="F633" i="17"/>
  <c r="F646" i="17"/>
  <c r="F636" i="17"/>
  <c r="F643" i="17"/>
  <c r="AL55" i="17"/>
  <c r="AM54" i="17"/>
  <c r="N56" i="17"/>
  <c r="C57" i="17"/>
  <c r="X57" i="17" s="1"/>
  <c r="H56" i="17"/>
  <c r="I56" i="17" s="1"/>
  <c r="P56" i="17" s="1"/>
  <c r="O55" i="17"/>
  <c r="T55" i="17"/>
  <c r="Z57" i="17" l="1"/>
  <c r="AA57" i="17" s="1"/>
  <c r="Y57" i="17"/>
  <c r="T56" i="17"/>
  <c r="L74" i="8"/>
  <c r="E656" i="17"/>
  <c r="F651" i="17"/>
  <c r="F658" i="17"/>
  <c r="F655" i="17"/>
  <c r="E646" i="17"/>
  <c r="E653" i="17"/>
  <c r="F664" i="17"/>
  <c r="E663" i="17"/>
  <c r="E650" i="17"/>
  <c r="F649" i="17"/>
  <c r="F662" i="17"/>
  <c r="F645" i="17"/>
  <c r="E657" i="17"/>
  <c r="E660" i="17"/>
  <c r="F659" i="17"/>
  <c r="F641" i="17"/>
  <c r="F642" i="17"/>
  <c r="F648" i="17"/>
  <c r="E661" i="17"/>
  <c r="E664" i="17"/>
  <c r="E654" i="17"/>
  <c r="E647" i="17"/>
  <c r="F644" i="17"/>
  <c r="E643" i="17"/>
  <c r="O56" i="17"/>
  <c r="C58" i="17"/>
  <c r="X58" i="17" s="1"/>
  <c r="N57" i="17"/>
  <c r="AM55" i="17"/>
  <c r="AL56" i="17"/>
  <c r="H57" i="17"/>
  <c r="I57" i="17" s="1"/>
  <c r="P57" i="17" s="1"/>
  <c r="S57" i="17"/>
  <c r="Z58" i="17" l="1"/>
  <c r="AA58" i="17" s="1"/>
  <c r="Y58" i="17"/>
  <c r="G58" i="17"/>
  <c r="G59" i="17" s="1"/>
  <c r="L75" i="8"/>
  <c r="F674" i="17"/>
  <c r="F660" i="17"/>
  <c r="E662" i="17"/>
  <c r="E658" i="17"/>
  <c r="E675" i="17"/>
  <c r="F667" i="17"/>
  <c r="E676" i="17"/>
  <c r="F654" i="17"/>
  <c r="F676" i="17"/>
  <c r="F663" i="17"/>
  <c r="F657" i="17"/>
  <c r="F661" i="17"/>
  <c r="E666" i="17"/>
  <c r="F671" i="17"/>
  <c r="E655" i="17"/>
  <c r="E672" i="17"/>
  <c r="F656" i="17"/>
  <c r="E673" i="17"/>
  <c r="E669" i="17"/>
  <c r="F653" i="17"/>
  <c r="E659" i="17"/>
  <c r="E665" i="17"/>
  <c r="F670" i="17"/>
  <c r="E668" i="17"/>
  <c r="S58" i="17"/>
  <c r="C59" i="17"/>
  <c r="X59" i="17" s="1"/>
  <c r="N58" i="17"/>
  <c r="H58" i="17"/>
  <c r="I58" i="17" s="1"/>
  <c r="P58" i="17" s="1"/>
  <c r="AL57" i="17"/>
  <c r="AM56" i="17"/>
  <c r="O57" i="17"/>
  <c r="T57" i="17"/>
  <c r="Y59" i="17" l="1"/>
  <c r="Z59" i="17"/>
  <c r="AA59" i="17" s="1"/>
  <c r="L76" i="8"/>
  <c r="F688" i="17"/>
  <c r="F679" i="17"/>
  <c r="F672" i="17"/>
  <c r="E685" i="17"/>
  <c r="E680" i="17"/>
  <c r="F683" i="17"/>
  <c r="F669" i="17"/>
  <c r="E687" i="17"/>
  <c r="F668" i="17"/>
  <c r="F666" i="17"/>
  <c r="F682" i="17"/>
  <c r="E671" i="17"/>
  <c r="S59" i="17"/>
  <c r="F665" i="17"/>
  <c r="E678" i="17"/>
  <c r="E670" i="17"/>
  <c r="F686" i="17"/>
  <c r="F675" i="17"/>
  <c r="E688" i="17"/>
  <c r="E684" i="17"/>
  <c r="E674" i="17"/>
  <c r="E681" i="17"/>
  <c r="E677" i="17"/>
  <c r="E667" i="17"/>
  <c r="F673" i="17"/>
  <c r="T58" i="17"/>
  <c r="AL58" i="17"/>
  <c r="AM57" i="17"/>
  <c r="O58" i="17"/>
  <c r="H59" i="17"/>
  <c r="I59" i="17" s="1"/>
  <c r="P59" i="17" s="1"/>
  <c r="N59" i="17"/>
  <c r="C60" i="17"/>
  <c r="X60" i="17" s="1"/>
  <c r="Y60" i="17" l="1"/>
  <c r="Z60" i="17"/>
  <c r="AA60" i="17" s="1"/>
  <c r="G60" i="17"/>
  <c r="G61" i="17" s="1"/>
  <c r="L77" i="8"/>
  <c r="T59" i="17"/>
  <c r="F684" i="17"/>
  <c r="F687" i="17"/>
  <c r="F685" i="17"/>
  <c r="E686" i="17"/>
  <c r="F695" i="17"/>
  <c r="E693" i="17"/>
  <c r="F678" i="17"/>
  <c r="E699" i="17"/>
  <c r="E692" i="17"/>
  <c r="F691" i="17"/>
  <c r="E690" i="17"/>
  <c r="E696" i="17"/>
  <c r="F694" i="17"/>
  <c r="F677" i="17"/>
  <c r="E679" i="17"/>
  <c r="F698" i="17"/>
  <c r="E689" i="17"/>
  <c r="E700" i="17"/>
  <c r="E682" i="17"/>
  <c r="E683" i="17"/>
  <c r="E697" i="17"/>
  <c r="F680" i="17"/>
  <c r="F681" i="17"/>
  <c r="F700" i="17"/>
  <c r="C61" i="17"/>
  <c r="X61" i="17" s="1"/>
  <c r="N60" i="17"/>
  <c r="O59" i="17"/>
  <c r="H60" i="17"/>
  <c r="I60" i="17" s="1"/>
  <c r="P60" i="17" s="1"/>
  <c r="AL59" i="17"/>
  <c r="AM58" i="17"/>
  <c r="S60" i="17"/>
  <c r="Z61" i="17" l="1"/>
  <c r="AA61" i="17" s="1"/>
  <c r="Y61" i="17"/>
  <c r="L78" i="8"/>
  <c r="E695" i="17"/>
  <c r="F703" i="17"/>
  <c r="F692" i="17"/>
  <c r="F710" i="17"/>
  <c r="F706" i="17"/>
  <c r="E705" i="17"/>
  <c r="F697" i="17"/>
  <c r="E694" i="17"/>
  <c r="E704" i="17"/>
  <c r="E691" i="17"/>
  <c r="E708" i="17"/>
  <c r="F707" i="17"/>
  <c r="F712" i="17"/>
  <c r="E712" i="17"/>
  <c r="E711" i="17"/>
  <c r="F699" i="17"/>
  <c r="E702" i="17"/>
  <c r="F693" i="17"/>
  <c r="F689" i="17"/>
  <c r="E709" i="17"/>
  <c r="E701" i="17"/>
  <c r="E698" i="17"/>
  <c r="F690" i="17"/>
  <c r="F696" i="17"/>
  <c r="C62" i="17"/>
  <c r="X62" i="17" s="1"/>
  <c r="N61" i="17"/>
  <c r="S61" i="17"/>
  <c r="T60" i="17"/>
  <c r="AM59" i="17"/>
  <c r="AL60" i="17"/>
  <c r="H61" i="17"/>
  <c r="I61" i="17" s="1"/>
  <c r="P61" i="17" s="1"/>
  <c r="O60" i="17"/>
  <c r="Y62" i="17" l="1"/>
  <c r="Z62" i="17"/>
  <c r="AA62" i="17" s="1"/>
  <c r="G62" i="17"/>
  <c r="L79" i="8"/>
  <c r="F705" i="17"/>
  <c r="F724" i="17"/>
  <c r="E710" i="17"/>
  <c r="E723" i="17"/>
  <c r="F719" i="17"/>
  <c r="E706" i="17"/>
  <c r="E717" i="17"/>
  <c r="F704" i="17"/>
  <c r="E724" i="17"/>
  <c r="E720" i="17"/>
  <c r="E721" i="17"/>
  <c r="E714" i="17"/>
  <c r="F718" i="17"/>
  <c r="F708" i="17"/>
  <c r="E703" i="17"/>
  <c r="F715" i="17"/>
  <c r="E713" i="17"/>
  <c r="F702" i="17"/>
  <c r="F701" i="17"/>
  <c r="F711" i="17"/>
  <c r="E716" i="17"/>
  <c r="F709" i="17"/>
  <c r="F722" i="17"/>
  <c r="E707" i="17"/>
  <c r="T61" i="17"/>
  <c r="C63" i="17"/>
  <c r="X63" i="17" s="1"/>
  <c r="N62" i="17"/>
  <c r="H62" i="17"/>
  <c r="I62" i="17" s="1"/>
  <c r="P62" i="17" s="1"/>
  <c r="O61" i="17"/>
  <c r="AM60" i="17"/>
  <c r="AL61" i="17"/>
  <c r="S62" i="17"/>
  <c r="Y63" i="17" l="1"/>
  <c r="Z63" i="17"/>
  <c r="AA63" i="17" s="1"/>
  <c r="L80" i="8"/>
  <c r="F721" i="17"/>
  <c r="F713" i="17"/>
  <c r="F727" i="17"/>
  <c r="F730" i="17"/>
  <c r="E729" i="17"/>
  <c r="E732" i="17"/>
  <c r="E722" i="17"/>
  <c r="F723" i="17"/>
  <c r="F720" i="17"/>
  <c r="G63" i="17"/>
  <c r="E719" i="17"/>
  <c r="E728" i="17"/>
  <c r="E715" i="17"/>
  <c r="E726" i="17"/>
  <c r="E718" i="17"/>
  <c r="E725" i="17"/>
  <c r="F714" i="17"/>
  <c r="E736" i="17"/>
  <c r="E733" i="17"/>
  <c r="F736" i="17"/>
  <c r="F716" i="17"/>
  <c r="F734" i="17"/>
  <c r="F731" i="17"/>
  <c r="E735" i="17"/>
  <c r="F717" i="17"/>
  <c r="S63" i="17"/>
  <c r="H63" i="17"/>
  <c r="I63" i="17" s="1"/>
  <c r="P63" i="17" s="1"/>
  <c r="AL62" i="17"/>
  <c r="AM61" i="17"/>
  <c r="O62" i="17"/>
  <c r="N63" i="17"/>
  <c r="C64" i="17"/>
  <c r="X64" i="17" s="1"/>
  <c r="T62" i="17"/>
  <c r="Z64" i="17" l="1"/>
  <c r="AA64" i="17" s="1"/>
  <c r="Y64" i="17"/>
  <c r="L81" i="8"/>
  <c r="E747" i="17"/>
  <c r="F728" i="17"/>
  <c r="F748" i="17"/>
  <c r="E738" i="17"/>
  <c r="E737" i="17"/>
  <c r="E740" i="17"/>
  <c r="E744" i="17"/>
  <c r="F739" i="17"/>
  <c r="F729" i="17"/>
  <c r="F746" i="17"/>
  <c r="E745" i="17"/>
  <c r="F732" i="17"/>
  <c r="E730" i="17"/>
  <c r="E731" i="17"/>
  <c r="E741" i="17"/>
  <c r="F725" i="17"/>
  <c r="F735" i="17"/>
  <c r="F742" i="17"/>
  <c r="E748" i="17"/>
  <c r="F743" i="17"/>
  <c r="F726" i="17"/>
  <c r="E727" i="17"/>
  <c r="E734" i="17"/>
  <c r="F733" i="17"/>
  <c r="T63" i="17"/>
  <c r="C65" i="17"/>
  <c r="X65" i="17" s="1"/>
  <c r="N64" i="17"/>
  <c r="G64" i="17"/>
  <c r="G65" i="17" s="1"/>
  <c r="G66" i="17" s="1"/>
  <c r="G67" i="17" s="1"/>
  <c r="G68" i="17" s="1"/>
  <c r="G69" i="17" s="1"/>
  <c r="H64" i="17"/>
  <c r="I64" i="17" s="1"/>
  <c r="P64" i="17" s="1"/>
  <c r="O63" i="17"/>
  <c r="AD64" i="17"/>
  <c r="AM62" i="17"/>
  <c r="AL63" i="17"/>
  <c r="AD36" i="17"/>
  <c r="Q36" i="17" s="1"/>
  <c r="AD23" i="17"/>
  <c r="Q23" i="17" s="1"/>
  <c r="AD52" i="17"/>
  <c r="Q52" i="17" s="1"/>
  <c r="AD5" i="17"/>
  <c r="Q5" i="17" s="1"/>
  <c r="AD15" i="17"/>
  <c r="Q15" i="17" s="1"/>
  <c r="AD54" i="17"/>
  <c r="Q54" i="17" s="1"/>
  <c r="AD26" i="17"/>
  <c r="Q26" i="17" s="1"/>
  <c r="AD58" i="17"/>
  <c r="Q58" i="17" s="1"/>
  <c r="AD12" i="17"/>
  <c r="Q12" i="17" s="1"/>
  <c r="AD33" i="17"/>
  <c r="Q33" i="17" s="1"/>
  <c r="AD29" i="17"/>
  <c r="Q29" i="17" s="1"/>
  <c r="AD28" i="17"/>
  <c r="Q28" i="17" s="1"/>
  <c r="AD11" i="17"/>
  <c r="Q11" i="17" s="1"/>
  <c r="AD39" i="17"/>
  <c r="Q39" i="17" s="1"/>
  <c r="AD34" i="17"/>
  <c r="Q34" i="17" s="1"/>
  <c r="AD31" i="17"/>
  <c r="Q31" i="17" s="1"/>
  <c r="AD18" i="17"/>
  <c r="Q18" i="17" s="1"/>
  <c r="AD60" i="17"/>
  <c r="Q60" i="17" s="1"/>
  <c r="AD56" i="17"/>
  <c r="Q56" i="17" s="1"/>
  <c r="AD10" i="17"/>
  <c r="Q10" i="17" s="1"/>
  <c r="AD21" i="17"/>
  <c r="Q21" i="17" s="1"/>
  <c r="AD13" i="17"/>
  <c r="Q13" i="17" s="1"/>
  <c r="AD42" i="17"/>
  <c r="Q42" i="17" s="1"/>
  <c r="AD44" i="17"/>
  <c r="Q44" i="17" s="1"/>
  <c r="AD38" i="17"/>
  <c r="Q38" i="17" s="1"/>
  <c r="AD20" i="17"/>
  <c r="Q20" i="17" s="1"/>
  <c r="AD62" i="17"/>
  <c r="Q62" i="17" s="1"/>
  <c r="AD46" i="17"/>
  <c r="Q46" i="17" s="1"/>
  <c r="AD7" i="17"/>
  <c r="Q7" i="17" s="1"/>
  <c r="AD24" i="17"/>
  <c r="Q24" i="17" s="1"/>
  <c r="AD8" i="17"/>
  <c r="Q8" i="17" s="1"/>
  <c r="AD27" i="17"/>
  <c r="Q27" i="17" s="1"/>
  <c r="AD17" i="17"/>
  <c r="Q17" i="17" s="1"/>
  <c r="AD37" i="17"/>
  <c r="Q37" i="17" s="1"/>
  <c r="AD45" i="17"/>
  <c r="Q45" i="17" s="1"/>
  <c r="AD16" i="17"/>
  <c r="Q16" i="17" s="1"/>
  <c r="AD59" i="17"/>
  <c r="Q59" i="17" s="1"/>
  <c r="AD19" i="17"/>
  <c r="Q19" i="17" s="1"/>
  <c r="AD61" i="17"/>
  <c r="Q61" i="17" s="1"/>
  <c r="AD53" i="17"/>
  <c r="Q53" i="17" s="1"/>
  <c r="AD32" i="17"/>
  <c r="Q32" i="17" s="1"/>
  <c r="AD22" i="17"/>
  <c r="Q22" i="17" s="1"/>
  <c r="AD14" i="17"/>
  <c r="Q14" i="17" s="1"/>
  <c r="AD57" i="17"/>
  <c r="Q57" i="17" s="1"/>
  <c r="AD30" i="17"/>
  <c r="Q30" i="17" s="1"/>
  <c r="AD40" i="17"/>
  <c r="Q40" i="17" s="1"/>
  <c r="AD6" i="17"/>
  <c r="Q6" i="17" s="1"/>
  <c r="AD55" i="17"/>
  <c r="Q55" i="17" s="1"/>
  <c r="AD25" i="17"/>
  <c r="Q25" i="17" s="1"/>
  <c r="AD41" i="17"/>
  <c r="Q41" i="17" s="1"/>
  <c r="AD9" i="17"/>
  <c r="Q9" i="17" s="1"/>
  <c r="AD35" i="17"/>
  <c r="Q35" i="17" s="1"/>
  <c r="AD63" i="17"/>
  <c r="Q63" i="17" s="1"/>
  <c r="AD43" i="17"/>
  <c r="Q43" i="17" s="1"/>
  <c r="AD49" i="17"/>
  <c r="Q49" i="17" s="1"/>
  <c r="AD47" i="17"/>
  <c r="Q47" i="17" s="1"/>
  <c r="AD50" i="17"/>
  <c r="Q50" i="17" s="1"/>
  <c r="AD48" i="17"/>
  <c r="Q48" i="17" s="1"/>
  <c r="AD51" i="17"/>
  <c r="Q51" i="17" s="1"/>
  <c r="S64" i="17"/>
  <c r="AK4" i="17"/>
  <c r="Z65" i="17" l="1"/>
  <c r="AA65" i="17" s="1"/>
  <c r="Y65" i="17"/>
  <c r="L82" i="8"/>
  <c r="F737" i="17"/>
  <c r="E752" i="17"/>
  <c r="F744" i="17"/>
  <c r="F741" i="17"/>
  <c r="F738" i="17"/>
  <c r="F754" i="17"/>
  <c r="E753" i="17"/>
  <c r="E749" i="17"/>
  <c r="F760" i="17"/>
  <c r="F745" i="17"/>
  <c r="E757" i="17"/>
  <c r="E743" i="17"/>
  <c r="F751" i="17"/>
  <c r="E746" i="17"/>
  <c r="F755" i="17"/>
  <c r="F747" i="17"/>
  <c r="F740" i="17"/>
  <c r="E742" i="17"/>
  <c r="F758" i="17"/>
  <c r="E756" i="17"/>
  <c r="E739" i="17"/>
  <c r="E760" i="17"/>
  <c r="E750" i="17"/>
  <c r="E759" i="17"/>
  <c r="T64" i="17"/>
  <c r="Q64" i="17"/>
  <c r="AC65" i="17"/>
  <c r="O64" i="17"/>
  <c r="H65" i="17"/>
  <c r="I65" i="17" s="1"/>
  <c r="P65" i="17" s="1"/>
  <c r="AM63" i="17"/>
  <c r="AL64" i="17"/>
  <c r="S65" i="17"/>
  <c r="C66" i="17"/>
  <c r="X66" i="17" s="1"/>
  <c r="N65" i="17"/>
  <c r="AC24" i="17"/>
  <c r="AC43" i="17"/>
  <c r="AC11" i="17"/>
  <c r="AC40" i="17"/>
  <c r="AC12" i="17"/>
  <c r="AC16" i="17"/>
  <c r="AC59" i="17"/>
  <c r="AC20" i="17"/>
  <c r="AC38" i="17"/>
  <c r="AC26" i="17"/>
  <c r="AC45" i="17"/>
  <c r="AC6" i="17"/>
  <c r="AC46" i="17"/>
  <c r="AC57" i="17"/>
  <c r="AC23" i="17"/>
  <c r="AC29" i="17"/>
  <c r="AC10" i="17"/>
  <c r="AC30" i="17"/>
  <c r="AC48" i="17"/>
  <c r="AC31" i="17"/>
  <c r="AC60" i="17"/>
  <c r="AC9" i="17"/>
  <c r="AC58" i="17"/>
  <c r="AC25" i="17"/>
  <c r="AC13" i="17"/>
  <c r="AC32" i="17"/>
  <c r="AC50" i="17"/>
  <c r="AC39" i="17"/>
  <c r="AC64" i="17"/>
  <c r="AC18" i="17"/>
  <c r="AC62" i="17"/>
  <c r="AC44" i="17"/>
  <c r="AC8" i="17"/>
  <c r="AC47" i="17"/>
  <c r="AC53" i="17"/>
  <c r="AC55" i="17"/>
  <c r="AC17" i="17"/>
  <c r="AC52" i="17"/>
  <c r="AC63" i="17"/>
  <c r="AC21" i="17"/>
  <c r="AC5" i="17"/>
  <c r="AC36" i="17"/>
  <c r="AC28" i="17"/>
  <c r="AC7" i="17"/>
  <c r="AC27" i="17"/>
  <c r="AC34" i="17"/>
  <c r="AC42" i="17"/>
  <c r="AC51" i="17"/>
  <c r="AC37" i="17"/>
  <c r="AC15" i="17"/>
  <c r="AC41" i="17"/>
  <c r="AC35" i="17"/>
  <c r="AC54" i="17"/>
  <c r="AC49" i="17"/>
  <c r="AC22" i="17"/>
  <c r="AC56" i="17"/>
  <c r="AC14" i="17"/>
  <c r="AC33" i="17"/>
  <c r="AC61" i="17"/>
  <c r="AC19" i="17"/>
  <c r="Z66" i="17" l="1"/>
  <c r="AA66" i="17" s="1"/>
  <c r="Y66" i="17"/>
  <c r="L83" i="8"/>
  <c r="E751" i="17"/>
  <c r="F767" i="17"/>
  <c r="E769" i="17"/>
  <c r="E761" i="17"/>
  <c r="F750" i="17"/>
  <c r="E771" i="17"/>
  <c r="E768" i="17"/>
  <c r="F752" i="17"/>
  <c r="E758" i="17"/>
  <c r="F756" i="17"/>
  <c r="E765" i="17"/>
  <c r="E762" i="17"/>
  <c r="F757" i="17"/>
  <c r="E764" i="17"/>
  <c r="F770" i="17"/>
  <c r="F759" i="17"/>
  <c r="F763" i="17"/>
  <c r="E772" i="17"/>
  <c r="F766" i="17"/>
  <c r="E754" i="17"/>
  <c r="E755" i="17"/>
  <c r="F772" i="17"/>
  <c r="F753" i="17"/>
  <c r="F749" i="17"/>
  <c r="AM64" i="17"/>
  <c r="AL65" i="17"/>
  <c r="AD65" i="17"/>
  <c r="Q65" i="17" s="1"/>
  <c r="O65" i="17"/>
  <c r="H66" i="17"/>
  <c r="I66" i="17" s="1"/>
  <c r="P66" i="17" s="1"/>
  <c r="C67" i="17"/>
  <c r="X67" i="17" s="1"/>
  <c r="N66" i="17"/>
  <c r="S66" i="17"/>
  <c r="Y67" i="17" l="1"/>
  <c r="Z67" i="17"/>
  <c r="AA67" i="17" s="1"/>
  <c r="L84" i="8"/>
  <c r="F784" i="17"/>
  <c r="E767" i="17"/>
  <c r="F782" i="17"/>
  <c r="F764" i="17"/>
  <c r="F779" i="17"/>
  <c r="F778" i="17"/>
  <c r="F771" i="17"/>
  <c r="F769" i="17"/>
  <c r="E783" i="17"/>
  <c r="E773" i="17"/>
  <c r="E784" i="17"/>
  <c r="E774" i="17"/>
  <c r="E781" i="17"/>
  <c r="F761" i="17"/>
  <c r="E777" i="17"/>
  <c r="F775" i="17"/>
  <c r="E770" i="17"/>
  <c r="E766" i="17"/>
  <c r="E776" i="17"/>
  <c r="F765" i="17"/>
  <c r="E780" i="17"/>
  <c r="F762" i="17"/>
  <c r="F768" i="17"/>
  <c r="E763" i="17"/>
  <c r="AD66" i="17"/>
  <c r="Q66" i="17" s="1"/>
  <c r="O66" i="17"/>
  <c r="AD67" i="17"/>
  <c r="AC67" i="17"/>
  <c r="H67" i="17"/>
  <c r="I67" i="17" s="1"/>
  <c r="P67" i="17" s="1"/>
  <c r="AC66" i="17"/>
  <c r="S67" i="17"/>
  <c r="N67" i="17"/>
  <c r="C68" i="17"/>
  <c r="X68" i="17" s="1"/>
  <c r="AM65" i="17"/>
  <c r="AL66" i="17"/>
  <c r="Z68" i="17" l="1"/>
  <c r="AA68" i="17" s="1"/>
  <c r="Y68" i="17"/>
  <c r="L85" i="8"/>
  <c r="F780" i="17"/>
  <c r="F774" i="17"/>
  <c r="E789" i="17"/>
  <c r="E793" i="17"/>
  <c r="E795" i="17"/>
  <c r="E778" i="17"/>
  <c r="F790" i="17"/>
  <c r="E786" i="17"/>
  <c r="F794" i="17"/>
  <c r="F781" i="17"/>
  <c r="E775" i="17"/>
  <c r="E792" i="17"/>
  <c r="E782" i="17"/>
  <c r="E796" i="17"/>
  <c r="F791" i="17"/>
  <c r="E779" i="17"/>
  <c r="F787" i="17"/>
  <c r="F773" i="17"/>
  <c r="E785" i="17"/>
  <c r="F783" i="17"/>
  <c r="F777" i="17"/>
  <c r="E788" i="17"/>
  <c r="F776" i="17"/>
  <c r="F796" i="17"/>
  <c r="Q67" i="17"/>
  <c r="H68" i="17"/>
  <c r="I68" i="17" s="1"/>
  <c r="P68" i="17" s="1"/>
  <c r="O67" i="17"/>
  <c r="S68" i="17"/>
  <c r="AM66" i="17"/>
  <c r="AL67" i="17"/>
  <c r="N68" i="17"/>
  <c r="C69" i="17"/>
  <c r="X69" i="17" s="1"/>
  <c r="Z69" i="17" l="1"/>
  <c r="AA69" i="17" s="1"/>
  <c r="Y69" i="17"/>
  <c r="L86" i="8"/>
  <c r="E800" i="17"/>
  <c r="E797" i="17"/>
  <c r="E791" i="17"/>
  <c r="E801" i="17"/>
  <c r="F802" i="17"/>
  <c r="F793" i="17"/>
  <c r="F808" i="17"/>
  <c r="F789" i="17"/>
  <c r="F785" i="17"/>
  <c r="F803" i="17"/>
  <c r="E790" i="17"/>
  <c r="E804" i="17"/>
  <c r="F786" i="17"/>
  <c r="F806" i="17"/>
  <c r="E808" i="17"/>
  <c r="E807" i="17"/>
  <c r="F788" i="17"/>
  <c r="F795" i="17"/>
  <c r="F799" i="17"/>
  <c r="E787" i="17"/>
  <c r="E798" i="17"/>
  <c r="E794" i="17"/>
  <c r="E805" i="17"/>
  <c r="F792" i="17"/>
  <c r="O68" i="17"/>
  <c r="AC68" i="17"/>
  <c r="C70" i="17"/>
  <c r="X70" i="17" s="1"/>
  <c r="N69" i="17"/>
  <c r="S69" i="17"/>
  <c r="H69" i="17"/>
  <c r="I69" i="17" s="1"/>
  <c r="P69" i="17" s="1"/>
  <c r="AM67" i="17"/>
  <c r="AL68" i="17"/>
  <c r="AD68" i="17"/>
  <c r="Q68" i="17" s="1"/>
  <c r="Y70" i="17" l="1"/>
  <c r="Z70" i="17"/>
  <c r="AA70" i="17" s="1"/>
  <c r="G70" i="17"/>
  <c r="G71" i="17" s="1"/>
  <c r="L87" i="8"/>
  <c r="E820" i="17"/>
  <c r="E816" i="17"/>
  <c r="F797" i="17"/>
  <c r="E813" i="17"/>
  <c r="E802" i="17"/>
  <c r="F804" i="17"/>
  <c r="F801" i="17"/>
  <c r="E803" i="17"/>
  <c r="E806" i="17"/>
  <c r="F807" i="17"/>
  <c r="E799" i="17"/>
  <c r="F818" i="17"/>
  <c r="F800" i="17"/>
  <c r="F805" i="17"/>
  <c r="E810" i="17"/>
  <c r="E817" i="17"/>
  <c r="F815" i="17"/>
  <c r="E809" i="17"/>
  <c r="F811" i="17"/>
  <c r="E819" i="17"/>
  <c r="F798" i="17"/>
  <c r="F820" i="17"/>
  <c r="F814" i="17"/>
  <c r="E812" i="17"/>
  <c r="AC69" i="17"/>
  <c r="O69" i="17"/>
  <c r="C71" i="17"/>
  <c r="X71" i="17" s="1"/>
  <c r="N70" i="17"/>
  <c r="AD69" i="17"/>
  <c r="Q69" i="17" s="1"/>
  <c r="H70" i="17"/>
  <c r="I70" i="17" s="1"/>
  <c r="P70" i="17" s="1"/>
  <c r="S70" i="17"/>
  <c r="AM68" i="17"/>
  <c r="AL69" i="17"/>
  <c r="Z71" i="17" l="1"/>
  <c r="AA71" i="17" s="1"/>
  <c r="Y71" i="17"/>
  <c r="S71" i="17"/>
  <c r="L88" i="8"/>
  <c r="E831" i="17"/>
  <c r="F813" i="17"/>
  <c r="F832" i="17"/>
  <c r="F823" i="17"/>
  <c r="E825" i="17"/>
  <c r="E822" i="17"/>
  <c r="E818" i="17"/>
  <c r="F816" i="17"/>
  <c r="E824" i="17"/>
  <c r="E821" i="17"/>
  <c r="F830" i="17"/>
  <c r="F810" i="17"/>
  <c r="E815" i="17"/>
  <c r="E814" i="17"/>
  <c r="F809" i="17"/>
  <c r="F817" i="17"/>
  <c r="E811" i="17"/>
  <c r="F827" i="17"/>
  <c r="E828" i="17"/>
  <c r="F826" i="17"/>
  <c r="E829" i="17"/>
  <c r="F812" i="17"/>
  <c r="F819" i="17"/>
  <c r="E832" i="17"/>
  <c r="AC70" i="17"/>
  <c r="AM69" i="17"/>
  <c r="AL70" i="17"/>
  <c r="H71" i="17"/>
  <c r="I71" i="17" s="1"/>
  <c r="P71" i="17" s="1"/>
  <c r="AD70" i="17"/>
  <c r="Q70" i="17" s="1"/>
  <c r="C72" i="17"/>
  <c r="X72" i="17" s="1"/>
  <c r="N71" i="17"/>
  <c r="O70" i="17"/>
  <c r="AD71" i="17"/>
  <c r="Z72" i="17" l="1"/>
  <c r="AA72" i="17" s="1"/>
  <c r="Y72" i="17"/>
  <c r="G72" i="17"/>
  <c r="G73" i="17" s="1"/>
  <c r="L89" i="8"/>
  <c r="F824" i="17"/>
  <c r="E836" i="17"/>
  <c r="E844" i="17"/>
  <c r="F839" i="17"/>
  <c r="F821" i="17"/>
  <c r="E841" i="17"/>
  <c r="F828" i="17"/>
  <c r="E823" i="17"/>
  <c r="F835" i="17"/>
  <c r="F822" i="17"/>
  <c r="F831" i="17"/>
  <c r="E830" i="17"/>
  <c r="F825" i="17"/>
  <c r="F842" i="17"/>
  <c r="E827" i="17"/>
  <c r="E833" i="17"/>
  <c r="E837" i="17"/>
  <c r="E826" i="17"/>
  <c r="F838" i="17"/>
  <c r="S72" i="17"/>
  <c r="E840" i="17"/>
  <c r="F829" i="17"/>
  <c r="E834" i="17"/>
  <c r="F844" i="17"/>
  <c r="E843" i="17"/>
  <c r="Q71" i="17"/>
  <c r="H72" i="17"/>
  <c r="I72" i="17" s="1"/>
  <c r="P72" i="17" s="1"/>
  <c r="AL71" i="17"/>
  <c r="AM70" i="17"/>
  <c r="O71" i="17"/>
  <c r="AD72" i="17"/>
  <c r="C73" i="17"/>
  <c r="X73" i="17" s="1"/>
  <c r="N72" i="17"/>
  <c r="AC71" i="17"/>
  <c r="Z73" i="17" l="1"/>
  <c r="AA73" i="17" s="1"/>
  <c r="Y73" i="17"/>
  <c r="L90" i="8"/>
  <c r="F854" i="17"/>
  <c r="F843" i="17"/>
  <c r="E835" i="17"/>
  <c r="F833" i="17"/>
  <c r="E845" i="17"/>
  <c r="F837" i="17"/>
  <c r="F834" i="17"/>
  <c r="F840" i="17"/>
  <c r="F851" i="17"/>
  <c r="E855" i="17"/>
  <c r="F841" i="17"/>
  <c r="F856" i="17"/>
  <c r="F850" i="17"/>
  <c r="E839" i="17"/>
  <c r="E842" i="17"/>
  <c r="E853" i="17"/>
  <c r="E856" i="17"/>
  <c r="E852" i="17"/>
  <c r="F847" i="17"/>
  <c r="E838" i="17"/>
  <c r="E848" i="17"/>
  <c r="E849" i="17"/>
  <c r="E846" i="17"/>
  <c r="F836" i="17"/>
  <c r="H73" i="17"/>
  <c r="I73" i="17" s="1"/>
  <c r="P73" i="17" s="1"/>
  <c r="C74" i="17"/>
  <c r="X74" i="17" s="1"/>
  <c r="N73" i="17"/>
  <c r="Q72" i="17"/>
  <c r="S73" i="17"/>
  <c r="AC72" i="17"/>
  <c r="O72" i="17"/>
  <c r="AC73" i="17"/>
  <c r="AD73" i="17"/>
  <c r="AM71" i="17"/>
  <c r="AL72" i="17"/>
  <c r="Y74" i="17" l="1"/>
  <c r="Z74" i="17"/>
  <c r="AA74" i="17" s="1"/>
  <c r="G74" i="17"/>
  <c r="L91" i="8"/>
  <c r="E858" i="17"/>
  <c r="F859" i="17"/>
  <c r="E854" i="17"/>
  <c r="F868" i="17"/>
  <c r="F863" i="17"/>
  <c r="E847" i="17"/>
  <c r="F853" i="17"/>
  <c r="E868" i="17"/>
  <c r="E860" i="17"/>
  <c r="F849" i="17"/>
  <c r="E857" i="17"/>
  <c r="F848" i="17"/>
  <c r="E850" i="17"/>
  <c r="E864" i="17"/>
  <c r="E851" i="17"/>
  <c r="F852" i="17"/>
  <c r="F855" i="17"/>
  <c r="E867" i="17"/>
  <c r="F862" i="17"/>
  <c r="E861" i="17"/>
  <c r="E865" i="17"/>
  <c r="F846" i="17"/>
  <c r="F845" i="17"/>
  <c r="F866" i="17"/>
  <c r="Q73" i="17"/>
  <c r="S74" i="17"/>
  <c r="AD74" i="17"/>
  <c r="O73" i="17"/>
  <c r="AC74" i="17"/>
  <c r="N74" i="17"/>
  <c r="C75" i="17"/>
  <c r="X75" i="17" s="1"/>
  <c r="AM72" i="17"/>
  <c r="AL73" i="17"/>
  <c r="H74" i="17"/>
  <c r="I74" i="17" s="1"/>
  <c r="P74" i="17" s="1"/>
  <c r="Z75" i="17" l="1"/>
  <c r="AA75" i="17" s="1"/>
  <c r="Y75" i="17"/>
  <c r="L92" i="8"/>
  <c r="F874" i="17"/>
  <c r="F864" i="17"/>
  <c r="F865" i="17"/>
  <c r="F880" i="17"/>
  <c r="F892" i="17" s="1"/>
  <c r="E879" i="17"/>
  <c r="E863" i="17"/>
  <c r="E859" i="17"/>
  <c r="E866" i="17"/>
  <c r="E877" i="17"/>
  <c r="F878" i="17"/>
  <c r="E869" i="17"/>
  <c r="E872" i="17"/>
  <c r="E876" i="17"/>
  <c r="E873" i="17"/>
  <c r="F867" i="17"/>
  <c r="E880" i="17"/>
  <c r="E892" i="17" s="1"/>
  <c r="F875" i="17"/>
  <c r="F871" i="17"/>
  <c r="F858" i="17"/>
  <c r="F860" i="17"/>
  <c r="F857" i="17"/>
  <c r="E862" i="17"/>
  <c r="F861" i="17"/>
  <c r="E870" i="17"/>
  <c r="S75" i="17"/>
  <c r="G75" i="17"/>
  <c r="H75" i="17"/>
  <c r="I75" i="17" s="1"/>
  <c r="P75" i="17" s="1"/>
  <c r="C76" i="17"/>
  <c r="X76" i="17" s="1"/>
  <c r="N75" i="17"/>
  <c r="O74" i="17"/>
  <c r="AD75" i="17"/>
  <c r="AC75" i="17"/>
  <c r="AM73" i="17"/>
  <c r="AL74" i="17"/>
  <c r="Q74" i="17"/>
  <c r="E904" i="17" l="1"/>
  <c r="O892" i="17"/>
  <c r="F904" i="17"/>
  <c r="Z76" i="17"/>
  <c r="AA76" i="17" s="1"/>
  <c r="Y76" i="17"/>
  <c r="L93" i="8"/>
  <c r="F890" i="17"/>
  <c r="F902" i="17" s="1"/>
  <c r="E875" i="17"/>
  <c r="F877" i="17"/>
  <c r="F870" i="17"/>
  <c r="E882" i="17"/>
  <c r="E894" i="17" s="1"/>
  <c r="F869" i="17"/>
  <c r="E888" i="17"/>
  <c r="E900" i="17" s="1"/>
  <c r="F883" i="17"/>
  <c r="F895" i="17" s="1"/>
  <c r="F879" i="17"/>
  <c r="E889" i="17"/>
  <c r="E901" i="17" s="1"/>
  <c r="E891" i="17"/>
  <c r="E903" i="17" s="1"/>
  <c r="E884" i="17"/>
  <c r="E896" i="17" s="1"/>
  <c r="F876" i="17"/>
  <c r="E885" i="17"/>
  <c r="E897" i="17" s="1"/>
  <c r="E878" i="17"/>
  <c r="E881" i="17"/>
  <c r="E893" i="17" s="1"/>
  <c r="F873" i="17"/>
  <c r="F872" i="17"/>
  <c r="F887" i="17"/>
  <c r="F899" i="17" s="1"/>
  <c r="E874" i="17"/>
  <c r="E871" i="17"/>
  <c r="F886" i="17"/>
  <c r="F898" i="17" s="1"/>
  <c r="Q75" i="17"/>
  <c r="H76" i="17"/>
  <c r="I76" i="17" s="1"/>
  <c r="P76" i="17" s="1"/>
  <c r="AM74" i="17"/>
  <c r="AL75" i="17"/>
  <c r="C77" i="17"/>
  <c r="X77" i="17" s="1"/>
  <c r="N76" i="17"/>
  <c r="G76" i="17"/>
  <c r="G77" i="17" s="1"/>
  <c r="G78" i="17" s="1"/>
  <c r="G79" i="17" s="1"/>
  <c r="G80" i="17" s="1"/>
  <c r="G81" i="17" s="1"/>
  <c r="AD76" i="17"/>
  <c r="AC76" i="17"/>
  <c r="O75" i="17"/>
  <c r="S76" i="17"/>
  <c r="F916" i="17" l="1"/>
  <c r="O904" i="17"/>
  <c r="O898" i="17"/>
  <c r="F910" i="17"/>
  <c r="E906" i="17"/>
  <c r="E905" i="17"/>
  <c r="E913" i="17"/>
  <c r="E912" i="17"/>
  <c r="E909" i="17"/>
  <c r="F914" i="17"/>
  <c r="O902" i="17"/>
  <c r="F911" i="17"/>
  <c r="O899" i="17"/>
  <c r="E908" i="17"/>
  <c r="E916" i="17"/>
  <c r="F907" i="17"/>
  <c r="O895" i="17"/>
  <c r="E915" i="17"/>
  <c r="Y77" i="17"/>
  <c r="Z77" i="17"/>
  <c r="AA77" i="17" s="1"/>
  <c r="L94" i="8"/>
  <c r="F884" i="17"/>
  <c r="F896" i="17" s="1"/>
  <c r="F891" i="17"/>
  <c r="F903" i="17" s="1"/>
  <c r="F881" i="17"/>
  <c r="F893" i="17" s="1"/>
  <c r="E890" i="17"/>
  <c r="E902" i="17" s="1"/>
  <c r="F889" i="17"/>
  <c r="F901" i="17" s="1"/>
  <c r="F885" i="17"/>
  <c r="F897" i="17" s="1"/>
  <c r="E887" i="17"/>
  <c r="E899" i="17" s="1"/>
  <c r="E883" i="17"/>
  <c r="E895" i="17" s="1"/>
  <c r="E886" i="17"/>
  <c r="E898" i="17" s="1"/>
  <c r="F888" i="17"/>
  <c r="F900" i="17" s="1"/>
  <c r="F882" i="17"/>
  <c r="F894" i="17" s="1"/>
  <c r="S77" i="17"/>
  <c r="Q76" i="17"/>
  <c r="AM75" i="17"/>
  <c r="AL76" i="17"/>
  <c r="N77" i="17"/>
  <c r="C78" i="17"/>
  <c r="X78" i="17" s="1"/>
  <c r="O76" i="17"/>
  <c r="AD77" i="17"/>
  <c r="AC77" i="17"/>
  <c r="H77" i="17"/>
  <c r="I77" i="17" s="1"/>
  <c r="P77" i="17" s="1"/>
  <c r="F906" i="17" l="1"/>
  <c r="O894" i="17"/>
  <c r="E918" i="17"/>
  <c r="O910" i="17"/>
  <c r="F922" i="17"/>
  <c r="E921" i="17"/>
  <c r="E910" i="17"/>
  <c r="E911" i="17"/>
  <c r="E927" i="17"/>
  <c r="E924" i="17"/>
  <c r="E920" i="17"/>
  <c r="E907" i="17"/>
  <c r="F923" i="17"/>
  <c r="O911" i="17"/>
  <c r="E925" i="17"/>
  <c r="E914" i="17"/>
  <c r="E928" i="17"/>
  <c r="F909" i="17"/>
  <c r="O897" i="17"/>
  <c r="F913" i="17"/>
  <c r="O901" i="17"/>
  <c r="O893" i="17"/>
  <c r="F905" i="17"/>
  <c r="F915" i="17"/>
  <c r="O903" i="17"/>
  <c r="F919" i="17"/>
  <c r="O907" i="17"/>
  <c r="E917" i="17"/>
  <c r="F928" i="17"/>
  <c r="O916" i="17"/>
  <c r="O900" i="17"/>
  <c r="F912" i="17"/>
  <c r="O896" i="17"/>
  <c r="F908" i="17"/>
  <c r="O914" i="17"/>
  <c r="F926" i="17"/>
  <c r="Z78" i="17"/>
  <c r="AA78" i="17" s="1"/>
  <c r="Y78" i="17"/>
  <c r="L95" i="8"/>
  <c r="S78" i="17"/>
  <c r="Q77" i="17"/>
  <c r="O77" i="17"/>
  <c r="AD78" i="17"/>
  <c r="AC78" i="17"/>
  <c r="H78" i="17"/>
  <c r="I78" i="17" s="1"/>
  <c r="P78" i="17" s="1"/>
  <c r="AM76" i="17"/>
  <c r="AL77" i="17"/>
  <c r="C79" i="17"/>
  <c r="X79" i="17" s="1"/>
  <c r="N78" i="17"/>
  <c r="F927" i="17" l="1"/>
  <c r="O915" i="17"/>
  <c r="O923" i="17"/>
  <c r="F935" i="17"/>
  <c r="E939" i="17"/>
  <c r="O922" i="17"/>
  <c r="F934" i="17"/>
  <c r="E940" i="17"/>
  <c r="E923" i="17"/>
  <c r="E919" i="17"/>
  <c r="O928" i="17"/>
  <c r="F940" i="17"/>
  <c r="E930" i="17"/>
  <c r="E926" i="17"/>
  <c r="E922" i="17"/>
  <c r="E932" i="17"/>
  <c r="F917" i="17"/>
  <c r="O905" i="17"/>
  <c r="F924" i="17"/>
  <c r="O912" i="17"/>
  <c r="O919" i="17"/>
  <c r="F931" i="17"/>
  <c r="F925" i="17"/>
  <c r="O913" i="17"/>
  <c r="F938" i="17"/>
  <c r="O926" i="17"/>
  <c r="E937" i="17"/>
  <c r="O906" i="17"/>
  <c r="F918" i="17"/>
  <c r="E929" i="17"/>
  <c r="E936" i="17"/>
  <c r="E933" i="17"/>
  <c r="F920" i="17"/>
  <c r="O908" i="17"/>
  <c r="O909" i="17"/>
  <c r="F921" i="17"/>
  <c r="Y79" i="17"/>
  <c r="Z79" i="17"/>
  <c r="AA79" i="17" s="1"/>
  <c r="L96" i="8"/>
  <c r="AD79" i="17"/>
  <c r="O78" i="17"/>
  <c r="AC79" i="17"/>
  <c r="N79" i="17"/>
  <c r="C80" i="17"/>
  <c r="X80" i="17" s="1"/>
  <c r="S79" i="17"/>
  <c r="H79" i="17"/>
  <c r="I79" i="17" s="1"/>
  <c r="P79" i="17" s="1"/>
  <c r="AL78" i="17"/>
  <c r="AM77" i="17"/>
  <c r="Q78" i="17"/>
  <c r="E941" i="17" l="1"/>
  <c r="O938" i="17"/>
  <c r="F950" i="17"/>
  <c r="O924" i="17"/>
  <c r="F936" i="17"/>
  <c r="E931" i="17"/>
  <c r="E951" i="17"/>
  <c r="E938" i="17"/>
  <c r="F930" i="17"/>
  <c r="O918" i="17"/>
  <c r="E935" i="17"/>
  <c r="F937" i="17"/>
  <c r="O925" i="17"/>
  <c r="O917" i="17"/>
  <c r="F929" i="17"/>
  <c r="O935" i="17"/>
  <c r="F947" i="17"/>
  <c r="E942" i="17"/>
  <c r="E945" i="17"/>
  <c r="E952" i="17"/>
  <c r="F943" i="17"/>
  <c r="O931" i="17"/>
  <c r="E944" i="17"/>
  <c r="E949" i="17"/>
  <c r="O940" i="17"/>
  <c r="F952" i="17"/>
  <c r="F933" i="17"/>
  <c r="O921" i="17"/>
  <c r="E948" i="17"/>
  <c r="O934" i="17"/>
  <c r="F946" i="17"/>
  <c r="F932" i="17"/>
  <c r="O920" i="17"/>
  <c r="E934" i="17"/>
  <c r="O927" i="17"/>
  <c r="F939" i="17"/>
  <c r="Y80" i="17"/>
  <c r="Z80" i="17"/>
  <c r="AA80" i="17" s="1"/>
  <c r="L97" i="8"/>
  <c r="AL79" i="17"/>
  <c r="AM78" i="17"/>
  <c r="N80" i="17"/>
  <c r="C81" i="17"/>
  <c r="X81" i="17" s="1"/>
  <c r="O79" i="17"/>
  <c r="AD80" i="17"/>
  <c r="AC80" i="17"/>
  <c r="H80" i="17"/>
  <c r="I80" i="17" s="1"/>
  <c r="P80" i="17" s="1"/>
  <c r="S80" i="17"/>
  <c r="Q79" i="17"/>
  <c r="O929" i="17" l="1"/>
  <c r="F941" i="17"/>
  <c r="O930" i="17"/>
  <c r="F942" i="17"/>
  <c r="F948" i="17"/>
  <c r="O936" i="17"/>
  <c r="E960" i="17"/>
  <c r="E956" i="17"/>
  <c r="E957" i="17"/>
  <c r="E950" i="17"/>
  <c r="O950" i="17"/>
  <c r="F962" i="17"/>
  <c r="E954" i="17"/>
  <c r="O937" i="17"/>
  <c r="F949" i="17"/>
  <c r="F945" i="17"/>
  <c r="O933" i="17"/>
  <c r="O952" i="17"/>
  <c r="F964" i="17"/>
  <c r="F955" i="17"/>
  <c r="O943" i="17"/>
  <c r="E963" i="17"/>
  <c r="F958" i="17"/>
  <c r="O946" i="17"/>
  <c r="O939" i="17"/>
  <c r="F951" i="17"/>
  <c r="F959" i="17"/>
  <c r="O947" i="17"/>
  <c r="E947" i="17"/>
  <c r="E953" i="17"/>
  <c r="E943" i="17"/>
  <c r="E946" i="17"/>
  <c r="O932" i="17"/>
  <c r="F944" i="17"/>
  <c r="E961" i="17"/>
  <c r="E964" i="17"/>
  <c r="Z81" i="17"/>
  <c r="AA81" i="17" s="1"/>
  <c r="Y81" i="17"/>
  <c r="L98" i="8"/>
  <c r="Q80" i="17"/>
  <c r="S81" i="17"/>
  <c r="H81" i="17"/>
  <c r="I81" i="17" s="1"/>
  <c r="P81" i="17" s="1"/>
  <c r="AM79" i="17"/>
  <c r="AL80" i="17"/>
  <c r="O80" i="17"/>
  <c r="AC81" i="17"/>
  <c r="AD81" i="17"/>
  <c r="C82" i="17"/>
  <c r="X82" i="17" s="1"/>
  <c r="N81" i="17"/>
  <c r="E962" i="17" l="1"/>
  <c r="E965" i="17"/>
  <c r="O955" i="17"/>
  <c r="F967" i="17"/>
  <c r="O949" i="17"/>
  <c r="F961" i="17"/>
  <c r="O948" i="17"/>
  <c r="F960" i="17"/>
  <c r="O951" i="17"/>
  <c r="F963" i="17"/>
  <c r="E969" i="17"/>
  <c r="O944" i="17"/>
  <c r="F956" i="17"/>
  <c r="E959" i="17"/>
  <c r="F976" i="17"/>
  <c r="O964" i="17"/>
  <c r="F954" i="17"/>
  <c r="O942" i="17"/>
  <c r="E966" i="17"/>
  <c r="E973" i="17"/>
  <c r="E958" i="17"/>
  <c r="F970" i="17"/>
  <c r="O958" i="17"/>
  <c r="E968" i="17"/>
  <c r="E976" i="17"/>
  <c r="O959" i="17"/>
  <c r="F971" i="17"/>
  <c r="F974" i="17"/>
  <c r="O962" i="17"/>
  <c r="O941" i="17"/>
  <c r="F953" i="17"/>
  <c r="E975" i="17"/>
  <c r="O945" i="17"/>
  <c r="F957" i="17"/>
  <c r="E972" i="17"/>
  <c r="E955" i="17"/>
  <c r="Z82" i="17"/>
  <c r="AA82" i="17" s="1"/>
  <c r="Y82" i="17"/>
  <c r="G82" i="17"/>
  <c r="G83" i="17" s="1"/>
  <c r="L99" i="8"/>
  <c r="Q81" i="17"/>
  <c r="H82" i="17"/>
  <c r="I82" i="17" s="1"/>
  <c r="P82" i="17" s="1"/>
  <c r="AL81" i="17"/>
  <c r="AM80" i="17"/>
  <c r="AC82" i="17"/>
  <c r="O81" i="17"/>
  <c r="AD82" i="17"/>
  <c r="N82" i="17"/>
  <c r="C83" i="17"/>
  <c r="X83" i="17" s="1"/>
  <c r="S82" i="17"/>
  <c r="E988" i="17" l="1"/>
  <c r="O976" i="17"/>
  <c r="F988" i="17"/>
  <c r="E985" i="17"/>
  <c r="O963" i="17"/>
  <c r="F975" i="17"/>
  <c r="F979" i="17"/>
  <c r="O967" i="17"/>
  <c r="E980" i="17"/>
  <c r="E971" i="17"/>
  <c r="E978" i="17"/>
  <c r="E987" i="17"/>
  <c r="F972" i="17"/>
  <c r="O960" i="17"/>
  <c r="F969" i="17"/>
  <c r="O957" i="17"/>
  <c r="E967" i="17"/>
  <c r="F968" i="17"/>
  <c r="O956" i="17"/>
  <c r="E977" i="17"/>
  <c r="O974" i="17"/>
  <c r="F986" i="17"/>
  <c r="O970" i="17"/>
  <c r="F982" i="17"/>
  <c r="O971" i="17"/>
  <c r="F983" i="17"/>
  <c r="O954" i="17"/>
  <c r="F966" i="17"/>
  <c r="F973" i="17"/>
  <c r="O961" i="17"/>
  <c r="E974" i="17"/>
  <c r="E984" i="17"/>
  <c r="F965" i="17"/>
  <c r="O953" i="17"/>
  <c r="E970" i="17"/>
  <c r="E981" i="17"/>
  <c r="Z83" i="17"/>
  <c r="AA83" i="17" s="1"/>
  <c r="Y83" i="17"/>
  <c r="L100" i="8"/>
  <c r="Q82" i="17"/>
  <c r="C84" i="17"/>
  <c r="X84" i="17" s="1"/>
  <c r="N83" i="17"/>
  <c r="AC83" i="17"/>
  <c r="O82" i="17"/>
  <c r="AD83" i="17"/>
  <c r="H83" i="17"/>
  <c r="I83" i="17" s="1"/>
  <c r="P83" i="17" s="1"/>
  <c r="S83" i="17"/>
  <c r="AL82" i="17"/>
  <c r="AM81" i="17"/>
  <c r="O969" i="17" l="1"/>
  <c r="F981" i="17"/>
  <c r="O983" i="17"/>
  <c r="F995" i="17"/>
  <c r="E983" i="17"/>
  <c r="E997" i="17"/>
  <c r="E993" i="17"/>
  <c r="E986" i="17"/>
  <c r="E982" i="17"/>
  <c r="O972" i="17"/>
  <c r="F984" i="17"/>
  <c r="E992" i="17"/>
  <c r="F994" i="17"/>
  <c r="O982" i="17"/>
  <c r="O968" i="17"/>
  <c r="F980" i="17"/>
  <c r="O973" i="17"/>
  <c r="F985" i="17"/>
  <c r="O988" i="17"/>
  <c r="F1000" i="17"/>
  <c r="E989" i="17"/>
  <c r="E999" i="17"/>
  <c r="F977" i="17"/>
  <c r="O965" i="17"/>
  <c r="E979" i="17"/>
  <c r="O979" i="17"/>
  <c r="F991" i="17"/>
  <c r="F978" i="17"/>
  <c r="O966" i="17"/>
  <c r="F998" i="17"/>
  <c r="O986" i="17"/>
  <c r="E990" i="17"/>
  <c r="E1000" i="17"/>
  <c r="E996" i="17"/>
  <c r="F987" i="17"/>
  <c r="O975" i="17"/>
  <c r="Z84" i="17"/>
  <c r="AA84" i="17" s="1"/>
  <c r="Y84" i="17"/>
  <c r="G84" i="17"/>
  <c r="G85" i="17" s="1"/>
  <c r="L101" i="8"/>
  <c r="S84" i="17"/>
  <c r="Q83" i="17"/>
  <c r="AC84" i="17"/>
  <c r="O83" i="17"/>
  <c r="AD84" i="17"/>
  <c r="H84" i="17"/>
  <c r="I84" i="17" s="1"/>
  <c r="P84" i="17" s="1"/>
  <c r="C85" i="17"/>
  <c r="X85" i="17" s="1"/>
  <c r="N84" i="17"/>
  <c r="AL83" i="17"/>
  <c r="AM82" i="17"/>
  <c r="E1001" i="17" l="1"/>
  <c r="O980" i="17"/>
  <c r="F992" i="17"/>
  <c r="E1009" i="17"/>
  <c r="E1012" i="17"/>
  <c r="F990" i="17"/>
  <c r="O978" i="17"/>
  <c r="F1012" i="17"/>
  <c r="O1000" i="17"/>
  <c r="E994" i="17"/>
  <c r="E995" i="17"/>
  <c r="E991" i="17"/>
  <c r="E1002" i="17"/>
  <c r="F1006" i="17"/>
  <c r="O994" i="17"/>
  <c r="O977" i="17"/>
  <c r="F989" i="17"/>
  <c r="E998" i="17"/>
  <c r="F1007" i="17"/>
  <c r="O995" i="17"/>
  <c r="O985" i="17"/>
  <c r="F997" i="17"/>
  <c r="E1004" i="17"/>
  <c r="E1011" i="17"/>
  <c r="E1005" i="17"/>
  <c r="O987" i="17"/>
  <c r="F999" i="17"/>
  <c r="F1003" i="17"/>
  <c r="O991" i="17"/>
  <c r="O981" i="17"/>
  <c r="F993" i="17"/>
  <c r="E1008" i="17"/>
  <c r="F1010" i="17"/>
  <c r="O998" i="17"/>
  <c r="F996" i="17"/>
  <c r="O984" i="17"/>
  <c r="Z85" i="17"/>
  <c r="AA85" i="17" s="1"/>
  <c r="Y85" i="17"/>
  <c r="L102" i="8"/>
  <c r="S85" i="17"/>
  <c r="Q84" i="17"/>
  <c r="N85" i="17"/>
  <c r="C86" i="17"/>
  <c r="X86" i="17" s="1"/>
  <c r="AC85" i="17"/>
  <c r="AD85" i="17"/>
  <c r="O84" i="17"/>
  <c r="H85" i="17"/>
  <c r="I85" i="17" s="1"/>
  <c r="P85" i="17" s="1"/>
  <c r="AM83" i="17"/>
  <c r="AL84" i="17"/>
  <c r="E1017" i="17" l="1"/>
  <c r="E1024" i="17"/>
  <c r="O1006" i="17"/>
  <c r="F1018" i="17"/>
  <c r="E1006" i="17"/>
  <c r="F1008" i="17"/>
  <c r="O996" i="17"/>
  <c r="E1021" i="17"/>
  <c r="F1022" i="17"/>
  <c r="O1010" i="17"/>
  <c r="O1003" i="17"/>
  <c r="F1015" i="17"/>
  <c r="E1010" i="17"/>
  <c r="E1014" i="17"/>
  <c r="E1016" i="17"/>
  <c r="O1012" i="17"/>
  <c r="F1024" i="17"/>
  <c r="O993" i="17"/>
  <c r="F1005" i="17"/>
  <c r="F1004" i="17"/>
  <c r="O992" i="17"/>
  <c r="E1003" i="17"/>
  <c r="F1019" i="17"/>
  <c r="O1007" i="17"/>
  <c r="O999" i="17"/>
  <c r="F1011" i="17"/>
  <c r="O997" i="17"/>
  <c r="F1009" i="17"/>
  <c r="F1001" i="17"/>
  <c r="O989" i="17"/>
  <c r="F1002" i="17"/>
  <c r="O990" i="17"/>
  <c r="E1023" i="17"/>
  <c r="E1020" i="17"/>
  <c r="E1007" i="17"/>
  <c r="E1013" i="17"/>
  <c r="Z86" i="17"/>
  <c r="AA86" i="17" s="1"/>
  <c r="Y86" i="17"/>
  <c r="G86" i="17"/>
  <c r="L103" i="8"/>
  <c r="C87" i="17"/>
  <c r="X87" i="17" s="1"/>
  <c r="N86" i="17"/>
  <c r="Q85" i="17"/>
  <c r="H86" i="17"/>
  <c r="I86" i="17" s="1"/>
  <c r="P86" i="17" s="1"/>
  <c r="AM84" i="17"/>
  <c r="AL85" i="17"/>
  <c r="O85" i="17"/>
  <c r="AC86" i="17"/>
  <c r="AD86" i="17"/>
  <c r="S86" i="17"/>
  <c r="E1028" i="17" l="1"/>
  <c r="E1018" i="17"/>
  <c r="F1016" i="17"/>
  <c r="O1004" i="17"/>
  <c r="O1022" i="17"/>
  <c r="F1034" i="17"/>
  <c r="O1009" i="17"/>
  <c r="F1021" i="17"/>
  <c r="E1026" i="17"/>
  <c r="F1030" i="17"/>
  <c r="O1018" i="17"/>
  <c r="O1001" i="17"/>
  <c r="F1013" i="17"/>
  <c r="E1035" i="17"/>
  <c r="F1017" i="17"/>
  <c r="O1005" i="17"/>
  <c r="E1033" i="17"/>
  <c r="O1019" i="17"/>
  <c r="F1031" i="17"/>
  <c r="E1022" i="17"/>
  <c r="E1036" i="17"/>
  <c r="E1025" i="17"/>
  <c r="O1011" i="17"/>
  <c r="F1023" i="17"/>
  <c r="F1036" i="17"/>
  <c r="O1024" i="17"/>
  <c r="E1032" i="17"/>
  <c r="F1014" i="17"/>
  <c r="O1002" i="17"/>
  <c r="E1015" i="17"/>
  <c r="F1027" i="17"/>
  <c r="O1015" i="17"/>
  <c r="F1020" i="17"/>
  <c r="O1008" i="17"/>
  <c r="E1019" i="17"/>
  <c r="E1029" i="17"/>
  <c r="Z87" i="17"/>
  <c r="AA87" i="17" s="1"/>
  <c r="Y87" i="17"/>
  <c r="L104" i="8"/>
  <c r="G87" i="17"/>
  <c r="AL86" i="17"/>
  <c r="AM85" i="17"/>
  <c r="H87" i="17"/>
  <c r="I87" i="17" s="1"/>
  <c r="P87" i="17" s="1"/>
  <c r="S87" i="17"/>
  <c r="N87" i="17"/>
  <c r="C88" i="17"/>
  <c r="X88" i="17" s="1"/>
  <c r="O86" i="17"/>
  <c r="AC87" i="17"/>
  <c r="AD87" i="17"/>
  <c r="Q86" i="17"/>
  <c r="F1046" i="17" l="1"/>
  <c r="O1034" i="17"/>
  <c r="E1048" i="17"/>
  <c r="F1042" i="17"/>
  <c r="O1030" i="17"/>
  <c r="E1041" i="17"/>
  <c r="O1036" i="17"/>
  <c r="F1048" i="17"/>
  <c r="O1017" i="17"/>
  <c r="F1029" i="17"/>
  <c r="E1031" i="17"/>
  <c r="E1034" i="17"/>
  <c r="E1038" i="17"/>
  <c r="O1016" i="17"/>
  <c r="F1028" i="17"/>
  <c r="F1035" i="17"/>
  <c r="O1023" i="17"/>
  <c r="E1047" i="17"/>
  <c r="F1043" i="17"/>
  <c r="O1031" i="17"/>
  <c r="O1014" i="17"/>
  <c r="F1026" i="17"/>
  <c r="F1033" i="17"/>
  <c r="O1021" i="17"/>
  <c r="E1030" i="17"/>
  <c r="O1020" i="17"/>
  <c r="F1032" i="17"/>
  <c r="F1025" i="17"/>
  <c r="O1013" i="17"/>
  <c r="F1039" i="17"/>
  <c r="O1027" i="17"/>
  <c r="E1037" i="17"/>
  <c r="E1027" i="17"/>
  <c r="E1044" i="17"/>
  <c r="E1045" i="17"/>
  <c r="E1040" i="17"/>
  <c r="Z88" i="17"/>
  <c r="AA88" i="17" s="1"/>
  <c r="Y88" i="17"/>
  <c r="L105" i="8"/>
  <c r="S88" i="17"/>
  <c r="Q87" i="17"/>
  <c r="H88" i="17"/>
  <c r="I88" i="17" s="1"/>
  <c r="P88" i="17" s="1"/>
  <c r="AC88" i="17"/>
  <c r="AD88" i="17"/>
  <c r="O87" i="17"/>
  <c r="N88" i="17"/>
  <c r="C89" i="17"/>
  <c r="X89" i="17" s="1"/>
  <c r="G88" i="17"/>
  <c r="G89" i="17" s="1"/>
  <c r="G90" i="17" s="1"/>
  <c r="G91" i="17" s="1"/>
  <c r="G92" i="17" s="1"/>
  <c r="G93" i="17" s="1"/>
  <c r="AL87" i="17"/>
  <c r="AM86" i="17"/>
  <c r="E1043" i="17" l="1"/>
  <c r="F1040" i="17"/>
  <c r="O1028" i="17"/>
  <c r="E1042" i="17"/>
  <c r="F1055" i="17"/>
  <c r="O1043" i="17"/>
  <c r="O1029" i="17"/>
  <c r="F1041" i="17"/>
  <c r="F1054" i="17"/>
  <c r="O1042" i="17"/>
  <c r="F1037" i="17"/>
  <c r="O1025" i="17"/>
  <c r="E1049" i="17"/>
  <c r="E1050" i="17"/>
  <c r="F1044" i="17"/>
  <c r="O1032" i="17"/>
  <c r="E1059" i="17"/>
  <c r="E1060" i="17"/>
  <c r="E1072" i="17" s="1"/>
  <c r="O1033" i="17"/>
  <c r="F1045" i="17"/>
  <c r="F1060" i="17"/>
  <c r="F1072" i="17" s="1"/>
  <c r="O1048" i="17"/>
  <c r="E1057" i="17"/>
  <c r="O1039" i="17"/>
  <c r="F1051" i="17"/>
  <c r="E1046" i="17"/>
  <c r="E1052" i="17"/>
  <c r="O1026" i="17"/>
  <c r="F1038" i="17"/>
  <c r="F1047" i="17"/>
  <c r="O1035" i="17"/>
  <c r="O1046" i="17"/>
  <c r="F1058" i="17"/>
  <c r="E1039" i="17"/>
  <c r="E1056" i="17"/>
  <c r="E1053" i="17"/>
  <c r="Y89" i="17"/>
  <c r="Z89" i="17"/>
  <c r="AA89" i="17" s="1"/>
  <c r="L106" i="8"/>
  <c r="Q88" i="17"/>
  <c r="N89" i="17"/>
  <c r="C90" i="17"/>
  <c r="X90" i="17" s="1"/>
  <c r="H89" i="17"/>
  <c r="I89" i="17" s="1"/>
  <c r="P89" i="17" s="1"/>
  <c r="O88" i="17"/>
  <c r="AD89" i="17"/>
  <c r="AC89" i="17"/>
  <c r="S89" i="17"/>
  <c r="AL88" i="17"/>
  <c r="AM87" i="17"/>
  <c r="F1084" i="17" l="1"/>
  <c r="O1072" i="17"/>
  <c r="E1084" i="17"/>
  <c r="E1051" i="17"/>
  <c r="F1063" i="17"/>
  <c r="F1075" i="17" s="1"/>
  <c r="O1051" i="17"/>
  <c r="F1057" i="17"/>
  <c r="O1045" i="17"/>
  <c r="O1044" i="17"/>
  <c r="F1056" i="17"/>
  <c r="E1054" i="17"/>
  <c r="O1054" i="17"/>
  <c r="F1066" i="17"/>
  <c r="F1078" i="17" s="1"/>
  <c r="F1050" i="17"/>
  <c r="O1038" i="17"/>
  <c r="E1062" i="17"/>
  <c r="E1074" i="17" s="1"/>
  <c r="E1065" i="17"/>
  <c r="E1077" i="17" s="1"/>
  <c r="E1069" i="17"/>
  <c r="E1081" i="17" s="1"/>
  <c r="O1041" i="17"/>
  <c r="F1053" i="17"/>
  <c r="O1040" i="17"/>
  <c r="F1052" i="17"/>
  <c r="F1070" i="17"/>
  <c r="F1082" i="17" s="1"/>
  <c r="O1058" i="17"/>
  <c r="E1064" i="17"/>
  <c r="E1076" i="17" s="1"/>
  <c r="E1061" i="17"/>
  <c r="E1073" i="17" s="1"/>
  <c r="O1047" i="17"/>
  <c r="F1059" i="17"/>
  <c r="E1071" i="17"/>
  <c r="E1083" i="17" s="1"/>
  <c r="E1055" i="17"/>
  <c r="E1068" i="17"/>
  <c r="E1080" i="17" s="1"/>
  <c r="E1058" i="17"/>
  <c r="O1060" i="17"/>
  <c r="O1037" i="17"/>
  <c r="F1049" i="17"/>
  <c r="O1055" i="17"/>
  <c r="F1067" i="17"/>
  <c r="F1079" i="17" s="1"/>
  <c r="Y90" i="17"/>
  <c r="Z90" i="17"/>
  <c r="AA90" i="17" s="1"/>
  <c r="S90" i="17"/>
  <c r="L107" i="8"/>
  <c r="Q89" i="17"/>
  <c r="AD90" i="17"/>
  <c r="AC90" i="17"/>
  <c r="O89" i="17"/>
  <c r="H90" i="17"/>
  <c r="I90" i="17" s="1"/>
  <c r="P90" i="17" s="1"/>
  <c r="N90" i="17"/>
  <c r="C91" i="17"/>
  <c r="X91" i="17" s="1"/>
  <c r="AL89" i="17"/>
  <c r="AM88" i="17"/>
  <c r="E1095" i="17" l="1"/>
  <c r="F1087" i="17"/>
  <c r="O1075" i="17"/>
  <c r="E1086" i="17"/>
  <c r="E1096" i="17"/>
  <c r="E1093" i="17"/>
  <c r="E1088" i="17"/>
  <c r="O1078" i="17"/>
  <c r="F1090" i="17"/>
  <c r="F1094" i="17"/>
  <c r="O1082" i="17"/>
  <c r="E1089" i="17"/>
  <c r="E1085" i="17"/>
  <c r="E1092" i="17"/>
  <c r="O1079" i="17"/>
  <c r="F1091" i="17"/>
  <c r="F1096" i="17"/>
  <c r="O1084" i="17"/>
  <c r="O1066" i="17"/>
  <c r="E1067" i="17"/>
  <c r="E1079" i="17" s="1"/>
  <c r="O1057" i="17"/>
  <c r="F1069" i="17"/>
  <c r="F1081" i="17" s="1"/>
  <c r="O1053" i="17"/>
  <c r="F1065" i="17"/>
  <c r="F1077" i="17" s="1"/>
  <c r="O1049" i="17"/>
  <c r="F1061" i="17"/>
  <c r="F1073" i="17" s="1"/>
  <c r="E1066" i="17"/>
  <c r="E1078" i="17" s="1"/>
  <c r="O1063" i="17"/>
  <c r="O1052" i="17"/>
  <c r="F1064" i="17"/>
  <c r="F1076" i="17" s="1"/>
  <c r="E1070" i="17"/>
  <c r="E1082" i="17" s="1"/>
  <c r="F1071" i="17"/>
  <c r="F1083" i="17" s="1"/>
  <c r="O1059" i="17"/>
  <c r="O1067" i="17"/>
  <c r="O1070" i="17"/>
  <c r="O1050" i="17"/>
  <c r="F1062" i="17"/>
  <c r="F1074" i="17" s="1"/>
  <c r="F1068" i="17"/>
  <c r="F1080" i="17" s="1"/>
  <c r="O1056" i="17"/>
  <c r="E1063" i="17"/>
  <c r="E1075" i="17" s="1"/>
  <c r="Z91" i="17"/>
  <c r="AA91" i="17" s="1"/>
  <c r="Y91" i="17"/>
  <c r="L108" i="8"/>
  <c r="Q90" i="17"/>
  <c r="N91" i="17"/>
  <c r="C92" i="17"/>
  <c r="X92" i="17" s="1"/>
  <c r="H91" i="17"/>
  <c r="I91" i="17" s="1"/>
  <c r="P91" i="17" s="1"/>
  <c r="AC91" i="17"/>
  <c r="O90" i="17"/>
  <c r="AD91" i="17"/>
  <c r="AM89" i="17"/>
  <c r="AL90" i="17"/>
  <c r="S91" i="17"/>
  <c r="E1091" i="17" l="1"/>
  <c r="E1104" i="17"/>
  <c r="E1097" i="17"/>
  <c r="F1102" i="17"/>
  <c r="O1090" i="17"/>
  <c r="E1098" i="17"/>
  <c r="E1090" i="17"/>
  <c r="F1108" i="17"/>
  <c r="O1096" i="17"/>
  <c r="E1100" i="17"/>
  <c r="F1085" i="17"/>
  <c r="O1073" i="17"/>
  <c r="E1101" i="17"/>
  <c r="E1094" i="17"/>
  <c r="E1087" i="17"/>
  <c r="F1086" i="17"/>
  <c r="O1074" i="17"/>
  <c r="O1091" i="17"/>
  <c r="F1103" i="17"/>
  <c r="F1099" i="17"/>
  <c r="O1087" i="17"/>
  <c r="F1095" i="17"/>
  <c r="O1083" i="17"/>
  <c r="F1089" i="17"/>
  <c r="O1077" i="17"/>
  <c r="O1080" i="17"/>
  <c r="F1092" i="17"/>
  <c r="E1105" i="17"/>
  <c r="O1076" i="17"/>
  <c r="F1088" i="17"/>
  <c r="O1081" i="17"/>
  <c r="F1093" i="17"/>
  <c r="F1106" i="17"/>
  <c r="O1094" i="17"/>
  <c r="E1108" i="17"/>
  <c r="E1107" i="17"/>
  <c r="O1061" i="17"/>
  <c r="O1071" i="17"/>
  <c r="O1065" i="17"/>
  <c r="O1062" i="17"/>
  <c r="O1064" i="17"/>
  <c r="O1069" i="17"/>
  <c r="O1068" i="17"/>
  <c r="Z92" i="17"/>
  <c r="AA92" i="17" s="1"/>
  <c r="Y92" i="17"/>
  <c r="L109" i="8"/>
  <c r="S92" i="17"/>
  <c r="Q91" i="17"/>
  <c r="AL91" i="17"/>
  <c r="AM90" i="17"/>
  <c r="N92" i="17"/>
  <c r="C93" i="17"/>
  <c r="X93" i="17" s="1"/>
  <c r="O91" i="17"/>
  <c r="AD92" i="17"/>
  <c r="AC92" i="17"/>
  <c r="H92" i="17"/>
  <c r="I92" i="17" s="1"/>
  <c r="P92" i="17" s="1"/>
  <c r="F1114" i="17" l="1"/>
  <c r="O1102" i="17"/>
  <c r="F1100" i="17"/>
  <c r="O1088" i="17"/>
  <c r="E1106" i="17"/>
  <c r="E1113" i="17"/>
  <c r="O1108" i="17"/>
  <c r="F1120" i="17"/>
  <c r="E1120" i="17"/>
  <c r="E1109" i="17"/>
  <c r="F1101" i="17"/>
  <c r="O1089" i="17"/>
  <c r="E1116" i="17"/>
  <c r="F1115" i="17"/>
  <c r="O1103" i="17"/>
  <c r="E1117" i="17"/>
  <c r="F1107" i="17"/>
  <c r="O1095" i="17"/>
  <c r="E1102" i="17"/>
  <c r="F1104" i="17"/>
  <c r="O1092" i="17"/>
  <c r="F1098" i="17"/>
  <c r="O1086" i="17"/>
  <c r="O1085" i="17"/>
  <c r="F1097" i="17"/>
  <c r="E1099" i="17"/>
  <c r="F1105" i="17"/>
  <c r="O1093" i="17"/>
  <c r="E1110" i="17"/>
  <c r="F1118" i="17"/>
  <c r="O1106" i="17"/>
  <c r="E1103" i="17"/>
  <c r="E1119" i="17"/>
  <c r="F1111" i="17"/>
  <c r="O1099" i="17"/>
  <c r="E1112" i="17"/>
  <c r="Y93" i="17"/>
  <c r="Z93" i="17"/>
  <c r="AA93" i="17" s="1"/>
  <c r="L110" i="8"/>
  <c r="S93" i="17"/>
  <c r="Q92" i="17"/>
  <c r="AC93" i="17"/>
  <c r="AD93" i="17"/>
  <c r="O92" i="17"/>
  <c r="H93" i="17"/>
  <c r="I93" i="17" s="1"/>
  <c r="P93" i="17" s="1"/>
  <c r="AM91" i="17"/>
  <c r="AL92" i="17"/>
  <c r="C94" i="17"/>
  <c r="X94" i="17" s="1"/>
  <c r="N93" i="17"/>
  <c r="E1125" i="17" l="1"/>
  <c r="E1118" i="17"/>
  <c r="E1111" i="17"/>
  <c r="E1121" i="17"/>
  <c r="F1127" i="17"/>
  <c r="O1115" i="17"/>
  <c r="F1130" i="17"/>
  <c r="O1118" i="17"/>
  <c r="F1116" i="17"/>
  <c r="O1104" i="17"/>
  <c r="E1114" i="17"/>
  <c r="E1132" i="17"/>
  <c r="O1111" i="17"/>
  <c r="F1123" i="17"/>
  <c r="E1131" i="17"/>
  <c r="E1122" i="17"/>
  <c r="E1128" i="17"/>
  <c r="O1120" i="17"/>
  <c r="F1132" i="17"/>
  <c r="O1100" i="17"/>
  <c r="F1112" i="17"/>
  <c r="F1119" i="17"/>
  <c r="O1107" i="17"/>
  <c r="E1124" i="17"/>
  <c r="E1115" i="17"/>
  <c r="F1110" i="17"/>
  <c r="O1098" i="17"/>
  <c r="E1129" i="17"/>
  <c r="O1097" i="17"/>
  <c r="F1109" i="17"/>
  <c r="F1117" i="17"/>
  <c r="O1105" i="17"/>
  <c r="F1113" i="17"/>
  <c r="O1101" i="17"/>
  <c r="F1126" i="17"/>
  <c r="O1114" i="17"/>
  <c r="Z94" i="17"/>
  <c r="AA94" i="17" s="1"/>
  <c r="Y94" i="17"/>
  <c r="G94" i="17"/>
  <c r="G95" i="17" s="1"/>
  <c r="L111" i="8"/>
  <c r="Q93" i="17"/>
  <c r="N94" i="17"/>
  <c r="C95" i="17"/>
  <c r="X95" i="17" s="1"/>
  <c r="S94" i="17"/>
  <c r="AD94" i="17"/>
  <c r="O93" i="17"/>
  <c r="AC94" i="17"/>
  <c r="AL93" i="17"/>
  <c r="AM92" i="17"/>
  <c r="H94" i="17"/>
  <c r="I94" i="17" s="1"/>
  <c r="P94" i="17" s="1"/>
  <c r="F1138" i="17" l="1"/>
  <c r="O1126" i="17"/>
  <c r="E1143" i="17"/>
  <c r="E1133" i="17"/>
  <c r="F1135" i="17"/>
  <c r="O1123" i="17"/>
  <c r="E1127" i="17"/>
  <c r="E1136" i="17"/>
  <c r="F1128" i="17"/>
  <c r="O1116" i="17"/>
  <c r="E1123" i="17"/>
  <c r="F1144" i="17"/>
  <c r="O1132" i="17"/>
  <c r="E1144" i="17"/>
  <c r="E1130" i="17"/>
  <c r="F1125" i="17"/>
  <c r="O1113" i="17"/>
  <c r="E1140" i="17"/>
  <c r="F1142" i="17"/>
  <c r="O1130" i="17"/>
  <c r="O1119" i="17"/>
  <c r="F1131" i="17"/>
  <c r="F1129" i="17"/>
  <c r="O1117" i="17"/>
  <c r="O1112" i="17"/>
  <c r="F1124" i="17"/>
  <c r="E1134" i="17"/>
  <c r="E1126" i="17"/>
  <c r="E1137" i="17"/>
  <c r="E1141" i="17"/>
  <c r="F1122" i="17"/>
  <c r="O1110" i="17"/>
  <c r="O1127" i="17"/>
  <c r="F1139" i="17"/>
  <c r="F1121" i="17"/>
  <c r="O1109" i="17"/>
  <c r="Y95" i="17"/>
  <c r="Z95" i="17"/>
  <c r="AA95" i="17" s="1"/>
  <c r="L112" i="8"/>
  <c r="Q94" i="17"/>
  <c r="H95" i="17"/>
  <c r="I95" i="17" s="1"/>
  <c r="P95" i="17" s="1"/>
  <c r="S95" i="17"/>
  <c r="C96" i="17"/>
  <c r="X96" i="17" s="1"/>
  <c r="N95" i="17"/>
  <c r="AL94" i="17"/>
  <c r="AM93" i="17"/>
  <c r="AD95" i="17"/>
  <c r="O94" i="17"/>
  <c r="AC95" i="17"/>
  <c r="F1154" i="17" l="1"/>
  <c r="O1142" i="17"/>
  <c r="E1142" i="17"/>
  <c r="F1147" i="17"/>
  <c r="O1135" i="17"/>
  <c r="E1152" i="17"/>
  <c r="E1156" i="17"/>
  <c r="F1140" i="17"/>
  <c r="O1128" i="17"/>
  <c r="E1145" i="17"/>
  <c r="E1155" i="17"/>
  <c r="O1129" i="17"/>
  <c r="F1141" i="17"/>
  <c r="E1148" i="17"/>
  <c r="O1139" i="17"/>
  <c r="F1151" i="17"/>
  <c r="E1149" i="17"/>
  <c r="F1137" i="17"/>
  <c r="O1125" i="17"/>
  <c r="F1156" i="17"/>
  <c r="O1144" i="17"/>
  <c r="E1153" i="17"/>
  <c r="F1134" i="17"/>
  <c r="O1122" i="17"/>
  <c r="F1143" i="17"/>
  <c r="O1131" i="17"/>
  <c r="E1139" i="17"/>
  <c r="E1146" i="17"/>
  <c r="E1135" i="17"/>
  <c r="F1150" i="17"/>
  <c r="O1138" i="17"/>
  <c r="F1133" i="17"/>
  <c r="O1121" i="17"/>
  <c r="E1138" i="17"/>
  <c r="F1136" i="17"/>
  <c r="O1124" i="17"/>
  <c r="Z96" i="17"/>
  <c r="AA96" i="17" s="1"/>
  <c r="Y96" i="17"/>
  <c r="G96" i="17"/>
  <c r="G97" i="17" s="1"/>
  <c r="L113" i="8"/>
  <c r="O95" i="17"/>
  <c r="AD96" i="17"/>
  <c r="AC96" i="17"/>
  <c r="S96" i="17"/>
  <c r="C97" i="17"/>
  <c r="X97" i="17" s="1"/>
  <c r="N96" i="17"/>
  <c r="H96" i="17"/>
  <c r="I96" i="17" s="1"/>
  <c r="P96" i="17" s="1"/>
  <c r="Q95" i="17"/>
  <c r="AM94" i="17"/>
  <c r="AL95" i="17"/>
  <c r="E1157" i="17" l="1"/>
  <c r="E1164" i="17"/>
  <c r="O1137" i="17"/>
  <c r="F1149" i="17"/>
  <c r="E1160" i="17"/>
  <c r="F1159" i="17"/>
  <c r="O1147" i="17"/>
  <c r="F1146" i="17"/>
  <c r="O1134" i="17"/>
  <c r="F1153" i="17"/>
  <c r="O1141" i="17"/>
  <c r="E1154" i="17"/>
  <c r="F1155" i="17"/>
  <c r="O1143" i="17"/>
  <c r="O1140" i="17"/>
  <c r="F1152" i="17"/>
  <c r="F1148" i="17"/>
  <c r="O1136" i="17"/>
  <c r="F1168" i="17"/>
  <c r="O1156" i="17"/>
  <c r="E1147" i="17"/>
  <c r="E1158" i="17"/>
  <c r="E1161" i="17"/>
  <c r="F1162" i="17"/>
  <c r="O1150" i="17"/>
  <c r="E1150" i="17"/>
  <c r="F1145" i="17"/>
  <c r="O1133" i="17"/>
  <c r="E1165" i="17"/>
  <c r="E1167" i="17"/>
  <c r="E1168" i="17"/>
  <c r="E1151" i="17"/>
  <c r="O1151" i="17"/>
  <c r="F1163" i="17"/>
  <c r="F1166" i="17"/>
  <c r="O1154" i="17"/>
  <c r="Z97" i="17"/>
  <c r="AA97" i="17" s="1"/>
  <c r="Y97" i="17"/>
  <c r="L114" i="8"/>
  <c r="S97" i="17"/>
  <c r="Q96" i="17"/>
  <c r="N97" i="17"/>
  <c r="C98" i="17"/>
  <c r="X98" i="17" s="1"/>
  <c r="H97" i="17"/>
  <c r="I97" i="17" s="1"/>
  <c r="P97" i="17" s="1"/>
  <c r="O96" i="17"/>
  <c r="AD97" i="17"/>
  <c r="AC97" i="17"/>
  <c r="AL96" i="17"/>
  <c r="AM95" i="17"/>
  <c r="E1172" i="17" l="1"/>
  <c r="E1162" i="17"/>
  <c r="E1159" i="17"/>
  <c r="F1174" i="17"/>
  <c r="O1162" i="17"/>
  <c r="O1149" i="17"/>
  <c r="F1161" i="17"/>
  <c r="F1167" i="17"/>
  <c r="O1155" i="17"/>
  <c r="F1158" i="17"/>
  <c r="O1146" i="17"/>
  <c r="E1176" i="17"/>
  <c r="O1168" i="17"/>
  <c r="F1180" i="17"/>
  <c r="E1177" i="17"/>
  <c r="E1166" i="17"/>
  <c r="E1173" i="17"/>
  <c r="E1169" i="17"/>
  <c r="E1180" i="17"/>
  <c r="E1163" i="17"/>
  <c r="E1170" i="17"/>
  <c r="F1171" i="17"/>
  <c r="O1159" i="17"/>
  <c r="F1157" i="17"/>
  <c r="O1145" i="17"/>
  <c r="F1160" i="17"/>
  <c r="O1148" i="17"/>
  <c r="E1179" i="17"/>
  <c r="F1175" i="17"/>
  <c r="O1163" i="17"/>
  <c r="F1178" i="17"/>
  <c r="O1166" i="17"/>
  <c r="F1164" i="17"/>
  <c r="O1152" i="17"/>
  <c r="F1165" i="17"/>
  <c r="O1153" i="17"/>
  <c r="Z98" i="17"/>
  <c r="AA98" i="17" s="1"/>
  <c r="Y98" i="17"/>
  <c r="G98" i="17"/>
  <c r="L115" i="8"/>
  <c r="Q97" i="17"/>
  <c r="AD98" i="17"/>
  <c r="O97" i="17"/>
  <c r="AC98" i="17"/>
  <c r="N98" i="17"/>
  <c r="C99" i="17"/>
  <c r="X99" i="17" s="1"/>
  <c r="S98" i="17"/>
  <c r="AM96" i="17"/>
  <c r="AL97" i="17"/>
  <c r="H98" i="17"/>
  <c r="I98" i="17" s="1"/>
  <c r="P98" i="17" s="1"/>
  <c r="F1170" i="17" l="1"/>
  <c r="O1158" i="17"/>
  <c r="O1174" i="17"/>
  <c r="F1186" i="17"/>
  <c r="O1180" i="17"/>
  <c r="F1192" i="17"/>
  <c r="F1204" i="17" s="1"/>
  <c r="F1179" i="17"/>
  <c r="O1167" i="17"/>
  <c r="E1171" i="17"/>
  <c r="O1171" i="17"/>
  <c r="F1183" i="17"/>
  <c r="E1181" i="17"/>
  <c r="E1174" i="17"/>
  <c r="F1169" i="17"/>
  <c r="O1157" i="17"/>
  <c r="E1182" i="17"/>
  <c r="O1161" i="17"/>
  <c r="F1173" i="17"/>
  <c r="E1185" i="17"/>
  <c r="E1189" i="17"/>
  <c r="F1176" i="17"/>
  <c r="O1164" i="17"/>
  <c r="F1172" i="17"/>
  <c r="O1160" i="17"/>
  <c r="E1175" i="17"/>
  <c r="E1188" i="17"/>
  <c r="F1177" i="17"/>
  <c r="O1165" i="17"/>
  <c r="F1190" i="17"/>
  <c r="O1178" i="17"/>
  <c r="E1184" i="17"/>
  <c r="E1192" i="17"/>
  <c r="E1204" i="17" s="1"/>
  <c r="F1187" i="17"/>
  <c r="O1175" i="17"/>
  <c r="E1191" i="17"/>
  <c r="E1178" i="17"/>
  <c r="Z99" i="17"/>
  <c r="AA99" i="17" s="1"/>
  <c r="Y99" i="17"/>
  <c r="L116" i="8"/>
  <c r="G99" i="17"/>
  <c r="S99" i="17"/>
  <c r="AL98" i="17"/>
  <c r="AM97" i="17"/>
  <c r="AC99" i="17"/>
  <c r="O98" i="17"/>
  <c r="AD99" i="17"/>
  <c r="H99" i="17"/>
  <c r="I99" i="17" s="1"/>
  <c r="P99" i="17" s="1"/>
  <c r="Q98" i="17"/>
  <c r="C100" i="17"/>
  <c r="X100" i="17" s="1"/>
  <c r="N99" i="17"/>
  <c r="O1204" i="17" l="1"/>
  <c r="F1216" i="17"/>
  <c r="E1216" i="17"/>
  <c r="E1190" i="17"/>
  <c r="O1192" i="17"/>
  <c r="E1194" i="17"/>
  <c r="E1206" i="17" s="1"/>
  <c r="O1183" i="17"/>
  <c r="F1195" i="17"/>
  <c r="F1207" i="17" s="1"/>
  <c r="E1201" i="17"/>
  <c r="E1213" i="17" s="1"/>
  <c r="E1200" i="17"/>
  <c r="E1212" i="17" s="1"/>
  <c r="F1198" i="17"/>
  <c r="F1210" i="17" s="1"/>
  <c r="O1186" i="17"/>
  <c r="F1181" i="17"/>
  <c r="O1169" i="17"/>
  <c r="E1183" i="17"/>
  <c r="F1199" i="17"/>
  <c r="F1211" i="17" s="1"/>
  <c r="O1187" i="17"/>
  <c r="O1172" i="17"/>
  <c r="F1184" i="17"/>
  <c r="F1185" i="17"/>
  <c r="O1173" i="17"/>
  <c r="E1196" i="17"/>
  <c r="E1208" i="17" s="1"/>
  <c r="E1197" i="17"/>
  <c r="E1209" i="17" s="1"/>
  <c r="E1186" i="17"/>
  <c r="O1190" i="17"/>
  <c r="F1202" i="17"/>
  <c r="F1214" i="17" s="1"/>
  <c r="F1189" i="17"/>
  <c r="O1177" i="17"/>
  <c r="E1187" i="17"/>
  <c r="F1191" i="17"/>
  <c r="O1179" i="17"/>
  <c r="F1182" i="17"/>
  <c r="O1170" i="17"/>
  <c r="E1203" i="17"/>
  <c r="E1215" i="17" s="1"/>
  <c r="F1188" i="17"/>
  <c r="O1176" i="17"/>
  <c r="E1193" i="17"/>
  <c r="E1205" i="17" s="1"/>
  <c r="Z100" i="17"/>
  <c r="AA100" i="17" s="1"/>
  <c r="Y100" i="17"/>
  <c r="L117" i="8"/>
  <c r="Q99" i="17"/>
  <c r="S100" i="17"/>
  <c r="N100" i="17"/>
  <c r="C101" i="17"/>
  <c r="X101" i="17" s="1"/>
  <c r="G100" i="17"/>
  <c r="G101" i="17" s="1"/>
  <c r="G102" i="17" s="1"/>
  <c r="G103" i="17" s="1"/>
  <c r="G104" i="17" s="1"/>
  <c r="G105" i="17" s="1"/>
  <c r="AD100" i="17"/>
  <c r="O99" i="17"/>
  <c r="AC100" i="17"/>
  <c r="H100" i="17"/>
  <c r="I100" i="17" s="1"/>
  <c r="P100" i="17" s="1"/>
  <c r="AM98" i="17"/>
  <c r="AL99" i="17"/>
  <c r="E1218" i="17" l="1"/>
  <c r="F1223" i="17"/>
  <c r="O1211" i="17"/>
  <c r="F1226" i="17"/>
  <c r="O1214" i="17"/>
  <c r="E1217" i="17"/>
  <c r="E1228" i="17"/>
  <c r="F1219" i="17"/>
  <c r="O1207" i="17"/>
  <c r="F1228" i="17"/>
  <c r="O1216" i="17"/>
  <c r="E1221" i="17"/>
  <c r="F1222" i="17"/>
  <c r="O1210" i="17"/>
  <c r="E1227" i="17"/>
  <c r="E1220" i="17"/>
  <c r="E1224" i="17"/>
  <c r="E1225" i="17"/>
  <c r="O1198" i="17"/>
  <c r="F1201" i="17"/>
  <c r="F1213" i="17" s="1"/>
  <c r="O1189" i="17"/>
  <c r="O1199" i="17"/>
  <c r="F1197" i="17"/>
  <c r="F1209" i="17" s="1"/>
  <c r="O1185" i="17"/>
  <c r="E1195" i="17"/>
  <c r="E1207" i="17" s="1"/>
  <c r="E1199" i="17"/>
  <c r="E1211" i="17" s="1"/>
  <c r="O1202" i="17"/>
  <c r="F1203" i="17"/>
  <c r="F1215" i="17" s="1"/>
  <c r="O1191" i="17"/>
  <c r="F1200" i="17"/>
  <c r="F1212" i="17" s="1"/>
  <c r="O1188" i="17"/>
  <c r="F1194" i="17"/>
  <c r="F1206" i="17" s="1"/>
  <c r="O1182" i="17"/>
  <c r="E1198" i="17"/>
  <c r="E1210" i="17" s="1"/>
  <c r="F1196" i="17"/>
  <c r="F1208" i="17" s="1"/>
  <c r="O1184" i="17"/>
  <c r="O1195" i="17"/>
  <c r="O1181" i="17"/>
  <c r="F1193" i="17"/>
  <c r="F1205" i="17" s="1"/>
  <c r="E1202" i="17"/>
  <c r="E1214" i="17" s="1"/>
  <c r="Y101" i="17"/>
  <c r="Z101" i="17"/>
  <c r="AA101" i="17" s="1"/>
  <c r="L118" i="8"/>
  <c r="AD101" i="17"/>
  <c r="O100" i="17"/>
  <c r="AC101" i="17"/>
  <c r="C102" i="17"/>
  <c r="X102" i="17" s="1"/>
  <c r="N101" i="17"/>
  <c r="AL100" i="17"/>
  <c r="AM99" i="17"/>
  <c r="S101" i="17"/>
  <c r="H101" i="17"/>
  <c r="I101" i="17" s="1"/>
  <c r="P101" i="17" s="1"/>
  <c r="Q100" i="17"/>
  <c r="F1240" i="17" l="1"/>
  <c r="O1228" i="17"/>
  <c r="E1229" i="17"/>
  <c r="E1239" i="17"/>
  <c r="O1226" i="17"/>
  <c r="F1238" i="17"/>
  <c r="E1222" i="17"/>
  <c r="F1218" i="17"/>
  <c r="O1206" i="17"/>
  <c r="F1231" i="17"/>
  <c r="O1219" i="17"/>
  <c r="E1232" i="17"/>
  <c r="F1227" i="17"/>
  <c r="O1215" i="17"/>
  <c r="E1237" i="17"/>
  <c r="F1225" i="17"/>
  <c r="O1213" i="17"/>
  <c r="O1222" i="17"/>
  <c r="F1234" i="17"/>
  <c r="E1240" i="17"/>
  <c r="E1223" i="17"/>
  <c r="E1233" i="17"/>
  <c r="F1235" i="17"/>
  <c r="O1223" i="17"/>
  <c r="E1226" i="17"/>
  <c r="E1236" i="17"/>
  <c r="E1230" i="17"/>
  <c r="F1224" i="17"/>
  <c r="O1212" i="17"/>
  <c r="F1217" i="17"/>
  <c r="O1205" i="17"/>
  <c r="E1219" i="17"/>
  <c r="F1220" i="17"/>
  <c r="O1208" i="17"/>
  <c r="O1209" i="17"/>
  <c r="F1221" i="17"/>
  <c r="O1203" i="17"/>
  <c r="O1201" i="17"/>
  <c r="O1196" i="17"/>
  <c r="O1193" i="17"/>
  <c r="O1200" i="17"/>
  <c r="O1197" i="17"/>
  <c r="O1194" i="17"/>
  <c r="Y102" i="17"/>
  <c r="Z102" i="17"/>
  <c r="AA102" i="17" s="1"/>
  <c r="L119" i="8"/>
  <c r="S102" i="17"/>
  <c r="N102" i="17"/>
  <c r="C103" i="17"/>
  <c r="X103" i="17" s="1"/>
  <c r="Q101" i="17"/>
  <c r="H102" i="17"/>
  <c r="I102" i="17" s="1"/>
  <c r="P102" i="17" s="1"/>
  <c r="AM100" i="17"/>
  <c r="AL101" i="17"/>
  <c r="AD102" i="17"/>
  <c r="O101" i="17"/>
  <c r="AC102" i="17"/>
  <c r="F1243" i="17" l="1"/>
  <c r="O1231" i="17"/>
  <c r="E1251" i="17"/>
  <c r="E1235" i="17"/>
  <c r="F1247" i="17"/>
  <c r="O1235" i="17"/>
  <c r="F1232" i="17"/>
  <c r="O1220" i="17"/>
  <c r="F1236" i="17"/>
  <c r="O1224" i="17"/>
  <c r="F1246" i="17"/>
  <c r="O1234" i="17"/>
  <c r="F1230" i="17"/>
  <c r="O1218" i="17"/>
  <c r="E1249" i="17"/>
  <c r="E1238" i="17"/>
  <c r="F1239" i="17"/>
  <c r="O1227" i="17"/>
  <c r="E1241" i="17"/>
  <c r="F1229" i="17"/>
  <c r="O1217" i="17"/>
  <c r="E1242" i="17"/>
  <c r="E1245" i="17"/>
  <c r="E1244" i="17"/>
  <c r="E1234" i="17"/>
  <c r="E1231" i="17"/>
  <c r="E1248" i="17"/>
  <c r="O1238" i="17"/>
  <c r="F1250" i="17"/>
  <c r="O1240" i="17"/>
  <c r="O1221" i="17"/>
  <c r="F1233" i="17"/>
  <c r="F1237" i="17"/>
  <c r="O1225" i="17"/>
  <c r="Z103" i="17"/>
  <c r="AA103" i="17" s="1"/>
  <c r="Y103" i="17"/>
  <c r="L120" i="8"/>
  <c r="Q102" i="17"/>
  <c r="AD103" i="17"/>
  <c r="O102" i="17"/>
  <c r="AC103" i="17"/>
  <c r="AM101" i="17"/>
  <c r="AL102" i="17"/>
  <c r="H103" i="17"/>
  <c r="I103" i="17" s="1"/>
  <c r="P103" i="17" s="1"/>
  <c r="C104" i="17"/>
  <c r="X104" i="17" s="1"/>
  <c r="N103" i="17"/>
  <c r="S103" i="17"/>
  <c r="F1244" i="17" l="1"/>
  <c r="O1232" i="17"/>
  <c r="F1242" i="17"/>
  <c r="O1230" i="17"/>
  <c r="O1250" i="17"/>
  <c r="F1245" i="17"/>
  <c r="O1233" i="17"/>
  <c r="F1251" i="17"/>
  <c r="O1239" i="17"/>
  <c r="O1243" i="17"/>
  <c r="E1243" i="17"/>
  <c r="E1250" i="17"/>
  <c r="E1246" i="17"/>
  <c r="O1246" i="17"/>
  <c r="O1247" i="17"/>
  <c r="F1248" i="17"/>
  <c r="O1236" i="17"/>
  <c r="F1249" i="17"/>
  <c r="O1237" i="17"/>
  <c r="O1229" i="17"/>
  <c r="F1241" i="17"/>
  <c r="E1247" i="17"/>
  <c r="Z104" i="17"/>
  <c r="AA104" i="17" s="1"/>
  <c r="Y104" i="17"/>
  <c r="L121" i="8"/>
  <c r="Q103" i="17"/>
  <c r="S104" i="17"/>
  <c r="AM102" i="17"/>
  <c r="AL103" i="17"/>
  <c r="C105" i="17"/>
  <c r="X105" i="17" s="1"/>
  <c r="N104" i="17"/>
  <c r="O103" i="17"/>
  <c r="AD104" i="17"/>
  <c r="AC104" i="17"/>
  <c r="H104" i="17"/>
  <c r="I104" i="17" s="1"/>
  <c r="P104" i="17" s="1"/>
  <c r="O1244" i="17" l="1"/>
  <c r="O1248" i="17"/>
  <c r="O1251" i="17"/>
  <c r="O1242" i="17"/>
  <c r="O1249" i="17"/>
  <c r="O1241" i="17"/>
  <c r="O1245" i="17"/>
  <c r="Z105" i="17"/>
  <c r="AA105" i="17" s="1"/>
  <c r="Y105" i="17"/>
  <c r="L122" i="8"/>
  <c r="Q104" i="17"/>
  <c r="N105" i="17"/>
  <c r="C106" i="17"/>
  <c r="X106" i="17" s="1"/>
  <c r="AM103" i="17"/>
  <c r="AL104" i="17"/>
  <c r="AC105" i="17"/>
  <c r="AD105" i="17"/>
  <c r="O104" i="17"/>
  <c r="H105" i="17"/>
  <c r="I105" i="17" s="1"/>
  <c r="P105" i="17" s="1"/>
  <c r="S105" i="17"/>
  <c r="Z106" i="17" l="1"/>
  <c r="AA106" i="17" s="1"/>
  <c r="Y106" i="17"/>
  <c r="G106" i="17"/>
  <c r="G107" i="17" s="1"/>
  <c r="L123" i="8"/>
  <c r="S106" i="17"/>
  <c r="H106" i="17"/>
  <c r="I106" i="17" s="1"/>
  <c r="P106" i="17" s="1"/>
  <c r="AL105" i="17"/>
  <c r="AM104" i="17"/>
  <c r="AD106" i="17"/>
  <c r="O105" i="17"/>
  <c r="AC106" i="17"/>
  <c r="Q105" i="17"/>
  <c r="C107" i="17"/>
  <c r="X107" i="17" s="1"/>
  <c r="N106" i="17"/>
  <c r="Z107" i="17" l="1"/>
  <c r="AA107" i="17" s="1"/>
  <c r="Y107" i="17"/>
  <c r="L124" i="8"/>
  <c r="Q106" i="17"/>
  <c r="N107" i="17"/>
  <c r="C108" i="17"/>
  <c r="X108" i="17" s="1"/>
  <c r="S107" i="17"/>
  <c r="AD107" i="17"/>
  <c r="O106" i="17"/>
  <c r="AC107" i="17"/>
  <c r="AL106" i="17"/>
  <c r="AM105" i="17"/>
  <c r="H107" i="17"/>
  <c r="I107" i="17" s="1"/>
  <c r="P107" i="17" s="1"/>
  <c r="Z108" i="17" l="1"/>
  <c r="AA108" i="17" s="1"/>
  <c r="G108" i="17"/>
  <c r="G109" i="17" s="1"/>
  <c r="Y108" i="17"/>
  <c r="L125" i="8"/>
  <c r="S108" i="17"/>
  <c r="Q107" i="17"/>
  <c r="H108" i="17"/>
  <c r="I108" i="17" s="1"/>
  <c r="P108" i="17" s="1"/>
  <c r="C109" i="17"/>
  <c r="X109" i="17" s="1"/>
  <c r="N108" i="17"/>
  <c r="AL107" i="17"/>
  <c r="AM106" i="17"/>
  <c r="AC108" i="17"/>
  <c r="O107" i="17"/>
  <c r="AD108" i="17"/>
  <c r="Y109" i="17" l="1"/>
  <c r="Z109" i="17"/>
  <c r="AA109" i="17" s="1"/>
  <c r="L126" i="8"/>
  <c r="Q108" i="17"/>
  <c r="AL108" i="17"/>
  <c r="AM107" i="17"/>
  <c r="C110" i="17"/>
  <c r="X110" i="17" s="1"/>
  <c r="N109" i="17"/>
  <c r="H109" i="17"/>
  <c r="I109" i="17" s="1"/>
  <c r="P109" i="17" s="1"/>
  <c r="O108" i="17"/>
  <c r="AD109" i="17"/>
  <c r="AC109" i="17"/>
  <c r="S109" i="17"/>
  <c r="Z110" i="17" l="1"/>
  <c r="AA110" i="17" s="1"/>
  <c r="G110" i="17"/>
  <c r="Y110" i="17"/>
  <c r="L127" i="8"/>
  <c r="S110" i="17"/>
  <c r="H110" i="17"/>
  <c r="I110" i="17" s="1"/>
  <c r="P110" i="17" s="1"/>
  <c r="N110" i="17"/>
  <c r="C111" i="17"/>
  <c r="X111" i="17" s="1"/>
  <c r="AM108" i="17"/>
  <c r="AL109" i="17"/>
  <c r="O109" i="17"/>
  <c r="AC110" i="17"/>
  <c r="AD110" i="17"/>
  <c r="Q109" i="17"/>
  <c r="Y111" i="17" l="1"/>
  <c r="Z111" i="17"/>
  <c r="AA111" i="17" s="1"/>
  <c r="Q110" i="17"/>
  <c r="S111" i="17"/>
  <c r="G111" i="17"/>
  <c r="N111" i="17"/>
  <c r="C112" i="17"/>
  <c r="X112" i="17" s="1"/>
  <c r="AL110" i="17"/>
  <c r="AM109" i="17"/>
  <c r="AD111" i="17"/>
  <c r="O110" i="17"/>
  <c r="AC111" i="17"/>
  <c r="H111" i="17"/>
  <c r="I111" i="17" s="1"/>
  <c r="P111" i="17" s="1"/>
  <c r="Z112" i="17" l="1"/>
  <c r="AA112" i="17" s="1"/>
  <c r="Y112" i="17"/>
  <c r="S112" i="17"/>
  <c r="AM110" i="17"/>
  <c r="AL111" i="17"/>
  <c r="H112" i="17"/>
  <c r="I112" i="17" s="1"/>
  <c r="P112" i="17" s="1"/>
  <c r="C113" i="17"/>
  <c r="X113" i="17" s="1"/>
  <c r="N112" i="17"/>
  <c r="G112" i="17"/>
  <c r="G113" i="17" s="1"/>
  <c r="G114" i="17" s="1"/>
  <c r="G115" i="17" s="1"/>
  <c r="G116" i="17" s="1"/>
  <c r="G117" i="17" s="1"/>
  <c r="O111" i="17"/>
  <c r="AC112" i="17"/>
  <c r="AD112" i="17"/>
  <c r="Q111" i="17"/>
  <c r="Y113" i="17" l="1"/>
  <c r="Z113" i="17"/>
  <c r="AA113" i="17" s="1"/>
  <c r="S113" i="17"/>
  <c r="Q112" i="17"/>
  <c r="AC113" i="17"/>
  <c r="AD113" i="17"/>
  <c r="O112" i="17"/>
  <c r="C114" i="17"/>
  <c r="X114" i="17" s="1"/>
  <c r="N113" i="17"/>
  <c r="H113" i="17"/>
  <c r="I113" i="17" s="1"/>
  <c r="P113" i="17" s="1"/>
  <c r="AL112" i="17"/>
  <c r="AM111" i="17"/>
  <c r="Y114" i="17" l="1"/>
  <c r="Z114" i="17"/>
  <c r="AA114" i="17" s="1"/>
  <c r="H114" i="17"/>
  <c r="I114" i="17" s="1"/>
  <c r="P114" i="17" s="1"/>
  <c r="C115" i="17"/>
  <c r="X115" i="17" s="1"/>
  <c r="N114" i="17"/>
  <c r="Q113" i="17"/>
  <c r="AM112" i="17"/>
  <c r="AL113" i="17"/>
  <c r="O113" i="17"/>
  <c r="AD114" i="17"/>
  <c r="AC114" i="17"/>
  <c r="S114" i="17"/>
  <c r="Z115" i="17" l="1"/>
  <c r="AA115" i="17" s="1"/>
  <c r="Y115" i="17"/>
  <c r="Q114" i="17"/>
  <c r="N115" i="17"/>
  <c r="C116" i="17"/>
  <c r="X116" i="17" s="1"/>
  <c r="S115" i="17"/>
  <c r="H115" i="17"/>
  <c r="I115" i="17" s="1"/>
  <c r="P115" i="17" s="1"/>
  <c r="O114" i="17"/>
  <c r="AC115" i="17"/>
  <c r="AD115" i="17"/>
  <c r="AL114" i="17"/>
  <c r="AM113" i="17"/>
  <c r="Y116" i="17" l="1"/>
  <c r="Z116" i="17"/>
  <c r="AA116" i="17" s="1"/>
  <c r="Q115" i="17"/>
  <c r="S116" i="17"/>
  <c r="H116" i="17"/>
  <c r="I116" i="17" s="1"/>
  <c r="P116" i="17" s="1"/>
  <c r="AD116" i="17"/>
  <c r="O115" i="17"/>
  <c r="AC116" i="17"/>
  <c r="C117" i="17"/>
  <c r="X117" i="17" s="1"/>
  <c r="N116" i="17"/>
  <c r="AL115" i="17"/>
  <c r="AM114" i="17"/>
  <c r="Z117" i="17" l="1"/>
  <c r="AA117" i="17" s="1"/>
  <c r="Y117" i="17"/>
  <c r="Q116" i="17"/>
  <c r="AL116" i="17"/>
  <c r="AM115" i="17"/>
  <c r="C118" i="17"/>
  <c r="X118" i="17" s="1"/>
  <c r="N117" i="17"/>
  <c r="AC117" i="17"/>
  <c r="O116" i="17"/>
  <c r="AD117" i="17"/>
  <c r="H117" i="17"/>
  <c r="I117" i="17" s="1"/>
  <c r="P117" i="17" s="1"/>
  <c r="S117" i="17"/>
  <c r="Z118" i="17" l="1"/>
  <c r="AA118" i="17" s="1"/>
  <c r="Y118" i="17"/>
  <c r="G118" i="17"/>
  <c r="G119" i="17" s="1"/>
  <c r="S118" i="17"/>
  <c r="Q117" i="17"/>
  <c r="H118" i="17"/>
  <c r="I118" i="17" s="1"/>
  <c r="P118" i="17" s="1"/>
  <c r="AM116" i="17"/>
  <c r="AL117" i="17"/>
  <c r="AD118" i="17"/>
  <c r="AC118" i="17"/>
  <c r="O117" i="17"/>
  <c r="N118" i="17"/>
  <c r="C119" i="17"/>
  <c r="X119" i="17" s="1"/>
  <c r="Z119" i="17" l="1"/>
  <c r="AA119" i="17" s="1"/>
  <c r="Y119" i="17"/>
  <c r="Q118" i="17"/>
  <c r="H119" i="17"/>
  <c r="I119" i="17" s="1"/>
  <c r="P119" i="17" s="1"/>
  <c r="N119" i="17"/>
  <c r="C120" i="17"/>
  <c r="X120" i="17" s="1"/>
  <c r="O118" i="17"/>
  <c r="AC119" i="17"/>
  <c r="AD119" i="17"/>
  <c r="AL118" i="17"/>
  <c r="AM117" i="17"/>
  <c r="S119" i="17"/>
  <c r="Z120" i="17" l="1"/>
  <c r="AA120" i="17" s="1"/>
  <c r="Y120" i="17"/>
  <c r="G120" i="17"/>
  <c r="G121" i="17" s="1"/>
  <c r="S120" i="17"/>
  <c r="AM118" i="17"/>
  <c r="AL119" i="17"/>
  <c r="N120" i="17"/>
  <c r="C121" i="17"/>
  <c r="X121" i="17" s="1"/>
  <c r="Z1" i="8"/>
  <c r="Z2" i="8"/>
  <c r="Q119" i="17"/>
  <c r="H120" i="17"/>
  <c r="I120" i="17" s="1"/>
  <c r="P120" i="17" s="1"/>
  <c r="O119" i="17"/>
  <c r="AC120" i="17"/>
  <c r="AD120" i="17"/>
  <c r="Z121" i="17" l="1"/>
  <c r="AA121" i="17" s="1"/>
  <c r="Y121" i="17"/>
  <c r="M123" i="8"/>
  <c r="M122" i="8"/>
  <c r="M117" i="8"/>
  <c r="M110" i="8"/>
  <c r="M99" i="8"/>
  <c r="M98" i="8"/>
  <c r="M95" i="8"/>
  <c r="M92" i="8"/>
  <c r="M84" i="8"/>
  <c r="M76" i="8"/>
  <c r="M68" i="8"/>
  <c r="M60" i="8"/>
  <c r="M52" i="8"/>
  <c r="M44" i="8"/>
  <c r="M32" i="8"/>
  <c r="M20" i="8"/>
  <c r="M12" i="8"/>
  <c r="M10" i="8"/>
  <c r="M18" i="8"/>
  <c r="M124" i="8"/>
  <c r="M112" i="8"/>
  <c r="M105" i="8"/>
  <c r="M100" i="8"/>
  <c r="M37" i="8"/>
  <c r="M30" i="8"/>
  <c r="M27" i="8"/>
  <c r="M26" i="8"/>
  <c r="M25" i="8"/>
  <c r="M17" i="8"/>
  <c r="M126" i="8"/>
  <c r="M104" i="8"/>
  <c r="M41" i="8"/>
  <c r="M19" i="8"/>
  <c r="M127" i="8"/>
  <c r="M107" i="8"/>
  <c r="M106" i="8"/>
  <c r="M103" i="8"/>
  <c r="M93" i="8"/>
  <c r="M85" i="8"/>
  <c r="M77" i="8"/>
  <c r="M69" i="8"/>
  <c r="M61" i="8"/>
  <c r="M53" i="8"/>
  <c r="M45" i="8"/>
  <c r="M23" i="8"/>
  <c r="M8" i="8"/>
  <c r="M81" i="8"/>
  <c r="M57" i="8"/>
  <c r="M36" i="8"/>
  <c r="M125" i="8"/>
  <c r="M118" i="8"/>
  <c r="M108" i="8"/>
  <c r="M101" i="8"/>
  <c r="M88" i="8"/>
  <c r="M80" i="8"/>
  <c r="M72" i="8"/>
  <c r="M64" i="8"/>
  <c r="M56" i="8"/>
  <c r="M48" i="8"/>
  <c r="M40" i="8"/>
  <c r="M33" i="8"/>
  <c r="M28" i="8"/>
  <c r="M21" i="8"/>
  <c r="M13" i="8"/>
  <c r="M9" i="8"/>
  <c r="M102" i="8"/>
  <c r="M89" i="8"/>
  <c r="M73" i="8"/>
  <c r="M65" i="8"/>
  <c r="M49" i="8"/>
  <c r="M29" i="8"/>
  <c r="M120" i="8"/>
  <c r="M113" i="8"/>
  <c r="M111" i="8"/>
  <c r="M96" i="8"/>
  <c r="M86" i="8"/>
  <c r="M78" i="8"/>
  <c r="M70" i="8"/>
  <c r="M62" i="8"/>
  <c r="M54" i="8"/>
  <c r="M46" i="8"/>
  <c r="M38" i="8"/>
  <c r="M35" i="8"/>
  <c r="M34" i="8"/>
  <c r="M31" i="8"/>
  <c r="M16" i="8"/>
  <c r="M116" i="8"/>
  <c r="M115" i="8"/>
  <c r="M114" i="8"/>
  <c r="M109" i="8"/>
  <c r="M94" i="8"/>
  <c r="M7" i="8"/>
  <c r="M24" i="8"/>
  <c r="M121" i="8"/>
  <c r="M119" i="8"/>
  <c r="M97" i="8"/>
  <c r="M91" i="8"/>
  <c r="M90" i="8"/>
  <c r="M87" i="8"/>
  <c r="M83" i="8"/>
  <c r="M82" i="8"/>
  <c r="M79" i="8"/>
  <c r="M75" i="8"/>
  <c r="M74" i="8"/>
  <c r="M71" i="8"/>
  <c r="M67" i="8"/>
  <c r="M66" i="8"/>
  <c r="M63" i="8"/>
  <c r="M59" i="8"/>
  <c r="M58" i="8"/>
  <c r="M55" i="8"/>
  <c r="M51" i="8"/>
  <c r="M50" i="8"/>
  <c r="M47" i="8"/>
  <c r="M43" i="8"/>
  <c r="M42" i="8"/>
  <c r="M39" i="8"/>
  <c r="M22" i="8"/>
  <c r="M14" i="8"/>
  <c r="M15" i="8"/>
  <c r="M11" i="8"/>
  <c r="Q120" i="17"/>
  <c r="O120" i="17"/>
  <c r="AC121" i="17"/>
  <c r="AD121" i="17"/>
  <c r="AM119" i="17"/>
  <c r="AL120" i="17"/>
  <c r="C122" i="17"/>
  <c r="X122" i="17" s="1"/>
  <c r="N121" i="17"/>
  <c r="H121" i="17"/>
  <c r="I121" i="17" s="1"/>
  <c r="P121" i="17" s="1"/>
  <c r="S121" i="17"/>
  <c r="Z122" i="17" l="1"/>
  <c r="AA122" i="17" s="1"/>
  <c r="G122" i="17"/>
  <c r="Y122" i="17"/>
  <c r="P15" i="8"/>
  <c r="S15" i="8"/>
  <c r="S51" i="8"/>
  <c r="P51" i="8"/>
  <c r="S74" i="8"/>
  <c r="P74" i="8"/>
  <c r="S97" i="8"/>
  <c r="P97" i="8"/>
  <c r="P115" i="8"/>
  <c r="S115" i="8"/>
  <c r="S54" i="8"/>
  <c r="P54" i="8"/>
  <c r="S120" i="8"/>
  <c r="P120" i="8"/>
  <c r="S13" i="8"/>
  <c r="P13" i="8"/>
  <c r="S72" i="8"/>
  <c r="P72" i="8"/>
  <c r="S57" i="8"/>
  <c r="P57" i="8"/>
  <c r="S77" i="8"/>
  <c r="P77" i="8"/>
  <c r="S41" i="8"/>
  <c r="P41" i="8"/>
  <c r="S37" i="8"/>
  <c r="P37" i="8"/>
  <c r="S20" i="8"/>
  <c r="P20" i="8"/>
  <c r="S92" i="8"/>
  <c r="P92" i="8"/>
  <c r="P55" i="8"/>
  <c r="S55" i="8"/>
  <c r="S62" i="8"/>
  <c r="P62" i="8"/>
  <c r="S80" i="8"/>
  <c r="P80" i="8"/>
  <c r="S100" i="8"/>
  <c r="P100" i="8"/>
  <c r="S58" i="8"/>
  <c r="P58" i="8"/>
  <c r="P79" i="8"/>
  <c r="S79" i="8"/>
  <c r="S121" i="8"/>
  <c r="P121" i="8"/>
  <c r="P16" i="8"/>
  <c r="S16" i="8"/>
  <c r="S70" i="8"/>
  <c r="P70" i="8"/>
  <c r="P49" i="8"/>
  <c r="S49" i="8"/>
  <c r="S28" i="8"/>
  <c r="P28" i="8"/>
  <c r="S88" i="8"/>
  <c r="P88" i="8"/>
  <c r="P8" i="8"/>
  <c r="S8" i="8"/>
  <c r="S93" i="8"/>
  <c r="P93" i="8"/>
  <c r="S126" i="8"/>
  <c r="P126" i="8"/>
  <c r="S105" i="8"/>
  <c r="P105" i="8"/>
  <c r="S44" i="8"/>
  <c r="P44" i="8"/>
  <c r="S98" i="8"/>
  <c r="P98" i="8"/>
  <c r="P14" i="8"/>
  <c r="S14" i="8"/>
  <c r="S116" i="8"/>
  <c r="P116" i="8"/>
  <c r="S81" i="8"/>
  <c r="P81" i="8"/>
  <c r="S32" i="8"/>
  <c r="P32" i="8"/>
  <c r="P39" i="8"/>
  <c r="S39" i="8"/>
  <c r="S59" i="8"/>
  <c r="P59" i="8"/>
  <c r="S82" i="8"/>
  <c r="P82" i="8"/>
  <c r="P24" i="8"/>
  <c r="S24" i="8"/>
  <c r="P31" i="8"/>
  <c r="S31" i="8"/>
  <c r="S78" i="8"/>
  <c r="P78" i="8"/>
  <c r="P65" i="8"/>
  <c r="S65" i="8"/>
  <c r="S33" i="8"/>
  <c r="P33" i="8"/>
  <c r="S101" i="8"/>
  <c r="P101" i="8"/>
  <c r="P23" i="8"/>
  <c r="S23" i="8"/>
  <c r="P103" i="8"/>
  <c r="S103" i="8"/>
  <c r="P17" i="8"/>
  <c r="S17" i="8"/>
  <c r="S112" i="8"/>
  <c r="P112" i="8"/>
  <c r="S52" i="8"/>
  <c r="P52" i="8"/>
  <c r="S99" i="8"/>
  <c r="P99" i="8"/>
  <c r="S75" i="8"/>
  <c r="P75" i="8"/>
  <c r="S29" i="8"/>
  <c r="P29" i="8"/>
  <c r="S85" i="8"/>
  <c r="P85" i="8"/>
  <c r="P95" i="8"/>
  <c r="S95" i="8"/>
  <c r="S42" i="8"/>
  <c r="P42" i="8"/>
  <c r="S83" i="8"/>
  <c r="P83" i="8"/>
  <c r="P7" i="8"/>
  <c r="S7" i="8"/>
  <c r="P34" i="8"/>
  <c r="S34" i="8"/>
  <c r="S86" i="8"/>
  <c r="P86" i="8"/>
  <c r="S73" i="8"/>
  <c r="P73" i="8"/>
  <c r="S40" i="8"/>
  <c r="P40" i="8"/>
  <c r="S108" i="8"/>
  <c r="P108" i="8"/>
  <c r="S45" i="8"/>
  <c r="P45" i="8"/>
  <c r="S106" i="8"/>
  <c r="P106" i="8"/>
  <c r="P25" i="8"/>
  <c r="S25" i="8"/>
  <c r="S124" i="8"/>
  <c r="P124" i="8"/>
  <c r="S60" i="8"/>
  <c r="P60" i="8"/>
  <c r="S110" i="8"/>
  <c r="P110" i="8"/>
  <c r="P87" i="8"/>
  <c r="S87" i="8"/>
  <c r="S94" i="8"/>
  <c r="P94" i="8"/>
  <c r="P35" i="8"/>
  <c r="S35" i="8"/>
  <c r="S96" i="8"/>
  <c r="P96" i="8"/>
  <c r="S89" i="8"/>
  <c r="P89" i="8"/>
  <c r="S48" i="8"/>
  <c r="P48" i="8"/>
  <c r="S118" i="8"/>
  <c r="P118" i="8"/>
  <c r="S53" i="8"/>
  <c r="P53" i="8"/>
  <c r="S107" i="8"/>
  <c r="P107" i="8"/>
  <c r="P26" i="8"/>
  <c r="S26" i="8"/>
  <c r="P18" i="8"/>
  <c r="S18" i="8"/>
  <c r="S68" i="8"/>
  <c r="P68" i="8"/>
  <c r="S117" i="8"/>
  <c r="P117" i="8"/>
  <c r="P63" i="8"/>
  <c r="S63" i="8"/>
  <c r="S66" i="8"/>
  <c r="P66" i="8"/>
  <c r="P47" i="8"/>
  <c r="S47" i="8"/>
  <c r="S67" i="8"/>
  <c r="P67" i="8"/>
  <c r="S90" i="8"/>
  <c r="P90" i="8"/>
  <c r="S109" i="8"/>
  <c r="P109" i="8"/>
  <c r="S38" i="8"/>
  <c r="P38" i="8"/>
  <c r="S111" i="8"/>
  <c r="P111" i="8"/>
  <c r="S102" i="8"/>
  <c r="P102" i="8"/>
  <c r="S56" i="8"/>
  <c r="P56" i="8"/>
  <c r="S125" i="8"/>
  <c r="P125" i="8"/>
  <c r="S61" i="8"/>
  <c r="P61" i="8"/>
  <c r="S127" i="8"/>
  <c r="P127" i="8"/>
  <c r="S27" i="8"/>
  <c r="P27" i="8"/>
  <c r="P10" i="8"/>
  <c r="S10" i="8"/>
  <c r="S76" i="8"/>
  <c r="P76" i="8"/>
  <c r="S122" i="8"/>
  <c r="P122" i="8"/>
  <c r="S119" i="8"/>
  <c r="P119" i="8"/>
  <c r="S21" i="8"/>
  <c r="P21" i="8"/>
  <c r="S104" i="8"/>
  <c r="P104" i="8"/>
  <c r="S22" i="8"/>
  <c r="P22" i="8"/>
  <c r="S43" i="8"/>
  <c r="P43" i="8"/>
  <c r="S11" i="8"/>
  <c r="P11" i="8"/>
  <c r="S50" i="8"/>
  <c r="P50" i="8"/>
  <c r="P71" i="8"/>
  <c r="S71" i="8"/>
  <c r="S91" i="8"/>
  <c r="P91" i="8"/>
  <c r="P114" i="8"/>
  <c r="S114" i="8"/>
  <c r="S46" i="8"/>
  <c r="P46" i="8"/>
  <c r="S113" i="8"/>
  <c r="P113" i="8"/>
  <c r="S9" i="8"/>
  <c r="P9" i="8"/>
  <c r="S64" i="8"/>
  <c r="P64" i="8"/>
  <c r="S36" i="8"/>
  <c r="P36" i="8"/>
  <c r="S69" i="8"/>
  <c r="P69" i="8"/>
  <c r="P19" i="8"/>
  <c r="S19" i="8"/>
  <c r="S30" i="8"/>
  <c r="P30" i="8"/>
  <c r="P12" i="8"/>
  <c r="S12" i="8"/>
  <c r="S84" i="8"/>
  <c r="P84" i="8"/>
  <c r="S123" i="8"/>
  <c r="P123" i="8"/>
  <c r="Q121" i="17"/>
  <c r="C123" i="17"/>
  <c r="X123" i="17" s="1"/>
  <c r="N122" i="17"/>
  <c r="S122" i="17"/>
  <c r="H122" i="17"/>
  <c r="I122" i="17" s="1"/>
  <c r="P122" i="17" s="1"/>
  <c r="AC122" i="17"/>
  <c r="O121" i="17"/>
  <c r="AD122" i="17"/>
  <c r="AM120" i="17"/>
  <c r="AL121" i="17"/>
  <c r="V64" i="17" l="1"/>
  <c r="W64" i="17" s="1"/>
  <c r="V65" i="17"/>
  <c r="V66" i="17"/>
  <c r="V67" i="17"/>
  <c r="V68" i="17"/>
  <c r="W68" i="17" s="1"/>
  <c r="V69" i="17"/>
  <c r="V70" i="17"/>
  <c r="V71" i="17"/>
  <c r="V72" i="17"/>
  <c r="W72" i="17" s="1"/>
  <c r="V73" i="17"/>
  <c r="W73" i="17" s="1"/>
  <c r="V74" i="17"/>
  <c r="W74" i="17" s="1"/>
  <c r="V75" i="17"/>
  <c r="W75" i="17" s="1"/>
  <c r="V28" i="17"/>
  <c r="W28" i="17" s="1"/>
  <c r="V29" i="17"/>
  <c r="V30" i="17"/>
  <c r="V31" i="17"/>
  <c r="V32" i="17"/>
  <c r="V33" i="17"/>
  <c r="V34" i="17"/>
  <c r="V35" i="17"/>
  <c r="V36" i="17"/>
  <c r="W36" i="17" s="1"/>
  <c r="V37" i="17"/>
  <c r="W37" i="17" s="1"/>
  <c r="V38" i="17"/>
  <c r="W38" i="17" s="1"/>
  <c r="V39" i="17"/>
  <c r="W39" i="17" s="1"/>
  <c r="V112" i="17"/>
  <c r="W112" i="17" s="1"/>
  <c r="V113" i="17"/>
  <c r="V114" i="17"/>
  <c r="V115" i="17"/>
  <c r="V116" i="17"/>
  <c r="V117" i="17"/>
  <c r="V118" i="17"/>
  <c r="V119" i="17"/>
  <c r="W119" i="17" s="1"/>
  <c r="V120" i="17"/>
  <c r="W120" i="17" s="1"/>
  <c r="V121" i="17"/>
  <c r="W121" i="17" s="1"/>
  <c r="V100" i="17"/>
  <c r="W100" i="17" s="1"/>
  <c r="V101" i="17"/>
  <c r="W101" i="17" s="1"/>
  <c r="V102" i="17"/>
  <c r="W102" i="17" s="1"/>
  <c r="V103" i="17"/>
  <c r="V104" i="17"/>
  <c r="V105" i="17"/>
  <c r="V106" i="17"/>
  <c r="W106" i="17" s="1"/>
  <c r="V107" i="17"/>
  <c r="W107" i="17" s="1"/>
  <c r="V108" i="17"/>
  <c r="V109" i="17"/>
  <c r="V110" i="17"/>
  <c r="W110" i="17" s="1"/>
  <c r="V111" i="17"/>
  <c r="W111" i="17" s="1"/>
  <c r="V16" i="17"/>
  <c r="W16" i="17" s="1"/>
  <c r="V17" i="17"/>
  <c r="W17" i="17" s="1"/>
  <c r="V18" i="17"/>
  <c r="W18" i="17" s="1"/>
  <c r="V19" i="17"/>
  <c r="V20" i="17"/>
  <c r="V21" i="17"/>
  <c r="V22" i="17"/>
  <c r="V23" i="17"/>
  <c r="W23" i="17" s="1"/>
  <c r="V24" i="17"/>
  <c r="V25" i="17"/>
  <c r="W25" i="17" s="1"/>
  <c r="V26" i="17"/>
  <c r="V27" i="17"/>
  <c r="W27" i="17" s="1"/>
  <c r="V88" i="17"/>
  <c r="W88" i="17" s="1"/>
  <c r="V89" i="17"/>
  <c r="W89" i="17" s="1"/>
  <c r="V90" i="17"/>
  <c r="W90" i="17" s="1"/>
  <c r="V91" i="17"/>
  <c r="V92" i="17"/>
  <c r="V93" i="17"/>
  <c r="V94" i="17"/>
  <c r="W94" i="17" s="1"/>
  <c r="V95" i="17"/>
  <c r="W95" i="17" s="1"/>
  <c r="V96" i="17"/>
  <c r="V97" i="17"/>
  <c r="V98" i="17"/>
  <c r="W98" i="17" s="1"/>
  <c r="V99" i="17"/>
  <c r="W99" i="17" s="1"/>
  <c r="V76" i="17"/>
  <c r="W76" i="17" s="1"/>
  <c r="V77" i="17"/>
  <c r="W77" i="17" s="1"/>
  <c r="V78" i="17"/>
  <c r="W78" i="17" s="1"/>
  <c r="V79" i="17"/>
  <c r="W79" i="17" s="1"/>
  <c r="V80" i="17"/>
  <c r="W80" i="17" s="1"/>
  <c r="V81" i="17"/>
  <c r="W81" i="17" s="1"/>
  <c r="V82" i="17"/>
  <c r="W82" i="17" s="1"/>
  <c r="V83" i="17"/>
  <c r="W83" i="17" s="1"/>
  <c r="V84" i="17"/>
  <c r="W84" i="17" s="1"/>
  <c r="V85" i="17"/>
  <c r="W85" i="17" s="1"/>
  <c r="V86" i="17"/>
  <c r="W86" i="17" s="1"/>
  <c r="V87" i="17"/>
  <c r="W87" i="17" s="1"/>
  <c r="V40" i="17"/>
  <c r="W40" i="17" s="1"/>
  <c r="V41" i="17"/>
  <c r="W41" i="17" s="1"/>
  <c r="V42" i="17"/>
  <c r="W42" i="17" s="1"/>
  <c r="V43" i="17"/>
  <c r="W43" i="17" s="1"/>
  <c r="V44" i="17"/>
  <c r="W44" i="17" s="1"/>
  <c r="V45" i="17"/>
  <c r="W45" i="17" s="1"/>
  <c r="V46" i="17"/>
  <c r="W46" i="17" s="1"/>
  <c r="V47" i="17"/>
  <c r="W47" i="17" s="1"/>
  <c r="V48" i="17"/>
  <c r="W48" i="17" s="1"/>
  <c r="V49" i="17"/>
  <c r="W49" i="17" s="1"/>
  <c r="V50" i="17"/>
  <c r="W50" i="17" s="1"/>
  <c r="V51" i="17"/>
  <c r="W51" i="17" s="1"/>
  <c r="V52" i="17"/>
  <c r="W52" i="17" s="1"/>
  <c r="V53" i="17"/>
  <c r="W53" i="17" s="1"/>
  <c r="V54" i="17"/>
  <c r="W54" i="17" s="1"/>
  <c r="V55" i="17"/>
  <c r="W55" i="17" s="1"/>
  <c r="V56" i="17"/>
  <c r="W56" i="17" s="1"/>
  <c r="V57" i="17"/>
  <c r="W57" i="17" s="1"/>
  <c r="V58" i="17"/>
  <c r="W58" i="17" s="1"/>
  <c r="V59" i="17"/>
  <c r="W59" i="17" s="1"/>
  <c r="V60" i="17"/>
  <c r="W60" i="17" s="1"/>
  <c r="V61" i="17"/>
  <c r="W61" i="17" s="1"/>
  <c r="V62" i="17"/>
  <c r="W62" i="17" s="1"/>
  <c r="V63" i="17"/>
  <c r="W63" i="17" s="1"/>
  <c r="V4" i="17"/>
  <c r="W4" i="17" s="1"/>
  <c r="V5" i="17"/>
  <c r="W5" i="17" s="1"/>
  <c r="V6" i="17"/>
  <c r="W6" i="17" s="1"/>
  <c r="V7" i="17"/>
  <c r="W7" i="17" s="1"/>
  <c r="V8" i="17"/>
  <c r="W8" i="17" s="1"/>
  <c r="V9" i="17"/>
  <c r="W9" i="17" s="1"/>
  <c r="V10" i="17"/>
  <c r="W10" i="17" s="1"/>
  <c r="V11" i="17"/>
  <c r="W11" i="17" s="1"/>
  <c r="V12" i="17"/>
  <c r="W12" i="17" s="1"/>
  <c r="V13" i="17"/>
  <c r="W13" i="17" s="1"/>
  <c r="V14" i="17"/>
  <c r="W14" i="17" s="1"/>
  <c r="V15" i="17"/>
  <c r="W15" i="17" s="1"/>
  <c r="V122" i="17"/>
  <c r="W122" i="17" s="1"/>
  <c r="V123" i="17"/>
  <c r="W123" i="17" s="1"/>
  <c r="Z123" i="17"/>
  <c r="AA123" i="17" s="1"/>
  <c r="Y123" i="17"/>
  <c r="W117" i="17"/>
  <c r="W114" i="17"/>
  <c r="W116" i="17"/>
  <c r="W113" i="17"/>
  <c r="W118" i="17"/>
  <c r="W115" i="17"/>
  <c r="W104" i="17"/>
  <c r="W109" i="17"/>
  <c r="W103" i="17"/>
  <c r="W108" i="17"/>
  <c r="W105" i="17"/>
  <c r="W69" i="17"/>
  <c r="W66" i="17"/>
  <c r="W71" i="17"/>
  <c r="W65" i="17"/>
  <c r="W70" i="17"/>
  <c r="W67" i="17"/>
  <c r="W32" i="17"/>
  <c r="W29" i="17"/>
  <c r="W34" i="17"/>
  <c r="W31" i="17"/>
  <c r="W33" i="17"/>
  <c r="W30" i="17"/>
  <c r="W35" i="17"/>
  <c r="W24" i="17"/>
  <c r="W21" i="17"/>
  <c r="W26" i="17"/>
  <c r="W20" i="17"/>
  <c r="W22" i="17"/>
  <c r="W19" i="17"/>
  <c r="W96" i="17"/>
  <c r="W93" i="17"/>
  <c r="W92" i="17"/>
  <c r="W97" i="17"/>
  <c r="W91" i="17"/>
  <c r="G123" i="17"/>
  <c r="H123" i="17"/>
  <c r="I123" i="17" s="1"/>
  <c r="P123" i="17" s="1"/>
  <c r="AM121" i="17"/>
  <c r="AL122" i="17"/>
  <c r="S123" i="17"/>
  <c r="Q122" i="17"/>
  <c r="C124" i="17"/>
  <c r="X124" i="17" s="1"/>
  <c r="N123" i="17"/>
  <c r="O122" i="17"/>
  <c r="AD123" i="17"/>
  <c r="AC123" i="17"/>
  <c r="Z124" i="17" l="1"/>
  <c r="AA124" i="17" s="1"/>
  <c r="Y124" i="17"/>
  <c r="V124" i="17"/>
  <c r="W124" i="17" s="1"/>
  <c r="Q123" i="17"/>
  <c r="O123" i="17"/>
  <c r="AC124" i="17"/>
  <c r="AD124" i="17"/>
  <c r="N124" i="17"/>
  <c r="C125" i="17"/>
  <c r="X125" i="17" s="1"/>
  <c r="G124" i="17"/>
  <c r="G125" i="17" s="1"/>
  <c r="G126" i="17" s="1"/>
  <c r="G127" i="17" s="1"/>
  <c r="G128" i="17" s="1"/>
  <c r="G129" i="17" s="1"/>
  <c r="AG4" i="17"/>
  <c r="AH5" i="17" s="1"/>
  <c r="AJ4" i="17"/>
  <c r="S124" i="17"/>
  <c r="AM122" i="17"/>
  <c r="AL123" i="17"/>
  <c r="H124" i="17"/>
  <c r="I124" i="17" s="1"/>
  <c r="P124" i="17" s="1"/>
  <c r="V125" i="17" l="1"/>
  <c r="W125" i="17" s="1"/>
  <c r="Z125" i="17"/>
  <c r="AA125" i="17" s="1"/>
  <c r="Y125" i="17"/>
  <c r="AL124" i="17"/>
  <c r="AM123" i="17"/>
  <c r="N125" i="17"/>
  <c r="C126" i="17"/>
  <c r="X126" i="17" s="1"/>
  <c r="S125" i="17"/>
  <c r="O124" i="17"/>
  <c r="AD125" i="17"/>
  <c r="AC125" i="17"/>
  <c r="Q124" i="17"/>
  <c r="AB11" i="17"/>
  <c r="AB34" i="17"/>
  <c r="AB35" i="17"/>
  <c r="AB38" i="17"/>
  <c r="AB43" i="17"/>
  <c r="AB49" i="17"/>
  <c r="AB50" i="17"/>
  <c r="AB51" i="17"/>
  <c r="AB54" i="17"/>
  <c r="AB56" i="17"/>
  <c r="AB57" i="17"/>
  <c r="AB77" i="17"/>
  <c r="AB81" i="17"/>
  <c r="AB94" i="17"/>
  <c r="AB103" i="17"/>
  <c r="AB104" i="17"/>
  <c r="AB112" i="17"/>
  <c r="AB116" i="17"/>
  <c r="AB122" i="17"/>
  <c r="AB125" i="17"/>
  <c r="AB12" i="17"/>
  <c r="AB25" i="17"/>
  <c r="AB27" i="17"/>
  <c r="AB30" i="17"/>
  <c r="AB40" i="17"/>
  <c r="AB62" i="17"/>
  <c r="AB64" i="17"/>
  <c r="AB66" i="17"/>
  <c r="AB74" i="17"/>
  <c r="AB95" i="17"/>
  <c r="AB96" i="17"/>
  <c r="AB100" i="17"/>
  <c r="AB101" i="17"/>
  <c r="AB115" i="17"/>
  <c r="AB13" i="17"/>
  <c r="AB16" i="17"/>
  <c r="AB21" i="17"/>
  <c r="AB23" i="17"/>
  <c r="AB31" i="17"/>
  <c r="AB60" i="17"/>
  <c r="AB61" i="17"/>
  <c r="AB63" i="17"/>
  <c r="AB68" i="17"/>
  <c r="AB70" i="17"/>
  <c r="AB80" i="17"/>
  <c r="AB83" i="17"/>
  <c r="AB85" i="17"/>
  <c r="AB88" i="17"/>
  <c r="AB90" i="17"/>
  <c r="AB92" i="17"/>
  <c r="AB111" i="17"/>
  <c r="AB114" i="17"/>
  <c r="AB118" i="17"/>
  <c r="AB120" i="17"/>
  <c r="AB5" i="17"/>
  <c r="AB10" i="17"/>
  <c r="AB15" i="17"/>
  <c r="AB32" i="17"/>
  <c r="AB33" i="17"/>
  <c r="AB41" i="17"/>
  <c r="AB42" i="17"/>
  <c r="AB46" i="17"/>
  <c r="AB53" i="17"/>
  <c r="AB65" i="17"/>
  <c r="AB89" i="17"/>
  <c r="AB99" i="17"/>
  <c r="AB102" i="17"/>
  <c r="AB113" i="17"/>
  <c r="AB117" i="17"/>
  <c r="AB44" i="17"/>
  <c r="AB67" i="17"/>
  <c r="AB72" i="17"/>
  <c r="AB78" i="17"/>
  <c r="AB106" i="17"/>
  <c r="AB108" i="17"/>
  <c r="AB110" i="17"/>
  <c r="AB119" i="17"/>
  <c r="AB7" i="17"/>
  <c r="AB8" i="17"/>
  <c r="AB26" i="17"/>
  <c r="AB36" i="17"/>
  <c r="AB37" i="17"/>
  <c r="AB45" i="17"/>
  <c r="AB109" i="17"/>
  <c r="AB123" i="17"/>
  <c r="AB124" i="17"/>
  <c r="AB14" i="17"/>
  <c r="AB58" i="17"/>
  <c r="AB75" i="17"/>
  <c r="AB76" i="17"/>
  <c r="AB87" i="17"/>
  <c r="AB98" i="17"/>
  <c r="AB107" i="17"/>
  <c r="AB121" i="17"/>
  <c r="AB19" i="17"/>
  <c r="AB24" i="17"/>
  <c r="AB39" i="17"/>
  <c r="AB73" i="17"/>
  <c r="AB79" i="17"/>
  <c r="AB82" i="17"/>
  <c r="AB86" i="17"/>
  <c r="AB17" i="17"/>
  <c r="AB47" i="17"/>
  <c r="AB6" i="17"/>
  <c r="AB28" i="17"/>
  <c r="AB55" i="17"/>
  <c r="AB9" i="17"/>
  <c r="AB52" i="17"/>
  <c r="AB69" i="17"/>
  <c r="AB84" i="17"/>
  <c r="AB105" i="17"/>
  <c r="AB91" i="17"/>
  <c r="AB20" i="17"/>
  <c r="AB22" i="17"/>
  <c r="AB71" i="17"/>
  <c r="AB93" i="17"/>
  <c r="AB97" i="17"/>
  <c r="AB59" i="17"/>
  <c r="AB18" i="17"/>
  <c r="AB48" i="17"/>
  <c r="AB29" i="17"/>
  <c r="H125" i="17"/>
  <c r="I125" i="17" s="1"/>
  <c r="P125" i="17" s="1"/>
  <c r="V126" i="17" l="1"/>
  <c r="W126" i="17" s="1"/>
  <c r="Y126" i="17"/>
  <c r="Z126" i="17"/>
  <c r="AA126" i="17" s="1"/>
  <c r="S126" i="17"/>
  <c r="AF52" i="17"/>
  <c r="AJ52" i="17"/>
  <c r="AE52" i="17"/>
  <c r="O125" i="17"/>
  <c r="AD126" i="17"/>
  <c r="AC126" i="17"/>
  <c r="AE119" i="17"/>
  <c r="AF119" i="17"/>
  <c r="AJ119" i="17"/>
  <c r="AE41" i="17"/>
  <c r="AJ41" i="17"/>
  <c r="AF41" i="17"/>
  <c r="AE115" i="17"/>
  <c r="AJ115" i="17"/>
  <c r="AF115" i="17"/>
  <c r="AJ34" i="17"/>
  <c r="AF34" i="17"/>
  <c r="AE34" i="17"/>
  <c r="AE18" i="17"/>
  <c r="AJ18" i="17"/>
  <c r="AF18" i="17"/>
  <c r="AF110" i="17"/>
  <c r="AJ110" i="17"/>
  <c r="AE110" i="17"/>
  <c r="AE61" i="17"/>
  <c r="AF61" i="17"/>
  <c r="AJ61" i="17"/>
  <c r="AF101" i="17"/>
  <c r="AE101" i="17"/>
  <c r="AJ101" i="17"/>
  <c r="AJ40" i="17"/>
  <c r="AE40" i="17"/>
  <c r="AF40" i="17"/>
  <c r="AF54" i="17"/>
  <c r="AE54" i="17"/>
  <c r="AJ54" i="17"/>
  <c r="AF59" i="17"/>
  <c r="AE59" i="17"/>
  <c r="AJ59" i="17"/>
  <c r="AE55" i="17"/>
  <c r="AJ55" i="17"/>
  <c r="AF55" i="17"/>
  <c r="AJ79" i="17"/>
  <c r="AE79" i="17"/>
  <c r="AF79" i="17"/>
  <c r="AF87" i="17"/>
  <c r="AE87" i="17"/>
  <c r="AJ87" i="17"/>
  <c r="AE36" i="17"/>
  <c r="AJ36" i="17"/>
  <c r="AF36" i="17"/>
  <c r="AE108" i="17"/>
  <c r="AJ108" i="17"/>
  <c r="AF108" i="17"/>
  <c r="AF99" i="17"/>
  <c r="AE99" i="17"/>
  <c r="AJ99" i="17"/>
  <c r="AE32" i="17"/>
  <c r="AF32" i="17"/>
  <c r="AJ32" i="17"/>
  <c r="AE88" i="17"/>
  <c r="AJ88" i="17"/>
  <c r="AF88" i="17"/>
  <c r="AF60" i="17"/>
  <c r="AJ60" i="17"/>
  <c r="AE60" i="17"/>
  <c r="AE100" i="17"/>
  <c r="AJ100" i="17"/>
  <c r="AF100" i="17"/>
  <c r="AJ30" i="17"/>
  <c r="AE30" i="17"/>
  <c r="AF30" i="17"/>
  <c r="AF104" i="17"/>
  <c r="AJ104" i="17"/>
  <c r="AE104" i="17"/>
  <c r="AJ51" i="17"/>
  <c r="AF51" i="17"/>
  <c r="AE51" i="17"/>
  <c r="AF42" i="17"/>
  <c r="AJ42" i="17"/>
  <c r="AE42" i="17"/>
  <c r="AE35" i="17"/>
  <c r="AJ35" i="17"/>
  <c r="AF35" i="17"/>
  <c r="AF48" i="17"/>
  <c r="AJ48" i="17"/>
  <c r="AE48" i="17"/>
  <c r="AJ107" i="17"/>
  <c r="AF107" i="17"/>
  <c r="AE107" i="17"/>
  <c r="AJ113" i="17"/>
  <c r="AF113" i="17"/>
  <c r="AE113" i="17"/>
  <c r="AE62" i="17"/>
  <c r="AJ62" i="17"/>
  <c r="AF62" i="17"/>
  <c r="AJ29" i="17"/>
  <c r="AE29" i="17"/>
  <c r="AF29" i="17"/>
  <c r="AJ82" i="17"/>
  <c r="AE82" i="17"/>
  <c r="AF82" i="17"/>
  <c r="AF98" i="17"/>
  <c r="AJ98" i="17"/>
  <c r="AE98" i="17"/>
  <c r="AJ37" i="17"/>
  <c r="AE37" i="17"/>
  <c r="AF37" i="17"/>
  <c r="AF102" i="17"/>
  <c r="AE102" i="17"/>
  <c r="AJ102" i="17"/>
  <c r="AJ33" i="17"/>
  <c r="AE33" i="17"/>
  <c r="AF33" i="17"/>
  <c r="AF90" i="17"/>
  <c r="AJ90" i="17"/>
  <c r="AE90" i="17"/>
  <c r="AF112" i="17"/>
  <c r="AJ112" i="17"/>
  <c r="AE112" i="17"/>
  <c r="AE11" i="17"/>
  <c r="AJ11" i="17"/>
  <c r="AF11" i="17"/>
  <c r="AF28" i="17"/>
  <c r="AE28" i="17"/>
  <c r="AJ28" i="17"/>
  <c r="AJ73" i="17"/>
  <c r="AE73" i="17"/>
  <c r="AF73" i="17"/>
  <c r="AJ76" i="17"/>
  <c r="AF76" i="17"/>
  <c r="AE76" i="17"/>
  <c r="AE26" i="17"/>
  <c r="AF26" i="17"/>
  <c r="AJ26" i="17"/>
  <c r="AF106" i="17"/>
  <c r="AJ106" i="17"/>
  <c r="AE106" i="17"/>
  <c r="AJ89" i="17"/>
  <c r="AF89" i="17"/>
  <c r="AE89" i="17"/>
  <c r="AE15" i="17"/>
  <c r="AF15" i="17"/>
  <c r="AJ15" i="17"/>
  <c r="AJ85" i="17"/>
  <c r="AE85" i="17"/>
  <c r="AF85" i="17"/>
  <c r="AE31" i="17"/>
  <c r="AF31" i="17"/>
  <c r="AJ31" i="17"/>
  <c r="AJ96" i="17"/>
  <c r="AE96" i="17"/>
  <c r="AF96" i="17"/>
  <c r="AF27" i="17"/>
  <c r="AE27" i="17"/>
  <c r="AJ27" i="17"/>
  <c r="AJ103" i="17"/>
  <c r="AF103" i="17"/>
  <c r="AE103" i="17"/>
  <c r="AJ50" i="17"/>
  <c r="AF50" i="17"/>
  <c r="AE50" i="17"/>
  <c r="C127" i="17"/>
  <c r="X127" i="17" s="1"/>
  <c r="N126" i="17"/>
  <c r="AE121" i="17"/>
  <c r="AF121" i="17"/>
  <c r="AJ121" i="17"/>
  <c r="AF109" i="17"/>
  <c r="AJ109" i="17"/>
  <c r="AE109" i="17"/>
  <c r="AJ44" i="17"/>
  <c r="AE44" i="17"/>
  <c r="AF44" i="17"/>
  <c r="AJ117" i="17"/>
  <c r="AE117" i="17"/>
  <c r="AF117" i="17"/>
  <c r="AF68" i="17"/>
  <c r="AE68" i="17"/>
  <c r="AJ68" i="17"/>
  <c r="AE64" i="17"/>
  <c r="AF64" i="17"/>
  <c r="AJ64" i="17"/>
  <c r="AJ122" i="17"/>
  <c r="AF122" i="17"/>
  <c r="AE122" i="17"/>
  <c r="AF63" i="17"/>
  <c r="AE63" i="17"/>
  <c r="AJ63" i="17"/>
  <c r="AE56" i="17"/>
  <c r="AF56" i="17"/>
  <c r="AJ56" i="17"/>
  <c r="AJ97" i="17"/>
  <c r="AE97" i="17"/>
  <c r="AF97" i="17"/>
  <c r="AE39" i="17"/>
  <c r="AF39" i="17"/>
  <c r="AJ39" i="17"/>
  <c r="AF75" i="17"/>
  <c r="AE75" i="17"/>
  <c r="AJ75" i="17"/>
  <c r="AF8" i="17"/>
  <c r="AE8" i="17"/>
  <c r="AJ8" i="17"/>
  <c r="AJ65" i="17"/>
  <c r="AF65" i="17"/>
  <c r="AE65" i="17"/>
  <c r="AF10" i="17"/>
  <c r="AJ10" i="17"/>
  <c r="AE10" i="17"/>
  <c r="AF83" i="17"/>
  <c r="AJ83" i="17"/>
  <c r="AE83" i="17"/>
  <c r="AE23" i="17"/>
  <c r="AF23" i="17"/>
  <c r="AJ23" i="17"/>
  <c r="AF95" i="17"/>
  <c r="AE95" i="17"/>
  <c r="AJ95" i="17"/>
  <c r="AE94" i="17"/>
  <c r="AJ94" i="17"/>
  <c r="AF94" i="17"/>
  <c r="AF49" i="17"/>
  <c r="AJ49" i="17"/>
  <c r="AE49" i="17"/>
  <c r="H126" i="17"/>
  <c r="I126" i="17" s="1"/>
  <c r="P126" i="17" s="1"/>
  <c r="AJ93" i="17"/>
  <c r="AE93" i="17"/>
  <c r="AF93" i="17"/>
  <c r="AF91" i="17"/>
  <c r="AE91" i="17"/>
  <c r="AJ91" i="17"/>
  <c r="AE84" i="17"/>
  <c r="AJ84" i="17"/>
  <c r="AF84" i="17"/>
  <c r="AF47" i="17"/>
  <c r="AE47" i="17"/>
  <c r="AJ47" i="17"/>
  <c r="AJ24" i="17"/>
  <c r="AF24" i="17"/>
  <c r="AE24" i="17"/>
  <c r="AE58" i="17"/>
  <c r="AF58" i="17"/>
  <c r="AJ58" i="17"/>
  <c r="AF124" i="17"/>
  <c r="AJ124" i="17"/>
  <c r="AE124" i="17"/>
  <c r="AJ7" i="17"/>
  <c r="AF7" i="17"/>
  <c r="AE7" i="17"/>
  <c r="AJ72" i="17"/>
  <c r="AE72" i="17"/>
  <c r="AF72" i="17"/>
  <c r="AJ53" i="17"/>
  <c r="AE53" i="17"/>
  <c r="AF53" i="17"/>
  <c r="AF5" i="17"/>
  <c r="AE5" i="17"/>
  <c r="AJ5" i="17"/>
  <c r="AJ118" i="17"/>
  <c r="AF118" i="17"/>
  <c r="AE118" i="17"/>
  <c r="AF80" i="17"/>
  <c r="AJ80" i="17"/>
  <c r="AE80" i="17"/>
  <c r="AF21" i="17"/>
  <c r="AJ21" i="17"/>
  <c r="AE21" i="17"/>
  <c r="AF74" i="17"/>
  <c r="AE74" i="17"/>
  <c r="AJ74" i="17"/>
  <c r="AJ12" i="17"/>
  <c r="AF12" i="17"/>
  <c r="AE12" i="17"/>
  <c r="AJ81" i="17"/>
  <c r="AF81" i="17"/>
  <c r="AE81" i="17"/>
  <c r="AJ43" i="17"/>
  <c r="AF43" i="17"/>
  <c r="AE43" i="17"/>
  <c r="Q125" i="17"/>
  <c r="AF22" i="17"/>
  <c r="AE22" i="17"/>
  <c r="AJ22" i="17"/>
  <c r="AE111" i="17"/>
  <c r="AJ111" i="17"/>
  <c r="AF111" i="17"/>
  <c r="AJ13" i="17"/>
  <c r="AE13" i="17"/>
  <c r="AF13" i="17"/>
  <c r="AF57" i="17"/>
  <c r="AJ57" i="17"/>
  <c r="AE57" i="17"/>
  <c r="AF20" i="17"/>
  <c r="AJ20" i="17"/>
  <c r="AE20" i="17"/>
  <c r="AJ86" i="17"/>
  <c r="AF86" i="17"/>
  <c r="AE86" i="17"/>
  <c r="AF45" i="17"/>
  <c r="AE45" i="17"/>
  <c r="AJ45" i="17"/>
  <c r="AE92" i="17"/>
  <c r="AJ92" i="17"/>
  <c r="AF92" i="17"/>
  <c r="AJ116" i="17"/>
  <c r="AF116" i="17"/>
  <c r="AE116" i="17"/>
  <c r="AE105" i="17"/>
  <c r="AJ105" i="17"/>
  <c r="AF105" i="17"/>
  <c r="AE9" i="17"/>
  <c r="AJ9" i="17"/>
  <c r="AF9" i="17"/>
  <c r="AE6" i="17"/>
  <c r="AJ6" i="17"/>
  <c r="AF6" i="17"/>
  <c r="AB126" i="17"/>
  <c r="AJ78" i="17"/>
  <c r="AE78" i="17"/>
  <c r="AF78" i="17"/>
  <c r="AE120" i="17"/>
  <c r="AJ120" i="17"/>
  <c r="AF120" i="17"/>
  <c r="AE25" i="17"/>
  <c r="AF25" i="17"/>
  <c r="AJ25" i="17"/>
  <c r="AE71" i="17"/>
  <c r="AF71" i="17"/>
  <c r="AJ71" i="17"/>
  <c r="AF69" i="17"/>
  <c r="AE69" i="17"/>
  <c r="AJ69" i="17"/>
  <c r="AE17" i="17"/>
  <c r="AJ17" i="17"/>
  <c r="AF17" i="17"/>
  <c r="AE19" i="17"/>
  <c r="AF19" i="17"/>
  <c r="AJ19" i="17"/>
  <c r="AF14" i="17"/>
  <c r="AJ14" i="17"/>
  <c r="AE14" i="17"/>
  <c r="AE123" i="17"/>
  <c r="AF123" i="17"/>
  <c r="AJ123" i="17"/>
  <c r="AE67" i="17"/>
  <c r="AF67" i="17"/>
  <c r="AJ67" i="17"/>
  <c r="AJ46" i="17"/>
  <c r="AE46" i="17"/>
  <c r="AF46" i="17"/>
  <c r="AF114" i="17"/>
  <c r="AJ114" i="17"/>
  <c r="AE114" i="17"/>
  <c r="AF70" i="17"/>
  <c r="AJ70" i="17"/>
  <c r="AE70" i="17"/>
  <c r="AJ16" i="17"/>
  <c r="AE16" i="17"/>
  <c r="AF16" i="17"/>
  <c r="AF66" i="17"/>
  <c r="AJ66" i="17"/>
  <c r="AE66" i="17"/>
  <c r="AF125" i="17"/>
  <c r="AE125" i="17"/>
  <c r="AJ125" i="17"/>
  <c r="AE77" i="17"/>
  <c r="AJ77" i="17"/>
  <c r="AF77" i="17"/>
  <c r="AE38" i="17"/>
  <c r="AF38" i="17"/>
  <c r="AJ38" i="17"/>
  <c r="AM124" i="17"/>
  <c r="AL125" i="17"/>
  <c r="Z127" i="17" l="1"/>
  <c r="AA127" i="17" s="1"/>
  <c r="Y127" i="17"/>
  <c r="V127" i="17"/>
  <c r="W127" i="17" s="1"/>
  <c r="AG38" i="17"/>
  <c r="AG58" i="17"/>
  <c r="H127" i="17"/>
  <c r="I127" i="17" s="1"/>
  <c r="P127" i="17" s="1"/>
  <c r="AG14" i="17"/>
  <c r="AG21" i="17"/>
  <c r="C128" i="17"/>
  <c r="X128" i="17" s="1"/>
  <c r="N127" i="17"/>
  <c r="Q126" i="17"/>
  <c r="AG71" i="17"/>
  <c r="AG78" i="17"/>
  <c r="AG84" i="17"/>
  <c r="AG97" i="17"/>
  <c r="AG77" i="17"/>
  <c r="AG46" i="17"/>
  <c r="AG67" i="17"/>
  <c r="AG123" i="17"/>
  <c r="AG19" i="17"/>
  <c r="AG6" i="17"/>
  <c r="AG86" i="17"/>
  <c r="AG22" i="17"/>
  <c r="AI5" i="17"/>
  <c r="AK5" i="17"/>
  <c r="AG5" i="17"/>
  <c r="AH6" i="17" s="1"/>
  <c r="AK6" i="17" s="1"/>
  <c r="AG7" i="17"/>
  <c r="AG47" i="17"/>
  <c r="AG49" i="17"/>
  <c r="AG75" i="17"/>
  <c r="AG117" i="17"/>
  <c r="AG11" i="17"/>
  <c r="AG107" i="17"/>
  <c r="AG35" i="17"/>
  <c r="AG32" i="17"/>
  <c r="AG55" i="17"/>
  <c r="AG101" i="17"/>
  <c r="AG61" i="17"/>
  <c r="AG113" i="17"/>
  <c r="AG100" i="17"/>
  <c r="AG40" i="17"/>
  <c r="AG57" i="17"/>
  <c r="AG111" i="17"/>
  <c r="AG81" i="17"/>
  <c r="AG65" i="17"/>
  <c r="AG8" i="17"/>
  <c r="AG37" i="17"/>
  <c r="AG29" i="17"/>
  <c r="AG115" i="17"/>
  <c r="AG116" i="17"/>
  <c r="AG12" i="17"/>
  <c r="AB127" i="17"/>
  <c r="AG102" i="17"/>
  <c r="AG98" i="17"/>
  <c r="AG104" i="17"/>
  <c r="AG60" i="17"/>
  <c r="AG54" i="17"/>
  <c r="AC127" i="17"/>
  <c r="O126" i="17"/>
  <c r="AD127" i="17"/>
  <c r="AG70" i="17"/>
  <c r="AL126" i="17"/>
  <c r="AM125" i="17"/>
  <c r="AG66" i="17"/>
  <c r="AG69" i="17"/>
  <c r="AF126" i="17"/>
  <c r="AE126" i="17"/>
  <c r="AJ126" i="17"/>
  <c r="AG80" i="17"/>
  <c r="AG91" i="17"/>
  <c r="AG103" i="17"/>
  <c r="AG28" i="17"/>
  <c r="AG112" i="17"/>
  <c r="AG82" i="17"/>
  <c r="S127" i="17"/>
  <c r="AG42" i="17"/>
  <c r="AG30" i="17"/>
  <c r="AG36" i="17"/>
  <c r="AG87" i="17"/>
  <c r="AG79" i="17"/>
  <c r="AG34" i="17"/>
  <c r="AG41" i="17"/>
  <c r="AG52" i="17"/>
  <c r="AG94" i="17"/>
  <c r="AG68" i="17"/>
  <c r="AG109" i="17"/>
  <c r="AG122" i="17"/>
  <c r="AG50" i="17"/>
  <c r="AG96" i="17"/>
  <c r="AG13" i="17"/>
  <c r="AG39" i="17"/>
  <c r="AG56" i="17"/>
  <c r="AG106" i="17"/>
  <c r="AG108" i="17"/>
  <c r="AG114" i="17"/>
  <c r="AG25" i="17"/>
  <c r="AG120" i="17"/>
  <c r="AG20" i="17"/>
  <c r="AG43" i="17"/>
  <c r="AG74" i="17"/>
  <c r="AG53" i="17"/>
  <c r="AG124" i="17"/>
  <c r="AG24" i="17"/>
  <c r="AG95" i="17"/>
  <c r="AG23" i="17"/>
  <c r="AG10" i="17"/>
  <c r="AG64" i="17"/>
  <c r="AG44" i="17"/>
  <c r="AG27" i="17"/>
  <c r="AG31" i="17"/>
  <c r="AG89" i="17"/>
  <c r="AG26" i="17"/>
  <c r="AG73" i="17"/>
  <c r="AG48" i="17"/>
  <c r="AG9" i="17"/>
  <c r="AG93" i="17"/>
  <c r="AG85" i="17"/>
  <c r="AG16" i="17"/>
  <c r="AG45" i="17"/>
  <c r="AG125" i="17"/>
  <c r="AG105" i="17"/>
  <c r="AG72" i="17"/>
  <c r="AG121" i="17"/>
  <c r="AG15" i="17"/>
  <c r="AG76" i="17"/>
  <c r="AG99" i="17"/>
  <c r="AG59" i="17"/>
  <c r="AG17" i="17"/>
  <c r="AG92" i="17"/>
  <c r="AG118" i="17"/>
  <c r="AG83" i="17"/>
  <c r="AG63" i="17"/>
  <c r="AG90" i="17"/>
  <c r="AG33" i="17"/>
  <c r="AG62" i="17"/>
  <c r="AG51" i="17"/>
  <c r="AG88" i="17"/>
  <c r="AG110" i="17"/>
  <c r="AG18" i="17"/>
  <c r="AG119" i="17"/>
  <c r="AB128" i="17" l="1"/>
  <c r="V128" i="17"/>
  <c r="W128" i="17" s="1"/>
  <c r="Z128" i="17"/>
  <c r="AA128" i="17" s="1"/>
  <c r="Y128" i="17"/>
  <c r="S128" i="17"/>
  <c r="Q127" i="17"/>
  <c r="AH7" i="17"/>
  <c r="AH8" i="17" s="1"/>
  <c r="AC128" i="17"/>
  <c r="O127" i="17"/>
  <c r="AD128" i="17"/>
  <c r="AL127" i="17"/>
  <c r="AM126" i="17"/>
  <c r="AI6" i="17"/>
  <c r="C129" i="17"/>
  <c r="X129" i="17" s="1"/>
  <c r="N128" i="17"/>
  <c r="H128" i="17"/>
  <c r="I128" i="17" s="1"/>
  <c r="P128" i="17" s="1"/>
  <c r="AG126" i="17"/>
  <c r="AF127" i="17"/>
  <c r="AJ127" i="17"/>
  <c r="AE127" i="17"/>
  <c r="AF128" i="17" l="1"/>
  <c r="V129" i="17"/>
  <c r="W129" i="17" s="1"/>
  <c r="Z129" i="17"/>
  <c r="AA129" i="17" s="1"/>
  <c r="Y129" i="17"/>
  <c r="S129" i="17"/>
  <c r="AI7" i="17"/>
  <c r="AK7" i="17"/>
  <c r="AB129" i="17"/>
  <c r="AJ128" i="17"/>
  <c r="AC129" i="17"/>
  <c r="O128" i="17"/>
  <c r="AD129" i="17"/>
  <c r="AM127" i="17"/>
  <c r="AL128" i="17"/>
  <c r="AH9" i="17"/>
  <c r="AK8" i="17"/>
  <c r="AI8" i="17"/>
  <c r="AG127" i="17"/>
  <c r="H129" i="17"/>
  <c r="I129" i="17" s="1"/>
  <c r="P129" i="17" s="1"/>
  <c r="AE128" i="17"/>
  <c r="C130" i="17"/>
  <c r="X130" i="17" s="1"/>
  <c r="N129" i="17"/>
  <c r="Q128" i="17"/>
  <c r="AB130" i="17" l="1"/>
  <c r="Z130" i="17"/>
  <c r="AA130" i="17" s="1"/>
  <c r="V130" i="17"/>
  <c r="W130" i="17" s="1"/>
  <c r="Y130" i="17"/>
  <c r="G130" i="17"/>
  <c r="G131" i="17" s="1"/>
  <c r="AM128" i="17"/>
  <c r="AL129" i="17"/>
  <c r="H130" i="17"/>
  <c r="I130" i="17" s="1"/>
  <c r="P130" i="17" s="1"/>
  <c r="AH10" i="17"/>
  <c r="AI9" i="17"/>
  <c r="AK9" i="17"/>
  <c r="AD130" i="17"/>
  <c r="O129" i="17"/>
  <c r="AC130" i="17"/>
  <c r="AG128" i="17"/>
  <c r="Q129" i="17"/>
  <c r="N130" i="17"/>
  <c r="C131" i="17"/>
  <c r="X131" i="17" s="1"/>
  <c r="AE129" i="17"/>
  <c r="AJ129" i="17"/>
  <c r="AF129" i="17"/>
  <c r="S130" i="17"/>
  <c r="AF130" i="17" l="1"/>
  <c r="Y131" i="17"/>
  <c r="Z131" i="17"/>
  <c r="AA131" i="17" s="1"/>
  <c r="V131" i="17"/>
  <c r="W131" i="17" s="1"/>
  <c r="AE130" i="17"/>
  <c r="Q130" i="17"/>
  <c r="N131" i="17"/>
  <c r="C132" i="17"/>
  <c r="X132" i="17" s="1"/>
  <c r="AJ130" i="17"/>
  <c r="AM129" i="17"/>
  <c r="AL130" i="17"/>
  <c r="AD131" i="17"/>
  <c r="O130" i="17"/>
  <c r="AC131" i="17"/>
  <c r="AG129" i="17"/>
  <c r="AH11" i="17"/>
  <c r="AK10" i="17"/>
  <c r="AI10" i="17"/>
  <c r="AB131" i="17"/>
  <c r="S131" i="17"/>
  <c r="H131" i="17"/>
  <c r="I131" i="17" s="1"/>
  <c r="P131" i="17" s="1"/>
  <c r="V132" i="17" l="1"/>
  <c r="W132" i="17" s="1"/>
  <c r="Z132" i="17"/>
  <c r="AA132" i="17" s="1"/>
  <c r="Y132" i="17"/>
  <c r="G132" i="17"/>
  <c r="G133" i="17" s="1"/>
  <c r="Q131" i="17"/>
  <c r="AG130" i="17"/>
  <c r="S132" i="17"/>
  <c r="N132" i="17"/>
  <c r="C133" i="17"/>
  <c r="X133" i="17" s="1"/>
  <c r="H132" i="17"/>
  <c r="I132" i="17" s="1"/>
  <c r="P132" i="17" s="1"/>
  <c r="AB132" i="17"/>
  <c r="AL131" i="17"/>
  <c r="AM130" i="17"/>
  <c r="AE131" i="17"/>
  <c r="AF131" i="17"/>
  <c r="AJ131" i="17"/>
  <c r="AH12" i="17"/>
  <c r="AI11" i="17"/>
  <c r="AK11" i="17"/>
  <c r="O131" i="17"/>
  <c r="AD132" i="17"/>
  <c r="AC132" i="17"/>
  <c r="V133" i="17" l="1"/>
  <c r="W133" i="17" s="1"/>
  <c r="AB134" i="17" s="1"/>
  <c r="Z133" i="17"/>
  <c r="AA133" i="17" s="1"/>
  <c r="Y133" i="17"/>
  <c r="S133" i="17"/>
  <c r="AH13" i="17"/>
  <c r="AK12" i="17"/>
  <c r="AI12" i="17"/>
  <c r="AM131" i="17"/>
  <c r="AL132" i="17"/>
  <c r="H133" i="17"/>
  <c r="I133" i="17" s="1"/>
  <c r="P133" i="17" s="1"/>
  <c r="N133" i="17"/>
  <c r="C134" i="17"/>
  <c r="X134" i="17" s="1"/>
  <c r="AB133" i="17"/>
  <c r="AC133" i="17"/>
  <c r="AD133" i="17"/>
  <c r="O132" i="17"/>
  <c r="Q132" i="17"/>
  <c r="AF132" i="17"/>
  <c r="AE132" i="17"/>
  <c r="AJ132" i="17"/>
  <c r="AG131" i="17"/>
  <c r="Z134" i="17" l="1"/>
  <c r="AA134" i="17" s="1"/>
  <c r="Y134" i="17"/>
  <c r="V134" i="17"/>
  <c r="W134" i="17" s="1"/>
  <c r="AB135" i="17" s="1"/>
  <c r="G134" i="17"/>
  <c r="S134" i="17"/>
  <c r="AJ133" i="17"/>
  <c r="AE133" i="17"/>
  <c r="AF133" i="17"/>
  <c r="Q133" i="17"/>
  <c r="AL133" i="17"/>
  <c r="AM132" i="17"/>
  <c r="AD134" i="17"/>
  <c r="O133" i="17"/>
  <c r="AC134" i="17"/>
  <c r="AF134" i="17" s="1"/>
  <c r="C135" i="17"/>
  <c r="X135" i="17" s="1"/>
  <c r="N134" i="17"/>
  <c r="AG132" i="17"/>
  <c r="H134" i="17"/>
  <c r="I134" i="17" s="1"/>
  <c r="P134" i="17" s="1"/>
  <c r="AH14" i="17"/>
  <c r="AK13" i="17"/>
  <c r="AI13" i="17"/>
  <c r="V135" i="17" l="1"/>
  <c r="W135" i="17" s="1"/>
  <c r="AB136" i="17" s="1"/>
  <c r="Y135" i="17"/>
  <c r="Z135" i="17"/>
  <c r="AA135" i="17" s="1"/>
  <c r="G135" i="17"/>
  <c r="S135" i="17"/>
  <c r="AE134" i="17"/>
  <c r="AH15" i="17"/>
  <c r="AI14" i="17"/>
  <c r="AK14" i="17"/>
  <c r="H135" i="17"/>
  <c r="I135" i="17" s="1"/>
  <c r="P135" i="17" s="1"/>
  <c r="Q134" i="17"/>
  <c r="AG133" i="17"/>
  <c r="AL134" i="17"/>
  <c r="AM133" i="17"/>
  <c r="N135" i="17"/>
  <c r="C136" i="17"/>
  <c r="X136" i="17" s="1"/>
  <c r="AJ134" i="17"/>
  <c r="O134" i="17"/>
  <c r="AC135" i="17"/>
  <c r="AE135" i="17" s="1"/>
  <c r="AD135" i="17"/>
  <c r="Z136" i="17" l="1"/>
  <c r="AA136" i="17" s="1"/>
  <c r="Y136" i="17"/>
  <c r="V136" i="17"/>
  <c r="W136" i="17" s="1"/>
  <c r="AB137" i="17" s="1"/>
  <c r="Q135" i="17"/>
  <c r="AG134" i="17"/>
  <c r="O135" i="17"/>
  <c r="AD136" i="17"/>
  <c r="AC136" i="17"/>
  <c r="AE136" i="17" s="1"/>
  <c r="H136" i="17"/>
  <c r="I136" i="17" s="1"/>
  <c r="P136" i="17" s="1"/>
  <c r="AF135" i="17"/>
  <c r="AL135" i="17"/>
  <c r="AM134" i="17"/>
  <c r="AH16" i="17"/>
  <c r="AI15" i="17"/>
  <c r="AK15" i="17"/>
  <c r="C137" i="17"/>
  <c r="X137" i="17" s="1"/>
  <c r="N136" i="17"/>
  <c r="G136" i="17"/>
  <c r="G137" i="17" s="1"/>
  <c r="G138" i="17" s="1"/>
  <c r="G139" i="17" s="1"/>
  <c r="G140" i="17" s="1"/>
  <c r="G141" i="17" s="1"/>
  <c r="AJ135" i="17"/>
  <c r="S136" i="17"/>
  <c r="V137" i="17" l="1"/>
  <c r="W137" i="17" s="1"/>
  <c r="AB138" i="17" s="1"/>
  <c r="Z137" i="17"/>
  <c r="AA137" i="17" s="1"/>
  <c r="Y137" i="17"/>
  <c r="S137" i="17"/>
  <c r="AJ136" i="17"/>
  <c r="Q136" i="17"/>
  <c r="AF136" i="17"/>
  <c r="AL136" i="17"/>
  <c r="AM135" i="17"/>
  <c r="C138" i="17"/>
  <c r="X138" i="17" s="1"/>
  <c r="N137" i="17"/>
  <c r="AC137" i="17"/>
  <c r="AE137" i="17" s="1"/>
  <c r="O136" i="17"/>
  <c r="AD137" i="17"/>
  <c r="AH17" i="17"/>
  <c r="AI16" i="17"/>
  <c r="AK16" i="17"/>
  <c r="AG135" i="17"/>
  <c r="H137" i="17"/>
  <c r="I137" i="17" s="1"/>
  <c r="P137" i="17" s="1"/>
  <c r="V138" i="17" l="1"/>
  <c r="W138" i="17" s="1"/>
  <c r="AB139" i="17" s="1"/>
  <c r="Z138" i="17"/>
  <c r="AA138" i="17" s="1"/>
  <c r="Y138" i="17"/>
  <c r="S138" i="17"/>
  <c r="AJ137" i="17"/>
  <c r="Q137" i="17"/>
  <c r="AF137" i="17"/>
  <c r="H138" i="17"/>
  <c r="I138" i="17" s="1"/>
  <c r="P138" i="17" s="1"/>
  <c r="AL137" i="17"/>
  <c r="AM136" i="17"/>
  <c r="AD138" i="17"/>
  <c r="AC138" i="17"/>
  <c r="AF138" i="17" s="1"/>
  <c r="O137" i="17"/>
  <c r="AH18" i="17"/>
  <c r="AK17" i="17"/>
  <c r="AI17" i="17"/>
  <c r="AG136" i="17"/>
  <c r="N138" i="17"/>
  <c r="C139" i="17"/>
  <c r="X139" i="17" s="1"/>
  <c r="Y139" i="17" l="1"/>
  <c r="Z139" i="17"/>
  <c r="AA139" i="17" s="1"/>
  <c r="V139" i="17"/>
  <c r="W139" i="17" s="1"/>
  <c r="AB140" i="17" s="1"/>
  <c r="S139" i="17"/>
  <c r="Q138" i="17"/>
  <c r="AJ138" i="17"/>
  <c r="AE138" i="17"/>
  <c r="O138" i="17"/>
  <c r="AD139" i="17"/>
  <c r="AC139" i="17"/>
  <c r="AE139" i="17" s="1"/>
  <c r="AL138" i="17"/>
  <c r="AM137" i="17"/>
  <c r="C140" i="17"/>
  <c r="X140" i="17" s="1"/>
  <c r="N139" i="17"/>
  <c r="AH19" i="17"/>
  <c r="AI18" i="17"/>
  <c r="AK18" i="17"/>
  <c r="AG137" i="17"/>
  <c r="H139" i="17"/>
  <c r="I139" i="17" s="1"/>
  <c r="P139" i="17" s="1"/>
  <c r="V140" i="17" l="1"/>
  <c r="W140" i="17" s="1"/>
  <c r="AB141" i="17" s="1"/>
  <c r="Z140" i="17"/>
  <c r="AA140" i="17" s="1"/>
  <c r="Y140" i="17"/>
  <c r="S140" i="17"/>
  <c r="AM138" i="17"/>
  <c r="AL139" i="17"/>
  <c r="AG138" i="17"/>
  <c r="H140" i="17"/>
  <c r="I140" i="17" s="1"/>
  <c r="P140" i="17" s="1"/>
  <c r="N140" i="17"/>
  <c r="C141" i="17"/>
  <c r="X141" i="17" s="1"/>
  <c r="AJ139" i="17"/>
  <c r="AF139" i="17"/>
  <c r="AD140" i="17"/>
  <c r="O139" i="17"/>
  <c r="AC140" i="17"/>
  <c r="AE140" i="17" s="1"/>
  <c r="AH20" i="17"/>
  <c r="AI19" i="17"/>
  <c r="AK19" i="17"/>
  <c r="Q139" i="17"/>
  <c r="V141" i="17" l="1"/>
  <c r="W141" i="17" s="1"/>
  <c r="AB142" i="17" s="1"/>
  <c r="Y141" i="17"/>
  <c r="Z141" i="17"/>
  <c r="AA141" i="17" s="1"/>
  <c r="S141" i="17"/>
  <c r="Q140" i="17"/>
  <c r="AJ140" i="17"/>
  <c r="H141" i="17"/>
  <c r="I141" i="17" s="1"/>
  <c r="P141" i="17" s="1"/>
  <c r="AF140" i="17"/>
  <c r="N141" i="17"/>
  <c r="C142" i="17"/>
  <c r="X142" i="17" s="1"/>
  <c r="AL140" i="17"/>
  <c r="AM139" i="17"/>
  <c r="AH21" i="17"/>
  <c r="AK20" i="17"/>
  <c r="AI20" i="17"/>
  <c r="AG139" i="17"/>
  <c r="O140" i="17"/>
  <c r="AC141" i="17"/>
  <c r="AE141" i="17" s="1"/>
  <c r="AD141" i="17"/>
  <c r="Z142" i="17" l="1"/>
  <c r="AA142" i="17" s="1"/>
  <c r="V142" i="17"/>
  <c r="W142" i="17" s="1"/>
  <c r="AB143" i="17" s="1"/>
  <c r="Y142" i="17"/>
  <c r="G142" i="17"/>
  <c r="G143" i="17" s="1"/>
  <c r="Q141" i="17"/>
  <c r="AG140" i="17"/>
  <c r="AC142" i="17"/>
  <c r="AE142" i="17" s="1"/>
  <c r="O141" i="17"/>
  <c r="AD142" i="17"/>
  <c r="AL141" i="17"/>
  <c r="AM140" i="17"/>
  <c r="AJ141" i="17"/>
  <c r="C143" i="17"/>
  <c r="X143" i="17" s="1"/>
  <c r="N142" i="17"/>
  <c r="S142" i="17"/>
  <c r="AF141" i="17"/>
  <c r="AH22" i="17"/>
  <c r="AK21" i="17"/>
  <c r="AI21" i="17"/>
  <c r="H142" i="17"/>
  <c r="I142" i="17" s="1"/>
  <c r="P142" i="17" s="1"/>
  <c r="Z143" i="17" l="1"/>
  <c r="AA143" i="17" s="1"/>
  <c r="Y143" i="17"/>
  <c r="V143" i="17"/>
  <c r="W143" i="17" s="1"/>
  <c r="AB144" i="17" s="1"/>
  <c r="S143" i="17"/>
  <c r="N143" i="17"/>
  <c r="C144" i="17"/>
  <c r="X144" i="17" s="1"/>
  <c r="AD143" i="17"/>
  <c r="O142" i="17"/>
  <c r="AC143" i="17"/>
  <c r="AE143" i="17" s="1"/>
  <c r="AF142" i="17"/>
  <c r="AH23" i="17"/>
  <c r="AI22" i="17"/>
  <c r="AK22" i="17"/>
  <c r="AJ142" i="17"/>
  <c r="AG141" i="17"/>
  <c r="AM141" i="17"/>
  <c r="AL142" i="17"/>
  <c r="H143" i="17"/>
  <c r="I143" i="17" s="1"/>
  <c r="P143" i="17" s="1"/>
  <c r="Q142" i="17"/>
  <c r="V144" i="17" l="1"/>
  <c r="W144" i="17" s="1"/>
  <c r="AB145" i="17" s="1"/>
  <c r="Y144" i="17"/>
  <c r="Z144" i="17"/>
  <c r="AA144" i="17" s="1"/>
  <c r="G144" i="17"/>
  <c r="G145" i="17" s="1"/>
  <c r="S144" i="17"/>
  <c r="AF143" i="17"/>
  <c r="AL143" i="17"/>
  <c r="AM142" i="17"/>
  <c r="AJ143" i="17"/>
  <c r="AH24" i="17"/>
  <c r="AK23" i="17"/>
  <c r="AI23" i="17"/>
  <c r="C145" i="17"/>
  <c r="X145" i="17" s="1"/>
  <c r="N144" i="17"/>
  <c r="Q143" i="17"/>
  <c r="AG142" i="17"/>
  <c r="H144" i="17"/>
  <c r="I144" i="17" s="1"/>
  <c r="P144" i="17" s="1"/>
  <c r="AC144" i="17"/>
  <c r="AF144" i="17" s="1"/>
  <c r="AD144" i="17"/>
  <c r="O143" i="17"/>
  <c r="V145" i="17" l="1"/>
  <c r="W145" i="17" s="1"/>
  <c r="AB146" i="17" s="1"/>
  <c r="Z145" i="17"/>
  <c r="AA145" i="17" s="1"/>
  <c r="Y145" i="17"/>
  <c r="S145" i="17"/>
  <c r="Q144" i="17"/>
  <c r="AE144" i="17"/>
  <c r="AM143" i="17"/>
  <c r="AL144" i="17"/>
  <c r="AH25" i="17"/>
  <c r="AK24" i="17"/>
  <c r="AI24" i="17"/>
  <c r="H145" i="17"/>
  <c r="I145" i="17" s="1"/>
  <c r="P145" i="17" s="1"/>
  <c r="AG143" i="17"/>
  <c r="O144" i="17"/>
  <c r="AC145" i="17"/>
  <c r="AE145" i="17" s="1"/>
  <c r="AD145" i="17"/>
  <c r="AJ144" i="17"/>
  <c r="N145" i="17"/>
  <c r="C146" i="17"/>
  <c r="X146" i="17" s="1"/>
  <c r="Z146" i="17" l="1"/>
  <c r="AA146" i="17" s="1"/>
  <c r="Y146" i="17"/>
  <c r="V146" i="17"/>
  <c r="W146" i="17" s="1"/>
  <c r="AB147" i="17" s="1"/>
  <c r="G146" i="17"/>
  <c r="Q145" i="17"/>
  <c r="AG144" i="17"/>
  <c r="AL145" i="17"/>
  <c r="AM144" i="17"/>
  <c r="AD146" i="17"/>
  <c r="O145" i="17"/>
  <c r="AC146" i="17"/>
  <c r="AE146" i="17" s="1"/>
  <c r="AF145" i="17"/>
  <c r="H146" i="17"/>
  <c r="I146" i="17" s="1"/>
  <c r="P146" i="17" s="1"/>
  <c r="N146" i="17"/>
  <c r="C147" i="17"/>
  <c r="X147" i="17" s="1"/>
  <c r="AH26" i="17"/>
  <c r="AK25" i="17"/>
  <c r="AI25" i="17"/>
  <c r="AJ145" i="17"/>
  <c r="S146" i="17"/>
  <c r="V147" i="17" l="1"/>
  <c r="W147" i="17" s="1"/>
  <c r="AB148" i="17" s="1"/>
  <c r="Z147" i="17"/>
  <c r="AA147" i="17" s="1"/>
  <c r="Y147" i="17"/>
  <c r="G147" i="17"/>
  <c r="Q146" i="17"/>
  <c r="AF146" i="17"/>
  <c r="AJ146" i="17"/>
  <c r="AG145" i="17"/>
  <c r="H147" i="17"/>
  <c r="I147" i="17" s="1"/>
  <c r="P147" i="17" s="1"/>
  <c r="AM145" i="17"/>
  <c r="AL146" i="17"/>
  <c r="N147" i="17"/>
  <c r="C148" i="17"/>
  <c r="X148" i="17" s="1"/>
  <c r="S147" i="17"/>
  <c r="AD147" i="17"/>
  <c r="AC147" i="17"/>
  <c r="AE147" i="17" s="1"/>
  <c r="O146" i="17"/>
  <c r="AH27" i="17"/>
  <c r="AI26" i="17"/>
  <c r="AK26" i="17"/>
  <c r="V148" i="17" l="1"/>
  <c r="W148" i="17" s="1"/>
  <c r="AB149" i="17" s="1"/>
  <c r="Z148" i="17"/>
  <c r="AA148" i="17" s="1"/>
  <c r="Y148" i="17"/>
  <c r="Q147" i="17"/>
  <c r="C149" i="17"/>
  <c r="X149" i="17" s="1"/>
  <c r="N148" i="17"/>
  <c r="G148" i="17"/>
  <c r="G149" i="17" s="1"/>
  <c r="G150" i="17" s="1"/>
  <c r="G151" i="17" s="1"/>
  <c r="G152" i="17" s="1"/>
  <c r="G153" i="17" s="1"/>
  <c r="AF147" i="17"/>
  <c r="AG146" i="17"/>
  <c r="AC148" i="17"/>
  <c r="AF148" i="17" s="1"/>
  <c r="AD148" i="17"/>
  <c r="O147" i="17"/>
  <c r="AJ147" i="17"/>
  <c r="H148" i="17"/>
  <c r="I148" i="17" s="1"/>
  <c r="P148" i="17" s="1"/>
  <c r="AM146" i="17"/>
  <c r="AL147" i="17"/>
  <c r="S148" i="17"/>
  <c r="AH28" i="17"/>
  <c r="AK27" i="17"/>
  <c r="AI27" i="17"/>
  <c r="V149" i="17" l="1"/>
  <c r="W149" i="17" s="1"/>
  <c r="AB150" i="17" s="1"/>
  <c r="Y149" i="17"/>
  <c r="Z149" i="17"/>
  <c r="AA149" i="17" s="1"/>
  <c r="S149" i="17"/>
  <c r="AJ148" i="17"/>
  <c r="AH29" i="17"/>
  <c r="AI28" i="17"/>
  <c r="AK28" i="17"/>
  <c r="AE148" i="17"/>
  <c r="N149" i="17"/>
  <c r="C150" i="17"/>
  <c r="X150" i="17" s="1"/>
  <c r="AL148" i="17"/>
  <c r="AM147" i="17"/>
  <c r="AG147" i="17"/>
  <c r="Q148" i="17"/>
  <c r="H149" i="17"/>
  <c r="I149" i="17" s="1"/>
  <c r="P149" i="17" s="1"/>
  <c r="O148" i="17"/>
  <c r="AD149" i="17"/>
  <c r="AC149" i="17"/>
  <c r="AF149" i="17" s="1"/>
  <c r="V150" i="17" l="1"/>
  <c r="W150" i="17" s="1"/>
  <c r="AB151" i="17" s="1"/>
  <c r="Z150" i="17"/>
  <c r="AA150" i="17" s="1"/>
  <c r="Y150" i="17"/>
  <c r="S150" i="17"/>
  <c r="Q149" i="17"/>
  <c r="H150" i="17"/>
  <c r="I150" i="17" s="1"/>
  <c r="P150" i="17" s="1"/>
  <c r="C151" i="17"/>
  <c r="X151" i="17" s="1"/>
  <c r="N150" i="17"/>
  <c r="AG148" i="17"/>
  <c r="AE149" i="17"/>
  <c r="AJ149" i="17"/>
  <c r="AC150" i="17"/>
  <c r="AF150" i="17" s="1"/>
  <c r="O149" i="17"/>
  <c r="AD150" i="17"/>
  <c r="AL149" i="17"/>
  <c r="AM148" i="17"/>
  <c r="AH30" i="17"/>
  <c r="AI29" i="17"/>
  <c r="AK29" i="17"/>
  <c r="Z151" i="17" l="1"/>
  <c r="AA151" i="17" s="1"/>
  <c r="Y151" i="17"/>
  <c r="V151" i="17"/>
  <c r="W151" i="17" s="1"/>
  <c r="AB152" i="17" s="1"/>
  <c r="Q150" i="17"/>
  <c r="AJ150" i="17"/>
  <c r="AM149" i="17"/>
  <c r="AL150" i="17"/>
  <c r="AH31" i="17"/>
  <c r="AI30" i="17"/>
  <c r="AK30" i="17"/>
  <c r="H151" i="17"/>
  <c r="I151" i="17" s="1"/>
  <c r="P151" i="17" s="1"/>
  <c r="AE150" i="17"/>
  <c r="AG149" i="17"/>
  <c r="AD151" i="17"/>
  <c r="AC151" i="17"/>
  <c r="AF151" i="17" s="1"/>
  <c r="O150" i="17"/>
  <c r="C152" i="17"/>
  <c r="X152" i="17" s="1"/>
  <c r="N151" i="17"/>
  <c r="S151" i="17"/>
  <c r="V152" i="17" l="1"/>
  <c r="W152" i="17" s="1"/>
  <c r="AB153" i="17" s="1"/>
  <c r="Z152" i="17"/>
  <c r="AA152" i="17" s="1"/>
  <c r="Y152" i="17"/>
  <c r="Q151" i="17"/>
  <c r="S152" i="17"/>
  <c r="H152" i="17"/>
  <c r="I152" i="17" s="1"/>
  <c r="P152" i="17" s="1"/>
  <c r="AJ151" i="17"/>
  <c r="AH32" i="17"/>
  <c r="AI31" i="17"/>
  <c r="AK31" i="17"/>
  <c r="O151" i="17"/>
  <c r="AD152" i="17"/>
  <c r="AC152" i="17"/>
  <c r="AE152" i="17" s="1"/>
  <c r="AE151" i="17"/>
  <c r="AG150" i="17"/>
  <c r="AL151" i="17"/>
  <c r="AM150" i="17"/>
  <c r="N152" i="17"/>
  <c r="C153" i="17"/>
  <c r="X153" i="17" s="1"/>
  <c r="V153" i="17" l="1"/>
  <c r="W153" i="17" s="1"/>
  <c r="AB154" i="17" s="1"/>
  <c r="Z153" i="17"/>
  <c r="AA153" i="17" s="1"/>
  <c r="Y153" i="17"/>
  <c r="S153" i="17"/>
  <c r="Q152" i="17"/>
  <c r="AF152" i="17"/>
  <c r="AG151" i="17"/>
  <c r="AH33" i="17"/>
  <c r="AK32" i="17"/>
  <c r="AI32" i="17"/>
  <c r="AM151" i="17"/>
  <c r="AL152" i="17"/>
  <c r="N153" i="17"/>
  <c r="C154" i="17"/>
  <c r="X154" i="17" s="1"/>
  <c r="AC153" i="17"/>
  <c r="AF153" i="17" s="1"/>
  <c r="O152" i="17"/>
  <c r="AD153" i="17"/>
  <c r="H153" i="17"/>
  <c r="I153" i="17" s="1"/>
  <c r="P153" i="17" s="1"/>
  <c r="AJ152" i="17"/>
  <c r="Z154" i="17" l="1"/>
  <c r="AA154" i="17" s="1"/>
  <c r="V154" i="17"/>
  <c r="W154" i="17" s="1"/>
  <c r="AB155" i="17" s="1"/>
  <c r="Y154" i="17"/>
  <c r="G154" i="17"/>
  <c r="G155" i="17" s="1"/>
  <c r="S154" i="17"/>
  <c r="Q153" i="17"/>
  <c r="O153" i="17"/>
  <c r="AD154" i="17"/>
  <c r="AC154" i="17"/>
  <c r="AF154" i="17" s="1"/>
  <c r="AG152" i="17"/>
  <c r="H154" i="17"/>
  <c r="I154" i="17" s="1"/>
  <c r="P154" i="17" s="1"/>
  <c r="C155" i="17"/>
  <c r="X155" i="17" s="1"/>
  <c r="N154" i="17"/>
  <c r="AM152" i="17"/>
  <c r="AL153" i="17"/>
  <c r="AE153" i="17"/>
  <c r="AJ153" i="17"/>
  <c r="AH34" i="17"/>
  <c r="AK33" i="17"/>
  <c r="AI33" i="17"/>
  <c r="Z155" i="17" l="1"/>
  <c r="AA155" i="17" s="1"/>
  <c r="Y155" i="17"/>
  <c r="V155" i="17"/>
  <c r="W155" i="17" s="1"/>
  <c r="AB156" i="17" s="1"/>
  <c r="Q154" i="17"/>
  <c r="AG153" i="17"/>
  <c r="AM153" i="17"/>
  <c r="AL154" i="17"/>
  <c r="AC155" i="17"/>
  <c r="AE155" i="17" s="1"/>
  <c r="AD155" i="17"/>
  <c r="O154" i="17"/>
  <c r="AE154" i="17"/>
  <c r="H155" i="17"/>
  <c r="I155" i="17" s="1"/>
  <c r="P155" i="17" s="1"/>
  <c r="AH35" i="17"/>
  <c r="AI34" i="17"/>
  <c r="AK34" i="17"/>
  <c r="AJ154" i="17"/>
  <c r="C156" i="17"/>
  <c r="X156" i="17" s="1"/>
  <c r="N155" i="17"/>
  <c r="S155" i="17"/>
  <c r="V156" i="17" l="1"/>
  <c r="W156" i="17" s="1"/>
  <c r="AB157" i="17" s="1"/>
  <c r="Z156" i="17"/>
  <c r="AA156" i="17" s="1"/>
  <c r="Y156" i="17"/>
  <c r="G156" i="17"/>
  <c r="G157" i="17" s="1"/>
  <c r="S156" i="17"/>
  <c r="AJ155" i="17"/>
  <c r="AH36" i="17"/>
  <c r="AI35" i="17"/>
  <c r="AK35" i="17"/>
  <c r="AF155" i="17"/>
  <c r="H156" i="17"/>
  <c r="I156" i="17" s="1"/>
  <c r="P156" i="17" s="1"/>
  <c r="O155" i="17"/>
  <c r="AD156" i="17"/>
  <c r="AC156" i="17"/>
  <c r="AF156" i="17" s="1"/>
  <c r="N156" i="17"/>
  <c r="C157" i="17"/>
  <c r="X157" i="17" s="1"/>
  <c r="AL155" i="17"/>
  <c r="AM154" i="17"/>
  <c r="AG154" i="17"/>
  <c r="Q155" i="17"/>
  <c r="V157" i="17" l="1"/>
  <c r="W157" i="17" s="1"/>
  <c r="AB158" i="17" s="1"/>
  <c r="Z157" i="17"/>
  <c r="AA157" i="17" s="1"/>
  <c r="Y157" i="17"/>
  <c r="S157" i="17"/>
  <c r="Q156" i="17"/>
  <c r="AG155" i="17"/>
  <c r="AJ156" i="17"/>
  <c r="H157" i="17"/>
  <c r="I157" i="17" s="1"/>
  <c r="P157" i="17" s="1"/>
  <c r="AE156" i="17"/>
  <c r="N157" i="17"/>
  <c r="C158" i="17"/>
  <c r="X158" i="17" s="1"/>
  <c r="AL156" i="17"/>
  <c r="AM155" i="17"/>
  <c r="O156" i="17"/>
  <c r="AD157" i="17"/>
  <c r="AC157" i="17"/>
  <c r="AE157" i="17" s="1"/>
  <c r="AH37" i="17"/>
  <c r="AK36" i="17"/>
  <c r="AI36" i="17"/>
  <c r="Z158" i="17" l="1"/>
  <c r="AA158" i="17" s="1"/>
  <c r="Y158" i="17"/>
  <c r="V158" i="17"/>
  <c r="W158" i="17" s="1"/>
  <c r="AB159" i="17" s="1"/>
  <c r="G158" i="17"/>
  <c r="Q157" i="17"/>
  <c r="AG156" i="17"/>
  <c r="H158" i="17"/>
  <c r="I158" i="17" s="1"/>
  <c r="P158" i="17" s="1"/>
  <c r="AH38" i="17"/>
  <c r="AI37" i="17"/>
  <c r="AK37" i="17"/>
  <c r="O157" i="17"/>
  <c r="AC158" i="17"/>
  <c r="AE158" i="17" s="1"/>
  <c r="AD158" i="17"/>
  <c r="C159" i="17"/>
  <c r="X159" i="17" s="1"/>
  <c r="N158" i="17"/>
  <c r="AF157" i="17"/>
  <c r="AL157" i="17"/>
  <c r="AM156" i="17"/>
  <c r="AJ157" i="17"/>
  <c r="S158" i="17"/>
  <c r="V159" i="17" l="1"/>
  <c r="W159" i="17" s="1"/>
  <c r="AB160" i="17" s="1"/>
  <c r="Z159" i="17"/>
  <c r="AA159" i="17" s="1"/>
  <c r="Y159" i="17"/>
  <c r="G159" i="17"/>
  <c r="Q158" i="17"/>
  <c r="H159" i="17"/>
  <c r="I159" i="17" s="1"/>
  <c r="P159" i="17" s="1"/>
  <c r="AF158" i="17"/>
  <c r="N159" i="17"/>
  <c r="C160" i="17"/>
  <c r="X160" i="17" s="1"/>
  <c r="AJ158" i="17"/>
  <c r="O158" i="17"/>
  <c r="AD159" i="17"/>
  <c r="AC159" i="17"/>
  <c r="AF159" i="17" s="1"/>
  <c r="AL158" i="17"/>
  <c r="AM157" i="17"/>
  <c r="AG157" i="17"/>
  <c r="S159" i="17"/>
  <c r="AH39" i="17"/>
  <c r="AI38" i="17"/>
  <c r="AK38" i="17"/>
  <c r="Z160" i="17" l="1"/>
  <c r="AA160" i="17" s="1"/>
  <c r="Y160" i="17"/>
  <c r="V160" i="17"/>
  <c r="W160" i="17" s="1"/>
  <c r="AB161" i="17" s="1"/>
  <c r="S160" i="17"/>
  <c r="AJ159" i="17"/>
  <c r="AG158" i="17"/>
  <c r="AM158" i="17"/>
  <c r="AL159" i="17"/>
  <c r="O159" i="17"/>
  <c r="AD160" i="17"/>
  <c r="AC160" i="17"/>
  <c r="AF160" i="17" s="1"/>
  <c r="H160" i="17"/>
  <c r="I160" i="17" s="1"/>
  <c r="P160" i="17" s="1"/>
  <c r="N160" i="17"/>
  <c r="C161" i="17"/>
  <c r="X161" i="17" s="1"/>
  <c r="G160" i="17"/>
  <c r="G161" i="17" s="1"/>
  <c r="G162" i="17" s="1"/>
  <c r="G163" i="17" s="1"/>
  <c r="G164" i="17" s="1"/>
  <c r="G165" i="17" s="1"/>
  <c r="AE159" i="17"/>
  <c r="AH40" i="17"/>
  <c r="AK39" i="17"/>
  <c r="AI39" i="17"/>
  <c r="Q159" i="17"/>
  <c r="V161" i="17" l="1"/>
  <c r="W161" i="17" s="1"/>
  <c r="AB162" i="17" s="1"/>
  <c r="Z161" i="17"/>
  <c r="AA161" i="17" s="1"/>
  <c r="Y161" i="17"/>
  <c r="Q160" i="17"/>
  <c r="AJ160" i="17"/>
  <c r="H161" i="17"/>
  <c r="I161" i="17" s="1"/>
  <c r="P161" i="17" s="1"/>
  <c r="AG159" i="17"/>
  <c r="AM159" i="17"/>
  <c r="AL160" i="17"/>
  <c r="N161" i="17"/>
  <c r="C162" i="17"/>
  <c r="X162" i="17" s="1"/>
  <c r="S161" i="17"/>
  <c r="AH41" i="17"/>
  <c r="AK40" i="17"/>
  <c r="AI40" i="17"/>
  <c r="AE160" i="17"/>
  <c r="AC161" i="17"/>
  <c r="AF161" i="17" s="1"/>
  <c r="AD161" i="17"/>
  <c r="O160" i="17"/>
  <c r="V162" i="17" l="1"/>
  <c r="W162" i="17" s="1"/>
  <c r="AB163" i="17" s="1"/>
  <c r="Z162" i="17"/>
  <c r="AA162" i="17" s="1"/>
  <c r="Y162" i="17"/>
  <c r="Q161" i="17"/>
  <c r="AJ161" i="17"/>
  <c r="H162" i="17"/>
  <c r="I162" i="17" s="1"/>
  <c r="P162" i="17" s="1"/>
  <c r="S162" i="17"/>
  <c r="AG160" i="17"/>
  <c r="AH42" i="17"/>
  <c r="AI41" i="17"/>
  <c r="AK41" i="17"/>
  <c r="AC162" i="17"/>
  <c r="AF162" i="17" s="1"/>
  <c r="O161" i="17"/>
  <c r="AD162" i="17"/>
  <c r="AE161" i="17"/>
  <c r="AM160" i="17"/>
  <c r="AL161" i="17"/>
  <c r="C163" i="17"/>
  <c r="X163" i="17" s="1"/>
  <c r="N162" i="17"/>
  <c r="Z163" i="17" l="1"/>
  <c r="AA163" i="17" s="1"/>
  <c r="Y163" i="17"/>
  <c r="V163" i="17"/>
  <c r="W163" i="17" s="1"/>
  <c r="AB164" i="17" s="1"/>
  <c r="Q162" i="17"/>
  <c r="N163" i="17"/>
  <c r="C164" i="17"/>
  <c r="X164" i="17" s="1"/>
  <c r="AD163" i="17"/>
  <c r="O162" i="17"/>
  <c r="AC163" i="17"/>
  <c r="AE163" i="17" s="1"/>
  <c r="S163" i="17"/>
  <c r="AE162" i="17"/>
  <c r="AL162" i="17"/>
  <c r="AM161" i="17"/>
  <c r="AJ162" i="17"/>
  <c r="H163" i="17"/>
  <c r="I163" i="17" s="1"/>
  <c r="P163" i="17" s="1"/>
  <c r="AG161" i="17"/>
  <c r="AH43" i="17"/>
  <c r="AI42" i="17"/>
  <c r="AK42" i="17"/>
  <c r="V164" i="17" l="1"/>
  <c r="W164" i="17" s="1"/>
  <c r="AB165" i="17" s="1"/>
  <c r="Z164" i="17"/>
  <c r="AA164" i="17" s="1"/>
  <c r="Y164" i="17"/>
  <c r="Q163" i="17"/>
  <c r="AJ163" i="17"/>
  <c r="AF163" i="17"/>
  <c r="AL163" i="17"/>
  <c r="AM162" i="17"/>
  <c r="O163" i="17"/>
  <c r="AD164" i="17"/>
  <c r="AC164" i="17"/>
  <c r="AE164" i="17" s="1"/>
  <c r="AG162" i="17"/>
  <c r="N164" i="17"/>
  <c r="C165" i="17"/>
  <c r="X165" i="17" s="1"/>
  <c r="H164" i="17"/>
  <c r="I164" i="17" s="1"/>
  <c r="P164" i="17" s="1"/>
  <c r="S164" i="17"/>
  <c r="AH44" i="17"/>
  <c r="AI43" i="17"/>
  <c r="AK43" i="17"/>
  <c r="V165" i="17" l="1"/>
  <c r="W165" i="17" s="1"/>
  <c r="AB166" i="17" s="1"/>
  <c r="Z165" i="17"/>
  <c r="AA165" i="17" s="1"/>
  <c r="Y165" i="17"/>
  <c r="S165" i="17"/>
  <c r="Q164" i="17"/>
  <c r="AF164" i="17"/>
  <c r="N165" i="17"/>
  <c r="C166" i="17"/>
  <c r="X166" i="17" s="1"/>
  <c r="AJ164" i="17"/>
  <c r="AM163" i="17"/>
  <c r="AL164" i="17"/>
  <c r="AH45" i="17"/>
  <c r="AI44" i="17"/>
  <c r="AK44" i="17"/>
  <c r="AG163" i="17"/>
  <c r="H165" i="17"/>
  <c r="I165" i="17" s="1"/>
  <c r="P165" i="17" s="1"/>
  <c r="AC165" i="17"/>
  <c r="AE165" i="17" s="1"/>
  <c r="AD165" i="17"/>
  <c r="O164" i="17"/>
  <c r="Z166" i="17" l="1"/>
  <c r="AA166" i="17" s="1"/>
  <c r="Y166" i="17"/>
  <c r="V166" i="17"/>
  <c r="W166" i="17" s="1"/>
  <c r="AB167" i="17" s="1"/>
  <c r="G166" i="17"/>
  <c r="G167" i="17" s="1"/>
  <c r="Q165" i="17"/>
  <c r="AF165" i="17"/>
  <c r="AL165" i="17"/>
  <c r="AM164" i="17"/>
  <c r="C167" i="17"/>
  <c r="X167" i="17" s="1"/>
  <c r="N166" i="17"/>
  <c r="AD166" i="17"/>
  <c r="O165" i="17"/>
  <c r="AC166" i="17"/>
  <c r="AF166" i="17" s="1"/>
  <c r="S166" i="17"/>
  <c r="H166" i="17"/>
  <c r="I166" i="17" s="1"/>
  <c r="P166" i="17" s="1"/>
  <c r="AG164" i="17"/>
  <c r="AJ165" i="17"/>
  <c r="AH46" i="17"/>
  <c r="AK45" i="17"/>
  <c r="AI45" i="17"/>
  <c r="Z167" i="17" l="1"/>
  <c r="AA167" i="17" s="1"/>
  <c r="Y167" i="17"/>
  <c r="V167" i="17"/>
  <c r="W167" i="17" s="1"/>
  <c r="AB168" i="17" s="1"/>
  <c r="Q166" i="17"/>
  <c r="S167" i="17"/>
  <c r="H167" i="17"/>
  <c r="I167" i="17" s="1"/>
  <c r="P167" i="17" s="1"/>
  <c r="AD167" i="17"/>
  <c r="O166" i="17"/>
  <c r="AC167" i="17"/>
  <c r="AE167" i="17" s="1"/>
  <c r="AJ166" i="17"/>
  <c r="AE166" i="17"/>
  <c r="AM165" i="17"/>
  <c r="AL166" i="17"/>
  <c r="AH47" i="17"/>
  <c r="AK46" i="17"/>
  <c r="AI46" i="17"/>
  <c r="N167" i="17"/>
  <c r="C168" i="17"/>
  <c r="X168" i="17" s="1"/>
  <c r="AG165" i="17"/>
  <c r="V168" i="17" l="1"/>
  <c r="W168" i="17" s="1"/>
  <c r="AB169" i="17" s="1"/>
  <c r="Z168" i="17"/>
  <c r="AA168" i="17" s="1"/>
  <c r="Y168" i="17"/>
  <c r="G168" i="17"/>
  <c r="G169" i="17" s="1"/>
  <c r="Q167" i="17"/>
  <c r="AF167" i="17"/>
  <c r="O167" i="17"/>
  <c r="AC168" i="17"/>
  <c r="AE168" i="17" s="1"/>
  <c r="AD168" i="17"/>
  <c r="AJ167" i="17"/>
  <c r="AH48" i="17"/>
  <c r="AK47" i="17"/>
  <c r="AI47" i="17"/>
  <c r="AL167" i="17"/>
  <c r="AM166" i="17"/>
  <c r="AG166" i="17"/>
  <c r="H168" i="17"/>
  <c r="I168" i="17" s="1"/>
  <c r="P168" i="17" s="1"/>
  <c r="N168" i="17"/>
  <c r="C169" i="17"/>
  <c r="X169" i="17" s="1"/>
  <c r="S168" i="17"/>
  <c r="V169" i="17" l="1"/>
  <c r="W169" i="17" s="1"/>
  <c r="AB170" i="17" s="1"/>
  <c r="Y169" i="17"/>
  <c r="Z169" i="17"/>
  <c r="AA169" i="17" s="1"/>
  <c r="S169" i="17"/>
  <c r="Q168" i="17"/>
  <c r="AJ168" i="17"/>
  <c r="AC169" i="17"/>
  <c r="AE169" i="17" s="1"/>
  <c r="O168" i="17"/>
  <c r="AD169" i="17"/>
  <c r="AM167" i="17"/>
  <c r="AL168" i="17"/>
  <c r="H169" i="17"/>
  <c r="I169" i="17" s="1"/>
  <c r="P169" i="17" s="1"/>
  <c r="N169" i="17"/>
  <c r="C170" i="17"/>
  <c r="X170" i="17" s="1"/>
  <c r="AF168" i="17"/>
  <c r="AH49" i="17"/>
  <c r="AI48" i="17"/>
  <c r="AK48" i="17"/>
  <c r="AG167" i="17"/>
  <c r="Z170" i="17" l="1"/>
  <c r="AA170" i="17" s="1"/>
  <c r="Y170" i="17"/>
  <c r="V170" i="17"/>
  <c r="W170" i="17" s="1"/>
  <c r="AB171" i="17" s="1"/>
  <c r="G170" i="17"/>
  <c r="S170" i="17"/>
  <c r="Q169" i="17"/>
  <c r="AG168" i="17"/>
  <c r="AD170" i="17"/>
  <c r="O169" i="17"/>
  <c r="AC170" i="17"/>
  <c r="AF170" i="17" s="1"/>
  <c r="AF169" i="17"/>
  <c r="AJ169" i="17"/>
  <c r="C171" i="17"/>
  <c r="X171" i="17" s="1"/>
  <c r="N170" i="17"/>
  <c r="AM168" i="17"/>
  <c r="AL169" i="17"/>
  <c r="AH50" i="17"/>
  <c r="AI49" i="17"/>
  <c r="AK49" i="17"/>
  <c r="H170" i="17"/>
  <c r="I170" i="17" s="1"/>
  <c r="P170" i="17" s="1"/>
  <c r="V171" i="17" l="1"/>
  <c r="W171" i="17" s="1"/>
  <c r="AB172" i="17" s="1"/>
  <c r="Z171" i="17"/>
  <c r="AA171" i="17" s="1"/>
  <c r="Y171" i="17"/>
  <c r="G171" i="17"/>
  <c r="Q170" i="17"/>
  <c r="AM169" i="17"/>
  <c r="AL170" i="17"/>
  <c r="AE170" i="17"/>
  <c r="H171" i="17"/>
  <c r="I171" i="17" s="1"/>
  <c r="P171" i="17" s="1"/>
  <c r="AG169" i="17"/>
  <c r="AD171" i="17"/>
  <c r="AC171" i="17"/>
  <c r="AE171" i="17" s="1"/>
  <c r="O170" i="17"/>
  <c r="C172" i="17"/>
  <c r="X172" i="17" s="1"/>
  <c r="N171" i="17"/>
  <c r="AH51" i="17"/>
  <c r="AI50" i="17"/>
  <c r="AK50" i="17"/>
  <c r="S171" i="17"/>
  <c r="AJ170" i="17"/>
  <c r="V172" i="17" l="1"/>
  <c r="W172" i="17" s="1"/>
  <c r="AB173" i="17" s="1"/>
  <c r="Y172" i="17"/>
  <c r="Z172" i="17"/>
  <c r="AA172" i="17" s="1"/>
  <c r="Q171" i="17"/>
  <c r="S172" i="17"/>
  <c r="H172" i="17"/>
  <c r="I172" i="17" s="1"/>
  <c r="P172" i="17" s="1"/>
  <c r="AJ171" i="17"/>
  <c r="AF171" i="17"/>
  <c r="AG170" i="17"/>
  <c r="AH52" i="17"/>
  <c r="AI51" i="17"/>
  <c r="AK51" i="17"/>
  <c r="C173" i="17"/>
  <c r="X173" i="17" s="1"/>
  <c r="N172" i="17"/>
  <c r="G172" i="17"/>
  <c r="G173" i="17" s="1"/>
  <c r="G174" i="17" s="1"/>
  <c r="G175" i="17" s="1"/>
  <c r="G176" i="17" s="1"/>
  <c r="G177" i="17" s="1"/>
  <c r="AM170" i="17"/>
  <c r="AL171" i="17"/>
  <c r="AC172" i="17"/>
  <c r="AF172" i="17" s="1"/>
  <c r="O171" i="17"/>
  <c r="AD172" i="17"/>
  <c r="V173" i="17" l="1"/>
  <c r="W173" i="17" s="1"/>
  <c r="AB174" i="17" s="1"/>
  <c r="Z173" i="17"/>
  <c r="AA173" i="17" s="1"/>
  <c r="Y173" i="17"/>
  <c r="Q172" i="17"/>
  <c r="O172" i="17"/>
  <c r="AD173" i="17"/>
  <c r="AC173" i="17"/>
  <c r="AF173" i="17" s="1"/>
  <c r="H173" i="17"/>
  <c r="I173" i="17" s="1"/>
  <c r="P173" i="17" s="1"/>
  <c r="AE172" i="17"/>
  <c r="AH53" i="17"/>
  <c r="AI52" i="17"/>
  <c r="AK52" i="17"/>
  <c r="AJ172" i="17"/>
  <c r="C174" i="17"/>
  <c r="X174" i="17" s="1"/>
  <c r="N173" i="17"/>
  <c r="S173" i="17"/>
  <c r="AG171" i="17"/>
  <c r="AL172" i="17"/>
  <c r="AM171" i="17"/>
  <c r="V174" i="17" l="1"/>
  <c r="W174" i="17" s="1"/>
  <c r="AB175" i="17" s="1"/>
  <c r="Z174" i="17"/>
  <c r="AA174" i="17" s="1"/>
  <c r="Y174" i="17"/>
  <c r="S174" i="17"/>
  <c r="Q173" i="17"/>
  <c r="AH54" i="17"/>
  <c r="AI53" i="17"/>
  <c r="AK53" i="17"/>
  <c r="C175" i="17"/>
  <c r="X175" i="17" s="1"/>
  <c r="N174" i="17"/>
  <c r="AE173" i="17"/>
  <c r="H174" i="17"/>
  <c r="I174" i="17" s="1"/>
  <c r="P174" i="17" s="1"/>
  <c r="AJ173" i="17"/>
  <c r="AG172" i="17"/>
  <c r="AL173" i="17"/>
  <c r="AM172" i="17"/>
  <c r="O173" i="17"/>
  <c r="AC174" i="17"/>
  <c r="AE174" i="17" s="1"/>
  <c r="AD174" i="17"/>
  <c r="Z175" i="17" l="1"/>
  <c r="AA175" i="17" s="1"/>
  <c r="Y175" i="17"/>
  <c r="V175" i="17"/>
  <c r="W175" i="17" s="1"/>
  <c r="AB176" i="17" s="1"/>
  <c r="S175" i="17"/>
  <c r="Q174" i="17"/>
  <c r="C176" i="17"/>
  <c r="X176" i="17" s="1"/>
  <c r="N175" i="17"/>
  <c r="AJ174" i="17"/>
  <c r="H175" i="17"/>
  <c r="I175" i="17" s="1"/>
  <c r="P175" i="17" s="1"/>
  <c r="AF174" i="17"/>
  <c r="O174" i="17"/>
  <c r="AD175" i="17"/>
  <c r="AC175" i="17"/>
  <c r="AE175" i="17" s="1"/>
  <c r="AH55" i="17"/>
  <c r="AK54" i="17"/>
  <c r="AI54" i="17"/>
  <c r="AG173" i="17"/>
  <c r="AM173" i="17"/>
  <c r="AL174" i="17"/>
  <c r="V176" i="17" l="1"/>
  <c r="W176" i="17" s="1"/>
  <c r="AB177" i="17" s="1"/>
  <c r="Z176" i="17"/>
  <c r="AA176" i="17" s="1"/>
  <c r="Y176" i="17"/>
  <c r="Q175" i="17"/>
  <c r="N176" i="17"/>
  <c r="C177" i="17"/>
  <c r="X177" i="17" s="1"/>
  <c r="AJ175" i="17"/>
  <c r="S176" i="17"/>
  <c r="AF175" i="17"/>
  <c r="H176" i="17"/>
  <c r="I176" i="17" s="1"/>
  <c r="P176" i="17" s="1"/>
  <c r="AH56" i="17"/>
  <c r="AK55" i="17"/>
  <c r="AI55" i="17"/>
  <c r="AG174" i="17"/>
  <c r="AM174" i="17"/>
  <c r="AL175" i="17"/>
  <c r="O175" i="17"/>
  <c r="AD176" i="17"/>
  <c r="AC176" i="17"/>
  <c r="AF176" i="17" s="1"/>
  <c r="V177" i="17" l="1"/>
  <c r="W177" i="17" s="1"/>
  <c r="AB178" i="17" s="1"/>
  <c r="Z177" i="17"/>
  <c r="AA177" i="17" s="1"/>
  <c r="Y177" i="17"/>
  <c r="Q176" i="17"/>
  <c r="AH57" i="17"/>
  <c r="AI56" i="17"/>
  <c r="AK56" i="17"/>
  <c r="AJ176" i="17"/>
  <c r="AE176" i="17"/>
  <c r="O176" i="17"/>
  <c r="AD177" i="17"/>
  <c r="AC177" i="17"/>
  <c r="AF177" i="17" s="1"/>
  <c r="N177" i="17"/>
  <c r="C178" i="17"/>
  <c r="X178" i="17" s="1"/>
  <c r="S177" i="17"/>
  <c r="AM175" i="17"/>
  <c r="AL176" i="17"/>
  <c r="H177" i="17"/>
  <c r="I177" i="17" s="1"/>
  <c r="P177" i="17" s="1"/>
  <c r="AG175" i="17"/>
  <c r="Z178" i="17" l="1"/>
  <c r="AA178" i="17" s="1"/>
  <c r="Y178" i="17"/>
  <c r="V178" i="17"/>
  <c r="W178" i="17" s="1"/>
  <c r="AB179" i="17" s="1"/>
  <c r="G178" i="17"/>
  <c r="G179" i="17" s="1"/>
  <c r="Q177" i="17"/>
  <c r="AJ177" i="17"/>
  <c r="H178" i="17"/>
  <c r="I178" i="17" s="1"/>
  <c r="P178" i="17" s="1"/>
  <c r="AG176" i="17"/>
  <c r="C179" i="17"/>
  <c r="X179" i="17" s="1"/>
  <c r="N178" i="17"/>
  <c r="AE177" i="17"/>
  <c r="AD178" i="17"/>
  <c r="O177" i="17"/>
  <c r="AC178" i="17"/>
  <c r="AE178" i="17" s="1"/>
  <c r="AL177" i="17"/>
  <c r="AM176" i="17"/>
  <c r="S178" i="17"/>
  <c r="AH58" i="17"/>
  <c r="AK57" i="17"/>
  <c r="AI57" i="17"/>
  <c r="Z179" i="17" l="1"/>
  <c r="AA179" i="17" s="1"/>
  <c r="V179" i="17"/>
  <c r="W179" i="17" s="1"/>
  <c r="AB180" i="17" s="1"/>
  <c r="S179" i="17"/>
  <c r="Y179" i="17"/>
  <c r="Q178" i="17"/>
  <c r="AH59" i="17"/>
  <c r="AI58" i="17"/>
  <c r="AK58" i="17"/>
  <c r="AG177" i="17"/>
  <c r="AJ178" i="17"/>
  <c r="AM177" i="17"/>
  <c r="AL178" i="17"/>
  <c r="AF178" i="17"/>
  <c r="H179" i="17"/>
  <c r="I179" i="17" s="1"/>
  <c r="P179" i="17" s="1"/>
  <c r="AD179" i="17"/>
  <c r="O178" i="17"/>
  <c r="AC179" i="17"/>
  <c r="AF179" i="17" s="1"/>
  <c r="N179" i="17"/>
  <c r="C180" i="17"/>
  <c r="X180" i="17" s="1"/>
  <c r="V180" i="17" l="1"/>
  <c r="W180" i="17" s="1"/>
  <c r="AB181" i="17" s="1"/>
  <c r="Y180" i="17"/>
  <c r="Z180" i="17"/>
  <c r="AA180" i="17" s="1"/>
  <c r="G180" i="17"/>
  <c r="G181" i="17" s="1"/>
  <c r="S180" i="17"/>
  <c r="Q179" i="17"/>
  <c r="AE179" i="17"/>
  <c r="H180" i="17"/>
  <c r="I180" i="17" s="1"/>
  <c r="P180" i="17" s="1"/>
  <c r="AJ179" i="17"/>
  <c r="AH60" i="17"/>
  <c r="AI59" i="17"/>
  <c r="AK59" i="17"/>
  <c r="N180" i="17"/>
  <c r="C181" i="17"/>
  <c r="X181" i="17" s="1"/>
  <c r="AC180" i="17"/>
  <c r="AE180" i="17" s="1"/>
  <c r="AD180" i="17"/>
  <c r="O179" i="17"/>
  <c r="AL179" i="17"/>
  <c r="AM178" i="17"/>
  <c r="AG178" i="17"/>
  <c r="V181" i="17" l="1"/>
  <c r="W181" i="17" s="1"/>
  <c r="AB182" i="17" s="1"/>
  <c r="Y181" i="17"/>
  <c r="Z181" i="17"/>
  <c r="AA181" i="17" s="1"/>
  <c r="Q180" i="17"/>
  <c r="AJ180" i="17"/>
  <c r="AH61" i="17"/>
  <c r="AK60" i="17"/>
  <c r="AI60" i="17"/>
  <c r="H181" i="17"/>
  <c r="I181" i="17" s="1"/>
  <c r="P181" i="17" s="1"/>
  <c r="AM179" i="17"/>
  <c r="AL180" i="17"/>
  <c r="N181" i="17"/>
  <c r="C182" i="17"/>
  <c r="X182" i="17" s="1"/>
  <c r="S181" i="17"/>
  <c r="AG179" i="17"/>
  <c r="AF180" i="17"/>
  <c r="O180" i="17"/>
  <c r="AD181" i="17"/>
  <c r="AC181" i="17"/>
  <c r="AF181" i="17" s="1"/>
  <c r="Z182" i="17" l="1"/>
  <c r="AA182" i="17" s="1"/>
  <c r="V182" i="17"/>
  <c r="W182" i="17" s="1"/>
  <c r="AB183" i="17" s="1"/>
  <c r="G182" i="17"/>
  <c r="Y182" i="17"/>
  <c r="Q181" i="17"/>
  <c r="AH62" i="17"/>
  <c r="AI61" i="17"/>
  <c r="AK61" i="17"/>
  <c r="AC182" i="17"/>
  <c r="AF182" i="17" s="1"/>
  <c r="O181" i="17"/>
  <c r="AD182" i="17"/>
  <c r="S182" i="17"/>
  <c r="AE181" i="17"/>
  <c r="AJ181" i="17"/>
  <c r="AM180" i="17"/>
  <c r="AL181" i="17"/>
  <c r="H182" i="17"/>
  <c r="I182" i="17" s="1"/>
  <c r="P182" i="17" s="1"/>
  <c r="N182" i="17"/>
  <c r="C183" i="17"/>
  <c r="X183" i="17" s="1"/>
  <c r="AG180" i="17"/>
  <c r="V183" i="17" l="1"/>
  <c r="W183" i="17" s="1"/>
  <c r="AB184" i="17" s="1"/>
  <c r="Z183" i="17"/>
  <c r="AA183" i="17" s="1"/>
  <c r="Y183" i="17"/>
  <c r="G183" i="17"/>
  <c r="Q182" i="17"/>
  <c r="C184" i="17"/>
  <c r="X184" i="17" s="1"/>
  <c r="N183" i="17"/>
  <c r="AE182" i="17"/>
  <c r="AJ182" i="17"/>
  <c r="O182" i="17"/>
  <c r="AD183" i="17"/>
  <c r="AC183" i="17"/>
  <c r="AE183" i="17" s="1"/>
  <c r="H183" i="17"/>
  <c r="I183" i="17" s="1"/>
  <c r="P183" i="17" s="1"/>
  <c r="AG181" i="17"/>
  <c r="AL182" i="17"/>
  <c r="AM181" i="17"/>
  <c r="AH63" i="17"/>
  <c r="AK62" i="17"/>
  <c r="AI62" i="17"/>
  <c r="S183" i="17"/>
  <c r="Z184" i="17" l="1"/>
  <c r="AA184" i="17" s="1"/>
  <c r="Y184" i="17"/>
  <c r="V184" i="17"/>
  <c r="W184" i="17" s="1"/>
  <c r="AB185" i="17" s="1"/>
  <c r="S184" i="17"/>
  <c r="Q183" i="17"/>
  <c r="AH64" i="17"/>
  <c r="AK63" i="17"/>
  <c r="AI63" i="17"/>
  <c r="H184" i="17"/>
  <c r="I184" i="17" s="1"/>
  <c r="P184" i="17" s="1"/>
  <c r="AG182" i="17"/>
  <c r="AJ183" i="17"/>
  <c r="AL183" i="17"/>
  <c r="AM182" i="17"/>
  <c r="AF183" i="17"/>
  <c r="O183" i="17"/>
  <c r="AC184" i="17"/>
  <c r="AE184" i="17" s="1"/>
  <c r="AD184" i="17"/>
  <c r="C185" i="17"/>
  <c r="X185" i="17" s="1"/>
  <c r="N184" i="17"/>
  <c r="G184" i="17"/>
  <c r="G185" i="17" s="1"/>
  <c r="G186" i="17" s="1"/>
  <c r="G187" i="17" s="1"/>
  <c r="G188" i="17" s="1"/>
  <c r="G189" i="17" s="1"/>
  <c r="V185" i="17" l="1"/>
  <c r="W185" i="17" s="1"/>
  <c r="AB186" i="17" s="1"/>
  <c r="Y185" i="17"/>
  <c r="Z185" i="17"/>
  <c r="AA185" i="17" s="1"/>
  <c r="Q184" i="17"/>
  <c r="AH65" i="17"/>
  <c r="AK64" i="17"/>
  <c r="AI64" i="17"/>
  <c r="AF184" i="17"/>
  <c r="AL184" i="17"/>
  <c r="AM183" i="17"/>
  <c r="N185" i="17"/>
  <c r="C186" i="17"/>
  <c r="X186" i="17" s="1"/>
  <c r="AJ184" i="17"/>
  <c r="H185" i="17"/>
  <c r="I185" i="17" s="1"/>
  <c r="P185" i="17" s="1"/>
  <c r="S185" i="17"/>
  <c r="O184" i="17"/>
  <c r="AC185" i="17"/>
  <c r="AF185" i="17" s="1"/>
  <c r="AD185" i="17"/>
  <c r="AG183" i="17"/>
  <c r="V186" i="17" l="1"/>
  <c r="W186" i="17" s="1"/>
  <c r="AB187" i="17" s="1"/>
  <c r="Z186" i="17"/>
  <c r="AA186" i="17" s="1"/>
  <c r="Y186" i="17"/>
  <c r="Q185" i="17"/>
  <c r="H186" i="17"/>
  <c r="I186" i="17" s="1"/>
  <c r="P186" i="17" s="1"/>
  <c r="AH66" i="17"/>
  <c r="AI65" i="17"/>
  <c r="AK65" i="17"/>
  <c r="AE185" i="17"/>
  <c r="N186" i="17"/>
  <c r="C187" i="17"/>
  <c r="X187" i="17" s="1"/>
  <c r="AL185" i="17"/>
  <c r="AM184" i="17"/>
  <c r="AG184" i="17"/>
  <c r="AD186" i="17"/>
  <c r="AC186" i="17"/>
  <c r="AE186" i="17" s="1"/>
  <c r="O185" i="17"/>
  <c r="S186" i="17"/>
  <c r="AJ185" i="17"/>
  <c r="Z187" i="17" l="1"/>
  <c r="AA187" i="17" s="1"/>
  <c r="Y187" i="17"/>
  <c r="V187" i="17"/>
  <c r="W187" i="17" s="1"/>
  <c r="AB188" i="17" s="1"/>
  <c r="S187" i="17"/>
  <c r="Q186" i="17"/>
  <c r="AJ186" i="17"/>
  <c r="AH67" i="17"/>
  <c r="AI66" i="17"/>
  <c r="AK66" i="17"/>
  <c r="AF186" i="17"/>
  <c r="H187" i="17"/>
  <c r="I187" i="17" s="1"/>
  <c r="P187" i="17" s="1"/>
  <c r="AM185" i="17"/>
  <c r="AL186" i="17"/>
  <c r="O186" i="17"/>
  <c r="AC187" i="17"/>
  <c r="AE187" i="17" s="1"/>
  <c r="AD187" i="17"/>
  <c r="AG185" i="17"/>
  <c r="N187" i="17"/>
  <c r="C188" i="17"/>
  <c r="X188" i="17" s="1"/>
  <c r="V188" i="17" l="1"/>
  <c r="W188" i="17" s="1"/>
  <c r="AB189" i="17" s="1"/>
  <c r="Z188" i="17"/>
  <c r="AA188" i="17" s="1"/>
  <c r="Y188" i="17"/>
  <c r="S188" i="17"/>
  <c r="Q187" i="17"/>
  <c r="H188" i="17"/>
  <c r="I188" i="17" s="1"/>
  <c r="P188" i="17" s="1"/>
  <c r="AH68" i="17"/>
  <c r="AI67" i="17"/>
  <c r="AK67" i="17"/>
  <c r="AD188" i="17"/>
  <c r="O187" i="17"/>
  <c r="AC188" i="17"/>
  <c r="AE188" i="17" s="1"/>
  <c r="AF187" i="17"/>
  <c r="C189" i="17"/>
  <c r="X189" i="17" s="1"/>
  <c r="N188" i="17"/>
  <c r="AG186" i="17"/>
  <c r="AJ187" i="17"/>
  <c r="AM186" i="17"/>
  <c r="AL187" i="17"/>
  <c r="V189" i="17" l="1"/>
  <c r="W189" i="17" s="1"/>
  <c r="AB190" i="17" s="1"/>
  <c r="Z189" i="17"/>
  <c r="AA189" i="17" s="1"/>
  <c r="Y189" i="17"/>
  <c r="S189" i="17"/>
  <c r="Q188" i="17"/>
  <c r="AL188" i="17"/>
  <c r="AM187" i="17"/>
  <c r="AF188" i="17"/>
  <c r="N189" i="17"/>
  <c r="C190" i="17"/>
  <c r="X190" i="17" s="1"/>
  <c r="H189" i="17"/>
  <c r="I189" i="17" s="1"/>
  <c r="P189" i="17" s="1"/>
  <c r="AJ188" i="17"/>
  <c r="AG187" i="17"/>
  <c r="AC189" i="17"/>
  <c r="AE189" i="17" s="1"/>
  <c r="AD189" i="17"/>
  <c r="O188" i="17"/>
  <c r="AH69" i="17"/>
  <c r="AK68" i="17"/>
  <c r="AI68" i="17"/>
  <c r="Z190" i="17" l="1"/>
  <c r="AA190" i="17" s="1"/>
  <c r="Y190" i="17"/>
  <c r="V190" i="17"/>
  <c r="W190" i="17" s="1"/>
  <c r="AB191" i="17" s="1"/>
  <c r="G190" i="17"/>
  <c r="G191" i="17" s="1"/>
  <c r="Q189" i="17"/>
  <c r="AJ189" i="17"/>
  <c r="AG188" i="17"/>
  <c r="H190" i="17"/>
  <c r="I190" i="17" s="1"/>
  <c r="P190" i="17" s="1"/>
  <c r="AM188" i="17"/>
  <c r="AL189" i="17"/>
  <c r="AC190" i="17"/>
  <c r="AF190" i="17" s="1"/>
  <c r="O189" i="17"/>
  <c r="AD190" i="17"/>
  <c r="N190" i="17"/>
  <c r="C191" i="17"/>
  <c r="X191" i="17" s="1"/>
  <c r="S190" i="17"/>
  <c r="AF189" i="17"/>
  <c r="AH70" i="17"/>
  <c r="AI69" i="17"/>
  <c r="AK69" i="17"/>
  <c r="Y191" i="17" l="1"/>
  <c r="Z191" i="17"/>
  <c r="AA191" i="17" s="1"/>
  <c r="V191" i="17"/>
  <c r="W191" i="17" s="1"/>
  <c r="AB192" i="17" s="1"/>
  <c r="S191" i="17"/>
  <c r="Q190" i="17"/>
  <c r="AJ190" i="17"/>
  <c r="AD191" i="17"/>
  <c r="O190" i="17"/>
  <c r="AC191" i="17"/>
  <c r="AE191" i="17" s="1"/>
  <c r="AH71" i="17"/>
  <c r="AI70" i="17"/>
  <c r="AK70" i="17"/>
  <c r="AE190" i="17"/>
  <c r="C192" i="17"/>
  <c r="X192" i="17" s="1"/>
  <c r="N191" i="17"/>
  <c r="AM189" i="17"/>
  <c r="AL190" i="17"/>
  <c r="H191" i="17"/>
  <c r="I191" i="17" s="1"/>
  <c r="P191" i="17" s="1"/>
  <c r="AG189" i="17"/>
  <c r="V192" i="17" l="1"/>
  <c r="W192" i="17" s="1"/>
  <c r="AB193" i="17" s="1"/>
  <c r="Z192" i="17"/>
  <c r="AA192" i="17" s="1"/>
  <c r="Y192" i="17"/>
  <c r="G192" i="17"/>
  <c r="G193" i="17" s="1"/>
  <c r="S192" i="17"/>
  <c r="Q191" i="17"/>
  <c r="O191" i="17"/>
  <c r="AC192" i="17"/>
  <c r="AF192" i="17" s="1"/>
  <c r="AD192" i="17"/>
  <c r="AJ191" i="17"/>
  <c r="AL191" i="17"/>
  <c r="AM190" i="17"/>
  <c r="H192" i="17"/>
  <c r="I192" i="17" s="1"/>
  <c r="P192" i="17" s="1"/>
  <c r="AG190" i="17"/>
  <c r="C193" i="17"/>
  <c r="X193" i="17" s="1"/>
  <c r="N192" i="17"/>
  <c r="AF191" i="17"/>
  <c r="AH72" i="17"/>
  <c r="AK71" i="17"/>
  <c r="AI71" i="17"/>
  <c r="V193" i="17" l="1"/>
  <c r="W193" i="17" s="1"/>
  <c r="AB194" i="17" s="1"/>
  <c r="Z193" i="17"/>
  <c r="AA193" i="17" s="1"/>
  <c r="Y193" i="17"/>
  <c r="Q192" i="17"/>
  <c r="O192" i="17"/>
  <c r="AD193" i="17"/>
  <c r="AC193" i="17"/>
  <c r="AF193" i="17" s="1"/>
  <c r="N193" i="17"/>
  <c r="C194" i="17"/>
  <c r="X194" i="17" s="1"/>
  <c r="AM191" i="17"/>
  <c r="AL192" i="17"/>
  <c r="AH73" i="17"/>
  <c r="AK72" i="17"/>
  <c r="AI72" i="17"/>
  <c r="AE192" i="17"/>
  <c r="S193" i="17"/>
  <c r="AJ192" i="17"/>
  <c r="AG191" i="17"/>
  <c r="H193" i="17"/>
  <c r="I193" i="17" s="1"/>
  <c r="P193" i="17" s="1"/>
  <c r="Z194" i="17" l="1"/>
  <c r="AA194" i="17" s="1"/>
  <c r="Y194" i="17"/>
  <c r="V194" i="17"/>
  <c r="W194" i="17" s="1"/>
  <c r="AB195" i="17" s="1"/>
  <c r="G194" i="17"/>
  <c r="Q193" i="17"/>
  <c r="S194" i="17"/>
  <c r="H194" i="17"/>
  <c r="I194" i="17" s="1"/>
  <c r="P194" i="17" s="1"/>
  <c r="AH74" i="17"/>
  <c r="AI73" i="17"/>
  <c r="AK73" i="17"/>
  <c r="AE193" i="17"/>
  <c r="AG192" i="17"/>
  <c r="C195" i="17"/>
  <c r="X195" i="17" s="1"/>
  <c r="N194" i="17"/>
  <c r="AJ193" i="17"/>
  <c r="AM192" i="17"/>
  <c r="AL193" i="17"/>
  <c r="O193" i="17"/>
  <c r="AD194" i="17"/>
  <c r="AC194" i="17"/>
  <c r="AF194" i="17" s="1"/>
  <c r="V195" i="17" l="1"/>
  <c r="W195" i="17" s="1"/>
  <c r="AB196" i="17" s="1"/>
  <c r="Z195" i="17"/>
  <c r="AA195" i="17" s="1"/>
  <c r="Y195" i="17"/>
  <c r="Q194" i="17"/>
  <c r="S195" i="17"/>
  <c r="G195" i="17"/>
  <c r="AJ194" i="17"/>
  <c r="AM193" i="17"/>
  <c r="AL194" i="17"/>
  <c r="AE194" i="17"/>
  <c r="C196" i="17"/>
  <c r="X196" i="17" s="1"/>
  <c r="N195" i="17"/>
  <c r="AH75" i="17"/>
  <c r="AI74" i="17"/>
  <c r="AK74" i="17"/>
  <c r="AD195" i="17"/>
  <c r="AC195" i="17"/>
  <c r="AE195" i="17" s="1"/>
  <c r="O194" i="17"/>
  <c r="H195" i="17"/>
  <c r="I195" i="17" s="1"/>
  <c r="P195" i="17" s="1"/>
  <c r="AG193" i="17"/>
  <c r="Z196" i="17" l="1"/>
  <c r="AA196" i="17" s="1"/>
  <c r="Y196" i="17"/>
  <c r="V196" i="17"/>
  <c r="W196" i="17" s="1"/>
  <c r="AB197" i="17" s="1"/>
  <c r="Q195" i="17"/>
  <c r="AJ195" i="17"/>
  <c r="AH76" i="17"/>
  <c r="AI75" i="17"/>
  <c r="AK75" i="17"/>
  <c r="AG194" i="17"/>
  <c r="AF195" i="17"/>
  <c r="H196" i="17"/>
  <c r="I196" i="17" s="1"/>
  <c r="P196" i="17" s="1"/>
  <c r="AD196" i="17"/>
  <c r="O195" i="17"/>
  <c r="AC196" i="17"/>
  <c r="AF196" i="17" s="1"/>
  <c r="N196" i="17"/>
  <c r="C197" i="17"/>
  <c r="X197" i="17" s="1"/>
  <c r="G196" i="17"/>
  <c r="G197" i="17" s="1"/>
  <c r="G198" i="17" s="1"/>
  <c r="G199" i="17" s="1"/>
  <c r="G200" i="17" s="1"/>
  <c r="G201" i="17" s="1"/>
  <c r="AL195" i="17"/>
  <c r="AM194" i="17"/>
  <c r="S196" i="17"/>
  <c r="V197" i="17" l="1"/>
  <c r="W197" i="17" s="1"/>
  <c r="AB198" i="17" s="1"/>
  <c r="Z197" i="17"/>
  <c r="AA197" i="17" s="1"/>
  <c r="Y197" i="17"/>
  <c r="Q196" i="17"/>
  <c r="S197" i="17"/>
  <c r="AE196" i="17"/>
  <c r="AL196" i="17"/>
  <c r="AM195" i="17"/>
  <c r="AD197" i="17"/>
  <c r="O196" i="17"/>
  <c r="AC197" i="17"/>
  <c r="AF197" i="17" s="1"/>
  <c r="AH77" i="17"/>
  <c r="AI76" i="17"/>
  <c r="AK76" i="17"/>
  <c r="AG195" i="17"/>
  <c r="H197" i="17"/>
  <c r="I197" i="17" s="1"/>
  <c r="P197" i="17" s="1"/>
  <c r="C198" i="17"/>
  <c r="X198" i="17" s="1"/>
  <c r="N197" i="17"/>
  <c r="AJ196" i="17"/>
  <c r="V198" i="17" l="1"/>
  <c r="W198" i="17" s="1"/>
  <c r="AB199" i="17" s="1"/>
  <c r="Z198" i="17"/>
  <c r="AA198" i="17" s="1"/>
  <c r="Y198" i="17"/>
  <c r="S198" i="17"/>
  <c r="Q197" i="17"/>
  <c r="AJ197" i="17"/>
  <c r="AD198" i="17"/>
  <c r="O197" i="17"/>
  <c r="AC198" i="17"/>
  <c r="AE198" i="17" s="1"/>
  <c r="AE197" i="17"/>
  <c r="H198" i="17"/>
  <c r="I198" i="17" s="1"/>
  <c r="P198" i="17" s="1"/>
  <c r="AM196" i="17"/>
  <c r="AL197" i="17"/>
  <c r="AG196" i="17"/>
  <c r="AH78" i="17"/>
  <c r="AK77" i="17"/>
  <c r="AI77" i="17"/>
  <c r="N198" i="17"/>
  <c r="C199" i="17"/>
  <c r="X199" i="17" s="1"/>
  <c r="Z199" i="17" l="1"/>
  <c r="AA199" i="17" s="1"/>
  <c r="Y199" i="17"/>
  <c r="V199" i="17"/>
  <c r="W199" i="17" s="1"/>
  <c r="AB200" i="17" s="1"/>
  <c r="S199" i="17"/>
  <c r="Q198" i="17"/>
  <c r="AF198" i="17"/>
  <c r="H199" i="17"/>
  <c r="I199" i="17" s="1"/>
  <c r="P199" i="17" s="1"/>
  <c r="AG197" i="17"/>
  <c r="AH79" i="17"/>
  <c r="AI78" i="17"/>
  <c r="AK78" i="17"/>
  <c r="AJ198" i="17"/>
  <c r="N199" i="17"/>
  <c r="C200" i="17"/>
  <c r="X200" i="17" s="1"/>
  <c r="AM197" i="17"/>
  <c r="AL198" i="17"/>
  <c r="AC199" i="17"/>
  <c r="AE199" i="17" s="1"/>
  <c r="AD199" i="17"/>
  <c r="O198" i="17"/>
  <c r="V200" i="17" l="1"/>
  <c r="W200" i="17" s="1"/>
  <c r="AB201" i="17" s="1"/>
  <c r="Y200" i="17"/>
  <c r="Z200" i="17"/>
  <c r="AA200" i="17" s="1"/>
  <c r="S200" i="17"/>
  <c r="Q199" i="17"/>
  <c r="AF199" i="17"/>
  <c r="AD200" i="17"/>
  <c r="O199" i="17"/>
  <c r="AC200" i="17"/>
  <c r="AF200" i="17" s="1"/>
  <c r="AL199" i="17"/>
  <c r="AM198" i="17"/>
  <c r="AH80" i="17"/>
  <c r="AI79" i="17"/>
  <c r="AK79" i="17"/>
  <c r="H200" i="17"/>
  <c r="I200" i="17" s="1"/>
  <c r="P200" i="17" s="1"/>
  <c r="AG198" i="17"/>
  <c r="C201" i="17"/>
  <c r="X201" i="17" s="1"/>
  <c r="N200" i="17"/>
  <c r="AJ199" i="17"/>
  <c r="V201" i="17" l="1"/>
  <c r="W201" i="17" s="1"/>
  <c r="AB202" i="17" s="1"/>
  <c r="Z201" i="17"/>
  <c r="AA201" i="17" s="1"/>
  <c r="Y201" i="17"/>
  <c r="S201" i="17"/>
  <c r="Q200" i="17"/>
  <c r="AL200" i="17"/>
  <c r="AM199" i="17"/>
  <c r="H201" i="17"/>
  <c r="I201" i="17" s="1"/>
  <c r="P201" i="17" s="1"/>
  <c r="AJ200" i="17"/>
  <c r="O200" i="17"/>
  <c r="AC201" i="17"/>
  <c r="AE201" i="17" s="1"/>
  <c r="AD201" i="17"/>
  <c r="AE200" i="17"/>
  <c r="C202" i="17"/>
  <c r="X202" i="17" s="1"/>
  <c r="N201" i="17"/>
  <c r="AG199" i="17"/>
  <c r="AH81" i="17"/>
  <c r="AI80" i="17"/>
  <c r="AK80" i="17"/>
  <c r="Z202" i="17" l="1"/>
  <c r="AA202" i="17" s="1"/>
  <c r="Y202" i="17"/>
  <c r="V202" i="17"/>
  <c r="W202" i="17" s="1"/>
  <c r="AB203" i="17" s="1"/>
  <c r="G202" i="17"/>
  <c r="G203" i="17" s="1"/>
  <c r="Q201" i="17"/>
  <c r="AF201" i="17"/>
  <c r="H202" i="17"/>
  <c r="I202" i="17" s="1"/>
  <c r="P202" i="17" s="1"/>
  <c r="AJ201" i="17"/>
  <c r="AG200" i="17"/>
  <c r="C203" i="17"/>
  <c r="X203" i="17" s="1"/>
  <c r="N202" i="17"/>
  <c r="AC202" i="17"/>
  <c r="AE202" i="17" s="1"/>
  <c r="AD202" i="17"/>
  <c r="O201" i="17"/>
  <c r="AL201" i="17"/>
  <c r="AM200" i="17"/>
  <c r="AH82" i="17"/>
  <c r="AK81" i="17"/>
  <c r="AI81" i="17"/>
  <c r="S202" i="17"/>
  <c r="Z203" i="17" l="1"/>
  <c r="AA203" i="17" s="1"/>
  <c r="V203" i="17"/>
  <c r="W203" i="17" s="1"/>
  <c r="AB204" i="17" s="1"/>
  <c r="S203" i="17"/>
  <c r="Y203" i="17"/>
  <c r="Q202" i="17"/>
  <c r="N203" i="17"/>
  <c r="C204" i="17"/>
  <c r="X204" i="17" s="1"/>
  <c r="H203" i="17"/>
  <c r="I203" i="17" s="1"/>
  <c r="P203" i="17" s="1"/>
  <c r="AM201" i="17"/>
  <c r="AL202" i="17"/>
  <c r="AD203" i="17"/>
  <c r="AC203" i="17"/>
  <c r="AF203" i="17" s="1"/>
  <c r="O202" i="17"/>
  <c r="AF202" i="17"/>
  <c r="AH83" i="17"/>
  <c r="AI82" i="17"/>
  <c r="AK82" i="17"/>
  <c r="AJ202" i="17"/>
  <c r="AG201" i="17"/>
  <c r="V204" i="17" l="1"/>
  <c r="W204" i="17" s="1"/>
  <c r="AB205" i="17" s="1"/>
  <c r="Z204" i="17"/>
  <c r="AA204" i="17" s="1"/>
  <c r="Y204" i="17"/>
  <c r="G204" i="17"/>
  <c r="G205" i="17" s="1"/>
  <c r="Q203" i="17"/>
  <c r="N204" i="17"/>
  <c r="C205" i="17"/>
  <c r="X205" i="17" s="1"/>
  <c r="AH84" i="17"/>
  <c r="AK83" i="17"/>
  <c r="AI83" i="17"/>
  <c r="AM202" i="17"/>
  <c r="AL203" i="17"/>
  <c r="S204" i="17"/>
  <c r="AE203" i="17"/>
  <c r="H204" i="17"/>
  <c r="I204" i="17" s="1"/>
  <c r="P204" i="17" s="1"/>
  <c r="AG202" i="17"/>
  <c r="AJ203" i="17"/>
  <c r="AC204" i="17"/>
  <c r="AF204" i="17" s="1"/>
  <c r="O203" i="17"/>
  <c r="AD204" i="17"/>
  <c r="V205" i="17" l="1"/>
  <c r="W205" i="17" s="1"/>
  <c r="AB206" i="17" s="1"/>
  <c r="Z205" i="17"/>
  <c r="AA205" i="17" s="1"/>
  <c r="Y205" i="17"/>
  <c r="Q204" i="17"/>
  <c r="N205" i="17"/>
  <c r="C206" i="17"/>
  <c r="X206" i="17" s="1"/>
  <c r="H205" i="17"/>
  <c r="I205" i="17" s="1"/>
  <c r="P205" i="17" s="1"/>
  <c r="AE204" i="17"/>
  <c r="AJ204" i="17"/>
  <c r="AL204" i="17"/>
  <c r="AM203" i="17"/>
  <c r="O204" i="17"/>
  <c r="AD205" i="17"/>
  <c r="AC205" i="17"/>
  <c r="AF205" i="17" s="1"/>
  <c r="S205" i="17"/>
  <c r="AG203" i="17"/>
  <c r="AH85" i="17"/>
  <c r="AK84" i="17"/>
  <c r="AI84" i="17"/>
  <c r="Z206" i="17" l="1"/>
  <c r="AA206" i="17" s="1"/>
  <c r="Y206" i="17"/>
  <c r="V206" i="17"/>
  <c r="W206" i="17" s="1"/>
  <c r="AB207" i="17" s="1"/>
  <c r="G206" i="17"/>
  <c r="Q205" i="17"/>
  <c r="AH86" i="17"/>
  <c r="AI85" i="17"/>
  <c r="AK85" i="17"/>
  <c r="AM204" i="17"/>
  <c r="AL205" i="17"/>
  <c r="C207" i="17"/>
  <c r="X207" i="17" s="1"/>
  <c r="N206" i="17"/>
  <c r="S206" i="17"/>
  <c r="O205" i="17"/>
  <c r="AD206" i="17"/>
  <c r="AC206" i="17"/>
  <c r="AF206" i="17" s="1"/>
  <c r="AG204" i="17"/>
  <c r="AJ205" i="17"/>
  <c r="AE205" i="17"/>
  <c r="H206" i="17"/>
  <c r="I206" i="17" s="1"/>
  <c r="P206" i="17" s="1"/>
  <c r="V207" i="17" l="1"/>
  <c r="W207" i="17" s="1"/>
  <c r="AB208" i="17" s="1"/>
  <c r="Y207" i="17"/>
  <c r="Z207" i="17"/>
  <c r="AA207" i="17" s="1"/>
  <c r="G207" i="17"/>
  <c r="Q206" i="17"/>
  <c r="AJ206" i="17"/>
  <c r="AL206" i="17"/>
  <c r="AM205" i="17"/>
  <c r="AE206" i="17"/>
  <c r="AG205" i="17"/>
  <c r="S207" i="17"/>
  <c r="O206" i="17"/>
  <c r="AD207" i="17"/>
  <c r="AC207" i="17"/>
  <c r="AE207" i="17" s="1"/>
  <c r="C208" i="17"/>
  <c r="X208" i="17" s="1"/>
  <c r="N207" i="17"/>
  <c r="AH87" i="17"/>
  <c r="AK86" i="17"/>
  <c r="AI86" i="17"/>
  <c r="H207" i="17"/>
  <c r="I207" i="17" s="1"/>
  <c r="P207" i="17" s="1"/>
  <c r="Z208" i="17" l="1"/>
  <c r="AA208" i="17" s="1"/>
  <c r="V208" i="17"/>
  <c r="W208" i="17" s="1"/>
  <c r="AB209" i="17" s="1"/>
  <c r="Y208" i="17"/>
  <c r="Q207" i="17"/>
  <c r="O207" i="17"/>
  <c r="AC208" i="17"/>
  <c r="AF208" i="17" s="1"/>
  <c r="AD208" i="17"/>
  <c r="AH88" i="17"/>
  <c r="AI87" i="17"/>
  <c r="AK87" i="17"/>
  <c r="H208" i="17"/>
  <c r="I208" i="17" s="1"/>
  <c r="P208" i="17" s="1"/>
  <c r="S208" i="17"/>
  <c r="AG206" i="17"/>
  <c r="AF207" i="17"/>
  <c r="AJ207" i="17"/>
  <c r="C209" i="17"/>
  <c r="X209" i="17" s="1"/>
  <c r="N208" i="17"/>
  <c r="G208" i="17"/>
  <c r="G209" i="17" s="1"/>
  <c r="G210" i="17" s="1"/>
  <c r="G211" i="17" s="1"/>
  <c r="G212" i="17" s="1"/>
  <c r="G213" i="17" s="1"/>
  <c r="AL207" i="17"/>
  <c r="AM206" i="17"/>
  <c r="V209" i="17" l="1"/>
  <c r="W209" i="17" s="1"/>
  <c r="AB210" i="17" s="1"/>
  <c r="Y209" i="17"/>
  <c r="Z209" i="17"/>
  <c r="AA209" i="17" s="1"/>
  <c r="S209" i="17"/>
  <c r="Q208" i="17"/>
  <c r="AL208" i="17"/>
  <c r="AM207" i="17"/>
  <c r="AE208" i="17"/>
  <c r="AD209" i="17"/>
  <c r="O208" i="17"/>
  <c r="AC209" i="17"/>
  <c r="AF209" i="17" s="1"/>
  <c r="N209" i="17"/>
  <c r="C210" i="17"/>
  <c r="X210" i="17" s="1"/>
  <c r="AG207" i="17"/>
  <c r="H209" i="17"/>
  <c r="I209" i="17" s="1"/>
  <c r="P209" i="17" s="1"/>
  <c r="AJ208" i="17"/>
  <c r="AH89" i="17"/>
  <c r="AK88" i="17"/>
  <c r="AI88" i="17"/>
  <c r="V210" i="17" l="1"/>
  <c r="W210" i="17" s="1"/>
  <c r="AB211" i="17" s="1"/>
  <c r="Z210" i="17"/>
  <c r="AA210" i="17" s="1"/>
  <c r="Y210" i="17"/>
  <c r="Q209" i="17"/>
  <c r="S210" i="17"/>
  <c r="AE209" i="17"/>
  <c r="H210" i="17"/>
  <c r="I210" i="17" s="1"/>
  <c r="P210" i="17" s="1"/>
  <c r="AH90" i="17"/>
  <c r="AK89" i="17"/>
  <c r="AI89" i="17"/>
  <c r="AG208" i="17"/>
  <c r="AJ209" i="17"/>
  <c r="AM208" i="17"/>
  <c r="AL209" i="17"/>
  <c r="N210" i="17"/>
  <c r="C211" i="17"/>
  <c r="X211" i="17" s="1"/>
  <c r="O209" i="17"/>
  <c r="AC210" i="17"/>
  <c r="AE210" i="17" s="1"/>
  <c r="AD210" i="17"/>
  <c r="Z211" i="17" l="1"/>
  <c r="AA211" i="17" s="1"/>
  <c r="Y211" i="17"/>
  <c r="V211" i="17"/>
  <c r="W211" i="17" s="1"/>
  <c r="AB212" i="17" s="1"/>
  <c r="Q210" i="17"/>
  <c r="AJ210" i="17"/>
  <c r="AF210" i="17"/>
  <c r="AH91" i="17"/>
  <c r="AK90" i="17"/>
  <c r="AI90" i="17"/>
  <c r="O210" i="17"/>
  <c r="AD211" i="17"/>
  <c r="AC211" i="17"/>
  <c r="AF211" i="17" s="1"/>
  <c r="AL210" i="17"/>
  <c r="AM209" i="17"/>
  <c r="H211" i="17"/>
  <c r="I211" i="17" s="1"/>
  <c r="P211" i="17" s="1"/>
  <c r="C212" i="17"/>
  <c r="X212" i="17" s="1"/>
  <c r="N211" i="17"/>
  <c r="AG209" i="17"/>
  <c r="S211" i="17"/>
  <c r="V212" i="17" l="1"/>
  <c r="W212" i="17" s="1"/>
  <c r="AB213" i="17" s="1"/>
  <c r="Z212" i="17"/>
  <c r="AA212" i="17" s="1"/>
  <c r="Y212" i="17"/>
  <c r="S212" i="17"/>
  <c r="AJ211" i="17"/>
  <c r="Q211" i="17"/>
  <c r="AC212" i="17"/>
  <c r="AF212" i="17" s="1"/>
  <c r="AD212" i="17"/>
  <c r="O211" i="17"/>
  <c r="AE211" i="17"/>
  <c r="H212" i="17"/>
  <c r="I212" i="17" s="1"/>
  <c r="P212" i="17" s="1"/>
  <c r="AG210" i="17"/>
  <c r="C213" i="17"/>
  <c r="X213" i="17" s="1"/>
  <c r="N212" i="17"/>
  <c r="AM210" i="17"/>
  <c r="AL211" i="17"/>
  <c r="AH92" i="17"/>
  <c r="AK91" i="17"/>
  <c r="AI91" i="17"/>
  <c r="V213" i="17" l="1"/>
  <c r="W213" i="17" s="1"/>
  <c r="AB214" i="17" s="1"/>
  <c r="Z213" i="17"/>
  <c r="AA213" i="17" s="1"/>
  <c r="Y213" i="17"/>
  <c r="Q212" i="17"/>
  <c r="S213" i="17"/>
  <c r="AE212" i="17"/>
  <c r="AD213" i="17"/>
  <c r="O212" i="17"/>
  <c r="AC213" i="17"/>
  <c r="AF213" i="17" s="1"/>
  <c r="AH93" i="17"/>
  <c r="AI92" i="17"/>
  <c r="AK92" i="17"/>
  <c r="AG211" i="17"/>
  <c r="H213" i="17"/>
  <c r="I213" i="17" s="1"/>
  <c r="P213" i="17" s="1"/>
  <c r="AJ212" i="17"/>
  <c r="AM211" i="17"/>
  <c r="AL212" i="17"/>
  <c r="N213" i="17"/>
  <c r="C214" i="17"/>
  <c r="X214" i="17" s="1"/>
  <c r="Z214" i="17" l="1"/>
  <c r="AA214" i="17" s="1"/>
  <c r="Y214" i="17"/>
  <c r="V214" i="17"/>
  <c r="W214" i="17" s="1"/>
  <c r="AB215" i="17" s="1"/>
  <c r="G214" i="17"/>
  <c r="G215" i="17" s="1"/>
  <c r="Q213" i="17"/>
  <c r="AG212" i="17"/>
  <c r="AE213" i="17"/>
  <c r="AJ213" i="17"/>
  <c r="O213" i="17"/>
  <c r="AD214" i="17"/>
  <c r="AC214" i="17"/>
  <c r="AE214" i="17" s="1"/>
  <c r="H214" i="17"/>
  <c r="I214" i="17" s="1"/>
  <c r="P214" i="17" s="1"/>
  <c r="AH94" i="17"/>
  <c r="AI93" i="17"/>
  <c r="AK93" i="17"/>
  <c r="AM212" i="17"/>
  <c r="AL213" i="17"/>
  <c r="N214" i="17"/>
  <c r="C215" i="17"/>
  <c r="X215" i="17" s="1"/>
  <c r="S214" i="17"/>
  <c r="Z215" i="17" l="1"/>
  <c r="AA215" i="17" s="1"/>
  <c r="V215" i="17"/>
  <c r="W215" i="17" s="1"/>
  <c r="AB216" i="17" s="1"/>
  <c r="Y215" i="17"/>
  <c r="Q214" i="17"/>
  <c r="AG213" i="17"/>
  <c r="H215" i="17"/>
  <c r="I215" i="17" s="1"/>
  <c r="P215" i="17" s="1"/>
  <c r="S215" i="17"/>
  <c r="C216" i="17"/>
  <c r="X216" i="17" s="1"/>
  <c r="N215" i="17"/>
  <c r="AF214" i="17"/>
  <c r="AH95" i="17"/>
  <c r="AK94" i="17"/>
  <c r="AI94" i="17"/>
  <c r="O214" i="17"/>
  <c r="AD215" i="17"/>
  <c r="AC215" i="17"/>
  <c r="AE215" i="17" s="1"/>
  <c r="AJ214" i="17"/>
  <c r="AM213" i="17"/>
  <c r="AL214" i="17"/>
  <c r="V216" i="17" l="1"/>
  <c r="W216" i="17" s="1"/>
  <c r="AB217" i="17" s="1"/>
  <c r="Z216" i="17"/>
  <c r="AA216" i="17" s="1"/>
  <c r="Y216" i="17"/>
  <c r="G216" i="17"/>
  <c r="G217" i="17" s="1"/>
  <c r="Q215" i="17"/>
  <c r="S216" i="17"/>
  <c r="AJ215" i="17"/>
  <c r="AH96" i="17"/>
  <c r="AK95" i="17"/>
  <c r="AI95" i="17"/>
  <c r="H216" i="17"/>
  <c r="I216" i="17" s="1"/>
  <c r="P216" i="17" s="1"/>
  <c r="AL215" i="17"/>
  <c r="AM214" i="17"/>
  <c r="AG214" i="17"/>
  <c r="AF215" i="17"/>
  <c r="O215" i="17"/>
  <c r="AD216" i="17"/>
  <c r="AC216" i="17"/>
  <c r="AF216" i="17" s="1"/>
  <c r="C217" i="17"/>
  <c r="X217" i="17" s="1"/>
  <c r="N216" i="17"/>
  <c r="V217" i="17" l="1"/>
  <c r="W217" i="17" s="1"/>
  <c r="AB218" i="17" s="1"/>
  <c r="Z217" i="17"/>
  <c r="AA217" i="17" s="1"/>
  <c r="Y217" i="17"/>
  <c r="S217" i="17"/>
  <c r="Q216" i="17"/>
  <c r="AM215" i="17"/>
  <c r="AL216" i="17"/>
  <c r="AE216" i="17"/>
  <c r="H217" i="17"/>
  <c r="I217" i="17" s="1"/>
  <c r="P217" i="17" s="1"/>
  <c r="AC217" i="17"/>
  <c r="AF217" i="17" s="1"/>
  <c r="O216" i="17"/>
  <c r="AD217" i="17"/>
  <c r="AJ216" i="17"/>
  <c r="C218" i="17"/>
  <c r="X218" i="17" s="1"/>
  <c r="N217" i="17"/>
  <c r="AG215" i="17"/>
  <c r="AH97" i="17"/>
  <c r="AI96" i="17"/>
  <c r="AK96" i="17"/>
  <c r="Z218" i="17" l="1"/>
  <c r="AA218" i="17" s="1"/>
  <c r="Y218" i="17"/>
  <c r="V218" i="17"/>
  <c r="W218" i="17" s="1"/>
  <c r="AB219" i="17" s="1"/>
  <c r="G218" i="17"/>
  <c r="Q217" i="17"/>
  <c r="H218" i="17"/>
  <c r="I218" i="17" s="1"/>
  <c r="P218" i="17" s="1"/>
  <c r="AG216" i="17"/>
  <c r="O217" i="17"/>
  <c r="AC218" i="17"/>
  <c r="AF218" i="17" s="1"/>
  <c r="AD218" i="17"/>
  <c r="AL217" i="17"/>
  <c r="AM216" i="17"/>
  <c r="AJ217" i="17"/>
  <c r="C219" i="17"/>
  <c r="X219" i="17" s="1"/>
  <c r="N218" i="17"/>
  <c r="AH98" i="17"/>
  <c r="AI97" i="17"/>
  <c r="AK97" i="17"/>
  <c r="AE217" i="17"/>
  <c r="S218" i="17"/>
  <c r="V219" i="17" l="1"/>
  <c r="W219" i="17" s="1"/>
  <c r="AB220" i="17" s="1"/>
  <c r="Z219" i="17"/>
  <c r="AA219" i="17" s="1"/>
  <c r="Y219" i="17"/>
  <c r="G219" i="17"/>
  <c r="Q218" i="17"/>
  <c r="AJ218" i="17"/>
  <c r="N219" i="17"/>
  <c r="C220" i="17"/>
  <c r="X220" i="17" s="1"/>
  <c r="AH99" i="17"/>
  <c r="AI98" i="17"/>
  <c r="AK98" i="17"/>
  <c r="S219" i="17"/>
  <c r="AE218" i="17"/>
  <c r="H219" i="17"/>
  <c r="I219" i="17" s="1"/>
  <c r="P219" i="17" s="1"/>
  <c r="AM217" i="17"/>
  <c r="AL218" i="17"/>
  <c r="AG217" i="17"/>
  <c r="AD219" i="17"/>
  <c r="AC219" i="17"/>
  <c r="AE219" i="17" s="1"/>
  <c r="O218" i="17"/>
  <c r="Z220" i="17" l="1"/>
  <c r="AA220" i="17" s="1"/>
  <c r="Y220" i="17"/>
  <c r="V220" i="17"/>
  <c r="W220" i="17" s="1"/>
  <c r="AB221" i="17" s="1"/>
  <c r="S220" i="17"/>
  <c r="Q219" i="17"/>
  <c r="AJ219" i="17"/>
  <c r="AF219" i="17"/>
  <c r="H220" i="17"/>
  <c r="I220" i="17" s="1"/>
  <c r="P220" i="17" s="1"/>
  <c r="AH100" i="17"/>
  <c r="AI99" i="17"/>
  <c r="AK99" i="17"/>
  <c r="AL219" i="17"/>
  <c r="AM218" i="17"/>
  <c r="C221" i="17"/>
  <c r="X221" i="17" s="1"/>
  <c r="N220" i="17"/>
  <c r="G220" i="17"/>
  <c r="G221" i="17" s="1"/>
  <c r="G222" i="17" s="1"/>
  <c r="G223" i="17" s="1"/>
  <c r="G224" i="17" s="1"/>
  <c r="G225" i="17" s="1"/>
  <c r="O219" i="17"/>
  <c r="AD220" i="17"/>
  <c r="AC220" i="17"/>
  <c r="AF220" i="17" s="1"/>
  <c r="AG218" i="17"/>
  <c r="V221" i="17" l="1"/>
  <c r="W221" i="17" s="1"/>
  <c r="AB222" i="17" s="1"/>
  <c r="Z221" i="17"/>
  <c r="AA221" i="17" s="1"/>
  <c r="Y221" i="17"/>
  <c r="Q220" i="17"/>
  <c r="O220" i="17"/>
  <c r="AC221" i="17"/>
  <c r="AF221" i="17" s="1"/>
  <c r="AD221" i="17"/>
  <c r="C222" i="17"/>
  <c r="X222" i="17" s="1"/>
  <c r="N221" i="17"/>
  <c r="S221" i="17"/>
  <c r="AE220" i="17"/>
  <c r="AH101" i="17"/>
  <c r="AI100" i="17"/>
  <c r="AK100" i="17"/>
  <c r="AJ220" i="17"/>
  <c r="AM219" i="17"/>
  <c r="AL220" i="17"/>
  <c r="H221" i="17"/>
  <c r="I221" i="17" s="1"/>
  <c r="P221" i="17" s="1"/>
  <c r="AG219" i="17"/>
  <c r="V222" i="17" l="1"/>
  <c r="W222" i="17" s="1"/>
  <c r="AB223" i="17" s="1"/>
  <c r="Z222" i="17"/>
  <c r="AA222" i="17" s="1"/>
  <c r="Y222" i="17"/>
  <c r="Q221" i="17"/>
  <c r="AJ221" i="17"/>
  <c r="AL221" i="17"/>
  <c r="AM220" i="17"/>
  <c r="H222" i="17"/>
  <c r="I222" i="17" s="1"/>
  <c r="P222" i="17" s="1"/>
  <c r="S222" i="17"/>
  <c r="O221" i="17"/>
  <c r="AC222" i="17"/>
  <c r="AF222" i="17" s="1"/>
  <c r="AD222" i="17"/>
  <c r="AE221" i="17"/>
  <c r="AG220" i="17"/>
  <c r="AH102" i="17"/>
  <c r="AK101" i="17"/>
  <c r="AI101" i="17"/>
  <c r="C223" i="17"/>
  <c r="X223" i="17" s="1"/>
  <c r="N222" i="17"/>
  <c r="Z223" i="17" l="1"/>
  <c r="AA223" i="17" s="1"/>
  <c r="V223" i="17"/>
  <c r="W223" i="17" s="1"/>
  <c r="AB224" i="17" s="1"/>
  <c r="Y223" i="17"/>
  <c r="Q222" i="17"/>
  <c r="AE222" i="17"/>
  <c r="AJ222" i="17"/>
  <c r="N223" i="17"/>
  <c r="C224" i="17"/>
  <c r="X224" i="17" s="1"/>
  <c r="AG221" i="17"/>
  <c r="AH103" i="17"/>
  <c r="AI102" i="17"/>
  <c r="AK102" i="17"/>
  <c r="AL222" i="17"/>
  <c r="AM221" i="17"/>
  <c r="H223" i="17"/>
  <c r="I223" i="17" s="1"/>
  <c r="P223" i="17" s="1"/>
  <c r="O222" i="17"/>
  <c r="AC223" i="17"/>
  <c r="AE223" i="17" s="1"/>
  <c r="AD223" i="17"/>
  <c r="S223" i="17"/>
  <c r="V224" i="17" l="1"/>
  <c r="W224" i="17" s="1"/>
  <c r="AB225" i="17" s="1"/>
  <c r="Y224" i="17"/>
  <c r="Z224" i="17"/>
  <c r="AA224" i="17" s="1"/>
  <c r="H224" i="17"/>
  <c r="I224" i="17" s="1"/>
  <c r="P224" i="17" s="1"/>
  <c r="C225" i="17"/>
  <c r="X225" i="17" s="1"/>
  <c r="N224" i="17"/>
  <c r="S224" i="17"/>
  <c r="O223" i="17"/>
  <c r="AC224" i="17"/>
  <c r="AE224" i="17" s="1"/>
  <c r="AD224" i="17"/>
  <c r="AM222" i="17"/>
  <c r="AL223" i="17"/>
  <c r="Q223" i="17"/>
  <c r="AG222" i="17"/>
  <c r="AF223" i="17"/>
  <c r="AJ223" i="17"/>
  <c r="AH104" i="17"/>
  <c r="AK103" i="17"/>
  <c r="AI103" i="17"/>
  <c r="V225" i="17" l="1"/>
  <c r="W225" i="17" s="1"/>
  <c r="AB226" i="17" s="1"/>
  <c r="Z225" i="17"/>
  <c r="AA225" i="17" s="1"/>
  <c r="Y225" i="17"/>
  <c r="Q224" i="17"/>
  <c r="AJ224" i="17"/>
  <c r="O224" i="17"/>
  <c r="AC225" i="17"/>
  <c r="AE225" i="17" s="1"/>
  <c r="AD225" i="17"/>
  <c r="H225" i="17"/>
  <c r="I225" i="17" s="1"/>
  <c r="P225" i="17" s="1"/>
  <c r="AF224" i="17"/>
  <c r="N225" i="17"/>
  <c r="C226" i="17"/>
  <c r="X226" i="17" s="1"/>
  <c r="AG223" i="17"/>
  <c r="S225" i="17"/>
  <c r="AH105" i="17"/>
  <c r="AK104" i="17"/>
  <c r="AI104" i="17"/>
  <c r="AM223" i="17"/>
  <c r="AL224" i="17"/>
  <c r="Z226" i="17" l="1"/>
  <c r="AA226" i="17" s="1"/>
  <c r="Y226" i="17"/>
  <c r="V226" i="17"/>
  <c r="W226" i="17" s="1"/>
  <c r="AB227" i="17" s="1"/>
  <c r="G226" i="17"/>
  <c r="G227" i="17" s="1"/>
  <c r="Q225" i="17"/>
  <c r="AJ225" i="17"/>
  <c r="H226" i="17"/>
  <c r="I226" i="17" s="1"/>
  <c r="P226" i="17" s="1"/>
  <c r="AF225" i="17"/>
  <c r="AH106" i="17"/>
  <c r="AI105" i="17"/>
  <c r="AK105" i="17"/>
  <c r="S226" i="17"/>
  <c r="AG224" i="17"/>
  <c r="AM224" i="17"/>
  <c r="AL225" i="17"/>
  <c r="C227" i="17"/>
  <c r="X227" i="17" s="1"/>
  <c r="N226" i="17"/>
  <c r="O225" i="17"/>
  <c r="AC226" i="17"/>
  <c r="AF226" i="17" s="1"/>
  <c r="AD226" i="17"/>
  <c r="Z227" i="17" l="1"/>
  <c r="AA227" i="17" s="1"/>
  <c r="Y227" i="17"/>
  <c r="V227" i="17"/>
  <c r="W227" i="17" s="1"/>
  <c r="AB228" i="17" s="1"/>
  <c r="Q226" i="17"/>
  <c r="AM225" i="17"/>
  <c r="AL226" i="17"/>
  <c r="AE226" i="17"/>
  <c r="AC227" i="17"/>
  <c r="AE227" i="17" s="1"/>
  <c r="AD227" i="17"/>
  <c r="O226" i="17"/>
  <c r="H227" i="17"/>
  <c r="I227" i="17" s="1"/>
  <c r="P227" i="17" s="1"/>
  <c r="AJ226" i="17"/>
  <c r="AH107" i="17"/>
  <c r="AK106" i="17"/>
  <c r="AI106" i="17"/>
  <c r="AG225" i="17"/>
  <c r="C228" i="17"/>
  <c r="X228" i="17" s="1"/>
  <c r="N227" i="17"/>
  <c r="V228" i="17" l="1"/>
  <c r="W228" i="17" s="1"/>
  <c r="AB229" i="17" s="1"/>
  <c r="Z228" i="17"/>
  <c r="AA228" i="17" s="1"/>
  <c r="Y228" i="17"/>
  <c r="G228" i="17"/>
  <c r="G229" i="17" s="1"/>
  <c r="S227" i="17"/>
  <c r="Q227" i="17"/>
  <c r="AC228" i="17"/>
  <c r="AF228" i="17" s="1"/>
  <c r="AD228" i="17"/>
  <c r="O227" i="17"/>
  <c r="AJ227" i="17"/>
  <c r="AH108" i="17"/>
  <c r="AK107" i="17"/>
  <c r="AI107" i="17"/>
  <c r="AF227" i="17"/>
  <c r="AG226" i="17"/>
  <c r="H228" i="17"/>
  <c r="I228" i="17" s="1"/>
  <c r="P228" i="17" s="1"/>
  <c r="AL227" i="17"/>
  <c r="AM226" i="17"/>
  <c r="C229" i="17"/>
  <c r="X229" i="17" s="1"/>
  <c r="N228" i="17"/>
  <c r="V229" i="17" l="1"/>
  <c r="W229" i="17" s="1"/>
  <c r="AB230" i="17" s="1"/>
  <c r="Y229" i="17"/>
  <c r="Z229" i="17"/>
  <c r="AA229" i="17" s="1"/>
  <c r="S228" i="17"/>
  <c r="Q228" i="17"/>
  <c r="AL228" i="17"/>
  <c r="AM227" i="17"/>
  <c r="AC229" i="17"/>
  <c r="AE229" i="17" s="1"/>
  <c r="O228" i="17"/>
  <c r="AD229" i="17"/>
  <c r="H229" i="17"/>
  <c r="I229" i="17" s="1"/>
  <c r="P229" i="17" s="1"/>
  <c r="AJ228" i="17"/>
  <c r="N229" i="17"/>
  <c r="C230" i="17"/>
  <c r="X230" i="17" s="1"/>
  <c r="AE228" i="17"/>
  <c r="AG227" i="17"/>
  <c r="AH109" i="17"/>
  <c r="AK108" i="17"/>
  <c r="AI108" i="17"/>
  <c r="Z230" i="17" l="1"/>
  <c r="AA230" i="17" s="1"/>
  <c r="V230" i="17"/>
  <c r="W230" i="17" s="1"/>
  <c r="AB231" i="17" s="1"/>
  <c r="G230" i="17"/>
  <c r="S229" i="17"/>
  <c r="Y230" i="17"/>
  <c r="Q229" i="17"/>
  <c r="AF229" i="17"/>
  <c r="AG228" i="17"/>
  <c r="C231" i="17"/>
  <c r="X231" i="17" s="1"/>
  <c r="N230" i="17"/>
  <c r="H230" i="17"/>
  <c r="I230" i="17" s="1"/>
  <c r="P230" i="17" s="1"/>
  <c r="AM228" i="17"/>
  <c r="AL229" i="17"/>
  <c r="AH110" i="17"/>
  <c r="AI109" i="17"/>
  <c r="AK109" i="17"/>
  <c r="AJ229" i="17"/>
  <c r="O229" i="17"/>
  <c r="AC230" i="17"/>
  <c r="AE230" i="17" s="1"/>
  <c r="AD230" i="17"/>
  <c r="V231" i="17" l="1"/>
  <c r="W231" i="17" s="1"/>
  <c r="AB232" i="17" s="1"/>
  <c r="Z231" i="17"/>
  <c r="AA231" i="17" s="1"/>
  <c r="Y231" i="17"/>
  <c r="S230" i="17"/>
  <c r="Q230" i="17"/>
  <c r="G231" i="17"/>
  <c r="O230" i="17"/>
  <c r="AD231" i="17"/>
  <c r="AC231" i="17"/>
  <c r="AE231" i="17" s="1"/>
  <c r="H231" i="17"/>
  <c r="I231" i="17" s="1"/>
  <c r="P231" i="17" s="1"/>
  <c r="AF230" i="17"/>
  <c r="AJ230" i="17"/>
  <c r="AL230" i="17"/>
  <c r="AM229" i="17"/>
  <c r="N231" i="17"/>
  <c r="C232" i="17"/>
  <c r="X232" i="17" s="1"/>
  <c r="AG229" i="17"/>
  <c r="AH111" i="17"/>
  <c r="AI110" i="17"/>
  <c r="AK110" i="17"/>
  <c r="V232" i="17" l="1"/>
  <c r="W232" i="17" s="1"/>
  <c r="AB233" i="17" s="1"/>
  <c r="Z232" i="17"/>
  <c r="AA232" i="17" s="1"/>
  <c r="Y232" i="17"/>
  <c r="S231" i="17"/>
  <c r="Q231" i="17"/>
  <c r="AG230" i="17"/>
  <c r="AJ231" i="17"/>
  <c r="AD232" i="17"/>
  <c r="AC232" i="17"/>
  <c r="AF232" i="17" s="1"/>
  <c r="O231" i="17"/>
  <c r="AH112" i="17"/>
  <c r="AI111" i="17"/>
  <c r="AK111" i="17"/>
  <c r="C233" i="17"/>
  <c r="X233" i="17" s="1"/>
  <c r="N232" i="17"/>
  <c r="G232" i="17"/>
  <c r="G233" i="17" s="1"/>
  <c r="G234" i="17" s="1"/>
  <c r="G235" i="17" s="1"/>
  <c r="G236" i="17" s="1"/>
  <c r="G237" i="17" s="1"/>
  <c r="AM230" i="17"/>
  <c r="AL231" i="17"/>
  <c r="AF231" i="17"/>
  <c r="H232" i="17"/>
  <c r="I232" i="17" s="1"/>
  <c r="P232" i="17" s="1"/>
  <c r="V233" i="17" l="1"/>
  <c r="W233" i="17" s="1"/>
  <c r="AB234" i="17" s="1"/>
  <c r="Z233" i="17"/>
  <c r="AA233" i="17" s="1"/>
  <c r="Y233" i="17"/>
  <c r="S232" i="17"/>
  <c r="Q232" i="17"/>
  <c r="O232" i="17"/>
  <c r="AC233" i="17"/>
  <c r="AF233" i="17" s="1"/>
  <c r="AD233" i="17"/>
  <c r="AJ232" i="17"/>
  <c r="N233" i="17"/>
  <c r="C234" i="17"/>
  <c r="X234" i="17" s="1"/>
  <c r="AE232" i="17"/>
  <c r="H233" i="17"/>
  <c r="I233" i="17" s="1"/>
  <c r="P233" i="17" s="1"/>
  <c r="AH113" i="17"/>
  <c r="AI112" i="17"/>
  <c r="AK112" i="17"/>
  <c r="AM231" i="17"/>
  <c r="AL232" i="17"/>
  <c r="AG231" i="17"/>
  <c r="V234" i="17" l="1"/>
  <c r="W234" i="17" s="1"/>
  <c r="AB235" i="17" s="1"/>
  <c r="Y234" i="17"/>
  <c r="Z234" i="17"/>
  <c r="AA234" i="17" s="1"/>
  <c r="S233" i="17"/>
  <c r="Q233" i="17"/>
  <c r="AJ233" i="17"/>
  <c r="AG232" i="17"/>
  <c r="AE233" i="17"/>
  <c r="N234" i="17"/>
  <c r="C235" i="17"/>
  <c r="X235" i="17" s="1"/>
  <c r="AL233" i="17"/>
  <c r="AM232" i="17"/>
  <c r="AC234" i="17"/>
  <c r="AE234" i="17" s="1"/>
  <c r="AD234" i="17"/>
  <c r="O233" i="17"/>
  <c r="AH114" i="17"/>
  <c r="AK113" i="17"/>
  <c r="AI113" i="17"/>
  <c r="H234" i="17"/>
  <c r="I234" i="17" s="1"/>
  <c r="P234" i="17" s="1"/>
  <c r="Z235" i="17" l="1"/>
  <c r="AA235" i="17" s="1"/>
  <c r="Y235" i="17"/>
  <c r="V235" i="17"/>
  <c r="W235" i="17" s="1"/>
  <c r="AB236" i="17" s="1"/>
  <c r="S234" i="17"/>
  <c r="Q234" i="17"/>
  <c r="O234" i="17"/>
  <c r="AD235" i="17"/>
  <c r="AC235" i="17"/>
  <c r="AE235" i="17" s="1"/>
  <c r="AL234" i="17"/>
  <c r="AM233" i="17"/>
  <c r="AF234" i="17"/>
  <c r="H235" i="17"/>
  <c r="I235" i="17" s="1"/>
  <c r="P235" i="17" s="1"/>
  <c r="AG233" i="17"/>
  <c r="AH115" i="17"/>
  <c r="AI114" i="17"/>
  <c r="AK114" i="17"/>
  <c r="C236" i="17"/>
  <c r="X236" i="17" s="1"/>
  <c r="N235" i="17"/>
  <c r="AJ234" i="17"/>
  <c r="V236" i="17" l="1"/>
  <c r="W236" i="17" s="1"/>
  <c r="AB237" i="17" s="1"/>
  <c r="Z236" i="17"/>
  <c r="AA236" i="17" s="1"/>
  <c r="Y236" i="17"/>
  <c r="S235" i="17"/>
  <c r="Q235" i="17"/>
  <c r="AJ235" i="17"/>
  <c r="H236" i="17"/>
  <c r="I236" i="17" s="1"/>
  <c r="P236" i="17" s="1"/>
  <c r="C237" i="17"/>
  <c r="X237" i="17" s="1"/>
  <c r="N236" i="17"/>
  <c r="AF235" i="17"/>
  <c r="AH116" i="17"/>
  <c r="AI115" i="17"/>
  <c r="AK115" i="17"/>
  <c r="AM234" i="17"/>
  <c r="AL235" i="17"/>
  <c r="AG234" i="17"/>
  <c r="AD236" i="17"/>
  <c r="O235" i="17"/>
  <c r="AC236" i="17"/>
  <c r="AF236" i="17" s="1"/>
  <c r="V237" i="17" l="1"/>
  <c r="W237" i="17" s="1"/>
  <c r="AB238" i="17" s="1"/>
  <c r="Z237" i="17"/>
  <c r="AA237" i="17" s="1"/>
  <c r="Y237" i="17"/>
  <c r="S236" i="17"/>
  <c r="AJ236" i="17"/>
  <c r="Q236" i="17"/>
  <c r="AM235" i="17"/>
  <c r="AL236" i="17"/>
  <c r="AD237" i="17"/>
  <c r="O236" i="17"/>
  <c r="AC237" i="17"/>
  <c r="AE237" i="17" s="1"/>
  <c r="AH117" i="17"/>
  <c r="AK116" i="17"/>
  <c r="AI116" i="17"/>
  <c r="AG235" i="17"/>
  <c r="AE236" i="17"/>
  <c r="N237" i="17"/>
  <c r="C238" i="17"/>
  <c r="X238" i="17" s="1"/>
  <c r="H237" i="17"/>
  <c r="I237" i="17" s="1"/>
  <c r="P237" i="17" s="1"/>
  <c r="Z238" i="17" l="1"/>
  <c r="AA238" i="17" s="1"/>
  <c r="V238" i="17"/>
  <c r="W238" i="17" s="1"/>
  <c r="AB239" i="17" s="1"/>
  <c r="S237" i="17"/>
  <c r="Y238" i="17"/>
  <c r="G238" i="17"/>
  <c r="G239" i="17" s="1"/>
  <c r="Q237" i="17"/>
  <c r="AJ237" i="17"/>
  <c r="AC238" i="17"/>
  <c r="AF238" i="17" s="1"/>
  <c r="AD238" i="17"/>
  <c r="O237" i="17"/>
  <c r="N238" i="17"/>
  <c r="C239" i="17"/>
  <c r="X239" i="17" s="1"/>
  <c r="AF237" i="17"/>
  <c r="AG236" i="17"/>
  <c r="H238" i="17"/>
  <c r="I238" i="17" s="1"/>
  <c r="P238" i="17" s="1"/>
  <c r="AH118" i="17"/>
  <c r="AI117" i="17"/>
  <c r="AK117" i="17"/>
  <c r="AL237" i="17"/>
  <c r="AM236" i="17"/>
  <c r="Z239" i="17" l="1"/>
  <c r="AA239" i="17" s="1"/>
  <c r="Y239" i="17"/>
  <c r="V239" i="17"/>
  <c r="W239" i="17" s="1"/>
  <c r="AB240" i="17" s="1"/>
  <c r="S238" i="17"/>
  <c r="Q238" i="17"/>
  <c r="AH119" i="17"/>
  <c r="AK118" i="17"/>
  <c r="AI118" i="17"/>
  <c r="AM237" i="17"/>
  <c r="AL238" i="17"/>
  <c r="O238" i="17"/>
  <c r="AC239" i="17"/>
  <c r="AF239" i="17" s="1"/>
  <c r="AD239" i="17"/>
  <c r="H239" i="17"/>
  <c r="I239" i="17" s="1"/>
  <c r="P239" i="17" s="1"/>
  <c r="AJ238" i="17"/>
  <c r="AE238" i="17"/>
  <c r="AG237" i="17"/>
  <c r="N239" i="17"/>
  <c r="C240" i="17"/>
  <c r="X240" i="17" s="1"/>
  <c r="V240" i="17" l="1"/>
  <c r="W240" i="17" s="1"/>
  <c r="AB241" i="17" s="1"/>
  <c r="Y240" i="17"/>
  <c r="Z240" i="17"/>
  <c r="AA240" i="17" s="1"/>
  <c r="G240" i="17"/>
  <c r="G241" i="17" s="1"/>
  <c r="S239" i="17"/>
  <c r="Q239" i="17"/>
  <c r="AJ239" i="17"/>
  <c r="AE239" i="17"/>
  <c r="O239" i="17"/>
  <c r="AC240" i="17"/>
  <c r="AE240" i="17" s="1"/>
  <c r="AD240" i="17"/>
  <c r="AH120" i="17"/>
  <c r="AI119" i="17"/>
  <c r="AK119" i="17"/>
  <c r="AG238" i="17"/>
  <c r="H240" i="17"/>
  <c r="I240" i="17" s="1"/>
  <c r="P240" i="17" s="1"/>
  <c r="N240" i="17"/>
  <c r="C241" i="17"/>
  <c r="X241" i="17" s="1"/>
  <c r="AL239" i="17"/>
  <c r="AM238" i="17"/>
  <c r="V241" i="17" l="1"/>
  <c r="W241" i="17" s="1"/>
  <c r="AB242" i="17" s="1"/>
  <c r="Z241" i="17"/>
  <c r="AA241" i="17" s="1"/>
  <c r="Y241" i="17"/>
  <c r="S240" i="17"/>
  <c r="Q240" i="17"/>
  <c r="AH121" i="17"/>
  <c r="AK120" i="17"/>
  <c r="AI120" i="17"/>
  <c r="H241" i="17"/>
  <c r="I241" i="17" s="1"/>
  <c r="P241" i="17" s="1"/>
  <c r="AJ240" i="17"/>
  <c r="AF240" i="17"/>
  <c r="AL240" i="17"/>
  <c r="AM239" i="17"/>
  <c r="O240" i="17"/>
  <c r="AD241" i="17"/>
  <c r="AC241" i="17"/>
  <c r="AF241" i="17" s="1"/>
  <c r="N241" i="17"/>
  <c r="C242" i="17"/>
  <c r="X242" i="17" s="1"/>
  <c r="AG239" i="17"/>
  <c r="Z242" i="17" l="1"/>
  <c r="AA242" i="17" s="1"/>
  <c r="V242" i="17"/>
  <c r="W242" i="17" s="1"/>
  <c r="AB243" i="17" s="1"/>
  <c r="G242" i="17"/>
  <c r="S241" i="17"/>
  <c r="Y242" i="17"/>
  <c r="Q241" i="17"/>
  <c r="H242" i="17"/>
  <c r="I242" i="17" s="1"/>
  <c r="P242" i="17" s="1"/>
  <c r="AE241" i="17"/>
  <c r="AJ241" i="17"/>
  <c r="AD242" i="17"/>
  <c r="O241" i="17"/>
  <c r="AC242" i="17"/>
  <c r="AF242" i="17" s="1"/>
  <c r="AL241" i="17"/>
  <c r="AM240" i="17"/>
  <c r="AH122" i="17"/>
  <c r="AK121" i="17"/>
  <c r="AI121" i="17"/>
  <c r="C243" i="17"/>
  <c r="X243" i="17" s="1"/>
  <c r="N242" i="17"/>
  <c r="AG240" i="17"/>
  <c r="V243" i="17" l="1"/>
  <c r="W243" i="17" s="1"/>
  <c r="AB244" i="17" s="1"/>
  <c r="Z243" i="17"/>
  <c r="AA243" i="17" s="1"/>
  <c r="Y243" i="17"/>
  <c r="S242" i="17"/>
  <c r="G243" i="17"/>
  <c r="Q242" i="17"/>
  <c r="AJ242" i="17"/>
  <c r="AG241" i="17"/>
  <c r="AM241" i="17"/>
  <c r="AL242" i="17"/>
  <c r="AE242" i="17"/>
  <c r="C244" i="17"/>
  <c r="X244" i="17" s="1"/>
  <c r="N243" i="17"/>
  <c r="H243" i="17"/>
  <c r="I243" i="17" s="1"/>
  <c r="P243" i="17" s="1"/>
  <c r="AD243" i="17"/>
  <c r="AC243" i="17"/>
  <c r="AF243" i="17" s="1"/>
  <c r="O242" i="17"/>
  <c r="AH123" i="17"/>
  <c r="AK122" i="17"/>
  <c r="AI122" i="17"/>
  <c r="V244" i="17" l="1"/>
  <c r="W244" i="17" s="1"/>
  <c r="AB245" i="17" s="1"/>
  <c r="Z244" i="17"/>
  <c r="AA244" i="17" s="1"/>
  <c r="S243" i="17"/>
  <c r="Y244" i="17"/>
  <c r="Q243" i="17"/>
  <c r="AC244" i="17"/>
  <c r="AF244" i="17" s="1"/>
  <c r="O243" i="17"/>
  <c r="AD244" i="17"/>
  <c r="N244" i="17"/>
  <c r="C245" i="17"/>
  <c r="X245" i="17" s="1"/>
  <c r="G244" i="17"/>
  <c r="G245" i="17" s="1"/>
  <c r="G246" i="17" s="1"/>
  <c r="G247" i="17" s="1"/>
  <c r="G248" i="17" s="1"/>
  <c r="G249" i="17" s="1"/>
  <c r="AG242" i="17"/>
  <c r="AM242" i="17"/>
  <c r="AL243" i="17"/>
  <c r="AH124" i="17"/>
  <c r="AK123" i="17"/>
  <c r="AI123" i="17"/>
  <c r="AE243" i="17"/>
  <c r="AJ243" i="17"/>
  <c r="V245" i="17" l="1"/>
  <c r="W245" i="17" s="1"/>
  <c r="AB246" i="17" s="1"/>
  <c r="Z245" i="17"/>
  <c r="AA245" i="17" s="1"/>
  <c r="Y245" i="17"/>
  <c r="AE244" i="17"/>
  <c r="C246" i="17"/>
  <c r="X246" i="17" s="1"/>
  <c r="N245" i="17"/>
  <c r="AJ244" i="17"/>
  <c r="AG243" i="17"/>
  <c r="H244" i="17"/>
  <c r="I244" i="17" s="1"/>
  <c r="AH125" i="17"/>
  <c r="AK124" i="17"/>
  <c r="AI124" i="17"/>
  <c r="AM243" i="17"/>
  <c r="AL244" i="17"/>
  <c r="AD245" i="17"/>
  <c r="O244" i="17"/>
  <c r="AC245" i="17"/>
  <c r="AF245" i="17" s="1"/>
  <c r="V246" i="17" l="1"/>
  <c r="W246" i="17" s="1"/>
  <c r="AB247" i="17" s="1"/>
  <c r="Z246" i="17"/>
  <c r="AA246" i="17" s="1"/>
  <c r="Y246" i="17"/>
  <c r="P244" i="17"/>
  <c r="S244" i="17"/>
  <c r="AJ245" i="17"/>
  <c r="N246" i="17"/>
  <c r="C247" i="17"/>
  <c r="X247" i="17" s="1"/>
  <c r="AG244" i="17"/>
  <c r="AH126" i="17"/>
  <c r="AK125" i="17"/>
  <c r="AI125" i="17"/>
  <c r="H245" i="17"/>
  <c r="I245" i="17" s="1"/>
  <c r="P245" i="17" s="1"/>
  <c r="AE245" i="17"/>
  <c r="AL245" i="17"/>
  <c r="AM244" i="17"/>
  <c r="Q244" i="17"/>
  <c r="AC246" i="17"/>
  <c r="AF246" i="17" s="1"/>
  <c r="O245" i="17"/>
  <c r="AD246" i="17"/>
  <c r="Z247" i="17" l="1"/>
  <c r="AA247" i="17" s="1"/>
  <c r="V247" i="17"/>
  <c r="W247" i="17" s="1"/>
  <c r="AB248" i="17" s="1"/>
  <c r="S245" i="17"/>
  <c r="Y247" i="17"/>
  <c r="AC247" i="17"/>
  <c r="AE247" i="17" s="1"/>
  <c r="O246" i="17"/>
  <c r="AD247" i="17"/>
  <c r="AM245" i="17"/>
  <c r="AL246" i="17"/>
  <c r="AH127" i="17"/>
  <c r="AK126" i="17"/>
  <c r="AI126" i="17"/>
  <c r="AG245" i="17"/>
  <c r="C248" i="17"/>
  <c r="X248" i="17" s="1"/>
  <c r="N247" i="17"/>
  <c r="Q245" i="17"/>
  <c r="AJ246" i="17"/>
  <c r="H246" i="17"/>
  <c r="I246" i="17" s="1"/>
  <c r="P246" i="17" s="1"/>
  <c r="AE246" i="17"/>
  <c r="V248" i="17" l="1"/>
  <c r="W248" i="17" s="1"/>
  <c r="AB249" i="17" s="1"/>
  <c r="Z248" i="17"/>
  <c r="AA248" i="17" s="1"/>
  <c r="Y248" i="17"/>
  <c r="S246" i="17"/>
  <c r="Q246" i="17"/>
  <c r="H247" i="17"/>
  <c r="I247" i="17" s="1"/>
  <c r="P247" i="17" s="1"/>
  <c r="AF247" i="17"/>
  <c r="AH128" i="17"/>
  <c r="AI127" i="17"/>
  <c r="AK127" i="17"/>
  <c r="AG246" i="17"/>
  <c r="N248" i="17"/>
  <c r="C249" i="17"/>
  <c r="X249" i="17" s="1"/>
  <c r="AJ247" i="17"/>
  <c r="O247" i="17"/>
  <c r="AD248" i="17"/>
  <c r="AC248" i="17"/>
  <c r="AF248" i="17" s="1"/>
  <c r="AL247" i="17"/>
  <c r="AM246" i="17"/>
  <c r="V249" i="17" l="1"/>
  <c r="W249" i="17" s="1"/>
  <c r="AB250" i="17" s="1"/>
  <c r="Z249" i="17"/>
  <c r="AA249" i="17" s="1"/>
  <c r="Y249" i="17"/>
  <c r="S247" i="17"/>
  <c r="H248" i="17"/>
  <c r="I248" i="17" s="1"/>
  <c r="P248" i="17" s="1"/>
  <c r="Q247" i="17"/>
  <c r="AE248" i="17"/>
  <c r="AJ248" i="17"/>
  <c r="O248" i="17"/>
  <c r="AD249" i="17"/>
  <c r="AC249" i="17"/>
  <c r="AF249" i="17" s="1"/>
  <c r="C250" i="17"/>
  <c r="X250" i="17" s="1"/>
  <c r="N249" i="17"/>
  <c r="AM247" i="17"/>
  <c r="AL248" i="17"/>
  <c r="AG247" i="17"/>
  <c r="AH129" i="17"/>
  <c r="AI128" i="17"/>
  <c r="AK128" i="17"/>
  <c r="Z250" i="17" l="1"/>
  <c r="AA250" i="17" s="1"/>
  <c r="Y250" i="17"/>
  <c r="V250" i="17"/>
  <c r="W250" i="17" s="1"/>
  <c r="AB251" i="17" s="1"/>
  <c r="S248" i="17"/>
  <c r="G250" i="17"/>
  <c r="G251" i="17" s="1"/>
  <c r="Q248" i="17"/>
  <c r="H249" i="17"/>
  <c r="I249" i="17" s="1"/>
  <c r="P249" i="17" s="1"/>
  <c r="C251" i="17"/>
  <c r="X251" i="17" s="1"/>
  <c r="N250" i="17"/>
  <c r="AG248" i="17"/>
  <c r="AH130" i="17"/>
  <c r="AK129" i="17"/>
  <c r="AI129" i="17"/>
  <c r="AE249" i="17"/>
  <c r="O249" i="17"/>
  <c r="AD250" i="17"/>
  <c r="AC250" i="17"/>
  <c r="AF250" i="17" s="1"/>
  <c r="AJ249" i="17"/>
  <c r="AL249" i="17"/>
  <c r="AM248" i="17"/>
  <c r="Z251" i="17" l="1"/>
  <c r="AA251" i="17" s="1"/>
  <c r="Y251" i="17"/>
  <c r="V251" i="17"/>
  <c r="W251" i="17" s="1"/>
  <c r="AB252" i="17" s="1"/>
  <c r="S249" i="17"/>
  <c r="Q249" i="17"/>
  <c r="H250" i="17"/>
  <c r="I250" i="17" s="1"/>
  <c r="P250" i="17" s="1"/>
  <c r="AE250" i="17"/>
  <c r="O250" i="17"/>
  <c r="AC251" i="17"/>
  <c r="AF251" i="17" s="1"/>
  <c r="AD251" i="17"/>
  <c r="AG249" i="17"/>
  <c r="AM249" i="17"/>
  <c r="AL250" i="17"/>
  <c r="N251" i="17"/>
  <c r="C252" i="17"/>
  <c r="X252" i="17" s="1"/>
  <c r="AH131" i="17"/>
  <c r="AI130" i="17"/>
  <c r="AK130" i="17"/>
  <c r="AJ250" i="17"/>
  <c r="V252" i="17" l="1"/>
  <c r="W252" i="17" s="1"/>
  <c r="AB253" i="17" s="1"/>
  <c r="Z252" i="17"/>
  <c r="AA252" i="17" s="1"/>
  <c r="Y252" i="17"/>
  <c r="G252" i="17"/>
  <c r="G253" i="17" s="1"/>
  <c r="S250" i="17"/>
  <c r="H251" i="17"/>
  <c r="I251" i="17" s="1"/>
  <c r="P251" i="17" s="1"/>
  <c r="Q250" i="17"/>
  <c r="AJ251" i="17"/>
  <c r="AL251" i="17"/>
  <c r="AM250" i="17"/>
  <c r="AG250" i="17"/>
  <c r="AE251" i="17"/>
  <c r="AH132" i="17"/>
  <c r="AI131" i="17"/>
  <c r="AK131" i="17"/>
  <c r="C253" i="17"/>
  <c r="X253" i="17" s="1"/>
  <c r="N252" i="17"/>
  <c r="O251" i="17"/>
  <c r="AC252" i="17"/>
  <c r="AF252" i="17" s="1"/>
  <c r="AD252" i="17"/>
  <c r="V253" i="17" l="1"/>
  <c r="W253" i="17" s="1"/>
  <c r="AB254" i="17" s="1"/>
  <c r="Z253" i="17"/>
  <c r="AA253" i="17" s="1"/>
  <c r="Y253" i="17"/>
  <c r="S251" i="17"/>
  <c r="H252" i="17"/>
  <c r="I252" i="17" s="1"/>
  <c r="P252" i="17" s="1"/>
  <c r="Q251" i="17"/>
  <c r="AE252" i="17"/>
  <c r="AG251" i="17"/>
  <c r="O252" i="17"/>
  <c r="AC253" i="17"/>
  <c r="AF253" i="17" s="1"/>
  <c r="AD253" i="17"/>
  <c r="AJ252" i="17"/>
  <c r="AH133" i="17"/>
  <c r="AI132" i="17"/>
  <c r="AK132" i="17"/>
  <c r="AM251" i="17"/>
  <c r="AL252" i="17"/>
  <c r="C254" i="17"/>
  <c r="X254" i="17" s="1"/>
  <c r="N253" i="17"/>
  <c r="Z254" i="17" l="1"/>
  <c r="AA254" i="17" s="1"/>
  <c r="Y254" i="17"/>
  <c r="V254" i="17"/>
  <c r="W254" i="17" s="1"/>
  <c r="AB255" i="17" s="1"/>
  <c r="G254" i="17"/>
  <c r="S252" i="17"/>
  <c r="H253" i="17"/>
  <c r="I253" i="17" s="1"/>
  <c r="P253" i="17" s="1"/>
  <c r="Q252" i="17"/>
  <c r="AH134" i="17"/>
  <c r="AI133" i="17"/>
  <c r="AK133" i="17"/>
  <c r="AE253" i="17"/>
  <c r="C255" i="17"/>
  <c r="X255" i="17" s="1"/>
  <c r="N254" i="17"/>
  <c r="AL253" i="17"/>
  <c r="AM252" i="17"/>
  <c r="AJ253" i="17"/>
  <c r="AG252" i="17"/>
  <c r="AC254" i="17"/>
  <c r="AF254" i="17" s="1"/>
  <c r="O253" i="17"/>
  <c r="AD254" i="17"/>
  <c r="V255" i="17" l="1"/>
  <c r="W255" i="17" s="1"/>
  <c r="AB256" i="17" s="1"/>
  <c r="Z255" i="17"/>
  <c r="AA255" i="17" s="1"/>
  <c r="Y255" i="17"/>
  <c r="S253" i="17"/>
  <c r="G255" i="17"/>
  <c r="H254" i="17"/>
  <c r="I254" i="17" s="1"/>
  <c r="P254" i="17" s="1"/>
  <c r="Q253" i="17"/>
  <c r="O254" i="17"/>
  <c r="AC255" i="17"/>
  <c r="AF255" i="17" s="1"/>
  <c r="AD255" i="17"/>
  <c r="AG253" i="17"/>
  <c r="N255" i="17"/>
  <c r="C256" i="17"/>
  <c r="X256" i="17" s="1"/>
  <c r="AE254" i="17"/>
  <c r="AH135" i="17"/>
  <c r="AI134" i="17"/>
  <c r="AK134" i="17"/>
  <c r="AM253" i="17"/>
  <c r="AL254" i="17"/>
  <c r="AJ254" i="17"/>
  <c r="Z256" i="17" l="1"/>
  <c r="AA256" i="17" s="1"/>
  <c r="Y256" i="17"/>
  <c r="V256" i="17"/>
  <c r="W256" i="17" s="1"/>
  <c r="AB257" i="17" s="1"/>
  <c r="S254" i="17"/>
  <c r="H255" i="17"/>
  <c r="I255" i="17" s="1"/>
  <c r="P255" i="17" s="1"/>
  <c r="Q254" i="17"/>
  <c r="AM254" i="17"/>
  <c r="AL255" i="17"/>
  <c r="AD256" i="17"/>
  <c r="O255" i="17"/>
  <c r="AC256" i="17"/>
  <c r="AE256" i="17" s="1"/>
  <c r="AE255" i="17"/>
  <c r="AG254" i="17"/>
  <c r="AJ255" i="17"/>
  <c r="N256" i="17"/>
  <c r="C257" i="17"/>
  <c r="X257" i="17" s="1"/>
  <c r="G256" i="17"/>
  <c r="G257" i="17" s="1"/>
  <c r="G258" i="17" s="1"/>
  <c r="G259" i="17" s="1"/>
  <c r="G260" i="17" s="1"/>
  <c r="G261" i="17" s="1"/>
  <c r="AH136" i="17"/>
  <c r="AK135" i="17"/>
  <c r="AI135" i="17"/>
  <c r="V257" i="17" l="1"/>
  <c r="W257" i="17" s="1"/>
  <c r="AB258" i="17" s="1"/>
  <c r="Y257" i="17"/>
  <c r="Z257" i="17"/>
  <c r="AA257" i="17" s="1"/>
  <c r="S255" i="17"/>
  <c r="H256" i="17"/>
  <c r="I256" i="17" s="1"/>
  <c r="P256" i="17" s="1"/>
  <c r="Q255" i="17"/>
  <c r="AJ256" i="17"/>
  <c r="AG255" i="17"/>
  <c r="AL256" i="17"/>
  <c r="AM255" i="17"/>
  <c r="AF256" i="17"/>
  <c r="AH137" i="17"/>
  <c r="AK136" i="17"/>
  <c r="AI136" i="17"/>
  <c r="AC257" i="17"/>
  <c r="AE257" i="17" s="1"/>
  <c r="AD257" i="17"/>
  <c r="O256" i="17"/>
  <c r="N257" i="17"/>
  <c r="C258" i="17"/>
  <c r="X258" i="17" s="1"/>
  <c r="V258" i="17" l="1"/>
  <c r="W258" i="17" s="1"/>
  <c r="AB259" i="17" s="1"/>
  <c r="Z258" i="17"/>
  <c r="AA258" i="17" s="1"/>
  <c r="Y258" i="17"/>
  <c r="S256" i="17"/>
  <c r="H257" i="17"/>
  <c r="I257" i="17" s="1"/>
  <c r="P257" i="17" s="1"/>
  <c r="Q256" i="17"/>
  <c r="AJ257" i="17"/>
  <c r="C259" i="17"/>
  <c r="X259" i="17" s="1"/>
  <c r="N258" i="17"/>
  <c r="AH138" i="17"/>
  <c r="AI137" i="17"/>
  <c r="AK137" i="17"/>
  <c r="AF257" i="17"/>
  <c r="AC258" i="17"/>
  <c r="AE258" i="17" s="1"/>
  <c r="AD258" i="17"/>
  <c r="O257" i="17"/>
  <c r="AG256" i="17"/>
  <c r="AL257" i="17"/>
  <c r="AM256" i="17"/>
  <c r="Z259" i="17" l="1"/>
  <c r="AA259" i="17" s="1"/>
  <c r="V259" i="17"/>
  <c r="W259" i="17" s="1"/>
  <c r="AB260" i="17" s="1"/>
  <c r="H258" i="17"/>
  <c r="I258" i="17" s="1"/>
  <c r="P258" i="17" s="1"/>
  <c r="S257" i="17"/>
  <c r="S258" i="17" s="1"/>
  <c r="Q257" i="17"/>
  <c r="Y259" i="17"/>
  <c r="AL258" i="17"/>
  <c r="AM257" i="17"/>
  <c r="AF258" i="17"/>
  <c r="C260" i="17"/>
  <c r="X260" i="17" s="1"/>
  <c r="N259" i="17"/>
  <c r="AJ258" i="17"/>
  <c r="AG257" i="17"/>
  <c r="O258" i="17"/>
  <c r="AD259" i="17"/>
  <c r="AC259" i="17"/>
  <c r="AF259" i="17" s="1"/>
  <c r="AH139" i="17"/>
  <c r="AK138" i="17"/>
  <c r="AI138" i="17"/>
  <c r="V260" i="17" l="1"/>
  <c r="W260" i="17" s="1"/>
  <c r="AB261" i="17" s="1"/>
  <c r="Z260" i="17"/>
  <c r="AA260" i="17" s="1"/>
  <c r="Y260" i="17"/>
  <c r="H259" i="17"/>
  <c r="I259" i="17" s="1"/>
  <c r="P259" i="17" s="1"/>
  <c r="Q258" i="17"/>
  <c r="S259" i="17"/>
  <c r="AG258" i="17"/>
  <c r="AE259" i="17"/>
  <c r="AH140" i="17"/>
  <c r="AK139" i="17"/>
  <c r="AI139" i="17"/>
  <c r="N260" i="17"/>
  <c r="C261" i="17"/>
  <c r="X261" i="17" s="1"/>
  <c r="AM258" i="17"/>
  <c r="AL259" i="17"/>
  <c r="AJ259" i="17"/>
  <c r="AC260" i="17"/>
  <c r="AF260" i="17" s="1"/>
  <c r="AD260" i="17"/>
  <c r="O259" i="17"/>
  <c r="V261" i="17" l="1"/>
  <c r="W261" i="17" s="1"/>
  <c r="AB262" i="17" s="1"/>
  <c r="Y261" i="17"/>
  <c r="Z261" i="17"/>
  <c r="AA261" i="17" s="1"/>
  <c r="H260" i="17"/>
  <c r="I260" i="17" s="1"/>
  <c r="P260" i="17" s="1"/>
  <c r="Q259" i="17"/>
  <c r="S260" i="17"/>
  <c r="AG259" i="17"/>
  <c r="AH141" i="17"/>
  <c r="AI140" i="17"/>
  <c r="AK140" i="17"/>
  <c r="AC261" i="17"/>
  <c r="AE261" i="17" s="1"/>
  <c r="AD261" i="17"/>
  <c r="O260" i="17"/>
  <c r="N261" i="17"/>
  <c r="C262" i="17"/>
  <c r="X262" i="17" s="1"/>
  <c r="AJ260" i="17"/>
  <c r="AE260" i="17"/>
  <c r="AM259" i="17"/>
  <c r="AL260" i="17"/>
  <c r="Z262" i="17" l="1"/>
  <c r="AA262" i="17" s="1"/>
  <c r="V262" i="17"/>
  <c r="W262" i="17" s="1"/>
  <c r="AB263" i="17" s="1"/>
  <c r="H261" i="17"/>
  <c r="I261" i="17" s="1"/>
  <c r="P261" i="17" s="1"/>
  <c r="Q260" i="17"/>
  <c r="S261" i="17"/>
  <c r="Y262" i="17"/>
  <c r="G262" i="17"/>
  <c r="G263" i="17" s="1"/>
  <c r="AG260" i="17"/>
  <c r="O261" i="17"/>
  <c r="AC262" i="17"/>
  <c r="AE262" i="17" s="1"/>
  <c r="AD262" i="17"/>
  <c r="AL261" i="17"/>
  <c r="AM260" i="17"/>
  <c r="AF261" i="17"/>
  <c r="N262" i="17"/>
  <c r="C263" i="17"/>
  <c r="X263" i="17" s="1"/>
  <c r="AH142" i="17"/>
  <c r="AK141" i="17"/>
  <c r="AI141" i="17"/>
  <c r="AJ261" i="17"/>
  <c r="Y263" i="17" l="1"/>
  <c r="Z263" i="17"/>
  <c r="AA263" i="17" s="1"/>
  <c r="V263" i="17"/>
  <c r="W263" i="17" s="1"/>
  <c r="AB264" i="17" s="1"/>
  <c r="H262" i="17"/>
  <c r="I262" i="17" s="1"/>
  <c r="P262" i="17" s="1"/>
  <c r="Q261" i="17"/>
  <c r="S262" i="17"/>
  <c r="AJ262" i="17"/>
  <c r="AF262" i="17"/>
  <c r="C264" i="17"/>
  <c r="X264" i="17" s="1"/>
  <c r="N263" i="17"/>
  <c r="AH143" i="17"/>
  <c r="AK142" i="17"/>
  <c r="AI142" i="17"/>
  <c r="AG261" i="17"/>
  <c r="AM261" i="17"/>
  <c r="AL262" i="17"/>
  <c r="O262" i="17"/>
  <c r="AC263" i="17"/>
  <c r="AF263" i="17" s="1"/>
  <c r="AD263" i="17"/>
  <c r="V264" i="17" l="1"/>
  <c r="W264" i="17" s="1"/>
  <c r="AB265" i="17" s="1"/>
  <c r="Z264" i="17"/>
  <c r="AA264" i="17" s="1"/>
  <c r="Y264" i="17"/>
  <c r="H263" i="17"/>
  <c r="I263" i="17" s="1"/>
  <c r="P263" i="17" s="1"/>
  <c r="Q262" i="17"/>
  <c r="G264" i="17"/>
  <c r="G265" i="17" s="1"/>
  <c r="S263" i="17"/>
  <c r="AG262" i="17"/>
  <c r="AM262" i="17"/>
  <c r="AL263" i="17"/>
  <c r="AH144" i="17"/>
  <c r="AI143" i="17"/>
  <c r="AK143" i="17"/>
  <c r="AJ263" i="17"/>
  <c r="AE263" i="17"/>
  <c r="O263" i="17"/>
  <c r="AC264" i="17"/>
  <c r="AF264" i="17" s="1"/>
  <c r="AD264" i="17"/>
  <c r="N264" i="17"/>
  <c r="C265" i="17"/>
  <c r="X265" i="17" s="1"/>
  <c r="V265" i="17" l="1"/>
  <c r="W265" i="17" s="1"/>
  <c r="AB266" i="17" s="1"/>
  <c r="Z265" i="17"/>
  <c r="AA265" i="17" s="1"/>
  <c r="Y265" i="17"/>
  <c r="Q263" i="17"/>
  <c r="H264" i="17"/>
  <c r="I264" i="17" s="1"/>
  <c r="P264" i="17" s="1"/>
  <c r="S264" i="17"/>
  <c r="AE264" i="17"/>
  <c r="AJ264" i="17"/>
  <c r="O264" i="17"/>
  <c r="AC265" i="17"/>
  <c r="AF265" i="17" s="1"/>
  <c r="AD265" i="17"/>
  <c r="AH145" i="17"/>
  <c r="AI144" i="17"/>
  <c r="AK144" i="17"/>
  <c r="AM263" i="17"/>
  <c r="AL264" i="17"/>
  <c r="N265" i="17"/>
  <c r="C266" i="17"/>
  <c r="X266" i="17" s="1"/>
  <c r="AG263" i="17"/>
  <c r="Z266" i="17" l="1"/>
  <c r="AA266" i="17" s="1"/>
  <c r="V266" i="17"/>
  <c r="W266" i="17" s="1"/>
  <c r="AB267" i="17" s="1"/>
  <c r="Q264" i="17"/>
  <c r="H265" i="17"/>
  <c r="I265" i="17" s="1"/>
  <c r="P265" i="17" s="1"/>
  <c r="G266" i="17"/>
  <c r="S265" i="17"/>
  <c r="Y266" i="17"/>
  <c r="AJ265" i="17"/>
  <c r="AD266" i="17"/>
  <c r="O265" i="17"/>
  <c r="AC266" i="17"/>
  <c r="AF266" i="17" s="1"/>
  <c r="C267" i="17"/>
  <c r="X267" i="17" s="1"/>
  <c r="N266" i="17"/>
  <c r="AL265" i="17"/>
  <c r="AM264" i="17"/>
  <c r="AE265" i="17"/>
  <c r="AG264" i="17"/>
  <c r="AH146" i="17"/>
  <c r="AI145" i="17"/>
  <c r="AK145" i="17"/>
  <c r="Q265" i="17" l="1"/>
  <c r="H266" i="17"/>
  <c r="I266" i="17" s="1"/>
  <c r="P266" i="17" s="1"/>
  <c r="V267" i="17"/>
  <c r="W267" i="17" s="1"/>
  <c r="AB268" i="17" s="1"/>
  <c r="Z267" i="17"/>
  <c r="AA267" i="17" s="1"/>
  <c r="Y267" i="17"/>
  <c r="S266" i="17"/>
  <c r="S267" i="17" s="1"/>
  <c r="G267" i="17"/>
  <c r="Q266" i="17"/>
  <c r="AJ266" i="17"/>
  <c r="AG265" i="17"/>
  <c r="AM265" i="17"/>
  <c r="AL266" i="17"/>
  <c r="AE266" i="17"/>
  <c r="N267" i="17"/>
  <c r="C268" i="17"/>
  <c r="X268" i="17" s="1"/>
  <c r="AH147" i="17"/>
  <c r="AI146" i="17"/>
  <c r="AK146" i="17"/>
  <c r="H267" i="17"/>
  <c r="I267" i="17" s="1"/>
  <c r="P267" i="17" s="1"/>
  <c r="AD267" i="17"/>
  <c r="AC267" i="17"/>
  <c r="AE267" i="17" s="1"/>
  <c r="O266" i="17"/>
  <c r="Y268" i="17" l="1"/>
  <c r="V268" i="17"/>
  <c r="W268" i="17" s="1"/>
  <c r="AB269" i="17" s="1"/>
  <c r="Z268" i="17"/>
  <c r="AA268" i="17" s="1"/>
  <c r="Q267" i="17"/>
  <c r="O267" i="17"/>
  <c r="AC268" i="17"/>
  <c r="AE268" i="17" s="1"/>
  <c r="AD268" i="17"/>
  <c r="AH148" i="17"/>
  <c r="AK147" i="17"/>
  <c r="AI147" i="17"/>
  <c r="C269" i="17"/>
  <c r="X269" i="17" s="1"/>
  <c r="N268" i="17"/>
  <c r="G268" i="17"/>
  <c r="G269" i="17" s="1"/>
  <c r="G270" i="17" s="1"/>
  <c r="G271" i="17" s="1"/>
  <c r="G272" i="17" s="1"/>
  <c r="G273" i="17" s="1"/>
  <c r="AF267" i="17"/>
  <c r="AG266" i="17"/>
  <c r="AJ267" i="17"/>
  <c r="AM266" i="17"/>
  <c r="AL267" i="17"/>
  <c r="V269" i="17" l="1"/>
  <c r="W269" i="17" s="1"/>
  <c r="AB270" i="17" s="1"/>
  <c r="Z269" i="17"/>
  <c r="AA269" i="17" s="1"/>
  <c r="Y269" i="17"/>
  <c r="H268" i="17"/>
  <c r="I268" i="17" s="1"/>
  <c r="AJ268" i="17"/>
  <c r="AF268" i="17"/>
  <c r="AD269" i="17"/>
  <c r="O268" i="17"/>
  <c r="AC269" i="17"/>
  <c r="AE269" i="17" s="1"/>
  <c r="AG267" i="17"/>
  <c r="AM267" i="17"/>
  <c r="AL268" i="17"/>
  <c r="N269" i="17"/>
  <c r="C270" i="17"/>
  <c r="X270" i="17" s="1"/>
  <c r="AH149" i="17"/>
  <c r="AI148" i="17"/>
  <c r="AK148" i="17"/>
  <c r="V270" i="17" l="1"/>
  <c r="W270" i="17" s="1"/>
  <c r="AB271" i="17" s="1"/>
  <c r="Y270" i="17"/>
  <c r="Z270" i="17"/>
  <c r="AA270" i="17" s="1"/>
  <c r="P268" i="17"/>
  <c r="S268" i="17"/>
  <c r="H269" i="17"/>
  <c r="I269" i="17" s="1"/>
  <c r="P269" i="17" s="1"/>
  <c r="Q268" i="17"/>
  <c r="AJ269" i="17"/>
  <c r="AD270" i="17"/>
  <c r="O269" i="17"/>
  <c r="AC270" i="17"/>
  <c r="AE270" i="17" s="1"/>
  <c r="AL269" i="17"/>
  <c r="AM268" i="17"/>
  <c r="AH150" i="17"/>
  <c r="AK149" i="17"/>
  <c r="AI149" i="17"/>
  <c r="AG268" i="17"/>
  <c r="AF269" i="17"/>
  <c r="N270" i="17"/>
  <c r="C271" i="17"/>
  <c r="X271" i="17" s="1"/>
  <c r="Y271" i="17" l="1"/>
  <c r="Z271" i="17"/>
  <c r="AA271" i="17" s="1"/>
  <c r="V271" i="17"/>
  <c r="W271" i="17" s="1"/>
  <c r="AB272" i="17" s="1"/>
  <c r="S269" i="17"/>
  <c r="H270" i="17"/>
  <c r="I270" i="17" s="1"/>
  <c r="P270" i="17" s="1"/>
  <c r="Q269" i="17"/>
  <c r="AJ270" i="17"/>
  <c r="AH151" i="17"/>
  <c r="AK150" i="17"/>
  <c r="AI150" i="17"/>
  <c r="AF270" i="17"/>
  <c r="O270" i="17"/>
  <c r="AC271" i="17"/>
  <c r="AF271" i="17" s="1"/>
  <c r="AD271" i="17"/>
  <c r="AL270" i="17"/>
  <c r="AM269" i="17"/>
  <c r="C272" i="17"/>
  <c r="X272" i="17" s="1"/>
  <c r="N271" i="17"/>
  <c r="AG269" i="17"/>
  <c r="V272" i="17" l="1"/>
  <c r="W272" i="17" s="1"/>
  <c r="AB273" i="17" s="1"/>
  <c r="Z272" i="17"/>
  <c r="AA272" i="17" s="1"/>
  <c r="Y272" i="17"/>
  <c r="S270" i="17"/>
  <c r="Q270" i="17"/>
  <c r="H271" i="17"/>
  <c r="I271" i="17" s="1"/>
  <c r="P271" i="17" s="1"/>
  <c r="AJ271" i="17"/>
  <c r="AE271" i="17"/>
  <c r="AC272" i="17"/>
  <c r="AF272" i="17" s="1"/>
  <c r="O271" i="17"/>
  <c r="AD272" i="17"/>
  <c r="AH152" i="17"/>
  <c r="AI151" i="17"/>
  <c r="AK151" i="17"/>
  <c r="N272" i="17"/>
  <c r="C273" i="17"/>
  <c r="X273" i="17" s="1"/>
  <c r="AG270" i="17"/>
  <c r="AL271" i="17"/>
  <c r="AM270" i="17"/>
  <c r="V273" i="17" l="1"/>
  <c r="W273" i="17" s="1"/>
  <c r="AB274" i="17" s="1"/>
  <c r="Z273" i="17"/>
  <c r="AA273" i="17" s="1"/>
  <c r="S271" i="17"/>
  <c r="H272" i="17"/>
  <c r="I272" i="17" s="1"/>
  <c r="P272" i="17" s="1"/>
  <c r="Y273" i="17"/>
  <c r="Q271" i="17"/>
  <c r="O272" i="17"/>
  <c r="AC273" i="17"/>
  <c r="AF273" i="17" s="1"/>
  <c r="AD273" i="17"/>
  <c r="AM271" i="17"/>
  <c r="AL272" i="17"/>
  <c r="N273" i="17"/>
  <c r="C274" i="17"/>
  <c r="X274" i="17" s="1"/>
  <c r="AJ272" i="17"/>
  <c r="AG271" i="17"/>
  <c r="AE272" i="17"/>
  <c r="AH153" i="17"/>
  <c r="AI152" i="17"/>
  <c r="AK152" i="17"/>
  <c r="Z274" i="17" l="1"/>
  <c r="AA274" i="17" s="1"/>
  <c r="Y274" i="17"/>
  <c r="V274" i="17"/>
  <c r="W274" i="17" s="1"/>
  <c r="AB275" i="17" s="1"/>
  <c r="H273" i="17"/>
  <c r="I273" i="17" s="1"/>
  <c r="P273" i="17" s="1"/>
  <c r="Q272" i="17"/>
  <c r="S272" i="17"/>
  <c r="S273" i="17" s="1"/>
  <c r="S274" i="17" s="1"/>
  <c r="G274" i="17"/>
  <c r="G275" i="17" s="1"/>
  <c r="AE273" i="17"/>
  <c r="AL273" i="17"/>
  <c r="AM272" i="17"/>
  <c r="AG272" i="17"/>
  <c r="O273" i="17"/>
  <c r="AD274" i="17"/>
  <c r="AC274" i="17"/>
  <c r="AE274" i="17" s="1"/>
  <c r="AH154" i="17"/>
  <c r="AK153" i="17"/>
  <c r="AI153" i="17"/>
  <c r="C275" i="17"/>
  <c r="X275" i="17" s="1"/>
  <c r="N274" i="17"/>
  <c r="AJ273" i="17"/>
  <c r="H274" i="17" l="1"/>
  <c r="I274" i="17" s="1"/>
  <c r="P274" i="17" s="1"/>
  <c r="Q273" i="17"/>
  <c r="Y275" i="17"/>
  <c r="Z275" i="17"/>
  <c r="AA275" i="17" s="1"/>
  <c r="V275" i="17"/>
  <c r="W275" i="17" s="1"/>
  <c r="AB276" i="17" s="1"/>
  <c r="Q274" i="17"/>
  <c r="O274" i="17"/>
  <c r="AC275" i="17"/>
  <c r="AE275" i="17" s="1"/>
  <c r="AD275" i="17"/>
  <c r="AF274" i="17"/>
  <c r="H275" i="17"/>
  <c r="I275" i="17" s="1"/>
  <c r="P275" i="17" s="1"/>
  <c r="N275" i="17"/>
  <c r="C276" i="17"/>
  <c r="X276" i="17" s="1"/>
  <c r="AJ274" i="17"/>
  <c r="AL274" i="17"/>
  <c r="AM273" i="17"/>
  <c r="AH155" i="17"/>
  <c r="AK154" i="17"/>
  <c r="AI154" i="17"/>
  <c r="AG273" i="17"/>
  <c r="V276" i="17" l="1"/>
  <c r="W276" i="17" s="1"/>
  <c r="AB277" i="17" s="1"/>
  <c r="Z276" i="17"/>
  <c r="AA276" i="17" s="1"/>
  <c r="Y276" i="17"/>
  <c r="G276" i="17"/>
  <c r="G277" i="17" s="1"/>
  <c r="S275" i="17"/>
  <c r="Q275" i="17"/>
  <c r="AG274" i="17"/>
  <c r="AH156" i="17"/>
  <c r="AI155" i="17"/>
  <c r="AK155" i="17"/>
  <c r="H276" i="17"/>
  <c r="I276" i="17" s="1"/>
  <c r="P276" i="17" s="1"/>
  <c r="AF275" i="17"/>
  <c r="AD276" i="17"/>
  <c r="O275" i="17"/>
  <c r="AC276" i="17"/>
  <c r="AE276" i="17" s="1"/>
  <c r="AJ275" i="17"/>
  <c r="AL275" i="17"/>
  <c r="AM274" i="17"/>
  <c r="N276" i="17"/>
  <c r="C277" i="17"/>
  <c r="X277" i="17" s="1"/>
  <c r="V277" i="17" l="1"/>
  <c r="W277" i="17" s="1"/>
  <c r="AB278" i="17" s="1"/>
  <c r="Y277" i="17"/>
  <c r="Z277" i="17"/>
  <c r="AA277" i="17" s="1"/>
  <c r="S276" i="17"/>
  <c r="Q276" i="17"/>
  <c r="AH157" i="17"/>
  <c r="AK156" i="17"/>
  <c r="AI156" i="17"/>
  <c r="AD277" i="17"/>
  <c r="AC277" i="17"/>
  <c r="AF277" i="17" s="1"/>
  <c r="O276" i="17"/>
  <c r="AL276" i="17"/>
  <c r="AM275" i="17"/>
  <c r="AF276" i="17"/>
  <c r="AJ276" i="17"/>
  <c r="AG275" i="17"/>
  <c r="H277" i="17"/>
  <c r="I277" i="17" s="1"/>
  <c r="P277" i="17" s="1"/>
  <c r="C278" i="17"/>
  <c r="X278" i="17" s="1"/>
  <c r="N277" i="17"/>
  <c r="Z278" i="17" l="1"/>
  <c r="AA278" i="17" s="1"/>
  <c r="V278" i="17"/>
  <c r="W278" i="17" s="1"/>
  <c r="AB279" i="17" s="1"/>
  <c r="G278" i="17"/>
  <c r="S277" i="17"/>
  <c r="Y278" i="17"/>
  <c r="Q277" i="17"/>
  <c r="AG276" i="17"/>
  <c r="AJ277" i="17"/>
  <c r="AE277" i="17"/>
  <c r="AL277" i="17"/>
  <c r="AM276" i="17"/>
  <c r="AH158" i="17"/>
  <c r="AI157" i="17"/>
  <c r="AK157" i="17"/>
  <c r="H278" i="17"/>
  <c r="I278" i="17" s="1"/>
  <c r="P278" i="17" s="1"/>
  <c r="AD278" i="17"/>
  <c r="O277" i="17"/>
  <c r="AC278" i="17"/>
  <c r="AE278" i="17" s="1"/>
  <c r="C279" i="17"/>
  <c r="X279" i="17" s="1"/>
  <c r="N278" i="17"/>
  <c r="V279" i="17" l="1"/>
  <c r="W279" i="17" s="1"/>
  <c r="AB280" i="17" s="1"/>
  <c r="Z279" i="17"/>
  <c r="AA279" i="17" s="1"/>
  <c r="Y279" i="17"/>
  <c r="S278" i="17"/>
  <c r="G279" i="17"/>
  <c r="Q278" i="17"/>
  <c r="H279" i="17"/>
  <c r="I279" i="17" s="1"/>
  <c r="P279" i="17" s="1"/>
  <c r="AL278" i="17"/>
  <c r="AM277" i="17"/>
  <c r="AG277" i="17"/>
  <c r="N279" i="17"/>
  <c r="C280" i="17"/>
  <c r="X280" i="17" s="1"/>
  <c r="AJ278" i="17"/>
  <c r="O278" i="17"/>
  <c r="AC279" i="17"/>
  <c r="AF279" i="17" s="1"/>
  <c r="AD279" i="17"/>
  <c r="AF278" i="17"/>
  <c r="AH159" i="17"/>
  <c r="AI158" i="17"/>
  <c r="AK158" i="17"/>
  <c r="Z280" i="17" l="1"/>
  <c r="AA280" i="17" s="1"/>
  <c r="Y280" i="17"/>
  <c r="V280" i="17"/>
  <c r="W280" i="17" s="1"/>
  <c r="AB281" i="17" s="1"/>
  <c r="S279" i="17"/>
  <c r="Q279" i="17"/>
  <c r="O279" i="17"/>
  <c r="AC280" i="17"/>
  <c r="AF280" i="17" s="1"/>
  <c r="AD280" i="17"/>
  <c r="AE279" i="17"/>
  <c r="AJ279" i="17"/>
  <c r="AH160" i="17"/>
  <c r="AK159" i="17"/>
  <c r="AI159" i="17"/>
  <c r="AL279" i="17"/>
  <c r="AM278" i="17"/>
  <c r="AG278" i="17"/>
  <c r="N280" i="17"/>
  <c r="C281" i="17"/>
  <c r="X281" i="17" s="1"/>
  <c r="G280" i="17"/>
  <c r="G281" i="17" s="1"/>
  <c r="G282" i="17" s="1"/>
  <c r="G283" i="17" s="1"/>
  <c r="G284" i="17" s="1"/>
  <c r="G285" i="17" s="1"/>
  <c r="H280" i="17"/>
  <c r="I280" i="17" s="1"/>
  <c r="P280" i="17" s="1"/>
  <c r="V281" i="17" l="1"/>
  <c r="W281" i="17" s="1"/>
  <c r="AB282" i="17" s="1"/>
  <c r="Z281" i="17"/>
  <c r="AA281" i="17" s="1"/>
  <c r="Y281" i="17"/>
  <c r="S280" i="17"/>
  <c r="Q280" i="17"/>
  <c r="N281" i="17"/>
  <c r="C282" i="17"/>
  <c r="X282" i="17" s="1"/>
  <c r="AJ280" i="17"/>
  <c r="AE280" i="17"/>
  <c r="AD281" i="17"/>
  <c r="AC281" i="17"/>
  <c r="AF281" i="17" s="1"/>
  <c r="O280" i="17"/>
  <c r="AG279" i="17"/>
  <c r="H281" i="17"/>
  <c r="I281" i="17" s="1"/>
  <c r="P281" i="17" s="1"/>
  <c r="AH161" i="17"/>
  <c r="AK160" i="17"/>
  <c r="AI160" i="17"/>
  <c r="AM279" i="17"/>
  <c r="AL280" i="17"/>
  <c r="V282" i="17" l="1"/>
  <c r="W282" i="17" s="1"/>
  <c r="AB283" i="17" s="1"/>
  <c r="Z282" i="17"/>
  <c r="AA282" i="17" s="1"/>
  <c r="Y282" i="17"/>
  <c r="S281" i="17"/>
  <c r="Q281" i="17"/>
  <c r="O281" i="17"/>
  <c r="AD282" i="17"/>
  <c r="AC282" i="17"/>
  <c r="AE282" i="17" s="1"/>
  <c r="AE281" i="17"/>
  <c r="AH162" i="17"/>
  <c r="AK161" i="17"/>
  <c r="AI161" i="17"/>
  <c r="AG280" i="17"/>
  <c r="AM280" i="17"/>
  <c r="AL281" i="17"/>
  <c r="H282" i="17"/>
  <c r="I282" i="17" s="1"/>
  <c r="P282" i="17" s="1"/>
  <c r="N282" i="17"/>
  <c r="C283" i="17"/>
  <c r="X283" i="17" s="1"/>
  <c r="AJ281" i="17"/>
  <c r="Z283" i="17" l="1"/>
  <c r="AA283" i="17" s="1"/>
  <c r="Y283" i="17"/>
  <c r="V283" i="17"/>
  <c r="W283" i="17" s="1"/>
  <c r="AB284" i="17" s="1"/>
  <c r="S282" i="17"/>
  <c r="Q282" i="17"/>
  <c r="H283" i="17"/>
  <c r="I283" i="17" s="1"/>
  <c r="P283" i="17" s="1"/>
  <c r="AF282" i="17"/>
  <c r="AH163" i="17"/>
  <c r="AI162" i="17"/>
  <c r="AK162" i="17"/>
  <c r="O282" i="17"/>
  <c r="AC283" i="17"/>
  <c r="AE283" i="17" s="1"/>
  <c r="AD283" i="17"/>
  <c r="AJ282" i="17"/>
  <c r="C284" i="17"/>
  <c r="X284" i="17" s="1"/>
  <c r="N283" i="17"/>
  <c r="AM281" i="17"/>
  <c r="AL282" i="17"/>
  <c r="AG281" i="17"/>
  <c r="V284" i="17" l="1"/>
  <c r="W284" i="17" s="1"/>
  <c r="AB285" i="17" s="1"/>
  <c r="Y284" i="17"/>
  <c r="Z284" i="17"/>
  <c r="AA284" i="17" s="1"/>
  <c r="S283" i="17"/>
  <c r="Q283" i="17"/>
  <c r="AJ283" i="17"/>
  <c r="C285" i="17"/>
  <c r="X285" i="17" s="1"/>
  <c r="N284" i="17"/>
  <c r="AH164" i="17"/>
  <c r="AI163" i="17"/>
  <c r="AK163" i="17"/>
  <c r="AF283" i="17"/>
  <c r="AM282" i="17"/>
  <c r="AL283" i="17"/>
  <c r="H284" i="17"/>
  <c r="I284" i="17" s="1"/>
  <c r="P284" i="17" s="1"/>
  <c r="AD284" i="17"/>
  <c r="O283" i="17"/>
  <c r="AC284" i="17"/>
  <c r="AE284" i="17" s="1"/>
  <c r="AG282" i="17"/>
  <c r="V285" i="17" l="1"/>
  <c r="W285" i="17" s="1"/>
  <c r="AB286" i="17" s="1"/>
  <c r="Z285" i="17"/>
  <c r="AA285" i="17" s="1"/>
  <c r="Y285" i="17"/>
  <c r="S284" i="17"/>
  <c r="Q284" i="17"/>
  <c r="N285" i="17"/>
  <c r="C286" i="17"/>
  <c r="X286" i="17" s="1"/>
  <c r="AJ284" i="17"/>
  <c r="AC285" i="17"/>
  <c r="AE285" i="17" s="1"/>
  <c r="O284" i="17"/>
  <c r="AD285" i="17"/>
  <c r="AF284" i="17"/>
  <c r="AG283" i="17"/>
  <c r="H285" i="17"/>
  <c r="I285" i="17" s="1"/>
  <c r="P285" i="17" s="1"/>
  <c r="AL284" i="17"/>
  <c r="AM283" i="17"/>
  <c r="AH165" i="17"/>
  <c r="AK164" i="17"/>
  <c r="AI164" i="17"/>
  <c r="Z286" i="17" l="1"/>
  <c r="AA286" i="17" s="1"/>
  <c r="Y286" i="17"/>
  <c r="V286" i="17"/>
  <c r="W286" i="17" s="1"/>
  <c r="AB287" i="17" s="1"/>
  <c r="S285" i="17"/>
  <c r="G286" i="17"/>
  <c r="G287" i="17" s="1"/>
  <c r="Q285" i="17"/>
  <c r="AJ285" i="17"/>
  <c r="AF285" i="17"/>
  <c r="AH166" i="17"/>
  <c r="AI165" i="17"/>
  <c r="AK165" i="17"/>
  <c r="H286" i="17"/>
  <c r="I286" i="17" s="1"/>
  <c r="P286" i="17" s="1"/>
  <c r="AL285" i="17"/>
  <c r="AM284" i="17"/>
  <c r="C287" i="17"/>
  <c r="X287" i="17" s="1"/>
  <c r="N286" i="17"/>
  <c r="AG284" i="17"/>
  <c r="AC286" i="17"/>
  <c r="AF286" i="17" s="1"/>
  <c r="O285" i="17"/>
  <c r="AD286" i="17"/>
  <c r="Z287" i="17" l="1"/>
  <c r="AA287" i="17" s="1"/>
  <c r="Y287" i="17"/>
  <c r="V287" i="17"/>
  <c r="W287" i="17" s="1"/>
  <c r="AB288" i="17" s="1"/>
  <c r="S286" i="17"/>
  <c r="Q286" i="17"/>
  <c r="AJ286" i="17"/>
  <c r="AE286" i="17"/>
  <c r="AM285" i="17"/>
  <c r="AL286" i="17"/>
  <c r="N287" i="17"/>
  <c r="C288" i="17"/>
  <c r="X288" i="17" s="1"/>
  <c r="AC287" i="17"/>
  <c r="AE287" i="17" s="1"/>
  <c r="O286" i="17"/>
  <c r="AD287" i="17"/>
  <c r="AG285" i="17"/>
  <c r="AH167" i="17"/>
  <c r="AK166" i="17"/>
  <c r="AI166" i="17"/>
  <c r="H287" i="17"/>
  <c r="I287" i="17" s="1"/>
  <c r="P287" i="17" s="1"/>
  <c r="V288" i="17" l="1"/>
  <c r="W288" i="17" s="1"/>
  <c r="AB289" i="17" s="1"/>
  <c r="Z288" i="17"/>
  <c r="AA288" i="17" s="1"/>
  <c r="Y288" i="17"/>
  <c r="G288" i="17"/>
  <c r="G289" i="17" s="1"/>
  <c r="S287" i="17"/>
  <c r="Q287" i="17"/>
  <c r="O287" i="17"/>
  <c r="AD288" i="17"/>
  <c r="AC288" i="17"/>
  <c r="AF288" i="17" s="1"/>
  <c r="AJ287" i="17"/>
  <c r="AM286" i="17"/>
  <c r="AL287" i="17"/>
  <c r="AH168" i="17"/>
  <c r="AI167" i="17"/>
  <c r="AK167" i="17"/>
  <c r="N288" i="17"/>
  <c r="C289" i="17"/>
  <c r="X289" i="17" s="1"/>
  <c r="AG286" i="17"/>
  <c r="H288" i="17"/>
  <c r="I288" i="17" s="1"/>
  <c r="P288" i="17" s="1"/>
  <c r="AF287" i="17"/>
  <c r="V289" i="17" l="1"/>
  <c r="W289" i="17" s="1"/>
  <c r="AB290" i="17" s="1"/>
  <c r="Z289" i="17"/>
  <c r="AA289" i="17" s="1"/>
  <c r="Y289" i="17"/>
  <c r="S288" i="17"/>
  <c r="Q288" i="17"/>
  <c r="O288" i="17"/>
  <c r="AC289" i="17"/>
  <c r="AF289" i="17" s="1"/>
  <c r="AD289" i="17"/>
  <c r="AE288" i="17"/>
  <c r="AH169" i="17"/>
  <c r="AK168" i="17"/>
  <c r="AI168" i="17"/>
  <c r="AM287" i="17"/>
  <c r="AL288" i="17"/>
  <c r="H289" i="17"/>
  <c r="I289" i="17" s="1"/>
  <c r="P289" i="17" s="1"/>
  <c r="AJ288" i="17"/>
  <c r="N289" i="17"/>
  <c r="C290" i="17"/>
  <c r="X290" i="17" s="1"/>
  <c r="AG287" i="17"/>
  <c r="Z290" i="17" l="1"/>
  <c r="AA290" i="17" s="1"/>
  <c r="Y290" i="17"/>
  <c r="V290" i="17"/>
  <c r="W290" i="17" s="1"/>
  <c r="AB291" i="17" s="1"/>
  <c r="G290" i="17"/>
  <c r="S289" i="17"/>
  <c r="Q289" i="17"/>
  <c r="AG288" i="17"/>
  <c r="AE289" i="17"/>
  <c r="O289" i="17"/>
  <c r="AC290" i="17"/>
  <c r="AF290" i="17" s="1"/>
  <c r="AD290" i="17"/>
  <c r="AJ289" i="17"/>
  <c r="H290" i="17"/>
  <c r="I290" i="17" s="1"/>
  <c r="P290" i="17" s="1"/>
  <c r="AM288" i="17"/>
  <c r="AL289" i="17"/>
  <c r="C291" i="17"/>
  <c r="X291" i="17" s="1"/>
  <c r="N290" i="17"/>
  <c r="AH170" i="17"/>
  <c r="AI169" i="17"/>
  <c r="AK169" i="17"/>
  <c r="V291" i="17" l="1"/>
  <c r="W291" i="17" s="1"/>
  <c r="AB292" i="17" s="1"/>
  <c r="Z291" i="17"/>
  <c r="AA291" i="17" s="1"/>
  <c r="Y291" i="17"/>
  <c r="S290" i="17"/>
  <c r="G291" i="17"/>
  <c r="Q290" i="17"/>
  <c r="AJ290" i="17"/>
  <c r="AL290" i="17"/>
  <c r="AM289" i="17"/>
  <c r="N291" i="17"/>
  <c r="C292" i="17"/>
  <c r="X292" i="17" s="1"/>
  <c r="O290" i="17"/>
  <c r="AC291" i="17"/>
  <c r="AE291" i="17" s="1"/>
  <c r="AD291" i="17"/>
  <c r="AG289" i="17"/>
  <c r="AE290" i="17"/>
  <c r="H291" i="17"/>
  <c r="I291" i="17" s="1"/>
  <c r="P291" i="17" s="1"/>
  <c r="AH171" i="17"/>
  <c r="AI170" i="17"/>
  <c r="AK170" i="17"/>
  <c r="Z292" i="17" l="1"/>
  <c r="AA292" i="17" s="1"/>
  <c r="Y292" i="17"/>
  <c r="V292" i="17"/>
  <c r="W292" i="17" s="1"/>
  <c r="AB293" i="17" s="1"/>
  <c r="S291" i="17"/>
  <c r="Q291" i="17"/>
  <c r="AF291" i="17"/>
  <c r="C293" i="17"/>
  <c r="X293" i="17" s="1"/>
  <c r="N292" i="17"/>
  <c r="G292" i="17"/>
  <c r="G293" i="17" s="1"/>
  <c r="G294" i="17" s="1"/>
  <c r="G295" i="17" s="1"/>
  <c r="G296" i="17" s="1"/>
  <c r="G297" i="17" s="1"/>
  <c r="H292" i="17"/>
  <c r="I292" i="17" s="1"/>
  <c r="P292" i="17" s="1"/>
  <c r="AJ291" i="17"/>
  <c r="AG290" i="17"/>
  <c r="AD292" i="17"/>
  <c r="O291" i="17"/>
  <c r="AC292" i="17"/>
  <c r="AE292" i="17" s="1"/>
  <c r="AM290" i="17"/>
  <c r="AL291" i="17"/>
  <c r="AH172" i="17"/>
  <c r="AI171" i="17"/>
  <c r="AK171" i="17"/>
  <c r="V293" i="17" l="1"/>
  <c r="W293" i="17" s="1"/>
  <c r="AB294" i="17" s="1"/>
  <c r="Z293" i="17"/>
  <c r="AA293" i="17" s="1"/>
  <c r="Y293" i="17"/>
  <c r="S292" i="17"/>
  <c r="Q292" i="17"/>
  <c r="O292" i="17"/>
  <c r="AD293" i="17"/>
  <c r="AC293" i="17"/>
  <c r="AF293" i="17" s="1"/>
  <c r="AH173" i="17"/>
  <c r="AK172" i="17"/>
  <c r="AI172" i="17"/>
  <c r="H293" i="17"/>
  <c r="I293" i="17" s="1"/>
  <c r="P293" i="17" s="1"/>
  <c r="AF292" i="17"/>
  <c r="AJ292" i="17"/>
  <c r="AL292" i="17"/>
  <c r="AM291" i="17"/>
  <c r="AG291" i="17"/>
  <c r="C294" i="17"/>
  <c r="X294" i="17" s="1"/>
  <c r="N293" i="17"/>
  <c r="V294" i="17" l="1"/>
  <c r="W294" i="17" s="1"/>
  <c r="AB295" i="17" s="1"/>
  <c r="Z294" i="17"/>
  <c r="AA294" i="17" s="1"/>
  <c r="Y294" i="17"/>
  <c r="S293" i="17"/>
  <c r="Q293" i="17"/>
  <c r="C295" i="17"/>
  <c r="X295" i="17" s="1"/>
  <c r="N294" i="17"/>
  <c r="AD294" i="17"/>
  <c r="O293" i="17"/>
  <c r="AC294" i="17"/>
  <c r="AF294" i="17" s="1"/>
  <c r="H294" i="17"/>
  <c r="I294" i="17" s="1"/>
  <c r="P294" i="17" s="1"/>
  <c r="AJ293" i="17"/>
  <c r="AL293" i="17"/>
  <c r="AM292" i="17"/>
  <c r="AE293" i="17"/>
  <c r="AG292" i="17"/>
  <c r="AH174" i="17"/>
  <c r="AK173" i="17"/>
  <c r="AI173" i="17"/>
  <c r="Z295" i="17" l="1"/>
  <c r="AA295" i="17" s="1"/>
  <c r="Y295" i="17"/>
  <c r="V295" i="17"/>
  <c r="W295" i="17" s="1"/>
  <c r="AB296" i="17" s="1"/>
  <c r="S294" i="17"/>
  <c r="Q294" i="17"/>
  <c r="AJ294" i="17"/>
  <c r="AE294" i="17"/>
  <c r="AG293" i="17"/>
  <c r="AL294" i="17"/>
  <c r="AM293" i="17"/>
  <c r="H295" i="17"/>
  <c r="I295" i="17" s="1"/>
  <c r="P295" i="17" s="1"/>
  <c r="C296" i="17"/>
  <c r="X296" i="17" s="1"/>
  <c r="N295" i="17"/>
  <c r="AH175" i="17"/>
  <c r="AI174" i="17"/>
  <c r="AK174" i="17"/>
  <c r="O294" i="17"/>
  <c r="AC295" i="17"/>
  <c r="AE295" i="17" s="1"/>
  <c r="AD295" i="17"/>
  <c r="V296" i="17" l="1"/>
  <c r="W296" i="17" s="1"/>
  <c r="AB297" i="17" s="1"/>
  <c r="Z296" i="17"/>
  <c r="AA296" i="17" s="1"/>
  <c r="Y296" i="17"/>
  <c r="S295" i="17"/>
  <c r="Q295" i="17"/>
  <c r="N296" i="17"/>
  <c r="C297" i="17"/>
  <c r="X297" i="17" s="1"/>
  <c r="AF295" i="17"/>
  <c r="AM294" i="17"/>
  <c r="AL295" i="17"/>
  <c r="AJ295" i="17"/>
  <c r="AD296" i="17"/>
  <c r="O295" i="17"/>
  <c r="AC296" i="17"/>
  <c r="AF296" i="17" s="1"/>
  <c r="AH176" i="17"/>
  <c r="AI175" i="17"/>
  <c r="AK175" i="17"/>
  <c r="AG294" i="17"/>
  <c r="H296" i="17"/>
  <c r="I296" i="17" s="1"/>
  <c r="P296" i="17" s="1"/>
  <c r="V297" i="17" l="1"/>
  <c r="W297" i="17" s="1"/>
  <c r="AB298" i="17" s="1"/>
  <c r="Z297" i="17"/>
  <c r="AA297" i="17" s="1"/>
  <c r="Y297" i="17"/>
  <c r="S296" i="17"/>
  <c r="S297" i="17" s="1"/>
  <c r="Q296" i="17"/>
  <c r="C298" i="17"/>
  <c r="X298" i="17" s="1"/>
  <c r="N297" i="17"/>
  <c r="AJ296" i="17"/>
  <c r="H297" i="17"/>
  <c r="I297" i="17" s="1"/>
  <c r="P297" i="17" s="1"/>
  <c r="AE296" i="17"/>
  <c r="AM295" i="17"/>
  <c r="AL296" i="17"/>
  <c r="O296" i="17"/>
  <c r="AC297" i="17"/>
  <c r="AE297" i="17" s="1"/>
  <c r="AD297" i="17"/>
  <c r="AG295" i="17"/>
  <c r="AH177" i="17"/>
  <c r="AI176" i="17"/>
  <c r="AK176" i="17"/>
  <c r="Z298" i="17" l="1"/>
  <c r="AA298" i="17" s="1"/>
  <c r="Y298" i="17"/>
  <c r="V298" i="17"/>
  <c r="W298" i="17" s="1"/>
  <c r="AB299" i="17" s="1"/>
  <c r="G298" i="17"/>
  <c r="G299" i="17" s="1"/>
  <c r="Q297" i="17"/>
  <c r="AH178" i="17"/>
  <c r="AK177" i="17"/>
  <c r="AI177" i="17"/>
  <c r="C299" i="17"/>
  <c r="X299" i="17" s="1"/>
  <c r="N298" i="17"/>
  <c r="AD298" i="17"/>
  <c r="O297" i="17"/>
  <c r="AC298" i="17"/>
  <c r="AF298" i="17" s="1"/>
  <c r="AF297" i="17"/>
  <c r="AM296" i="17"/>
  <c r="AL297" i="17"/>
  <c r="AG296" i="17"/>
  <c r="H298" i="17"/>
  <c r="I298" i="17" s="1"/>
  <c r="P298" i="17" s="1"/>
  <c r="AJ297" i="17"/>
  <c r="Z299" i="17" l="1"/>
  <c r="AA299" i="17" s="1"/>
  <c r="Y299" i="17"/>
  <c r="V299" i="17"/>
  <c r="W299" i="17" s="1"/>
  <c r="AB300" i="17" s="1"/>
  <c r="S298" i="17"/>
  <c r="Q298" i="17"/>
  <c r="AE298" i="17"/>
  <c r="AH179" i="17"/>
  <c r="AI178" i="17"/>
  <c r="AK178" i="17"/>
  <c r="AC299" i="17"/>
  <c r="AE299" i="17" s="1"/>
  <c r="O298" i="17"/>
  <c r="AD299" i="17"/>
  <c r="AJ298" i="17"/>
  <c r="AG297" i="17"/>
  <c r="AM297" i="17"/>
  <c r="AL298" i="17"/>
  <c r="H299" i="17"/>
  <c r="I299" i="17" s="1"/>
  <c r="P299" i="17" s="1"/>
  <c r="C300" i="17"/>
  <c r="X300" i="17" s="1"/>
  <c r="N299" i="17"/>
  <c r="V300" i="17" l="1"/>
  <c r="W300" i="17" s="1"/>
  <c r="AB301" i="17" s="1"/>
  <c r="Z300" i="17"/>
  <c r="AA300" i="17" s="1"/>
  <c r="Y300" i="17"/>
  <c r="G300" i="17"/>
  <c r="G301" i="17" s="1"/>
  <c r="S299" i="17"/>
  <c r="Q299" i="17"/>
  <c r="H300" i="17"/>
  <c r="I300" i="17" s="1"/>
  <c r="P300" i="17" s="1"/>
  <c r="AJ299" i="17"/>
  <c r="C301" i="17"/>
  <c r="X301" i="17" s="1"/>
  <c r="N300" i="17"/>
  <c r="AF299" i="17"/>
  <c r="AM298" i="17"/>
  <c r="AL299" i="17"/>
  <c r="AH180" i="17"/>
  <c r="AI179" i="17"/>
  <c r="AK179" i="17"/>
  <c r="AG298" i="17"/>
  <c r="AC300" i="17"/>
  <c r="AE300" i="17" s="1"/>
  <c r="O299" i="17"/>
  <c r="AD300" i="17"/>
  <c r="V301" i="17" l="1"/>
  <c r="W301" i="17" s="1"/>
  <c r="AB302" i="17" s="1"/>
  <c r="Y301" i="17"/>
  <c r="Z301" i="17"/>
  <c r="AA301" i="17" s="1"/>
  <c r="S300" i="17"/>
  <c r="Q300" i="17"/>
  <c r="H301" i="17"/>
  <c r="I301" i="17" s="1"/>
  <c r="P301" i="17" s="1"/>
  <c r="AD301" i="17"/>
  <c r="AC301" i="17"/>
  <c r="AE301" i="17" s="1"/>
  <c r="O300" i="17"/>
  <c r="AF300" i="17"/>
  <c r="AJ300" i="17"/>
  <c r="AH181" i="17"/>
  <c r="AI180" i="17"/>
  <c r="AK180" i="17"/>
  <c r="N301" i="17"/>
  <c r="C302" i="17"/>
  <c r="X302" i="17" s="1"/>
  <c r="AL300" i="17"/>
  <c r="AM299" i="17"/>
  <c r="AG299" i="17"/>
  <c r="Z302" i="17" l="1"/>
  <c r="AA302" i="17" s="1"/>
  <c r="V302" i="17"/>
  <c r="W302" i="17" s="1"/>
  <c r="AB303" i="17" s="1"/>
  <c r="G302" i="17"/>
  <c r="S301" i="17"/>
  <c r="Y302" i="17"/>
  <c r="Q301" i="17"/>
  <c r="AJ301" i="17"/>
  <c r="AF301" i="17"/>
  <c r="C303" i="17"/>
  <c r="X303" i="17" s="1"/>
  <c r="N302" i="17"/>
  <c r="AD302" i="17"/>
  <c r="AC302" i="17"/>
  <c r="AF302" i="17" s="1"/>
  <c r="O301" i="17"/>
  <c r="AG300" i="17"/>
  <c r="AL301" i="17"/>
  <c r="AM300" i="17"/>
  <c r="AH182" i="17"/>
  <c r="AI181" i="17"/>
  <c r="AK181" i="17"/>
  <c r="H302" i="17"/>
  <c r="I302" i="17" s="1"/>
  <c r="P302" i="17" s="1"/>
  <c r="V303" i="17" l="1"/>
  <c r="W303" i="17" s="1"/>
  <c r="AB304" i="17" s="1"/>
  <c r="Z303" i="17"/>
  <c r="AA303" i="17" s="1"/>
  <c r="Y303" i="17"/>
  <c r="S302" i="17"/>
  <c r="G303" i="17"/>
  <c r="Q302" i="17"/>
  <c r="O302" i="17"/>
  <c r="AD303" i="17"/>
  <c r="AC303" i="17"/>
  <c r="AE303" i="17" s="1"/>
  <c r="AM301" i="17"/>
  <c r="AL302" i="17"/>
  <c r="H303" i="17"/>
  <c r="I303" i="17" s="1"/>
  <c r="P303" i="17" s="1"/>
  <c r="AE302" i="17"/>
  <c r="AG301" i="17"/>
  <c r="AJ302" i="17"/>
  <c r="AH183" i="17"/>
  <c r="AK182" i="17"/>
  <c r="AI182" i="17"/>
  <c r="C304" i="17"/>
  <c r="X304" i="17" s="1"/>
  <c r="N303" i="17"/>
  <c r="Z304" i="17" l="1"/>
  <c r="AA304" i="17" s="1"/>
  <c r="Y304" i="17"/>
  <c r="V304" i="17"/>
  <c r="W304" i="17" s="1"/>
  <c r="AB305" i="17" s="1"/>
  <c r="S303" i="17"/>
  <c r="Q303" i="17"/>
  <c r="AH184" i="17"/>
  <c r="AK183" i="17"/>
  <c r="AI183" i="17"/>
  <c r="AG302" i="17"/>
  <c r="AC304" i="17"/>
  <c r="AE304" i="17" s="1"/>
  <c r="O303" i="17"/>
  <c r="AD304" i="17"/>
  <c r="AF303" i="17"/>
  <c r="H304" i="17"/>
  <c r="I304" i="17" s="1"/>
  <c r="P304" i="17" s="1"/>
  <c r="N304" i="17"/>
  <c r="C305" i="17"/>
  <c r="X305" i="17" s="1"/>
  <c r="G304" i="17"/>
  <c r="G305" i="17" s="1"/>
  <c r="G306" i="17" s="1"/>
  <c r="G307" i="17" s="1"/>
  <c r="G308" i="17" s="1"/>
  <c r="G309" i="17" s="1"/>
  <c r="AL303" i="17"/>
  <c r="AM302" i="17"/>
  <c r="AJ303" i="17"/>
  <c r="V305" i="17" l="1"/>
  <c r="W305" i="17" s="1"/>
  <c r="AB306" i="17" s="1"/>
  <c r="Z305" i="17"/>
  <c r="AA305" i="17" s="1"/>
  <c r="Y305" i="17"/>
  <c r="S304" i="17"/>
  <c r="Q304" i="17"/>
  <c r="AJ304" i="17"/>
  <c r="AL304" i="17"/>
  <c r="AM303" i="17"/>
  <c r="AF304" i="17"/>
  <c r="AH185" i="17"/>
  <c r="AK184" i="17"/>
  <c r="AI184" i="17"/>
  <c r="O304" i="17"/>
  <c r="AC305" i="17"/>
  <c r="AF305" i="17" s="1"/>
  <c r="AD305" i="17"/>
  <c r="AG303" i="17"/>
  <c r="N305" i="17"/>
  <c r="C306" i="17"/>
  <c r="X306" i="17" s="1"/>
  <c r="H305" i="17"/>
  <c r="I305" i="17" s="1"/>
  <c r="P305" i="17" s="1"/>
  <c r="V306" i="17" l="1"/>
  <c r="W306" i="17" s="1"/>
  <c r="AB307" i="17" s="1"/>
  <c r="Y306" i="17"/>
  <c r="Z306" i="17"/>
  <c r="AA306" i="17" s="1"/>
  <c r="S305" i="17"/>
  <c r="Q305" i="17"/>
  <c r="C307" i="17"/>
  <c r="X307" i="17" s="1"/>
  <c r="N306" i="17"/>
  <c r="H306" i="17"/>
  <c r="I306" i="17" s="1"/>
  <c r="P306" i="17" s="1"/>
  <c r="AE305" i="17"/>
  <c r="AJ305" i="17"/>
  <c r="AL305" i="17"/>
  <c r="AM304" i="17"/>
  <c r="AC306" i="17"/>
  <c r="AF306" i="17" s="1"/>
  <c r="AD306" i="17"/>
  <c r="O305" i="17"/>
  <c r="AH186" i="17"/>
  <c r="AI185" i="17"/>
  <c r="AK185" i="17"/>
  <c r="AG304" i="17"/>
  <c r="Z307" i="17" l="1"/>
  <c r="AA307" i="17" s="1"/>
  <c r="Y307" i="17"/>
  <c r="V307" i="17"/>
  <c r="W307" i="17" s="1"/>
  <c r="AB308" i="17" s="1"/>
  <c r="S306" i="17"/>
  <c r="Q306" i="17"/>
  <c r="AJ306" i="17"/>
  <c r="AE306" i="17"/>
  <c r="O306" i="17"/>
  <c r="AD307" i="17"/>
  <c r="AC307" i="17"/>
  <c r="AF307" i="17" s="1"/>
  <c r="C308" i="17"/>
  <c r="X308" i="17" s="1"/>
  <c r="N307" i="17"/>
  <c r="AG305" i="17"/>
  <c r="AH187" i="17"/>
  <c r="AI186" i="17"/>
  <c r="AK186" i="17"/>
  <c r="AL306" i="17"/>
  <c r="AM305" i="17"/>
  <c r="H307" i="17"/>
  <c r="I307" i="17" s="1"/>
  <c r="P307" i="17" s="1"/>
  <c r="V308" i="17" l="1"/>
  <c r="W308" i="17" s="1"/>
  <c r="AB309" i="17" s="1"/>
  <c r="Z308" i="17"/>
  <c r="AA308" i="17" s="1"/>
  <c r="Y308" i="17"/>
  <c r="S307" i="17"/>
  <c r="S308" i="17" s="1"/>
  <c r="Q307" i="17"/>
  <c r="C309" i="17"/>
  <c r="X309" i="17" s="1"/>
  <c r="N308" i="17"/>
  <c r="AG306" i="17"/>
  <c r="H308" i="17"/>
  <c r="I308" i="17" s="1"/>
  <c r="P308" i="17" s="1"/>
  <c r="AH188" i="17"/>
  <c r="AI187" i="17"/>
  <c r="AK187" i="17"/>
  <c r="AJ307" i="17"/>
  <c r="AL307" i="17"/>
  <c r="AM306" i="17"/>
  <c r="AE307" i="17"/>
  <c r="O307" i="17"/>
  <c r="AD308" i="17"/>
  <c r="AC308" i="17"/>
  <c r="AF308" i="17" s="1"/>
  <c r="V309" i="17" l="1"/>
  <c r="W309" i="17" s="1"/>
  <c r="AB310" i="17" s="1"/>
  <c r="Z309" i="17"/>
  <c r="AA309" i="17" s="1"/>
  <c r="Y309" i="17"/>
  <c r="Q308" i="17"/>
  <c r="H309" i="17"/>
  <c r="I309" i="17" s="1"/>
  <c r="P309" i="17" s="1"/>
  <c r="C310" i="17"/>
  <c r="X310" i="17" s="1"/>
  <c r="N309" i="17"/>
  <c r="AL308" i="17"/>
  <c r="AM307" i="17"/>
  <c r="AC309" i="17"/>
  <c r="AF309" i="17" s="1"/>
  <c r="AD309" i="17"/>
  <c r="O308" i="17"/>
  <c r="AJ308" i="17"/>
  <c r="AE308" i="17"/>
  <c r="AG307" i="17"/>
  <c r="AH189" i="17"/>
  <c r="AK188" i="17"/>
  <c r="AI188" i="17"/>
  <c r="Z310" i="17" l="1"/>
  <c r="AA310" i="17" s="1"/>
  <c r="Y310" i="17"/>
  <c r="V310" i="17"/>
  <c r="W310" i="17" s="1"/>
  <c r="AB311" i="17" s="1"/>
  <c r="S309" i="17"/>
  <c r="G310" i="17"/>
  <c r="G311" i="17" s="1"/>
  <c r="Q309" i="17"/>
  <c r="N310" i="17"/>
  <c r="C311" i="17"/>
  <c r="X311" i="17" s="1"/>
  <c r="H310" i="17"/>
  <c r="I310" i="17" s="1"/>
  <c r="P310" i="17" s="1"/>
  <c r="AG308" i="17"/>
  <c r="AL309" i="17"/>
  <c r="AM308" i="17"/>
  <c r="AE309" i="17"/>
  <c r="AJ309" i="17"/>
  <c r="AC310" i="17"/>
  <c r="AE310" i="17" s="1"/>
  <c r="AD310" i="17"/>
  <c r="O309" i="17"/>
  <c r="AH190" i="17"/>
  <c r="AI189" i="17"/>
  <c r="AK189" i="17"/>
  <c r="Y311" i="17" l="1"/>
  <c r="Z311" i="17"/>
  <c r="AA311" i="17" s="1"/>
  <c r="V311" i="17"/>
  <c r="W311" i="17" s="1"/>
  <c r="AB312" i="17" s="1"/>
  <c r="S310" i="17"/>
  <c r="Q310" i="17"/>
  <c r="AJ310" i="17"/>
  <c r="O310" i="17"/>
  <c r="AC311" i="17"/>
  <c r="AE311" i="17" s="1"/>
  <c r="AD311" i="17"/>
  <c r="H311" i="17"/>
  <c r="I311" i="17" s="1"/>
  <c r="P311" i="17" s="1"/>
  <c r="C312" i="17"/>
  <c r="X312" i="17" s="1"/>
  <c r="N311" i="17"/>
  <c r="AL310" i="17"/>
  <c r="AM309" i="17"/>
  <c r="AH191" i="17"/>
  <c r="AK190" i="17"/>
  <c r="AI190" i="17"/>
  <c r="AG309" i="17"/>
  <c r="AF310" i="17"/>
  <c r="V312" i="17" l="1"/>
  <c r="W312" i="17" s="1"/>
  <c r="AB313" i="17" s="1"/>
  <c r="Z312" i="17"/>
  <c r="AA312" i="17" s="1"/>
  <c r="Y312" i="17"/>
  <c r="G312" i="17"/>
  <c r="G313" i="17" s="1"/>
  <c r="S311" i="17"/>
  <c r="Q311" i="17"/>
  <c r="AG310" i="17"/>
  <c r="AD312" i="17"/>
  <c r="O311" i="17"/>
  <c r="AC312" i="17"/>
  <c r="AF312" i="17" s="1"/>
  <c r="AJ311" i="17"/>
  <c r="AF311" i="17"/>
  <c r="AH192" i="17"/>
  <c r="AI191" i="17"/>
  <c r="AK191" i="17"/>
  <c r="C313" i="17"/>
  <c r="X313" i="17" s="1"/>
  <c r="N312" i="17"/>
  <c r="AM310" i="17"/>
  <c r="AL311" i="17"/>
  <c r="H312" i="17"/>
  <c r="I312" i="17" s="1"/>
  <c r="P312" i="17" s="1"/>
  <c r="V313" i="17" l="1"/>
  <c r="W313" i="17" s="1"/>
  <c r="AB314" i="17" s="1"/>
  <c r="Z313" i="17"/>
  <c r="AA313" i="17" s="1"/>
  <c r="Y313" i="17"/>
  <c r="S312" i="17"/>
  <c r="Q312" i="17"/>
  <c r="AE312" i="17"/>
  <c r="H313" i="17"/>
  <c r="I313" i="17" s="1"/>
  <c r="P313" i="17" s="1"/>
  <c r="AH193" i="17"/>
  <c r="AI192" i="17"/>
  <c r="AK192" i="17"/>
  <c r="AJ312" i="17"/>
  <c r="AL312" i="17"/>
  <c r="AM311" i="17"/>
  <c r="AG311" i="17"/>
  <c r="C314" i="17"/>
  <c r="X314" i="17" s="1"/>
  <c r="N313" i="17"/>
  <c r="AC313" i="17"/>
  <c r="AE313" i="17" s="1"/>
  <c r="O312" i="17"/>
  <c r="AD313" i="17"/>
  <c r="Z314" i="17" l="1"/>
  <c r="AA314" i="17" s="1"/>
  <c r="Y314" i="17"/>
  <c r="V314" i="17"/>
  <c r="W314" i="17" s="1"/>
  <c r="AB315" i="17" s="1"/>
  <c r="G314" i="17"/>
  <c r="S313" i="17"/>
  <c r="Q313" i="17"/>
  <c r="H314" i="17"/>
  <c r="I314" i="17" s="1"/>
  <c r="P314" i="17" s="1"/>
  <c r="AL313" i="17"/>
  <c r="AM312" i="17"/>
  <c r="N314" i="17"/>
  <c r="C315" i="17"/>
  <c r="X315" i="17" s="1"/>
  <c r="AG312" i="17"/>
  <c r="AF313" i="17"/>
  <c r="AJ313" i="17"/>
  <c r="AC314" i="17"/>
  <c r="AF314" i="17" s="1"/>
  <c r="O313" i="17"/>
  <c r="AD314" i="17"/>
  <c r="AH194" i="17"/>
  <c r="AK193" i="17"/>
  <c r="AI193" i="17"/>
  <c r="V315" i="17" l="1"/>
  <c r="W315" i="17" s="1"/>
  <c r="AB316" i="17" s="1"/>
  <c r="Y315" i="17"/>
  <c r="Z315" i="17"/>
  <c r="AA315" i="17" s="1"/>
  <c r="S314" i="17"/>
  <c r="G315" i="17"/>
  <c r="Q314" i="17"/>
  <c r="AH195" i="17"/>
  <c r="AK194" i="17"/>
  <c r="AI194" i="17"/>
  <c r="AE314" i="17"/>
  <c r="AJ314" i="17"/>
  <c r="H315" i="17"/>
  <c r="I315" i="17" s="1"/>
  <c r="P315" i="17" s="1"/>
  <c r="C316" i="17"/>
  <c r="X316" i="17" s="1"/>
  <c r="N315" i="17"/>
  <c r="AL314" i="17"/>
  <c r="AM313" i="17"/>
  <c r="AD315" i="17"/>
  <c r="AC315" i="17"/>
  <c r="AF315" i="17" s="1"/>
  <c r="O314" i="17"/>
  <c r="AG313" i="17"/>
  <c r="V316" i="17" l="1"/>
  <c r="W316" i="17" s="1"/>
  <c r="AB317" i="17" s="1"/>
  <c r="Z316" i="17"/>
  <c r="AA316" i="17" s="1"/>
  <c r="S315" i="17"/>
  <c r="Y316" i="17"/>
  <c r="Q315" i="17"/>
  <c r="H316" i="17"/>
  <c r="I316" i="17" s="1"/>
  <c r="P316" i="17" s="1"/>
  <c r="AH196" i="17"/>
  <c r="AI195" i="17"/>
  <c r="AK195" i="17"/>
  <c r="N316" i="17"/>
  <c r="C317" i="17"/>
  <c r="X317" i="17" s="1"/>
  <c r="G316" i="17"/>
  <c r="G317" i="17" s="1"/>
  <c r="G318" i="17" s="1"/>
  <c r="G319" i="17" s="1"/>
  <c r="G320" i="17" s="1"/>
  <c r="G321" i="17" s="1"/>
  <c r="AE315" i="17"/>
  <c r="O315" i="17"/>
  <c r="AD316" i="17"/>
  <c r="AC316" i="17"/>
  <c r="AE316" i="17" s="1"/>
  <c r="AM314" i="17"/>
  <c r="AL315" i="17"/>
  <c r="AJ315" i="17"/>
  <c r="AG314" i="17"/>
  <c r="V317" i="17" l="1"/>
  <c r="W317" i="17" s="1"/>
  <c r="AB318" i="17" s="1"/>
  <c r="Z317" i="17"/>
  <c r="AA317" i="17" s="1"/>
  <c r="Y317" i="17"/>
  <c r="S316" i="17"/>
  <c r="Q316" i="17"/>
  <c r="AJ316" i="17"/>
  <c r="AF316" i="17"/>
  <c r="AG315" i="17"/>
  <c r="AH197" i="17"/>
  <c r="AK196" i="17"/>
  <c r="AI196" i="17"/>
  <c r="AM315" i="17"/>
  <c r="AL316" i="17"/>
  <c r="H317" i="17"/>
  <c r="I317" i="17" s="1"/>
  <c r="P317" i="17" s="1"/>
  <c r="O316" i="17"/>
  <c r="AC317" i="17"/>
  <c r="AF317" i="17" s="1"/>
  <c r="AD317" i="17"/>
  <c r="C318" i="17"/>
  <c r="X318" i="17" s="1"/>
  <c r="N317" i="17"/>
  <c r="V318" i="17" l="1"/>
  <c r="W318" i="17" s="1"/>
  <c r="AB319" i="17" s="1"/>
  <c r="Z318" i="17"/>
  <c r="AA318" i="17" s="1"/>
  <c r="Y318" i="17"/>
  <c r="S317" i="17"/>
  <c r="Q317" i="17"/>
  <c r="AJ317" i="17"/>
  <c r="AE317" i="17"/>
  <c r="C319" i="17"/>
  <c r="X319" i="17" s="1"/>
  <c r="N318" i="17"/>
  <c r="H318" i="17"/>
  <c r="I318" i="17" s="1"/>
  <c r="P318" i="17" s="1"/>
  <c r="AM316" i="17"/>
  <c r="AL317" i="17"/>
  <c r="AG316" i="17"/>
  <c r="AD318" i="17"/>
  <c r="AC318" i="17"/>
  <c r="AE318" i="17" s="1"/>
  <c r="O317" i="17"/>
  <c r="AH198" i="17"/>
  <c r="AI197" i="17"/>
  <c r="AK197" i="17"/>
  <c r="Z319" i="17" l="1"/>
  <c r="AA319" i="17" s="1"/>
  <c r="Y319" i="17"/>
  <c r="V319" i="17"/>
  <c r="W319" i="17" s="1"/>
  <c r="AB320" i="17" s="1"/>
  <c r="S318" i="17"/>
  <c r="Q318" i="17"/>
  <c r="N319" i="17"/>
  <c r="C320" i="17"/>
  <c r="X320" i="17" s="1"/>
  <c r="AC319" i="17"/>
  <c r="AE319" i="17" s="1"/>
  <c r="AD319" i="17"/>
  <c r="O318" i="17"/>
  <c r="AG317" i="17"/>
  <c r="AF318" i="17"/>
  <c r="H319" i="17"/>
  <c r="I319" i="17" s="1"/>
  <c r="P319" i="17" s="1"/>
  <c r="AL318" i="17"/>
  <c r="AM317" i="17"/>
  <c r="AJ318" i="17"/>
  <c r="AH199" i="17"/>
  <c r="AI198" i="17"/>
  <c r="AK198" i="17"/>
  <c r="V320" i="17" l="1"/>
  <c r="W320" i="17" s="1"/>
  <c r="AB321" i="17" s="1"/>
  <c r="Z320" i="17"/>
  <c r="AA320" i="17" s="1"/>
  <c r="Y320" i="17"/>
  <c r="S319" i="17"/>
  <c r="Q319" i="17"/>
  <c r="AF319" i="17"/>
  <c r="AH200" i="17"/>
  <c r="AI199" i="17"/>
  <c r="AK199" i="17"/>
  <c r="H320" i="17"/>
  <c r="I320" i="17" s="1"/>
  <c r="P320" i="17" s="1"/>
  <c r="N320" i="17"/>
  <c r="C321" i="17"/>
  <c r="X321" i="17" s="1"/>
  <c r="AJ319" i="17"/>
  <c r="AL319" i="17"/>
  <c r="AM318" i="17"/>
  <c r="O319" i="17"/>
  <c r="AC320" i="17"/>
  <c r="AE320" i="17" s="1"/>
  <c r="AD320" i="17"/>
  <c r="AG318" i="17"/>
  <c r="V321" i="17" l="1"/>
  <c r="W321" i="17" s="1"/>
  <c r="AB322" i="17" s="1"/>
  <c r="Z321" i="17"/>
  <c r="AA321" i="17" s="1"/>
  <c r="Y321" i="17"/>
  <c r="S320" i="17"/>
  <c r="Q320" i="17"/>
  <c r="AJ320" i="17"/>
  <c r="AM319" i="17"/>
  <c r="AL320" i="17"/>
  <c r="N321" i="17"/>
  <c r="C322" i="17"/>
  <c r="X322" i="17" s="1"/>
  <c r="AH201" i="17"/>
  <c r="AI200" i="17"/>
  <c r="AK200" i="17"/>
  <c r="AF320" i="17"/>
  <c r="O320" i="17"/>
  <c r="AC321" i="17"/>
  <c r="AF321" i="17" s="1"/>
  <c r="AD321" i="17"/>
  <c r="H321" i="17"/>
  <c r="I321" i="17" s="1"/>
  <c r="P321" i="17" s="1"/>
  <c r="AG319" i="17"/>
  <c r="Z322" i="17" l="1"/>
  <c r="AA322" i="17" s="1"/>
  <c r="Y322" i="17"/>
  <c r="V322" i="17"/>
  <c r="W322" i="17" s="1"/>
  <c r="AB323" i="17" s="1"/>
  <c r="S321" i="17"/>
  <c r="G322" i="17"/>
  <c r="G323" i="17" s="1"/>
  <c r="Q321" i="17"/>
  <c r="H322" i="17"/>
  <c r="I322" i="17" s="1"/>
  <c r="P322" i="17" s="1"/>
  <c r="AE321" i="17"/>
  <c r="AH202" i="17"/>
  <c r="AI201" i="17"/>
  <c r="AK201" i="17"/>
  <c r="AM320" i="17"/>
  <c r="AL321" i="17"/>
  <c r="AJ321" i="17"/>
  <c r="AG320" i="17"/>
  <c r="O321" i="17"/>
  <c r="AC322" i="17"/>
  <c r="AF322" i="17" s="1"/>
  <c r="AD322" i="17"/>
  <c r="C323" i="17"/>
  <c r="X323" i="17" s="1"/>
  <c r="N322" i="17"/>
  <c r="Z323" i="17" l="1"/>
  <c r="AA323" i="17" s="1"/>
  <c r="V323" i="17"/>
  <c r="W323" i="17" s="1"/>
  <c r="AB324" i="17" s="1"/>
  <c r="S322" i="17"/>
  <c r="Y323" i="17"/>
  <c r="Q322" i="17"/>
  <c r="AH203" i="17"/>
  <c r="AI202" i="17"/>
  <c r="AK202" i="17"/>
  <c r="AM321" i="17"/>
  <c r="AL322" i="17"/>
  <c r="AG321" i="17"/>
  <c r="AC323" i="17"/>
  <c r="AE323" i="17" s="1"/>
  <c r="AD323" i="17"/>
  <c r="O322" i="17"/>
  <c r="AE322" i="17"/>
  <c r="H323" i="17"/>
  <c r="I323" i="17" s="1"/>
  <c r="P323" i="17" s="1"/>
  <c r="N323" i="17"/>
  <c r="C324" i="17"/>
  <c r="X324" i="17" s="1"/>
  <c r="AJ322" i="17"/>
  <c r="V324" i="17" l="1"/>
  <c r="W324" i="17" s="1"/>
  <c r="AB325" i="17" s="1"/>
  <c r="Z324" i="17"/>
  <c r="AA324" i="17" s="1"/>
  <c r="Y324" i="17"/>
  <c r="G324" i="17"/>
  <c r="G325" i="17" s="1"/>
  <c r="S323" i="17"/>
  <c r="Q323" i="17"/>
  <c r="AJ323" i="17"/>
  <c r="O323" i="17"/>
  <c r="AC324" i="17"/>
  <c r="AE324" i="17" s="1"/>
  <c r="AD324" i="17"/>
  <c r="AM322" i="17"/>
  <c r="AL323" i="17"/>
  <c r="H324" i="17"/>
  <c r="I324" i="17" s="1"/>
  <c r="P324" i="17" s="1"/>
  <c r="AH204" i="17"/>
  <c r="AK203" i="17"/>
  <c r="AI203" i="17"/>
  <c r="AG322" i="17"/>
  <c r="AF323" i="17"/>
  <c r="C325" i="17"/>
  <c r="X325" i="17" s="1"/>
  <c r="N324" i="17"/>
  <c r="V325" i="17" l="1"/>
  <c r="W325" i="17" s="1"/>
  <c r="AB326" i="17" s="1"/>
  <c r="Z325" i="17"/>
  <c r="AA325" i="17" s="1"/>
  <c r="Y325" i="17"/>
  <c r="S324" i="17"/>
  <c r="Q324" i="17"/>
  <c r="AG323" i="17"/>
  <c r="O324" i="17"/>
  <c r="AD325" i="17"/>
  <c r="AC325" i="17"/>
  <c r="AF325" i="17" s="1"/>
  <c r="H325" i="17"/>
  <c r="I325" i="17" s="1"/>
  <c r="P325" i="17" s="1"/>
  <c r="AJ324" i="17"/>
  <c r="AF324" i="17"/>
  <c r="AM323" i="17"/>
  <c r="AL324" i="17"/>
  <c r="C326" i="17"/>
  <c r="X326" i="17" s="1"/>
  <c r="N325" i="17"/>
  <c r="AH205" i="17"/>
  <c r="AI204" i="17"/>
  <c r="AK204" i="17"/>
  <c r="Z326" i="17" l="1"/>
  <c r="AA326" i="17" s="1"/>
  <c r="Y326" i="17"/>
  <c r="V326" i="17"/>
  <c r="W326" i="17" s="1"/>
  <c r="AB327" i="17" s="1"/>
  <c r="G326" i="17"/>
  <c r="S325" i="17"/>
  <c r="Q325" i="17"/>
  <c r="AE325" i="17"/>
  <c r="H326" i="17"/>
  <c r="I326" i="17" s="1"/>
  <c r="P326" i="17" s="1"/>
  <c r="AH206" i="17"/>
  <c r="AK205" i="17"/>
  <c r="AI205" i="17"/>
  <c r="AJ325" i="17"/>
  <c r="C327" i="17"/>
  <c r="X327" i="17" s="1"/>
  <c r="N326" i="17"/>
  <c r="AG324" i="17"/>
  <c r="AM324" i="17"/>
  <c r="AL325" i="17"/>
  <c r="O325" i="17"/>
  <c r="AC326" i="17"/>
  <c r="AE326" i="17" s="1"/>
  <c r="AD326" i="17"/>
  <c r="V327" i="17" l="1"/>
  <c r="W327" i="17" s="1"/>
  <c r="AB328" i="17" s="1"/>
  <c r="Y327" i="17"/>
  <c r="Z327" i="17"/>
  <c r="AA327" i="17" s="1"/>
  <c r="S326" i="17"/>
  <c r="G327" i="17"/>
  <c r="Q326" i="17"/>
  <c r="AJ326" i="17"/>
  <c r="AF326" i="17"/>
  <c r="H327" i="17"/>
  <c r="I327" i="17" s="1"/>
  <c r="P327" i="17" s="1"/>
  <c r="C328" i="17"/>
  <c r="X328" i="17" s="1"/>
  <c r="N327" i="17"/>
  <c r="AG325" i="17"/>
  <c r="O326" i="17"/>
  <c r="AC327" i="17"/>
  <c r="AE327" i="17" s="1"/>
  <c r="AD327" i="17"/>
  <c r="AM325" i="17"/>
  <c r="AL326" i="17"/>
  <c r="AH207" i="17"/>
  <c r="AI206" i="17"/>
  <c r="AK206" i="17"/>
  <c r="V328" i="17" l="1"/>
  <c r="W328" i="17" s="1"/>
  <c r="AB329" i="17" s="1"/>
  <c r="Z328" i="17"/>
  <c r="AA328" i="17" s="1"/>
  <c r="Y328" i="17"/>
  <c r="S327" i="17"/>
  <c r="Q327" i="17"/>
  <c r="AD328" i="17"/>
  <c r="AC328" i="17"/>
  <c r="AF328" i="17" s="1"/>
  <c r="O327" i="17"/>
  <c r="AJ327" i="17"/>
  <c r="N328" i="17"/>
  <c r="C329" i="17"/>
  <c r="X329" i="17" s="1"/>
  <c r="G328" i="17"/>
  <c r="G329" i="17" s="1"/>
  <c r="G330" i="17" s="1"/>
  <c r="G331" i="17" s="1"/>
  <c r="G332" i="17" s="1"/>
  <c r="G333" i="17" s="1"/>
  <c r="AF327" i="17"/>
  <c r="AH208" i="17"/>
  <c r="AI207" i="17"/>
  <c r="AK207" i="17"/>
  <c r="H328" i="17"/>
  <c r="I328" i="17" s="1"/>
  <c r="P328" i="17" s="1"/>
  <c r="AG326" i="17"/>
  <c r="AL327" i="17"/>
  <c r="AM326" i="17"/>
  <c r="V329" i="17" l="1"/>
  <c r="W329" i="17" s="1"/>
  <c r="AB330" i="17" s="1"/>
  <c r="Z329" i="17"/>
  <c r="AA329" i="17" s="1"/>
  <c r="Y329" i="17"/>
  <c r="S328" i="17"/>
  <c r="Q328" i="17"/>
  <c r="N329" i="17"/>
  <c r="C330" i="17"/>
  <c r="X330" i="17" s="1"/>
  <c r="AL328" i="17"/>
  <c r="AM327" i="17"/>
  <c r="AC329" i="17"/>
  <c r="AE329" i="17" s="1"/>
  <c r="AD329" i="17"/>
  <c r="O328" i="17"/>
  <c r="AJ328" i="17"/>
  <c r="AH209" i="17"/>
  <c r="AI208" i="17"/>
  <c r="AK208" i="17"/>
  <c r="AG327" i="17"/>
  <c r="AE328" i="17"/>
  <c r="H329" i="17"/>
  <c r="I329" i="17" s="1"/>
  <c r="P329" i="17" s="1"/>
  <c r="V330" i="17" l="1"/>
  <c r="W330" i="17" s="1"/>
  <c r="AB331" i="17" s="1"/>
  <c r="Z330" i="17"/>
  <c r="AA330" i="17" s="1"/>
  <c r="Y330" i="17"/>
  <c r="S329" i="17"/>
  <c r="Q329" i="17"/>
  <c r="AG328" i="17"/>
  <c r="O329" i="17"/>
  <c r="AD330" i="17"/>
  <c r="AC330" i="17"/>
  <c r="AE330" i="17" s="1"/>
  <c r="AF329" i="17"/>
  <c r="N330" i="17"/>
  <c r="C331" i="17"/>
  <c r="X331" i="17" s="1"/>
  <c r="AJ329" i="17"/>
  <c r="H330" i="17"/>
  <c r="I330" i="17" s="1"/>
  <c r="P330" i="17" s="1"/>
  <c r="AL329" i="17"/>
  <c r="AM328" i="17"/>
  <c r="AH210" i="17"/>
  <c r="AI209" i="17"/>
  <c r="AK209" i="17"/>
  <c r="Z331" i="17" l="1"/>
  <c r="AA331" i="17" s="1"/>
  <c r="Y331" i="17"/>
  <c r="V331" i="17"/>
  <c r="W331" i="17" s="1"/>
  <c r="AB332" i="17" s="1"/>
  <c r="S330" i="17"/>
  <c r="Q330" i="17"/>
  <c r="AJ330" i="17"/>
  <c r="AG329" i="17"/>
  <c r="AH211" i="17"/>
  <c r="AI210" i="17"/>
  <c r="AK210" i="17"/>
  <c r="AL330" i="17"/>
  <c r="AM329" i="17"/>
  <c r="H331" i="17"/>
  <c r="I331" i="17" s="1"/>
  <c r="P331" i="17" s="1"/>
  <c r="C332" i="17"/>
  <c r="X332" i="17" s="1"/>
  <c r="N331" i="17"/>
  <c r="AF330" i="17"/>
  <c r="O330" i="17"/>
  <c r="AC331" i="17"/>
  <c r="AE331" i="17" s="1"/>
  <c r="AD331" i="17"/>
  <c r="V332" i="17" l="1"/>
  <c r="W332" i="17" s="1"/>
  <c r="AB333" i="17" s="1"/>
  <c r="Y332" i="17"/>
  <c r="Z332" i="17"/>
  <c r="AA332" i="17" s="1"/>
  <c r="S331" i="17"/>
  <c r="Q331" i="17"/>
  <c r="AJ331" i="17"/>
  <c r="C333" i="17"/>
  <c r="X333" i="17" s="1"/>
  <c r="N332" i="17"/>
  <c r="AH212" i="17"/>
  <c r="AK211" i="17"/>
  <c r="AI211" i="17"/>
  <c r="H332" i="17"/>
  <c r="I332" i="17" s="1"/>
  <c r="P332" i="17" s="1"/>
  <c r="AF331" i="17"/>
  <c r="AG330" i="17"/>
  <c r="O331" i="17"/>
  <c r="AD332" i="17"/>
  <c r="AC332" i="17"/>
  <c r="AE332" i="17" s="1"/>
  <c r="AM330" i="17"/>
  <c r="AL331" i="17"/>
  <c r="V333" i="17" l="1"/>
  <c r="W333" i="17" s="1"/>
  <c r="AB334" i="17" s="1"/>
  <c r="Y333" i="17"/>
  <c r="Z333" i="17"/>
  <c r="AA333" i="17" s="1"/>
  <c r="S332" i="17"/>
  <c r="Q332" i="17"/>
  <c r="AL332" i="17"/>
  <c r="AM331" i="17"/>
  <c r="H333" i="17"/>
  <c r="I333" i="17" s="1"/>
  <c r="P333" i="17" s="1"/>
  <c r="N333" i="17"/>
  <c r="C334" i="17"/>
  <c r="X334" i="17" s="1"/>
  <c r="AF332" i="17"/>
  <c r="AJ332" i="17"/>
  <c r="AH213" i="17"/>
  <c r="AI212" i="17"/>
  <c r="AK212" i="17"/>
  <c r="AD333" i="17"/>
  <c r="AC333" i="17"/>
  <c r="AE333" i="17" s="1"/>
  <c r="O332" i="17"/>
  <c r="AG331" i="17"/>
  <c r="Z334" i="17" l="1"/>
  <c r="AA334" i="17" s="1"/>
  <c r="Y334" i="17"/>
  <c r="V334" i="17"/>
  <c r="W334" i="17" s="1"/>
  <c r="AB335" i="17" s="1"/>
  <c r="G334" i="17"/>
  <c r="G335" i="17" s="1"/>
  <c r="S333" i="17"/>
  <c r="Q333" i="17"/>
  <c r="AJ333" i="17"/>
  <c r="N334" i="17"/>
  <c r="C335" i="17"/>
  <c r="X335" i="17" s="1"/>
  <c r="H334" i="17"/>
  <c r="I334" i="17" s="1"/>
  <c r="P334" i="17" s="1"/>
  <c r="AG332" i="17"/>
  <c r="AF333" i="17"/>
  <c r="AD334" i="17"/>
  <c r="AC334" i="17"/>
  <c r="AF334" i="17" s="1"/>
  <c r="O333" i="17"/>
  <c r="AH214" i="17"/>
  <c r="AI213" i="17"/>
  <c r="AK213" i="17"/>
  <c r="AL333" i="17"/>
  <c r="AM332" i="17"/>
  <c r="Y335" i="17" l="1"/>
  <c r="Z335" i="17"/>
  <c r="AA335" i="17" s="1"/>
  <c r="V335" i="17"/>
  <c r="W335" i="17" s="1"/>
  <c r="AB336" i="17" s="1"/>
  <c r="S334" i="17"/>
  <c r="Q334" i="17"/>
  <c r="AD335" i="17"/>
  <c r="O334" i="17"/>
  <c r="AC335" i="17"/>
  <c r="AF335" i="17" s="1"/>
  <c r="AL334" i="17"/>
  <c r="AM333" i="17"/>
  <c r="N335" i="17"/>
  <c r="C336" i="17"/>
  <c r="X336" i="17" s="1"/>
  <c r="AE334" i="17"/>
  <c r="AH215" i="17"/>
  <c r="AI214" i="17"/>
  <c r="AK214" i="17"/>
  <c r="H335" i="17"/>
  <c r="I335" i="17" s="1"/>
  <c r="P335" i="17" s="1"/>
  <c r="AJ334" i="17"/>
  <c r="AG333" i="17"/>
  <c r="V336" i="17" l="1"/>
  <c r="W336" i="17" s="1"/>
  <c r="AB337" i="17" s="1"/>
  <c r="Z336" i="17"/>
  <c r="AA336" i="17" s="1"/>
  <c r="Y336" i="17"/>
  <c r="G336" i="17"/>
  <c r="G337" i="17" s="1"/>
  <c r="S335" i="17"/>
  <c r="Q335" i="17"/>
  <c r="AE335" i="17"/>
  <c r="AM334" i="17"/>
  <c r="AL335" i="17"/>
  <c r="AH216" i="17"/>
  <c r="AI215" i="17"/>
  <c r="AK215" i="17"/>
  <c r="N336" i="17"/>
  <c r="C337" i="17"/>
  <c r="X337" i="17" s="1"/>
  <c r="AG334" i="17"/>
  <c r="H336" i="17"/>
  <c r="I336" i="17" s="1"/>
  <c r="P336" i="17" s="1"/>
  <c r="AD336" i="17"/>
  <c r="O335" i="17"/>
  <c r="AC336" i="17"/>
  <c r="AE336" i="17" s="1"/>
  <c r="AJ335" i="17"/>
  <c r="V337" i="17" l="1"/>
  <c r="W337" i="17" s="1"/>
  <c r="AB338" i="17" s="1"/>
  <c r="Z337" i="17"/>
  <c r="AA337" i="17" s="1"/>
  <c r="Y337" i="17"/>
  <c r="S336" i="17"/>
  <c r="Q336" i="17"/>
  <c r="H337" i="17"/>
  <c r="I337" i="17" s="1"/>
  <c r="P337" i="17" s="1"/>
  <c r="N337" i="17"/>
  <c r="C338" i="17"/>
  <c r="X338" i="17" s="1"/>
  <c r="AF336" i="17"/>
  <c r="O336" i="17"/>
  <c r="AC337" i="17"/>
  <c r="AF337" i="17" s="1"/>
  <c r="AD337" i="17"/>
  <c r="AL336" i="17"/>
  <c r="AM335" i="17"/>
  <c r="AH217" i="17"/>
  <c r="AI216" i="17"/>
  <c r="AK216" i="17"/>
  <c r="AJ336" i="17"/>
  <c r="AG335" i="17"/>
  <c r="Z338" i="17" l="1"/>
  <c r="AA338" i="17" s="1"/>
  <c r="V338" i="17"/>
  <c r="W338" i="17" s="1"/>
  <c r="AB339" i="17" s="1"/>
  <c r="G338" i="17"/>
  <c r="S337" i="17"/>
  <c r="Y338" i="17"/>
  <c r="Q337" i="17"/>
  <c r="AH218" i="17"/>
  <c r="AK217" i="17"/>
  <c r="AI217" i="17"/>
  <c r="AJ337" i="17"/>
  <c r="H338" i="17"/>
  <c r="I338" i="17" s="1"/>
  <c r="P338" i="17" s="1"/>
  <c r="AE337" i="17"/>
  <c r="AM336" i="17"/>
  <c r="AL337" i="17"/>
  <c r="O337" i="17"/>
  <c r="AD338" i="17"/>
  <c r="AC338" i="17"/>
  <c r="AF338" i="17" s="1"/>
  <c r="AG336" i="17"/>
  <c r="N338" i="17"/>
  <c r="C339" i="17"/>
  <c r="X339" i="17" s="1"/>
  <c r="V339" i="17" l="1"/>
  <c r="W339" i="17" s="1"/>
  <c r="AB340" i="17" s="1"/>
  <c r="Z339" i="17"/>
  <c r="AA339" i="17" s="1"/>
  <c r="Y339" i="17"/>
  <c r="S338" i="17"/>
  <c r="Q338" i="17"/>
  <c r="G339" i="17"/>
  <c r="AM337" i="17"/>
  <c r="AL338" i="17"/>
  <c r="H339" i="17"/>
  <c r="I339" i="17" s="1"/>
  <c r="P339" i="17" s="1"/>
  <c r="AE338" i="17"/>
  <c r="AJ338" i="17"/>
  <c r="AG337" i="17"/>
  <c r="AH219" i="17"/>
  <c r="AI218" i="17"/>
  <c r="AK218" i="17"/>
  <c r="N339" i="17"/>
  <c r="C340" i="17"/>
  <c r="X340" i="17" s="1"/>
  <c r="AC339" i="17"/>
  <c r="AF339" i="17" s="1"/>
  <c r="O338" i="17"/>
  <c r="AD339" i="17"/>
  <c r="Z340" i="17" l="1"/>
  <c r="AA340" i="17" s="1"/>
  <c r="Y340" i="17"/>
  <c r="V340" i="17"/>
  <c r="W340" i="17" s="1"/>
  <c r="AB341" i="17" s="1"/>
  <c r="S339" i="17"/>
  <c r="Q339" i="17"/>
  <c r="AE339" i="17"/>
  <c r="AJ339" i="17"/>
  <c r="AG338" i="17"/>
  <c r="H340" i="17"/>
  <c r="I340" i="17" s="1"/>
  <c r="P340" i="17" s="1"/>
  <c r="AM338" i="17"/>
  <c r="AL339" i="17"/>
  <c r="C341" i="17"/>
  <c r="X341" i="17" s="1"/>
  <c r="N340" i="17"/>
  <c r="G340" i="17"/>
  <c r="G341" i="17" s="1"/>
  <c r="G342" i="17" s="1"/>
  <c r="G343" i="17" s="1"/>
  <c r="G344" i="17" s="1"/>
  <c r="G345" i="17" s="1"/>
  <c r="AC340" i="17"/>
  <c r="AF340" i="17" s="1"/>
  <c r="AD340" i="17"/>
  <c r="O339" i="17"/>
  <c r="AH220" i="17"/>
  <c r="AI219" i="17"/>
  <c r="AK219" i="17"/>
  <c r="V341" i="17" l="1"/>
  <c r="W341" i="17" s="1"/>
  <c r="AB342" i="17" s="1"/>
  <c r="Z341" i="17"/>
  <c r="AA341" i="17" s="1"/>
  <c r="Y341" i="17"/>
  <c r="Q340" i="17"/>
  <c r="S340" i="17"/>
  <c r="AJ340" i="17"/>
  <c r="AE340" i="17"/>
  <c r="AH221" i="17"/>
  <c r="AK220" i="17"/>
  <c r="AI220" i="17"/>
  <c r="C342" i="17"/>
  <c r="X342" i="17" s="1"/>
  <c r="N341" i="17"/>
  <c r="H341" i="17"/>
  <c r="I341" i="17" s="1"/>
  <c r="P341" i="17" s="1"/>
  <c r="AG339" i="17"/>
  <c r="AD341" i="17"/>
  <c r="O340" i="17"/>
  <c r="AC341" i="17"/>
  <c r="AF341" i="17" s="1"/>
  <c r="AL340" i="17"/>
  <c r="AM339" i="17"/>
  <c r="V342" i="17" l="1"/>
  <c r="W342" i="17" s="1"/>
  <c r="AB343" i="17" s="1"/>
  <c r="Y342" i="17"/>
  <c r="Z342" i="17"/>
  <c r="AA342" i="17" s="1"/>
  <c r="Q341" i="17"/>
  <c r="S341" i="17"/>
  <c r="AE341" i="17"/>
  <c r="H342" i="17"/>
  <c r="I342" i="17" s="1"/>
  <c r="P342" i="17" s="1"/>
  <c r="AH222" i="17"/>
  <c r="AI221" i="17"/>
  <c r="AK221" i="17"/>
  <c r="AC342" i="17"/>
  <c r="AF342" i="17" s="1"/>
  <c r="O341" i="17"/>
  <c r="AD342" i="17"/>
  <c r="AJ341" i="17"/>
  <c r="N342" i="17"/>
  <c r="C343" i="17"/>
  <c r="X343" i="17" s="1"/>
  <c r="AG340" i="17"/>
  <c r="AL341" i="17"/>
  <c r="AM340" i="17"/>
  <c r="Z343" i="17" l="1"/>
  <c r="AA343" i="17" s="1"/>
  <c r="Y343" i="17"/>
  <c r="V343" i="17"/>
  <c r="W343" i="17" s="1"/>
  <c r="AB344" i="17" s="1"/>
  <c r="Q342" i="17"/>
  <c r="AJ342" i="17"/>
  <c r="AD343" i="17"/>
  <c r="AC343" i="17"/>
  <c r="AF343" i="17" s="1"/>
  <c r="O342" i="17"/>
  <c r="AH223" i="17"/>
  <c r="AI222" i="17"/>
  <c r="AK222" i="17"/>
  <c r="N343" i="17"/>
  <c r="C344" i="17"/>
  <c r="X344" i="17" s="1"/>
  <c r="H343" i="17"/>
  <c r="I343" i="17" s="1"/>
  <c r="P343" i="17" s="1"/>
  <c r="S342" i="17"/>
  <c r="AE342" i="17"/>
  <c r="AG341" i="17"/>
  <c r="AM341" i="17"/>
  <c r="AL342" i="17"/>
  <c r="V344" i="17" l="1"/>
  <c r="W344" i="17" s="1"/>
  <c r="AB345" i="17" s="1"/>
  <c r="Z344" i="17"/>
  <c r="AA344" i="17" s="1"/>
  <c r="Y344" i="17"/>
  <c r="Q343" i="17"/>
  <c r="H344" i="17"/>
  <c r="I344" i="17" s="1"/>
  <c r="P344" i="17" s="1"/>
  <c r="AH224" i="17"/>
  <c r="AI223" i="17"/>
  <c r="AK223" i="17"/>
  <c r="AG342" i="17"/>
  <c r="S343" i="17"/>
  <c r="AM342" i="17"/>
  <c r="AL343" i="17"/>
  <c r="AE343" i="17"/>
  <c r="C345" i="17"/>
  <c r="X345" i="17" s="1"/>
  <c r="N344" i="17"/>
  <c r="O343" i="17"/>
  <c r="AC344" i="17"/>
  <c r="AF344" i="17" s="1"/>
  <c r="AD344" i="17"/>
  <c r="AJ343" i="17"/>
  <c r="V345" i="17" l="1"/>
  <c r="W345" i="17" s="1"/>
  <c r="AB346" i="17" s="1"/>
  <c r="Z345" i="17"/>
  <c r="AA345" i="17" s="1"/>
  <c r="Y345" i="17"/>
  <c r="Q344" i="17"/>
  <c r="S344" i="17"/>
  <c r="H345" i="17"/>
  <c r="I345" i="17" s="1"/>
  <c r="P345" i="17" s="1"/>
  <c r="AG343" i="17"/>
  <c r="AH225" i="17"/>
  <c r="AK224" i="17"/>
  <c r="AI224" i="17"/>
  <c r="AE344" i="17"/>
  <c r="AJ344" i="17"/>
  <c r="N345" i="17"/>
  <c r="C346" i="17"/>
  <c r="X346" i="17" s="1"/>
  <c r="AD345" i="17"/>
  <c r="O344" i="17"/>
  <c r="AC345" i="17"/>
  <c r="AF345" i="17" s="1"/>
  <c r="AL344" i="17"/>
  <c r="AM343" i="17"/>
  <c r="Z346" i="17" l="1"/>
  <c r="AA346" i="17" s="1"/>
  <c r="Y346" i="17"/>
  <c r="V346" i="17"/>
  <c r="W346" i="17" s="1"/>
  <c r="AB347" i="17" s="1"/>
  <c r="G346" i="17"/>
  <c r="G347" i="17" s="1"/>
  <c r="Q345" i="17"/>
  <c r="AJ345" i="17"/>
  <c r="AL345" i="17"/>
  <c r="AM344" i="17"/>
  <c r="O345" i="17"/>
  <c r="AC346" i="17"/>
  <c r="AE346" i="17" s="1"/>
  <c r="AD346" i="17"/>
  <c r="AE345" i="17"/>
  <c r="AG344" i="17"/>
  <c r="H346" i="17"/>
  <c r="I346" i="17" s="1"/>
  <c r="P346" i="17" s="1"/>
  <c r="S345" i="17"/>
  <c r="N346" i="17"/>
  <c r="C347" i="17"/>
  <c r="X347" i="17" s="1"/>
  <c r="AH226" i="17"/>
  <c r="AI225" i="17"/>
  <c r="AK225" i="17"/>
  <c r="Z347" i="17" l="1"/>
  <c r="AA347" i="17" s="1"/>
  <c r="V347" i="17"/>
  <c r="W347" i="17" s="1"/>
  <c r="AB348" i="17" s="1"/>
  <c r="Y347" i="17"/>
  <c r="Q346" i="17"/>
  <c r="S346" i="17"/>
  <c r="H347" i="17"/>
  <c r="I347" i="17" s="1"/>
  <c r="P347" i="17" s="1"/>
  <c r="AH227" i="17"/>
  <c r="AK226" i="17"/>
  <c r="AI226" i="17"/>
  <c r="AG345" i="17"/>
  <c r="AJ346" i="17"/>
  <c r="AC347" i="17"/>
  <c r="AF347" i="17" s="1"/>
  <c r="O346" i="17"/>
  <c r="AD347" i="17"/>
  <c r="AF346" i="17"/>
  <c r="AM345" i="17"/>
  <c r="AL346" i="17"/>
  <c r="C348" i="17"/>
  <c r="X348" i="17" s="1"/>
  <c r="N347" i="17"/>
  <c r="V348" i="17" l="1"/>
  <c r="W348" i="17" s="1"/>
  <c r="AB349" i="17" s="1"/>
  <c r="Z348" i="17"/>
  <c r="AA348" i="17" s="1"/>
  <c r="Y348" i="17"/>
  <c r="G348" i="17"/>
  <c r="G349" i="17" s="1"/>
  <c r="Q347" i="17"/>
  <c r="O347" i="17"/>
  <c r="AD348" i="17"/>
  <c r="AC348" i="17"/>
  <c r="AF348" i="17" s="1"/>
  <c r="AH228" i="17"/>
  <c r="AI227" i="17"/>
  <c r="AK227" i="17"/>
  <c r="AM346" i="17"/>
  <c r="AL347" i="17"/>
  <c r="H348" i="17"/>
  <c r="I348" i="17" s="1"/>
  <c r="P348" i="17" s="1"/>
  <c r="N348" i="17"/>
  <c r="C349" i="17"/>
  <c r="X349" i="17" s="1"/>
  <c r="S347" i="17"/>
  <c r="AE347" i="17"/>
  <c r="AJ347" i="17"/>
  <c r="AG346" i="17"/>
  <c r="V349" i="17" l="1"/>
  <c r="W349" i="17" s="1"/>
  <c r="AB350" i="17" s="1"/>
  <c r="Y349" i="17"/>
  <c r="Z349" i="17"/>
  <c r="AA349" i="17" s="1"/>
  <c r="Q348" i="17"/>
  <c r="H349" i="17"/>
  <c r="I349" i="17" s="1"/>
  <c r="P349" i="17" s="1"/>
  <c r="AH229" i="17"/>
  <c r="AI228" i="17"/>
  <c r="AK228" i="17"/>
  <c r="AG347" i="17"/>
  <c r="S348" i="17"/>
  <c r="O348" i="17"/>
  <c r="AD349" i="17"/>
  <c r="AC349" i="17"/>
  <c r="AE349" i="17" s="1"/>
  <c r="AL348" i="17"/>
  <c r="AM347" i="17"/>
  <c r="N349" i="17"/>
  <c r="C350" i="17"/>
  <c r="X350" i="17" s="1"/>
  <c r="AE348" i="17"/>
  <c r="AJ348" i="17"/>
  <c r="Z350" i="17" l="1"/>
  <c r="AA350" i="17" s="1"/>
  <c r="Y350" i="17"/>
  <c r="V350" i="17"/>
  <c r="W350" i="17" s="1"/>
  <c r="AB351" i="17" s="1"/>
  <c r="G350" i="17"/>
  <c r="Q349" i="17"/>
  <c r="AJ349" i="17"/>
  <c r="AL349" i="17"/>
  <c r="AM348" i="17"/>
  <c r="AF349" i="17"/>
  <c r="C351" i="17"/>
  <c r="X351" i="17" s="1"/>
  <c r="N350" i="17"/>
  <c r="O349" i="17"/>
  <c r="AD350" i="17"/>
  <c r="AC350" i="17"/>
  <c r="AE350" i="17" s="1"/>
  <c r="AH230" i="17"/>
  <c r="AI229" i="17"/>
  <c r="AK229" i="17"/>
  <c r="AG348" i="17"/>
  <c r="S349" i="17"/>
  <c r="H350" i="17"/>
  <c r="I350" i="17" s="1"/>
  <c r="P350" i="17" s="1"/>
  <c r="V351" i="17" l="1"/>
  <c r="W351" i="17" s="1"/>
  <c r="AB352" i="17" s="1"/>
  <c r="Z351" i="17"/>
  <c r="AA351" i="17" s="1"/>
  <c r="Y351" i="17"/>
  <c r="G351" i="17"/>
  <c r="Q350" i="17"/>
  <c r="H351" i="17"/>
  <c r="I351" i="17" s="1"/>
  <c r="P351" i="17" s="1"/>
  <c r="AF350" i="17"/>
  <c r="AJ350" i="17"/>
  <c r="AL350" i="17"/>
  <c r="AM349" i="17"/>
  <c r="S350" i="17"/>
  <c r="AH231" i="17"/>
  <c r="AK230" i="17"/>
  <c r="AI230" i="17"/>
  <c r="C352" i="17"/>
  <c r="X352" i="17" s="1"/>
  <c r="N351" i="17"/>
  <c r="AG349" i="17"/>
  <c r="O350" i="17"/>
  <c r="AC351" i="17"/>
  <c r="AE351" i="17" s="1"/>
  <c r="AD351" i="17"/>
  <c r="Z352" i="17" l="1"/>
  <c r="AA352" i="17" s="1"/>
  <c r="Y352" i="17"/>
  <c r="V352" i="17"/>
  <c r="W352" i="17" s="1"/>
  <c r="AB353" i="17" s="1"/>
  <c r="S351" i="17"/>
  <c r="Q351" i="17"/>
  <c r="AJ351" i="17"/>
  <c r="N352" i="17"/>
  <c r="C353" i="17"/>
  <c r="X353" i="17" s="1"/>
  <c r="G352" i="17"/>
  <c r="G353" i="17" s="1"/>
  <c r="G354" i="17" s="1"/>
  <c r="G355" i="17" s="1"/>
  <c r="G356" i="17" s="1"/>
  <c r="G357" i="17" s="1"/>
  <c r="AC352" i="17"/>
  <c r="AF352" i="17" s="1"/>
  <c r="O351" i="17"/>
  <c r="AD352" i="17"/>
  <c r="AF351" i="17"/>
  <c r="H352" i="17"/>
  <c r="I352" i="17" s="1"/>
  <c r="P352" i="17" s="1"/>
  <c r="AH232" i="17"/>
  <c r="AI231" i="17"/>
  <c r="AK231" i="17"/>
  <c r="AM350" i="17"/>
  <c r="AL351" i="17"/>
  <c r="AG350" i="17"/>
  <c r="V353" i="17" l="1"/>
  <c r="W353" i="17" s="1"/>
  <c r="AB354" i="17" s="1"/>
  <c r="Z353" i="17"/>
  <c r="AA353" i="17" s="1"/>
  <c r="Y353" i="17"/>
  <c r="Q352" i="17"/>
  <c r="AE352" i="17"/>
  <c r="S352" i="17"/>
  <c r="AH233" i="17"/>
  <c r="AK232" i="17"/>
  <c r="AI232" i="17"/>
  <c r="H353" i="17"/>
  <c r="I353" i="17" s="1"/>
  <c r="P353" i="17" s="1"/>
  <c r="AL352" i="17"/>
  <c r="AM351" i="17"/>
  <c r="N353" i="17"/>
  <c r="C354" i="17"/>
  <c r="X354" i="17" s="1"/>
  <c r="AD353" i="17"/>
  <c r="O352" i="17"/>
  <c r="AC353" i="17"/>
  <c r="AF353" i="17" s="1"/>
  <c r="AG351" i="17"/>
  <c r="AJ352" i="17"/>
  <c r="V354" i="17" l="1"/>
  <c r="W354" i="17" s="1"/>
  <c r="AB355" i="17" s="1"/>
  <c r="Z354" i="17"/>
  <c r="AA354" i="17" s="1"/>
  <c r="Y354" i="17"/>
  <c r="Q353" i="17"/>
  <c r="AH234" i="17"/>
  <c r="AK233" i="17"/>
  <c r="AI233" i="17"/>
  <c r="S353" i="17"/>
  <c r="AE353" i="17"/>
  <c r="O353" i="17"/>
  <c r="AD354" i="17"/>
  <c r="AC354" i="17"/>
  <c r="AF354" i="17" s="1"/>
  <c r="C355" i="17"/>
  <c r="X355" i="17" s="1"/>
  <c r="N354" i="17"/>
  <c r="AJ353" i="17"/>
  <c r="AM352" i="17"/>
  <c r="AL353" i="17"/>
  <c r="AG352" i="17"/>
  <c r="H354" i="17"/>
  <c r="I354" i="17" s="1"/>
  <c r="P354" i="17" s="1"/>
  <c r="Z355" i="17" l="1"/>
  <c r="AA355" i="17" s="1"/>
  <c r="Y355" i="17"/>
  <c r="V355" i="17"/>
  <c r="W355" i="17" s="1"/>
  <c r="AB356" i="17" s="1"/>
  <c r="Q354" i="17"/>
  <c r="O354" i="17"/>
  <c r="AD355" i="17"/>
  <c r="AC355" i="17"/>
  <c r="AF355" i="17" s="1"/>
  <c r="AH235" i="17"/>
  <c r="AI234" i="17"/>
  <c r="AK234" i="17"/>
  <c r="AJ354" i="17"/>
  <c r="S354" i="17"/>
  <c r="C356" i="17"/>
  <c r="X356" i="17" s="1"/>
  <c r="N355" i="17"/>
  <c r="AE354" i="17"/>
  <c r="AL354" i="17"/>
  <c r="AM353" i="17"/>
  <c r="H355" i="17"/>
  <c r="I355" i="17" s="1"/>
  <c r="P355" i="17" s="1"/>
  <c r="AG353" i="17"/>
  <c r="V356" i="17" l="1"/>
  <c r="W356" i="17" s="1"/>
  <c r="AB357" i="17" s="1"/>
  <c r="Z356" i="17"/>
  <c r="AA356" i="17" s="1"/>
  <c r="Y356" i="17"/>
  <c r="Q355" i="17"/>
  <c r="N356" i="17"/>
  <c r="C357" i="17"/>
  <c r="X357" i="17" s="1"/>
  <c r="AH236" i="17"/>
  <c r="AI235" i="17"/>
  <c r="AK235" i="17"/>
  <c r="H356" i="17"/>
  <c r="I356" i="17" s="1"/>
  <c r="P356" i="17" s="1"/>
  <c r="AE355" i="17"/>
  <c r="AM354" i="17"/>
  <c r="AL355" i="17"/>
  <c r="AJ355" i="17"/>
  <c r="S355" i="17"/>
  <c r="AC356" i="17"/>
  <c r="AE356" i="17" s="1"/>
  <c r="AD356" i="17"/>
  <c r="O355" i="17"/>
  <c r="AG354" i="17"/>
  <c r="V357" i="17" l="1"/>
  <c r="W357" i="17" s="1"/>
  <c r="AB358" i="17" s="1"/>
  <c r="Z357" i="17"/>
  <c r="AA357" i="17" s="1"/>
  <c r="Y357" i="17"/>
  <c r="Q356" i="17"/>
  <c r="S356" i="17"/>
  <c r="AH237" i="17"/>
  <c r="AI236" i="17"/>
  <c r="AK236" i="17"/>
  <c r="AG355" i="17"/>
  <c r="C358" i="17"/>
  <c r="X358" i="17" s="1"/>
  <c r="N357" i="17"/>
  <c r="H357" i="17"/>
  <c r="I357" i="17" s="1"/>
  <c r="P357" i="17" s="1"/>
  <c r="AD357" i="17"/>
  <c r="O356" i="17"/>
  <c r="AC357" i="17"/>
  <c r="AE357" i="17" s="1"/>
  <c r="AM355" i="17"/>
  <c r="AL356" i="17"/>
  <c r="AF356" i="17"/>
  <c r="AJ356" i="17"/>
  <c r="Y358" i="17" l="1"/>
  <c r="Z358" i="17"/>
  <c r="AA358" i="17" s="1"/>
  <c r="V358" i="17"/>
  <c r="W358" i="17" s="1"/>
  <c r="AB359" i="17" s="1"/>
  <c r="G358" i="17"/>
  <c r="G359" i="17" s="1"/>
  <c r="Q357" i="17"/>
  <c r="S357" i="17"/>
  <c r="C359" i="17"/>
  <c r="X359" i="17" s="1"/>
  <c r="N358" i="17"/>
  <c r="AJ357" i="17"/>
  <c r="H358" i="17"/>
  <c r="I358" i="17" s="1"/>
  <c r="P358" i="17" s="1"/>
  <c r="AF357" i="17"/>
  <c r="AD358" i="17"/>
  <c r="O357" i="17"/>
  <c r="AC358" i="17"/>
  <c r="AF358" i="17" s="1"/>
  <c r="AH238" i="17"/>
  <c r="AI237" i="17"/>
  <c r="AK237" i="17"/>
  <c r="AM356" i="17"/>
  <c r="AL357" i="17"/>
  <c r="AG356" i="17"/>
  <c r="Z359" i="17" l="1"/>
  <c r="AA359" i="17" s="1"/>
  <c r="Y359" i="17"/>
  <c r="V359" i="17"/>
  <c r="W359" i="17" s="1"/>
  <c r="AB360" i="17" s="1"/>
  <c r="Q358" i="17"/>
  <c r="S358" i="17"/>
  <c r="C360" i="17"/>
  <c r="X360" i="17" s="1"/>
  <c r="N359" i="17"/>
  <c r="AE358" i="17"/>
  <c r="AM357" i="17"/>
  <c r="AL358" i="17"/>
  <c r="H359" i="17"/>
  <c r="I359" i="17" s="1"/>
  <c r="P359" i="17" s="1"/>
  <c r="O358" i="17"/>
  <c r="AD359" i="17"/>
  <c r="AC359" i="17"/>
  <c r="AE359" i="17" s="1"/>
  <c r="AH239" i="17"/>
  <c r="AK238" i="17"/>
  <c r="AI238" i="17"/>
  <c r="AG357" i="17"/>
  <c r="AJ358" i="17"/>
  <c r="V360" i="17" l="1"/>
  <c r="W360" i="17" s="1"/>
  <c r="AB361" i="17" s="1"/>
  <c r="Z360" i="17"/>
  <c r="AA360" i="17" s="1"/>
  <c r="Y360" i="17"/>
  <c r="G360" i="17"/>
  <c r="G361" i="17" s="1"/>
  <c r="Q359" i="17"/>
  <c r="S359" i="17"/>
  <c r="H360" i="17"/>
  <c r="I360" i="17" s="1"/>
  <c r="P360" i="17" s="1"/>
  <c r="N360" i="17"/>
  <c r="C361" i="17"/>
  <c r="X361" i="17" s="1"/>
  <c r="AL359" i="17"/>
  <c r="AM358" i="17"/>
  <c r="AF359" i="17"/>
  <c r="AH240" i="17"/>
  <c r="AI239" i="17"/>
  <c r="AK239" i="17"/>
  <c r="O359" i="17"/>
  <c r="AD360" i="17"/>
  <c r="AC360" i="17"/>
  <c r="AF360" i="17" s="1"/>
  <c r="AJ359" i="17"/>
  <c r="AG358" i="17"/>
  <c r="V361" i="17" l="1"/>
  <c r="W361" i="17" s="1"/>
  <c r="AB362" i="17" s="1"/>
  <c r="Z361" i="17"/>
  <c r="AA361" i="17" s="1"/>
  <c r="Y361" i="17"/>
  <c r="Q360" i="17"/>
  <c r="S360" i="17"/>
  <c r="AE360" i="17"/>
  <c r="H361" i="17"/>
  <c r="I361" i="17" s="1"/>
  <c r="P361" i="17" s="1"/>
  <c r="O360" i="17"/>
  <c r="AC361" i="17"/>
  <c r="AE361" i="17" s="1"/>
  <c r="AD361" i="17"/>
  <c r="AL360" i="17"/>
  <c r="AM359" i="17"/>
  <c r="N361" i="17"/>
  <c r="C362" i="17"/>
  <c r="X362" i="17" s="1"/>
  <c r="AJ360" i="17"/>
  <c r="AH241" i="17"/>
  <c r="AI240" i="17"/>
  <c r="AK240" i="17"/>
  <c r="AG359" i="17"/>
  <c r="Z362" i="17" l="1"/>
  <c r="AA362" i="17" s="1"/>
  <c r="Y362" i="17"/>
  <c r="V362" i="17"/>
  <c r="W362" i="17" s="1"/>
  <c r="AB363" i="17" s="1"/>
  <c r="G362" i="17"/>
  <c r="Q361" i="17"/>
  <c r="AJ361" i="17"/>
  <c r="AG360" i="17"/>
  <c r="AD362" i="17"/>
  <c r="O361" i="17"/>
  <c r="AC362" i="17"/>
  <c r="AF362" i="17" s="1"/>
  <c r="AF361" i="17"/>
  <c r="S361" i="17"/>
  <c r="C363" i="17"/>
  <c r="X363" i="17" s="1"/>
  <c r="N362" i="17"/>
  <c r="AL361" i="17"/>
  <c r="AM360" i="17"/>
  <c r="AH242" i="17"/>
  <c r="AK241" i="17"/>
  <c r="AI241" i="17"/>
  <c r="H362" i="17"/>
  <c r="I362" i="17" s="1"/>
  <c r="P362" i="17" s="1"/>
  <c r="V363" i="17" l="1"/>
  <c r="W363" i="17" s="1"/>
  <c r="AB364" i="17" s="1"/>
  <c r="Z363" i="17"/>
  <c r="AA363" i="17" s="1"/>
  <c r="Y363" i="17"/>
  <c r="G363" i="17"/>
  <c r="Q362" i="17"/>
  <c r="C364" i="17"/>
  <c r="X364" i="17" s="1"/>
  <c r="N363" i="17"/>
  <c r="AL362" i="17"/>
  <c r="AM361" i="17"/>
  <c r="S362" i="17"/>
  <c r="O362" i="17"/>
  <c r="AD363" i="17"/>
  <c r="AC363" i="17"/>
  <c r="AF363" i="17" s="1"/>
  <c r="H363" i="17"/>
  <c r="I363" i="17" s="1"/>
  <c r="P363" i="17" s="1"/>
  <c r="AE362" i="17"/>
  <c r="AJ362" i="17"/>
  <c r="AG361" i="17"/>
  <c r="AH243" i="17"/>
  <c r="AI242" i="17"/>
  <c r="AK242" i="17"/>
  <c r="Z364" i="17" l="1"/>
  <c r="AA364" i="17" s="1"/>
  <c r="V364" i="17"/>
  <c r="W364" i="17" s="1"/>
  <c r="AB365" i="17" s="1"/>
  <c r="Y364" i="17"/>
  <c r="Q363" i="17"/>
  <c r="AG362" i="17"/>
  <c r="C365" i="17"/>
  <c r="X365" i="17" s="1"/>
  <c r="N364" i="17"/>
  <c r="G364" i="17"/>
  <c r="G365" i="17" s="1"/>
  <c r="G366" i="17" s="1"/>
  <c r="G367" i="17" s="1"/>
  <c r="G368" i="17" s="1"/>
  <c r="G369" i="17" s="1"/>
  <c r="S363" i="17"/>
  <c r="AJ363" i="17"/>
  <c r="AE363" i="17"/>
  <c r="H364" i="17"/>
  <c r="I364" i="17" s="1"/>
  <c r="P364" i="17" s="1"/>
  <c r="AM362" i="17"/>
  <c r="AL363" i="17"/>
  <c r="AH244" i="17"/>
  <c r="AK243" i="17"/>
  <c r="AI243" i="17"/>
  <c r="AC364" i="17"/>
  <c r="AF364" i="17" s="1"/>
  <c r="AD364" i="17"/>
  <c r="O363" i="17"/>
  <c r="V365" i="17" l="1"/>
  <c r="W365" i="17" s="1"/>
  <c r="AB366" i="17" s="1"/>
  <c r="Y365" i="17"/>
  <c r="Z365" i="17"/>
  <c r="AA365" i="17" s="1"/>
  <c r="Q364" i="17"/>
  <c r="S364" i="17"/>
  <c r="O364" i="17"/>
  <c r="AC365" i="17"/>
  <c r="AF365" i="17" s="1"/>
  <c r="AD365" i="17"/>
  <c r="AG363" i="17"/>
  <c r="AE364" i="17"/>
  <c r="AH245" i="17"/>
  <c r="AK244" i="17"/>
  <c r="AI244" i="17"/>
  <c r="AM363" i="17"/>
  <c r="AL364" i="17"/>
  <c r="AJ364" i="17"/>
  <c r="C366" i="17"/>
  <c r="X366" i="17" s="1"/>
  <c r="N365" i="17"/>
  <c r="H365" i="17"/>
  <c r="I365" i="17" s="1"/>
  <c r="P365" i="17" s="1"/>
  <c r="V366" i="17" l="1"/>
  <c r="W366" i="17" s="1"/>
  <c r="AB367" i="17" s="1"/>
  <c r="Z366" i="17"/>
  <c r="AA366" i="17" s="1"/>
  <c r="Y366" i="17"/>
  <c r="Q365" i="17"/>
  <c r="N366" i="17"/>
  <c r="C367" i="17"/>
  <c r="X367" i="17" s="1"/>
  <c r="AG364" i="17"/>
  <c r="H366" i="17"/>
  <c r="I366" i="17" s="1"/>
  <c r="P366" i="17" s="1"/>
  <c r="AM364" i="17"/>
  <c r="AL365" i="17"/>
  <c r="AE365" i="17"/>
  <c r="S365" i="17"/>
  <c r="AJ365" i="17"/>
  <c r="AH246" i="17"/>
  <c r="AI245" i="17"/>
  <c r="AK245" i="17"/>
  <c r="AC366" i="17"/>
  <c r="AE366" i="17" s="1"/>
  <c r="O365" i="17"/>
  <c r="AD366" i="17"/>
  <c r="Y367" i="17" l="1"/>
  <c r="Z367" i="17"/>
  <c r="AA367" i="17" s="1"/>
  <c r="V367" i="17"/>
  <c r="W367" i="17" s="1"/>
  <c r="AB368" i="17" s="1"/>
  <c r="Q366" i="17"/>
  <c r="AH247" i="17"/>
  <c r="AI246" i="17"/>
  <c r="AK246" i="17"/>
  <c r="AJ366" i="17"/>
  <c r="AF366" i="17"/>
  <c r="AD367" i="17"/>
  <c r="AC367" i="17"/>
  <c r="AE367" i="17" s="1"/>
  <c r="O366" i="17"/>
  <c r="S366" i="17"/>
  <c r="AL366" i="17"/>
  <c r="AM365" i="17"/>
  <c r="C368" i="17"/>
  <c r="X368" i="17" s="1"/>
  <c r="N367" i="17"/>
  <c r="AG365" i="17"/>
  <c r="H367" i="17"/>
  <c r="I367" i="17" s="1"/>
  <c r="P367" i="17" s="1"/>
  <c r="V368" i="17" l="1"/>
  <c r="W368" i="17" s="1"/>
  <c r="AB369" i="17" s="1"/>
  <c r="Z368" i="17"/>
  <c r="AA368" i="17" s="1"/>
  <c r="Y368" i="17"/>
  <c r="Q367" i="17"/>
  <c r="AH248" i="17"/>
  <c r="AI247" i="17"/>
  <c r="AK247" i="17"/>
  <c r="N368" i="17"/>
  <c r="C369" i="17"/>
  <c r="X369" i="17" s="1"/>
  <c r="AF367" i="17"/>
  <c r="AC368" i="17"/>
  <c r="AE368" i="17" s="1"/>
  <c r="AD368" i="17"/>
  <c r="O367" i="17"/>
  <c r="AL367" i="17"/>
  <c r="AM366" i="17"/>
  <c r="H368" i="17"/>
  <c r="I368" i="17" s="1"/>
  <c r="P368" i="17" s="1"/>
  <c r="AJ367" i="17"/>
  <c r="AG366" i="17"/>
  <c r="S367" i="17"/>
  <c r="V369" i="17" l="1"/>
  <c r="W369" i="17" s="1"/>
  <c r="AB370" i="17" s="1"/>
  <c r="Y369" i="17"/>
  <c r="Z369" i="17"/>
  <c r="AA369" i="17" s="1"/>
  <c r="Q368" i="17"/>
  <c r="AG367" i="17"/>
  <c r="AM367" i="17"/>
  <c r="AL368" i="17"/>
  <c r="N369" i="17"/>
  <c r="C370" i="17"/>
  <c r="X370" i="17" s="1"/>
  <c r="S368" i="17"/>
  <c r="AH249" i="17"/>
  <c r="AI248" i="17"/>
  <c r="AK248" i="17"/>
  <c r="AF368" i="17"/>
  <c r="AD369" i="17"/>
  <c r="O368" i="17"/>
  <c r="AC369" i="17"/>
  <c r="AE369" i="17" s="1"/>
  <c r="AJ368" i="17"/>
  <c r="H369" i="17"/>
  <c r="I369" i="17" s="1"/>
  <c r="P369" i="17" s="1"/>
  <c r="Y370" i="17" l="1"/>
  <c r="Z370" i="17"/>
  <c r="AA370" i="17" s="1"/>
  <c r="V370" i="17"/>
  <c r="W370" i="17" s="1"/>
  <c r="AB371" i="17" s="1"/>
  <c r="G370" i="17"/>
  <c r="G371" i="17" s="1"/>
  <c r="Q369" i="17"/>
  <c r="S369" i="17"/>
  <c r="AG368" i="17"/>
  <c r="H370" i="17"/>
  <c r="I370" i="17" s="1"/>
  <c r="P370" i="17" s="1"/>
  <c r="AH250" i="17"/>
  <c r="AI249" i="17"/>
  <c r="AK249" i="17"/>
  <c r="AL369" i="17"/>
  <c r="AM368" i="17"/>
  <c r="AF369" i="17"/>
  <c r="AC370" i="17"/>
  <c r="AE370" i="17" s="1"/>
  <c r="O369" i="17"/>
  <c r="AD370" i="17"/>
  <c r="AJ369" i="17"/>
  <c r="N370" i="17"/>
  <c r="C371" i="17"/>
  <c r="X371" i="17" s="1"/>
  <c r="Z371" i="17" l="1"/>
  <c r="AA371" i="17" s="1"/>
  <c r="Y371" i="17"/>
  <c r="V371" i="17"/>
  <c r="W371" i="17" s="1"/>
  <c r="AB372" i="17" s="1"/>
  <c r="Q370" i="17"/>
  <c r="AJ370" i="17"/>
  <c r="H371" i="17"/>
  <c r="I371" i="17" s="1"/>
  <c r="P371" i="17" s="1"/>
  <c r="AF370" i="17"/>
  <c r="S370" i="17"/>
  <c r="AL370" i="17"/>
  <c r="AM369" i="17"/>
  <c r="AG369" i="17"/>
  <c r="C372" i="17"/>
  <c r="X372" i="17" s="1"/>
  <c r="N371" i="17"/>
  <c r="AC371" i="17"/>
  <c r="AF371" i="17" s="1"/>
  <c r="AD371" i="17"/>
  <c r="O370" i="17"/>
  <c r="AH251" i="17"/>
  <c r="AK250" i="17"/>
  <c r="AI250" i="17"/>
  <c r="V372" i="17" l="1"/>
  <c r="W372" i="17" s="1"/>
  <c r="AB373" i="17" s="1"/>
  <c r="Z372" i="17"/>
  <c r="AA372" i="17" s="1"/>
  <c r="Y372" i="17"/>
  <c r="G372" i="17"/>
  <c r="G373" i="17" s="1"/>
  <c r="Q371" i="17"/>
  <c r="AE371" i="17"/>
  <c r="S371" i="17"/>
  <c r="AJ371" i="17"/>
  <c r="AH252" i="17"/>
  <c r="AK251" i="17"/>
  <c r="AI251" i="17"/>
  <c r="N372" i="17"/>
  <c r="C373" i="17"/>
  <c r="X373" i="17" s="1"/>
  <c r="AG370" i="17"/>
  <c r="AM370" i="17"/>
  <c r="AL371" i="17"/>
  <c r="H372" i="17"/>
  <c r="I372" i="17" s="1"/>
  <c r="P372" i="17" s="1"/>
  <c r="AD372" i="17"/>
  <c r="O371" i="17"/>
  <c r="AC372" i="17"/>
  <c r="AF372" i="17" s="1"/>
  <c r="V373" i="17" l="1"/>
  <c r="W373" i="17" s="1"/>
  <c r="AB374" i="17" s="1"/>
  <c r="Y373" i="17"/>
  <c r="Z373" i="17"/>
  <c r="AA373" i="17" s="1"/>
  <c r="Q372" i="17"/>
  <c r="S372" i="17"/>
  <c r="O372" i="17"/>
  <c r="AD373" i="17"/>
  <c r="AC373" i="17"/>
  <c r="AE373" i="17" s="1"/>
  <c r="AE372" i="17"/>
  <c r="AM371" i="17"/>
  <c r="AL372" i="17"/>
  <c r="AJ372" i="17"/>
  <c r="AH253" i="17"/>
  <c r="AI252" i="17"/>
  <c r="AK252" i="17"/>
  <c r="AG371" i="17"/>
  <c r="H373" i="17"/>
  <c r="I373" i="17" s="1"/>
  <c r="P373" i="17" s="1"/>
  <c r="N373" i="17"/>
  <c r="C374" i="17"/>
  <c r="X374" i="17" s="1"/>
  <c r="Z374" i="17" l="1"/>
  <c r="AA374" i="17" s="1"/>
  <c r="V374" i="17"/>
  <c r="W374" i="17" s="1"/>
  <c r="AB375" i="17" s="1"/>
  <c r="G374" i="17"/>
  <c r="Y374" i="17"/>
  <c r="Q373" i="17"/>
  <c r="AF373" i="17"/>
  <c r="AG372" i="17"/>
  <c r="AJ373" i="17"/>
  <c r="H374" i="17"/>
  <c r="I374" i="17" s="1"/>
  <c r="P374" i="17" s="1"/>
  <c r="O373" i="17"/>
  <c r="AD374" i="17"/>
  <c r="AC374" i="17"/>
  <c r="AE374" i="17" s="1"/>
  <c r="N374" i="17"/>
  <c r="C375" i="17"/>
  <c r="X375" i="17" s="1"/>
  <c r="AH254" i="17"/>
  <c r="AI253" i="17"/>
  <c r="AK253" i="17"/>
  <c r="S373" i="17"/>
  <c r="AL373" i="17"/>
  <c r="AM372" i="17"/>
  <c r="V375" i="17" l="1"/>
  <c r="W375" i="17" s="1"/>
  <c r="AB376" i="17" s="1"/>
  <c r="Z375" i="17"/>
  <c r="AA375" i="17" s="1"/>
  <c r="Y375" i="17"/>
  <c r="G375" i="17"/>
  <c r="Q374" i="17"/>
  <c r="S374" i="17"/>
  <c r="AG373" i="17"/>
  <c r="AM373" i="17"/>
  <c r="AL374" i="17"/>
  <c r="C376" i="17"/>
  <c r="X376" i="17" s="1"/>
  <c r="N375" i="17"/>
  <c r="H375" i="17"/>
  <c r="I375" i="17" s="1"/>
  <c r="P375" i="17" s="1"/>
  <c r="AF374" i="17"/>
  <c r="AJ374" i="17"/>
  <c r="AH255" i="17"/>
  <c r="AI254" i="17"/>
  <c r="AK254" i="17"/>
  <c r="O374" i="17"/>
  <c r="AD375" i="17"/>
  <c r="AC375" i="17"/>
  <c r="AF375" i="17" s="1"/>
  <c r="V376" i="17" l="1"/>
  <c r="W376" i="17" s="1"/>
  <c r="AB377" i="17" s="1"/>
  <c r="Z376" i="17"/>
  <c r="AA376" i="17" s="1"/>
  <c r="Y376" i="17"/>
  <c r="S375" i="17"/>
  <c r="AL375" i="17"/>
  <c r="AM374" i="17"/>
  <c r="AH256" i="17"/>
  <c r="AK255" i="17"/>
  <c r="AI255" i="17"/>
  <c r="H376" i="17"/>
  <c r="I376" i="17" s="1"/>
  <c r="P376" i="17" s="1"/>
  <c r="Q375" i="17"/>
  <c r="O375" i="17"/>
  <c r="AD376" i="17"/>
  <c r="AC376" i="17"/>
  <c r="AE376" i="17" s="1"/>
  <c r="AJ375" i="17"/>
  <c r="AG374" i="17"/>
  <c r="AE375" i="17"/>
  <c r="N376" i="17"/>
  <c r="C377" i="17"/>
  <c r="X377" i="17" s="1"/>
  <c r="G376" i="17"/>
  <c r="G377" i="17" s="1"/>
  <c r="G378" i="17" s="1"/>
  <c r="G379" i="17" s="1"/>
  <c r="G380" i="17" s="1"/>
  <c r="G381" i="17" s="1"/>
  <c r="V377" i="17" l="1"/>
  <c r="W377" i="17" s="1"/>
  <c r="AB378" i="17" s="1"/>
  <c r="Z377" i="17"/>
  <c r="AA377" i="17" s="1"/>
  <c r="Y377" i="17"/>
  <c r="Q376" i="17"/>
  <c r="H377" i="17"/>
  <c r="I377" i="17" s="1"/>
  <c r="P377" i="17" s="1"/>
  <c r="C378" i="17"/>
  <c r="X378" i="17" s="1"/>
  <c r="N377" i="17"/>
  <c r="O376" i="17"/>
  <c r="AD377" i="17"/>
  <c r="AC377" i="17"/>
  <c r="AF377" i="17" s="1"/>
  <c r="AF376" i="17"/>
  <c r="AG375" i="17"/>
  <c r="AH257" i="17"/>
  <c r="AI256" i="17"/>
  <c r="AK256" i="17"/>
  <c r="AL376" i="17"/>
  <c r="AM375" i="17"/>
  <c r="S376" i="17"/>
  <c r="AJ376" i="17"/>
  <c r="V378" i="17" l="1"/>
  <c r="W378" i="17" s="1"/>
  <c r="AB379" i="17" s="1"/>
  <c r="Y378" i="17"/>
  <c r="Z378" i="17"/>
  <c r="AA378" i="17" s="1"/>
  <c r="S377" i="17"/>
  <c r="Q377" i="17"/>
  <c r="AE377" i="17"/>
  <c r="AD378" i="17"/>
  <c r="AC378" i="17"/>
  <c r="AE378" i="17" s="1"/>
  <c r="O377" i="17"/>
  <c r="AM376" i="17"/>
  <c r="AL377" i="17"/>
  <c r="C379" i="17"/>
  <c r="X379" i="17" s="1"/>
  <c r="N378" i="17"/>
  <c r="H378" i="17"/>
  <c r="I378" i="17" s="1"/>
  <c r="P378" i="17" s="1"/>
  <c r="AH258" i="17"/>
  <c r="AI257" i="17"/>
  <c r="AK257" i="17"/>
  <c r="AJ377" i="17"/>
  <c r="AG376" i="17"/>
  <c r="Z379" i="17" l="1"/>
  <c r="AA379" i="17" s="1"/>
  <c r="Y379" i="17"/>
  <c r="V379" i="17"/>
  <c r="W379" i="17" s="1"/>
  <c r="AB380" i="17" s="1"/>
  <c r="Q378" i="17"/>
  <c r="S378" i="17"/>
  <c r="AG377" i="17"/>
  <c r="AH259" i="17"/>
  <c r="AI258" i="17"/>
  <c r="AK258" i="17"/>
  <c r="C380" i="17"/>
  <c r="X380" i="17" s="1"/>
  <c r="N379" i="17"/>
  <c r="AF378" i="17"/>
  <c r="H379" i="17"/>
  <c r="I379" i="17" s="1"/>
  <c r="P379" i="17" s="1"/>
  <c r="O378" i="17"/>
  <c r="AC379" i="17"/>
  <c r="AF379" i="17" s="1"/>
  <c r="AD379" i="17"/>
  <c r="AJ378" i="17"/>
  <c r="AM377" i="17"/>
  <c r="AL378" i="17"/>
  <c r="V380" i="17" l="1"/>
  <c r="W380" i="17" s="1"/>
  <c r="AB381" i="17" s="1"/>
  <c r="Y380" i="17"/>
  <c r="Z380" i="17"/>
  <c r="AA380" i="17" s="1"/>
  <c r="Q379" i="17"/>
  <c r="S379" i="17"/>
  <c r="AD380" i="17"/>
  <c r="O379" i="17"/>
  <c r="AC380" i="17"/>
  <c r="AF380" i="17" s="1"/>
  <c r="AH260" i="17"/>
  <c r="AI259" i="17"/>
  <c r="AK259" i="17"/>
  <c r="AJ379" i="17"/>
  <c r="AE379" i="17"/>
  <c r="H380" i="17"/>
  <c r="I380" i="17" s="1"/>
  <c r="P380" i="17" s="1"/>
  <c r="AG378" i="17"/>
  <c r="AL379" i="17"/>
  <c r="AM378" i="17"/>
  <c r="N380" i="17"/>
  <c r="C381" i="17"/>
  <c r="X381" i="17" s="1"/>
  <c r="V381" i="17" l="1"/>
  <c r="W381" i="17" s="1"/>
  <c r="AB382" i="17" s="1"/>
  <c r="Y381" i="17"/>
  <c r="Z381" i="17"/>
  <c r="AA381" i="17" s="1"/>
  <c r="Q380" i="17"/>
  <c r="AJ380" i="17"/>
  <c r="N381" i="17"/>
  <c r="C382" i="17"/>
  <c r="X382" i="17" s="1"/>
  <c r="AH261" i="17"/>
  <c r="AI260" i="17"/>
  <c r="AK260" i="17"/>
  <c r="AL380" i="17"/>
  <c r="AM379" i="17"/>
  <c r="AD381" i="17"/>
  <c r="O380" i="17"/>
  <c r="AC381" i="17"/>
  <c r="AE381" i="17" s="1"/>
  <c r="S380" i="17"/>
  <c r="AE380" i="17"/>
  <c r="H381" i="17"/>
  <c r="I381" i="17" s="1"/>
  <c r="P381" i="17" s="1"/>
  <c r="AG379" i="17"/>
  <c r="Z382" i="17" l="1"/>
  <c r="AA382" i="17" s="1"/>
  <c r="V382" i="17"/>
  <c r="W382" i="17" s="1"/>
  <c r="AB383" i="17" s="1"/>
  <c r="Y382" i="17"/>
  <c r="G382" i="17"/>
  <c r="G383" i="17" s="1"/>
  <c r="Q381" i="17"/>
  <c r="H382" i="17"/>
  <c r="I382" i="17" s="1"/>
  <c r="P382" i="17" s="1"/>
  <c r="AG380" i="17"/>
  <c r="AL381" i="17"/>
  <c r="AM380" i="17"/>
  <c r="AF381" i="17"/>
  <c r="AD382" i="17"/>
  <c r="O381" i="17"/>
  <c r="AC382" i="17"/>
  <c r="AE382" i="17" s="1"/>
  <c r="AH262" i="17"/>
  <c r="AI261" i="17"/>
  <c r="AK261" i="17"/>
  <c r="C383" i="17"/>
  <c r="X383" i="17" s="1"/>
  <c r="N382" i="17"/>
  <c r="AJ381" i="17"/>
  <c r="S381" i="17"/>
  <c r="Y383" i="17" l="1"/>
  <c r="Z383" i="17"/>
  <c r="AA383" i="17" s="1"/>
  <c r="V383" i="17"/>
  <c r="W383" i="17" s="1"/>
  <c r="AB384" i="17" s="1"/>
  <c r="Q382" i="17"/>
  <c r="S382" i="17"/>
  <c r="AL382" i="17"/>
  <c r="AM381" i="17"/>
  <c r="AF382" i="17"/>
  <c r="AH263" i="17"/>
  <c r="AI262" i="17"/>
  <c r="AK262" i="17"/>
  <c r="H383" i="17"/>
  <c r="I383" i="17" s="1"/>
  <c r="P383" i="17" s="1"/>
  <c r="C384" i="17"/>
  <c r="X384" i="17" s="1"/>
  <c r="N383" i="17"/>
  <c r="O382" i="17"/>
  <c r="AD383" i="17"/>
  <c r="AC383" i="17"/>
  <c r="AE383" i="17" s="1"/>
  <c r="AJ382" i="17"/>
  <c r="AG381" i="17"/>
  <c r="V384" i="17" l="1"/>
  <c r="W384" i="17" s="1"/>
  <c r="AB385" i="17" s="1"/>
  <c r="Z384" i="17"/>
  <c r="AA384" i="17" s="1"/>
  <c r="Y384" i="17"/>
  <c r="G384" i="17"/>
  <c r="G385" i="17" s="1"/>
  <c r="Q383" i="17"/>
  <c r="S383" i="17"/>
  <c r="N384" i="17"/>
  <c r="C385" i="17"/>
  <c r="X385" i="17" s="1"/>
  <c r="AM382" i="17"/>
  <c r="AL383" i="17"/>
  <c r="H384" i="17"/>
  <c r="I384" i="17" s="1"/>
  <c r="P384" i="17" s="1"/>
  <c r="AF383" i="17"/>
  <c r="AH264" i="17"/>
  <c r="AI263" i="17"/>
  <c r="AK263" i="17"/>
  <c r="O383" i="17"/>
  <c r="AD384" i="17"/>
  <c r="AC384" i="17"/>
  <c r="AF384" i="17" s="1"/>
  <c r="AJ383" i="17"/>
  <c r="AG382" i="17"/>
  <c r="V385" i="17" l="1"/>
  <c r="W385" i="17" s="1"/>
  <c r="AB386" i="17" s="1"/>
  <c r="Z385" i="17"/>
  <c r="AA385" i="17" s="1"/>
  <c r="Y385" i="17"/>
  <c r="Q384" i="17"/>
  <c r="S384" i="17"/>
  <c r="H385" i="17"/>
  <c r="I385" i="17" s="1"/>
  <c r="P385" i="17" s="1"/>
  <c r="AE384" i="17"/>
  <c r="N385" i="17"/>
  <c r="C386" i="17"/>
  <c r="X386" i="17" s="1"/>
  <c r="AD385" i="17"/>
  <c r="O384" i="17"/>
  <c r="AC385" i="17"/>
  <c r="AF385" i="17" s="1"/>
  <c r="AJ384" i="17"/>
  <c r="AL384" i="17"/>
  <c r="AM383" i="17"/>
  <c r="AG383" i="17"/>
  <c r="AH265" i="17"/>
  <c r="AI264" i="17"/>
  <c r="AK264" i="17"/>
  <c r="Z386" i="17" l="1"/>
  <c r="AA386" i="17" s="1"/>
  <c r="Y386" i="17"/>
  <c r="V386" i="17"/>
  <c r="W386" i="17" s="1"/>
  <c r="AB387" i="17" s="1"/>
  <c r="G386" i="17"/>
  <c r="Q385" i="17"/>
  <c r="S385" i="17"/>
  <c r="AE385" i="17"/>
  <c r="AJ385" i="17"/>
  <c r="AD386" i="17"/>
  <c r="O385" i="17"/>
  <c r="AC386" i="17"/>
  <c r="AF386" i="17" s="1"/>
  <c r="AG384" i="17"/>
  <c r="AL385" i="17"/>
  <c r="AM384" i="17"/>
  <c r="H386" i="17"/>
  <c r="I386" i="17" s="1"/>
  <c r="P386" i="17" s="1"/>
  <c r="N386" i="17"/>
  <c r="C387" i="17"/>
  <c r="X387" i="17" s="1"/>
  <c r="AH266" i="17"/>
  <c r="AK265" i="17"/>
  <c r="AI265" i="17"/>
  <c r="V387" i="17" l="1"/>
  <c r="W387" i="17" s="1"/>
  <c r="AB388" i="17" s="1"/>
  <c r="Z387" i="17"/>
  <c r="AA387" i="17" s="1"/>
  <c r="Y387" i="17"/>
  <c r="G387" i="17"/>
  <c r="S386" i="17"/>
  <c r="Q386" i="17"/>
  <c r="AG385" i="17"/>
  <c r="AJ386" i="17"/>
  <c r="AE386" i="17"/>
  <c r="O386" i="17"/>
  <c r="AC387" i="17"/>
  <c r="AF387" i="17" s="1"/>
  <c r="AD387" i="17"/>
  <c r="C388" i="17"/>
  <c r="X388" i="17" s="1"/>
  <c r="N387" i="17"/>
  <c r="AM385" i="17"/>
  <c r="AL386" i="17"/>
  <c r="H387" i="17"/>
  <c r="I387" i="17" s="1"/>
  <c r="P387" i="17" s="1"/>
  <c r="AH267" i="17"/>
  <c r="AK266" i="17"/>
  <c r="AI266" i="17"/>
  <c r="V388" i="17" l="1"/>
  <c r="W388" i="17" s="1"/>
  <c r="AB389" i="17" s="1"/>
  <c r="Z388" i="17"/>
  <c r="AA388" i="17" s="1"/>
  <c r="Y388" i="17"/>
  <c r="Q387" i="17"/>
  <c r="AJ387" i="17"/>
  <c r="S387" i="17"/>
  <c r="H388" i="17"/>
  <c r="I388" i="17" s="1"/>
  <c r="P388" i="17" s="1"/>
  <c r="AE387" i="17"/>
  <c r="C389" i="17"/>
  <c r="X389" i="17" s="1"/>
  <c r="N388" i="17"/>
  <c r="G388" i="17"/>
  <c r="G389" i="17" s="1"/>
  <c r="G390" i="17" s="1"/>
  <c r="G391" i="17" s="1"/>
  <c r="G392" i="17" s="1"/>
  <c r="G393" i="17" s="1"/>
  <c r="AL387" i="17"/>
  <c r="AM386" i="17"/>
  <c r="AC388" i="17"/>
  <c r="AF388" i="17" s="1"/>
  <c r="AD388" i="17"/>
  <c r="O387" i="17"/>
  <c r="AG386" i="17"/>
  <c r="AH268" i="17"/>
  <c r="AI267" i="17"/>
  <c r="AK267" i="17"/>
  <c r="V389" i="17" l="1"/>
  <c r="W389" i="17" s="1"/>
  <c r="AB390" i="17" s="1"/>
  <c r="Z389" i="17"/>
  <c r="AA389" i="17" s="1"/>
  <c r="Y389" i="17"/>
  <c r="Q388" i="17"/>
  <c r="H389" i="17"/>
  <c r="I389" i="17" s="1"/>
  <c r="P389" i="17" s="1"/>
  <c r="AH269" i="17"/>
  <c r="AI268" i="17"/>
  <c r="AK268" i="17"/>
  <c r="AG387" i="17"/>
  <c r="S388" i="17"/>
  <c r="AJ388" i="17"/>
  <c r="AL388" i="17"/>
  <c r="AM387" i="17"/>
  <c r="AE388" i="17"/>
  <c r="AC389" i="17"/>
  <c r="AE389" i="17" s="1"/>
  <c r="O388" i="17"/>
  <c r="AD389" i="17"/>
  <c r="N389" i="17"/>
  <c r="C390" i="17"/>
  <c r="X390" i="17" s="1"/>
  <c r="V390" i="17" l="1"/>
  <c r="W390" i="17" s="1"/>
  <c r="AB391" i="17" s="1"/>
  <c r="Z390" i="17"/>
  <c r="AA390" i="17" s="1"/>
  <c r="Y390" i="17"/>
  <c r="Q389" i="17"/>
  <c r="S389" i="17"/>
  <c r="AF389" i="17"/>
  <c r="AD390" i="17"/>
  <c r="O389" i="17"/>
  <c r="AC390" i="17"/>
  <c r="AE390" i="17" s="1"/>
  <c r="C391" i="17"/>
  <c r="X391" i="17" s="1"/>
  <c r="N390" i="17"/>
  <c r="AG388" i="17"/>
  <c r="AH270" i="17"/>
  <c r="AI269" i="17"/>
  <c r="AK269" i="17"/>
  <c r="H390" i="17"/>
  <c r="I390" i="17" s="1"/>
  <c r="P390" i="17" s="1"/>
  <c r="AJ389" i="17"/>
  <c r="AL389" i="17"/>
  <c r="AM388" i="17"/>
  <c r="Z391" i="17" l="1"/>
  <c r="AA391" i="17" s="1"/>
  <c r="Y391" i="17"/>
  <c r="V391" i="17"/>
  <c r="W391" i="17" s="1"/>
  <c r="AB392" i="17" s="1"/>
  <c r="Q390" i="17"/>
  <c r="AJ390" i="17"/>
  <c r="AG389" i="17"/>
  <c r="H391" i="17"/>
  <c r="I391" i="17" s="1"/>
  <c r="P391" i="17" s="1"/>
  <c r="S390" i="17"/>
  <c r="AF390" i="17"/>
  <c r="AL390" i="17"/>
  <c r="AM389" i="17"/>
  <c r="N391" i="17"/>
  <c r="C392" i="17"/>
  <c r="X392" i="17" s="1"/>
  <c r="AH271" i="17"/>
  <c r="AK270" i="17"/>
  <c r="AI270" i="17"/>
  <c r="AC391" i="17"/>
  <c r="AE391" i="17" s="1"/>
  <c r="AD391" i="17"/>
  <c r="O390" i="17"/>
  <c r="V392" i="17" l="1"/>
  <c r="W392" i="17" s="1"/>
  <c r="AB393" i="17" s="1"/>
  <c r="Z392" i="17"/>
  <c r="AA392" i="17" s="1"/>
  <c r="Y392" i="17"/>
  <c r="Q391" i="17"/>
  <c r="S391" i="17"/>
  <c r="N392" i="17"/>
  <c r="C393" i="17"/>
  <c r="X393" i="17" s="1"/>
  <c r="H392" i="17"/>
  <c r="I392" i="17" s="1"/>
  <c r="P392" i="17" s="1"/>
  <c r="O391" i="17"/>
  <c r="AC392" i="17"/>
  <c r="AE392" i="17" s="1"/>
  <c r="AD392" i="17"/>
  <c r="AJ391" i="17"/>
  <c r="AF391" i="17"/>
  <c r="AM390" i="17"/>
  <c r="AL391" i="17"/>
  <c r="AG390" i="17"/>
  <c r="AH272" i="17"/>
  <c r="AI271" i="17"/>
  <c r="AK271" i="17"/>
  <c r="V393" i="17" l="1"/>
  <c r="W393" i="17" s="1"/>
  <c r="AB394" i="17" s="1"/>
  <c r="Z393" i="17"/>
  <c r="AA393" i="17" s="1"/>
  <c r="Y393" i="17"/>
  <c r="Q392" i="17"/>
  <c r="AF392" i="17"/>
  <c r="AG391" i="17"/>
  <c r="AM391" i="17"/>
  <c r="AL392" i="17"/>
  <c r="S392" i="17"/>
  <c r="AJ392" i="17"/>
  <c r="C394" i="17"/>
  <c r="X394" i="17" s="1"/>
  <c r="N393" i="17"/>
  <c r="O392" i="17"/>
  <c r="AD393" i="17"/>
  <c r="AC393" i="17"/>
  <c r="AF393" i="17" s="1"/>
  <c r="AH273" i="17"/>
  <c r="AK272" i="17"/>
  <c r="AI272" i="17"/>
  <c r="H393" i="17"/>
  <c r="I393" i="17" s="1"/>
  <c r="P393" i="17" s="1"/>
  <c r="Z394" i="17" l="1"/>
  <c r="AA394" i="17" s="1"/>
  <c r="Y394" i="17"/>
  <c r="V394" i="17"/>
  <c r="W394" i="17" s="1"/>
  <c r="AB395" i="17" s="1"/>
  <c r="G394" i="17"/>
  <c r="G395" i="17" s="1"/>
  <c r="Q393" i="17"/>
  <c r="AH274" i="17"/>
  <c r="AK273" i="17"/>
  <c r="AI273" i="17"/>
  <c r="AL393" i="17"/>
  <c r="AM392" i="17"/>
  <c r="O393" i="17"/>
  <c r="AD394" i="17"/>
  <c r="AC394" i="17"/>
  <c r="AE394" i="17" s="1"/>
  <c r="H394" i="17"/>
  <c r="I394" i="17" s="1"/>
  <c r="P394" i="17" s="1"/>
  <c r="AE393" i="17"/>
  <c r="N394" i="17"/>
  <c r="C395" i="17"/>
  <c r="X395" i="17" s="1"/>
  <c r="AG392" i="17"/>
  <c r="AJ393" i="17"/>
  <c r="S393" i="17"/>
  <c r="Z395" i="17" l="1"/>
  <c r="AA395" i="17" s="1"/>
  <c r="V395" i="17"/>
  <c r="W395" i="17" s="1"/>
  <c r="AB396" i="17" s="1"/>
  <c r="Y395" i="17"/>
  <c r="AF394" i="17"/>
  <c r="AJ394" i="17"/>
  <c r="S394" i="17"/>
  <c r="H395" i="17"/>
  <c r="I395" i="17" s="1"/>
  <c r="P395" i="17" s="1"/>
  <c r="AL394" i="17"/>
  <c r="AM393" i="17"/>
  <c r="C396" i="17"/>
  <c r="X396" i="17" s="1"/>
  <c r="N395" i="17"/>
  <c r="Q394" i="17"/>
  <c r="AD395" i="17"/>
  <c r="O394" i="17"/>
  <c r="AC395" i="17"/>
  <c r="AF395" i="17" s="1"/>
  <c r="AG393" i="17"/>
  <c r="AH275" i="17"/>
  <c r="AI274" i="17"/>
  <c r="AK274" i="17"/>
  <c r="V396" i="17" l="1"/>
  <c r="W396" i="17" s="1"/>
  <c r="AB397" i="17" s="1"/>
  <c r="Y396" i="17"/>
  <c r="Z396" i="17"/>
  <c r="AA396" i="17" s="1"/>
  <c r="G396" i="17"/>
  <c r="G397" i="17" s="1"/>
  <c r="Q395" i="17"/>
  <c r="AJ395" i="17"/>
  <c r="AE395" i="17"/>
  <c r="S395" i="17"/>
  <c r="AC396" i="17"/>
  <c r="AE396" i="17" s="1"/>
  <c r="AD396" i="17"/>
  <c r="O395" i="17"/>
  <c r="AL395" i="17"/>
  <c r="AM394" i="17"/>
  <c r="AH276" i="17"/>
  <c r="AI275" i="17"/>
  <c r="AK275" i="17"/>
  <c r="H396" i="17"/>
  <c r="I396" i="17" s="1"/>
  <c r="P396" i="17" s="1"/>
  <c r="C397" i="17"/>
  <c r="X397" i="17" s="1"/>
  <c r="N396" i="17"/>
  <c r="AG394" i="17"/>
  <c r="V397" i="17" l="1"/>
  <c r="W397" i="17" s="1"/>
  <c r="AB398" i="17" s="1"/>
  <c r="Y397" i="17"/>
  <c r="Z397" i="17"/>
  <c r="AA397" i="17" s="1"/>
  <c r="Q396" i="17"/>
  <c r="AG395" i="17"/>
  <c r="AJ396" i="17"/>
  <c r="AF396" i="17"/>
  <c r="S396" i="17"/>
  <c r="AM395" i="17"/>
  <c r="AL396" i="17"/>
  <c r="H397" i="17"/>
  <c r="I397" i="17" s="1"/>
  <c r="P397" i="17" s="1"/>
  <c r="AH277" i="17"/>
  <c r="AI276" i="17"/>
  <c r="AK276" i="17"/>
  <c r="N397" i="17"/>
  <c r="C398" i="17"/>
  <c r="X398" i="17" s="1"/>
  <c r="AD397" i="17"/>
  <c r="O396" i="17"/>
  <c r="AC397" i="17"/>
  <c r="AE397" i="17" s="1"/>
  <c r="Z398" i="17" l="1"/>
  <c r="AA398" i="17" s="1"/>
  <c r="Y398" i="17"/>
  <c r="V398" i="17"/>
  <c r="W398" i="17" s="1"/>
  <c r="AB399" i="17" s="1"/>
  <c r="G398" i="17"/>
  <c r="Q397" i="17"/>
  <c r="AJ397" i="17"/>
  <c r="O397" i="17"/>
  <c r="AC398" i="17"/>
  <c r="AF398" i="17" s="1"/>
  <c r="AD398" i="17"/>
  <c r="AM396" i="17"/>
  <c r="AL397" i="17"/>
  <c r="AH278" i="17"/>
  <c r="AK277" i="17"/>
  <c r="AI277" i="17"/>
  <c r="AF397" i="17"/>
  <c r="S397" i="17"/>
  <c r="AG396" i="17"/>
  <c r="N398" i="17"/>
  <c r="C399" i="17"/>
  <c r="X399" i="17" s="1"/>
  <c r="H398" i="17"/>
  <c r="I398" i="17" s="1"/>
  <c r="P398" i="17" s="1"/>
  <c r="V399" i="17" l="1"/>
  <c r="W399" i="17" s="1"/>
  <c r="AB400" i="17" s="1"/>
  <c r="Z399" i="17"/>
  <c r="AA399" i="17" s="1"/>
  <c r="Y399" i="17"/>
  <c r="G399" i="17"/>
  <c r="Q398" i="17"/>
  <c r="AG397" i="17"/>
  <c r="N399" i="17"/>
  <c r="C400" i="17"/>
  <c r="X400" i="17" s="1"/>
  <c r="H399" i="17"/>
  <c r="I399" i="17" s="1"/>
  <c r="P399" i="17" s="1"/>
  <c r="AL398" i="17"/>
  <c r="AM397" i="17"/>
  <c r="AE398" i="17"/>
  <c r="AH279" i="17"/>
  <c r="AI278" i="17"/>
  <c r="AK278" i="17"/>
  <c r="S398" i="17"/>
  <c r="AJ398" i="17"/>
  <c r="O398" i="17"/>
  <c r="AD399" i="17"/>
  <c r="AC399" i="17"/>
  <c r="AF399" i="17" s="1"/>
  <c r="Y400" i="17" l="1"/>
  <c r="V400" i="17"/>
  <c r="W400" i="17" s="1"/>
  <c r="AB401" i="17" s="1"/>
  <c r="Z400" i="17"/>
  <c r="AA400" i="17" s="1"/>
  <c r="Q399" i="17"/>
  <c r="S399" i="17"/>
  <c r="O399" i="17"/>
  <c r="AC400" i="17"/>
  <c r="AF400" i="17" s="1"/>
  <c r="AD400" i="17"/>
  <c r="AH280" i="17"/>
  <c r="AK279" i="17"/>
  <c r="AI279" i="17"/>
  <c r="AJ399" i="17"/>
  <c r="AG398" i="17"/>
  <c r="AE399" i="17"/>
  <c r="AM398" i="17"/>
  <c r="AL399" i="17"/>
  <c r="C401" i="17"/>
  <c r="X401" i="17" s="1"/>
  <c r="N400" i="17"/>
  <c r="G400" i="17"/>
  <c r="G401" i="17" s="1"/>
  <c r="G402" i="17" s="1"/>
  <c r="G403" i="17" s="1"/>
  <c r="G404" i="17" s="1"/>
  <c r="G405" i="17" s="1"/>
  <c r="H400" i="17"/>
  <c r="I400" i="17" s="1"/>
  <c r="P400" i="17" s="1"/>
  <c r="V401" i="17" l="1"/>
  <c r="W401" i="17" s="1"/>
  <c r="AB402" i="17" s="1"/>
  <c r="Z401" i="17"/>
  <c r="AA401" i="17" s="1"/>
  <c r="Y401" i="17"/>
  <c r="Q400" i="17"/>
  <c r="AE400" i="17"/>
  <c r="AJ400" i="17"/>
  <c r="AC401" i="17"/>
  <c r="AF401" i="17" s="1"/>
  <c r="AD401" i="17"/>
  <c r="O400" i="17"/>
  <c r="C402" i="17"/>
  <c r="X402" i="17" s="1"/>
  <c r="N401" i="17"/>
  <c r="AM399" i="17"/>
  <c r="AL400" i="17"/>
  <c r="AH281" i="17"/>
  <c r="AI280" i="17"/>
  <c r="AK280" i="17"/>
  <c r="AG399" i="17"/>
  <c r="S400" i="17"/>
  <c r="H401" i="17"/>
  <c r="I401" i="17" s="1"/>
  <c r="P401" i="17" s="1"/>
  <c r="V402" i="17" l="1"/>
  <c r="W402" i="17" s="1"/>
  <c r="AB403" i="17" s="1"/>
  <c r="Z402" i="17"/>
  <c r="AA402" i="17" s="1"/>
  <c r="Y402" i="17"/>
  <c r="Q401" i="17"/>
  <c r="AE401" i="17"/>
  <c r="AJ401" i="17"/>
  <c r="AG400" i="17"/>
  <c r="S401" i="17"/>
  <c r="AC402" i="17"/>
  <c r="AF402" i="17" s="1"/>
  <c r="O401" i="17"/>
  <c r="AD402" i="17"/>
  <c r="H402" i="17"/>
  <c r="I402" i="17" s="1"/>
  <c r="P402" i="17" s="1"/>
  <c r="AH282" i="17"/>
  <c r="AK281" i="17"/>
  <c r="AI281" i="17"/>
  <c r="N402" i="17"/>
  <c r="C403" i="17"/>
  <c r="X403" i="17" s="1"/>
  <c r="AM400" i="17"/>
  <c r="AL401" i="17"/>
  <c r="Z403" i="17" l="1"/>
  <c r="AA403" i="17" s="1"/>
  <c r="Y403" i="17"/>
  <c r="V403" i="17"/>
  <c r="W403" i="17" s="1"/>
  <c r="AB404" i="17" s="1"/>
  <c r="S402" i="17"/>
  <c r="Q402" i="17"/>
  <c r="AE402" i="17"/>
  <c r="N403" i="17"/>
  <c r="C404" i="17"/>
  <c r="X404" i="17" s="1"/>
  <c r="AJ402" i="17"/>
  <c r="H403" i="17"/>
  <c r="I403" i="17" s="1"/>
  <c r="P403" i="17" s="1"/>
  <c r="AM401" i="17"/>
  <c r="AL402" i="17"/>
  <c r="AC403" i="17"/>
  <c r="AF403" i="17" s="1"/>
  <c r="O402" i="17"/>
  <c r="AD403" i="17"/>
  <c r="AG401" i="17"/>
  <c r="AH283" i="17"/>
  <c r="AI282" i="17"/>
  <c r="AK282" i="17"/>
  <c r="V404" i="17" l="1"/>
  <c r="W404" i="17" s="1"/>
  <c r="AB405" i="17" s="1"/>
  <c r="Z404" i="17"/>
  <c r="AA404" i="17" s="1"/>
  <c r="Y404" i="17"/>
  <c r="S403" i="17"/>
  <c r="Q403" i="17"/>
  <c r="AJ403" i="17"/>
  <c r="AG402" i="17"/>
  <c r="N404" i="17"/>
  <c r="C405" i="17"/>
  <c r="X405" i="17" s="1"/>
  <c r="AE403" i="17"/>
  <c r="H404" i="17"/>
  <c r="I404" i="17" s="1"/>
  <c r="P404" i="17" s="1"/>
  <c r="AC404" i="17"/>
  <c r="AE404" i="17" s="1"/>
  <c r="O403" i="17"/>
  <c r="AD404" i="17"/>
  <c r="AH284" i="17"/>
  <c r="AI283" i="17"/>
  <c r="AK283" i="17"/>
  <c r="AM402" i="17"/>
  <c r="AL403" i="17"/>
  <c r="V405" i="17" l="1"/>
  <c r="W405" i="17" s="1"/>
  <c r="AB406" i="17" s="1"/>
  <c r="Z405" i="17"/>
  <c r="AA405" i="17" s="1"/>
  <c r="Y405" i="17"/>
  <c r="Q404" i="17"/>
  <c r="AJ404" i="17"/>
  <c r="AL404" i="17"/>
  <c r="AM403" i="17"/>
  <c r="AF404" i="17"/>
  <c r="H405" i="17"/>
  <c r="I405" i="17" s="1"/>
  <c r="P405" i="17" s="1"/>
  <c r="O404" i="17"/>
  <c r="AD405" i="17"/>
  <c r="AC405" i="17"/>
  <c r="AE405" i="17" s="1"/>
  <c r="S404" i="17"/>
  <c r="N405" i="17"/>
  <c r="C406" i="17"/>
  <c r="X406" i="17" s="1"/>
  <c r="AH285" i="17"/>
  <c r="AI284" i="17"/>
  <c r="AK284" i="17"/>
  <c r="AG403" i="17"/>
  <c r="Z406" i="17" l="1"/>
  <c r="AA406" i="17" s="1"/>
  <c r="Y406" i="17"/>
  <c r="V406" i="17"/>
  <c r="W406" i="17" s="1"/>
  <c r="AB407" i="17" s="1"/>
  <c r="G406" i="17"/>
  <c r="G407" i="17" s="1"/>
  <c r="Q405" i="17"/>
  <c r="S405" i="17"/>
  <c r="AH286" i="17"/>
  <c r="AI285" i="17"/>
  <c r="AK285" i="17"/>
  <c r="AJ405" i="17"/>
  <c r="AM404" i="17"/>
  <c r="AL405" i="17"/>
  <c r="N406" i="17"/>
  <c r="C407" i="17"/>
  <c r="X407" i="17" s="1"/>
  <c r="AF405" i="17"/>
  <c r="AG404" i="17"/>
  <c r="O405" i="17"/>
  <c r="AC406" i="17"/>
  <c r="AE406" i="17" s="1"/>
  <c r="AD406" i="17"/>
  <c r="H406" i="17"/>
  <c r="I406" i="17" s="1"/>
  <c r="P406" i="17" s="1"/>
  <c r="Z407" i="17" l="1"/>
  <c r="AA407" i="17" s="1"/>
  <c r="V407" i="17"/>
  <c r="W407" i="17" s="1"/>
  <c r="AB408" i="17" s="1"/>
  <c r="Y407" i="17"/>
  <c r="Q406" i="17"/>
  <c r="S406" i="17"/>
  <c r="AF406" i="17"/>
  <c r="H407" i="17"/>
  <c r="I407" i="17" s="1"/>
  <c r="P407" i="17" s="1"/>
  <c r="AL406" i="17"/>
  <c r="AM405" i="17"/>
  <c r="AJ406" i="17"/>
  <c r="AD407" i="17"/>
  <c r="O406" i="17"/>
  <c r="AC407" i="17"/>
  <c r="AE407" i="17" s="1"/>
  <c r="AG405" i="17"/>
  <c r="N407" i="17"/>
  <c r="C408" i="17"/>
  <c r="X408" i="17" s="1"/>
  <c r="AH287" i="17"/>
  <c r="AI286" i="17"/>
  <c r="AK286" i="17"/>
  <c r="V408" i="17" l="1"/>
  <c r="W408" i="17" s="1"/>
  <c r="AB409" i="17" s="1"/>
  <c r="Z408" i="17"/>
  <c r="AA408" i="17" s="1"/>
  <c r="Y408" i="17"/>
  <c r="G408" i="17"/>
  <c r="G409" i="17" s="1"/>
  <c r="Q407" i="17"/>
  <c r="AJ407" i="17"/>
  <c r="AL407" i="17"/>
  <c r="AM406" i="17"/>
  <c r="AF407" i="17"/>
  <c r="H408" i="17"/>
  <c r="I408" i="17" s="1"/>
  <c r="P408" i="17" s="1"/>
  <c r="AH288" i="17"/>
  <c r="AI287" i="17"/>
  <c r="AK287" i="17"/>
  <c r="AC408" i="17"/>
  <c r="AF408" i="17" s="1"/>
  <c r="O407" i="17"/>
  <c r="AD408" i="17"/>
  <c r="AG406" i="17"/>
  <c r="C409" i="17"/>
  <c r="X409" i="17" s="1"/>
  <c r="N408" i="17"/>
  <c r="S407" i="17"/>
  <c r="V409" i="17" l="1"/>
  <c r="W409" i="17" s="1"/>
  <c r="AB410" i="17" s="1"/>
  <c r="Y409" i="17"/>
  <c r="Z409" i="17"/>
  <c r="AA409" i="17" s="1"/>
  <c r="Q408" i="17"/>
  <c r="AJ408" i="17"/>
  <c r="S408" i="17"/>
  <c r="AE408" i="17"/>
  <c r="AL408" i="17"/>
  <c r="AM407" i="17"/>
  <c r="AH289" i="17"/>
  <c r="AK288" i="17"/>
  <c r="AI288" i="17"/>
  <c r="AG407" i="17"/>
  <c r="H409" i="17"/>
  <c r="I409" i="17" s="1"/>
  <c r="P409" i="17" s="1"/>
  <c r="C410" i="17"/>
  <c r="X410" i="17" s="1"/>
  <c r="N409" i="17"/>
  <c r="O408" i="17"/>
  <c r="AD409" i="17"/>
  <c r="AC409" i="17"/>
  <c r="AF409" i="17" s="1"/>
  <c r="Z410" i="17" l="1"/>
  <c r="AA410" i="17" s="1"/>
  <c r="Y410" i="17"/>
  <c r="V410" i="17"/>
  <c r="W410" i="17" s="1"/>
  <c r="AB411" i="17" s="1"/>
  <c r="G410" i="17"/>
  <c r="Q409" i="17"/>
  <c r="S409" i="17"/>
  <c r="AE409" i="17"/>
  <c r="H410" i="17"/>
  <c r="I410" i="17" s="1"/>
  <c r="P410" i="17" s="1"/>
  <c r="AH290" i="17"/>
  <c r="AK289" i="17"/>
  <c r="AI289" i="17"/>
  <c r="AL409" i="17"/>
  <c r="AM408" i="17"/>
  <c r="O409" i="17"/>
  <c r="AD410" i="17"/>
  <c r="AC410" i="17"/>
  <c r="AF410" i="17" s="1"/>
  <c r="AG408" i="17"/>
  <c r="C411" i="17"/>
  <c r="X411" i="17" s="1"/>
  <c r="N410" i="17"/>
  <c r="AJ409" i="17"/>
  <c r="V411" i="17" l="1"/>
  <c r="W411" i="17" s="1"/>
  <c r="AB412" i="17" s="1"/>
  <c r="Y411" i="17"/>
  <c r="Z411" i="17"/>
  <c r="AA411" i="17" s="1"/>
  <c r="G411" i="17"/>
  <c r="Q410" i="17"/>
  <c r="S410" i="17"/>
  <c r="AH291" i="17"/>
  <c r="AI290" i="17"/>
  <c r="AK290" i="17"/>
  <c r="AC411" i="17"/>
  <c r="AE411" i="17" s="1"/>
  <c r="O410" i="17"/>
  <c r="AD411" i="17"/>
  <c r="H411" i="17"/>
  <c r="I411" i="17" s="1"/>
  <c r="P411" i="17" s="1"/>
  <c r="AE410" i="17"/>
  <c r="N411" i="17"/>
  <c r="C412" i="17"/>
  <c r="X412" i="17" s="1"/>
  <c r="AL410" i="17"/>
  <c r="AM409" i="17"/>
  <c r="AG409" i="17"/>
  <c r="AJ410" i="17"/>
  <c r="Z412" i="17" l="1"/>
  <c r="AA412" i="17" s="1"/>
  <c r="V412" i="17"/>
  <c r="W412" i="17" s="1"/>
  <c r="AB413" i="17" s="1"/>
  <c r="Y412" i="17"/>
  <c r="Q411" i="17"/>
  <c r="AG410" i="17"/>
  <c r="AF411" i="17"/>
  <c r="C413" i="17"/>
  <c r="X413" i="17" s="1"/>
  <c r="N412" i="17"/>
  <c r="G412" i="17"/>
  <c r="G413" i="17" s="1"/>
  <c r="G414" i="17" s="1"/>
  <c r="G415" i="17" s="1"/>
  <c r="G416" i="17" s="1"/>
  <c r="G417" i="17" s="1"/>
  <c r="O411" i="17"/>
  <c r="AC412" i="17"/>
  <c r="AF412" i="17" s="1"/>
  <c r="AD412" i="17"/>
  <c r="H412" i="17"/>
  <c r="I412" i="17" s="1"/>
  <c r="P412" i="17" s="1"/>
  <c r="S411" i="17"/>
  <c r="AH292" i="17"/>
  <c r="AK291" i="17"/>
  <c r="AI291" i="17"/>
  <c r="AL411" i="17"/>
  <c r="AM410" i="17"/>
  <c r="AJ411" i="17"/>
  <c r="V413" i="17" l="1"/>
  <c r="W413" i="17" s="1"/>
  <c r="AB414" i="17" s="1"/>
  <c r="Z413" i="17"/>
  <c r="AA413" i="17" s="1"/>
  <c r="Y413" i="17"/>
  <c r="S412" i="17"/>
  <c r="AJ412" i="17"/>
  <c r="AL412" i="17"/>
  <c r="AM411" i="17"/>
  <c r="H413" i="17"/>
  <c r="I413" i="17" s="1"/>
  <c r="P413" i="17" s="1"/>
  <c r="O412" i="17"/>
  <c r="AD413" i="17"/>
  <c r="AC413" i="17"/>
  <c r="AE413" i="17" s="1"/>
  <c r="Q412" i="17"/>
  <c r="AE412" i="17"/>
  <c r="AH293" i="17"/>
  <c r="AI292" i="17"/>
  <c r="AK292" i="17"/>
  <c r="N413" i="17"/>
  <c r="C414" i="17"/>
  <c r="X414" i="17" s="1"/>
  <c r="AG411" i="17"/>
  <c r="V414" i="17" l="1"/>
  <c r="W414" i="17" s="1"/>
  <c r="AB415" i="17" s="1"/>
  <c r="Z414" i="17"/>
  <c r="AA414" i="17" s="1"/>
  <c r="Y414" i="17"/>
  <c r="Q413" i="17"/>
  <c r="O413" i="17"/>
  <c r="AD414" i="17"/>
  <c r="AC414" i="17"/>
  <c r="AF414" i="17" s="1"/>
  <c r="AH294" i="17"/>
  <c r="AK293" i="17"/>
  <c r="AI293" i="17"/>
  <c r="AF413" i="17"/>
  <c r="AJ413" i="17"/>
  <c r="N414" i="17"/>
  <c r="C415" i="17"/>
  <c r="X415" i="17" s="1"/>
  <c r="AM412" i="17"/>
  <c r="AL413" i="17"/>
  <c r="AG412" i="17"/>
  <c r="S413" i="17"/>
  <c r="H414" i="17"/>
  <c r="I414" i="17" s="1"/>
  <c r="P414" i="17" s="1"/>
  <c r="Z415" i="17" l="1"/>
  <c r="AA415" i="17" s="1"/>
  <c r="Y415" i="17"/>
  <c r="V415" i="17"/>
  <c r="W415" i="17" s="1"/>
  <c r="AB416" i="17" s="1"/>
  <c r="H415" i="17"/>
  <c r="I415" i="17" s="1"/>
  <c r="P415" i="17" s="1"/>
  <c r="AC415" i="17"/>
  <c r="AF415" i="17" s="1"/>
  <c r="O414" i="17"/>
  <c r="AD415" i="17"/>
  <c r="S414" i="17"/>
  <c r="AE414" i="17"/>
  <c r="AJ414" i="17"/>
  <c r="AH295" i="17"/>
  <c r="AK294" i="17"/>
  <c r="AI294" i="17"/>
  <c r="AM413" i="17"/>
  <c r="AL414" i="17"/>
  <c r="N415" i="17"/>
  <c r="C416" i="17"/>
  <c r="X416" i="17" s="1"/>
  <c r="AG413" i="17"/>
  <c r="Q414" i="17"/>
  <c r="V416" i="17" l="1"/>
  <c r="W416" i="17" s="1"/>
  <c r="AB417" i="17" s="1"/>
  <c r="Z416" i="17"/>
  <c r="AA416" i="17" s="1"/>
  <c r="Y416" i="17"/>
  <c r="AJ415" i="17"/>
  <c r="Q415" i="17"/>
  <c r="S415" i="17"/>
  <c r="AH296" i="17"/>
  <c r="AI295" i="17"/>
  <c r="AK295" i="17"/>
  <c r="AD416" i="17"/>
  <c r="AC416" i="17"/>
  <c r="AF416" i="17" s="1"/>
  <c r="O415" i="17"/>
  <c r="C417" i="17"/>
  <c r="X417" i="17" s="1"/>
  <c r="N416" i="17"/>
  <c r="AE415" i="17"/>
  <c r="H416" i="17"/>
  <c r="I416" i="17" s="1"/>
  <c r="P416" i="17" s="1"/>
  <c r="AM414" i="17"/>
  <c r="AL415" i="17"/>
  <c r="AG414" i="17"/>
  <c r="V417" i="17" l="1"/>
  <c r="W417" i="17" s="1"/>
  <c r="AB418" i="17" s="1"/>
  <c r="Z417" i="17"/>
  <c r="AA417" i="17" s="1"/>
  <c r="Y417" i="17"/>
  <c r="Q416" i="17"/>
  <c r="AJ416" i="17"/>
  <c r="AH297" i="17"/>
  <c r="AI296" i="17"/>
  <c r="AK296" i="17"/>
  <c r="AE416" i="17"/>
  <c r="S416" i="17"/>
  <c r="H417" i="17"/>
  <c r="I417" i="17" s="1"/>
  <c r="P417" i="17" s="1"/>
  <c r="AG415" i="17"/>
  <c r="O416" i="17"/>
  <c r="AC417" i="17"/>
  <c r="AE417" i="17" s="1"/>
  <c r="AD417" i="17"/>
  <c r="AM415" i="17"/>
  <c r="AL416" i="17"/>
  <c r="C418" i="17"/>
  <c r="X418" i="17" s="1"/>
  <c r="N417" i="17"/>
  <c r="Z418" i="17" l="1"/>
  <c r="AA418" i="17" s="1"/>
  <c r="Y418" i="17"/>
  <c r="V418" i="17"/>
  <c r="W418" i="17" s="1"/>
  <c r="AB419" i="17" s="1"/>
  <c r="G418" i="17"/>
  <c r="G419" i="17" s="1"/>
  <c r="Q417" i="17"/>
  <c r="AG416" i="17"/>
  <c r="N418" i="17"/>
  <c r="C419" i="17"/>
  <c r="X419" i="17" s="1"/>
  <c r="AJ417" i="17"/>
  <c r="AM416" i="17"/>
  <c r="AL417" i="17"/>
  <c r="AF417" i="17"/>
  <c r="H418" i="17"/>
  <c r="I418" i="17" s="1"/>
  <c r="P418" i="17" s="1"/>
  <c r="S417" i="17"/>
  <c r="AH298" i="17"/>
  <c r="AK297" i="17"/>
  <c r="AI297" i="17"/>
  <c r="O417" i="17"/>
  <c r="AD418" i="17"/>
  <c r="AC418" i="17"/>
  <c r="AF418" i="17" s="1"/>
  <c r="Y419" i="17" l="1"/>
  <c r="Z419" i="17"/>
  <c r="AA419" i="17" s="1"/>
  <c r="V419" i="17"/>
  <c r="W419" i="17" s="1"/>
  <c r="AB420" i="17" s="1"/>
  <c r="Q418" i="17"/>
  <c r="AE418" i="17"/>
  <c r="AL418" i="17"/>
  <c r="AM417" i="17"/>
  <c r="H419" i="17"/>
  <c r="I419" i="17" s="1"/>
  <c r="P419" i="17" s="1"/>
  <c r="AH299" i="17"/>
  <c r="AK298" i="17"/>
  <c r="AI298" i="17"/>
  <c r="C420" i="17"/>
  <c r="X420" i="17" s="1"/>
  <c r="N419" i="17"/>
  <c r="AC419" i="17"/>
  <c r="AF419" i="17" s="1"/>
  <c r="AD419" i="17"/>
  <c r="O418" i="17"/>
  <c r="AJ418" i="17"/>
  <c r="S418" i="17"/>
  <c r="AG417" i="17"/>
  <c r="V420" i="17" l="1"/>
  <c r="W420" i="17" s="1"/>
  <c r="AB421" i="17" s="1"/>
  <c r="Z420" i="17"/>
  <c r="AA420" i="17" s="1"/>
  <c r="Y420" i="17"/>
  <c r="G420" i="17"/>
  <c r="G421" i="17" s="1"/>
  <c r="Q419" i="17"/>
  <c r="AJ419" i="17"/>
  <c r="AE419" i="17"/>
  <c r="AD420" i="17"/>
  <c r="O419" i="17"/>
  <c r="AC420" i="17"/>
  <c r="AF420" i="17" s="1"/>
  <c r="S419" i="17"/>
  <c r="AH300" i="17"/>
  <c r="AI299" i="17"/>
  <c r="AK299" i="17"/>
  <c r="AM418" i="17"/>
  <c r="AL419" i="17"/>
  <c r="H420" i="17"/>
  <c r="I420" i="17" s="1"/>
  <c r="P420" i="17" s="1"/>
  <c r="AG418" i="17"/>
  <c r="C421" i="17"/>
  <c r="X421" i="17" s="1"/>
  <c r="N420" i="17"/>
  <c r="V421" i="17" l="1"/>
  <c r="W421" i="17" s="1"/>
  <c r="AB422" i="17" s="1"/>
  <c r="Y421" i="17"/>
  <c r="Z421" i="17"/>
  <c r="AA421" i="17" s="1"/>
  <c r="Q420" i="17"/>
  <c r="C422" i="17"/>
  <c r="X422" i="17" s="1"/>
  <c r="N421" i="17"/>
  <c r="AM419" i="17"/>
  <c r="AL420" i="17"/>
  <c r="AE420" i="17"/>
  <c r="AG419" i="17"/>
  <c r="AH301" i="17"/>
  <c r="AK300" i="17"/>
  <c r="AI300" i="17"/>
  <c r="AC421" i="17"/>
  <c r="AF421" i="17" s="1"/>
  <c r="O420" i="17"/>
  <c r="AD421" i="17"/>
  <c r="AJ420" i="17"/>
  <c r="H421" i="17"/>
  <c r="I421" i="17" s="1"/>
  <c r="P421" i="17" s="1"/>
  <c r="S420" i="17"/>
  <c r="Z422" i="17" l="1"/>
  <c r="AA422" i="17" s="1"/>
  <c r="Y422" i="17"/>
  <c r="V422" i="17"/>
  <c r="W422" i="17" s="1"/>
  <c r="AB423" i="17" s="1"/>
  <c r="G422" i="17"/>
  <c r="Q421" i="17"/>
  <c r="S421" i="17"/>
  <c r="AJ421" i="17"/>
  <c r="AM420" i="17"/>
  <c r="AL421" i="17"/>
  <c r="AD422" i="17"/>
  <c r="O421" i="17"/>
  <c r="AC422" i="17"/>
  <c r="AE422" i="17" s="1"/>
  <c r="AE421" i="17"/>
  <c r="H422" i="17"/>
  <c r="I422" i="17" s="1"/>
  <c r="P422" i="17" s="1"/>
  <c r="N422" i="17"/>
  <c r="C423" i="17"/>
  <c r="X423" i="17" s="1"/>
  <c r="AH302" i="17"/>
  <c r="AI301" i="17"/>
  <c r="AK301" i="17"/>
  <c r="AG420" i="17"/>
  <c r="V423" i="17" l="1"/>
  <c r="W423" i="17" s="1"/>
  <c r="AB424" i="17" s="1"/>
  <c r="Z423" i="17"/>
  <c r="AA423" i="17" s="1"/>
  <c r="Y423" i="17"/>
  <c r="G423" i="17"/>
  <c r="Q422" i="17"/>
  <c r="AH303" i="17"/>
  <c r="AK302" i="17"/>
  <c r="AI302" i="17"/>
  <c r="AG421" i="17"/>
  <c r="C424" i="17"/>
  <c r="X424" i="17" s="1"/>
  <c r="N423" i="17"/>
  <c r="AJ422" i="17"/>
  <c r="O422" i="17"/>
  <c r="AD423" i="17"/>
  <c r="AC423" i="17"/>
  <c r="AF423" i="17" s="1"/>
  <c r="AF422" i="17"/>
  <c r="H423" i="17"/>
  <c r="I423" i="17" s="1"/>
  <c r="P423" i="17" s="1"/>
  <c r="AL422" i="17"/>
  <c r="AM421" i="17"/>
  <c r="S422" i="17"/>
  <c r="Z424" i="17" l="1"/>
  <c r="AA424" i="17" s="1"/>
  <c r="Y424" i="17"/>
  <c r="V424" i="17"/>
  <c r="W424" i="17" s="1"/>
  <c r="AB425" i="17" s="1"/>
  <c r="Q423" i="17"/>
  <c r="S423" i="17"/>
  <c r="AJ423" i="17"/>
  <c r="AM422" i="17"/>
  <c r="AL423" i="17"/>
  <c r="AE423" i="17"/>
  <c r="AH304" i="17"/>
  <c r="AI303" i="17"/>
  <c r="AK303" i="17"/>
  <c r="N424" i="17"/>
  <c r="C425" i="17"/>
  <c r="X425" i="17" s="1"/>
  <c r="G424" i="17"/>
  <c r="G425" i="17" s="1"/>
  <c r="G426" i="17" s="1"/>
  <c r="G427" i="17" s="1"/>
  <c r="G428" i="17" s="1"/>
  <c r="G429" i="17" s="1"/>
  <c r="AG422" i="17"/>
  <c r="H424" i="17"/>
  <c r="I424" i="17" s="1"/>
  <c r="P424" i="17" s="1"/>
  <c r="O423" i="17"/>
  <c r="AD424" i="17"/>
  <c r="AC424" i="17"/>
  <c r="AE424" i="17" s="1"/>
  <c r="V425" i="17" l="1"/>
  <c r="W425" i="17" s="1"/>
  <c r="AB426" i="17" s="1"/>
  <c r="Z425" i="17"/>
  <c r="AA425" i="17" s="1"/>
  <c r="Y425" i="17"/>
  <c r="Q424" i="17"/>
  <c r="S424" i="17"/>
  <c r="AF424" i="17"/>
  <c r="N425" i="17"/>
  <c r="C426" i="17"/>
  <c r="X426" i="17" s="1"/>
  <c r="AJ424" i="17"/>
  <c r="AG423" i="17"/>
  <c r="H425" i="17"/>
  <c r="I425" i="17" s="1"/>
  <c r="P425" i="17" s="1"/>
  <c r="AL424" i="17"/>
  <c r="AM423" i="17"/>
  <c r="AC425" i="17"/>
  <c r="AF425" i="17" s="1"/>
  <c r="O424" i="17"/>
  <c r="AD425" i="17"/>
  <c r="AH305" i="17"/>
  <c r="AI304" i="17"/>
  <c r="AK304" i="17"/>
  <c r="V426" i="17" l="1"/>
  <c r="W426" i="17" s="1"/>
  <c r="AB427" i="17" s="1"/>
  <c r="Y426" i="17"/>
  <c r="Z426" i="17"/>
  <c r="AA426" i="17" s="1"/>
  <c r="Q425" i="17"/>
  <c r="AJ425" i="17"/>
  <c r="S425" i="17"/>
  <c r="AE425" i="17"/>
  <c r="AH306" i="17"/>
  <c r="AI305" i="17"/>
  <c r="AK305" i="17"/>
  <c r="H426" i="17"/>
  <c r="I426" i="17" s="1"/>
  <c r="P426" i="17" s="1"/>
  <c r="N426" i="17"/>
  <c r="C427" i="17"/>
  <c r="X427" i="17" s="1"/>
  <c r="AG424" i="17"/>
  <c r="AD426" i="17"/>
  <c r="O425" i="17"/>
  <c r="AC426" i="17"/>
  <c r="AF426" i="17" s="1"/>
  <c r="AL425" i="17"/>
  <c r="AM424" i="17"/>
  <c r="Z427" i="17" l="1"/>
  <c r="AA427" i="17" s="1"/>
  <c r="Y427" i="17"/>
  <c r="V427" i="17"/>
  <c r="W427" i="17" s="1"/>
  <c r="AB428" i="17" s="1"/>
  <c r="Q426" i="17"/>
  <c r="O426" i="17"/>
  <c r="AD427" i="17"/>
  <c r="AC427" i="17"/>
  <c r="AE427" i="17" s="1"/>
  <c r="AL426" i="17"/>
  <c r="AM425" i="17"/>
  <c r="AE426" i="17"/>
  <c r="AJ426" i="17"/>
  <c r="C428" i="17"/>
  <c r="X428" i="17" s="1"/>
  <c r="N427" i="17"/>
  <c r="AH307" i="17"/>
  <c r="AI306" i="17"/>
  <c r="AK306" i="17"/>
  <c r="S426" i="17"/>
  <c r="H427" i="17"/>
  <c r="I427" i="17" s="1"/>
  <c r="P427" i="17" s="1"/>
  <c r="AG425" i="17"/>
  <c r="V428" i="17" l="1"/>
  <c r="W428" i="17" s="1"/>
  <c r="AB429" i="17" s="1"/>
  <c r="Z428" i="17"/>
  <c r="AA428" i="17" s="1"/>
  <c r="Y428" i="17"/>
  <c r="Q427" i="17"/>
  <c r="S427" i="17"/>
  <c r="AG426" i="17"/>
  <c r="AJ427" i="17"/>
  <c r="H428" i="17"/>
  <c r="I428" i="17" s="1"/>
  <c r="P428" i="17" s="1"/>
  <c r="O427" i="17"/>
  <c r="AD428" i="17"/>
  <c r="AC428" i="17"/>
  <c r="AE428" i="17" s="1"/>
  <c r="AH308" i="17"/>
  <c r="AI307" i="17"/>
  <c r="AK307" i="17"/>
  <c r="AM426" i="17"/>
  <c r="AL427" i="17"/>
  <c r="AF427" i="17"/>
  <c r="C429" i="17"/>
  <c r="X429" i="17" s="1"/>
  <c r="N428" i="17"/>
  <c r="V429" i="17" l="1"/>
  <c r="W429" i="17" s="1"/>
  <c r="AB430" i="17" s="1"/>
  <c r="Z429" i="17"/>
  <c r="AA429" i="17" s="1"/>
  <c r="Y429" i="17"/>
  <c r="Q428" i="17"/>
  <c r="AF428" i="17"/>
  <c r="S428" i="17"/>
  <c r="AL428" i="17"/>
  <c r="AM427" i="17"/>
  <c r="N429" i="17"/>
  <c r="C430" i="17"/>
  <c r="X430" i="17" s="1"/>
  <c r="H429" i="17"/>
  <c r="I429" i="17" s="1"/>
  <c r="P429" i="17" s="1"/>
  <c r="O428" i="17"/>
  <c r="AC429" i="17"/>
  <c r="AE429" i="17" s="1"/>
  <c r="AD429" i="17"/>
  <c r="AJ428" i="17"/>
  <c r="AH309" i="17"/>
  <c r="AK308" i="17"/>
  <c r="AI308" i="17"/>
  <c r="AG427" i="17"/>
  <c r="Z430" i="17" l="1"/>
  <c r="AA430" i="17" s="1"/>
  <c r="Y430" i="17"/>
  <c r="V430" i="17"/>
  <c r="W430" i="17" s="1"/>
  <c r="AB431" i="17" s="1"/>
  <c r="G430" i="17"/>
  <c r="G431" i="17" s="1"/>
  <c r="Q429" i="17"/>
  <c r="AJ429" i="17"/>
  <c r="AF429" i="17"/>
  <c r="S429" i="17"/>
  <c r="AL429" i="17"/>
  <c r="AM428" i="17"/>
  <c r="AD430" i="17"/>
  <c r="O429" i="17"/>
  <c r="AC430" i="17"/>
  <c r="AF430" i="17" s="1"/>
  <c r="N430" i="17"/>
  <c r="C431" i="17"/>
  <c r="X431" i="17" s="1"/>
  <c r="AG428" i="17"/>
  <c r="AH310" i="17"/>
  <c r="AK309" i="17"/>
  <c r="AI309" i="17"/>
  <c r="H430" i="17"/>
  <c r="I430" i="17" s="1"/>
  <c r="P430" i="17" s="1"/>
  <c r="Z431" i="17" l="1"/>
  <c r="AA431" i="17" s="1"/>
  <c r="Y431" i="17"/>
  <c r="V431" i="17"/>
  <c r="W431" i="17" s="1"/>
  <c r="AB432" i="17" s="1"/>
  <c r="Q430" i="17"/>
  <c r="S430" i="17"/>
  <c r="AH311" i="17"/>
  <c r="AK310" i="17"/>
  <c r="AI310" i="17"/>
  <c r="AD431" i="17"/>
  <c r="O430" i="17"/>
  <c r="AC431" i="17"/>
  <c r="AF431" i="17" s="1"/>
  <c r="H431" i="17"/>
  <c r="I431" i="17" s="1"/>
  <c r="P431" i="17" s="1"/>
  <c r="N431" i="17"/>
  <c r="C432" i="17"/>
  <c r="X432" i="17" s="1"/>
  <c r="AL430" i="17"/>
  <c r="AM429" i="17"/>
  <c r="AG429" i="17"/>
  <c r="AE430" i="17"/>
  <c r="AJ430" i="17"/>
  <c r="V432" i="17" l="1"/>
  <c r="W432" i="17" s="1"/>
  <c r="AB433" i="17" s="1"/>
  <c r="Z432" i="17"/>
  <c r="AA432" i="17" s="1"/>
  <c r="Y432" i="17"/>
  <c r="G432" i="17"/>
  <c r="G433" i="17" s="1"/>
  <c r="Q431" i="17"/>
  <c r="AE431" i="17"/>
  <c r="S431" i="17"/>
  <c r="C433" i="17"/>
  <c r="X433" i="17" s="1"/>
  <c r="N432" i="17"/>
  <c r="AL431" i="17"/>
  <c r="AM430" i="17"/>
  <c r="H432" i="17"/>
  <c r="I432" i="17" s="1"/>
  <c r="P432" i="17" s="1"/>
  <c r="AC432" i="17"/>
  <c r="AE432" i="17" s="1"/>
  <c r="O431" i="17"/>
  <c r="AD432" i="17"/>
  <c r="AJ431" i="17"/>
  <c r="AH312" i="17"/>
  <c r="AI311" i="17"/>
  <c r="AK311" i="17"/>
  <c r="AG430" i="17"/>
  <c r="V433" i="17" l="1"/>
  <c r="W433" i="17" s="1"/>
  <c r="AB434" i="17" s="1"/>
  <c r="Z433" i="17"/>
  <c r="AA433" i="17" s="1"/>
  <c r="Y433" i="17"/>
  <c r="AG431" i="17"/>
  <c r="S432" i="17"/>
  <c r="AJ432" i="17"/>
  <c r="Q432" i="17"/>
  <c r="AL432" i="17"/>
  <c r="AM431" i="17"/>
  <c r="O432" i="17"/>
  <c r="AC433" i="17"/>
  <c r="AE433" i="17" s="1"/>
  <c r="AD433" i="17"/>
  <c r="AF432" i="17"/>
  <c r="AH313" i="17"/>
  <c r="AK312" i="17"/>
  <c r="AI312" i="17"/>
  <c r="H433" i="17"/>
  <c r="I433" i="17" s="1"/>
  <c r="P433" i="17" s="1"/>
  <c r="C434" i="17"/>
  <c r="X434" i="17" s="1"/>
  <c r="N433" i="17"/>
  <c r="Z434" i="17" l="1"/>
  <c r="AA434" i="17" s="1"/>
  <c r="Y434" i="17"/>
  <c r="V434" i="17"/>
  <c r="W434" i="17" s="1"/>
  <c r="AB435" i="17" s="1"/>
  <c r="G434" i="17"/>
  <c r="Q433" i="17"/>
  <c r="S433" i="17"/>
  <c r="AJ433" i="17"/>
  <c r="AM432" i="17"/>
  <c r="AL433" i="17"/>
  <c r="N434" i="17"/>
  <c r="C435" i="17"/>
  <c r="X435" i="17" s="1"/>
  <c r="AF433" i="17"/>
  <c r="AH314" i="17"/>
  <c r="AI313" i="17"/>
  <c r="AK313" i="17"/>
  <c r="H434" i="17"/>
  <c r="I434" i="17" s="1"/>
  <c r="P434" i="17" s="1"/>
  <c r="O433" i="17"/>
  <c r="AC434" i="17"/>
  <c r="AE434" i="17" s="1"/>
  <c r="AD434" i="17"/>
  <c r="AG432" i="17"/>
  <c r="V435" i="17" l="1"/>
  <c r="W435" i="17" s="1"/>
  <c r="AB436" i="17" s="1"/>
  <c r="Z435" i="17"/>
  <c r="AA435" i="17" s="1"/>
  <c r="Y435" i="17"/>
  <c r="G435" i="17"/>
  <c r="Q434" i="17"/>
  <c r="S434" i="17"/>
  <c r="AF434" i="17"/>
  <c r="AD435" i="17"/>
  <c r="AC435" i="17"/>
  <c r="AF435" i="17" s="1"/>
  <c r="O434" i="17"/>
  <c r="AH315" i="17"/>
  <c r="AI314" i="17"/>
  <c r="AK314" i="17"/>
  <c r="N435" i="17"/>
  <c r="C436" i="17"/>
  <c r="X436" i="17" s="1"/>
  <c r="AL434" i="17"/>
  <c r="AM433" i="17"/>
  <c r="AJ434" i="17"/>
  <c r="H435" i="17"/>
  <c r="I435" i="17" s="1"/>
  <c r="P435" i="17" s="1"/>
  <c r="AG433" i="17"/>
  <c r="Y436" i="17" l="1"/>
  <c r="V436" i="17"/>
  <c r="W436" i="17" s="1"/>
  <c r="AB437" i="17" s="1"/>
  <c r="Z436" i="17"/>
  <c r="AA436" i="17" s="1"/>
  <c r="Q435" i="17"/>
  <c r="AJ435" i="17"/>
  <c r="AC436" i="17"/>
  <c r="AF436" i="17" s="1"/>
  <c r="AD436" i="17"/>
  <c r="O435" i="17"/>
  <c r="AE435" i="17"/>
  <c r="N436" i="17"/>
  <c r="C437" i="17"/>
  <c r="X437" i="17" s="1"/>
  <c r="G436" i="17"/>
  <c r="G437" i="17" s="1"/>
  <c r="G438" i="17" s="1"/>
  <c r="G439" i="17" s="1"/>
  <c r="G440" i="17" s="1"/>
  <c r="G441" i="17" s="1"/>
  <c r="AL435" i="17"/>
  <c r="AM434" i="17"/>
  <c r="AH316" i="17"/>
  <c r="AI315" i="17"/>
  <c r="AK315" i="17"/>
  <c r="H436" i="17"/>
  <c r="I436" i="17" s="1"/>
  <c r="P436" i="17" s="1"/>
  <c r="S435" i="17"/>
  <c r="AG434" i="17"/>
  <c r="V437" i="17" l="1"/>
  <c r="W437" i="17" s="1"/>
  <c r="AB438" i="17" s="1"/>
  <c r="Z437" i="17"/>
  <c r="AA437" i="17" s="1"/>
  <c r="Y437" i="17"/>
  <c r="Q436" i="17"/>
  <c r="S436" i="17"/>
  <c r="AG435" i="17"/>
  <c r="O436" i="17"/>
  <c r="AD437" i="17"/>
  <c r="AC437" i="17"/>
  <c r="AF437" i="17" s="1"/>
  <c r="AJ436" i="17"/>
  <c r="AH317" i="17"/>
  <c r="AI316" i="17"/>
  <c r="AK316" i="17"/>
  <c r="H437" i="17"/>
  <c r="I437" i="17" s="1"/>
  <c r="P437" i="17" s="1"/>
  <c r="AE436" i="17"/>
  <c r="AL436" i="17"/>
  <c r="AM435" i="17"/>
  <c r="C438" i="17"/>
  <c r="X438" i="17" s="1"/>
  <c r="N437" i="17"/>
  <c r="V438" i="17" l="1"/>
  <c r="W438" i="17" s="1"/>
  <c r="AB439" i="17" s="1"/>
  <c r="Y438" i="17"/>
  <c r="Z438" i="17"/>
  <c r="AA438" i="17" s="1"/>
  <c r="Q437" i="17"/>
  <c r="S437" i="17"/>
  <c r="AJ437" i="17"/>
  <c r="AL437" i="17"/>
  <c r="AM436" i="17"/>
  <c r="AH318" i="17"/>
  <c r="AK317" i="17"/>
  <c r="AI317" i="17"/>
  <c r="AG436" i="17"/>
  <c r="O437" i="17"/>
  <c r="AD438" i="17"/>
  <c r="AC438" i="17"/>
  <c r="AF438" i="17" s="1"/>
  <c r="AE437" i="17"/>
  <c r="H438" i="17"/>
  <c r="I438" i="17" s="1"/>
  <c r="P438" i="17" s="1"/>
  <c r="C439" i="17"/>
  <c r="X439" i="17" s="1"/>
  <c r="N438" i="17"/>
  <c r="Y439" i="17" l="1"/>
  <c r="Z439" i="17"/>
  <c r="AA439" i="17" s="1"/>
  <c r="V439" i="17"/>
  <c r="W439" i="17" s="1"/>
  <c r="AB440" i="17" s="1"/>
  <c r="Q438" i="17"/>
  <c r="AJ438" i="17"/>
  <c r="AE438" i="17"/>
  <c r="N439" i="17"/>
  <c r="C440" i="17"/>
  <c r="X440" i="17" s="1"/>
  <c r="AH319" i="17"/>
  <c r="AI318" i="17"/>
  <c r="AK318" i="17"/>
  <c r="H439" i="17"/>
  <c r="I439" i="17" s="1"/>
  <c r="P439" i="17" s="1"/>
  <c r="AL438" i="17"/>
  <c r="AM437" i="17"/>
  <c r="AG437" i="17"/>
  <c r="AC439" i="17"/>
  <c r="AE439" i="17" s="1"/>
  <c r="AD439" i="17"/>
  <c r="O438" i="17"/>
  <c r="S438" i="17"/>
  <c r="V440" i="17" l="1"/>
  <c r="W440" i="17" s="1"/>
  <c r="AB441" i="17" s="1"/>
  <c r="Z440" i="17"/>
  <c r="AA440" i="17" s="1"/>
  <c r="Y440" i="17"/>
  <c r="Q439" i="17"/>
  <c r="AG438" i="17"/>
  <c r="O439" i="17"/>
  <c r="AD440" i="17"/>
  <c r="AC440" i="17"/>
  <c r="AF440" i="17" s="1"/>
  <c r="S439" i="17"/>
  <c r="AJ439" i="17"/>
  <c r="AF439" i="17"/>
  <c r="AH320" i="17"/>
  <c r="AI319" i="17"/>
  <c r="AK319" i="17"/>
  <c r="AL439" i="17"/>
  <c r="AM438" i="17"/>
  <c r="H440" i="17"/>
  <c r="I440" i="17" s="1"/>
  <c r="P440" i="17" s="1"/>
  <c r="N440" i="17"/>
  <c r="C441" i="17"/>
  <c r="X441" i="17" s="1"/>
  <c r="V441" i="17" l="1"/>
  <c r="W441" i="17" s="1"/>
  <c r="AB442" i="17" s="1"/>
  <c r="Z441" i="17"/>
  <c r="AA441" i="17" s="1"/>
  <c r="Y441" i="17"/>
  <c r="Q440" i="17"/>
  <c r="S440" i="17"/>
  <c r="AJ440" i="17"/>
  <c r="AE440" i="17"/>
  <c r="AG439" i="17"/>
  <c r="C442" i="17"/>
  <c r="X442" i="17" s="1"/>
  <c r="N441" i="17"/>
  <c r="AL440" i="17"/>
  <c r="AM439" i="17"/>
  <c r="H441" i="17"/>
  <c r="I441" i="17" s="1"/>
  <c r="P441" i="17" s="1"/>
  <c r="AH321" i="17"/>
  <c r="AI320" i="17"/>
  <c r="AK320" i="17"/>
  <c r="O440" i="17"/>
  <c r="AD441" i="17"/>
  <c r="AC441" i="17"/>
  <c r="AE441" i="17" s="1"/>
  <c r="Z442" i="17" l="1"/>
  <c r="AA442" i="17" s="1"/>
  <c r="V442" i="17"/>
  <c r="W442" i="17" s="1"/>
  <c r="AB443" i="17" s="1"/>
  <c r="Y442" i="17"/>
  <c r="G442" i="17"/>
  <c r="G443" i="17" s="1"/>
  <c r="Q441" i="17"/>
  <c r="S441" i="17"/>
  <c r="AJ441" i="17"/>
  <c r="AH322" i="17"/>
  <c r="AK321" i="17"/>
  <c r="AI321" i="17"/>
  <c r="C443" i="17"/>
  <c r="X443" i="17" s="1"/>
  <c r="N442" i="17"/>
  <c r="AG440" i="17"/>
  <c r="AF441" i="17"/>
  <c r="AM440" i="17"/>
  <c r="AL441" i="17"/>
  <c r="H442" i="17"/>
  <c r="I442" i="17" s="1"/>
  <c r="P442" i="17" s="1"/>
  <c r="O441" i="17"/>
  <c r="AD442" i="17"/>
  <c r="AC442" i="17"/>
  <c r="AF442" i="17" s="1"/>
  <c r="Z443" i="17" l="1"/>
  <c r="AA443" i="17" s="1"/>
  <c r="V443" i="17"/>
  <c r="W443" i="17" s="1"/>
  <c r="AB444" i="17" s="1"/>
  <c r="Y443" i="17"/>
  <c r="Q442" i="17"/>
  <c r="S442" i="17"/>
  <c r="AE442" i="17"/>
  <c r="N443" i="17"/>
  <c r="C444" i="17"/>
  <c r="X444" i="17" s="1"/>
  <c r="AC443" i="17"/>
  <c r="AE443" i="17" s="1"/>
  <c r="O442" i="17"/>
  <c r="AD443" i="17"/>
  <c r="AJ442" i="17"/>
  <c r="AL442" i="17"/>
  <c r="AM441" i="17"/>
  <c r="AH323" i="17"/>
  <c r="AK322" i="17"/>
  <c r="AI322" i="17"/>
  <c r="H443" i="17"/>
  <c r="I443" i="17" s="1"/>
  <c r="P443" i="17" s="1"/>
  <c r="AG441" i="17"/>
  <c r="V444" i="17" l="1"/>
  <c r="W444" i="17" s="1"/>
  <c r="AB445" i="17" s="1"/>
  <c r="Z444" i="17"/>
  <c r="AA444" i="17" s="1"/>
  <c r="Y444" i="17"/>
  <c r="G444" i="17"/>
  <c r="G445" i="17" s="1"/>
  <c r="Q443" i="17"/>
  <c r="AG442" i="17"/>
  <c r="AH324" i="17"/>
  <c r="AI323" i="17"/>
  <c r="AK323" i="17"/>
  <c r="O443" i="17"/>
  <c r="AD444" i="17"/>
  <c r="AC444" i="17"/>
  <c r="AF444" i="17" s="1"/>
  <c r="S443" i="17"/>
  <c r="AM442" i="17"/>
  <c r="AL443" i="17"/>
  <c r="H444" i="17"/>
  <c r="I444" i="17" s="1"/>
  <c r="P444" i="17" s="1"/>
  <c r="AF443" i="17"/>
  <c r="C445" i="17"/>
  <c r="X445" i="17" s="1"/>
  <c r="N444" i="17"/>
  <c r="AJ443" i="17"/>
  <c r="V445" i="17" l="1"/>
  <c r="W445" i="17" s="1"/>
  <c r="AB446" i="17" s="1"/>
  <c r="Z445" i="17"/>
  <c r="AA445" i="17" s="1"/>
  <c r="Y445" i="17"/>
  <c r="Q444" i="17"/>
  <c r="AJ444" i="17"/>
  <c r="S444" i="17"/>
  <c r="AE444" i="17"/>
  <c r="AH325" i="17"/>
  <c r="AK324" i="17"/>
  <c r="AI324" i="17"/>
  <c r="H445" i="17"/>
  <c r="I445" i="17" s="1"/>
  <c r="P445" i="17" s="1"/>
  <c r="AC445" i="17"/>
  <c r="AF445" i="17" s="1"/>
  <c r="O444" i="17"/>
  <c r="AD445" i="17"/>
  <c r="C446" i="17"/>
  <c r="X446" i="17" s="1"/>
  <c r="N445" i="17"/>
  <c r="AG443" i="17"/>
  <c r="AL444" i="17"/>
  <c r="AM443" i="17"/>
  <c r="Z446" i="17" l="1"/>
  <c r="AA446" i="17" s="1"/>
  <c r="Y446" i="17"/>
  <c r="V446" i="17"/>
  <c r="W446" i="17" s="1"/>
  <c r="AB447" i="17" s="1"/>
  <c r="G446" i="17"/>
  <c r="Q445" i="17"/>
  <c r="AH326" i="17"/>
  <c r="AK325" i="17"/>
  <c r="AI325" i="17"/>
  <c r="AG444" i="17"/>
  <c r="H446" i="17"/>
  <c r="I446" i="17" s="1"/>
  <c r="P446" i="17" s="1"/>
  <c r="AE445" i="17"/>
  <c r="C447" i="17"/>
  <c r="X447" i="17" s="1"/>
  <c r="N446" i="17"/>
  <c r="S445" i="17"/>
  <c r="AJ445" i="17"/>
  <c r="AL445" i="17"/>
  <c r="AM444" i="17"/>
  <c r="AD446" i="17"/>
  <c r="O445" i="17"/>
  <c r="AC446" i="17"/>
  <c r="AF446" i="17" s="1"/>
  <c r="V447" i="17" l="1"/>
  <c r="W447" i="17" s="1"/>
  <c r="AB448" i="17" s="1"/>
  <c r="Y447" i="17"/>
  <c r="Z447" i="17"/>
  <c r="AA447" i="17" s="1"/>
  <c r="G447" i="17"/>
  <c r="Q446" i="17"/>
  <c r="S446" i="17"/>
  <c r="AE446" i="17"/>
  <c r="N447" i="17"/>
  <c r="C448" i="17"/>
  <c r="X448" i="17" s="1"/>
  <c r="AM445" i="17"/>
  <c r="AL446" i="17"/>
  <c r="AJ446" i="17"/>
  <c r="H447" i="17"/>
  <c r="I447" i="17" s="1"/>
  <c r="P447" i="17" s="1"/>
  <c r="AH327" i="17"/>
  <c r="AI326" i="17"/>
  <c r="AK326" i="17"/>
  <c r="AG445" i="17"/>
  <c r="O446" i="17"/>
  <c r="AD447" i="17"/>
  <c r="AC447" i="17"/>
  <c r="AE447" i="17" s="1"/>
  <c r="V448" i="17" l="1"/>
  <c r="W448" i="17" s="1"/>
  <c r="AB449" i="17" s="1"/>
  <c r="Z448" i="17"/>
  <c r="AA448" i="17" s="1"/>
  <c r="Y448" i="17"/>
  <c r="Q447" i="17"/>
  <c r="S447" i="17"/>
  <c r="C449" i="17"/>
  <c r="X449" i="17" s="1"/>
  <c r="N448" i="17"/>
  <c r="G448" i="17"/>
  <c r="G449" i="17" s="1"/>
  <c r="G450" i="17" s="1"/>
  <c r="G451" i="17" s="1"/>
  <c r="G452" i="17" s="1"/>
  <c r="G453" i="17" s="1"/>
  <c r="AM446" i="17"/>
  <c r="AL447" i="17"/>
  <c r="AF447" i="17"/>
  <c r="H448" i="17"/>
  <c r="I448" i="17" s="1"/>
  <c r="P448" i="17" s="1"/>
  <c r="AG446" i="17"/>
  <c r="O447" i="17"/>
  <c r="AD448" i="17"/>
  <c r="AC448" i="17"/>
  <c r="AE448" i="17" s="1"/>
  <c r="AH328" i="17"/>
  <c r="AI327" i="17"/>
  <c r="AK327" i="17"/>
  <c r="AJ447" i="17"/>
  <c r="V449" i="17" l="1"/>
  <c r="W449" i="17" s="1"/>
  <c r="AB450" i="17" s="1"/>
  <c r="Z449" i="17"/>
  <c r="AA449" i="17" s="1"/>
  <c r="Y449" i="17"/>
  <c r="Q448" i="17"/>
  <c r="S448" i="17"/>
  <c r="AF448" i="17"/>
  <c r="AH329" i="17"/>
  <c r="AK328" i="17"/>
  <c r="AI328" i="17"/>
  <c r="H449" i="17"/>
  <c r="I449" i="17" s="1"/>
  <c r="P449" i="17" s="1"/>
  <c r="AL448" i="17"/>
  <c r="AM447" i="17"/>
  <c r="C450" i="17"/>
  <c r="X450" i="17" s="1"/>
  <c r="N449" i="17"/>
  <c r="AJ448" i="17"/>
  <c r="AG447" i="17"/>
  <c r="AC449" i="17"/>
  <c r="AF449" i="17" s="1"/>
  <c r="AD449" i="17"/>
  <c r="O448" i="17"/>
  <c r="V450" i="17" l="1"/>
  <c r="W450" i="17" s="1"/>
  <c r="AB451" i="17" s="1"/>
  <c r="Z450" i="17"/>
  <c r="AA450" i="17" s="1"/>
  <c r="Y450" i="17"/>
  <c r="Q449" i="17"/>
  <c r="AJ449" i="17"/>
  <c r="S449" i="17"/>
  <c r="AE449" i="17"/>
  <c r="C451" i="17"/>
  <c r="X451" i="17" s="1"/>
  <c r="N450" i="17"/>
  <c r="AH330" i="17"/>
  <c r="AI329" i="17"/>
  <c r="AK329" i="17"/>
  <c r="O449" i="17"/>
  <c r="AD450" i="17"/>
  <c r="AC450" i="17"/>
  <c r="AF450" i="17" s="1"/>
  <c r="AL449" i="17"/>
  <c r="AM448" i="17"/>
  <c r="AG448" i="17"/>
  <c r="H450" i="17"/>
  <c r="I450" i="17" s="1"/>
  <c r="P450" i="17" s="1"/>
  <c r="Z451" i="17" l="1"/>
  <c r="AA451" i="17" s="1"/>
  <c r="Y451" i="17"/>
  <c r="V451" i="17"/>
  <c r="W451" i="17" s="1"/>
  <c r="AB452" i="17" s="1"/>
  <c r="Q450" i="17"/>
  <c r="AD451" i="17"/>
  <c r="O450" i="17"/>
  <c r="AC451" i="17"/>
  <c r="AF451" i="17" s="1"/>
  <c r="C452" i="17"/>
  <c r="X452" i="17" s="1"/>
  <c r="N451" i="17"/>
  <c r="AE450" i="17"/>
  <c r="AG449" i="17"/>
  <c r="AJ450" i="17"/>
  <c r="AH331" i="17"/>
  <c r="AI330" i="17"/>
  <c r="AK330" i="17"/>
  <c r="AL450" i="17"/>
  <c r="AM449" i="17"/>
  <c r="H451" i="17"/>
  <c r="I451" i="17" s="1"/>
  <c r="P451" i="17" s="1"/>
  <c r="S450" i="17"/>
  <c r="V452" i="17" l="1"/>
  <c r="W452" i="17" s="1"/>
  <c r="AB453" i="17" s="1"/>
  <c r="Y452" i="17"/>
  <c r="Z452" i="17"/>
  <c r="AA452" i="17" s="1"/>
  <c r="Q451" i="17"/>
  <c r="S451" i="17"/>
  <c r="AD452" i="17"/>
  <c r="O451" i="17"/>
  <c r="AC452" i="17"/>
  <c r="AF452" i="17" s="1"/>
  <c r="AH332" i="17"/>
  <c r="AI331" i="17"/>
  <c r="AK331" i="17"/>
  <c r="AE451" i="17"/>
  <c r="AJ451" i="17"/>
  <c r="AL451" i="17"/>
  <c r="AM450" i="17"/>
  <c r="AG450" i="17"/>
  <c r="H452" i="17"/>
  <c r="I452" i="17" s="1"/>
  <c r="P452" i="17" s="1"/>
  <c r="C453" i="17"/>
  <c r="X453" i="17" s="1"/>
  <c r="N452" i="17"/>
  <c r="V453" i="17" l="1"/>
  <c r="W453" i="17" s="1"/>
  <c r="AB454" i="17" s="1"/>
  <c r="Y453" i="17"/>
  <c r="Z453" i="17"/>
  <c r="AA453" i="17" s="1"/>
  <c r="Q452" i="17"/>
  <c r="S452" i="17"/>
  <c r="AJ452" i="17"/>
  <c r="H453" i="17"/>
  <c r="I453" i="17" s="1"/>
  <c r="P453" i="17" s="1"/>
  <c r="AL452" i="17"/>
  <c r="AM451" i="17"/>
  <c r="AH333" i="17"/>
  <c r="AI332" i="17"/>
  <c r="AK332" i="17"/>
  <c r="AC453" i="17"/>
  <c r="AF453" i="17" s="1"/>
  <c r="AD453" i="17"/>
  <c r="O452" i="17"/>
  <c r="AE452" i="17"/>
  <c r="N453" i="17"/>
  <c r="C454" i="17"/>
  <c r="X454" i="17" s="1"/>
  <c r="AG451" i="17"/>
  <c r="Z454" i="17" l="1"/>
  <c r="AA454" i="17" s="1"/>
  <c r="V454" i="17"/>
  <c r="W454" i="17" s="1"/>
  <c r="AB455" i="17" s="1"/>
  <c r="Y454" i="17"/>
  <c r="G454" i="17"/>
  <c r="G455" i="17" s="1"/>
  <c r="Q453" i="17"/>
  <c r="S453" i="17"/>
  <c r="H454" i="17"/>
  <c r="I454" i="17" s="1"/>
  <c r="P454" i="17" s="1"/>
  <c r="C455" i="17"/>
  <c r="X455" i="17" s="1"/>
  <c r="N454" i="17"/>
  <c r="AJ453" i="17"/>
  <c r="O453" i="17"/>
  <c r="AD454" i="17"/>
  <c r="AC454" i="17"/>
  <c r="AE454" i="17" s="1"/>
  <c r="AH334" i="17"/>
  <c r="AI333" i="17"/>
  <c r="AK333" i="17"/>
  <c r="AE453" i="17"/>
  <c r="AG452" i="17"/>
  <c r="AM452" i="17"/>
  <c r="AL453" i="17"/>
  <c r="Z455" i="17" l="1"/>
  <c r="AA455" i="17" s="1"/>
  <c r="Y455" i="17"/>
  <c r="V455" i="17"/>
  <c r="W455" i="17" s="1"/>
  <c r="AB456" i="17" s="1"/>
  <c r="Q454" i="17"/>
  <c r="H455" i="17"/>
  <c r="I455" i="17" s="1"/>
  <c r="P455" i="17" s="1"/>
  <c r="AF454" i="17"/>
  <c r="S454" i="17"/>
  <c r="AG453" i="17"/>
  <c r="N455" i="17"/>
  <c r="C456" i="17"/>
  <c r="X456" i="17" s="1"/>
  <c r="AJ454" i="17"/>
  <c r="AL454" i="17"/>
  <c r="AM453" i="17"/>
  <c r="AH335" i="17"/>
  <c r="AI334" i="17"/>
  <c r="AK334" i="17"/>
  <c r="O454" i="17"/>
  <c r="AD455" i="17"/>
  <c r="AC455" i="17"/>
  <c r="AE455" i="17" s="1"/>
  <c r="V456" i="17" l="1"/>
  <c r="W456" i="17" s="1"/>
  <c r="AB457" i="17" s="1"/>
  <c r="Z456" i="17"/>
  <c r="AA456" i="17" s="1"/>
  <c r="Y456" i="17"/>
  <c r="G456" i="17"/>
  <c r="G457" i="17" s="1"/>
  <c r="Q455" i="17"/>
  <c r="H456" i="17"/>
  <c r="I456" i="17" s="1"/>
  <c r="P456" i="17" s="1"/>
  <c r="AL455" i="17"/>
  <c r="AM454" i="17"/>
  <c r="S455" i="17"/>
  <c r="AG454" i="17"/>
  <c r="AD456" i="17"/>
  <c r="O455" i="17"/>
  <c r="AC456" i="17"/>
  <c r="AE456" i="17" s="1"/>
  <c r="AJ455" i="17"/>
  <c r="AF455" i="17"/>
  <c r="C457" i="17"/>
  <c r="X457" i="17" s="1"/>
  <c r="N456" i="17"/>
  <c r="AH336" i="17"/>
  <c r="AK335" i="17"/>
  <c r="AI335" i="17"/>
  <c r="V457" i="17" l="1"/>
  <c r="W457" i="17" s="1"/>
  <c r="AB458" i="17" s="1"/>
  <c r="Z457" i="17"/>
  <c r="AA457" i="17" s="1"/>
  <c r="Y457" i="17"/>
  <c r="Q456" i="17"/>
  <c r="AG455" i="17"/>
  <c r="AF456" i="17"/>
  <c r="N457" i="17"/>
  <c r="C458" i="17"/>
  <c r="X458" i="17" s="1"/>
  <c r="AL456" i="17"/>
  <c r="AM455" i="17"/>
  <c r="O456" i="17"/>
  <c r="AD457" i="17"/>
  <c r="AC457" i="17"/>
  <c r="AF457" i="17" s="1"/>
  <c r="H457" i="17"/>
  <c r="I457" i="17" s="1"/>
  <c r="P457" i="17" s="1"/>
  <c r="AJ456" i="17"/>
  <c r="AH337" i="17"/>
  <c r="AI336" i="17"/>
  <c r="AK336" i="17"/>
  <c r="S456" i="17"/>
  <c r="Z458" i="17" l="1"/>
  <c r="AA458" i="17" s="1"/>
  <c r="Y458" i="17"/>
  <c r="V458" i="17"/>
  <c r="W458" i="17" s="1"/>
  <c r="AB459" i="17" s="1"/>
  <c r="G458" i="17"/>
  <c r="S457" i="17"/>
  <c r="Q457" i="17"/>
  <c r="AM456" i="17"/>
  <c r="AL457" i="17"/>
  <c r="C459" i="17"/>
  <c r="X459" i="17" s="1"/>
  <c r="N458" i="17"/>
  <c r="O457" i="17"/>
  <c r="AC458" i="17"/>
  <c r="AE458" i="17" s="1"/>
  <c r="AD458" i="17"/>
  <c r="H458" i="17"/>
  <c r="I458" i="17" s="1"/>
  <c r="P458" i="17" s="1"/>
  <c r="AG456" i="17"/>
  <c r="AH338" i="17"/>
  <c r="AI337" i="17"/>
  <c r="AK337" i="17"/>
  <c r="AE457" i="17"/>
  <c r="AJ457" i="17"/>
  <c r="V459" i="17" l="1"/>
  <c r="W459" i="17" s="1"/>
  <c r="AB460" i="17" s="1"/>
  <c r="Z459" i="17"/>
  <c r="AA459" i="17" s="1"/>
  <c r="Y459" i="17"/>
  <c r="G459" i="17"/>
  <c r="Q458" i="17"/>
  <c r="S458" i="17"/>
  <c r="AM457" i="17"/>
  <c r="AL458" i="17"/>
  <c r="AF458" i="17"/>
  <c r="AG457" i="17"/>
  <c r="H459" i="17"/>
  <c r="I459" i="17" s="1"/>
  <c r="P459" i="17" s="1"/>
  <c r="AJ458" i="17"/>
  <c r="AD459" i="17"/>
  <c r="O458" i="17"/>
  <c r="AC459" i="17"/>
  <c r="AF459" i="17" s="1"/>
  <c r="C460" i="17"/>
  <c r="X460" i="17" s="1"/>
  <c r="N459" i="17"/>
  <c r="AH339" i="17"/>
  <c r="AI338" i="17"/>
  <c r="AK338" i="17"/>
  <c r="Z460" i="17" l="1"/>
  <c r="AA460" i="17" s="1"/>
  <c r="V460" i="17"/>
  <c r="W460" i="17" s="1"/>
  <c r="AB461" i="17" s="1"/>
  <c r="Y460" i="17"/>
  <c r="Q459" i="17"/>
  <c r="S459" i="17"/>
  <c r="H460" i="17"/>
  <c r="I460" i="17" s="1"/>
  <c r="P460" i="17" s="1"/>
  <c r="AL459" i="17"/>
  <c r="AM458" i="17"/>
  <c r="AH340" i="17"/>
  <c r="AI339" i="17"/>
  <c r="AK339" i="17"/>
  <c r="N460" i="17"/>
  <c r="C461" i="17"/>
  <c r="X461" i="17" s="1"/>
  <c r="G460" i="17"/>
  <c r="G461" i="17" s="1"/>
  <c r="G462" i="17" s="1"/>
  <c r="G463" i="17" s="1"/>
  <c r="G464" i="17" s="1"/>
  <c r="G465" i="17" s="1"/>
  <c r="AJ459" i="17"/>
  <c r="AE459" i="17"/>
  <c r="O459" i="17"/>
  <c r="AC460" i="17"/>
  <c r="AE460" i="17" s="1"/>
  <c r="AD460" i="17"/>
  <c r="AG458" i="17"/>
  <c r="V461" i="17" l="1"/>
  <c r="W461" i="17" s="1"/>
  <c r="AB462" i="17" s="1"/>
  <c r="Z461" i="17"/>
  <c r="AA461" i="17" s="1"/>
  <c r="Y461" i="17"/>
  <c r="Q460" i="17"/>
  <c r="AJ460" i="17"/>
  <c r="AF460" i="17"/>
  <c r="N461" i="17"/>
  <c r="C462" i="17"/>
  <c r="X462" i="17" s="1"/>
  <c r="H461" i="17"/>
  <c r="I461" i="17" s="1"/>
  <c r="P461" i="17" s="1"/>
  <c r="AH341" i="17"/>
  <c r="AK340" i="17"/>
  <c r="AI340" i="17"/>
  <c r="AM459" i="17"/>
  <c r="AL460" i="17"/>
  <c r="AG459" i="17"/>
  <c r="O460" i="17"/>
  <c r="AD461" i="17"/>
  <c r="AC461" i="17"/>
  <c r="AF461" i="17" s="1"/>
  <c r="S460" i="17"/>
  <c r="V462" i="17" l="1"/>
  <c r="W462" i="17" s="1"/>
  <c r="AB463" i="17" s="1"/>
  <c r="Y462" i="17"/>
  <c r="Z462" i="17"/>
  <c r="AA462" i="17" s="1"/>
  <c r="Q461" i="17"/>
  <c r="S461" i="17"/>
  <c r="AE461" i="17"/>
  <c r="AM460" i="17"/>
  <c r="AL461" i="17"/>
  <c r="AH342" i="17"/>
  <c r="AI341" i="17"/>
  <c r="AK341" i="17"/>
  <c r="AG460" i="17"/>
  <c r="N462" i="17"/>
  <c r="C463" i="17"/>
  <c r="X463" i="17" s="1"/>
  <c r="AJ461" i="17"/>
  <c r="H462" i="17"/>
  <c r="I462" i="17" s="1"/>
  <c r="P462" i="17" s="1"/>
  <c r="AC462" i="17"/>
  <c r="AF462" i="17" s="1"/>
  <c r="O461" i="17"/>
  <c r="AD462" i="17"/>
  <c r="Z463" i="17" l="1"/>
  <c r="AA463" i="17" s="1"/>
  <c r="Y463" i="17"/>
  <c r="V463" i="17"/>
  <c r="W463" i="17" s="1"/>
  <c r="AB464" i="17" s="1"/>
  <c r="Q462" i="17"/>
  <c r="N463" i="17"/>
  <c r="C464" i="17"/>
  <c r="X464" i="17" s="1"/>
  <c r="AG461" i="17"/>
  <c r="AE462" i="17"/>
  <c r="H463" i="17"/>
  <c r="I463" i="17" s="1"/>
  <c r="P463" i="17" s="1"/>
  <c r="S462" i="17"/>
  <c r="AJ462" i="17"/>
  <c r="AH343" i="17"/>
  <c r="AK342" i="17"/>
  <c r="AI342" i="17"/>
  <c r="AM461" i="17"/>
  <c r="AL462" i="17"/>
  <c r="AD463" i="17"/>
  <c r="O462" i="17"/>
  <c r="AC463" i="17"/>
  <c r="AE463" i="17" s="1"/>
  <c r="V464" i="17" l="1"/>
  <c r="W464" i="17" s="1"/>
  <c r="AB465" i="17" s="1"/>
  <c r="Y464" i="17"/>
  <c r="Z464" i="17"/>
  <c r="AA464" i="17" s="1"/>
  <c r="Q463" i="17"/>
  <c r="S463" i="17"/>
  <c r="C465" i="17"/>
  <c r="X465" i="17" s="1"/>
  <c r="N464" i="17"/>
  <c r="AL463" i="17"/>
  <c r="AM462" i="17"/>
  <c r="AG462" i="17"/>
  <c r="AJ463" i="17"/>
  <c r="AF463" i="17"/>
  <c r="AH344" i="17"/>
  <c r="AK343" i="17"/>
  <c r="AI343" i="17"/>
  <c r="H464" i="17"/>
  <c r="I464" i="17" s="1"/>
  <c r="P464" i="17" s="1"/>
  <c r="O463" i="17"/>
  <c r="AD464" i="17"/>
  <c r="AC464" i="17"/>
  <c r="AF464" i="17" s="1"/>
  <c r="V465" i="17" l="1"/>
  <c r="W465" i="17" s="1"/>
  <c r="AB466" i="17" s="1"/>
  <c r="Y465" i="17"/>
  <c r="Z465" i="17"/>
  <c r="AA465" i="17" s="1"/>
  <c r="Q464" i="17"/>
  <c r="S464" i="17"/>
  <c r="O464" i="17"/>
  <c r="AC465" i="17"/>
  <c r="AE465" i="17" s="1"/>
  <c r="AD465" i="17"/>
  <c r="AH345" i="17"/>
  <c r="AI344" i="17"/>
  <c r="AK344" i="17"/>
  <c r="AG463" i="17"/>
  <c r="AJ464" i="17"/>
  <c r="AL464" i="17"/>
  <c r="AM463" i="17"/>
  <c r="AE464" i="17"/>
  <c r="C466" i="17"/>
  <c r="X466" i="17" s="1"/>
  <c r="N465" i="17"/>
  <c r="H465" i="17"/>
  <c r="I465" i="17" s="1"/>
  <c r="P465" i="17" s="1"/>
  <c r="Z466" i="17" l="1"/>
  <c r="AA466" i="17" s="1"/>
  <c r="Y466" i="17"/>
  <c r="V466" i="17"/>
  <c r="W466" i="17" s="1"/>
  <c r="AB467" i="17" s="1"/>
  <c r="G466" i="17"/>
  <c r="G467" i="17" s="1"/>
  <c r="Q465" i="17"/>
  <c r="AH346" i="17"/>
  <c r="AK345" i="17"/>
  <c r="AI345" i="17"/>
  <c r="C467" i="17"/>
  <c r="X467" i="17" s="1"/>
  <c r="N466" i="17"/>
  <c r="AM464" i="17"/>
  <c r="AL465" i="17"/>
  <c r="H466" i="17"/>
  <c r="I466" i="17" s="1"/>
  <c r="P466" i="17" s="1"/>
  <c r="AF465" i="17"/>
  <c r="AG464" i="17"/>
  <c r="S465" i="17"/>
  <c r="AJ465" i="17"/>
  <c r="O465" i="17"/>
  <c r="AD466" i="17"/>
  <c r="AC466" i="17"/>
  <c r="AE466" i="17" s="1"/>
  <c r="Z467" i="17" l="1"/>
  <c r="AA467" i="17" s="1"/>
  <c r="Y467" i="17"/>
  <c r="V467" i="17"/>
  <c r="W467" i="17" s="1"/>
  <c r="AB468" i="17" s="1"/>
  <c r="Q466" i="17"/>
  <c r="S466" i="17"/>
  <c r="AH347" i="17"/>
  <c r="AI346" i="17"/>
  <c r="AK346" i="17"/>
  <c r="AJ466" i="17"/>
  <c r="AF466" i="17"/>
  <c r="H467" i="17"/>
  <c r="I467" i="17" s="1"/>
  <c r="P467" i="17" s="1"/>
  <c r="N467" i="17"/>
  <c r="C468" i="17"/>
  <c r="X468" i="17" s="1"/>
  <c r="AD467" i="17"/>
  <c r="AC467" i="17"/>
  <c r="AF467" i="17" s="1"/>
  <c r="O466" i="17"/>
  <c r="AL466" i="17"/>
  <c r="AM465" i="17"/>
  <c r="AG465" i="17"/>
  <c r="V468" i="17" l="1"/>
  <c r="W468" i="17" s="1"/>
  <c r="AB469" i="17" s="1"/>
  <c r="Z468" i="17"/>
  <c r="AA468" i="17" s="1"/>
  <c r="Y468" i="17"/>
  <c r="G468" i="17"/>
  <c r="G469" i="17" s="1"/>
  <c r="Q467" i="17"/>
  <c r="S467" i="17"/>
  <c r="AE467" i="17"/>
  <c r="N468" i="17"/>
  <c r="C469" i="17"/>
  <c r="X469" i="17" s="1"/>
  <c r="AM466" i="17"/>
  <c r="AL467" i="17"/>
  <c r="H468" i="17"/>
  <c r="I468" i="17" s="1"/>
  <c r="P468" i="17" s="1"/>
  <c r="AH348" i="17"/>
  <c r="AK347" i="17"/>
  <c r="AI347" i="17"/>
  <c r="AG466" i="17"/>
  <c r="O467" i="17"/>
  <c r="AD468" i="17"/>
  <c r="AC468" i="17"/>
  <c r="AE468" i="17" s="1"/>
  <c r="AJ467" i="17"/>
  <c r="V469" i="17" l="1"/>
  <c r="W469" i="17" s="1"/>
  <c r="AB470" i="17" s="1"/>
  <c r="Z469" i="17"/>
  <c r="AA469" i="17" s="1"/>
  <c r="Y469" i="17"/>
  <c r="Q468" i="17"/>
  <c r="AJ468" i="17"/>
  <c r="AF468" i="17"/>
  <c r="C470" i="17"/>
  <c r="X470" i="17" s="1"/>
  <c r="N469" i="17"/>
  <c r="AH349" i="17"/>
  <c r="AK348" i="17"/>
  <c r="AI348" i="17"/>
  <c r="AG467" i="17"/>
  <c r="H469" i="17"/>
  <c r="I469" i="17" s="1"/>
  <c r="P469" i="17" s="1"/>
  <c r="AM467" i="17"/>
  <c r="AL468" i="17"/>
  <c r="S468" i="17"/>
  <c r="AD469" i="17"/>
  <c r="AC469" i="17"/>
  <c r="AF469" i="17" s="1"/>
  <c r="O468" i="17"/>
  <c r="Z470" i="17" l="1"/>
  <c r="AA470" i="17" s="1"/>
  <c r="Y470" i="17"/>
  <c r="V470" i="17"/>
  <c r="W470" i="17" s="1"/>
  <c r="AB471" i="17" s="1"/>
  <c r="G470" i="17"/>
  <c r="Q469" i="17"/>
  <c r="S469" i="17"/>
  <c r="AJ469" i="17"/>
  <c r="AE469" i="17"/>
  <c r="AH350" i="17"/>
  <c r="AI349" i="17"/>
  <c r="AK349" i="17"/>
  <c r="AL469" i="17"/>
  <c r="AM468" i="17"/>
  <c r="H470" i="17"/>
  <c r="I470" i="17" s="1"/>
  <c r="P470" i="17" s="1"/>
  <c r="AC470" i="17"/>
  <c r="AE470" i="17" s="1"/>
  <c r="O469" i="17"/>
  <c r="AD470" i="17"/>
  <c r="N470" i="17"/>
  <c r="C471" i="17"/>
  <c r="X471" i="17" s="1"/>
  <c r="AG468" i="17"/>
  <c r="V471" i="17" l="1"/>
  <c r="W471" i="17" s="1"/>
  <c r="AB472" i="17" s="1"/>
  <c r="Z471" i="17"/>
  <c r="AA471" i="17" s="1"/>
  <c r="Y471" i="17"/>
  <c r="G471" i="17"/>
  <c r="S470" i="17"/>
  <c r="Q470" i="17"/>
  <c r="AD471" i="17"/>
  <c r="O470" i="17"/>
  <c r="AC471" i="17"/>
  <c r="AE471" i="17" s="1"/>
  <c r="H471" i="17"/>
  <c r="I471" i="17" s="1"/>
  <c r="P471" i="17" s="1"/>
  <c r="AF470" i="17"/>
  <c r="N471" i="17"/>
  <c r="C472" i="17"/>
  <c r="X472" i="17" s="1"/>
  <c r="AM469" i="17"/>
  <c r="AL470" i="17"/>
  <c r="AH351" i="17"/>
  <c r="AI350" i="17"/>
  <c r="AK350" i="17"/>
  <c r="AJ470" i="17"/>
  <c r="AG469" i="17"/>
  <c r="Z472" i="17" l="1"/>
  <c r="AA472" i="17" s="1"/>
  <c r="Y472" i="17"/>
  <c r="V472" i="17"/>
  <c r="W472" i="17" s="1"/>
  <c r="AB473" i="17" s="1"/>
  <c r="Q471" i="17"/>
  <c r="AH352" i="17"/>
  <c r="AK351" i="17"/>
  <c r="AI351" i="17"/>
  <c r="O471" i="17"/>
  <c r="AD472" i="17"/>
  <c r="AC472" i="17"/>
  <c r="AF472" i="17" s="1"/>
  <c r="AL471" i="17"/>
  <c r="AM470" i="17"/>
  <c r="AF471" i="17"/>
  <c r="C473" i="17"/>
  <c r="X473" i="17" s="1"/>
  <c r="N472" i="17"/>
  <c r="G472" i="17"/>
  <c r="G473" i="17" s="1"/>
  <c r="G474" i="17" s="1"/>
  <c r="G475" i="17" s="1"/>
  <c r="G476" i="17" s="1"/>
  <c r="G477" i="17" s="1"/>
  <c r="AJ471" i="17"/>
  <c r="H472" i="17"/>
  <c r="I472" i="17" s="1"/>
  <c r="P472" i="17" s="1"/>
  <c r="S471" i="17"/>
  <c r="AG470" i="17"/>
  <c r="V473" i="17" l="1"/>
  <c r="W473" i="17" s="1"/>
  <c r="AB474" i="17" s="1"/>
  <c r="Z473" i="17"/>
  <c r="AA473" i="17" s="1"/>
  <c r="Y473" i="17"/>
  <c r="Q472" i="17"/>
  <c r="S472" i="17"/>
  <c r="AE472" i="17"/>
  <c r="AH353" i="17"/>
  <c r="AK352" i="17"/>
  <c r="AI352" i="17"/>
  <c r="AL472" i="17"/>
  <c r="AM471" i="17"/>
  <c r="O472" i="17"/>
  <c r="AD473" i="17"/>
  <c r="AC473" i="17"/>
  <c r="AE473" i="17" s="1"/>
  <c r="AG471" i="17"/>
  <c r="N473" i="17"/>
  <c r="C474" i="17"/>
  <c r="X474" i="17" s="1"/>
  <c r="H473" i="17"/>
  <c r="I473" i="17" s="1"/>
  <c r="P473" i="17" s="1"/>
  <c r="AJ472" i="17"/>
  <c r="V474" i="17" l="1"/>
  <c r="W474" i="17" s="1"/>
  <c r="AB475" i="17" s="1"/>
  <c r="Z474" i="17"/>
  <c r="AA474" i="17" s="1"/>
  <c r="Y474" i="17"/>
  <c r="Q473" i="17"/>
  <c r="AG472" i="17"/>
  <c r="AF473" i="17"/>
  <c r="O473" i="17"/>
  <c r="AC474" i="17"/>
  <c r="AE474" i="17" s="1"/>
  <c r="AD474" i="17"/>
  <c r="AH354" i="17"/>
  <c r="AK353" i="17"/>
  <c r="AI353" i="17"/>
  <c r="AM472" i="17"/>
  <c r="AL473" i="17"/>
  <c r="AJ473" i="17"/>
  <c r="S473" i="17"/>
  <c r="N474" i="17"/>
  <c r="C475" i="17"/>
  <c r="X475" i="17" s="1"/>
  <c r="H474" i="17"/>
  <c r="I474" i="17" s="1"/>
  <c r="P474" i="17" s="1"/>
  <c r="Z475" i="17" l="1"/>
  <c r="AA475" i="17" s="1"/>
  <c r="Y475" i="17"/>
  <c r="V475" i="17"/>
  <c r="W475" i="17" s="1"/>
  <c r="AB476" i="17" s="1"/>
  <c r="AJ474" i="17"/>
  <c r="S474" i="17"/>
  <c r="H475" i="17"/>
  <c r="I475" i="17" s="1"/>
  <c r="P475" i="17" s="1"/>
  <c r="AH355" i="17"/>
  <c r="AK354" i="17"/>
  <c r="AI354" i="17"/>
  <c r="AF474" i="17"/>
  <c r="AD475" i="17"/>
  <c r="O474" i="17"/>
  <c r="AC475" i="17"/>
  <c r="AF475" i="17" s="1"/>
  <c r="Q474" i="17"/>
  <c r="C476" i="17"/>
  <c r="X476" i="17" s="1"/>
  <c r="N475" i="17"/>
  <c r="AM473" i="17"/>
  <c r="AL474" i="17"/>
  <c r="AG473" i="17"/>
  <c r="V476" i="17" l="1"/>
  <c r="W476" i="17" s="1"/>
  <c r="AB477" i="17" s="1"/>
  <c r="Z476" i="17"/>
  <c r="AA476" i="17" s="1"/>
  <c r="Y476" i="17"/>
  <c r="Q475" i="17"/>
  <c r="S475" i="17"/>
  <c r="C477" i="17"/>
  <c r="X477" i="17" s="1"/>
  <c r="N476" i="17"/>
  <c r="AE475" i="17"/>
  <c r="AH356" i="17"/>
  <c r="AK355" i="17"/>
  <c r="AI355" i="17"/>
  <c r="AL475" i="17"/>
  <c r="AM474" i="17"/>
  <c r="O475" i="17"/>
  <c r="AC476" i="17"/>
  <c r="AF476" i="17" s="1"/>
  <c r="AD476" i="17"/>
  <c r="AJ475" i="17"/>
  <c r="H476" i="17"/>
  <c r="I476" i="17" s="1"/>
  <c r="P476" i="17" s="1"/>
  <c r="AG474" i="17"/>
  <c r="V477" i="17" l="1"/>
  <c r="W477" i="17" s="1"/>
  <c r="AB478" i="17" s="1"/>
  <c r="Z477" i="17"/>
  <c r="AA477" i="17" s="1"/>
  <c r="Y477" i="17"/>
  <c r="Q476" i="17"/>
  <c r="H477" i="17"/>
  <c r="I477" i="17" s="1"/>
  <c r="P477" i="17" s="1"/>
  <c r="AH357" i="17"/>
  <c r="AI356" i="17"/>
  <c r="AK356" i="17"/>
  <c r="AG475" i="17"/>
  <c r="N477" i="17"/>
  <c r="C478" i="17"/>
  <c r="X478" i="17" s="1"/>
  <c r="AM475" i="17"/>
  <c r="AL476" i="17"/>
  <c r="AJ476" i="17"/>
  <c r="S476" i="17"/>
  <c r="AE476" i="17"/>
  <c r="AD477" i="17"/>
  <c r="O476" i="17"/>
  <c r="AC477" i="17"/>
  <c r="AF477" i="17" s="1"/>
  <c r="Z478" i="17" l="1"/>
  <c r="AA478" i="17" s="1"/>
  <c r="Y478" i="17"/>
  <c r="V478" i="17"/>
  <c r="W478" i="17" s="1"/>
  <c r="AB479" i="17" s="1"/>
  <c r="G478" i="17"/>
  <c r="G479" i="17" s="1"/>
  <c r="Q477" i="17"/>
  <c r="AE477" i="17"/>
  <c r="AG476" i="17"/>
  <c r="AH358" i="17"/>
  <c r="AI357" i="17"/>
  <c r="AK357" i="17"/>
  <c r="AC478" i="17"/>
  <c r="AE478" i="17" s="1"/>
  <c r="AD478" i="17"/>
  <c r="O477" i="17"/>
  <c r="AL477" i="17"/>
  <c r="AM476" i="17"/>
  <c r="H478" i="17"/>
  <c r="I478" i="17" s="1"/>
  <c r="P478" i="17" s="1"/>
  <c r="AJ477" i="17"/>
  <c r="S477" i="17"/>
  <c r="N478" i="17"/>
  <c r="C479" i="17"/>
  <c r="X479" i="17" s="1"/>
  <c r="Z479" i="17" l="1"/>
  <c r="AA479" i="17" s="1"/>
  <c r="V479" i="17"/>
  <c r="W479" i="17" s="1"/>
  <c r="AB480" i="17" s="1"/>
  <c r="Y479" i="17"/>
  <c r="Q478" i="17"/>
  <c r="O478" i="17"/>
  <c r="AC479" i="17"/>
  <c r="AF479" i="17" s="1"/>
  <c r="AD479" i="17"/>
  <c r="C480" i="17"/>
  <c r="X480" i="17" s="1"/>
  <c r="N479" i="17"/>
  <c r="AF478" i="17"/>
  <c r="AL478" i="17"/>
  <c r="AM477" i="17"/>
  <c r="AH359" i="17"/>
  <c r="AI358" i="17"/>
  <c r="AK358" i="17"/>
  <c r="H479" i="17"/>
  <c r="I479" i="17" s="1"/>
  <c r="P479" i="17" s="1"/>
  <c r="AG477" i="17"/>
  <c r="AJ478" i="17"/>
  <c r="S478" i="17"/>
  <c r="V480" i="17" l="1"/>
  <c r="W480" i="17" s="1"/>
  <c r="AB481" i="17" s="1"/>
  <c r="Y480" i="17"/>
  <c r="Z480" i="17"/>
  <c r="AA480" i="17" s="1"/>
  <c r="G480" i="17"/>
  <c r="G481" i="17" s="1"/>
  <c r="Q479" i="17"/>
  <c r="S479" i="17"/>
  <c r="AJ479" i="17"/>
  <c r="AE479" i="17"/>
  <c r="AH360" i="17"/>
  <c r="AK359" i="17"/>
  <c r="AI359" i="17"/>
  <c r="AD480" i="17"/>
  <c r="O479" i="17"/>
  <c r="AC480" i="17"/>
  <c r="AF480" i="17" s="1"/>
  <c r="H480" i="17"/>
  <c r="I480" i="17" s="1"/>
  <c r="P480" i="17" s="1"/>
  <c r="AG478" i="17"/>
  <c r="AL479" i="17"/>
  <c r="AM478" i="17"/>
  <c r="C481" i="17"/>
  <c r="X481" i="17" s="1"/>
  <c r="N480" i="17"/>
  <c r="V481" i="17" l="1"/>
  <c r="W481" i="17" s="1"/>
  <c r="AB482" i="17" s="1"/>
  <c r="Z481" i="17"/>
  <c r="AA481" i="17" s="1"/>
  <c r="Y481" i="17"/>
  <c r="Q480" i="17"/>
  <c r="AL480" i="17"/>
  <c r="AM479" i="17"/>
  <c r="H481" i="17"/>
  <c r="I481" i="17" s="1"/>
  <c r="P481" i="17" s="1"/>
  <c r="AH361" i="17"/>
  <c r="AK360" i="17"/>
  <c r="AI360" i="17"/>
  <c r="O480" i="17"/>
  <c r="AD481" i="17"/>
  <c r="AC481" i="17"/>
  <c r="AF481" i="17" s="1"/>
  <c r="AG479" i="17"/>
  <c r="AE480" i="17"/>
  <c r="S480" i="17"/>
  <c r="N481" i="17"/>
  <c r="C482" i="17"/>
  <c r="X482" i="17" s="1"/>
  <c r="AJ480" i="17"/>
  <c r="Z482" i="17" l="1"/>
  <c r="AA482" i="17" s="1"/>
  <c r="Y482" i="17"/>
  <c r="V482" i="17"/>
  <c r="W482" i="17" s="1"/>
  <c r="AB483" i="17" s="1"/>
  <c r="G482" i="17"/>
  <c r="H482" i="17"/>
  <c r="I482" i="17" s="1"/>
  <c r="P482" i="17" s="1"/>
  <c r="AJ481" i="17"/>
  <c r="O481" i="17"/>
  <c r="AD482" i="17"/>
  <c r="AC482" i="17"/>
  <c r="AE482" i="17" s="1"/>
  <c r="AM480" i="17"/>
  <c r="AL481" i="17"/>
  <c r="AH362" i="17"/>
  <c r="AI361" i="17"/>
  <c r="AK361" i="17"/>
  <c r="C483" i="17"/>
  <c r="X483" i="17" s="1"/>
  <c r="N482" i="17"/>
  <c r="AE481" i="17"/>
  <c r="AG480" i="17"/>
  <c r="Q481" i="17"/>
  <c r="S481" i="17"/>
  <c r="V483" i="17" l="1"/>
  <c r="W483" i="17" s="1"/>
  <c r="AB484" i="17" s="1"/>
  <c r="Y483" i="17"/>
  <c r="Z483" i="17"/>
  <c r="AA483" i="17" s="1"/>
  <c r="G483" i="17"/>
  <c r="Q482" i="17"/>
  <c r="S482" i="17"/>
  <c r="AJ482" i="17"/>
  <c r="AC483" i="17"/>
  <c r="AE483" i="17" s="1"/>
  <c r="AD483" i="17"/>
  <c r="O482" i="17"/>
  <c r="AF482" i="17"/>
  <c r="AH363" i="17"/>
  <c r="AI362" i="17"/>
  <c r="AK362" i="17"/>
  <c r="N483" i="17"/>
  <c r="C484" i="17"/>
  <c r="X484" i="17" s="1"/>
  <c r="AG481" i="17"/>
  <c r="AM481" i="17"/>
  <c r="AL482" i="17"/>
  <c r="H483" i="17"/>
  <c r="I483" i="17" s="1"/>
  <c r="P483" i="17" s="1"/>
  <c r="Z484" i="17" l="1"/>
  <c r="AA484" i="17" s="1"/>
  <c r="V484" i="17"/>
  <c r="W484" i="17" s="1"/>
  <c r="AB485" i="17" s="1"/>
  <c r="Y484" i="17"/>
  <c r="Q483" i="17"/>
  <c r="H484" i="17"/>
  <c r="I484" i="17" s="1"/>
  <c r="P484" i="17" s="1"/>
  <c r="S483" i="17"/>
  <c r="AF483" i="17"/>
  <c r="O483" i="17"/>
  <c r="AC484" i="17"/>
  <c r="AE484" i="17" s="1"/>
  <c r="AD484" i="17"/>
  <c r="AG482" i="17"/>
  <c r="AH364" i="17"/>
  <c r="AI363" i="17"/>
  <c r="AK363" i="17"/>
  <c r="AJ483" i="17"/>
  <c r="AL483" i="17"/>
  <c r="AM482" i="17"/>
  <c r="N484" i="17"/>
  <c r="C485" i="17"/>
  <c r="X485" i="17" s="1"/>
  <c r="G484" i="17"/>
  <c r="G485" i="17" s="1"/>
  <c r="G486" i="17" s="1"/>
  <c r="G487" i="17" s="1"/>
  <c r="G488" i="17" s="1"/>
  <c r="G489" i="17" s="1"/>
  <c r="V485" i="17" l="1"/>
  <c r="W485" i="17" s="1"/>
  <c r="AB486" i="17" s="1"/>
  <c r="Z485" i="17"/>
  <c r="AA485" i="17" s="1"/>
  <c r="Y485" i="17"/>
  <c r="Q484" i="17"/>
  <c r="S484" i="17"/>
  <c r="H485" i="17"/>
  <c r="I485" i="17" s="1"/>
  <c r="P485" i="17" s="1"/>
  <c r="AF484" i="17"/>
  <c r="O484" i="17"/>
  <c r="AC485" i="17"/>
  <c r="AE485" i="17" s="1"/>
  <c r="AD485" i="17"/>
  <c r="C486" i="17"/>
  <c r="X486" i="17" s="1"/>
  <c r="N485" i="17"/>
  <c r="AJ484" i="17"/>
  <c r="AH365" i="17"/>
  <c r="AK364" i="17"/>
  <c r="AI364" i="17"/>
  <c r="AG483" i="17"/>
  <c r="AM483" i="17"/>
  <c r="AL484" i="17"/>
  <c r="V486" i="17" l="1"/>
  <c r="W486" i="17" s="1"/>
  <c r="AB487" i="17" s="1"/>
  <c r="Z486" i="17"/>
  <c r="AA486" i="17" s="1"/>
  <c r="Y486" i="17"/>
  <c r="Q485" i="17"/>
  <c r="H486" i="17"/>
  <c r="I486" i="17" s="1"/>
  <c r="P486" i="17" s="1"/>
  <c r="N486" i="17"/>
  <c r="C487" i="17"/>
  <c r="X487" i="17" s="1"/>
  <c r="O485" i="17"/>
  <c r="AC486" i="17"/>
  <c r="AF486" i="17" s="1"/>
  <c r="AD486" i="17"/>
  <c r="AG484" i="17"/>
  <c r="S485" i="17"/>
  <c r="AF485" i="17"/>
  <c r="AJ485" i="17"/>
  <c r="AM484" i="17"/>
  <c r="AL485" i="17"/>
  <c r="AH366" i="17"/>
  <c r="AI365" i="17"/>
  <c r="AK365" i="17"/>
  <c r="Z487" i="17" l="1"/>
  <c r="AA487" i="17" s="1"/>
  <c r="Y487" i="17"/>
  <c r="V487" i="17"/>
  <c r="W487" i="17" s="1"/>
  <c r="AB488" i="17" s="1"/>
  <c r="Q486" i="17"/>
  <c r="S486" i="17"/>
  <c r="AE486" i="17"/>
  <c r="AJ486" i="17"/>
  <c r="H487" i="17"/>
  <c r="I487" i="17" s="1"/>
  <c r="P487" i="17" s="1"/>
  <c r="AH367" i="17"/>
  <c r="AI366" i="17"/>
  <c r="AK366" i="17"/>
  <c r="AL486" i="17"/>
  <c r="AM485" i="17"/>
  <c r="AG485" i="17"/>
  <c r="AD487" i="17"/>
  <c r="O486" i="17"/>
  <c r="AC487" i="17"/>
  <c r="AE487" i="17" s="1"/>
  <c r="N487" i="17"/>
  <c r="C488" i="17"/>
  <c r="X488" i="17" s="1"/>
  <c r="V488" i="17" l="1"/>
  <c r="W488" i="17" s="1"/>
  <c r="AB489" i="17" s="1"/>
  <c r="Y488" i="17"/>
  <c r="Z488" i="17"/>
  <c r="AA488" i="17" s="1"/>
  <c r="Q487" i="17"/>
  <c r="S487" i="17"/>
  <c r="O487" i="17"/>
  <c r="AC488" i="17"/>
  <c r="AE488" i="17" s="1"/>
  <c r="AD488" i="17"/>
  <c r="H488" i="17"/>
  <c r="I488" i="17" s="1"/>
  <c r="P488" i="17" s="1"/>
  <c r="AL487" i="17"/>
  <c r="AM486" i="17"/>
  <c r="AF487" i="17"/>
  <c r="AH368" i="17"/>
  <c r="AI367" i="17"/>
  <c r="AK367" i="17"/>
  <c r="AG486" i="17"/>
  <c r="C489" i="17"/>
  <c r="X489" i="17" s="1"/>
  <c r="N488" i="17"/>
  <c r="AJ487" i="17"/>
  <c r="V489" i="17" l="1"/>
  <c r="W489" i="17" s="1"/>
  <c r="AB490" i="17" s="1"/>
  <c r="Z489" i="17"/>
  <c r="AA489" i="17" s="1"/>
  <c r="Y489" i="17"/>
  <c r="Q488" i="17"/>
  <c r="S488" i="17"/>
  <c r="AJ488" i="17"/>
  <c r="AF488" i="17"/>
  <c r="AL488" i="17"/>
  <c r="AM487" i="17"/>
  <c r="H489" i="17"/>
  <c r="I489" i="17" s="1"/>
  <c r="P489" i="17" s="1"/>
  <c r="AH369" i="17"/>
  <c r="AK368" i="17"/>
  <c r="AI368" i="17"/>
  <c r="C490" i="17"/>
  <c r="X490" i="17" s="1"/>
  <c r="N489" i="17"/>
  <c r="O488" i="17"/>
  <c r="AC489" i="17"/>
  <c r="AE489" i="17" s="1"/>
  <c r="AD489" i="17"/>
  <c r="AG487" i="17"/>
  <c r="Y490" i="17" l="1"/>
  <c r="Z490" i="17"/>
  <c r="AA490" i="17" s="1"/>
  <c r="V490" i="17"/>
  <c r="W490" i="17" s="1"/>
  <c r="AB491" i="17" s="1"/>
  <c r="G490" i="17"/>
  <c r="G491" i="17" s="1"/>
  <c r="Q489" i="17"/>
  <c r="S489" i="17"/>
  <c r="AJ489" i="17"/>
  <c r="AF489" i="17"/>
  <c r="AG488" i="17"/>
  <c r="AH370" i="17"/>
  <c r="AI369" i="17"/>
  <c r="AK369" i="17"/>
  <c r="H490" i="17"/>
  <c r="I490" i="17" s="1"/>
  <c r="P490" i="17" s="1"/>
  <c r="O489" i="17"/>
  <c r="AC490" i="17"/>
  <c r="AE490" i="17" s="1"/>
  <c r="AD490" i="17"/>
  <c r="C491" i="17"/>
  <c r="X491" i="17" s="1"/>
  <c r="N490" i="17"/>
  <c r="AL489" i="17"/>
  <c r="AM488" i="17"/>
  <c r="Y491" i="17" l="1"/>
  <c r="Z491" i="17"/>
  <c r="AA491" i="17" s="1"/>
  <c r="V491" i="17"/>
  <c r="W491" i="17" s="1"/>
  <c r="AB492" i="17" s="1"/>
  <c r="Q490" i="17"/>
  <c r="AJ490" i="17"/>
  <c r="S490" i="17"/>
  <c r="AF490" i="17"/>
  <c r="C492" i="17"/>
  <c r="X492" i="17" s="1"/>
  <c r="N491" i="17"/>
  <c r="H491" i="17"/>
  <c r="I491" i="17" s="1"/>
  <c r="P491" i="17" s="1"/>
  <c r="AG489" i="17"/>
  <c r="AM489" i="17"/>
  <c r="AL490" i="17"/>
  <c r="O490" i="17"/>
  <c r="AC491" i="17"/>
  <c r="AF491" i="17" s="1"/>
  <c r="AD491" i="17"/>
  <c r="AH371" i="17"/>
  <c r="AI370" i="17"/>
  <c r="AK370" i="17"/>
  <c r="V492" i="17" l="1"/>
  <c r="W492" i="17" s="1"/>
  <c r="AB493" i="17" s="1"/>
  <c r="Z492" i="17"/>
  <c r="AA492" i="17" s="1"/>
  <c r="Y492" i="17"/>
  <c r="G492" i="17"/>
  <c r="G493" i="17" s="1"/>
  <c r="C493" i="17"/>
  <c r="X493" i="17" s="1"/>
  <c r="N492" i="17"/>
  <c r="H492" i="17"/>
  <c r="I492" i="17" s="1"/>
  <c r="P492" i="17" s="1"/>
  <c r="AH372" i="17"/>
  <c r="AI371" i="17"/>
  <c r="AK371" i="17"/>
  <c r="O491" i="17"/>
  <c r="AC492" i="17"/>
  <c r="AE492" i="17" s="1"/>
  <c r="AD492" i="17"/>
  <c r="AJ491" i="17"/>
  <c r="S491" i="17"/>
  <c r="Q491" i="17"/>
  <c r="AE491" i="17"/>
  <c r="AM490" i="17"/>
  <c r="AL491" i="17"/>
  <c r="AG490" i="17"/>
  <c r="V493" i="17" l="1"/>
  <c r="W493" i="17" s="1"/>
  <c r="AB494" i="17" s="1"/>
  <c r="Z493" i="17"/>
  <c r="AA493" i="17" s="1"/>
  <c r="Y493" i="17"/>
  <c r="Q492" i="17"/>
  <c r="S492" i="17"/>
  <c r="AJ492" i="17"/>
  <c r="AM491" i="17"/>
  <c r="AL492" i="17"/>
  <c r="AG491" i="17"/>
  <c r="N493" i="17"/>
  <c r="C494" i="17"/>
  <c r="X494" i="17" s="1"/>
  <c r="AH373" i="17"/>
  <c r="AI372" i="17"/>
  <c r="AK372" i="17"/>
  <c r="AF492" i="17"/>
  <c r="AC493" i="17"/>
  <c r="AF493" i="17" s="1"/>
  <c r="AD493" i="17"/>
  <c r="O492" i="17"/>
  <c r="H493" i="17"/>
  <c r="I493" i="17" s="1"/>
  <c r="P493" i="17" s="1"/>
  <c r="Y494" i="17" l="1"/>
  <c r="Z494" i="17"/>
  <c r="AA494" i="17" s="1"/>
  <c r="V494" i="17"/>
  <c r="W494" i="17" s="1"/>
  <c r="AB495" i="17" s="1"/>
  <c r="G494" i="17"/>
  <c r="Q493" i="17"/>
  <c r="H494" i="17"/>
  <c r="I494" i="17" s="1"/>
  <c r="P494" i="17" s="1"/>
  <c r="AE493" i="17"/>
  <c r="AG492" i="17"/>
  <c r="AH374" i="17"/>
  <c r="AK373" i="17"/>
  <c r="AI373" i="17"/>
  <c r="S493" i="17"/>
  <c r="AJ493" i="17"/>
  <c r="O493" i="17"/>
  <c r="AD494" i="17"/>
  <c r="AC494" i="17"/>
  <c r="AE494" i="17" s="1"/>
  <c r="N494" i="17"/>
  <c r="C495" i="17"/>
  <c r="X495" i="17" s="1"/>
  <c r="AL493" i="17"/>
  <c r="AM492" i="17"/>
  <c r="V495" i="17" l="1"/>
  <c r="W495" i="17" s="1"/>
  <c r="AB496" i="17" s="1"/>
  <c r="Z495" i="17"/>
  <c r="AA495" i="17" s="1"/>
  <c r="Y495" i="17"/>
  <c r="G495" i="17"/>
  <c r="Q494" i="17"/>
  <c r="AG493" i="17"/>
  <c r="O494" i="17"/>
  <c r="AC495" i="17"/>
  <c r="AE495" i="17" s="1"/>
  <c r="AD495" i="17"/>
  <c r="AL494" i="17"/>
  <c r="AM493" i="17"/>
  <c r="H495" i="17"/>
  <c r="I495" i="17" s="1"/>
  <c r="P495" i="17" s="1"/>
  <c r="AH375" i="17"/>
  <c r="AI374" i="17"/>
  <c r="AK374" i="17"/>
  <c r="AF494" i="17"/>
  <c r="AJ494" i="17"/>
  <c r="N495" i="17"/>
  <c r="C496" i="17"/>
  <c r="X496" i="17" s="1"/>
  <c r="S494" i="17"/>
  <c r="V496" i="17" l="1"/>
  <c r="W496" i="17" s="1"/>
  <c r="AB497" i="17" s="1"/>
  <c r="Z496" i="17"/>
  <c r="AA496" i="17" s="1"/>
  <c r="Y496" i="17"/>
  <c r="Q495" i="17"/>
  <c r="AL495" i="17"/>
  <c r="AM494" i="17"/>
  <c r="AF495" i="17"/>
  <c r="AD496" i="17"/>
  <c r="O495" i="17"/>
  <c r="AC496" i="17"/>
  <c r="AF496" i="17" s="1"/>
  <c r="AH376" i="17"/>
  <c r="AI375" i="17"/>
  <c r="AK375" i="17"/>
  <c r="N496" i="17"/>
  <c r="C497" i="17"/>
  <c r="X497" i="17" s="1"/>
  <c r="G496" i="17"/>
  <c r="G497" i="17" s="1"/>
  <c r="G498" i="17" s="1"/>
  <c r="G499" i="17" s="1"/>
  <c r="G500" i="17" s="1"/>
  <c r="G501" i="17" s="1"/>
  <c r="AJ495" i="17"/>
  <c r="S495" i="17"/>
  <c r="H496" i="17"/>
  <c r="I496" i="17" s="1"/>
  <c r="P496" i="17" s="1"/>
  <c r="AG494" i="17"/>
  <c r="V497" i="17" l="1"/>
  <c r="W497" i="17" s="1"/>
  <c r="AB498" i="17" s="1"/>
  <c r="Z497" i="17"/>
  <c r="AA497" i="17" s="1"/>
  <c r="Y497" i="17"/>
  <c r="AJ496" i="17"/>
  <c r="H497" i="17"/>
  <c r="I497" i="17" s="1"/>
  <c r="P497" i="17" s="1"/>
  <c r="AD497" i="17"/>
  <c r="AC497" i="17"/>
  <c r="AF497" i="17" s="1"/>
  <c r="O496" i="17"/>
  <c r="AE496" i="17"/>
  <c r="C498" i="17"/>
  <c r="X498" i="17" s="1"/>
  <c r="N497" i="17"/>
  <c r="AG495" i="17"/>
  <c r="S496" i="17"/>
  <c r="Q496" i="17"/>
  <c r="AH377" i="17"/>
  <c r="AI376" i="17"/>
  <c r="AK376" i="17"/>
  <c r="AL496" i="17"/>
  <c r="AM495" i="17"/>
  <c r="V498" i="17" l="1"/>
  <c r="W498" i="17" s="1"/>
  <c r="AB499" i="17" s="1"/>
  <c r="Y498" i="17"/>
  <c r="Z498" i="17"/>
  <c r="AA498" i="17" s="1"/>
  <c r="Q497" i="17"/>
  <c r="S497" i="17"/>
  <c r="AJ497" i="17"/>
  <c r="AL497" i="17"/>
  <c r="AM496" i="17"/>
  <c r="AE497" i="17"/>
  <c r="H498" i="17"/>
  <c r="I498" i="17" s="1"/>
  <c r="P498" i="17" s="1"/>
  <c r="O497" i="17"/>
  <c r="AC498" i="17"/>
  <c r="AE498" i="17" s="1"/>
  <c r="AD498" i="17"/>
  <c r="AH378" i="17"/>
  <c r="AI377" i="17"/>
  <c r="AK377" i="17"/>
  <c r="C499" i="17"/>
  <c r="X499" i="17" s="1"/>
  <c r="N498" i="17"/>
  <c r="AG496" i="17"/>
  <c r="Z499" i="17" l="1"/>
  <c r="AA499" i="17" s="1"/>
  <c r="Y499" i="17"/>
  <c r="V499" i="17"/>
  <c r="W499" i="17" s="1"/>
  <c r="AB500" i="17" s="1"/>
  <c r="C500" i="17"/>
  <c r="X500" i="17" s="1"/>
  <c r="N499" i="17"/>
  <c r="S498" i="17"/>
  <c r="H499" i="17"/>
  <c r="I499" i="17" s="1"/>
  <c r="P499" i="17" s="1"/>
  <c r="AG497" i="17"/>
  <c r="O498" i="17"/>
  <c r="AD499" i="17"/>
  <c r="AC499" i="17"/>
  <c r="AF499" i="17" s="1"/>
  <c r="AL498" i="17"/>
  <c r="AM497" i="17"/>
  <c r="AF498" i="17"/>
  <c r="Q498" i="17"/>
  <c r="AH379" i="17"/>
  <c r="AI378" i="17"/>
  <c r="AK378" i="17"/>
  <c r="AJ498" i="17"/>
  <c r="V500" i="17" l="1"/>
  <c r="W500" i="17" s="1"/>
  <c r="AB501" i="17" s="1"/>
  <c r="Z500" i="17"/>
  <c r="AA500" i="17" s="1"/>
  <c r="Y500" i="17"/>
  <c r="Q499" i="17"/>
  <c r="AJ499" i="17"/>
  <c r="S499" i="17"/>
  <c r="AH380" i="17"/>
  <c r="AK379" i="17"/>
  <c r="AI379" i="17"/>
  <c r="AE499" i="17"/>
  <c r="N500" i="17"/>
  <c r="C501" i="17"/>
  <c r="X501" i="17" s="1"/>
  <c r="AC500" i="17"/>
  <c r="AE500" i="17" s="1"/>
  <c r="O499" i="17"/>
  <c r="AD500" i="17"/>
  <c r="AL499" i="17"/>
  <c r="AM498" i="17"/>
  <c r="AG498" i="17"/>
  <c r="H500" i="17"/>
  <c r="I500" i="17" s="1"/>
  <c r="P500" i="17" s="1"/>
  <c r="V501" i="17" l="1"/>
  <c r="W501" i="17" s="1"/>
  <c r="AB502" i="17" s="1"/>
  <c r="Z501" i="17"/>
  <c r="AA501" i="17" s="1"/>
  <c r="Y501" i="17"/>
  <c r="AF500" i="17"/>
  <c r="H501" i="17"/>
  <c r="I501" i="17" s="1"/>
  <c r="P501" i="17" s="1"/>
  <c r="C502" i="17"/>
  <c r="X502" i="17" s="1"/>
  <c r="N501" i="17"/>
  <c r="AC501" i="17"/>
  <c r="AE501" i="17" s="1"/>
  <c r="AD501" i="17"/>
  <c r="O500" i="17"/>
  <c r="AH381" i="17"/>
  <c r="AI380" i="17"/>
  <c r="AK380" i="17"/>
  <c r="Q500" i="17"/>
  <c r="S500" i="17"/>
  <c r="AL500" i="17"/>
  <c r="AM499" i="17"/>
  <c r="AG499" i="17"/>
  <c r="AJ500" i="17"/>
  <c r="Z502" i="17" l="1"/>
  <c r="AA502" i="17" s="1"/>
  <c r="Y502" i="17"/>
  <c r="V502" i="17"/>
  <c r="W502" i="17" s="1"/>
  <c r="AB503" i="17" s="1"/>
  <c r="G502" i="17"/>
  <c r="G503" i="17" s="1"/>
  <c r="Q501" i="17"/>
  <c r="AF501" i="17"/>
  <c r="AM500" i="17"/>
  <c r="AL501" i="17"/>
  <c r="AH382" i="17"/>
  <c r="AI381" i="17"/>
  <c r="AK381" i="17"/>
  <c r="C503" i="17"/>
  <c r="X503" i="17" s="1"/>
  <c r="N502" i="17"/>
  <c r="S501" i="17"/>
  <c r="H502" i="17"/>
  <c r="I502" i="17" s="1"/>
  <c r="P502" i="17" s="1"/>
  <c r="AG500" i="17"/>
  <c r="AJ501" i="17"/>
  <c r="O501" i="17"/>
  <c r="AC502" i="17"/>
  <c r="AF502" i="17" s="1"/>
  <c r="AD502" i="17"/>
  <c r="Z503" i="17" l="1"/>
  <c r="AA503" i="17" s="1"/>
  <c r="V503" i="17"/>
  <c r="W503" i="17" s="1"/>
  <c r="AB504" i="17" s="1"/>
  <c r="Y503" i="17"/>
  <c r="Q502" i="17"/>
  <c r="AJ502" i="17"/>
  <c r="S502" i="17"/>
  <c r="AL502" i="17"/>
  <c r="AM501" i="17"/>
  <c r="AE502" i="17"/>
  <c r="O502" i="17"/>
  <c r="AD503" i="17"/>
  <c r="AC503" i="17"/>
  <c r="AF503" i="17" s="1"/>
  <c r="AH383" i="17"/>
  <c r="AI382" i="17"/>
  <c r="AK382" i="17"/>
  <c r="H503" i="17"/>
  <c r="I503" i="17" s="1"/>
  <c r="P503" i="17" s="1"/>
  <c r="C504" i="17"/>
  <c r="X504" i="17" s="1"/>
  <c r="N503" i="17"/>
  <c r="AG501" i="17"/>
  <c r="V504" i="17" l="1"/>
  <c r="W504" i="17" s="1"/>
  <c r="AB505" i="17" s="1"/>
  <c r="Z504" i="17"/>
  <c r="AA504" i="17" s="1"/>
  <c r="Y504" i="17"/>
  <c r="G504" i="17"/>
  <c r="G505" i="17" s="1"/>
  <c r="Q503" i="17"/>
  <c r="AH384" i="17"/>
  <c r="AI383" i="17"/>
  <c r="AK383" i="17"/>
  <c r="AJ503" i="17"/>
  <c r="H504" i="17"/>
  <c r="I504" i="17" s="1"/>
  <c r="P504" i="17" s="1"/>
  <c r="AM502" i="17"/>
  <c r="AL503" i="17"/>
  <c r="N504" i="17"/>
  <c r="C505" i="17"/>
  <c r="X505" i="17" s="1"/>
  <c r="S503" i="17"/>
  <c r="AE503" i="17"/>
  <c r="O503" i="17"/>
  <c r="AC504" i="17"/>
  <c r="AF504" i="17" s="1"/>
  <c r="AD504" i="17"/>
  <c r="AG502" i="17"/>
  <c r="V505" i="17" l="1"/>
  <c r="W505" i="17" s="1"/>
  <c r="AB506" i="17" s="1"/>
  <c r="Y505" i="17"/>
  <c r="Z505" i="17"/>
  <c r="AA505" i="17" s="1"/>
  <c r="Q504" i="17"/>
  <c r="S504" i="17"/>
  <c r="AE504" i="17"/>
  <c r="AJ504" i="17"/>
  <c r="AH385" i="17"/>
  <c r="AI384" i="17"/>
  <c r="AK384" i="17"/>
  <c r="AL504" i="17"/>
  <c r="AM503" i="17"/>
  <c r="AG503" i="17"/>
  <c r="H505" i="17"/>
  <c r="I505" i="17" s="1"/>
  <c r="P505" i="17" s="1"/>
  <c r="C506" i="17"/>
  <c r="X506" i="17" s="1"/>
  <c r="N505" i="17"/>
  <c r="O504" i="17"/>
  <c r="AC505" i="17"/>
  <c r="AE505" i="17" s="1"/>
  <c r="AD505" i="17"/>
  <c r="Z506" i="17" l="1"/>
  <c r="AA506" i="17" s="1"/>
  <c r="Y506" i="17"/>
  <c r="V506" i="17"/>
  <c r="W506" i="17" s="1"/>
  <c r="AB507" i="17" s="1"/>
  <c r="G506" i="17"/>
  <c r="Q505" i="17"/>
  <c r="C507" i="17"/>
  <c r="X507" i="17" s="1"/>
  <c r="N506" i="17"/>
  <c r="AM504" i="17"/>
  <c r="AL505" i="17"/>
  <c r="S505" i="17"/>
  <c r="AF505" i="17"/>
  <c r="H506" i="17"/>
  <c r="I506" i="17" s="1"/>
  <c r="P506" i="17" s="1"/>
  <c r="AG504" i="17"/>
  <c r="AD506" i="17"/>
  <c r="O505" i="17"/>
  <c r="AC506" i="17"/>
  <c r="AF506" i="17" s="1"/>
  <c r="AH386" i="17"/>
  <c r="AI385" i="17"/>
  <c r="AK385" i="17"/>
  <c r="AJ505" i="17"/>
  <c r="V507" i="17" l="1"/>
  <c r="W507" i="17" s="1"/>
  <c r="AB508" i="17" s="1"/>
  <c r="Z507" i="17"/>
  <c r="AA507" i="17" s="1"/>
  <c r="Y507" i="17"/>
  <c r="G507" i="17"/>
  <c r="Q506" i="17"/>
  <c r="S506" i="17"/>
  <c r="AE506" i="17"/>
  <c r="AL506" i="17"/>
  <c r="AM505" i="17"/>
  <c r="N507" i="17"/>
  <c r="C508" i="17"/>
  <c r="X508" i="17" s="1"/>
  <c r="AH387" i="17"/>
  <c r="AI386" i="17"/>
  <c r="AK386" i="17"/>
  <c r="H507" i="17"/>
  <c r="I507" i="17" s="1"/>
  <c r="P507" i="17" s="1"/>
  <c r="AG505" i="17"/>
  <c r="AC507" i="17"/>
  <c r="AF507" i="17" s="1"/>
  <c r="AD507" i="17"/>
  <c r="O506" i="17"/>
  <c r="AJ506" i="17"/>
  <c r="Z508" i="17" l="1"/>
  <c r="AA508" i="17" s="1"/>
  <c r="V508" i="17"/>
  <c r="W508" i="17" s="1"/>
  <c r="AB509" i="17" s="1"/>
  <c r="Y508" i="17"/>
  <c r="Q507" i="17"/>
  <c r="S507" i="17"/>
  <c r="O507" i="17"/>
  <c r="AC508" i="17"/>
  <c r="AE508" i="17" s="1"/>
  <c r="AD508" i="17"/>
  <c r="AM506" i="17"/>
  <c r="AL507" i="17"/>
  <c r="AE507" i="17"/>
  <c r="AH388" i="17"/>
  <c r="AI387" i="17"/>
  <c r="AK387" i="17"/>
  <c r="AJ507" i="17"/>
  <c r="AG506" i="17"/>
  <c r="H508" i="17"/>
  <c r="I508" i="17" s="1"/>
  <c r="P508" i="17" s="1"/>
  <c r="C509" i="17"/>
  <c r="X509" i="17" s="1"/>
  <c r="N508" i="17"/>
  <c r="G508" i="17"/>
  <c r="G509" i="17" s="1"/>
  <c r="G510" i="17" s="1"/>
  <c r="G511" i="17" s="1"/>
  <c r="G512" i="17" s="1"/>
  <c r="G513" i="17" s="1"/>
  <c r="V509" i="17" l="1"/>
  <c r="W509" i="17" s="1"/>
  <c r="AB510" i="17" s="1"/>
  <c r="Y509" i="17"/>
  <c r="Z509" i="17"/>
  <c r="AA509" i="17" s="1"/>
  <c r="Q508" i="17"/>
  <c r="AG507" i="17"/>
  <c r="H509" i="17"/>
  <c r="I509" i="17" s="1"/>
  <c r="P509" i="17" s="1"/>
  <c r="AL508" i="17"/>
  <c r="AM507" i="17"/>
  <c r="AF508" i="17"/>
  <c r="AH389" i="17"/>
  <c r="AK388" i="17"/>
  <c r="AI388" i="17"/>
  <c r="AJ508" i="17"/>
  <c r="C510" i="17"/>
  <c r="X510" i="17" s="1"/>
  <c r="N509" i="17"/>
  <c r="S508" i="17"/>
  <c r="AC509" i="17"/>
  <c r="AF509" i="17" s="1"/>
  <c r="O508" i="17"/>
  <c r="AD509" i="17"/>
  <c r="V510" i="17" l="1"/>
  <c r="W510" i="17" s="1"/>
  <c r="AB511" i="17" s="1"/>
  <c r="Z510" i="17"/>
  <c r="AA510" i="17" s="1"/>
  <c r="Y510" i="17"/>
  <c r="Q509" i="17"/>
  <c r="H510" i="17"/>
  <c r="I510" i="17" s="1"/>
  <c r="P510" i="17" s="1"/>
  <c r="AE509" i="17"/>
  <c r="S509" i="17"/>
  <c r="N510" i="17"/>
  <c r="C511" i="17"/>
  <c r="X511" i="17" s="1"/>
  <c r="AL509" i="17"/>
  <c r="AM508" i="17"/>
  <c r="AD510" i="17"/>
  <c r="O509" i="17"/>
  <c r="AC510" i="17"/>
  <c r="AE510" i="17" s="1"/>
  <c r="AJ509" i="17"/>
  <c r="AG508" i="17"/>
  <c r="AH390" i="17"/>
  <c r="AI389" i="17"/>
  <c r="AK389" i="17"/>
  <c r="Z511" i="17" l="1"/>
  <c r="AA511" i="17" s="1"/>
  <c r="Y511" i="17"/>
  <c r="V511" i="17"/>
  <c r="W511" i="17" s="1"/>
  <c r="AB512" i="17" s="1"/>
  <c r="Q510" i="17"/>
  <c r="AJ510" i="17"/>
  <c r="S510" i="17"/>
  <c r="AH391" i="17"/>
  <c r="AI390" i="17"/>
  <c r="AK390" i="17"/>
  <c r="AD511" i="17"/>
  <c r="O510" i="17"/>
  <c r="AC511" i="17"/>
  <c r="AF511" i="17" s="1"/>
  <c r="C512" i="17"/>
  <c r="X512" i="17" s="1"/>
  <c r="N511" i="17"/>
  <c r="AF510" i="17"/>
  <c r="AL510" i="17"/>
  <c r="AM509" i="17"/>
  <c r="AG509" i="17"/>
  <c r="H511" i="17"/>
  <c r="I511" i="17" s="1"/>
  <c r="P511" i="17" s="1"/>
  <c r="V512" i="17" l="1"/>
  <c r="W512" i="17" s="1"/>
  <c r="AB513" i="17" s="1"/>
  <c r="Z512" i="17"/>
  <c r="AA512" i="17" s="1"/>
  <c r="Y512" i="17"/>
  <c r="Q511" i="17"/>
  <c r="AJ511" i="17"/>
  <c r="O511" i="17"/>
  <c r="AC512" i="17"/>
  <c r="AE512" i="17" s="1"/>
  <c r="AD512" i="17"/>
  <c r="AG510" i="17"/>
  <c r="H512" i="17"/>
  <c r="I512" i="17" s="1"/>
  <c r="P512" i="17" s="1"/>
  <c r="AH392" i="17"/>
  <c r="AK391" i="17"/>
  <c r="AI391" i="17"/>
  <c r="AE511" i="17"/>
  <c r="N512" i="17"/>
  <c r="C513" i="17"/>
  <c r="X513" i="17" s="1"/>
  <c r="AL511" i="17"/>
  <c r="AM510" i="17"/>
  <c r="S511" i="17"/>
  <c r="V513" i="17" l="1"/>
  <c r="W513" i="17" s="1"/>
  <c r="AB514" i="17" s="1"/>
  <c r="Z513" i="17"/>
  <c r="AA513" i="17" s="1"/>
  <c r="Y513" i="17"/>
  <c r="Q512" i="17"/>
  <c r="S512" i="17"/>
  <c r="AJ512" i="17"/>
  <c r="H513" i="17"/>
  <c r="I513" i="17" s="1"/>
  <c r="P513" i="17" s="1"/>
  <c r="AG511" i="17"/>
  <c r="AM511" i="17"/>
  <c r="AL512" i="17"/>
  <c r="O512" i="17"/>
  <c r="AC513" i="17"/>
  <c r="AE513" i="17" s="1"/>
  <c r="AD513" i="17"/>
  <c r="AH393" i="17"/>
  <c r="AI392" i="17"/>
  <c r="AK392" i="17"/>
  <c r="AF512" i="17"/>
  <c r="N513" i="17"/>
  <c r="C514" i="17"/>
  <c r="X514" i="17" s="1"/>
  <c r="Z514" i="17" l="1"/>
  <c r="AA514" i="17" s="1"/>
  <c r="Y514" i="17"/>
  <c r="V514" i="17"/>
  <c r="W514" i="17" s="1"/>
  <c r="AB515" i="17" s="1"/>
  <c r="G514" i="17"/>
  <c r="G515" i="17" s="1"/>
  <c r="Q513" i="17"/>
  <c r="C515" i="17"/>
  <c r="X515" i="17" s="1"/>
  <c r="N514" i="17"/>
  <c r="AC514" i="17"/>
  <c r="AF514" i="17" s="1"/>
  <c r="O513" i="17"/>
  <c r="AD514" i="17"/>
  <c r="AF513" i="17"/>
  <c r="H514" i="17"/>
  <c r="I514" i="17" s="1"/>
  <c r="P514" i="17" s="1"/>
  <c r="AJ513" i="17"/>
  <c r="AH394" i="17"/>
  <c r="AI393" i="17"/>
  <c r="AK393" i="17"/>
  <c r="AL513" i="17"/>
  <c r="AM512" i="17"/>
  <c r="S513" i="17"/>
  <c r="AG512" i="17"/>
  <c r="Z515" i="17" l="1"/>
  <c r="AA515" i="17" s="1"/>
  <c r="Y515" i="17"/>
  <c r="V515" i="17"/>
  <c r="W515" i="17" s="1"/>
  <c r="AB516" i="17" s="1"/>
  <c r="Q514" i="17"/>
  <c r="S514" i="17"/>
  <c r="AJ514" i="17"/>
  <c r="AE514" i="17"/>
  <c r="H515" i="17"/>
  <c r="I515" i="17" s="1"/>
  <c r="P515" i="17" s="1"/>
  <c r="AL514" i="17"/>
  <c r="AM513" i="17"/>
  <c r="N515" i="17"/>
  <c r="C516" i="17"/>
  <c r="X516" i="17" s="1"/>
  <c r="AH395" i="17"/>
  <c r="AI394" i="17"/>
  <c r="AK394" i="17"/>
  <c r="AG513" i="17"/>
  <c r="AD515" i="17"/>
  <c r="AC515" i="17"/>
  <c r="AF515" i="17" s="1"/>
  <c r="O514" i="17"/>
  <c r="V516" i="17" l="1"/>
  <c r="W516" i="17" s="1"/>
  <c r="AB517" i="17" s="1"/>
  <c r="Z516" i="17"/>
  <c r="AA516" i="17" s="1"/>
  <c r="Y516" i="17"/>
  <c r="G516" i="17"/>
  <c r="G517" i="17" s="1"/>
  <c r="Q515" i="17"/>
  <c r="O515" i="17"/>
  <c r="AD516" i="17"/>
  <c r="AC516" i="17"/>
  <c r="AE516" i="17" s="1"/>
  <c r="AH396" i="17"/>
  <c r="AI395" i="17"/>
  <c r="AK395" i="17"/>
  <c r="AL515" i="17"/>
  <c r="AM514" i="17"/>
  <c r="H516" i="17"/>
  <c r="I516" i="17" s="1"/>
  <c r="P516" i="17" s="1"/>
  <c r="AG514" i="17"/>
  <c r="AJ515" i="17"/>
  <c r="AE515" i="17"/>
  <c r="S515" i="17"/>
  <c r="C517" i="17"/>
  <c r="X517" i="17" s="1"/>
  <c r="N516" i="17"/>
  <c r="V517" i="17" l="1"/>
  <c r="W517" i="17" s="1"/>
  <c r="AB518" i="17" s="1"/>
  <c r="Z517" i="17"/>
  <c r="AA517" i="17" s="1"/>
  <c r="Y517" i="17"/>
  <c r="S516" i="17"/>
  <c r="Q516" i="17"/>
  <c r="AJ516" i="17"/>
  <c r="C518" i="17"/>
  <c r="X518" i="17" s="1"/>
  <c r="N517" i="17"/>
  <c r="AH397" i="17"/>
  <c r="AI396" i="17"/>
  <c r="AK396" i="17"/>
  <c r="AG515" i="17"/>
  <c r="H517" i="17"/>
  <c r="I517" i="17" s="1"/>
  <c r="P517" i="17" s="1"/>
  <c r="AF516" i="17"/>
  <c r="AC517" i="17"/>
  <c r="AE517" i="17" s="1"/>
  <c r="AD517" i="17"/>
  <c r="O516" i="17"/>
  <c r="AM515" i="17"/>
  <c r="AL516" i="17"/>
  <c r="Z518" i="17" l="1"/>
  <c r="AA518" i="17" s="1"/>
  <c r="V518" i="17"/>
  <c r="W518" i="17" s="1"/>
  <c r="AB519" i="17" s="1"/>
  <c r="G518" i="17"/>
  <c r="Y518" i="17"/>
  <c r="Q517" i="17"/>
  <c r="AL517" i="17"/>
  <c r="AM516" i="17"/>
  <c r="AH398" i="17"/>
  <c r="AK397" i="17"/>
  <c r="AI397" i="17"/>
  <c r="AG516" i="17"/>
  <c r="O517" i="17"/>
  <c r="AD518" i="17"/>
  <c r="AC518" i="17"/>
  <c r="AF518" i="17" s="1"/>
  <c r="N518" i="17"/>
  <c r="C519" i="17"/>
  <c r="X519" i="17" s="1"/>
  <c r="H518" i="17"/>
  <c r="I518" i="17" s="1"/>
  <c r="P518" i="17" s="1"/>
  <c r="S517" i="17"/>
  <c r="AJ517" i="17"/>
  <c r="AF517" i="17"/>
  <c r="V519" i="17" l="1"/>
  <c r="W519" i="17" s="1"/>
  <c r="AB520" i="17" s="1"/>
  <c r="Z519" i="17"/>
  <c r="AA519" i="17" s="1"/>
  <c r="Y519" i="17"/>
  <c r="G519" i="17"/>
  <c r="Q518" i="17"/>
  <c r="S518" i="17"/>
  <c r="AL518" i="17"/>
  <c r="AM517" i="17"/>
  <c r="AE518" i="17"/>
  <c r="AH399" i="17"/>
  <c r="AK398" i="17"/>
  <c r="AI398" i="17"/>
  <c r="AJ518" i="17"/>
  <c r="N519" i="17"/>
  <c r="C520" i="17"/>
  <c r="X520" i="17" s="1"/>
  <c r="H519" i="17"/>
  <c r="I519" i="17" s="1"/>
  <c r="P519" i="17" s="1"/>
  <c r="AC519" i="17"/>
  <c r="AE519" i="17" s="1"/>
  <c r="O518" i="17"/>
  <c r="AD519" i="17"/>
  <c r="AG517" i="17"/>
  <c r="V520" i="17" l="1"/>
  <c r="W520" i="17" s="1"/>
  <c r="AB521" i="17" s="1"/>
  <c r="Z520" i="17"/>
  <c r="AA520" i="17" s="1"/>
  <c r="Y520" i="17"/>
  <c r="Q519" i="17"/>
  <c r="AJ519" i="17"/>
  <c r="S519" i="17"/>
  <c r="AF519" i="17"/>
  <c r="H520" i="17"/>
  <c r="I520" i="17" s="1"/>
  <c r="P520" i="17" s="1"/>
  <c r="AD520" i="17"/>
  <c r="O519" i="17"/>
  <c r="AC520" i="17"/>
  <c r="AF520" i="17" s="1"/>
  <c r="AH400" i="17"/>
  <c r="AK399" i="17"/>
  <c r="AI399" i="17"/>
  <c r="C521" i="17"/>
  <c r="X521" i="17" s="1"/>
  <c r="N520" i="17"/>
  <c r="G520" i="17"/>
  <c r="G521" i="17" s="1"/>
  <c r="G522" i="17" s="1"/>
  <c r="G523" i="17" s="1"/>
  <c r="G524" i="17" s="1"/>
  <c r="G525" i="17" s="1"/>
  <c r="AG518" i="17"/>
  <c r="AM518" i="17"/>
  <c r="AL519" i="17"/>
  <c r="V521" i="17" l="1"/>
  <c r="W521" i="17" s="1"/>
  <c r="AB522" i="17" s="1"/>
  <c r="Z521" i="17"/>
  <c r="AA521" i="17" s="1"/>
  <c r="Y521" i="17"/>
  <c r="Q520" i="17"/>
  <c r="AJ520" i="17"/>
  <c r="AE520" i="17"/>
  <c r="C522" i="17"/>
  <c r="X522" i="17" s="1"/>
  <c r="N521" i="17"/>
  <c r="H521" i="17"/>
  <c r="I521" i="17" s="1"/>
  <c r="P521" i="17" s="1"/>
  <c r="AH401" i="17"/>
  <c r="AK400" i="17"/>
  <c r="AI400" i="17"/>
  <c r="S520" i="17"/>
  <c r="AC521" i="17"/>
  <c r="AE521" i="17" s="1"/>
  <c r="O520" i="17"/>
  <c r="AD521" i="17"/>
  <c r="AM519" i="17"/>
  <c r="AL520" i="17"/>
  <c r="AG519" i="17"/>
  <c r="V522" i="17" l="1"/>
  <c r="W522" i="17" s="1"/>
  <c r="AB523" i="17" s="1"/>
  <c r="Z522" i="17"/>
  <c r="AA522" i="17" s="1"/>
  <c r="Y522" i="17"/>
  <c r="Q521" i="17"/>
  <c r="S521" i="17"/>
  <c r="AF521" i="17"/>
  <c r="AC522" i="17"/>
  <c r="AF522" i="17" s="1"/>
  <c r="O521" i="17"/>
  <c r="AD522" i="17"/>
  <c r="AL521" i="17"/>
  <c r="AM520" i="17"/>
  <c r="AG520" i="17"/>
  <c r="AH402" i="17"/>
  <c r="AI401" i="17"/>
  <c r="AK401" i="17"/>
  <c r="C523" i="17"/>
  <c r="X523" i="17" s="1"/>
  <c r="N522" i="17"/>
  <c r="H522" i="17"/>
  <c r="I522" i="17" s="1"/>
  <c r="P522" i="17" s="1"/>
  <c r="AJ521" i="17"/>
  <c r="Z523" i="17" l="1"/>
  <c r="AA523" i="17" s="1"/>
  <c r="Y523" i="17"/>
  <c r="V523" i="17"/>
  <c r="W523" i="17" s="1"/>
  <c r="AB524" i="17" s="1"/>
  <c r="Q522" i="17"/>
  <c r="S522" i="17"/>
  <c r="H523" i="17"/>
  <c r="I523" i="17" s="1"/>
  <c r="P523" i="17" s="1"/>
  <c r="AH403" i="17"/>
  <c r="AK402" i="17"/>
  <c r="AI402" i="17"/>
  <c r="AJ522" i="17"/>
  <c r="AL522" i="17"/>
  <c r="AM521" i="17"/>
  <c r="AG521" i="17"/>
  <c r="N523" i="17"/>
  <c r="C524" i="17"/>
  <c r="X524" i="17" s="1"/>
  <c r="AE522" i="17"/>
  <c r="O522" i="17"/>
  <c r="AD523" i="17"/>
  <c r="AC523" i="17"/>
  <c r="AE523" i="17" s="1"/>
  <c r="V524" i="17" l="1"/>
  <c r="W524" i="17" s="1"/>
  <c r="AB525" i="17" s="1"/>
  <c r="Z524" i="17"/>
  <c r="AA524" i="17" s="1"/>
  <c r="Y524" i="17"/>
  <c r="AJ523" i="17"/>
  <c r="Q523" i="17"/>
  <c r="AM522" i="17"/>
  <c r="AL523" i="17"/>
  <c r="AG522" i="17"/>
  <c r="S523" i="17"/>
  <c r="AF523" i="17"/>
  <c r="AH404" i="17"/>
  <c r="AI403" i="17"/>
  <c r="AK403" i="17"/>
  <c r="C525" i="17"/>
  <c r="X525" i="17" s="1"/>
  <c r="N524" i="17"/>
  <c r="H524" i="17"/>
  <c r="I524" i="17" s="1"/>
  <c r="P524" i="17" s="1"/>
  <c r="AC524" i="17"/>
  <c r="AF524" i="17" s="1"/>
  <c r="O523" i="17"/>
  <c r="AD524" i="17"/>
  <c r="V525" i="17" l="1"/>
  <c r="W525" i="17" s="1"/>
  <c r="AB526" i="17" s="1"/>
  <c r="Z525" i="17"/>
  <c r="AA525" i="17" s="1"/>
  <c r="Y525" i="17"/>
  <c r="Q524" i="17"/>
  <c r="AE524" i="17"/>
  <c r="N525" i="17"/>
  <c r="C526" i="17"/>
  <c r="X526" i="17" s="1"/>
  <c r="AJ524" i="17"/>
  <c r="AL524" i="17"/>
  <c r="AM523" i="17"/>
  <c r="H525" i="17"/>
  <c r="I525" i="17" s="1"/>
  <c r="P525" i="17" s="1"/>
  <c r="AH405" i="17"/>
  <c r="AI404" i="17"/>
  <c r="AK404" i="17"/>
  <c r="S524" i="17"/>
  <c r="AD525" i="17"/>
  <c r="O524" i="17"/>
  <c r="AC525" i="17"/>
  <c r="AE525" i="17" s="1"/>
  <c r="AG523" i="17"/>
  <c r="Y526" i="17" l="1"/>
  <c r="Z526" i="17"/>
  <c r="AA526" i="17" s="1"/>
  <c r="V526" i="17"/>
  <c r="W526" i="17" s="1"/>
  <c r="AB527" i="17" s="1"/>
  <c r="G526" i="17"/>
  <c r="G527" i="17" s="1"/>
  <c r="Q525" i="17"/>
  <c r="S525" i="17"/>
  <c r="AJ525" i="17"/>
  <c r="AF525" i="17"/>
  <c r="N526" i="17"/>
  <c r="C527" i="17"/>
  <c r="X527" i="17" s="1"/>
  <c r="O525" i="17"/>
  <c r="AD526" i="17"/>
  <c r="AC526" i="17"/>
  <c r="AE526" i="17" s="1"/>
  <c r="H526" i="17"/>
  <c r="I526" i="17" s="1"/>
  <c r="P526" i="17" s="1"/>
  <c r="AG524" i="17"/>
  <c r="AH406" i="17"/>
  <c r="AI405" i="17"/>
  <c r="AK405" i="17"/>
  <c r="AL525" i="17"/>
  <c r="AM524" i="17"/>
  <c r="Z527" i="17" l="1"/>
  <c r="AA527" i="17" s="1"/>
  <c r="Y527" i="17"/>
  <c r="V527" i="17"/>
  <c r="W527" i="17" s="1"/>
  <c r="AB528" i="17" s="1"/>
  <c r="Q526" i="17"/>
  <c r="H527" i="17"/>
  <c r="I527" i="17" s="1"/>
  <c r="P527" i="17" s="1"/>
  <c r="AM525" i="17"/>
  <c r="AL526" i="17"/>
  <c r="O526" i="17"/>
  <c r="AC527" i="17"/>
  <c r="AE527" i="17" s="1"/>
  <c r="AD527" i="17"/>
  <c r="AF526" i="17"/>
  <c r="AH407" i="17"/>
  <c r="AI406" i="17"/>
  <c r="AK406" i="17"/>
  <c r="N527" i="17"/>
  <c r="C528" i="17"/>
  <c r="X528" i="17" s="1"/>
  <c r="S526" i="17"/>
  <c r="AJ526" i="17"/>
  <c r="AG525" i="17"/>
  <c r="V528" i="17" l="1"/>
  <c r="W528" i="17" s="1"/>
  <c r="AB529" i="17" s="1"/>
  <c r="Z528" i="17"/>
  <c r="AA528" i="17" s="1"/>
  <c r="Y528" i="17"/>
  <c r="G528" i="17"/>
  <c r="G529" i="17" s="1"/>
  <c r="Q527" i="17"/>
  <c r="AJ527" i="17"/>
  <c r="AF527" i="17"/>
  <c r="AG526" i="17"/>
  <c r="O527" i="17"/>
  <c r="AD528" i="17"/>
  <c r="AC528" i="17"/>
  <c r="AF528" i="17" s="1"/>
  <c r="N528" i="17"/>
  <c r="C529" i="17"/>
  <c r="X529" i="17" s="1"/>
  <c r="H528" i="17"/>
  <c r="I528" i="17" s="1"/>
  <c r="P528" i="17" s="1"/>
  <c r="AH408" i="17"/>
  <c r="AI407" i="17"/>
  <c r="AK407" i="17"/>
  <c r="S527" i="17"/>
  <c r="AL527" i="17"/>
  <c r="AM526" i="17"/>
  <c r="V529" i="17" l="1"/>
  <c r="W529" i="17" s="1"/>
  <c r="AB530" i="17" s="1"/>
  <c r="Z529" i="17"/>
  <c r="AA529" i="17" s="1"/>
  <c r="Y529" i="17"/>
  <c r="Q528" i="17"/>
  <c r="S528" i="17"/>
  <c r="AE528" i="17"/>
  <c r="C530" i="17"/>
  <c r="X530" i="17" s="1"/>
  <c r="N529" i="17"/>
  <c r="AJ528" i="17"/>
  <c r="AL528" i="17"/>
  <c r="AM527" i="17"/>
  <c r="O528" i="17"/>
  <c r="AD529" i="17"/>
  <c r="AC529" i="17"/>
  <c r="AF529" i="17" s="1"/>
  <c r="AH409" i="17"/>
  <c r="AI408" i="17"/>
  <c r="AK408" i="17"/>
  <c r="AG527" i="17"/>
  <c r="H529" i="17"/>
  <c r="I529" i="17" s="1"/>
  <c r="P529" i="17" s="1"/>
  <c r="Z530" i="17" l="1"/>
  <c r="AA530" i="17" s="1"/>
  <c r="V530" i="17"/>
  <c r="W530" i="17" s="1"/>
  <c r="AB531" i="17" s="1"/>
  <c r="G530" i="17"/>
  <c r="Y530" i="17"/>
  <c r="Q529" i="17"/>
  <c r="N530" i="17"/>
  <c r="C531" i="17"/>
  <c r="X531" i="17" s="1"/>
  <c r="H530" i="17"/>
  <c r="I530" i="17" s="1"/>
  <c r="P530" i="17" s="1"/>
  <c r="AG528" i="17"/>
  <c r="AM528" i="17"/>
  <c r="AL529" i="17"/>
  <c r="AE529" i="17"/>
  <c r="AC530" i="17"/>
  <c r="AF530" i="17" s="1"/>
  <c r="AD530" i="17"/>
  <c r="O529" i="17"/>
  <c r="AH410" i="17"/>
  <c r="AI409" i="17"/>
  <c r="AK409" i="17"/>
  <c r="AJ529" i="17"/>
  <c r="S529" i="17"/>
  <c r="V531" i="17" l="1"/>
  <c r="W531" i="17" s="1"/>
  <c r="AB532" i="17" s="1"/>
  <c r="Z531" i="17"/>
  <c r="AA531" i="17" s="1"/>
  <c r="Y531" i="17"/>
  <c r="G531" i="17"/>
  <c r="Q530" i="17"/>
  <c r="AJ530" i="17"/>
  <c r="AE530" i="17"/>
  <c r="N531" i="17"/>
  <c r="C532" i="17"/>
  <c r="X532" i="17" s="1"/>
  <c r="AC531" i="17"/>
  <c r="AE531" i="17" s="1"/>
  <c r="O530" i="17"/>
  <c r="AD531" i="17"/>
  <c r="AG529" i="17"/>
  <c r="AH411" i="17"/>
  <c r="AI410" i="17"/>
  <c r="AK410" i="17"/>
  <c r="S530" i="17"/>
  <c r="AL530" i="17"/>
  <c r="AM529" i="17"/>
  <c r="H531" i="17"/>
  <c r="I531" i="17" s="1"/>
  <c r="P531" i="17" s="1"/>
  <c r="V532" i="17" l="1"/>
  <c r="W532" i="17" s="1"/>
  <c r="AB533" i="17" s="1"/>
  <c r="Y532" i="17"/>
  <c r="Z532" i="17"/>
  <c r="AA532" i="17" s="1"/>
  <c r="Q531" i="17"/>
  <c r="S531" i="17"/>
  <c r="N532" i="17"/>
  <c r="C533" i="17"/>
  <c r="X533" i="17" s="1"/>
  <c r="G532" i="17"/>
  <c r="G533" i="17" s="1"/>
  <c r="G534" i="17" s="1"/>
  <c r="G535" i="17" s="1"/>
  <c r="G536" i="17" s="1"/>
  <c r="G537" i="17" s="1"/>
  <c r="AG530" i="17"/>
  <c r="AD532" i="17"/>
  <c r="AC532" i="17"/>
  <c r="AE532" i="17" s="1"/>
  <c r="O531" i="17"/>
  <c r="AF531" i="17"/>
  <c r="AM530" i="17"/>
  <c r="AL531" i="17"/>
  <c r="AH412" i="17"/>
  <c r="AI411" i="17"/>
  <c r="AK411" i="17"/>
  <c r="AJ531" i="17"/>
  <c r="H532" i="17" l="1"/>
  <c r="I532" i="17" s="1"/>
  <c r="P532" i="17" s="1"/>
  <c r="V533" i="17"/>
  <c r="W533" i="17" s="1"/>
  <c r="AB534" i="17" s="1"/>
  <c r="Z533" i="17"/>
  <c r="AA533" i="17" s="1"/>
  <c r="Y533" i="17"/>
  <c r="AJ532" i="17"/>
  <c r="AF532" i="17"/>
  <c r="O532" i="17"/>
  <c r="AC533" i="17"/>
  <c r="AE533" i="17" s="1"/>
  <c r="AD533" i="17"/>
  <c r="C534" i="17"/>
  <c r="X534" i="17" s="1"/>
  <c r="N533" i="17"/>
  <c r="S532" i="17"/>
  <c r="AM531" i="17"/>
  <c r="AL532" i="17"/>
  <c r="AH413" i="17"/>
  <c r="AI412" i="17"/>
  <c r="AK412" i="17"/>
  <c r="AG531" i="17"/>
  <c r="H533" i="17"/>
  <c r="I533" i="17" s="1"/>
  <c r="P533" i="17" s="1"/>
  <c r="Q532" i="17" l="1"/>
  <c r="V534" i="17"/>
  <c r="W534" i="17" s="1"/>
  <c r="AB535" i="17" s="1"/>
  <c r="Z534" i="17"/>
  <c r="AA534" i="17" s="1"/>
  <c r="Y534" i="17"/>
  <c r="S533" i="17"/>
  <c r="AH414" i="17"/>
  <c r="AI413" i="17"/>
  <c r="AK413" i="17"/>
  <c r="AC534" i="17"/>
  <c r="AE534" i="17" s="1"/>
  <c r="O533" i="17"/>
  <c r="AD534" i="17"/>
  <c r="H534" i="17"/>
  <c r="I534" i="17" s="1"/>
  <c r="P534" i="17" s="1"/>
  <c r="C535" i="17"/>
  <c r="X535" i="17" s="1"/>
  <c r="N534" i="17"/>
  <c r="AM532" i="17"/>
  <c r="AL533" i="17"/>
  <c r="AJ533" i="17"/>
  <c r="AF533" i="17"/>
  <c r="Q533" i="17"/>
  <c r="AG532" i="17"/>
  <c r="Z535" i="17" l="1"/>
  <c r="AA535" i="17" s="1"/>
  <c r="Y535" i="17"/>
  <c r="V535" i="17"/>
  <c r="W535" i="17" s="1"/>
  <c r="AB536" i="17" s="1"/>
  <c r="Q534" i="17"/>
  <c r="AJ534" i="17"/>
  <c r="C536" i="17"/>
  <c r="X536" i="17" s="1"/>
  <c r="N535" i="17"/>
  <c r="AF534" i="17"/>
  <c r="AH415" i="17"/>
  <c r="AI414" i="17"/>
  <c r="AK414" i="17"/>
  <c r="H535" i="17"/>
  <c r="I535" i="17" s="1"/>
  <c r="P535" i="17" s="1"/>
  <c r="S534" i="17"/>
  <c r="AM533" i="17"/>
  <c r="AL534" i="17"/>
  <c r="AC535" i="17"/>
  <c r="AE535" i="17" s="1"/>
  <c r="O534" i="17"/>
  <c r="AD535" i="17"/>
  <c r="AG533" i="17"/>
  <c r="V536" i="17" l="1"/>
  <c r="W536" i="17" s="1"/>
  <c r="AB537" i="17" s="1"/>
  <c r="Z536" i="17"/>
  <c r="AA536" i="17" s="1"/>
  <c r="Y536" i="17"/>
  <c r="S535" i="17"/>
  <c r="Q535" i="17"/>
  <c r="AF535" i="17"/>
  <c r="O535" i="17"/>
  <c r="AD536" i="17"/>
  <c r="AC536" i="17"/>
  <c r="AE536" i="17" s="1"/>
  <c r="AH416" i="17"/>
  <c r="AI415" i="17"/>
  <c r="AK415" i="17"/>
  <c r="AJ535" i="17"/>
  <c r="AM534" i="17"/>
  <c r="AL535" i="17"/>
  <c r="H536" i="17"/>
  <c r="I536" i="17" s="1"/>
  <c r="P536" i="17" s="1"/>
  <c r="C537" i="17"/>
  <c r="X537" i="17" s="1"/>
  <c r="N536" i="17"/>
  <c r="AG534" i="17"/>
  <c r="V537" i="17" l="1"/>
  <c r="W537" i="17" s="1"/>
  <c r="AB538" i="17" s="1"/>
  <c r="Y537" i="17"/>
  <c r="Z537" i="17"/>
  <c r="AA537" i="17" s="1"/>
  <c r="S536" i="17"/>
  <c r="Q536" i="17"/>
  <c r="AJ536" i="17"/>
  <c r="AL536" i="17"/>
  <c r="AM535" i="17"/>
  <c r="AF536" i="17"/>
  <c r="H537" i="17"/>
  <c r="I537" i="17" s="1"/>
  <c r="P537" i="17" s="1"/>
  <c r="AG535" i="17"/>
  <c r="AH417" i="17"/>
  <c r="AK416" i="17"/>
  <c r="AI416" i="17"/>
  <c r="O536" i="17"/>
  <c r="AD537" i="17"/>
  <c r="AC537" i="17"/>
  <c r="AF537" i="17" s="1"/>
  <c r="C538" i="17"/>
  <c r="X538" i="17" s="1"/>
  <c r="N537" i="17"/>
  <c r="Z538" i="17" l="1"/>
  <c r="AA538" i="17" s="1"/>
  <c r="Y538" i="17"/>
  <c r="V538" i="17"/>
  <c r="W538" i="17" s="1"/>
  <c r="AB539" i="17" s="1"/>
  <c r="G538" i="17"/>
  <c r="G539" i="17" s="1"/>
  <c r="S537" i="17"/>
  <c r="Q537" i="17"/>
  <c r="AE537" i="17"/>
  <c r="O537" i="17"/>
  <c r="AC538" i="17"/>
  <c r="AE538" i="17" s="1"/>
  <c r="AD538" i="17"/>
  <c r="AM536" i="17"/>
  <c r="AL537" i="17"/>
  <c r="H538" i="17"/>
  <c r="I538" i="17" s="1"/>
  <c r="P538" i="17" s="1"/>
  <c r="AG536" i="17"/>
  <c r="AH418" i="17"/>
  <c r="AI417" i="17"/>
  <c r="AK417" i="17"/>
  <c r="C539" i="17"/>
  <c r="X539" i="17" s="1"/>
  <c r="N538" i="17"/>
  <c r="AJ537" i="17"/>
  <c r="Z539" i="17" l="1"/>
  <c r="AA539" i="17" s="1"/>
  <c r="Y539" i="17"/>
  <c r="V539" i="17"/>
  <c r="W539" i="17" s="1"/>
  <c r="AB540" i="17" s="1"/>
  <c r="S538" i="17"/>
  <c r="AJ538" i="17"/>
  <c r="Q538" i="17"/>
  <c r="AF538" i="17"/>
  <c r="AH419" i="17"/>
  <c r="AI418" i="17"/>
  <c r="AK418" i="17"/>
  <c r="AD539" i="17"/>
  <c r="O538" i="17"/>
  <c r="AC539" i="17"/>
  <c r="AE539" i="17" s="1"/>
  <c r="H539" i="17"/>
  <c r="I539" i="17" s="1"/>
  <c r="P539" i="17" s="1"/>
  <c r="AG537" i="17"/>
  <c r="C540" i="17"/>
  <c r="X540" i="17" s="1"/>
  <c r="N539" i="17"/>
  <c r="AL538" i="17"/>
  <c r="AM537" i="17"/>
  <c r="V540" i="17" l="1"/>
  <c r="W540" i="17" s="1"/>
  <c r="AB541" i="17" s="1"/>
  <c r="Y540" i="17"/>
  <c r="Z540" i="17"/>
  <c r="AA540" i="17" s="1"/>
  <c r="G540" i="17"/>
  <c r="G541" i="17" s="1"/>
  <c r="S539" i="17"/>
  <c r="Q539" i="17"/>
  <c r="N540" i="17"/>
  <c r="C541" i="17"/>
  <c r="X541" i="17" s="1"/>
  <c r="H540" i="17"/>
  <c r="I540" i="17" s="1"/>
  <c r="P540" i="17" s="1"/>
  <c r="AH420" i="17"/>
  <c r="AI419" i="17"/>
  <c r="AK419" i="17"/>
  <c r="AM538" i="17"/>
  <c r="AL539" i="17"/>
  <c r="AF539" i="17"/>
  <c r="AD540" i="17"/>
  <c r="AC540" i="17"/>
  <c r="AF540" i="17" s="1"/>
  <c r="O539" i="17"/>
  <c r="AJ539" i="17"/>
  <c r="AG538" i="17"/>
  <c r="V541" i="17" l="1"/>
  <c r="W541" i="17" s="1"/>
  <c r="AB542" i="17" s="1"/>
  <c r="Z541" i="17"/>
  <c r="AA541" i="17" s="1"/>
  <c r="Y541" i="17"/>
  <c r="S540" i="17"/>
  <c r="Q540" i="17"/>
  <c r="AJ540" i="17"/>
  <c r="C542" i="17"/>
  <c r="X542" i="17" s="1"/>
  <c r="N541" i="17"/>
  <c r="AH421" i="17"/>
  <c r="AK420" i="17"/>
  <c r="AI420" i="17"/>
  <c r="AC541" i="17"/>
  <c r="AE541" i="17" s="1"/>
  <c r="O540" i="17"/>
  <c r="AD541" i="17"/>
  <c r="AE540" i="17"/>
  <c r="H541" i="17"/>
  <c r="I541" i="17" s="1"/>
  <c r="P541" i="17" s="1"/>
  <c r="AL540" i="17"/>
  <c r="AM539" i="17"/>
  <c r="AG539" i="17"/>
  <c r="Z542" i="17" l="1"/>
  <c r="AA542" i="17" s="1"/>
  <c r="Y542" i="17"/>
  <c r="V542" i="17"/>
  <c r="W542" i="17" s="1"/>
  <c r="AB543" i="17" s="1"/>
  <c r="G542" i="17"/>
  <c r="S541" i="17"/>
  <c r="Q541" i="17"/>
  <c r="AJ541" i="17"/>
  <c r="AF541" i="17"/>
  <c r="AG540" i="17"/>
  <c r="AC542" i="17"/>
  <c r="AF542" i="17" s="1"/>
  <c r="O541" i="17"/>
  <c r="AD542" i="17"/>
  <c r="AH422" i="17"/>
  <c r="AI421" i="17"/>
  <c r="AK421" i="17"/>
  <c r="AM540" i="17"/>
  <c r="AL541" i="17"/>
  <c r="H542" i="17"/>
  <c r="I542" i="17" s="1"/>
  <c r="P542" i="17" s="1"/>
  <c r="N542" i="17"/>
  <c r="C543" i="17"/>
  <c r="X543" i="17" s="1"/>
  <c r="V543" i="17" l="1"/>
  <c r="W543" i="17" s="1"/>
  <c r="AB544" i="17" s="1"/>
  <c r="Z543" i="17"/>
  <c r="AA543" i="17" s="1"/>
  <c r="Y543" i="17"/>
  <c r="S542" i="17"/>
  <c r="G543" i="17"/>
  <c r="Q542" i="17"/>
  <c r="C544" i="17"/>
  <c r="X544" i="17" s="1"/>
  <c r="N543" i="17"/>
  <c r="AH423" i="17"/>
  <c r="AI422" i="17"/>
  <c r="AK422" i="17"/>
  <c r="O542" i="17"/>
  <c r="AC543" i="17"/>
  <c r="AE543" i="17" s="1"/>
  <c r="AD543" i="17"/>
  <c r="AG541" i="17"/>
  <c r="AE542" i="17"/>
  <c r="AJ542" i="17"/>
  <c r="H543" i="17"/>
  <c r="I543" i="17" s="1"/>
  <c r="P543" i="17" s="1"/>
  <c r="AM541" i="17"/>
  <c r="AL542" i="17"/>
  <c r="V544" i="17" l="1"/>
  <c r="W544" i="17" s="1"/>
  <c r="AB545" i="17" s="1"/>
  <c r="Z544" i="17"/>
  <c r="AA544" i="17" s="1"/>
  <c r="Y544" i="17"/>
  <c r="S543" i="17"/>
  <c r="Q543" i="17"/>
  <c r="AD544" i="17"/>
  <c r="O543" i="17"/>
  <c r="AC544" i="17"/>
  <c r="AE544" i="17" s="1"/>
  <c r="C545" i="17"/>
  <c r="X545" i="17" s="1"/>
  <c r="N544" i="17"/>
  <c r="G544" i="17"/>
  <c r="G545" i="17" s="1"/>
  <c r="G546" i="17" s="1"/>
  <c r="G547" i="17" s="1"/>
  <c r="G548" i="17" s="1"/>
  <c r="G549" i="17" s="1"/>
  <c r="AG542" i="17"/>
  <c r="AJ543" i="17"/>
  <c r="AL543" i="17"/>
  <c r="AM542" i="17"/>
  <c r="AF543" i="17"/>
  <c r="AH424" i="17"/>
  <c r="AK423" i="17"/>
  <c r="AI423" i="17"/>
  <c r="H544" i="17" l="1"/>
  <c r="I544" i="17" s="1"/>
  <c r="P544" i="17" s="1"/>
  <c r="V545" i="17"/>
  <c r="W545" i="17" s="1"/>
  <c r="AB546" i="17" s="1"/>
  <c r="Y545" i="17"/>
  <c r="Z545" i="17"/>
  <c r="AA545" i="17" s="1"/>
  <c r="S544" i="17"/>
  <c r="Q544" i="17"/>
  <c r="AF544" i="17"/>
  <c r="AG543" i="17"/>
  <c r="AL544" i="17"/>
  <c r="AM543" i="17"/>
  <c r="H545" i="17"/>
  <c r="I545" i="17" s="1"/>
  <c r="P545" i="17" s="1"/>
  <c r="AH425" i="17"/>
  <c r="AI424" i="17"/>
  <c r="AK424" i="17"/>
  <c r="AD545" i="17"/>
  <c r="AC545" i="17"/>
  <c r="AF545" i="17" s="1"/>
  <c r="O544" i="17"/>
  <c r="C546" i="17"/>
  <c r="X546" i="17" s="1"/>
  <c r="N545" i="17"/>
  <c r="AJ544" i="17"/>
  <c r="V546" i="17" l="1"/>
  <c r="W546" i="17" s="1"/>
  <c r="AB547" i="17" s="1"/>
  <c r="Y546" i="17"/>
  <c r="Z546" i="17"/>
  <c r="AA546" i="17" s="1"/>
  <c r="S545" i="17"/>
  <c r="Q545" i="17"/>
  <c r="C547" i="17"/>
  <c r="X547" i="17" s="1"/>
  <c r="N546" i="17"/>
  <c r="H546" i="17"/>
  <c r="I546" i="17" s="1"/>
  <c r="P546" i="17" s="1"/>
  <c r="AE545" i="17"/>
  <c r="AH426" i="17"/>
  <c r="AI425" i="17"/>
  <c r="AK425" i="17"/>
  <c r="AD546" i="17"/>
  <c r="O545" i="17"/>
  <c r="AC546" i="17"/>
  <c r="AF546" i="17" s="1"/>
  <c r="AM544" i="17"/>
  <c r="AL545" i="17"/>
  <c r="AJ545" i="17"/>
  <c r="AG544" i="17"/>
  <c r="Z547" i="17" l="1"/>
  <c r="AA547" i="17" s="1"/>
  <c r="Y547" i="17"/>
  <c r="V547" i="17"/>
  <c r="W547" i="17" s="1"/>
  <c r="AB548" i="17" s="1"/>
  <c r="S546" i="17"/>
  <c r="Q546" i="17"/>
  <c r="AE546" i="17"/>
  <c r="AC547" i="17"/>
  <c r="AF547" i="17" s="1"/>
  <c r="O546" i="17"/>
  <c r="AD547" i="17"/>
  <c r="AG545" i="17"/>
  <c r="AH427" i="17"/>
  <c r="AI426" i="17"/>
  <c r="AK426" i="17"/>
  <c r="H547" i="17"/>
  <c r="I547" i="17" s="1"/>
  <c r="P547" i="17" s="1"/>
  <c r="N547" i="17"/>
  <c r="C548" i="17"/>
  <c r="X548" i="17" s="1"/>
  <c r="AL546" i="17"/>
  <c r="AM545" i="17"/>
  <c r="AJ546" i="17"/>
  <c r="V548" i="17" l="1"/>
  <c r="W548" i="17" s="1"/>
  <c r="AB549" i="17" s="1"/>
  <c r="Z548" i="17"/>
  <c r="AA548" i="17" s="1"/>
  <c r="Y548" i="17"/>
  <c r="S547" i="17"/>
  <c r="Q547" i="17"/>
  <c r="AJ547" i="17"/>
  <c r="H548" i="17"/>
  <c r="I548" i="17" s="1"/>
  <c r="P548" i="17" s="1"/>
  <c r="C549" i="17"/>
  <c r="X549" i="17" s="1"/>
  <c r="N548" i="17"/>
  <c r="AE547" i="17"/>
  <c r="AH428" i="17"/>
  <c r="AK427" i="17"/>
  <c r="AI427" i="17"/>
  <c r="AD548" i="17"/>
  <c r="O547" i="17"/>
  <c r="AC548" i="17"/>
  <c r="AF548" i="17" s="1"/>
  <c r="AG546" i="17"/>
  <c r="AL547" i="17"/>
  <c r="AM546" i="17"/>
  <c r="V549" i="17" l="1"/>
  <c r="W549" i="17" s="1"/>
  <c r="AB550" i="17" s="1"/>
  <c r="Y549" i="17"/>
  <c r="Z549" i="17"/>
  <c r="AA549" i="17" s="1"/>
  <c r="S548" i="17"/>
  <c r="Q548" i="17"/>
  <c r="AL548" i="17"/>
  <c r="AM547" i="17"/>
  <c r="N549" i="17"/>
  <c r="C550" i="17"/>
  <c r="X550" i="17" s="1"/>
  <c r="AE548" i="17"/>
  <c r="H549" i="17"/>
  <c r="I549" i="17" s="1"/>
  <c r="P549" i="17" s="1"/>
  <c r="AH429" i="17"/>
  <c r="AI428" i="17"/>
  <c r="AK428" i="17"/>
  <c r="AJ548" i="17"/>
  <c r="AG547" i="17"/>
  <c r="AD549" i="17"/>
  <c r="O548" i="17"/>
  <c r="AC549" i="17"/>
  <c r="AE549" i="17" s="1"/>
  <c r="Z550" i="17" l="1"/>
  <c r="AA550" i="17" s="1"/>
  <c r="Y550" i="17"/>
  <c r="V550" i="17"/>
  <c r="W550" i="17" s="1"/>
  <c r="AB551" i="17" s="1"/>
  <c r="G550" i="17"/>
  <c r="G551" i="17" s="1"/>
  <c r="S549" i="17"/>
  <c r="Q549" i="17"/>
  <c r="AH430" i="17"/>
  <c r="AI429" i="17"/>
  <c r="AK429" i="17"/>
  <c r="AF549" i="17"/>
  <c r="AG548" i="17"/>
  <c r="AJ549" i="17"/>
  <c r="N550" i="17"/>
  <c r="C551" i="17"/>
  <c r="X551" i="17" s="1"/>
  <c r="AC550" i="17"/>
  <c r="AF550" i="17" s="1"/>
  <c r="AD550" i="17"/>
  <c r="O549" i="17"/>
  <c r="H550" i="17"/>
  <c r="I550" i="17" s="1"/>
  <c r="P550" i="17" s="1"/>
  <c r="AL549" i="17"/>
  <c r="AM548" i="17"/>
  <c r="Y551" i="17" l="1"/>
  <c r="Z551" i="17"/>
  <c r="AA551" i="17" s="1"/>
  <c r="V551" i="17"/>
  <c r="W551" i="17" s="1"/>
  <c r="AB552" i="17" s="1"/>
  <c r="S550" i="17"/>
  <c r="Q550" i="17"/>
  <c r="AJ550" i="17"/>
  <c r="AC551" i="17"/>
  <c r="AF551" i="17" s="1"/>
  <c r="AD551" i="17"/>
  <c r="O550" i="17"/>
  <c r="AH431" i="17"/>
  <c r="AK430" i="17"/>
  <c r="AI430" i="17"/>
  <c r="AM549" i="17"/>
  <c r="AL550" i="17"/>
  <c r="AG549" i="17"/>
  <c r="AE550" i="17"/>
  <c r="N551" i="17"/>
  <c r="C552" i="17"/>
  <c r="X552" i="17" s="1"/>
  <c r="H551" i="17"/>
  <c r="I551" i="17" s="1"/>
  <c r="P551" i="17" s="1"/>
  <c r="V552" i="17" l="1"/>
  <c r="W552" i="17" s="1"/>
  <c r="AB553" i="17" s="1"/>
  <c r="Z552" i="17"/>
  <c r="AA552" i="17" s="1"/>
  <c r="Y552" i="17"/>
  <c r="G552" i="17"/>
  <c r="G553" i="17" s="1"/>
  <c r="S551" i="17"/>
  <c r="Q551" i="17"/>
  <c r="AD552" i="17"/>
  <c r="O551" i="17"/>
  <c r="AC552" i="17"/>
  <c r="AE552" i="17" s="1"/>
  <c r="AE551" i="17"/>
  <c r="C553" i="17"/>
  <c r="X553" i="17" s="1"/>
  <c r="N552" i="17"/>
  <c r="AM550" i="17"/>
  <c r="AL551" i="17"/>
  <c r="AG550" i="17"/>
  <c r="AH432" i="17"/>
  <c r="AI431" i="17"/>
  <c r="AK431" i="17"/>
  <c r="H552" i="17"/>
  <c r="I552" i="17" s="1"/>
  <c r="P552" i="17" s="1"/>
  <c r="AJ551" i="17"/>
  <c r="V553" i="17" l="1"/>
  <c r="W553" i="17" s="1"/>
  <c r="AB554" i="17" s="1"/>
  <c r="Z553" i="17"/>
  <c r="AA553" i="17" s="1"/>
  <c r="Y553" i="17"/>
  <c r="S552" i="17"/>
  <c r="Q552" i="17"/>
  <c r="AJ552" i="17"/>
  <c r="N553" i="17"/>
  <c r="C554" i="17"/>
  <c r="X554" i="17" s="1"/>
  <c r="AH433" i="17"/>
  <c r="AK432" i="17"/>
  <c r="AI432" i="17"/>
  <c r="AG551" i="17"/>
  <c r="AL552" i="17"/>
  <c r="AM551" i="17"/>
  <c r="O552" i="17"/>
  <c r="AD553" i="17"/>
  <c r="AC553" i="17"/>
  <c r="AE553" i="17" s="1"/>
  <c r="H553" i="17"/>
  <c r="I553" i="17" s="1"/>
  <c r="P553" i="17" s="1"/>
  <c r="AF552" i="17"/>
  <c r="Z554" i="17" l="1"/>
  <c r="AA554" i="17" s="1"/>
  <c r="Y554" i="17"/>
  <c r="V554" i="17"/>
  <c r="W554" i="17" s="1"/>
  <c r="AB555" i="17" s="1"/>
  <c r="G554" i="17"/>
  <c r="S553" i="17"/>
  <c r="Q553" i="17"/>
  <c r="N554" i="17"/>
  <c r="C555" i="17"/>
  <c r="X555" i="17" s="1"/>
  <c r="H554" i="17"/>
  <c r="I554" i="17" s="1"/>
  <c r="P554" i="17" s="1"/>
  <c r="AD554" i="17"/>
  <c r="O553" i="17"/>
  <c r="AC554" i="17"/>
  <c r="AF554" i="17" s="1"/>
  <c r="AH434" i="17"/>
  <c r="AK433" i="17"/>
  <c r="AI433" i="17"/>
  <c r="AJ553" i="17"/>
  <c r="AF553" i="17"/>
  <c r="AM552" i="17"/>
  <c r="AL553" i="17"/>
  <c r="AG552" i="17"/>
  <c r="V555" i="17" l="1"/>
  <c r="W555" i="17" s="1"/>
  <c r="AB556" i="17" s="1"/>
  <c r="Z555" i="17"/>
  <c r="AA555" i="17" s="1"/>
  <c r="Y555" i="17"/>
  <c r="S554" i="17"/>
  <c r="G555" i="17"/>
  <c r="Q554" i="17"/>
  <c r="AJ554" i="17"/>
  <c r="C556" i="17"/>
  <c r="X556" i="17" s="1"/>
  <c r="N555" i="17"/>
  <c r="H555" i="17"/>
  <c r="I555" i="17" s="1"/>
  <c r="P555" i="17" s="1"/>
  <c r="AL554" i="17"/>
  <c r="AM553" i="17"/>
  <c r="AH435" i="17"/>
  <c r="AI434" i="17"/>
  <c r="AK434" i="17"/>
  <c r="AE554" i="17"/>
  <c r="AG553" i="17"/>
  <c r="AD555" i="17"/>
  <c r="AC555" i="17"/>
  <c r="AF555" i="17" s="1"/>
  <c r="O554" i="17"/>
  <c r="Z556" i="17" l="1"/>
  <c r="AA556" i="17" s="1"/>
  <c r="V556" i="17"/>
  <c r="W556" i="17" s="1"/>
  <c r="AB557" i="17" s="1"/>
  <c r="Y556" i="17"/>
  <c r="S555" i="17"/>
  <c r="Q555" i="17"/>
  <c r="AM554" i="17"/>
  <c r="AL555" i="17"/>
  <c r="AG554" i="17"/>
  <c r="H556" i="17"/>
  <c r="I556" i="17" s="1"/>
  <c r="P556" i="17" s="1"/>
  <c r="AE555" i="17"/>
  <c r="AJ555" i="17"/>
  <c r="C557" i="17"/>
  <c r="X557" i="17" s="1"/>
  <c r="N556" i="17"/>
  <c r="G556" i="17"/>
  <c r="G557" i="17" s="1"/>
  <c r="G558" i="17" s="1"/>
  <c r="G559" i="17" s="1"/>
  <c r="G560" i="17" s="1"/>
  <c r="G561" i="17" s="1"/>
  <c r="AH436" i="17"/>
  <c r="AK435" i="17"/>
  <c r="AI435" i="17"/>
  <c r="O555" i="17"/>
  <c r="AD556" i="17"/>
  <c r="AC556" i="17"/>
  <c r="AE556" i="17" s="1"/>
  <c r="V557" i="17" l="1"/>
  <c r="W557" i="17" s="1"/>
  <c r="AB558" i="17" s="1"/>
  <c r="Z557" i="17"/>
  <c r="AA557" i="17" s="1"/>
  <c r="Y557" i="17"/>
  <c r="S556" i="17"/>
  <c r="AJ556" i="17"/>
  <c r="Q556" i="17"/>
  <c r="AF556" i="17"/>
  <c r="H557" i="17"/>
  <c r="I557" i="17" s="1"/>
  <c r="P557" i="17" s="1"/>
  <c r="AH437" i="17"/>
  <c r="AI436" i="17"/>
  <c r="AK436" i="17"/>
  <c r="C558" i="17"/>
  <c r="X558" i="17" s="1"/>
  <c r="N557" i="17"/>
  <c r="AG555" i="17"/>
  <c r="O556" i="17"/>
  <c r="AC557" i="17"/>
  <c r="AE557" i="17" s="1"/>
  <c r="AD557" i="17"/>
  <c r="AM555" i="17"/>
  <c r="AL556" i="17"/>
  <c r="V558" i="17" l="1"/>
  <c r="W558" i="17" s="1"/>
  <c r="AB559" i="17" s="1"/>
  <c r="Z558" i="17"/>
  <c r="AA558" i="17" s="1"/>
  <c r="Y558" i="17"/>
  <c r="S557" i="17"/>
  <c r="Q557" i="17"/>
  <c r="AF557" i="17"/>
  <c r="N558" i="17"/>
  <c r="C559" i="17"/>
  <c r="X559" i="17" s="1"/>
  <c r="AJ557" i="17"/>
  <c r="AD558" i="17"/>
  <c r="O557" i="17"/>
  <c r="AC558" i="17"/>
  <c r="AE558" i="17" s="1"/>
  <c r="AL557" i="17"/>
  <c r="AM556" i="17"/>
  <c r="AG556" i="17"/>
  <c r="H558" i="17"/>
  <c r="I558" i="17" s="1"/>
  <c r="P558" i="17" s="1"/>
  <c r="AH438" i="17"/>
  <c r="AI437" i="17"/>
  <c r="AK437" i="17"/>
  <c r="Z559" i="17" l="1"/>
  <c r="AA559" i="17" s="1"/>
  <c r="Y559" i="17"/>
  <c r="V559" i="17"/>
  <c r="W559" i="17" s="1"/>
  <c r="AB560" i="17" s="1"/>
  <c r="S558" i="17"/>
  <c r="AF558" i="17"/>
  <c r="AJ558" i="17"/>
  <c r="AH439" i="17"/>
  <c r="AI438" i="17"/>
  <c r="AK438" i="17"/>
  <c r="AL558" i="17"/>
  <c r="AM557" i="17"/>
  <c r="AD559" i="17"/>
  <c r="O558" i="17"/>
  <c r="AC559" i="17"/>
  <c r="AF559" i="17" s="1"/>
  <c r="H559" i="17"/>
  <c r="I559" i="17" s="1"/>
  <c r="P559" i="17" s="1"/>
  <c r="C560" i="17"/>
  <c r="X560" i="17" s="1"/>
  <c r="N559" i="17"/>
  <c r="AG557" i="17"/>
  <c r="Q558" i="17"/>
  <c r="V560" i="17" l="1"/>
  <c r="W560" i="17" s="1"/>
  <c r="AB561" i="17" s="1"/>
  <c r="Y560" i="17"/>
  <c r="Z560" i="17"/>
  <c r="AA560" i="17" s="1"/>
  <c r="S559" i="17"/>
  <c r="Q559" i="17"/>
  <c r="N560" i="17"/>
  <c r="C561" i="17"/>
  <c r="X561" i="17" s="1"/>
  <c r="O559" i="17"/>
  <c r="AD560" i="17"/>
  <c r="AC560" i="17"/>
  <c r="AF560" i="17" s="1"/>
  <c r="AH440" i="17"/>
  <c r="AI439" i="17"/>
  <c r="AK439" i="17"/>
  <c r="H560" i="17"/>
  <c r="I560" i="17" s="1"/>
  <c r="P560" i="17" s="1"/>
  <c r="AE559" i="17"/>
  <c r="AJ559" i="17"/>
  <c r="AM558" i="17"/>
  <c r="AL559" i="17"/>
  <c r="AG558" i="17"/>
  <c r="V561" i="17" l="1"/>
  <c r="W561" i="17" s="1"/>
  <c r="AB562" i="17" s="1"/>
  <c r="Z561" i="17"/>
  <c r="AA561" i="17" s="1"/>
  <c r="Y561" i="17"/>
  <c r="S560" i="17"/>
  <c r="Q560" i="17"/>
  <c r="AJ560" i="17"/>
  <c r="AE560" i="17"/>
  <c r="C562" i="17"/>
  <c r="X562" i="17" s="1"/>
  <c r="N561" i="17"/>
  <c r="AH441" i="17"/>
  <c r="AK440" i="17"/>
  <c r="AI440" i="17"/>
  <c r="AM559" i="17"/>
  <c r="AL560" i="17"/>
  <c r="H561" i="17"/>
  <c r="I561" i="17" s="1"/>
  <c r="P561" i="17" s="1"/>
  <c r="O560" i="17"/>
  <c r="AD561" i="17"/>
  <c r="AC561" i="17"/>
  <c r="AE561" i="17" s="1"/>
  <c r="AG559" i="17"/>
  <c r="Y562" i="17" l="1"/>
  <c r="Z562" i="17"/>
  <c r="AA562" i="17" s="1"/>
  <c r="V562" i="17"/>
  <c r="W562" i="17" s="1"/>
  <c r="AB563" i="17" s="1"/>
  <c r="G562" i="17"/>
  <c r="G563" i="17" s="1"/>
  <c r="S561" i="17"/>
  <c r="Q561" i="17"/>
  <c r="AF561" i="17"/>
  <c r="AC562" i="17"/>
  <c r="AF562" i="17" s="1"/>
  <c r="O561" i="17"/>
  <c r="AD562" i="17"/>
  <c r="N562" i="17"/>
  <c r="C563" i="17"/>
  <c r="X563" i="17" s="1"/>
  <c r="AH442" i="17"/>
  <c r="AK441" i="17"/>
  <c r="AI441" i="17"/>
  <c r="AJ561" i="17"/>
  <c r="AG560" i="17"/>
  <c r="H562" i="17"/>
  <c r="I562" i="17" s="1"/>
  <c r="P562" i="17" s="1"/>
  <c r="AM560" i="17"/>
  <c r="AL561" i="17"/>
  <c r="Y563" i="17" l="1"/>
  <c r="Z563" i="17"/>
  <c r="AA563" i="17" s="1"/>
  <c r="V563" i="17"/>
  <c r="W563" i="17" s="1"/>
  <c r="AB564" i="17" s="1"/>
  <c r="S562" i="17"/>
  <c r="Q562" i="17"/>
  <c r="AJ562" i="17"/>
  <c r="O562" i="17"/>
  <c r="AC563" i="17"/>
  <c r="AE563" i="17" s="1"/>
  <c r="AD563" i="17"/>
  <c r="C564" i="17"/>
  <c r="X564" i="17" s="1"/>
  <c r="N563" i="17"/>
  <c r="AL562" i="17"/>
  <c r="AM561" i="17"/>
  <c r="AG561" i="17"/>
  <c r="AE562" i="17"/>
  <c r="H563" i="17"/>
  <c r="I563" i="17" s="1"/>
  <c r="P563" i="17" s="1"/>
  <c r="AH443" i="17"/>
  <c r="AI442" i="17"/>
  <c r="AK442" i="17"/>
  <c r="V564" i="17" l="1"/>
  <c r="W564" i="17" s="1"/>
  <c r="AB565" i="17" s="1"/>
  <c r="Z564" i="17"/>
  <c r="AA564" i="17" s="1"/>
  <c r="Y564" i="17"/>
  <c r="G564" i="17"/>
  <c r="G565" i="17" s="1"/>
  <c r="S563" i="17"/>
  <c r="Q563" i="17"/>
  <c r="AJ563" i="17"/>
  <c r="AH444" i="17"/>
  <c r="AI443" i="17"/>
  <c r="AK443" i="17"/>
  <c r="AF563" i="17"/>
  <c r="H564" i="17"/>
  <c r="I564" i="17" s="1"/>
  <c r="P564" i="17" s="1"/>
  <c r="AC564" i="17"/>
  <c r="AF564" i="17" s="1"/>
  <c r="O563" i="17"/>
  <c r="AD564" i="17"/>
  <c r="C565" i="17"/>
  <c r="X565" i="17" s="1"/>
  <c r="N564" i="17"/>
  <c r="AG562" i="17"/>
  <c r="AM562" i="17"/>
  <c r="AL563" i="17"/>
  <c r="V565" i="17" l="1"/>
  <c r="W565" i="17" s="1"/>
  <c r="AB566" i="17" s="1"/>
  <c r="Z565" i="17"/>
  <c r="AA565" i="17" s="1"/>
  <c r="Y565" i="17"/>
  <c r="S564" i="17"/>
  <c r="Q564" i="17"/>
  <c r="AD565" i="17"/>
  <c r="AC565" i="17"/>
  <c r="AF565" i="17" s="1"/>
  <c r="O564" i="17"/>
  <c r="AM563" i="17"/>
  <c r="AL564" i="17"/>
  <c r="AH445" i="17"/>
  <c r="AI444" i="17"/>
  <c r="AK444" i="17"/>
  <c r="AE564" i="17"/>
  <c r="C566" i="17"/>
  <c r="X566" i="17" s="1"/>
  <c r="N565" i="17"/>
  <c r="H565" i="17"/>
  <c r="I565" i="17" s="1"/>
  <c r="P565" i="17" s="1"/>
  <c r="AG563" i="17"/>
  <c r="AJ564" i="17"/>
  <c r="Z566" i="17" l="1"/>
  <c r="AA566" i="17" s="1"/>
  <c r="V566" i="17"/>
  <c r="W566" i="17" s="1"/>
  <c r="AB567" i="17" s="1"/>
  <c r="G566" i="17"/>
  <c r="Y566" i="17"/>
  <c r="S565" i="17"/>
  <c r="Q565" i="17"/>
  <c r="H566" i="17"/>
  <c r="I566" i="17" s="1"/>
  <c r="P566" i="17" s="1"/>
  <c r="AE565" i="17"/>
  <c r="AJ565" i="17"/>
  <c r="AM564" i="17"/>
  <c r="AL565" i="17"/>
  <c r="AD566" i="17"/>
  <c r="AC566" i="17"/>
  <c r="AF566" i="17" s="1"/>
  <c r="O565" i="17"/>
  <c r="AG564" i="17"/>
  <c r="N566" i="17"/>
  <c r="C567" i="17"/>
  <c r="X567" i="17" s="1"/>
  <c r="AH446" i="17"/>
  <c r="AI445" i="17"/>
  <c r="AK445" i="17"/>
  <c r="V567" i="17" l="1"/>
  <c r="W567" i="17" s="1"/>
  <c r="AB568" i="17" s="1"/>
  <c r="Y567" i="17"/>
  <c r="Z567" i="17"/>
  <c r="AA567" i="17" s="1"/>
  <c r="S566" i="17"/>
  <c r="G567" i="17"/>
  <c r="Q566" i="17"/>
  <c r="AJ566" i="17"/>
  <c r="AE566" i="17"/>
  <c r="O566" i="17"/>
  <c r="AC567" i="17"/>
  <c r="AF567" i="17" s="1"/>
  <c r="AD567" i="17"/>
  <c r="AG565" i="17"/>
  <c r="N567" i="17"/>
  <c r="C568" i="17"/>
  <c r="X568" i="17" s="1"/>
  <c r="AL566" i="17"/>
  <c r="AM565" i="17"/>
  <c r="H567" i="17"/>
  <c r="I567" i="17" s="1"/>
  <c r="P567" i="17" s="1"/>
  <c r="AH447" i="17"/>
  <c r="AI446" i="17"/>
  <c r="AK446" i="17"/>
  <c r="V568" i="17" l="1"/>
  <c r="W568" i="17" s="1"/>
  <c r="AB569" i="17" s="1"/>
  <c r="Z568" i="17"/>
  <c r="AA568" i="17" s="1"/>
  <c r="Y568" i="17"/>
  <c r="S567" i="17"/>
  <c r="Q567" i="17"/>
  <c r="AJ567" i="17"/>
  <c r="C569" i="17"/>
  <c r="X569" i="17" s="1"/>
  <c r="N568" i="17"/>
  <c r="G568" i="17"/>
  <c r="G569" i="17" s="1"/>
  <c r="G570" i="17" s="1"/>
  <c r="G571" i="17" s="1"/>
  <c r="G572" i="17" s="1"/>
  <c r="G573" i="17" s="1"/>
  <c r="AE567" i="17"/>
  <c r="H568" i="17"/>
  <c r="I568" i="17" s="1"/>
  <c r="P568" i="17" s="1"/>
  <c r="AD568" i="17"/>
  <c r="AC568" i="17"/>
  <c r="AF568" i="17" s="1"/>
  <c r="O567" i="17"/>
  <c r="AG566" i="17"/>
  <c r="AH448" i="17"/>
  <c r="AI447" i="17"/>
  <c r="AK447" i="17"/>
  <c r="AM566" i="17"/>
  <c r="AL567" i="17"/>
  <c r="V569" i="17" l="1"/>
  <c r="W569" i="17" s="1"/>
  <c r="AB570" i="17" s="1"/>
  <c r="Y569" i="17"/>
  <c r="Z569" i="17"/>
  <c r="AA569" i="17" s="1"/>
  <c r="S568" i="17"/>
  <c r="Q568" i="17"/>
  <c r="AG567" i="17"/>
  <c r="AL568" i="17"/>
  <c r="AM567" i="17"/>
  <c r="H569" i="17"/>
  <c r="I569" i="17" s="1"/>
  <c r="P569" i="17" s="1"/>
  <c r="AE568" i="17"/>
  <c r="AJ568" i="17"/>
  <c r="AH449" i="17"/>
  <c r="AI448" i="17"/>
  <c r="AK448" i="17"/>
  <c r="AC569" i="17"/>
  <c r="AE569" i="17" s="1"/>
  <c r="O568" i="17"/>
  <c r="AD569" i="17"/>
  <c r="N569" i="17"/>
  <c r="C570" i="17"/>
  <c r="X570" i="17" s="1"/>
  <c r="S569" i="17" l="1"/>
  <c r="V570" i="17"/>
  <c r="W570" i="17" s="1"/>
  <c r="AB571" i="17" s="1"/>
  <c r="Z570" i="17"/>
  <c r="AA570" i="17" s="1"/>
  <c r="Y570" i="17"/>
  <c r="Q569" i="17"/>
  <c r="H570" i="17"/>
  <c r="I570" i="17" s="1"/>
  <c r="P570" i="17" s="1"/>
  <c r="AJ569" i="17"/>
  <c r="N570" i="17"/>
  <c r="C571" i="17"/>
  <c r="X571" i="17" s="1"/>
  <c r="AH450" i="17"/>
  <c r="AK449" i="17"/>
  <c r="AI449" i="17"/>
  <c r="AF569" i="17"/>
  <c r="AG568" i="17"/>
  <c r="AL569" i="17"/>
  <c r="AM568" i="17"/>
  <c r="AD570" i="17"/>
  <c r="AC570" i="17"/>
  <c r="AE570" i="17" s="1"/>
  <c r="O569" i="17"/>
  <c r="Z571" i="17" l="1"/>
  <c r="AA571" i="17" s="1"/>
  <c r="Y571" i="17"/>
  <c r="V571" i="17"/>
  <c r="W571" i="17" s="1"/>
  <c r="AB572" i="17" s="1"/>
  <c r="S570" i="17"/>
  <c r="Q570" i="17"/>
  <c r="C572" i="17"/>
  <c r="X572" i="17" s="1"/>
  <c r="N571" i="17"/>
  <c r="AF570" i="17"/>
  <c r="AL570" i="17"/>
  <c r="AM569" i="17"/>
  <c r="AH451" i="17"/>
  <c r="AI450" i="17"/>
  <c r="AK450" i="17"/>
  <c r="H571" i="17"/>
  <c r="I571" i="17" s="1"/>
  <c r="P571" i="17" s="1"/>
  <c r="AJ570" i="17"/>
  <c r="AD571" i="17"/>
  <c r="AC571" i="17"/>
  <c r="AE571" i="17" s="1"/>
  <c r="O570" i="17"/>
  <c r="AG569" i="17"/>
  <c r="S571" i="17" l="1"/>
  <c r="V572" i="17"/>
  <c r="W572" i="17" s="1"/>
  <c r="AB573" i="17" s="1"/>
  <c r="Y572" i="17"/>
  <c r="Z572" i="17"/>
  <c r="AA572" i="17" s="1"/>
  <c r="Q571" i="17"/>
  <c r="AL571" i="17"/>
  <c r="AM570" i="17"/>
  <c r="O571" i="17"/>
  <c r="AD572" i="17"/>
  <c r="AC572" i="17"/>
  <c r="AE572" i="17" s="1"/>
  <c r="AF571" i="17"/>
  <c r="AJ571" i="17"/>
  <c r="AH452" i="17"/>
  <c r="AK451" i="17"/>
  <c r="AI451" i="17"/>
  <c r="N572" i="17"/>
  <c r="C573" i="17"/>
  <c r="X573" i="17" s="1"/>
  <c r="AG570" i="17"/>
  <c r="H572" i="17"/>
  <c r="I572" i="17" s="1"/>
  <c r="P572" i="17" s="1"/>
  <c r="V573" i="17" l="1"/>
  <c r="W573" i="17" s="1"/>
  <c r="AB574" i="17" s="1"/>
  <c r="Z573" i="17"/>
  <c r="AA573" i="17" s="1"/>
  <c r="Y573" i="17"/>
  <c r="S572" i="17"/>
  <c r="Q572" i="17"/>
  <c r="AJ572" i="17"/>
  <c r="AL572" i="17"/>
  <c r="AM571" i="17"/>
  <c r="AH453" i="17"/>
  <c r="AK452" i="17"/>
  <c r="AI452" i="17"/>
  <c r="H573" i="17"/>
  <c r="I573" i="17" s="1"/>
  <c r="P573" i="17" s="1"/>
  <c r="C574" i="17"/>
  <c r="X574" i="17" s="1"/>
  <c r="N573" i="17"/>
  <c r="AD573" i="17"/>
  <c r="AC573" i="17"/>
  <c r="AF573" i="17" s="1"/>
  <c r="O572" i="17"/>
  <c r="AF572" i="17"/>
  <c r="AG571" i="17"/>
  <c r="Z574" i="17" l="1"/>
  <c r="AA574" i="17" s="1"/>
  <c r="Y574" i="17"/>
  <c r="V574" i="17"/>
  <c r="W574" i="17" s="1"/>
  <c r="AB575" i="17" s="1"/>
  <c r="S573" i="17"/>
  <c r="G574" i="17"/>
  <c r="G575" i="17" s="1"/>
  <c r="Q573" i="17"/>
  <c r="AJ573" i="17"/>
  <c r="AL573" i="17"/>
  <c r="AM572" i="17"/>
  <c r="AE573" i="17"/>
  <c r="H574" i="17"/>
  <c r="I574" i="17" s="1"/>
  <c r="P574" i="17" s="1"/>
  <c r="N574" i="17"/>
  <c r="C575" i="17"/>
  <c r="X575" i="17" s="1"/>
  <c r="AH454" i="17"/>
  <c r="AK453" i="17"/>
  <c r="AI453" i="17"/>
  <c r="AC574" i="17"/>
  <c r="AF574" i="17" s="1"/>
  <c r="O573" i="17"/>
  <c r="AD574" i="17"/>
  <c r="AG572" i="17"/>
  <c r="Z575" i="17" l="1"/>
  <c r="AA575" i="17" s="1"/>
  <c r="Y575" i="17"/>
  <c r="V575" i="17"/>
  <c r="W575" i="17" s="1"/>
  <c r="AB576" i="17" s="1"/>
  <c r="S574" i="17"/>
  <c r="Q574" i="17"/>
  <c r="N575" i="17"/>
  <c r="C576" i="17"/>
  <c r="X576" i="17" s="1"/>
  <c r="AE574" i="17"/>
  <c r="AH455" i="17"/>
  <c r="AI454" i="17"/>
  <c r="AK454" i="17"/>
  <c r="O574" i="17"/>
  <c r="AC575" i="17"/>
  <c r="AE575" i="17" s="1"/>
  <c r="AD575" i="17"/>
  <c r="AG573" i="17"/>
  <c r="AM573" i="17"/>
  <c r="AL574" i="17"/>
  <c r="AJ574" i="17"/>
  <c r="H575" i="17"/>
  <c r="I575" i="17" s="1"/>
  <c r="P575" i="17" s="1"/>
  <c r="V576" i="17" l="1"/>
  <c r="W576" i="17" s="1"/>
  <c r="AB577" i="17" s="1"/>
  <c r="Z576" i="17"/>
  <c r="AA576" i="17" s="1"/>
  <c r="Y576" i="17"/>
  <c r="G576" i="17"/>
  <c r="G577" i="17" s="1"/>
  <c r="S575" i="17"/>
  <c r="Q575" i="17"/>
  <c r="AM574" i="17"/>
  <c r="AL575" i="17"/>
  <c r="AJ575" i="17"/>
  <c r="AF575" i="17"/>
  <c r="AH456" i="17"/>
  <c r="AK455" i="17"/>
  <c r="AI455" i="17"/>
  <c r="AG574" i="17"/>
  <c r="H576" i="17"/>
  <c r="I576" i="17" s="1"/>
  <c r="P576" i="17" s="1"/>
  <c r="C577" i="17"/>
  <c r="X577" i="17" s="1"/>
  <c r="N576" i="17"/>
  <c r="AC576" i="17"/>
  <c r="AE576" i="17" s="1"/>
  <c r="AD576" i="17"/>
  <c r="O575" i="17"/>
  <c r="S576" i="17" l="1"/>
  <c r="V577" i="17"/>
  <c r="W577" i="17" s="1"/>
  <c r="AB578" i="17" s="1"/>
  <c r="Z577" i="17"/>
  <c r="AA577" i="17" s="1"/>
  <c r="Y577" i="17"/>
  <c r="Q576" i="17"/>
  <c r="AJ576" i="17"/>
  <c r="O576" i="17"/>
  <c r="AD577" i="17"/>
  <c r="AC577" i="17"/>
  <c r="AE577" i="17" s="1"/>
  <c r="AL576" i="17"/>
  <c r="AM575" i="17"/>
  <c r="H577" i="17"/>
  <c r="I577" i="17" s="1"/>
  <c r="P577" i="17" s="1"/>
  <c r="AF576" i="17"/>
  <c r="C578" i="17"/>
  <c r="X578" i="17" s="1"/>
  <c r="N577" i="17"/>
  <c r="AG575" i="17"/>
  <c r="AH457" i="17"/>
  <c r="AI456" i="17"/>
  <c r="AK456" i="17"/>
  <c r="S577" i="17" l="1"/>
  <c r="Z578" i="17"/>
  <c r="AA578" i="17" s="1"/>
  <c r="Y578" i="17"/>
  <c r="V578" i="17"/>
  <c r="W578" i="17" s="1"/>
  <c r="AB579" i="17" s="1"/>
  <c r="G578" i="17"/>
  <c r="Q577" i="17"/>
  <c r="AJ577" i="17"/>
  <c r="H578" i="17"/>
  <c r="I578" i="17" s="1"/>
  <c r="P578" i="17" s="1"/>
  <c r="AC578" i="17"/>
  <c r="AE578" i="17" s="1"/>
  <c r="O577" i="17"/>
  <c r="AD578" i="17"/>
  <c r="AF577" i="17"/>
  <c r="AM576" i="17"/>
  <c r="AL577" i="17"/>
  <c r="AG576" i="17"/>
  <c r="AH458" i="17"/>
  <c r="AI457" i="17"/>
  <c r="AK457" i="17"/>
  <c r="N578" i="17"/>
  <c r="C579" i="17"/>
  <c r="X579" i="17" s="1"/>
  <c r="S578" i="17" l="1"/>
  <c r="V579" i="17"/>
  <c r="W579" i="17" s="1"/>
  <c r="AB580" i="17" s="1"/>
  <c r="Z579" i="17"/>
  <c r="AA579" i="17" s="1"/>
  <c r="Y579" i="17"/>
  <c r="Q578" i="17"/>
  <c r="G579" i="17"/>
  <c r="AJ578" i="17"/>
  <c r="AH459" i="17"/>
  <c r="AI458" i="17"/>
  <c r="AK458" i="17"/>
  <c r="AF578" i="17"/>
  <c r="AD579" i="17"/>
  <c r="AC579" i="17"/>
  <c r="AE579" i="17" s="1"/>
  <c r="O578" i="17"/>
  <c r="AG577" i="17"/>
  <c r="C580" i="17"/>
  <c r="X580" i="17" s="1"/>
  <c r="N579" i="17"/>
  <c r="H579" i="17"/>
  <c r="I579" i="17" s="1"/>
  <c r="P579" i="17" s="1"/>
  <c r="AM577" i="17"/>
  <c r="AL578" i="17"/>
  <c r="S579" i="17" l="1"/>
  <c r="V580" i="17"/>
  <c r="W580" i="17" s="1"/>
  <c r="AB581" i="17" s="1"/>
  <c r="Z580" i="17"/>
  <c r="AA580" i="17" s="1"/>
  <c r="Y580" i="17"/>
  <c r="Q579" i="17"/>
  <c r="AJ579" i="17"/>
  <c r="AM578" i="17"/>
  <c r="AL579" i="17"/>
  <c r="AH460" i="17"/>
  <c r="AK459" i="17"/>
  <c r="AI459" i="17"/>
  <c r="AF579" i="17"/>
  <c r="AD580" i="17"/>
  <c r="O579" i="17"/>
  <c r="AC580" i="17"/>
  <c r="AE580" i="17" s="1"/>
  <c r="N580" i="17"/>
  <c r="C581" i="17"/>
  <c r="X581" i="17" s="1"/>
  <c r="G580" i="17"/>
  <c r="G581" i="17" s="1"/>
  <c r="G582" i="17" s="1"/>
  <c r="G583" i="17" s="1"/>
  <c r="G584" i="17" s="1"/>
  <c r="G585" i="17" s="1"/>
  <c r="AG578" i="17"/>
  <c r="H580" i="17"/>
  <c r="I580" i="17" s="1"/>
  <c r="P580" i="17" s="1"/>
  <c r="S580" i="17" l="1"/>
  <c r="V581" i="17"/>
  <c r="W581" i="17" s="1"/>
  <c r="AB582" i="17" s="1"/>
  <c r="Y581" i="17"/>
  <c r="Z581" i="17"/>
  <c r="AA581" i="17" s="1"/>
  <c r="Q580" i="17"/>
  <c r="O580" i="17"/>
  <c r="AC581" i="17"/>
  <c r="AF581" i="17" s="1"/>
  <c r="AD581" i="17"/>
  <c r="AH461" i="17"/>
  <c r="AI460" i="17"/>
  <c r="AK460" i="17"/>
  <c r="AF580" i="17"/>
  <c r="AG579" i="17"/>
  <c r="AJ580" i="17"/>
  <c r="C582" i="17"/>
  <c r="X582" i="17" s="1"/>
  <c r="N581" i="17"/>
  <c r="H581" i="17"/>
  <c r="I581" i="17" s="1"/>
  <c r="P581" i="17" s="1"/>
  <c r="AL580" i="17"/>
  <c r="AM579" i="17"/>
  <c r="S581" i="17" l="1"/>
  <c r="V582" i="17"/>
  <c r="W582" i="17" s="1"/>
  <c r="AB583" i="17" s="1"/>
  <c r="Z582" i="17"/>
  <c r="AA582" i="17" s="1"/>
  <c r="Y582" i="17"/>
  <c r="Q581" i="17"/>
  <c r="AE581" i="17"/>
  <c r="AM580" i="17"/>
  <c r="AL581" i="17"/>
  <c r="C583" i="17"/>
  <c r="X583" i="17" s="1"/>
  <c r="N582" i="17"/>
  <c r="AH462" i="17"/>
  <c r="AK461" i="17"/>
  <c r="AI461" i="17"/>
  <c r="AJ581" i="17"/>
  <c r="AG580" i="17"/>
  <c r="O581" i="17"/>
  <c r="AD582" i="17"/>
  <c r="AC582" i="17"/>
  <c r="AF582" i="17" s="1"/>
  <c r="H582" i="17"/>
  <c r="I582" i="17" s="1"/>
  <c r="P582" i="17" s="1"/>
  <c r="S582" i="17"/>
  <c r="Z583" i="17" l="1"/>
  <c r="AA583" i="17" s="1"/>
  <c r="Y583" i="17"/>
  <c r="V583" i="17"/>
  <c r="W583" i="17" s="1"/>
  <c r="AB584" i="17" s="1"/>
  <c r="Q582" i="17"/>
  <c r="AG581" i="17"/>
  <c r="AH463" i="17"/>
  <c r="AK462" i="17"/>
  <c r="AI462" i="17"/>
  <c r="AE582" i="17"/>
  <c r="AM581" i="17"/>
  <c r="AL582" i="17"/>
  <c r="S583" i="17"/>
  <c r="H583" i="17"/>
  <c r="I583" i="17" s="1"/>
  <c r="P583" i="17" s="1"/>
  <c r="C584" i="17"/>
  <c r="X584" i="17" s="1"/>
  <c r="N583" i="17"/>
  <c r="AC583" i="17"/>
  <c r="AF583" i="17" s="1"/>
  <c r="AD583" i="17"/>
  <c r="O582" i="17"/>
  <c r="AJ582" i="17"/>
  <c r="V584" i="17" l="1"/>
  <c r="W584" i="17" s="1"/>
  <c r="AB585" i="17" s="1"/>
  <c r="Y584" i="17"/>
  <c r="Z584" i="17"/>
  <c r="AA584" i="17" s="1"/>
  <c r="Q583" i="17"/>
  <c r="AE583" i="17"/>
  <c r="AJ583" i="17"/>
  <c r="AH464" i="17"/>
  <c r="AI463" i="17"/>
  <c r="AK463" i="17"/>
  <c r="AG582" i="17"/>
  <c r="N584" i="17"/>
  <c r="C585" i="17"/>
  <c r="X585" i="17" s="1"/>
  <c r="AL583" i="17"/>
  <c r="AM582" i="17"/>
  <c r="O583" i="17"/>
  <c r="AD584" i="17"/>
  <c r="AC584" i="17"/>
  <c r="AF584" i="17" s="1"/>
  <c r="H584" i="17"/>
  <c r="I584" i="17" s="1"/>
  <c r="P584" i="17" s="1"/>
  <c r="S584" i="17" l="1"/>
  <c r="V585" i="17"/>
  <c r="W585" i="17" s="1"/>
  <c r="AB586" i="17" s="1"/>
  <c r="Z585" i="17"/>
  <c r="AA585" i="17" s="1"/>
  <c r="Y585" i="17"/>
  <c r="H585" i="17"/>
  <c r="I585" i="17" s="1"/>
  <c r="P585" i="17" s="1"/>
  <c r="AL584" i="17"/>
  <c r="AM583" i="17"/>
  <c r="O584" i="17"/>
  <c r="AC585" i="17"/>
  <c r="AF585" i="17" s="1"/>
  <c r="AD585" i="17"/>
  <c r="AE584" i="17"/>
  <c r="C586" i="17"/>
  <c r="X586" i="17" s="1"/>
  <c r="N585" i="17"/>
  <c r="AH465" i="17"/>
  <c r="AK464" i="17"/>
  <c r="AI464" i="17"/>
  <c r="AG583" i="17"/>
  <c r="Q584" i="17"/>
  <c r="AJ584" i="17"/>
  <c r="S585" i="17" l="1"/>
  <c r="Y586" i="17"/>
  <c r="Z586" i="17"/>
  <c r="AA586" i="17" s="1"/>
  <c r="V586" i="17"/>
  <c r="W586" i="17" s="1"/>
  <c r="AB587" i="17" s="1"/>
  <c r="G586" i="17"/>
  <c r="G587" i="17" s="1"/>
  <c r="Q585" i="17"/>
  <c r="AM584" i="17"/>
  <c r="AL585" i="17"/>
  <c r="AH466" i="17"/>
  <c r="AI465" i="17"/>
  <c r="AK465" i="17"/>
  <c r="C587" i="17"/>
  <c r="X587" i="17" s="1"/>
  <c r="N586" i="17"/>
  <c r="AE585" i="17"/>
  <c r="AD586" i="17"/>
  <c r="O585" i="17"/>
  <c r="AC586" i="17"/>
  <c r="AE586" i="17" s="1"/>
  <c r="AJ585" i="17"/>
  <c r="AG584" i="17"/>
  <c r="H586" i="17"/>
  <c r="I586" i="17" s="1"/>
  <c r="P586" i="17" s="1"/>
  <c r="S586" i="17" l="1"/>
  <c r="Z587" i="17"/>
  <c r="AA587" i="17" s="1"/>
  <c r="Y587" i="17"/>
  <c r="V587" i="17"/>
  <c r="W587" i="17" s="1"/>
  <c r="AB588" i="17" s="1"/>
  <c r="Q586" i="17"/>
  <c r="AF586" i="17"/>
  <c r="AG585" i="17"/>
  <c r="N587" i="17"/>
  <c r="C588" i="17"/>
  <c r="X588" i="17" s="1"/>
  <c r="AJ586" i="17"/>
  <c r="AH467" i="17"/>
  <c r="AI466" i="17"/>
  <c r="AK466" i="17"/>
  <c r="AM585" i="17"/>
  <c r="AL586" i="17"/>
  <c r="H587" i="17"/>
  <c r="I587" i="17" s="1"/>
  <c r="P587" i="17" s="1"/>
  <c r="AC587" i="17"/>
  <c r="AF587" i="17" s="1"/>
  <c r="O586" i="17"/>
  <c r="AD587" i="17"/>
  <c r="S587" i="17" l="1"/>
  <c r="V588" i="17"/>
  <c r="W588" i="17" s="1"/>
  <c r="AB589" i="17" s="1"/>
  <c r="Z588" i="17"/>
  <c r="AA588" i="17" s="1"/>
  <c r="Y588" i="17"/>
  <c r="G588" i="17"/>
  <c r="G589" i="17" s="1"/>
  <c r="Q587" i="17"/>
  <c r="N588" i="17"/>
  <c r="C589" i="17"/>
  <c r="X589" i="17" s="1"/>
  <c r="O587" i="17"/>
  <c r="AD588" i="17"/>
  <c r="AC588" i="17"/>
  <c r="AF588" i="17" s="1"/>
  <c r="AE587" i="17"/>
  <c r="AH468" i="17"/>
  <c r="AI467" i="17"/>
  <c r="AK467" i="17"/>
  <c r="AG586" i="17"/>
  <c r="AJ587" i="17"/>
  <c r="H588" i="17"/>
  <c r="I588" i="17" s="1"/>
  <c r="P588" i="17" s="1"/>
  <c r="AL587" i="17"/>
  <c r="AM586" i="17"/>
  <c r="S588" i="17" l="1"/>
  <c r="V589" i="17"/>
  <c r="W589" i="17" s="1"/>
  <c r="AB590" i="17" s="1"/>
  <c r="Z589" i="17"/>
  <c r="AA589" i="17" s="1"/>
  <c r="Y589" i="17"/>
  <c r="Q588" i="17"/>
  <c r="AJ588" i="17"/>
  <c r="AE588" i="17"/>
  <c r="C590" i="17"/>
  <c r="X590" i="17" s="1"/>
  <c r="N589" i="17"/>
  <c r="AG587" i="17"/>
  <c r="AM587" i="17"/>
  <c r="AL588" i="17"/>
  <c r="H589" i="17"/>
  <c r="I589" i="17" s="1"/>
  <c r="P589" i="17" s="1"/>
  <c r="AH469" i="17"/>
  <c r="AK468" i="17"/>
  <c r="AI468" i="17"/>
  <c r="AC589" i="17"/>
  <c r="AE589" i="17" s="1"/>
  <c r="O588" i="17"/>
  <c r="AD589" i="17"/>
  <c r="S589" i="17" l="1"/>
  <c r="Z590" i="17"/>
  <c r="AA590" i="17" s="1"/>
  <c r="V590" i="17"/>
  <c r="W590" i="17" s="1"/>
  <c r="AB591" i="17" s="1"/>
  <c r="G590" i="17"/>
  <c r="Y590" i="17"/>
  <c r="Q589" i="17"/>
  <c r="AH470" i="17"/>
  <c r="AI469" i="17"/>
  <c r="AK469" i="17"/>
  <c r="AG588" i="17"/>
  <c r="H590" i="17"/>
  <c r="I590" i="17" s="1"/>
  <c r="P590" i="17" s="1"/>
  <c r="AF589" i="17"/>
  <c r="O589" i="17"/>
  <c r="AD590" i="17"/>
  <c r="AC590" i="17"/>
  <c r="AE590" i="17" s="1"/>
  <c r="AJ589" i="17"/>
  <c r="AL589" i="17"/>
  <c r="AM588" i="17"/>
  <c r="N590" i="17"/>
  <c r="C591" i="17"/>
  <c r="X591" i="17" s="1"/>
  <c r="S590" i="17" l="1"/>
  <c r="V591" i="17"/>
  <c r="W591" i="17" s="1"/>
  <c r="AB592" i="17" s="1"/>
  <c r="Z591" i="17"/>
  <c r="AA591" i="17" s="1"/>
  <c r="Y591" i="17"/>
  <c r="G591" i="17"/>
  <c r="Q590" i="17"/>
  <c r="AF590" i="17"/>
  <c r="N591" i="17"/>
  <c r="C592" i="17"/>
  <c r="X592" i="17" s="1"/>
  <c r="AM589" i="17"/>
  <c r="AL590" i="17"/>
  <c r="AJ590" i="17"/>
  <c r="AH471" i="17"/>
  <c r="AK470" i="17"/>
  <c r="AI470" i="17"/>
  <c r="H591" i="17"/>
  <c r="I591" i="17" s="1"/>
  <c r="P591" i="17" s="1"/>
  <c r="O590" i="17"/>
  <c r="AD591" i="17"/>
  <c r="AC591" i="17"/>
  <c r="AE591" i="17" s="1"/>
  <c r="AG589" i="17"/>
  <c r="S591" i="17" l="1"/>
  <c r="Z592" i="17"/>
  <c r="AA592" i="17" s="1"/>
  <c r="V592" i="17"/>
  <c r="W592" i="17" s="1"/>
  <c r="AB593" i="17" s="1"/>
  <c r="Y592" i="17"/>
  <c r="Q591" i="17"/>
  <c r="H592" i="17"/>
  <c r="I592" i="17" s="1"/>
  <c r="P592" i="17" s="1"/>
  <c r="N592" i="17"/>
  <c r="C593" i="17"/>
  <c r="X593" i="17" s="1"/>
  <c r="G592" i="17"/>
  <c r="G593" i="17" s="1"/>
  <c r="G594" i="17" s="1"/>
  <c r="G595" i="17" s="1"/>
  <c r="G596" i="17" s="1"/>
  <c r="G597" i="17" s="1"/>
  <c r="AD592" i="17"/>
  <c r="O591" i="17"/>
  <c r="AC592" i="17"/>
  <c r="AF592" i="17" s="1"/>
  <c r="AH472" i="17"/>
  <c r="AI471" i="17"/>
  <c r="AK471" i="17"/>
  <c r="AM590" i="17"/>
  <c r="AL591" i="17"/>
  <c r="AF591" i="17"/>
  <c r="AG590" i="17"/>
  <c r="AJ591" i="17"/>
  <c r="S592" i="17" l="1"/>
  <c r="V593" i="17"/>
  <c r="W593" i="17" s="1"/>
  <c r="AB594" i="17" s="1"/>
  <c r="Y593" i="17"/>
  <c r="Z593" i="17"/>
  <c r="AA593" i="17" s="1"/>
  <c r="Q592" i="17"/>
  <c r="AM591" i="17"/>
  <c r="AL592" i="17"/>
  <c r="H593" i="17"/>
  <c r="I593" i="17" s="1"/>
  <c r="P593" i="17" s="1"/>
  <c r="N593" i="17"/>
  <c r="C594" i="17"/>
  <c r="X594" i="17" s="1"/>
  <c r="AC593" i="17"/>
  <c r="AF593" i="17" s="1"/>
  <c r="O592" i="17"/>
  <c r="AD593" i="17"/>
  <c r="AJ592" i="17"/>
  <c r="AE592" i="17"/>
  <c r="AH473" i="17"/>
  <c r="AK472" i="17"/>
  <c r="AI472" i="17"/>
  <c r="AG591" i="17"/>
  <c r="S593" i="17" l="1"/>
  <c r="V594" i="17"/>
  <c r="W594" i="17" s="1"/>
  <c r="AB595" i="17" s="1"/>
  <c r="Z594" i="17"/>
  <c r="AA594" i="17" s="1"/>
  <c r="Y594" i="17"/>
  <c r="Q593" i="17"/>
  <c r="AJ593" i="17"/>
  <c r="AC594" i="17"/>
  <c r="AF594" i="17" s="1"/>
  <c r="O593" i="17"/>
  <c r="AD594" i="17"/>
  <c r="AH474" i="17"/>
  <c r="AI473" i="17"/>
  <c r="AK473" i="17"/>
  <c r="AG592" i="17"/>
  <c r="AM592" i="17"/>
  <c r="AL593" i="17"/>
  <c r="N594" i="17"/>
  <c r="C595" i="17"/>
  <c r="X595" i="17" s="1"/>
  <c r="AE593" i="17"/>
  <c r="H594" i="17"/>
  <c r="I594" i="17" s="1"/>
  <c r="P594" i="17" s="1"/>
  <c r="S594" i="17" l="1"/>
  <c r="Z595" i="17"/>
  <c r="AA595" i="17" s="1"/>
  <c r="Y595" i="17"/>
  <c r="V595" i="17"/>
  <c r="W595" i="17" s="1"/>
  <c r="AB596" i="17" s="1"/>
  <c r="Q594" i="17"/>
  <c r="AJ594" i="17"/>
  <c r="AE594" i="17"/>
  <c r="AL594" i="17"/>
  <c r="AM593" i="17"/>
  <c r="AH475" i="17"/>
  <c r="AI474" i="17"/>
  <c r="AK474" i="17"/>
  <c r="AG593" i="17"/>
  <c r="AC595" i="17"/>
  <c r="AF595" i="17" s="1"/>
  <c r="O594" i="17"/>
  <c r="AD595" i="17"/>
  <c r="C596" i="17"/>
  <c r="X596" i="17" s="1"/>
  <c r="N595" i="17"/>
  <c r="H595" i="17"/>
  <c r="I595" i="17" s="1"/>
  <c r="P595" i="17" s="1"/>
  <c r="S595" i="17" l="1"/>
  <c r="V596" i="17"/>
  <c r="W596" i="17" s="1"/>
  <c r="AB597" i="17" s="1"/>
  <c r="Y596" i="17"/>
  <c r="Z596" i="17"/>
  <c r="AA596" i="17" s="1"/>
  <c r="Q595" i="17"/>
  <c r="N596" i="17"/>
  <c r="C597" i="17"/>
  <c r="X597" i="17" s="1"/>
  <c r="H596" i="17"/>
  <c r="I596" i="17" s="1"/>
  <c r="P596" i="17" s="1"/>
  <c r="AC596" i="17"/>
  <c r="AE596" i="17" s="1"/>
  <c r="O595" i="17"/>
  <c r="AD596" i="17"/>
  <c r="AM594" i="17"/>
  <c r="AL595" i="17"/>
  <c r="AG594" i="17"/>
  <c r="AE595" i="17"/>
  <c r="AJ595" i="17"/>
  <c r="AH476" i="17"/>
  <c r="AK475" i="17"/>
  <c r="AI475" i="17"/>
  <c r="S596" i="17" l="1"/>
  <c r="V597" i="17"/>
  <c r="W597" i="17" s="1"/>
  <c r="AB598" i="17" s="1"/>
  <c r="Y597" i="17"/>
  <c r="Z597" i="17"/>
  <c r="AA597" i="17" s="1"/>
  <c r="Q596" i="17"/>
  <c r="AJ596" i="17"/>
  <c r="C598" i="17"/>
  <c r="X598" i="17" s="1"/>
  <c r="N597" i="17"/>
  <c r="AD597" i="17"/>
  <c r="O596" i="17"/>
  <c r="AC597" i="17"/>
  <c r="AF597" i="17" s="1"/>
  <c r="H597" i="17"/>
  <c r="I597" i="17" s="1"/>
  <c r="P597" i="17" s="1"/>
  <c r="AH477" i="17"/>
  <c r="AK476" i="17"/>
  <c r="AI476" i="17"/>
  <c r="AG595" i="17"/>
  <c r="AF596" i="17"/>
  <c r="AM595" i="17"/>
  <c r="AL596" i="17"/>
  <c r="S597" i="17" l="1"/>
  <c r="Z598" i="17"/>
  <c r="AA598" i="17" s="1"/>
  <c r="V598" i="17"/>
  <c r="W598" i="17" s="1"/>
  <c r="AB599" i="17" s="1"/>
  <c r="Y598" i="17"/>
  <c r="G598" i="17"/>
  <c r="G599" i="17" s="1"/>
  <c r="Q597" i="17"/>
  <c r="AJ597" i="17"/>
  <c r="AE597" i="17"/>
  <c r="AH478" i="17"/>
  <c r="AI477" i="17"/>
  <c r="AK477" i="17"/>
  <c r="AM596" i="17"/>
  <c r="AL597" i="17"/>
  <c r="H598" i="17"/>
  <c r="I598" i="17" s="1"/>
  <c r="P598" i="17" s="1"/>
  <c r="N598" i="17"/>
  <c r="C599" i="17"/>
  <c r="X599" i="17" s="1"/>
  <c r="AG596" i="17"/>
  <c r="O597" i="17"/>
  <c r="AC598" i="17"/>
  <c r="AE598" i="17" s="1"/>
  <c r="AD598" i="17"/>
  <c r="S598" i="17" l="1"/>
  <c r="Z599" i="17"/>
  <c r="AA599" i="17" s="1"/>
  <c r="Y599" i="17"/>
  <c r="V599" i="17"/>
  <c r="W599" i="17" s="1"/>
  <c r="AB600" i="17" s="1"/>
  <c r="Q598" i="17"/>
  <c r="AJ598" i="17"/>
  <c r="AH479" i="17"/>
  <c r="AI478" i="17"/>
  <c r="AK478" i="17"/>
  <c r="N599" i="17"/>
  <c r="C600" i="17"/>
  <c r="X600" i="17" s="1"/>
  <c r="AC599" i="17"/>
  <c r="AF599" i="17" s="1"/>
  <c r="AD599" i="17"/>
  <c r="O598" i="17"/>
  <c r="AL598" i="17"/>
  <c r="AM597" i="17"/>
  <c r="AF598" i="17"/>
  <c r="H599" i="17"/>
  <c r="I599" i="17" s="1"/>
  <c r="P599" i="17" s="1"/>
  <c r="AG597" i="17"/>
  <c r="S599" i="17" l="1"/>
  <c r="V600" i="17"/>
  <c r="W600" i="17" s="1"/>
  <c r="AB601" i="17" s="1"/>
  <c r="Z600" i="17"/>
  <c r="AA600" i="17" s="1"/>
  <c r="Y600" i="17"/>
  <c r="G600" i="17"/>
  <c r="G601" i="17" s="1"/>
  <c r="Q599" i="17"/>
  <c r="H600" i="17"/>
  <c r="I600" i="17" s="1"/>
  <c r="P600" i="17" s="1"/>
  <c r="AE599" i="17"/>
  <c r="O599" i="17"/>
  <c r="AC600" i="17"/>
  <c r="AF600" i="17" s="1"/>
  <c r="AD600" i="17"/>
  <c r="AH480" i="17"/>
  <c r="AK479" i="17"/>
  <c r="AI479" i="17"/>
  <c r="N600" i="17"/>
  <c r="C601" i="17"/>
  <c r="X601" i="17" s="1"/>
  <c r="AJ599" i="17"/>
  <c r="AG598" i="17"/>
  <c r="AM598" i="17"/>
  <c r="AL599" i="17"/>
  <c r="S600" i="17" l="1"/>
  <c r="V601" i="17"/>
  <c r="W601" i="17" s="1"/>
  <c r="AB602" i="17" s="1"/>
  <c r="Z601" i="17"/>
  <c r="AA601" i="17" s="1"/>
  <c r="Y601" i="17"/>
  <c r="Q600" i="17"/>
  <c r="AG599" i="17"/>
  <c r="AH481" i="17"/>
  <c r="AK480" i="17"/>
  <c r="AI480" i="17"/>
  <c r="H601" i="17"/>
  <c r="I601" i="17" s="1"/>
  <c r="P601" i="17" s="1"/>
  <c r="O600" i="17"/>
  <c r="AC601" i="17"/>
  <c r="AE601" i="17" s="1"/>
  <c r="AD601" i="17"/>
  <c r="AJ600" i="17"/>
  <c r="AE600" i="17"/>
  <c r="AM599" i="17"/>
  <c r="AL600" i="17"/>
  <c r="N601" i="17"/>
  <c r="C602" i="17"/>
  <c r="X602" i="17" s="1"/>
  <c r="S601" i="17" l="1"/>
  <c r="Z602" i="17"/>
  <c r="AA602" i="17" s="1"/>
  <c r="V602" i="17"/>
  <c r="W602" i="17" s="1"/>
  <c r="AB603" i="17" s="1"/>
  <c r="G602" i="17"/>
  <c r="Y602" i="17"/>
  <c r="Q601" i="17"/>
  <c r="H602" i="17"/>
  <c r="I602" i="17" s="1"/>
  <c r="P602" i="17" s="1"/>
  <c r="AF601" i="17"/>
  <c r="AM600" i="17"/>
  <c r="AL601" i="17"/>
  <c r="AG600" i="17"/>
  <c r="N602" i="17"/>
  <c r="C603" i="17"/>
  <c r="X603" i="17" s="1"/>
  <c r="O601" i="17"/>
  <c r="AD602" i="17"/>
  <c r="AC602" i="17"/>
  <c r="AF602" i="17" s="1"/>
  <c r="AJ601" i="17"/>
  <c r="AH482" i="17"/>
  <c r="AK481" i="17"/>
  <c r="AI481" i="17"/>
  <c r="S602" i="17" l="1"/>
  <c r="V603" i="17"/>
  <c r="W603" i="17" s="1"/>
  <c r="AB604" i="17" s="1"/>
  <c r="Z603" i="17"/>
  <c r="AA603" i="17" s="1"/>
  <c r="Y603" i="17"/>
  <c r="G603" i="17"/>
  <c r="Q602" i="17"/>
  <c r="AJ602" i="17"/>
  <c r="AC603" i="17"/>
  <c r="AF603" i="17" s="1"/>
  <c r="O602" i="17"/>
  <c r="AD603" i="17"/>
  <c r="N603" i="17"/>
  <c r="C604" i="17"/>
  <c r="X604" i="17" s="1"/>
  <c r="AH483" i="17"/>
  <c r="AI482" i="17"/>
  <c r="AK482" i="17"/>
  <c r="AL602" i="17"/>
  <c r="AM601" i="17"/>
  <c r="AE602" i="17"/>
  <c r="H603" i="17"/>
  <c r="I603" i="17" s="1"/>
  <c r="P603" i="17" s="1"/>
  <c r="AG601" i="17"/>
  <c r="S603" i="17" l="1"/>
  <c r="V604" i="17"/>
  <c r="W604" i="17" s="1"/>
  <c r="AB605" i="17" s="1"/>
  <c r="Z604" i="17"/>
  <c r="AA604" i="17" s="1"/>
  <c r="Y604" i="17"/>
  <c r="Q603" i="17"/>
  <c r="AL603" i="17"/>
  <c r="AM602" i="17"/>
  <c r="O603" i="17"/>
  <c r="AD604" i="17"/>
  <c r="AC604" i="17"/>
  <c r="AF604" i="17" s="1"/>
  <c r="AJ603" i="17"/>
  <c r="H604" i="17"/>
  <c r="I604" i="17" s="1"/>
  <c r="P604" i="17" s="1"/>
  <c r="AH484" i="17"/>
  <c r="AI483" i="17"/>
  <c r="AK483" i="17"/>
  <c r="AE603" i="17"/>
  <c r="AG602" i="17"/>
  <c r="N604" i="17"/>
  <c r="C605" i="17"/>
  <c r="X605" i="17" s="1"/>
  <c r="G604" i="17"/>
  <c r="G605" i="17" s="1"/>
  <c r="G606" i="17" s="1"/>
  <c r="G607" i="17" s="1"/>
  <c r="G608" i="17" s="1"/>
  <c r="G609" i="17" s="1"/>
  <c r="S604" i="17" l="1"/>
  <c r="S605" i="17" s="1"/>
  <c r="V605" i="17"/>
  <c r="W605" i="17" s="1"/>
  <c r="AB606" i="17" s="1"/>
  <c r="Z605" i="17"/>
  <c r="AA605" i="17" s="1"/>
  <c r="Y605" i="17"/>
  <c r="Q604" i="17"/>
  <c r="O604" i="17"/>
  <c r="AC605" i="17"/>
  <c r="AF605" i="17" s="1"/>
  <c r="AD605" i="17"/>
  <c r="N605" i="17"/>
  <c r="C606" i="17"/>
  <c r="X606" i="17" s="1"/>
  <c r="AG603" i="17"/>
  <c r="AE604" i="17"/>
  <c r="AJ604" i="17"/>
  <c r="H605" i="17"/>
  <c r="I605" i="17" s="1"/>
  <c r="P605" i="17" s="1"/>
  <c r="AH485" i="17"/>
  <c r="AI484" i="17"/>
  <c r="AK484" i="17"/>
  <c r="AL604" i="17"/>
  <c r="AM603" i="17"/>
  <c r="V606" i="17" l="1"/>
  <c r="W606" i="17" s="1"/>
  <c r="AB607" i="17" s="1"/>
  <c r="Z606" i="17"/>
  <c r="AA606" i="17" s="1"/>
  <c r="Y606" i="17"/>
  <c r="Q605" i="17"/>
  <c r="AH486" i="17"/>
  <c r="AI485" i="17"/>
  <c r="AK485" i="17"/>
  <c r="AG604" i="17"/>
  <c r="C607" i="17"/>
  <c r="X607" i="17" s="1"/>
  <c r="N606" i="17"/>
  <c r="AJ605" i="17"/>
  <c r="AE605" i="17"/>
  <c r="O605" i="17"/>
  <c r="AC606" i="17"/>
  <c r="AF606" i="17" s="1"/>
  <c r="AD606" i="17"/>
  <c r="H606" i="17"/>
  <c r="I606" i="17" s="1"/>
  <c r="P606" i="17" s="1"/>
  <c r="AM604" i="17"/>
  <c r="AL605" i="17"/>
  <c r="S606" i="17" l="1"/>
  <c r="Y607" i="17"/>
  <c r="Z607" i="17"/>
  <c r="AA607" i="17" s="1"/>
  <c r="V607" i="17"/>
  <c r="W607" i="17" s="1"/>
  <c r="AB608" i="17" s="1"/>
  <c r="Q606" i="17"/>
  <c r="AC607" i="17"/>
  <c r="AF607" i="17" s="1"/>
  <c r="O606" i="17"/>
  <c r="AD607" i="17"/>
  <c r="AH487" i="17"/>
  <c r="AI486" i="17"/>
  <c r="AK486" i="17"/>
  <c r="C608" i="17"/>
  <c r="X608" i="17" s="1"/>
  <c r="N607" i="17"/>
  <c r="AE606" i="17"/>
  <c r="AM605" i="17"/>
  <c r="AL606" i="17"/>
  <c r="AJ606" i="17"/>
  <c r="AG605" i="17"/>
  <c r="H607" i="17"/>
  <c r="I607" i="17" s="1"/>
  <c r="P607" i="17" s="1"/>
  <c r="S607" i="17" l="1"/>
  <c r="V608" i="17"/>
  <c r="W608" i="17" s="1"/>
  <c r="AB609" i="17" s="1"/>
  <c r="Z608" i="17"/>
  <c r="AA608" i="17" s="1"/>
  <c r="Y608" i="17"/>
  <c r="Q607" i="17"/>
  <c r="AL607" i="17"/>
  <c r="AM606" i="17"/>
  <c r="N608" i="17"/>
  <c r="C609" i="17"/>
  <c r="X609" i="17" s="1"/>
  <c r="AE607" i="17"/>
  <c r="AJ607" i="17"/>
  <c r="AG606" i="17"/>
  <c r="O607" i="17"/>
  <c r="AC608" i="17"/>
  <c r="AE608" i="17" s="1"/>
  <c r="AD608" i="17"/>
  <c r="H608" i="17"/>
  <c r="I608" i="17" s="1"/>
  <c r="P608" i="17" s="1"/>
  <c r="AH488" i="17"/>
  <c r="AI487" i="17"/>
  <c r="AK487" i="17"/>
  <c r="S608" i="17" l="1"/>
  <c r="V609" i="17"/>
  <c r="W609" i="17" s="1"/>
  <c r="AB610" i="17" s="1"/>
  <c r="Y609" i="17"/>
  <c r="Z609" i="17"/>
  <c r="AA609" i="17" s="1"/>
  <c r="Q608" i="17"/>
  <c r="H609" i="17"/>
  <c r="I609" i="17" s="1"/>
  <c r="P609" i="17" s="1"/>
  <c r="C610" i="17"/>
  <c r="X610" i="17" s="1"/>
  <c r="N609" i="17"/>
  <c r="AG607" i="17"/>
  <c r="AF608" i="17"/>
  <c r="AH489" i="17"/>
  <c r="AI488" i="17"/>
  <c r="AK488" i="17"/>
  <c r="AJ608" i="17"/>
  <c r="AL608" i="17"/>
  <c r="AM607" i="17"/>
  <c r="O608" i="17"/>
  <c r="AD609" i="17"/>
  <c r="AC609" i="17"/>
  <c r="AF609" i="17" s="1"/>
  <c r="S609" i="17" l="1"/>
  <c r="Z610" i="17"/>
  <c r="AA610" i="17" s="1"/>
  <c r="Y610" i="17"/>
  <c r="V610" i="17"/>
  <c r="W610" i="17" s="1"/>
  <c r="AB611" i="17" s="1"/>
  <c r="G610" i="17"/>
  <c r="G611" i="17" s="1"/>
  <c r="Q609" i="17"/>
  <c r="AL609" i="17"/>
  <c r="AM608" i="17"/>
  <c r="C611" i="17"/>
  <c r="X611" i="17" s="1"/>
  <c r="N610" i="17"/>
  <c r="AD610" i="17"/>
  <c r="O609" i="17"/>
  <c r="AC610" i="17"/>
  <c r="AF610" i="17" s="1"/>
  <c r="AE609" i="17"/>
  <c r="AJ609" i="17"/>
  <c r="AG608" i="17"/>
  <c r="H610" i="17"/>
  <c r="I610" i="17" s="1"/>
  <c r="P610" i="17" s="1"/>
  <c r="AH490" i="17"/>
  <c r="AK489" i="17"/>
  <c r="AI489" i="17"/>
  <c r="S610" i="17" l="1"/>
  <c r="S611" i="17" s="1"/>
  <c r="Z611" i="17"/>
  <c r="AA611" i="17" s="1"/>
  <c r="Y611" i="17"/>
  <c r="V611" i="17"/>
  <c r="W611" i="17" s="1"/>
  <c r="AB612" i="17" s="1"/>
  <c r="Q610" i="17"/>
  <c r="AD611" i="17"/>
  <c r="O610" i="17"/>
  <c r="AC611" i="17"/>
  <c r="AF611" i="17" s="1"/>
  <c r="AJ610" i="17"/>
  <c r="AE610" i="17"/>
  <c r="AH491" i="17"/>
  <c r="AI490" i="17"/>
  <c r="AK490" i="17"/>
  <c r="AG609" i="17"/>
  <c r="C612" i="17"/>
  <c r="X612" i="17" s="1"/>
  <c r="N611" i="17"/>
  <c r="H611" i="17"/>
  <c r="I611" i="17" s="1"/>
  <c r="P611" i="17" s="1"/>
  <c r="AL610" i="17"/>
  <c r="AM609" i="17"/>
  <c r="V612" i="17" l="1"/>
  <c r="W612" i="17" s="1"/>
  <c r="AB613" i="17" s="1"/>
  <c r="Z612" i="17"/>
  <c r="AA612" i="17" s="1"/>
  <c r="Y612" i="17"/>
  <c r="G612" i="17"/>
  <c r="G613" i="17" s="1"/>
  <c r="Q611" i="17"/>
  <c r="AL611" i="17"/>
  <c r="AM610" i="17"/>
  <c r="AE611" i="17"/>
  <c r="AH492" i="17"/>
  <c r="AI491" i="17"/>
  <c r="AK491" i="17"/>
  <c r="AJ611" i="17"/>
  <c r="AG610" i="17"/>
  <c r="N612" i="17"/>
  <c r="C613" i="17"/>
  <c r="X613" i="17" s="1"/>
  <c r="O611" i="17"/>
  <c r="AD612" i="17"/>
  <c r="AC612" i="17"/>
  <c r="AE612" i="17" s="1"/>
  <c r="H612" i="17"/>
  <c r="I612" i="17" s="1"/>
  <c r="P612" i="17" s="1"/>
  <c r="S612" i="17" l="1"/>
  <c r="V613" i="17"/>
  <c r="W613" i="17" s="1"/>
  <c r="AB614" i="17" s="1"/>
  <c r="Z613" i="17"/>
  <c r="AA613" i="17" s="1"/>
  <c r="Y613" i="17"/>
  <c r="Q612" i="17"/>
  <c r="AJ612" i="17"/>
  <c r="AH493" i="17"/>
  <c r="AI492" i="17"/>
  <c r="AK492" i="17"/>
  <c r="AG611" i="17"/>
  <c r="AC613" i="17"/>
  <c r="AE613" i="17" s="1"/>
  <c r="O612" i="17"/>
  <c r="AD613" i="17"/>
  <c r="AF612" i="17"/>
  <c r="C614" i="17"/>
  <c r="X614" i="17" s="1"/>
  <c r="N613" i="17"/>
  <c r="AM611" i="17"/>
  <c r="AL612" i="17"/>
  <c r="H613" i="17"/>
  <c r="I613" i="17" s="1"/>
  <c r="P613" i="17" s="1"/>
  <c r="S613" i="17" l="1"/>
  <c r="Z614" i="17"/>
  <c r="AA614" i="17" s="1"/>
  <c r="Y614" i="17"/>
  <c r="V614" i="17"/>
  <c r="W614" i="17" s="1"/>
  <c r="AB615" i="17" s="1"/>
  <c r="G614" i="17"/>
  <c r="Q613" i="17"/>
  <c r="AM612" i="17"/>
  <c r="AL613" i="17"/>
  <c r="H614" i="17"/>
  <c r="I614" i="17" s="1"/>
  <c r="P614" i="17" s="1"/>
  <c r="AD614" i="17"/>
  <c r="AC614" i="17"/>
  <c r="AF614" i="17" s="1"/>
  <c r="O613" i="17"/>
  <c r="AH494" i="17"/>
  <c r="AK493" i="17"/>
  <c r="AI493" i="17"/>
  <c r="AF613" i="17"/>
  <c r="AJ613" i="17"/>
  <c r="N614" i="17"/>
  <c r="C615" i="17"/>
  <c r="X615" i="17" s="1"/>
  <c r="AG612" i="17"/>
  <c r="S614" i="17" l="1"/>
  <c r="V615" i="17"/>
  <c r="W615" i="17" s="1"/>
  <c r="AB616" i="17" s="1"/>
  <c r="Y615" i="17"/>
  <c r="Z615" i="17"/>
  <c r="AA615" i="17" s="1"/>
  <c r="Q614" i="17"/>
  <c r="G615" i="17"/>
  <c r="AJ614" i="17"/>
  <c r="AM613" i="17"/>
  <c r="AL614" i="17"/>
  <c r="AE614" i="17"/>
  <c r="O614" i="17"/>
  <c r="AC615" i="17"/>
  <c r="AF615" i="17" s="1"/>
  <c r="AD615" i="17"/>
  <c r="C616" i="17"/>
  <c r="X616" i="17" s="1"/>
  <c r="N615" i="17"/>
  <c r="H615" i="17"/>
  <c r="I615" i="17" s="1"/>
  <c r="P615" i="17" s="1"/>
  <c r="AG613" i="17"/>
  <c r="AH495" i="17"/>
  <c r="AI494" i="17"/>
  <c r="AK494" i="17"/>
  <c r="S615" i="17" l="1"/>
  <c r="V616" i="17"/>
  <c r="W616" i="17" s="1"/>
  <c r="AB617" i="17" s="1"/>
  <c r="Z616" i="17"/>
  <c r="AA616" i="17" s="1"/>
  <c r="Y616" i="17"/>
  <c r="Q615" i="17"/>
  <c r="AE615" i="17"/>
  <c r="N616" i="17"/>
  <c r="C617" i="17"/>
  <c r="X617" i="17" s="1"/>
  <c r="G616" i="17"/>
  <c r="G617" i="17" s="1"/>
  <c r="G618" i="17" s="1"/>
  <c r="G619" i="17" s="1"/>
  <c r="G620" i="17" s="1"/>
  <c r="G621" i="17" s="1"/>
  <c r="AG614" i="17"/>
  <c r="AJ615" i="17"/>
  <c r="AM614" i="17"/>
  <c r="AL615" i="17"/>
  <c r="O615" i="17"/>
  <c r="AD616" i="17"/>
  <c r="AC616" i="17"/>
  <c r="AF616" i="17" s="1"/>
  <c r="AH496" i="17"/>
  <c r="AI495" i="17"/>
  <c r="AK495" i="17"/>
  <c r="H616" i="17"/>
  <c r="I616" i="17" s="1"/>
  <c r="P616" i="17" s="1"/>
  <c r="S616" i="17" l="1"/>
  <c r="V617" i="17"/>
  <c r="W617" i="17" s="1"/>
  <c r="AB618" i="17" s="1"/>
  <c r="Z617" i="17"/>
  <c r="AA617" i="17" s="1"/>
  <c r="Y617" i="17"/>
  <c r="AJ616" i="17"/>
  <c r="Q616" i="17"/>
  <c r="AE616" i="17"/>
  <c r="AL616" i="17"/>
  <c r="AM615" i="17"/>
  <c r="AC617" i="17"/>
  <c r="AF617" i="17" s="1"/>
  <c r="O616" i="17"/>
  <c r="AD617" i="17"/>
  <c r="H617" i="17"/>
  <c r="I617" i="17" s="1"/>
  <c r="P617" i="17" s="1"/>
  <c r="N617" i="17"/>
  <c r="C618" i="17"/>
  <c r="X618" i="17" s="1"/>
  <c r="AG615" i="17"/>
  <c r="AH497" i="17"/>
  <c r="AI496" i="17"/>
  <c r="AK496" i="17"/>
  <c r="S617" i="17" l="1"/>
  <c r="V618" i="17"/>
  <c r="W618" i="17" s="1"/>
  <c r="AB619" i="17" s="1"/>
  <c r="Z618" i="17"/>
  <c r="AA618" i="17" s="1"/>
  <c r="Y618" i="17"/>
  <c r="AJ617" i="17"/>
  <c r="AE617" i="17"/>
  <c r="AH498" i="17"/>
  <c r="AI497" i="17"/>
  <c r="AK497" i="17"/>
  <c r="Q617" i="17"/>
  <c r="H618" i="17"/>
  <c r="I618" i="17" s="1"/>
  <c r="P618" i="17" s="1"/>
  <c r="AM616" i="17"/>
  <c r="AL617" i="17"/>
  <c r="AD618" i="17"/>
  <c r="AC618" i="17"/>
  <c r="AF618" i="17" s="1"/>
  <c r="O617" i="17"/>
  <c r="AG616" i="17"/>
  <c r="N618" i="17"/>
  <c r="C619" i="17"/>
  <c r="X619" i="17" s="1"/>
  <c r="S618" i="17" l="1"/>
  <c r="S619" i="17" s="1"/>
  <c r="Y619" i="17"/>
  <c r="Z619" i="17"/>
  <c r="AA619" i="17" s="1"/>
  <c r="V619" i="17"/>
  <c r="W619" i="17" s="1"/>
  <c r="AB620" i="17" s="1"/>
  <c r="Q618" i="17"/>
  <c r="AD619" i="17"/>
  <c r="AC619" i="17"/>
  <c r="AE619" i="17" s="1"/>
  <c r="O618" i="17"/>
  <c r="AM617" i="17"/>
  <c r="AL618" i="17"/>
  <c r="AH499" i="17"/>
  <c r="AI498" i="17"/>
  <c r="AK498" i="17"/>
  <c r="N619" i="17"/>
  <c r="C620" i="17"/>
  <c r="X620" i="17" s="1"/>
  <c r="AG617" i="17"/>
  <c r="AE618" i="17"/>
  <c r="AJ618" i="17"/>
  <c r="H619" i="17"/>
  <c r="I619" i="17" s="1"/>
  <c r="P619" i="17" s="1"/>
  <c r="V620" i="17" l="1"/>
  <c r="W620" i="17" s="1"/>
  <c r="AB621" i="17" s="1"/>
  <c r="Z620" i="17"/>
  <c r="AA620" i="17" s="1"/>
  <c r="Y620" i="17"/>
  <c r="Q619" i="17"/>
  <c r="S620" i="17"/>
  <c r="AC620" i="17"/>
  <c r="AE620" i="17" s="1"/>
  <c r="O619" i="17"/>
  <c r="AD620" i="17"/>
  <c r="AG618" i="17"/>
  <c r="C621" i="17"/>
  <c r="X621" i="17" s="1"/>
  <c r="N620" i="17"/>
  <c r="H620" i="17"/>
  <c r="I620" i="17" s="1"/>
  <c r="P620" i="17" s="1"/>
  <c r="AH500" i="17"/>
  <c r="AK499" i="17"/>
  <c r="AI499" i="17"/>
  <c r="AJ619" i="17"/>
  <c r="AM618" i="17"/>
  <c r="AL619" i="17"/>
  <c r="AF619" i="17"/>
  <c r="V621" i="17" l="1"/>
  <c r="W621" i="17" s="1"/>
  <c r="AB622" i="17" s="1"/>
  <c r="Z621" i="17"/>
  <c r="AA621" i="17" s="1"/>
  <c r="Y621" i="17"/>
  <c r="Q620" i="17"/>
  <c r="AJ620" i="17"/>
  <c r="AF620" i="17"/>
  <c r="AH501" i="17"/>
  <c r="AK500" i="17"/>
  <c r="AI500" i="17"/>
  <c r="AC621" i="17"/>
  <c r="AE621" i="17" s="1"/>
  <c r="O620" i="17"/>
  <c r="AD621" i="17"/>
  <c r="N621" i="17"/>
  <c r="C622" i="17"/>
  <c r="X622" i="17" s="1"/>
  <c r="H621" i="17"/>
  <c r="I621" i="17" s="1"/>
  <c r="P621" i="17" s="1"/>
  <c r="AL620" i="17"/>
  <c r="AM619" i="17"/>
  <c r="AG619" i="17"/>
  <c r="S621" i="17"/>
  <c r="Z622" i="17" l="1"/>
  <c r="AA622" i="17" s="1"/>
  <c r="Y622" i="17"/>
  <c r="V622" i="17"/>
  <c r="W622" i="17" s="1"/>
  <c r="AB623" i="17" s="1"/>
  <c r="G622" i="17"/>
  <c r="G623" i="17" s="1"/>
  <c r="Q621" i="17"/>
  <c r="AJ621" i="17"/>
  <c r="AF621" i="17"/>
  <c r="C623" i="17"/>
  <c r="X623" i="17" s="1"/>
  <c r="N622" i="17"/>
  <c r="AH502" i="17"/>
  <c r="AK501" i="17"/>
  <c r="AI501" i="17"/>
  <c r="AM620" i="17"/>
  <c r="AL621" i="17"/>
  <c r="H622" i="17"/>
  <c r="I622" i="17" s="1"/>
  <c r="P622" i="17" s="1"/>
  <c r="O621" i="17"/>
  <c r="AC622" i="17"/>
  <c r="AE622" i="17" s="1"/>
  <c r="AD622" i="17"/>
  <c r="AG620" i="17"/>
  <c r="S622" i="17" l="1"/>
  <c r="Y623" i="17"/>
  <c r="Z623" i="17"/>
  <c r="AA623" i="17" s="1"/>
  <c r="V623" i="17"/>
  <c r="W623" i="17" s="1"/>
  <c r="AB624" i="17" s="1"/>
  <c r="Q622" i="17"/>
  <c r="AM621" i="17"/>
  <c r="AL622" i="17"/>
  <c r="C624" i="17"/>
  <c r="X624" i="17" s="1"/>
  <c r="N623" i="17"/>
  <c r="AF622" i="17"/>
  <c r="AG621" i="17"/>
  <c r="O622" i="17"/>
  <c r="AD623" i="17"/>
  <c r="AC623" i="17"/>
  <c r="AE623" i="17" s="1"/>
  <c r="AJ622" i="17"/>
  <c r="AH503" i="17"/>
  <c r="AK502" i="17"/>
  <c r="AI502" i="17"/>
  <c r="H623" i="17"/>
  <c r="I623" i="17" s="1"/>
  <c r="P623" i="17" s="1"/>
  <c r="S623" i="17" l="1"/>
  <c r="V624" i="17"/>
  <c r="W624" i="17" s="1"/>
  <c r="AB625" i="17" s="1"/>
  <c r="Z624" i="17"/>
  <c r="AA624" i="17" s="1"/>
  <c r="Y624" i="17"/>
  <c r="G624" i="17"/>
  <c r="G625" i="17" s="1"/>
  <c r="Q623" i="17"/>
  <c r="AJ623" i="17"/>
  <c r="AH504" i="17"/>
  <c r="AI503" i="17"/>
  <c r="AK503" i="17"/>
  <c r="AF623" i="17"/>
  <c r="N624" i="17"/>
  <c r="C625" i="17"/>
  <c r="X625" i="17" s="1"/>
  <c r="AM622" i="17"/>
  <c r="AL623" i="17"/>
  <c r="H624" i="17"/>
  <c r="I624" i="17" s="1"/>
  <c r="P624" i="17" s="1"/>
  <c r="O623" i="17"/>
  <c r="AC624" i="17"/>
  <c r="AE624" i="17" s="1"/>
  <c r="AD624" i="17"/>
  <c r="AG622" i="17"/>
  <c r="S624" i="17" l="1"/>
  <c r="V625" i="17"/>
  <c r="W625" i="17" s="1"/>
  <c r="AB626" i="17" s="1"/>
  <c r="Z625" i="17"/>
  <c r="AA625" i="17" s="1"/>
  <c r="Y625" i="17"/>
  <c r="Q624" i="17"/>
  <c r="O624" i="17"/>
  <c r="AD625" i="17"/>
  <c r="AC625" i="17"/>
  <c r="AF625" i="17" s="1"/>
  <c r="AF624" i="17"/>
  <c r="AJ624" i="17"/>
  <c r="H625" i="17"/>
  <c r="I625" i="17" s="1"/>
  <c r="P625" i="17" s="1"/>
  <c r="AL624" i="17"/>
  <c r="AM623" i="17"/>
  <c r="AG623" i="17"/>
  <c r="C626" i="17"/>
  <c r="X626" i="17" s="1"/>
  <c r="N625" i="17"/>
  <c r="AH505" i="17"/>
  <c r="AK504" i="17"/>
  <c r="AI504" i="17"/>
  <c r="S625" i="17" l="1"/>
  <c r="Z626" i="17"/>
  <c r="AA626" i="17" s="1"/>
  <c r="Y626" i="17"/>
  <c r="V626" i="17"/>
  <c r="W626" i="17" s="1"/>
  <c r="AB627" i="17" s="1"/>
  <c r="G626" i="17"/>
  <c r="Q625" i="17"/>
  <c r="AE625" i="17"/>
  <c r="N626" i="17"/>
  <c r="C627" i="17"/>
  <c r="X627" i="17" s="1"/>
  <c r="AD626" i="17"/>
  <c r="AC626" i="17"/>
  <c r="AE626" i="17" s="1"/>
  <c r="O625" i="17"/>
  <c r="H626" i="17"/>
  <c r="I626" i="17" s="1"/>
  <c r="P626" i="17" s="1"/>
  <c r="AH506" i="17"/>
  <c r="AI505" i="17"/>
  <c r="AK505" i="17"/>
  <c r="AL625" i="17"/>
  <c r="AM624" i="17"/>
  <c r="AJ625" i="17"/>
  <c r="AG624" i="17"/>
  <c r="S626" i="17" l="1"/>
  <c r="V627" i="17"/>
  <c r="W627" i="17" s="1"/>
  <c r="AB628" i="17" s="1"/>
  <c r="Z627" i="17"/>
  <c r="AA627" i="17" s="1"/>
  <c r="Y627" i="17"/>
  <c r="G627" i="17"/>
  <c r="Q626" i="17"/>
  <c r="AJ626" i="17"/>
  <c r="AM625" i="17"/>
  <c r="AL626" i="17"/>
  <c r="AG625" i="17"/>
  <c r="AH507" i="17"/>
  <c r="AI506" i="17"/>
  <c r="AK506" i="17"/>
  <c r="AD627" i="17"/>
  <c r="O626" i="17"/>
  <c r="AC627" i="17"/>
  <c r="AF627" i="17" s="1"/>
  <c r="AF626" i="17"/>
  <c r="H627" i="17"/>
  <c r="I627" i="17" s="1"/>
  <c r="P627" i="17" s="1"/>
  <c r="C628" i="17"/>
  <c r="X628" i="17" s="1"/>
  <c r="N627" i="17"/>
  <c r="S627" i="17" l="1"/>
  <c r="Z628" i="17"/>
  <c r="AA628" i="17" s="1"/>
  <c r="Y628" i="17"/>
  <c r="V628" i="17"/>
  <c r="W628" i="17" s="1"/>
  <c r="AB629" i="17" s="1"/>
  <c r="S628" i="17"/>
  <c r="Q627" i="17"/>
  <c r="AJ627" i="17"/>
  <c r="AE627" i="17"/>
  <c r="AL627" i="17"/>
  <c r="AM626" i="17"/>
  <c r="O627" i="17"/>
  <c r="AC628" i="17"/>
  <c r="AE628" i="17" s="1"/>
  <c r="AD628" i="17"/>
  <c r="H628" i="17"/>
  <c r="I628" i="17" s="1"/>
  <c r="P628" i="17" s="1"/>
  <c r="AH508" i="17"/>
  <c r="AK507" i="17"/>
  <c r="AI507" i="17"/>
  <c r="AG626" i="17"/>
  <c r="C629" i="17"/>
  <c r="X629" i="17" s="1"/>
  <c r="N628" i="17"/>
  <c r="G628" i="17"/>
  <c r="G629" i="17" s="1"/>
  <c r="G630" i="17" s="1"/>
  <c r="G631" i="17" s="1"/>
  <c r="G632" i="17" s="1"/>
  <c r="G633" i="17" s="1"/>
  <c r="V629" i="17" l="1"/>
  <c r="W629" i="17" s="1"/>
  <c r="AB630" i="17" s="1"/>
  <c r="Y629" i="17"/>
  <c r="Z629" i="17"/>
  <c r="AA629" i="17" s="1"/>
  <c r="AG627" i="17"/>
  <c r="Q628" i="17"/>
  <c r="AM627" i="17"/>
  <c r="AL628" i="17"/>
  <c r="N629" i="17"/>
  <c r="C630" i="17"/>
  <c r="X630" i="17" s="1"/>
  <c r="AF628" i="17"/>
  <c r="AD629" i="17"/>
  <c r="AC629" i="17"/>
  <c r="AF629" i="17" s="1"/>
  <c r="O628" i="17"/>
  <c r="AJ628" i="17"/>
  <c r="AH509" i="17"/>
  <c r="AI508" i="17"/>
  <c r="AK508" i="17"/>
  <c r="H629" i="17"/>
  <c r="I629" i="17" s="1"/>
  <c r="P629" i="17" s="1"/>
  <c r="S629" i="17" l="1"/>
  <c r="V630" i="17"/>
  <c r="W630" i="17" s="1"/>
  <c r="AB631" i="17" s="1"/>
  <c r="Z630" i="17"/>
  <c r="AA630" i="17" s="1"/>
  <c r="Y630" i="17"/>
  <c r="Q629" i="17"/>
  <c r="AL629" i="17"/>
  <c r="AM628" i="17"/>
  <c r="N630" i="17"/>
  <c r="C631" i="17"/>
  <c r="X631" i="17" s="1"/>
  <c r="AD630" i="17"/>
  <c r="O629" i="17"/>
  <c r="AC630" i="17"/>
  <c r="AF630" i="17" s="1"/>
  <c r="AH510" i="17"/>
  <c r="AK509" i="17"/>
  <c r="AI509" i="17"/>
  <c r="AE629" i="17"/>
  <c r="AG628" i="17"/>
  <c r="H630" i="17"/>
  <c r="I630" i="17" s="1"/>
  <c r="P630" i="17" s="1"/>
  <c r="AJ629" i="17"/>
  <c r="S630" i="17" l="1"/>
  <c r="Z631" i="17"/>
  <c r="AA631" i="17" s="1"/>
  <c r="Y631" i="17"/>
  <c r="V631" i="17"/>
  <c r="W631" i="17" s="1"/>
  <c r="AB632" i="17" s="1"/>
  <c r="Q630" i="17"/>
  <c r="AE630" i="17"/>
  <c r="AG629" i="17"/>
  <c r="C632" i="17"/>
  <c r="X632" i="17" s="1"/>
  <c r="N631" i="17"/>
  <c r="AC631" i="17"/>
  <c r="AE631" i="17" s="1"/>
  <c r="AD631" i="17"/>
  <c r="O630" i="17"/>
  <c r="AM629" i="17"/>
  <c r="AL630" i="17"/>
  <c r="AJ630" i="17"/>
  <c r="AH511" i="17"/>
  <c r="AI510" i="17"/>
  <c r="AK510" i="17"/>
  <c r="H631" i="17"/>
  <c r="I631" i="17" s="1"/>
  <c r="P631" i="17" s="1"/>
  <c r="S631" i="17" l="1"/>
  <c r="V632" i="17"/>
  <c r="W632" i="17" s="1"/>
  <c r="AB633" i="17" s="1"/>
  <c r="Z632" i="17"/>
  <c r="AA632" i="17" s="1"/>
  <c r="Y632" i="17"/>
  <c r="Q631" i="17"/>
  <c r="AJ631" i="17"/>
  <c r="N632" i="17"/>
  <c r="C633" i="17"/>
  <c r="X633" i="17" s="1"/>
  <c r="O631" i="17"/>
  <c r="AC632" i="17"/>
  <c r="AF632" i="17" s="1"/>
  <c r="AD632" i="17"/>
  <c r="AH512" i="17"/>
  <c r="AK511" i="17"/>
  <c r="AI511" i="17"/>
  <c r="AG630" i="17"/>
  <c r="S632" i="17"/>
  <c r="H632" i="17"/>
  <c r="I632" i="17" s="1"/>
  <c r="P632" i="17" s="1"/>
  <c r="AM630" i="17"/>
  <c r="AL631" i="17"/>
  <c r="AF631" i="17"/>
  <c r="V633" i="17" l="1"/>
  <c r="W633" i="17" s="1"/>
  <c r="AB634" i="17" s="1"/>
  <c r="Z633" i="17"/>
  <c r="AA633" i="17" s="1"/>
  <c r="Y633" i="17"/>
  <c r="S633" i="17"/>
  <c r="Q632" i="17"/>
  <c r="O632" i="17"/>
  <c r="AC633" i="17"/>
  <c r="AF633" i="17" s="1"/>
  <c r="AD633" i="17"/>
  <c r="AH513" i="17"/>
  <c r="AI512" i="17"/>
  <c r="AK512" i="17"/>
  <c r="H633" i="17"/>
  <c r="I633" i="17" s="1"/>
  <c r="P633" i="17" s="1"/>
  <c r="AE632" i="17"/>
  <c r="AJ632" i="17"/>
  <c r="AG631" i="17"/>
  <c r="C634" i="17"/>
  <c r="X634" i="17" s="1"/>
  <c r="N633" i="17"/>
  <c r="AM631" i="17"/>
  <c r="AL632" i="17"/>
  <c r="Z634" i="17" l="1"/>
  <c r="AA634" i="17" s="1"/>
  <c r="Y634" i="17"/>
  <c r="V634" i="17"/>
  <c r="W634" i="17" s="1"/>
  <c r="AB635" i="17" s="1"/>
  <c r="G634" i="17"/>
  <c r="G635" i="17" s="1"/>
  <c r="S634" i="17"/>
  <c r="Q633" i="17"/>
  <c r="AD634" i="17"/>
  <c r="AC634" i="17"/>
  <c r="AF634" i="17" s="1"/>
  <c r="O633" i="17"/>
  <c r="AM632" i="17"/>
  <c r="AL633" i="17"/>
  <c r="AE633" i="17"/>
  <c r="AJ633" i="17"/>
  <c r="H634" i="17"/>
  <c r="I634" i="17" s="1"/>
  <c r="P634" i="17" s="1"/>
  <c r="C635" i="17"/>
  <c r="X635" i="17" s="1"/>
  <c r="N634" i="17"/>
  <c r="AH514" i="17"/>
  <c r="AI513" i="17"/>
  <c r="AK513" i="17"/>
  <c r="AG632" i="17"/>
  <c r="Z635" i="17" l="1"/>
  <c r="AA635" i="17" s="1"/>
  <c r="Y635" i="17"/>
  <c r="V635" i="17"/>
  <c r="W635" i="17" s="1"/>
  <c r="AB636" i="17" s="1"/>
  <c r="Q634" i="17"/>
  <c r="AJ634" i="17"/>
  <c r="AD635" i="17"/>
  <c r="O634" i="17"/>
  <c r="AC635" i="17"/>
  <c r="AF635" i="17" s="1"/>
  <c r="AH515" i="17"/>
  <c r="AK514" i="17"/>
  <c r="AI514" i="17"/>
  <c r="AG633" i="17"/>
  <c r="N635" i="17"/>
  <c r="C636" i="17"/>
  <c r="X636" i="17" s="1"/>
  <c r="AM633" i="17"/>
  <c r="AL634" i="17"/>
  <c r="AE634" i="17"/>
  <c r="H635" i="17"/>
  <c r="I635" i="17" s="1"/>
  <c r="P635" i="17" s="1"/>
  <c r="S635" i="17"/>
  <c r="V636" i="17" l="1"/>
  <c r="W636" i="17" s="1"/>
  <c r="AB637" i="17" s="1"/>
  <c r="Z636" i="17"/>
  <c r="AA636" i="17" s="1"/>
  <c r="Y636" i="17"/>
  <c r="G636" i="17"/>
  <c r="G637" i="17" s="1"/>
  <c r="Q635" i="17"/>
  <c r="AJ635" i="17"/>
  <c r="AH516" i="17"/>
  <c r="AI515" i="17"/>
  <c r="AK515" i="17"/>
  <c r="N636" i="17"/>
  <c r="C637" i="17"/>
  <c r="X637" i="17" s="1"/>
  <c r="AE635" i="17"/>
  <c r="O635" i="17"/>
  <c r="AD636" i="17"/>
  <c r="AC636" i="17"/>
  <c r="AE636" i="17" s="1"/>
  <c r="S636" i="17"/>
  <c r="AG634" i="17"/>
  <c r="AL635" i="17"/>
  <c r="AM634" i="17"/>
  <c r="H636" i="17"/>
  <c r="I636" i="17" s="1"/>
  <c r="P636" i="17" s="1"/>
  <c r="V637" i="17" l="1"/>
  <c r="W637" i="17" s="1"/>
  <c r="AB638" i="17" s="1"/>
  <c r="Z637" i="17"/>
  <c r="AA637" i="17" s="1"/>
  <c r="Y637" i="17"/>
  <c r="Q636" i="17"/>
  <c r="AF636" i="17"/>
  <c r="AL636" i="17"/>
  <c r="AM635" i="17"/>
  <c r="C638" i="17"/>
  <c r="X638" i="17" s="1"/>
  <c r="N637" i="17"/>
  <c r="AD637" i="17"/>
  <c r="AC637" i="17"/>
  <c r="AE637" i="17" s="1"/>
  <c r="O636" i="17"/>
  <c r="S637" i="17"/>
  <c r="H637" i="17"/>
  <c r="I637" i="17" s="1"/>
  <c r="P637" i="17" s="1"/>
  <c r="AH517" i="17"/>
  <c r="AK516" i="17"/>
  <c r="AI516" i="17"/>
  <c r="AJ636" i="17"/>
  <c r="AG635" i="17"/>
  <c r="Z638" i="17" l="1"/>
  <c r="AA638" i="17" s="1"/>
  <c r="V638" i="17"/>
  <c r="W638" i="17" s="1"/>
  <c r="AB639" i="17" s="1"/>
  <c r="G638" i="17"/>
  <c r="Y638" i="17"/>
  <c r="Q637" i="17"/>
  <c r="S638" i="17"/>
  <c r="AJ637" i="17"/>
  <c r="AL637" i="17"/>
  <c r="AM636" i="17"/>
  <c r="AH518" i="17"/>
  <c r="AI517" i="17"/>
  <c r="AK517" i="17"/>
  <c r="AD638" i="17"/>
  <c r="O637" i="17"/>
  <c r="AC638" i="17"/>
  <c r="AE638" i="17" s="1"/>
  <c r="H638" i="17"/>
  <c r="I638" i="17" s="1"/>
  <c r="P638" i="17" s="1"/>
  <c r="AF637" i="17"/>
  <c r="C639" i="17"/>
  <c r="X639" i="17" s="1"/>
  <c r="N638" i="17"/>
  <c r="AG636" i="17"/>
  <c r="V639" i="17" l="1"/>
  <c r="W639" i="17" s="1"/>
  <c r="AB640" i="17" s="1"/>
  <c r="Z639" i="17"/>
  <c r="AA639" i="17" s="1"/>
  <c r="Y639" i="17"/>
  <c r="G639" i="17"/>
  <c r="Q638" i="17"/>
  <c r="AG637" i="17"/>
  <c r="AF638" i="17"/>
  <c r="H639" i="17"/>
  <c r="I639" i="17" s="1"/>
  <c r="P639" i="17" s="1"/>
  <c r="AH519" i="17"/>
  <c r="AK518" i="17"/>
  <c r="AI518" i="17"/>
  <c r="AD639" i="17"/>
  <c r="AC639" i="17"/>
  <c r="AF639" i="17" s="1"/>
  <c r="O638" i="17"/>
  <c r="AJ638" i="17"/>
  <c r="AM637" i="17"/>
  <c r="AL638" i="17"/>
  <c r="N639" i="17"/>
  <c r="C640" i="17"/>
  <c r="X640" i="17" s="1"/>
  <c r="S639" i="17"/>
  <c r="S640" i="17" s="1"/>
  <c r="Y640" i="17" l="1"/>
  <c r="Z640" i="17"/>
  <c r="AA640" i="17" s="1"/>
  <c r="V640" i="17"/>
  <c r="W640" i="17" s="1"/>
  <c r="AB641" i="17" s="1"/>
  <c r="Q639" i="17"/>
  <c r="H640" i="17"/>
  <c r="I640" i="17" s="1"/>
  <c r="P640" i="17" s="1"/>
  <c r="AC640" i="17"/>
  <c r="AE640" i="17" s="1"/>
  <c r="O639" i="17"/>
  <c r="AD640" i="17"/>
  <c r="AM638" i="17"/>
  <c r="AL639" i="17"/>
  <c r="AE639" i="17"/>
  <c r="AG638" i="17"/>
  <c r="N640" i="17"/>
  <c r="C641" i="17"/>
  <c r="X641" i="17" s="1"/>
  <c r="G640" i="17"/>
  <c r="G641" i="17" s="1"/>
  <c r="G642" i="17" s="1"/>
  <c r="G643" i="17" s="1"/>
  <c r="G644" i="17" s="1"/>
  <c r="G645" i="17" s="1"/>
  <c r="AJ639" i="17"/>
  <c r="AH520" i="17"/>
  <c r="AI519" i="17"/>
  <c r="AK519" i="17"/>
  <c r="V641" i="17" l="1"/>
  <c r="W641" i="17" s="1"/>
  <c r="AB642" i="17" s="1"/>
  <c r="Z641" i="17"/>
  <c r="AA641" i="17" s="1"/>
  <c r="Y641" i="17"/>
  <c r="Q640" i="17"/>
  <c r="N641" i="17"/>
  <c r="C642" i="17"/>
  <c r="X642" i="17" s="1"/>
  <c r="AH521" i="17"/>
  <c r="AK520" i="17"/>
  <c r="AI520" i="17"/>
  <c r="S641" i="17"/>
  <c r="AC641" i="17"/>
  <c r="AE641" i="17" s="1"/>
  <c r="AD641" i="17"/>
  <c r="O640" i="17"/>
  <c r="AL640" i="17"/>
  <c r="AM639" i="17"/>
  <c r="AJ640" i="17"/>
  <c r="H641" i="17"/>
  <c r="I641" i="17" s="1"/>
  <c r="P641" i="17" s="1"/>
  <c r="AG639" i="17"/>
  <c r="AF640" i="17"/>
  <c r="V642" i="17" l="1"/>
  <c r="W642" i="17" s="1"/>
  <c r="AB643" i="17" s="1"/>
  <c r="Y642" i="17"/>
  <c r="Z642" i="17"/>
  <c r="AA642" i="17" s="1"/>
  <c r="Q641" i="17"/>
  <c r="N642" i="17"/>
  <c r="C643" i="17"/>
  <c r="X643" i="17" s="1"/>
  <c r="H642" i="17"/>
  <c r="I642" i="17" s="1"/>
  <c r="P642" i="17" s="1"/>
  <c r="AH522" i="17"/>
  <c r="AI521" i="17"/>
  <c r="AK521" i="17"/>
  <c r="AF641" i="17"/>
  <c r="S642" i="17"/>
  <c r="AL641" i="17"/>
  <c r="AM640" i="17"/>
  <c r="AD642" i="17"/>
  <c r="O641" i="17"/>
  <c r="AC642" i="17"/>
  <c r="AE642" i="17" s="1"/>
  <c r="AJ641" i="17"/>
  <c r="AG640" i="17"/>
  <c r="Z643" i="17" l="1"/>
  <c r="AA643" i="17" s="1"/>
  <c r="Y643" i="17"/>
  <c r="V643" i="17"/>
  <c r="W643" i="17" s="1"/>
  <c r="AB644" i="17" s="1"/>
  <c r="S643" i="17"/>
  <c r="Q642" i="17"/>
  <c r="AJ642" i="17"/>
  <c r="H643" i="17"/>
  <c r="I643" i="17" s="1"/>
  <c r="P643" i="17" s="1"/>
  <c r="AG641" i="17"/>
  <c r="AF642" i="17"/>
  <c r="O642" i="17"/>
  <c r="AC643" i="17"/>
  <c r="AE643" i="17" s="1"/>
  <c r="AD643" i="17"/>
  <c r="AH523" i="17"/>
  <c r="AK522" i="17"/>
  <c r="AI522" i="17"/>
  <c r="AM641" i="17"/>
  <c r="AL642" i="17"/>
  <c r="C644" i="17"/>
  <c r="X644" i="17" s="1"/>
  <c r="N643" i="17"/>
  <c r="V644" i="17" l="1"/>
  <c r="W644" i="17" s="1"/>
  <c r="AB645" i="17" s="1"/>
  <c r="Z644" i="17"/>
  <c r="AA644" i="17" s="1"/>
  <c r="Y644" i="17"/>
  <c r="Q643" i="17"/>
  <c r="AJ643" i="17"/>
  <c r="AF643" i="17"/>
  <c r="AM642" i="17"/>
  <c r="AL643" i="17"/>
  <c r="AH524" i="17"/>
  <c r="AI523" i="17"/>
  <c r="AK523" i="17"/>
  <c r="O643" i="17"/>
  <c r="AC644" i="17"/>
  <c r="AF644" i="17" s="1"/>
  <c r="AD644" i="17"/>
  <c r="C645" i="17"/>
  <c r="X645" i="17" s="1"/>
  <c r="N644" i="17"/>
  <c r="S644" i="17"/>
  <c r="AG642" i="17"/>
  <c r="H644" i="17"/>
  <c r="I644" i="17" s="1"/>
  <c r="P644" i="17" s="1"/>
  <c r="V645" i="17" l="1"/>
  <c r="W645" i="17" s="1"/>
  <c r="AB646" i="17" s="1"/>
  <c r="Z645" i="17"/>
  <c r="AA645" i="17" s="1"/>
  <c r="Y645" i="17"/>
  <c r="S645" i="17"/>
  <c r="AE644" i="17"/>
  <c r="AH525" i="17"/>
  <c r="AI524" i="17"/>
  <c r="AK524" i="17"/>
  <c r="AJ644" i="17"/>
  <c r="N645" i="17"/>
  <c r="C646" i="17"/>
  <c r="X646" i="17" s="1"/>
  <c r="AM643" i="17"/>
  <c r="AL644" i="17"/>
  <c r="H645" i="17"/>
  <c r="I645" i="17" s="1"/>
  <c r="P645" i="17" s="1"/>
  <c r="AD645" i="17"/>
  <c r="AC645" i="17"/>
  <c r="AE645" i="17" s="1"/>
  <c r="O644" i="17"/>
  <c r="Q644" i="17"/>
  <c r="AG643" i="17"/>
  <c r="Z646" i="17" l="1"/>
  <c r="AA646" i="17" s="1"/>
  <c r="Y646" i="17"/>
  <c r="V646" i="17"/>
  <c r="W646" i="17" s="1"/>
  <c r="AB647" i="17" s="1"/>
  <c r="G646" i="17"/>
  <c r="G647" i="17" s="1"/>
  <c r="S646" i="17"/>
  <c r="Q645" i="17"/>
  <c r="AJ645" i="17"/>
  <c r="O645" i="17"/>
  <c r="AC646" i="17"/>
  <c r="AE646" i="17" s="1"/>
  <c r="AD646" i="17"/>
  <c r="H646" i="17"/>
  <c r="I646" i="17" s="1"/>
  <c r="P646" i="17" s="1"/>
  <c r="AF645" i="17"/>
  <c r="AG644" i="17"/>
  <c r="AM644" i="17"/>
  <c r="AL645" i="17"/>
  <c r="AH526" i="17"/>
  <c r="AK525" i="17"/>
  <c r="AI525" i="17"/>
  <c r="C647" i="17"/>
  <c r="X647" i="17" s="1"/>
  <c r="N646" i="17"/>
  <c r="Z647" i="17" l="1"/>
  <c r="AA647" i="17" s="1"/>
  <c r="Y647" i="17"/>
  <c r="V647" i="17"/>
  <c r="W647" i="17" s="1"/>
  <c r="AB648" i="17" s="1"/>
  <c r="S647" i="17"/>
  <c r="Q646" i="17"/>
  <c r="AJ646" i="17"/>
  <c r="AH527" i="17"/>
  <c r="AI526" i="17"/>
  <c r="AK526" i="17"/>
  <c r="AM645" i="17"/>
  <c r="AL646" i="17"/>
  <c r="O646" i="17"/>
  <c r="AC647" i="17"/>
  <c r="AF647" i="17" s="1"/>
  <c r="AD647" i="17"/>
  <c r="C648" i="17"/>
  <c r="X648" i="17" s="1"/>
  <c r="N647" i="17"/>
  <c r="AG645" i="17"/>
  <c r="AF646" i="17"/>
  <c r="H647" i="17"/>
  <c r="I647" i="17" s="1"/>
  <c r="P647" i="17" s="1"/>
  <c r="V648" i="17" l="1"/>
  <c r="W648" i="17" s="1"/>
  <c r="AB649" i="17" s="1"/>
  <c r="Z648" i="17"/>
  <c r="AA648" i="17" s="1"/>
  <c r="Y648" i="17"/>
  <c r="G648" i="17"/>
  <c r="G649" i="17" s="1"/>
  <c r="S648" i="17"/>
  <c r="Q647" i="17"/>
  <c r="H648" i="17"/>
  <c r="I648" i="17" s="1"/>
  <c r="P648" i="17" s="1"/>
  <c r="AE647" i="17"/>
  <c r="AH528" i="17"/>
  <c r="AI527" i="17"/>
  <c r="AK527" i="17"/>
  <c r="AJ647" i="17"/>
  <c r="AG646" i="17"/>
  <c r="AD648" i="17"/>
  <c r="O647" i="17"/>
  <c r="AC648" i="17"/>
  <c r="AE648" i="17" s="1"/>
  <c r="C649" i="17"/>
  <c r="X649" i="17" s="1"/>
  <c r="N648" i="17"/>
  <c r="AL647" i="17"/>
  <c r="AM646" i="17"/>
  <c r="V649" i="17" l="1"/>
  <c r="W649" i="17" s="1"/>
  <c r="AB650" i="17" s="1"/>
  <c r="Z649" i="17"/>
  <c r="AA649" i="17" s="1"/>
  <c r="Y649" i="17"/>
  <c r="Q648" i="17"/>
  <c r="AJ648" i="17"/>
  <c r="AF648" i="17"/>
  <c r="AM647" i="17"/>
  <c r="AL648" i="17"/>
  <c r="H649" i="17"/>
  <c r="I649" i="17" s="1"/>
  <c r="P649" i="17" s="1"/>
  <c r="C650" i="17"/>
  <c r="X650" i="17" s="1"/>
  <c r="N649" i="17"/>
  <c r="AC649" i="17"/>
  <c r="AF649" i="17" s="1"/>
  <c r="AD649" i="17"/>
  <c r="O648" i="17"/>
  <c r="AH529" i="17"/>
  <c r="AK528" i="17"/>
  <c r="AI528" i="17"/>
  <c r="AG647" i="17"/>
  <c r="S649" i="17"/>
  <c r="Z650" i="17" l="1"/>
  <c r="AA650" i="17" s="1"/>
  <c r="Y650" i="17"/>
  <c r="V650" i="17"/>
  <c r="W650" i="17" s="1"/>
  <c r="AB651" i="17" s="1"/>
  <c r="G650" i="17"/>
  <c r="Q649" i="17"/>
  <c r="S650" i="17"/>
  <c r="AJ649" i="17"/>
  <c r="AC650" i="17"/>
  <c r="AE650" i="17" s="1"/>
  <c r="O649" i="17"/>
  <c r="AD650" i="17"/>
  <c r="AM648" i="17"/>
  <c r="AL649" i="17"/>
  <c r="AE649" i="17"/>
  <c r="AH530" i="17"/>
  <c r="AK529" i="17"/>
  <c r="AI529" i="17"/>
  <c r="C651" i="17"/>
  <c r="X651" i="17" s="1"/>
  <c r="N650" i="17"/>
  <c r="H650" i="17"/>
  <c r="I650" i="17" s="1"/>
  <c r="P650" i="17" s="1"/>
  <c r="AG648" i="17"/>
  <c r="V651" i="17" l="1"/>
  <c r="W651" i="17" s="1"/>
  <c r="AB652" i="17" s="1"/>
  <c r="Y651" i="17"/>
  <c r="Z651" i="17"/>
  <c r="AA651" i="17" s="1"/>
  <c r="G651" i="17"/>
  <c r="S651" i="17"/>
  <c r="H651" i="17"/>
  <c r="I651" i="17" s="1"/>
  <c r="P651" i="17" s="1"/>
  <c r="AG649" i="17"/>
  <c r="AC651" i="17"/>
  <c r="AF651" i="17" s="1"/>
  <c r="O650" i="17"/>
  <c r="AD651" i="17"/>
  <c r="N651" i="17"/>
  <c r="C652" i="17"/>
  <c r="X652" i="17" s="1"/>
  <c r="Q650" i="17"/>
  <c r="AH531" i="17"/>
  <c r="AK530" i="17"/>
  <c r="AI530" i="17"/>
  <c r="AF650" i="17"/>
  <c r="AM649" i="17"/>
  <c r="AL650" i="17"/>
  <c r="AJ650" i="17"/>
  <c r="Z652" i="17" l="1"/>
  <c r="AA652" i="17" s="1"/>
  <c r="Y652" i="17"/>
  <c r="V652" i="17"/>
  <c r="W652" i="17" s="1"/>
  <c r="AB653" i="17" s="1"/>
  <c r="Q651" i="17"/>
  <c r="AJ651" i="17"/>
  <c r="AG650" i="17"/>
  <c r="H652" i="17"/>
  <c r="I652" i="17" s="1"/>
  <c r="P652" i="17" s="1"/>
  <c r="AD652" i="17"/>
  <c r="AC652" i="17"/>
  <c r="AF652" i="17" s="1"/>
  <c r="O651" i="17"/>
  <c r="AE651" i="17"/>
  <c r="AH532" i="17"/>
  <c r="AK531" i="17"/>
  <c r="AI531" i="17"/>
  <c r="AM650" i="17"/>
  <c r="AL651" i="17"/>
  <c r="N652" i="17"/>
  <c r="C653" i="17"/>
  <c r="X653" i="17" s="1"/>
  <c r="G652" i="17"/>
  <c r="G653" i="17" s="1"/>
  <c r="G654" i="17" s="1"/>
  <c r="G655" i="17" s="1"/>
  <c r="G656" i="17" s="1"/>
  <c r="G657" i="17" s="1"/>
  <c r="S652" i="17"/>
  <c r="V653" i="17" l="1"/>
  <c r="W653" i="17" s="1"/>
  <c r="AB654" i="17" s="1"/>
  <c r="Z653" i="17"/>
  <c r="AA653" i="17" s="1"/>
  <c r="Y653" i="17"/>
  <c r="Q652" i="17"/>
  <c r="S653" i="17"/>
  <c r="N653" i="17"/>
  <c r="C654" i="17"/>
  <c r="X654" i="17" s="1"/>
  <c r="AC653" i="17"/>
  <c r="AE653" i="17" s="1"/>
  <c r="O652" i="17"/>
  <c r="AD653" i="17"/>
  <c r="AE652" i="17"/>
  <c r="AL652" i="17"/>
  <c r="AM651" i="17"/>
  <c r="AH533" i="17"/>
  <c r="AK532" i="17"/>
  <c r="AI532" i="17"/>
  <c r="H653" i="17"/>
  <c r="I653" i="17" s="1"/>
  <c r="P653" i="17" s="1"/>
  <c r="AJ652" i="17"/>
  <c r="AG651" i="17"/>
  <c r="V654" i="17" l="1"/>
  <c r="W654" i="17" s="1"/>
  <c r="AB655" i="17" s="1"/>
  <c r="Z654" i="17"/>
  <c r="AA654" i="17" s="1"/>
  <c r="Y654" i="17"/>
  <c r="Q653" i="17"/>
  <c r="AJ653" i="17"/>
  <c r="N654" i="17"/>
  <c r="C655" i="17"/>
  <c r="X655" i="17" s="1"/>
  <c r="H654" i="17"/>
  <c r="I654" i="17" s="1"/>
  <c r="P654" i="17" s="1"/>
  <c r="AL653" i="17"/>
  <c r="AM652" i="17"/>
  <c r="AC654" i="17"/>
  <c r="AE654" i="17" s="1"/>
  <c r="AD654" i="17"/>
  <c r="O653" i="17"/>
  <c r="AG652" i="17"/>
  <c r="AH534" i="17"/>
  <c r="AK533" i="17"/>
  <c r="AI533" i="17"/>
  <c r="AF653" i="17"/>
  <c r="S654" i="17"/>
  <c r="Z655" i="17" l="1"/>
  <c r="AA655" i="17" s="1"/>
  <c r="Y655" i="17"/>
  <c r="V655" i="17"/>
  <c r="W655" i="17" s="1"/>
  <c r="AB656" i="17" s="1"/>
  <c r="S655" i="17"/>
  <c r="Q654" i="17"/>
  <c r="AF654" i="17"/>
  <c r="AL654" i="17"/>
  <c r="AM653" i="17"/>
  <c r="H655" i="17"/>
  <c r="I655" i="17" s="1"/>
  <c r="P655" i="17" s="1"/>
  <c r="AJ654" i="17"/>
  <c r="AH535" i="17"/>
  <c r="AK534" i="17"/>
  <c r="AI534" i="17"/>
  <c r="AC655" i="17"/>
  <c r="AF655" i="17" s="1"/>
  <c r="O654" i="17"/>
  <c r="AD655" i="17"/>
  <c r="N655" i="17"/>
  <c r="C656" i="17"/>
  <c r="X656" i="17" s="1"/>
  <c r="AG653" i="17"/>
  <c r="V656" i="17" l="1"/>
  <c r="W656" i="17" s="1"/>
  <c r="AB657" i="17" s="1"/>
  <c r="Z656" i="17"/>
  <c r="AA656" i="17" s="1"/>
  <c r="Y656" i="17"/>
  <c r="S656" i="17"/>
  <c r="Q655" i="17"/>
  <c r="AJ655" i="17"/>
  <c r="O655" i="17"/>
  <c r="AD656" i="17"/>
  <c r="AC656" i="17"/>
  <c r="AF656" i="17" s="1"/>
  <c r="H656" i="17"/>
  <c r="I656" i="17" s="1"/>
  <c r="P656" i="17" s="1"/>
  <c r="AE655" i="17"/>
  <c r="AM654" i="17"/>
  <c r="AL655" i="17"/>
  <c r="C657" i="17"/>
  <c r="X657" i="17" s="1"/>
  <c r="N656" i="17"/>
  <c r="AH536" i="17"/>
  <c r="AK535" i="17"/>
  <c r="AI535" i="17"/>
  <c r="AG654" i="17"/>
  <c r="V657" i="17" l="1"/>
  <c r="W657" i="17" s="1"/>
  <c r="AB658" i="17" s="1"/>
  <c r="Z657" i="17"/>
  <c r="AA657" i="17" s="1"/>
  <c r="Y657" i="17"/>
  <c r="Q656" i="17"/>
  <c r="AE656" i="17"/>
  <c r="C658" i="17"/>
  <c r="X658" i="17" s="1"/>
  <c r="N657" i="17"/>
  <c r="H657" i="17"/>
  <c r="I657" i="17" s="1"/>
  <c r="P657" i="17" s="1"/>
  <c r="AH537" i="17"/>
  <c r="AI536" i="17"/>
  <c r="AK536" i="17"/>
  <c r="AG655" i="17"/>
  <c r="AL656" i="17"/>
  <c r="AM655" i="17"/>
  <c r="O656" i="17"/>
  <c r="AD657" i="17"/>
  <c r="AC657" i="17"/>
  <c r="AE657" i="17" s="1"/>
  <c r="AJ656" i="17"/>
  <c r="S657" i="17"/>
  <c r="Z658" i="17" l="1"/>
  <c r="AA658" i="17" s="1"/>
  <c r="Y658" i="17"/>
  <c r="V658" i="17"/>
  <c r="W658" i="17" s="1"/>
  <c r="AB659" i="17" s="1"/>
  <c r="G658" i="17"/>
  <c r="G659" i="17" s="1"/>
  <c r="Q657" i="17"/>
  <c r="AM656" i="17"/>
  <c r="AL657" i="17"/>
  <c r="AF657" i="17"/>
  <c r="S658" i="17"/>
  <c r="AG656" i="17"/>
  <c r="AJ657" i="17"/>
  <c r="AH538" i="17"/>
  <c r="AI537" i="17"/>
  <c r="AK537" i="17"/>
  <c r="N658" i="17"/>
  <c r="C659" i="17"/>
  <c r="X659" i="17" s="1"/>
  <c r="O657" i="17"/>
  <c r="AD658" i="17"/>
  <c r="AC658" i="17"/>
  <c r="AF658" i="17" s="1"/>
  <c r="H658" i="17"/>
  <c r="I658" i="17" s="1"/>
  <c r="P658" i="17" s="1"/>
  <c r="Z659" i="17" l="1"/>
  <c r="AA659" i="17" s="1"/>
  <c r="Y659" i="17"/>
  <c r="V659" i="17"/>
  <c r="W659" i="17" s="1"/>
  <c r="AB660" i="17" s="1"/>
  <c r="AJ658" i="17"/>
  <c r="AM657" i="17"/>
  <c r="AL658" i="17"/>
  <c r="H659" i="17"/>
  <c r="I659" i="17" s="1"/>
  <c r="P659" i="17" s="1"/>
  <c r="N659" i="17"/>
  <c r="C660" i="17"/>
  <c r="X660" i="17" s="1"/>
  <c r="AE658" i="17"/>
  <c r="AC659" i="17"/>
  <c r="AE659" i="17" s="1"/>
  <c r="AD659" i="17"/>
  <c r="O658" i="17"/>
  <c r="Q658" i="17"/>
  <c r="AH539" i="17"/>
  <c r="AI538" i="17"/>
  <c r="AK538" i="17"/>
  <c r="S659" i="17"/>
  <c r="AG657" i="17"/>
  <c r="V660" i="17" l="1"/>
  <c r="W660" i="17" s="1"/>
  <c r="AB661" i="17" s="1"/>
  <c r="Z660" i="17"/>
  <c r="AA660" i="17" s="1"/>
  <c r="Y660" i="17"/>
  <c r="G660" i="17"/>
  <c r="G661" i="17" s="1"/>
  <c r="Q659" i="17"/>
  <c r="C661" i="17"/>
  <c r="X661" i="17" s="1"/>
  <c r="N660" i="17"/>
  <c r="AL659" i="17"/>
  <c r="AM658" i="17"/>
  <c r="AC660" i="17"/>
  <c r="AE660" i="17" s="1"/>
  <c r="O659" i="17"/>
  <c r="AD660" i="17"/>
  <c r="H660" i="17"/>
  <c r="I660" i="17" s="1"/>
  <c r="P660" i="17" s="1"/>
  <c r="AG658" i="17"/>
  <c r="AF659" i="17"/>
  <c r="AJ659" i="17"/>
  <c r="S660" i="17"/>
  <c r="AH540" i="17"/>
  <c r="AK539" i="17"/>
  <c r="AI539" i="17"/>
  <c r="V661" i="17" l="1"/>
  <c r="W661" i="17" s="1"/>
  <c r="AB662" i="17" s="1"/>
  <c r="Z661" i="17"/>
  <c r="AA661" i="17" s="1"/>
  <c r="Y661" i="17"/>
  <c r="S661" i="17"/>
  <c r="Q660" i="17"/>
  <c r="AH541" i="17"/>
  <c r="AI540" i="17"/>
  <c r="AK540" i="17"/>
  <c r="AJ660" i="17"/>
  <c r="H661" i="17"/>
  <c r="I661" i="17" s="1"/>
  <c r="P661" i="17" s="1"/>
  <c r="AL660" i="17"/>
  <c r="AM659" i="17"/>
  <c r="AF660" i="17"/>
  <c r="AG659" i="17"/>
  <c r="AD661" i="17"/>
  <c r="O660" i="17"/>
  <c r="AC661" i="17"/>
  <c r="AE661" i="17" s="1"/>
  <c r="C662" i="17"/>
  <c r="X662" i="17" s="1"/>
  <c r="N661" i="17"/>
  <c r="Z662" i="17" l="1"/>
  <c r="AA662" i="17" s="1"/>
  <c r="V662" i="17"/>
  <c r="W662" i="17" s="1"/>
  <c r="AB663" i="17" s="1"/>
  <c r="G662" i="17"/>
  <c r="Y662" i="17"/>
  <c r="Q661" i="17"/>
  <c r="H662" i="17"/>
  <c r="I662" i="17" s="1"/>
  <c r="P662" i="17" s="1"/>
  <c r="AJ661" i="17"/>
  <c r="AL661" i="17"/>
  <c r="AM660" i="17"/>
  <c r="AH542" i="17"/>
  <c r="AI541" i="17"/>
  <c r="AK541" i="17"/>
  <c r="C663" i="17"/>
  <c r="X663" i="17" s="1"/>
  <c r="N662" i="17"/>
  <c r="AF661" i="17"/>
  <c r="AC662" i="17"/>
  <c r="AE662" i="17" s="1"/>
  <c r="AD662" i="17"/>
  <c r="O661" i="17"/>
  <c r="AG660" i="17"/>
  <c r="S662" i="17"/>
  <c r="V663" i="17" l="1"/>
  <c r="W663" i="17" s="1"/>
  <c r="AB664" i="17" s="1"/>
  <c r="Z663" i="17"/>
  <c r="AA663" i="17" s="1"/>
  <c r="Y663" i="17"/>
  <c r="G663" i="17"/>
  <c r="Q662" i="17"/>
  <c r="AF662" i="17"/>
  <c r="N663" i="17"/>
  <c r="C664" i="17"/>
  <c r="X664" i="17" s="1"/>
  <c r="O662" i="17"/>
  <c r="AC663" i="17"/>
  <c r="AF663" i="17" s="1"/>
  <c r="AD663" i="17"/>
  <c r="AH543" i="17"/>
  <c r="AK542" i="17"/>
  <c r="AI542" i="17"/>
  <c r="AG661" i="17"/>
  <c r="H663" i="17"/>
  <c r="I663" i="17" s="1"/>
  <c r="P663" i="17" s="1"/>
  <c r="AJ662" i="17"/>
  <c r="S663" i="17"/>
  <c r="AL662" i="17"/>
  <c r="AM661" i="17"/>
  <c r="Z664" i="17" l="1"/>
  <c r="AA664" i="17" s="1"/>
  <c r="V664" i="17"/>
  <c r="W664" i="17" s="1"/>
  <c r="AB665" i="17" s="1"/>
  <c r="Y664" i="17"/>
  <c r="S664" i="17"/>
  <c r="Q663" i="17"/>
  <c r="AJ663" i="17"/>
  <c r="AE663" i="17"/>
  <c r="AM662" i="17"/>
  <c r="AL663" i="17"/>
  <c r="AH544" i="17"/>
  <c r="AK543" i="17"/>
  <c r="AI543" i="17"/>
  <c r="AG662" i="17"/>
  <c r="N664" i="17"/>
  <c r="C665" i="17"/>
  <c r="X665" i="17" s="1"/>
  <c r="G664" i="17"/>
  <c r="G665" i="17" s="1"/>
  <c r="G666" i="17" s="1"/>
  <c r="G667" i="17" s="1"/>
  <c r="G668" i="17" s="1"/>
  <c r="G669" i="17" s="1"/>
  <c r="H664" i="17"/>
  <c r="I664" i="17" s="1"/>
  <c r="P664" i="17" s="1"/>
  <c r="AD664" i="17"/>
  <c r="O663" i="17"/>
  <c r="AC664" i="17"/>
  <c r="AF664" i="17" s="1"/>
  <c r="V665" i="17" l="1"/>
  <c r="W665" i="17" s="1"/>
  <c r="AB666" i="17" s="1"/>
  <c r="Z665" i="17"/>
  <c r="AA665" i="17" s="1"/>
  <c r="Y665" i="17"/>
  <c r="Q664" i="17"/>
  <c r="AE664" i="17"/>
  <c r="AC665" i="17"/>
  <c r="AF665" i="17" s="1"/>
  <c r="O664" i="17"/>
  <c r="AD665" i="17"/>
  <c r="C666" i="17"/>
  <c r="X666" i="17" s="1"/>
  <c r="N665" i="17"/>
  <c r="H665" i="17"/>
  <c r="I665" i="17" s="1"/>
  <c r="P665" i="17" s="1"/>
  <c r="S665" i="17"/>
  <c r="AH545" i="17"/>
  <c r="AI544" i="17"/>
  <c r="AK544" i="17"/>
  <c r="AJ664" i="17"/>
  <c r="AM663" i="17"/>
  <c r="AL664" i="17"/>
  <c r="AG663" i="17"/>
  <c r="V666" i="17" l="1"/>
  <c r="W666" i="17" s="1"/>
  <c r="AB667" i="17" s="1"/>
  <c r="Z666" i="17"/>
  <c r="AA666" i="17" s="1"/>
  <c r="Y666" i="17"/>
  <c r="Q665" i="17"/>
  <c r="S666" i="17"/>
  <c r="AG664" i="17"/>
  <c r="H666" i="17"/>
  <c r="I666" i="17" s="1"/>
  <c r="P666" i="17" s="1"/>
  <c r="AE665" i="17"/>
  <c r="O665" i="17"/>
  <c r="AD666" i="17"/>
  <c r="AC666" i="17"/>
  <c r="AF666" i="17" s="1"/>
  <c r="AH546" i="17"/>
  <c r="AK545" i="17"/>
  <c r="AI545" i="17"/>
  <c r="AL665" i="17"/>
  <c r="AM664" i="17"/>
  <c r="C667" i="17"/>
  <c r="X667" i="17" s="1"/>
  <c r="N666" i="17"/>
  <c r="AJ665" i="17"/>
  <c r="Z667" i="17" l="1"/>
  <c r="AA667" i="17" s="1"/>
  <c r="Y667" i="17"/>
  <c r="V667" i="17"/>
  <c r="W667" i="17" s="1"/>
  <c r="AB668" i="17" s="1"/>
  <c r="Q666" i="17"/>
  <c r="AJ666" i="17"/>
  <c r="H667" i="17"/>
  <c r="I667" i="17" s="1"/>
  <c r="P667" i="17" s="1"/>
  <c r="AH547" i="17"/>
  <c r="AK546" i="17"/>
  <c r="AI546" i="17"/>
  <c r="N667" i="17"/>
  <c r="C668" i="17"/>
  <c r="X668" i="17" s="1"/>
  <c r="AG665" i="17"/>
  <c r="O666" i="17"/>
  <c r="AD667" i="17"/>
  <c r="AC667" i="17"/>
  <c r="AE667" i="17" s="1"/>
  <c r="AL666" i="17"/>
  <c r="AM665" i="17"/>
  <c r="AE666" i="17"/>
  <c r="S667" i="17"/>
  <c r="V668" i="17" l="1"/>
  <c r="W668" i="17" s="1"/>
  <c r="AB669" i="17" s="1"/>
  <c r="Z668" i="17"/>
  <c r="AA668" i="17" s="1"/>
  <c r="Y668" i="17"/>
  <c r="S668" i="17"/>
  <c r="Q667" i="17"/>
  <c r="AJ667" i="17"/>
  <c r="AG666" i="17"/>
  <c r="AF667" i="17"/>
  <c r="AH548" i="17"/>
  <c r="AK547" i="17"/>
  <c r="AI547" i="17"/>
  <c r="AL667" i="17"/>
  <c r="AM666" i="17"/>
  <c r="H668" i="17"/>
  <c r="I668" i="17" s="1"/>
  <c r="P668" i="17" s="1"/>
  <c r="AC668" i="17"/>
  <c r="AF668" i="17" s="1"/>
  <c r="O667" i="17"/>
  <c r="AD668" i="17"/>
  <c r="N668" i="17"/>
  <c r="C669" i="17"/>
  <c r="X669" i="17" s="1"/>
  <c r="V669" i="17" l="1"/>
  <c r="W669" i="17" s="1"/>
  <c r="AB670" i="17" s="1"/>
  <c r="Z669" i="17"/>
  <c r="AA669" i="17" s="1"/>
  <c r="Y669" i="17"/>
  <c r="Q668" i="17"/>
  <c r="AG667" i="17"/>
  <c r="AC669" i="17"/>
  <c r="AE669" i="17" s="1"/>
  <c r="O668" i="17"/>
  <c r="AD669" i="17"/>
  <c r="AE668" i="17"/>
  <c r="AM667" i="17"/>
  <c r="AL668" i="17"/>
  <c r="AJ668" i="17"/>
  <c r="C670" i="17"/>
  <c r="X670" i="17" s="1"/>
  <c r="N669" i="17"/>
  <c r="S669" i="17"/>
  <c r="H669" i="17"/>
  <c r="I669" i="17" s="1"/>
  <c r="P669" i="17" s="1"/>
  <c r="AH549" i="17"/>
  <c r="AI548" i="17"/>
  <c r="AK548" i="17"/>
  <c r="Z670" i="17" l="1"/>
  <c r="AA670" i="17" s="1"/>
  <c r="Y670" i="17"/>
  <c r="V670" i="17"/>
  <c r="W670" i="17" s="1"/>
  <c r="AB671" i="17" s="1"/>
  <c r="G670" i="17"/>
  <c r="G671" i="17" s="1"/>
  <c r="Q669" i="17"/>
  <c r="N670" i="17"/>
  <c r="C671" i="17"/>
  <c r="X671" i="17" s="1"/>
  <c r="H670" i="17"/>
  <c r="I670" i="17" s="1"/>
  <c r="P670" i="17" s="1"/>
  <c r="O669" i="17"/>
  <c r="AC670" i="17"/>
  <c r="AF670" i="17" s="1"/>
  <c r="AD670" i="17"/>
  <c r="AH550" i="17"/>
  <c r="AK549" i="17"/>
  <c r="AI549" i="17"/>
  <c r="AL669" i="17"/>
  <c r="AM668" i="17"/>
  <c r="AF669" i="17"/>
  <c r="S670" i="17"/>
  <c r="AG668" i="17"/>
  <c r="AJ669" i="17"/>
  <c r="Z671" i="17" l="1"/>
  <c r="AA671" i="17" s="1"/>
  <c r="Y671" i="17"/>
  <c r="V671" i="17"/>
  <c r="W671" i="17" s="1"/>
  <c r="AB672" i="17" s="1"/>
  <c r="S671" i="17"/>
  <c r="Q670" i="17"/>
  <c r="AG669" i="17"/>
  <c r="AH551" i="17"/>
  <c r="AK550" i="17"/>
  <c r="AI550" i="17"/>
  <c r="AD671" i="17"/>
  <c r="O670" i="17"/>
  <c r="AC671" i="17"/>
  <c r="AF671" i="17" s="1"/>
  <c r="AL670" i="17"/>
  <c r="AM669" i="17"/>
  <c r="AE670" i="17"/>
  <c r="H671" i="17"/>
  <c r="I671" i="17" s="1"/>
  <c r="P671" i="17" s="1"/>
  <c r="AJ670" i="17"/>
  <c r="C672" i="17"/>
  <c r="X672" i="17" s="1"/>
  <c r="N671" i="17"/>
  <c r="V672" i="17" l="1"/>
  <c r="W672" i="17" s="1"/>
  <c r="AB673" i="17" s="1"/>
  <c r="Z672" i="17"/>
  <c r="AA672" i="17" s="1"/>
  <c r="Y672" i="17"/>
  <c r="G672" i="17"/>
  <c r="G673" i="17" s="1"/>
  <c r="Q671" i="17"/>
  <c r="AG670" i="17"/>
  <c r="C673" i="17"/>
  <c r="X673" i="17" s="1"/>
  <c r="N672" i="17"/>
  <c r="AL671" i="17"/>
  <c r="AM670" i="17"/>
  <c r="AH552" i="17"/>
  <c r="AK551" i="17"/>
  <c r="AI551" i="17"/>
  <c r="AE671" i="17"/>
  <c r="AJ671" i="17"/>
  <c r="H672" i="17"/>
  <c r="I672" i="17" s="1"/>
  <c r="P672" i="17" s="1"/>
  <c r="S672" i="17"/>
  <c r="AC672" i="17"/>
  <c r="AE672" i="17" s="1"/>
  <c r="O671" i="17"/>
  <c r="AD672" i="17"/>
  <c r="V673" i="17" l="1"/>
  <c r="W673" i="17" s="1"/>
  <c r="AB674" i="17" s="1"/>
  <c r="Z673" i="17"/>
  <c r="AA673" i="17" s="1"/>
  <c r="Y673" i="17"/>
  <c r="S673" i="17"/>
  <c r="Q672" i="17"/>
  <c r="H673" i="17"/>
  <c r="I673" i="17" s="1"/>
  <c r="P673" i="17" s="1"/>
  <c r="C674" i="17"/>
  <c r="X674" i="17" s="1"/>
  <c r="N673" i="17"/>
  <c r="AH553" i="17"/>
  <c r="AI552" i="17"/>
  <c r="AK552" i="17"/>
  <c r="AG671" i="17"/>
  <c r="O672" i="17"/>
  <c r="AD673" i="17"/>
  <c r="AC673" i="17"/>
  <c r="AE673" i="17" s="1"/>
  <c r="AJ672" i="17"/>
  <c r="AF672" i="17"/>
  <c r="AL672" i="17"/>
  <c r="AM671" i="17"/>
  <c r="Z674" i="17" l="1"/>
  <c r="AA674" i="17" s="1"/>
  <c r="V674" i="17"/>
  <c r="W674" i="17" s="1"/>
  <c r="AB675" i="17" s="1"/>
  <c r="G674" i="17"/>
  <c r="Y674" i="17"/>
  <c r="S674" i="17"/>
  <c r="Q673" i="17"/>
  <c r="AJ673" i="17"/>
  <c r="AH554" i="17"/>
  <c r="AI553" i="17"/>
  <c r="AK553" i="17"/>
  <c r="H674" i="17"/>
  <c r="I674" i="17" s="1"/>
  <c r="P674" i="17" s="1"/>
  <c r="N674" i="17"/>
  <c r="C675" i="17"/>
  <c r="X675" i="17" s="1"/>
  <c r="AG672" i="17"/>
  <c r="AF673" i="17"/>
  <c r="AL673" i="17"/>
  <c r="AM672" i="17"/>
  <c r="AC674" i="17"/>
  <c r="AF674" i="17" s="1"/>
  <c r="O673" i="17"/>
  <c r="AD674" i="17"/>
  <c r="V675" i="17" l="1"/>
  <c r="W675" i="17" s="1"/>
  <c r="AB676" i="17" s="1"/>
  <c r="Z675" i="17"/>
  <c r="AA675" i="17" s="1"/>
  <c r="Y675" i="17"/>
  <c r="G675" i="17"/>
  <c r="S675" i="17"/>
  <c r="Q674" i="17"/>
  <c r="AJ674" i="17"/>
  <c r="N675" i="17"/>
  <c r="C676" i="17"/>
  <c r="X676" i="17" s="1"/>
  <c r="AE674" i="17"/>
  <c r="AH555" i="17"/>
  <c r="AI554" i="17"/>
  <c r="AK554" i="17"/>
  <c r="AG673" i="17"/>
  <c r="H675" i="17"/>
  <c r="I675" i="17" s="1"/>
  <c r="P675" i="17" s="1"/>
  <c r="AD675" i="17"/>
  <c r="O674" i="17"/>
  <c r="AC675" i="17"/>
  <c r="AE675" i="17" s="1"/>
  <c r="AL674" i="17"/>
  <c r="AM673" i="17"/>
  <c r="Z676" i="17" l="1"/>
  <c r="AA676" i="17" s="1"/>
  <c r="V676" i="17"/>
  <c r="W676" i="17" s="1"/>
  <c r="AB677" i="17" s="1"/>
  <c r="Y676" i="17"/>
  <c r="Q675" i="17"/>
  <c r="N676" i="17"/>
  <c r="C677" i="17"/>
  <c r="X677" i="17" s="1"/>
  <c r="G676" i="17"/>
  <c r="G677" i="17" s="1"/>
  <c r="G678" i="17" s="1"/>
  <c r="G679" i="17" s="1"/>
  <c r="G680" i="17" s="1"/>
  <c r="G681" i="17" s="1"/>
  <c r="O675" i="17"/>
  <c r="AD676" i="17"/>
  <c r="AC676" i="17"/>
  <c r="AE676" i="17" s="1"/>
  <c r="S676" i="17"/>
  <c r="AJ675" i="17"/>
  <c r="AF675" i="17"/>
  <c r="AH556" i="17"/>
  <c r="AI555" i="17"/>
  <c r="AK555" i="17"/>
  <c r="AG674" i="17"/>
  <c r="AL675" i="17"/>
  <c r="AM674" i="17"/>
  <c r="H676" i="17"/>
  <c r="I676" i="17" s="1"/>
  <c r="P676" i="17" s="1"/>
  <c r="V677" i="17" l="1"/>
  <c r="W677" i="17" s="1"/>
  <c r="AB678" i="17" s="1"/>
  <c r="Y677" i="17"/>
  <c r="Z677" i="17"/>
  <c r="AA677" i="17" s="1"/>
  <c r="S677" i="17"/>
  <c r="Q676" i="17"/>
  <c r="AF676" i="17"/>
  <c r="H677" i="17"/>
  <c r="I677" i="17" s="1"/>
  <c r="P677" i="17" s="1"/>
  <c r="O676" i="17"/>
  <c r="AD677" i="17"/>
  <c r="AC677" i="17"/>
  <c r="AE677" i="17" s="1"/>
  <c r="AH557" i="17"/>
  <c r="AI556" i="17"/>
  <c r="AK556" i="17"/>
  <c r="N677" i="17"/>
  <c r="C678" i="17"/>
  <c r="X678" i="17" s="1"/>
  <c r="AM675" i="17"/>
  <c r="AL676" i="17"/>
  <c r="AJ676" i="17"/>
  <c r="AG675" i="17"/>
  <c r="V678" i="17" l="1"/>
  <c r="W678" i="17" s="1"/>
  <c r="AB679" i="17" s="1"/>
  <c r="Z678" i="17"/>
  <c r="AA678" i="17" s="1"/>
  <c r="Y678" i="17"/>
  <c r="S678" i="17"/>
  <c r="Q677" i="17"/>
  <c r="AG676" i="17"/>
  <c r="AF677" i="17"/>
  <c r="AC678" i="17"/>
  <c r="AE678" i="17" s="1"/>
  <c r="O677" i="17"/>
  <c r="AD678" i="17"/>
  <c r="AJ677" i="17"/>
  <c r="AM676" i="17"/>
  <c r="AL677" i="17"/>
  <c r="AH558" i="17"/>
  <c r="AI557" i="17"/>
  <c r="AK557" i="17"/>
  <c r="H678" i="17"/>
  <c r="I678" i="17" s="1"/>
  <c r="P678" i="17" s="1"/>
  <c r="N678" i="17"/>
  <c r="C679" i="17"/>
  <c r="X679" i="17" s="1"/>
  <c r="Z679" i="17" l="1"/>
  <c r="AA679" i="17" s="1"/>
  <c r="Y679" i="17"/>
  <c r="V679" i="17"/>
  <c r="W679" i="17" s="1"/>
  <c r="AB680" i="17" s="1"/>
  <c r="Q678" i="17"/>
  <c r="AG677" i="17"/>
  <c r="AF678" i="17"/>
  <c r="AH559" i="17"/>
  <c r="AI558" i="17"/>
  <c r="AK558" i="17"/>
  <c r="AJ678" i="17"/>
  <c r="AL678" i="17"/>
  <c r="AM677" i="17"/>
  <c r="H679" i="17"/>
  <c r="I679" i="17" s="1"/>
  <c r="P679" i="17" s="1"/>
  <c r="N679" i="17"/>
  <c r="C680" i="17"/>
  <c r="X680" i="17" s="1"/>
  <c r="O678" i="17"/>
  <c r="AD679" i="17"/>
  <c r="AC679" i="17"/>
  <c r="AF679" i="17" s="1"/>
  <c r="S679" i="17"/>
  <c r="V680" i="17" l="1"/>
  <c r="W680" i="17" s="1"/>
  <c r="AB681" i="17" s="1"/>
  <c r="Y680" i="17"/>
  <c r="Z680" i="17"/>
  <c r="AA680" i="17" s="1"/>
  <c r="Q679" i="17"/>
  <c r="S680" i="17"/>
  <c r="AH560" i="17"/>
  <c r="AK559" i="17"/>
  <c r="AI559" i="17"/>
  <c r="AJ679" i="17"/>
  <c r="AE679" i="17"/>
  <c r="H680" i="17"/>
  <c r="I680" i="17" s="1"/>
  <c r="P680" i="17" s="1"/>
  <c r="O679" i="17"/>
  <c r="AD680" i="17"/>
  <c r="AC680" i="17"/>
  <c r="AF680" i="17" s="1"/>
  <c r="AM678" i="17"/>
  <c r="AL679" i="17"/>
  <c r="C681" i="17"/>
  <c r="X681" i="17" s="1"/>
  <c r="N680" i="17"/>
  <c r="AG678" i="17"/>
  <c r="V681" i="17" l="1"/>
  <c r="W681" i="17" s="1"/>
  <c r="AB682" i="17" s="1"/>
  <c r="Z681" i="17"/>
  <c r="AA681" i="17" s="1"/>
  <c r="Y681" i="17"/>
  <c r="Q680" i="17"/>
  <c r="N681" i="17"/>
  <c r="C682" i="17"/>
  <c r="X682" i="17" s="1"/>
  <c r="O680" i="17"/>
  <c r="AC681" i="17"/>
  <c r="AE681" i="17" s="1"/>
  <c r="AD681" i="17"/>
  <c r="AH561" i="17"/>
  <c r="AI560" i="17"/>
  <c r="AK560" i="17"/>
  <c r="AE680" i="17"/>
  <c r="AL680" i="17"/>
  <c r="AM679" i="17"/>
  <c r="H681" i="17"/>
  <c r="I681" i="17" s="1"/>
  <c r="P681" i="17" s="1"/>
  <c r="AJ680" i="17"/>
  <c r="AG679" i="17"/>
  <c r="S681" i="17"/>
  <c r="Y682" i="17" l="1"/>
  <c r="Z682" i="17"/>
  <c r="AA682" i="17" s="1"/>
  <c r="V682" i="17"/>
  <c r="W682" i="17" s="1"/>
  <c r="AB683" i="17" s="1"/>
  <c r="G682" i="17"/>
  <c r="G683" i="17" s="1"/>
  <c r="S682" i="17"/>
  <c r="Q681" i="17"/>
  <c r="AJ681" i="17"/>
  <c r="AF681" i="17"/>
  <c r="H682" i="17"/>
  <c r="I682" i="17" s="1"/>
  <c r="P682" i="17" s="1"/>
  <c r="AH562" i="17"/>
  <c r="AI561" i="17"/>
  <c r="AK561" i="17"/>
  <c r="C683" i="17"/>
  <c r="X683" i="17" s="1"/>
  <c r="N682" i="17"/>
  <c r="AD682" i="17"/>
  <c r="AC682" i="17"/>
  <c r="AF682" i="17" s="1"/>
  <c r="O681" i="17"/>
  <c r="AM680" i="17"/>
  <c r="AL681" i="17"/>
  <c r="AG680" i="17"/>
  <c r="Z683" i="17" l="1"/>
  <c r="AA683" i="17" s="1"/>
  <c r="Y683" i="17"/>
  <c r="V683" i="17"/>
  <c r="W683" i="17" s="1"/>
  <c r="AB684" i="17" s="1"/>
  <c r="Q682" i="17"/>
  <c r="AG681" i="17"/>
  <c r="AJ682" i="17"/>
  <c r="AH563" i="17"/>
  <c r="AI562" i="17"/>
  <c r="AK562" i="17"/>
  <c r="H683" i="17"/>
  <c r="I683" i="17" s="1"/>
  <c r="P683" i="17" s="1"/>
  <c r="N683" i="17"/>
  <c r="C684" i="17"/>
  <c r="X684" i="17" s="1"/>
  <c r="AE682" i="17"/>
  <c r="AD683" i="17"/>
  <c r="O682" i="17"/>
  <c r="AC683" i="17"/>
  <c r="AE683" i="17" s="1"/>
  <c r="S683" i="17"/>
  <c r="AM681" i="17"/>
  <c r="AL682" i="17"/>
  <c r="V684" i="17" l="1"/>
  <c r="W684" i="17" s="1"/>
  <c r="AB685" i="17" s="1"/>
  <c r="Z684" i="17"/>
  <c r="AA684" i="17" s="1"/>
  <c r="Y684" i="17"/>
  <c r="G684" i="17"/>
  <c r="G685" i="17" s="1"/>
  <c r="S684" i="17"/>
  <c r="Q683" i="17"/>
  <c r="AJ683" i="17"/>
  <c r="N684" i="17"/>
  <c r="C685" i="17"/>
  <c r="X685" i="17" s="1"/>
  <c r="O683" i="17"/>
  <c r="AC684" i="17"/>
  <c r="AF684" i="17" s="1"/>
  <c r="AD684" i="17"/>
  <c r="AF683" i="17"/>
  <c r="AH564" i="17"/>
  <c r="AI563" i="17"/>
  <c r="AK563" i="17"/>
  <c r="H684" i="17"/>
  <c r="I684" i="17" s="1"/>
  <c r="P684" i="17" s="1"/>
  <c r="AL683" i="17"/>
  <c r="AM682" i="17"/>
  <c r="AG682" i="17"/>
  <c r="V685" i="17" l="1"/>
  <c r="W685" i="17" s="1"/>
  <c r="AB686" i="17" s="1"/>
  <c r="Z685" i="17"/>
  <c r="AA685" i="17" s="1"/>
  <c r="Y685" i="17"/>
  <c r="S685" i="17"/>
  <c r="Q684" i="17"/>
  <c r="AE684" i="17"/>
  <c r="H685" i="17"/>
  <c r="I685" i="17" s="1"/>
  <c r="P685" i="17" s="1"/>
  <c r="N685" i="17"/>
  <c r="C686" i="17"/>
  <c r="X686" i="17" s="1"/>
  <c r="AL684" i="17"/>
  <c r="AM683" i="17"/>
  <c r="AC685" i="17"/>
  <c r="AF685" i="17" s="1"/>
  <c r="O684" i="17"/>
  <c r="AD685" i="17"/>
  <c r="AH565" i="17"/>
  <c r="AI564" i="17"/>
  <c r="AK564" i="17"/>
  <c r="AJ684" i="17"/>
  <c r="AG683" i="17"/>
  <c r="Z686" i="17" l="1"/>
  <c r="AA686" i="17" s="1"/>
  <c r="Y686" i="17"/>
  <c r="V686" i="17"/>
  <c r="W686" i="17" s="1"/>
  <c r="AB687" i="17" s="1"/>
  <c r="G686" i="17"/>
  <c r="S686" i="17"/>
  <c r="Q685" i="17"/>
  <c r="AJ685" i="17"/>
  <c r="AM684" i="17"/>
  <c r="AL685" i="17"/>
  <c r="AG684" i="17"/>
  <c r="AE685" i="17"/>
  <c r="O685" i="17"/>
  <c r="AD686" i="17"/>
  <c r="AC686" i="17"/>
  <c r="AE686" i="17" s="1"/>
  <c r="H686" i="17"/>
  <c r="I686" i="17" s="1"/>
  <c r="P686" i="17" s="1"/>
  <c r="AH566" i="17"/>
  <c r="AI565" i="17"/>
  <c r="AK565" i="17"/>
  <c r="C687" i="17"/>
  <c r="X687" i="17" s="1"/>
  <c r="N686" i="17"/>
  <c r="V687" i="17" l="1"/>
  <c r="W687" i="17" s="1"/>
  <c r="AB688" i="17" s="1"/>
  <c r="Z687" i="17"/>
  <c r="AA687" i="17" s="1"/>
  <c r="Y687" i="17"/>
  <c r="Q686" i="17"/>
  <c r="S687" i="17"/>
  <c r="G687" i="17"/>
  <c r="AJ686" i="17"/>
  <c r="O686" i="17"/>
  <c r="AD687" i="17"/>
  <c r="AC687" i="17"/>
  <c r="AE687" i="17" s="1"/>
  <c r="C688" i="17"/>
  <c r="X688" i="17" s="1"/>
  <c r="N687" i="17"/>
  <c r="AH567" i="17"/>
  <c r="AK566" i="17"/>
  <c r="AI566" i="17"/>
  <c r="AG685" i="17"/>
  <c r="AF686" i="17"/>
  <c r="H687" i="17"/>
  <c r="I687" i="17" s="1"/>
  <c r="P687" i="17" s="1"/>
  <c r="AM685" i="17"/>
  <c r="AL686" i="17"/>
  <c r="V688" i="17" l="1"/>
  <c r="W688" i="17" s="1"/>
  <c r="AB689" i="17" s="1"/>
  <c r="Y688" i="17"/>
  <c r="Z688" i="17"/>
  <c r="AA688" i="17" s="1"/>
  <c r="Q687" i="17"/>
  <c r="AJ687" i="17"/>
  <c r="AG686" i="17"/>
  <c r="AL687" i="17"/>
  <c r="AM686" i="17"/>
  <c r="N688" i="17"/>
  <c r="C689" i="17"/>
  <c r="X689" i="17" s="1"/>
  <c r="G688" i="17"/>
  <c r="G689" i="17" s="1"/>
  <c r="G690" i="17" s="1"/>
  <c r="G691" i="17" s="1"/>
  <c r="G692" i="17" s="1"/>
  <c r="G693" i="17" s="1"/>
  <c r="AD688" i="17"/>
  <c r="O687" i="17"/>
  <c r="AC688" i="17"/>
  <c r="AE688" i="17" s="1"/>
  <c r="S688" i="17"/>
  <c r="AF687" i="17"/>
  <c r="H688" i="17"/>
  <c r="I688" i="17" s="1"/>
  <c r="P688" i="17" s="1"/>
  <c r="AH568" i="17"/>
  <c r="AK567" i="17"/>
  <c r="AI567" i="17"/>
  <c r="V689" i="17" l="1"/>
  <c r="W689" i="17" s="1"/>
  <c r="AB690" i="17" s="1"/>
  <c r="Z689" i="17"/>
  <c r="AA689" i="17" s="1"/>
  <c r="Y689" i="17"/>
  <c r="Q688" i="17"/>
  <c r="AC689" i="17"/>
  <c r="AE689" i="17" s="1"/>
  <c r="O688" i="17"/>
  <c r="AD689" i="17"/>
  <c r="AM687" i="17"/>
  <c r="AL688" i="17"/>
  <c r="H689" i="17"/>
  <c r="I689" i="17" s="1"/>
  <c r="P689" i="17" s="1"/>
  <c r="AJ688" i="17"/>
  <c r="AF688" i="17"/>
  <c r="N689" i="17"/>
  <c r="C690" i="17"/>
  <c r="X690" i="17" s="1"/>
  <c r="AG687" i="17"/>
  <c r="AH569" i="17"/>
  <c r="AK568" i="17"/>
  <c r="AI568" i="17"/>
  <c r="S689" i="17"/>
  <c r="V690" i="17" l="1"/>
  <c r="W690" i="17" s="1"/>
  <c r="AB691" i="17" s="1"/>
  <c r="Z690" i="17"/>
  <c r="AA690" i="17" s="1"/>
  <c r="Y690" i="17"/>
  <c r="Q689" i="17"/>
  <c r="S690" i="17"/>
  <c r="AH570" i="17"/>
  <c r="AI569" i="17"/>
  <c r="AK569" i="17"/>
  <c r="AG688" i="17"/>
  <c r="C691" i="17"/>
  <c r="X691" i="17" s="1"/>
  <c r="N690" i="17"/>
  <c r="AD690" i="17"/>
  <c r="AC690" i="17"/>
  <c r="AF690" i="17" s="1"/>
  <c r="O689" i="17"/>
  <c r="H690" i="17"/>
  <c r="I690" i="17" s="1"/>
  <c r="P690" i="17" s="1"/>
  <c r="AF689" i="17"/>
  <c r="AJ689" i="17"/>
  <c r="AM688" i="17"/>
  <c r="AL689" i="17"/>
  <c r="Z691" i="17" l="1"/>
  <c r="AA691" i="17" s="1"/>
  <c r="Y691" i="17"/>
  <c r="V691" i="17"/>
  <c r="W691" i="17" s="1"/>
  <c r="AB692" i="17" s="1"/>
  <c r="Q690" i="17"/>
  <c r="AJ690" i="17"/>
  <c r="AG689" i="17"/>
  <c r="H691" i="17"/>
  <c r="I691" i="17" s="1"/>
  <c r="P691" i="17" s="1"/>
  <c r="C692" i="17"/>
  <c r="X692" i="17" s="1"/>
  <c r="N691" i="17"/>
  <c r="S691" i="17"/>
  <c r="AE690" i="17"/>
  <c r="AL690" i="17"/>
  <c r="AM689" i="17"/>
  <c r="O690" i="17"/>
  <c r="AC691" i="17"/>
  <c r="AE691" i="17" s="1"/>
  <c r="AD691" i="17"/>
  <c r="AH571" i="17"/>
  <c r="AI570" i="17"/>
  <c r="AK570" i="17"/>
  <c r="V692" i="17" l="1"/>
  <c r="W692" i="17" s="1"/>
  <c r="AB693" i="17" s="1"/>
  <c r="Z692" i="17"/>
  <c r="AA692" i="17" s="1"/>
  <c r="Y692" i="17"/>
  <c r="S692" i="17"/>
  <c r="Q691" i="17"/>
  <c r="AJ691" i="17"/>
  <c r="AG690" i="17"/>
  <c r="AF691" i="17"/>
  <c r="N692" i="17"/>
  <c r="C693" i="17"/>
  <c r="X693" i="17" s="1"/>
  <c r="AM690" i="17"/>
  <c r="AL691" i="17"/>
  <c r="H692" i="17"/>
  <c r="I692" i="17" s="1"/>
  <c r="P692" i="17" s="1"/>
  <c r="AH572" i="17"/>
  <c r="AI571" i="17"/>
  <c r="AK571" i="17"/>
  <c r="AC692" i="17"/>
  <c r="AF692" i="17" s="1"/>
  <c r="AD692" i="17"/>
  <c r="O691" i="17"/>
  <c r="V693" i="17" l="1"/>
  <c r="W693" i="17" s="1"/>
  <c r="AB694" i="17" s="1"/>
  <c r="Z693" i="17"/>
  <c r="AA693" i="17" s="1"/>
  <c r="Y693" i="17"/>
  <c r="S693" i="17"/>
  <c r="Q692" i="17"/>
  <c r="AH573" i="17"/>
  <c r="AI572" i="17"/>
  <c r="AK572" i="17"/>
  <c r="AL692" i="17"/>
  <c r="AM691" i="17"/>
  <c r="AE692" i="17"/>
  <c r="N693" i="17"/>
  <c r="C694" i="17"/>
  <c r="X694" i="17" s="1"/>
  <c r="AG691" i="17"/>
  <c r="AD693" i="17"/>
  <c r="O692" i="17"/>
  <c r="AC693" i="17"/>
  <c r="AF693" i="17" s="1"/>
  <c r="AJ692" i="17"/>
  <c r="H693" i="17"/>
  <c r="I693" i="17" s="1"/>
  <c r="P693" i="17" s="1"/>
  <c r="Z694" i="17" l="1"/>
  <c r="AA694" i="17" s="1"/>
  <c r="Y694" i="17"/>
  <c r="V694" i="17"/>
  <c r="W694" i="17" s="1"/>
  <c r="AB695" i="17" s="1"/>
  <c r="G694" i="17"/>
  <c r="G695" i="17" s="1"/>
  <c r="S694" i="17"/>
  <c r="Q693" i="17"/>
  <c r="AJ693" i="17"/>
  <c r="AE693" i="17"/>
  <c r="AM692" i="17"/>
  <c r="AL693" i="17"/>
  <c r="N694" i="17"/>
  <c r="C695" i="17"/>
  <c r="X695" i="17" s="1"/>
  <c r="H694" i="17"/>
  <c r="I694" i="17" s="1"/>
  <c r="P694" i="17" s="1"/>
  <c r="O693" i="17"/>
  <c r="AC694" i="17"/>
  <c r="AF694" i="17" s="1"/>
  <c r="AD694" i="17"/>
  <c r="AG692" i="17"/>
  <c r="AH574" i="17"/>
  <c r="AI573" i="17"/>
  <c r="AK573" i="17"/>
  <c r="Z695" i="17" l="1"/>
  <c r="AA695" i="17" s="1"/>
  <c r="Y695" i="17"/>
  <c r="V695" i="17"/>
  <c r="W695" i="17" s="1"/>
  <c r="AB696" i="17" s="1"/>
  <c r="S695" i="17"/>
  <c r="Q694" i="17"/>
  <c r="AJ694" i="17"/>
  <c r="O694" i="17"/>
  <c r="AC695" i="17"/>
  <c r="AF695" i="17" s="1"/>
  <c r="AD695" i="17"/>
  <c r="AE694" i="17"/>
  <c r="N695" i="17"/>
  <c r="C696" i="17"/>
  <c r="X696" i="17" s="1"/>
  <c r="AM693" i="17"/>
  <c r="AL694" i="17"/>
  <c r="H695" i="17"/>
  <c r="I695" i="17" s="1"/>
  <c r="P695" i="17" s="1"/>
  <c r="AH575" i="17"/>
  <c r="AI574" i="17"/>
  <c r="AK574" i="17"/>
  <c r="AG693" i="17"/>
  <c r="V696" i="17" l="1"/>
  <c r="W696" i="17" s="1"/>
  <c r="AB697" i="17" s="1"/>
  <c r="Z696" i="17"/>
  <c r="AA696" i="17" s="1"/>
  <c r="Y696" i="17"/>
  <c r="G696" i="17"/>
  <c r="G697" i="17" s="1"/>
  <c r="S696" i="17"/>
  <c r="Q695" i="17"/>
  <c r="AJ695" i="17"/>
  <c r="AE695" i="17"/>
  <c r="AG694" i="17"/>
  <c r="C697" i="17"/>
  <c r="X697" i="17" s="1"/>
  <c r="N696" i="17"/>
  <c r="AD696" i="17"/>
  <c r="O695" i="17"/>
  <c r="AC696" i="17"/>
  <c r="AE696" i="17" s="1"/>
  <c r="H696" i="17"/>
  <c r="I696" i="17" s="1"/>
  <c r="P696" i="17" s="1"/>
  <c r="AM694" i="17"/>
  <c r="AL695" i="17"/>
  <c r="AH576" i="17"/>
  <c r="AI575" i="17"/>
  <c r="AK575" i="17"/>
  <c r="V697" i="17" l="1"/>
  <c r="W697" i="17" s="1"/>
  <c r="AB698" i="17" s="1"/>
  <c r="Y697" i="17"/>
  <c r="Z697" i="17"/>
  <c r="AA697" i="17" s="1"/>
  <c r="S697" i="17"/>
  <c r="Q696" i="17"/>
  <c r="AJ696" i="17"/>
  <c r="AF696" i="17"/>
  <c r="H697" i="17"/>
  <c r="I697" i="17" s="1"/>
  <c r="P697" i="17" s="1"/>
  <c r="N697" i="17"/>
  <c r="C698" i="17"/>
  <c r="X698" i="17" s="1"/>
  <c r="AH577" i="17"/>
  <c r="AI576" i="17"/>
  <c r="AK576" i="17"/>
  <c r="AD697" i="17"/>
  <c r="AC697" i="17"/>
  <c r="AF697" i="17" s="1"/>
  <c r="O696" i="17"/>
  <c r="AG695" i="17"/>
  <c r="AM695" i="17"/>
  <c r="AL696" i="17"/>
  <c r="Z698" i="17" l="1"/>
  <c r="AA698" i="17" s="1"/>
  <c r="Y698" i="17"/>
  <c r="V698" i="17"/>
  <c r="W698" i="17" s="1"/>
  <c r="AB699" i="17" s="1"/>
  <c r="G698" i="17"/>
  <c r="S698" i="17"/>
  <c r="Q697" i="17"/>
  <c r="AL697" i="17"/>
  <c r="AM696" i="17"/>
  <c r="H698" i="17"/>
  <c r="I698" i="17" s="1"/>
  <c r="P698" i="17" s="1"/>
  <c r="AJ697" i="17"/>
  <c r="AH578" i="17"/>
  <c r="AI577" i="17"/>
  <c r="AK577" i="17"/>
  <c r="O697" i="17"/>
  <c r="AD698" i="17"/>
  <c r="AC698" i="17"/>
  <c r="AE698" i="17" s="1"/>
  <c r="AE697" i="17"/>
  <c r="N698" i="17"/>
  <c r="C699" i="17"/>
  <c r="X699" i="17" s="1"/>
  <c r="AG696" i="17"/>
  <c r="V699" i="17" l="1"/>
  <c r="W699" i="17" s="1"/>
  <c r="AB700" i="17" s="1"/>
  <c r="Y699" i="17"/>
  <c r="Z699" i="17"/>
  <c r="AA699" i="17" s="1"/>
  <c r="Q698" i="17"/>
  <c r="S699" i="17"/>
  <c r="G699" i="17"/>
  <c r="AG697" i="17"/>
  <c r="AJ698" i="17"/>
  <c r="AH579" i="17"/>
  <c r="AI578" i="17"/>
  <c r="AK578" i="17"/>
  <c r="AL698" i="17"/>
  <c r="AM697" i="17"/>
  <c r="AD699" i="17"/>
  <c r="O698" i="17"/>
  <c r="AC699" i="17"/>
  <c r="AF699" i="17" s="1"/>
  <c r="AF698" i="17"/>
  <c r="N699" i="17"/>
  <c r="C700" i="17"/>
  <c r="X700" i="17" s="1"/>
  <c r="H699" i="17"/>
  <c r="I699" i="17" s="1"/>
  <c r="P699" i="17" s="1"/>
  <c r="V700" i="17" l="1"/>
  <c r="W700" i="17" s="1"/>
  <c r="AB701" i="17" s="1"/>
  <c r="Z700" i="17"/>
  <c r="AA700" i="17" s="1"/>
  <c r="Y700" i="17"/>
  <c r="S700" i="17"/>
  <c r="Q699" i="17"/>
  <c r="AH580" i="17"/>
  <c r="AI579" i="17"/>
  <c r="AK579" i="17"/>
  <c r="AE699" i="17"/>
  <c r="H700" i="17"/>
  <c r="I700" i="17" s="1"/>
  <c r="P700" i="17" s="1"/>
  <c r="AC700" i="17"/>
  <c r="AE700" i="17" s="1"/>
  <c r="AD700" i="17"/>
  <c r="O699" i="17"/>
  <c r="N700" i="17"/>
  <c r="C701" i="17"/>
  <c r="X701" i="17" s="1"/>
  <c r="G700" i="17"/>
  <c r="G701" i="17" s="1"/>
  <c r="G702" i="17" s="1"/>
  <c r="G703" i="17" s="1"/>
  <c r="G704" i="17" s="1"/>
  <c r="G705" i="17" s="1"/>
  <c r="AJ699" i="17"/>
  <c r="AL699" i="17"/>
  <c r="AM698" i="17"/>
  <c r="AG698" i="17"/>
  <c r="V701" i="17" l="1"/>
  <c r="W701" i="17" s="1"/>
  <c r="AB702" i="17" s="1"/>
  <c r="Z701" i="17"/>
  <c r="AA701" i="17" s="1"/>
  <c r="Y701" i="17"/>
  <c r="S701" i="17"/>
  <c r="Q700" i="17"/>
  <c r="AJ700" i="17"/>
  <c r="AF700" i="17"/>
  <c r="AG699" i="17"/>
  <c r="AL700" i="17"/>
  <c r="AM699" i="17"/>
  <c r="C702" i="17"/>
  <c r="X702" i="17" s="1"/>
  <c r="N701" i="17"/>
  <c r="H701" i="17"/>
  <c r="I701" i="17" s="1"/>
  <c r="P701" i="17" s="1"/>
  <c r="O700" i="17"/>
  <c r="AD701" i="17"/>
  <c r="AC701" i="17"/>
  <c r="AE701" i="17" s="1"/>
  <c r="AH581" i="17"/>
  <c r="AI580" i="17"/>
  <c r="AK580" i="17"/>
  <c r="V702" i="17" l="1"/>
  <c r="W702" i="17" s="1"/>
  <c r="AB703" i="17" s="1"/>
  <c r="Z702" i="17"/>
  <c r="AA702" i="17" s="1"/>
  <c r="Y702" i="17"/>
  <c r="S702" i="17"/>
  <c r="Q701" i="17"/>
  <c r="AJ701" i="17"/>
  <c r="H702" i="17"/>
  <c r="I702" i="17" s="1"/>
  <c r="P702" i="17" s="1"/>
  <c r="AF701" i="17"/>
  <c r="AD702" i="17"/>
  <c r="AC702" i="17"/>
  <c r="AF702" i="17" s="1"/>
  <c r="O701" i="17"/>
  <c r="N702" i="17"/>
  <c r="C703" i="17"/>
  <c r="X703" i="17" s="1"/>
  <c r="AG700" i="17"/>
  <c r="AH582" i="17"/>
  <c r="AK581" i="17"/>
  <c r="AI581" i="17"/>
  <c r="AL701" i="17"/>
  <c r="AM700" i="17"/>
  <c r="Z703" i="17" l="1"/>
  <c r="AA703" i="17" s="1"/>
  <c r="Y703" i="17"/>
  <c r="V703" i="17"/>
  <c r="W703" i="17" s="1"/>
  <c r="AB704" i="17" s="1"/>
  <c r="Q702" i="17"/>
  <c r="AJ702" i="17"/>
  <c r="AE702" i="17"/>
  <c r="AD703" i="17"/>
  <c r="AC703" i="17"/>
  <c r="AF703" i="17" s="1"/>
  <c r="O702" i="17"/>
  <c r="AG701" i="17"/>
  <c r="H703" i="17"/>
  <c r="I703" i="17" s="1"/>
  <c r="P703" i="17" s="1"/>
  <c r="AL702" i="17"/>
  <c r="AM701" i="17"/>
  <c r="N703" i="17"/>
  <c r="C704" i="17"/>
  <c r="X704" i="17" s="1"/>
  <c r="S703" i="17"/>
  <c r="AH583" i="17"/>
  <c r="AI582" i="17"/>
  <c r="AK582" i="17"/>
  <c r="V704" i="17" l="1"/>
  <c r="W704" i="17" s="1"/>
  <c r="AB705" i="17" s="1"/>
  <c r="Y704" i="17"/>
  <c r="Z704" i="17"/>
  <c r="AA704" i="17" s="1"/>
  <c r="S704" i="17"/>
  <c r="Q703" i="17"/>
  <c r="AJ703" i="17"/>
  <c r="AH584" i="17"/>
  <c r="AK583" i="17"/>
  <c r="AI583" i="17"/>
  <c r="AG702" i="17"/>
  <c r="C705" i="17"/>
  <c r="X705" i="17" s="1"/>
  <c r="N704" i="17"/>
  <c r="AM702" i="17"/>
  <c r="AL703" i="17"/>
  <c r="O703" i="17"/>
  <c r="AD704" i="17"/>
  <c r="AC704" i="17"/>
  <c r="AF704" i="17" s="1"/>
  <c r="AE703" i="17"/>
  <c r="H704" i="17"/>
  <c r="I704" i="17" s="1"/>
  <c r="P704" i="17" s="1"/>
  <c r="V705" i="17" l="1"/>
  <c r="W705" i="17" s="1"/>
  <c r="AB706" i="17" s="1"/>
  <c r="Z705" i="17"/>
  <c r="AA705" i="17" s="1"/>
  <c r="Y705" i="17"/>
  <c r="Q704" i="17"/>
  <c r="H705" i="17"/>
  <c r="I705" i="17" s="1"/>
  <c r="P705" i="17" s="1"/>
  <c r="C706" i="17"/>
  <c r="X706" i="17" s="1"/>
  <c r="N705" i="17"/>
  <c r="AG703" i="17"/>
  <c r="AJ704" i="17"/>
  <c r="AM703" i="17"/>
  <c r="AL704" i="17"/>
  <c r="S705" i="17"/>
  <c r="AE704" i="17"/>
  <c r="O704" i="17"/>
  <c r="AC705" i="17"/>
  <c r="AF705" i="17" s="1"/>
  <c r="AD705" i="17"/>
  <c r="AH585" i="17"/>
  <c r="AI584" i="17"/>
  <c r="AK584" i="17"/>
  <c r="Z706" i="17" l="1"/>
  <c r="AA706" i="17" s="1"/>
  <c r="V706" i="17"/>
  <c r="W706" i="17" s="1"/>
  <c r="AB707" i="17" s="1"/>
  <c r="Y706" i="17"/>
  <c r="G706" i="17"/>
  <c r="G707" i="17" s="1"/>
  <c r="Q705" i="17"/>
  <c r="AJ705" i="17"/>
  <c r="S706" i="17"/>
  <c r="AH586" i="17"/>
  <c r="AK585" i="17"/>
  <c r="AI585" i="17"/>
  <c r="AE705" i="17"/>
  <c r="AC706" i="17"/>
  <c r="AF706" i="17" s="1"/>
  <c r="O705" i="17"/>
  <c r="AD706" i="17"/>
  <c r="AL705" i="17"/>
  <c r="AM704" i="17"/>
  <c r="C707" i="17"/>
  <c r="X707" i="17" s="1"/>
  <c r="N706" i="17"/>
  <c r="H706" i="17"/>
  <c r="I706" i="17" s="1"/>
  <c r="P706" i="17" s="1"/>
  <c r="AG704" i="17"/>
  <c r="Z707" i="17" l="1"/>
  <c r="AA707" i="17" s="1"/>
  <c r="Y707" i="17"/>
  <c r="V707" i="17"/>
  <c r="W707" i="17" s="1"/>
  <c r="AB708" i="17" s="1"/>
  <c r="Q706" i="17"/>
  <c r="S707" i="17"/>
  <c r="AJ706" i="17"/>
  <c r="AE706" i="17"/>
  <c r="N707" i="17"/>
  <c r="C708" i="17"/>
  <c r="X708" i="17" s="1"/>
  <c r="AG705" i="17"/>
  <c r="H707" i="17"/>
  <c r="I707" i="17" s="1"/>
  <c r="P707" i="17" s="1"/>
  <c r="AM705" i="17"/>
  <c r="AL706" i="17"/>
  <c r="AH587" i="17"/>
  <c r="AI586" i="17"/>
  <c r="AK586" i="17"/>
  <c r="AD707" i="17"/>
  <c r="O706" i="17"/>
  <c r="AC707" i="17"/>
  <c r="AF707" i="17" s="1"/>
  <c r="V708" i="17" l="1"/>
  <c r="W708" i="17" s="1"/>
  <c r="AB709" i="17" s="1"/>
  <c r="Z708" i="17"/>
  <c r="AA708" i="17" s="1"/>
  <c r="Y708" i="17"/>
  <c r="G708" i="17"/>
  <c r="G709" i="17" s="1"/>
  <c r="S708" i="17"/>
  <c r="Q707" i="17"/>
  <c r="H708" i="17"/>
  <c r="I708" i="17" s="1"/>
  <c r="P708" i="17" s="1"/>
  <c r="AG706" i="17"/>
  <c r="AH588" i="17"/>
  <c r="AK587" i="17"/>
  <c r="AI587" i="17"/>
  <c r="AE707" i="17"/>
  <c r="O707" i="17"/>
  <c r="AC708" i="17"/>
  <c r="AE708" i="17" s="1"/>
  <c r="AD708" i="17"/>
  <c r="AL707" i="17"/>
  <c r="AM706" i="17"/>
  <c r="AJ707" i="17"/>
  <c r="C709" i="17"/>
  <c r="X709" i="17" s="1"/>
  <c r="N708" i="17"/>
  <c r="V709" i="17" l="1"/>
  <c r="W709" i="17" s="1"/>
  <c r="AB710" i="17" s="1"/>
  <c r="Y709" i="17"/>
  <c r="Z709" i="17"/>
  <c r="AA709" i="17" s="1"/>
  <c r="S709" i="17"/>
  <c r="Q708" i="17"/>
  <c r="AF708" i="17"/>
  <c r="AJ708" i="17"/>
  <c r="AM707" i="17"/>
  <c r="AL708" i="17"/>
  <c r="H709" i="17"/>
  <c r="I709" i="17" s="1"/>
  <c r="P709" i="17" s="1"/>
  <c r="AG707" i="17"/>
  <c r="AD709" i="17"/>
  <c r="O708" i="17"/>
  <c r="AC709" i="17"/>
  <c r="AE709" i="17" s="1"/>
  <c r="N709" i="17"/>
  <c r="C710" i="17"/>
  <c r="X710" i="17" s="1"/>
  <c r="AH589" i="17"/>
  <c r="AI588" i="17"/>
  <c r="AK588" i="17"/>
  <c r="Z710" i="17" l="1"/>
  <c r="AA710" i="17" s="1"/>
  <c r="V710" i="17"/>
  <c r="W710" i="17" s="1"/>
  <c r="AB711" i="17" s="1"/>
  <c r="G710" i="17"/>
  <c r="Y710" i="17"/>
  <c r="Q709" i="17"/>
  <c r="AF709" i="17"/>
  <c r="AD710" i="17"/>
  <c r="O709" i="17"/>
  <c r="AC710" i="17"/>
  <c r="AE710" i="17" s="1"/>
  <c r="AM708" i="17"/>
  <c r="AL709" i="17"/>
  <c r="H710" i="17"/>
  <c r="I710" i="17" s="1"/>
  <c r="P710" i="17" s="1"/>
  <c r="AJ709" i="17"/>
  <c r="AH590" i="17"/>
  <c r="AK589" i="17"/>
  <c r="AI589" i="17"/>
  <c r="AG708" i="17"/>
  <c r="N710" i="17"/>
  <c r="C711" i="17"/>
  <c r="X711" i="17" s="1"/>
  <c r="S710" i="17"/>
  <c r="V711" i="17" l="1"/>
  <c r="W711" i="17" s="1"/>
  <c r="AB712" i="17" s="1"/>
  <c r="Z711" i="17"/>
  <c r="AA711" i="17" s="1"/>
  <c r="Y711" i="17"/>
  <c r="G711" i="17"/>
  <c r="Q710" i="17"/>
  <c r="AJ710" i="17"/>
  <c r="AG709" i="17"/>
  <c r="AM709" i="17"/>
  <c r="AL710" i="17"/>
  <c r="AF710" i="17"/>
  <c r="S711" i="17"/>
  <c r="O710" i="17"/>
  <c r="AC711" i="17"/>
  <c r="AF711" i="17" s="1"/>
  <c r="AD711" i="17"/>
  <c r="C712" i="17"/>
  <c r="X712" i="17" s="1"/>
  <c r="N711" i="17"/>
  <c r="AH591" i="17"/>
  <c r="AI590" i="17"/>
  <c r="AK590" i="17"/>
  <c r="H711" i="17"/>
  <c r="I711" i="17" s="1"/>
  <c r="P711" i="17" s="1"/>
  <c r="Y712" i="17" l="1"/>
  <c r="V712" i="17"/>
  <c r="W712" i="17" s="1"/>
  <c r="AB713" i="17" s="1"/>
  <c r="Z712" i="17"/>
  <c r="AA712" i="17" s="1"/>
  <c r="S712" i="17"/>
  <c r="Q711" i="17"/>
  <c r="AE711" i="17"/>
  <c r="O711" i="17"/>
  <c r="AC712" i="17"/>
  <c r="AF712" i="17" s="1"/>
  <c r="AD712" i="17"/>
  <c r="AJ711" i="17"/>
  <c r="AH592" i="17"/>
  <c r="AI591" i="17"/>
  <c r="AK591" i="17"/>
  <c r="H712" i="17"/>
  <c r="I712" i="17" s="1"/>
  <c r="P712" i="17" s="1"/>
  <c r="AL711" i="17"/>
  <c r="AM710" i="17"/>
  <c r="N712" i="17"/>
  <c r="C713" i="17"/>
  <c r="X713" i="17" s="1"/>
  <c r="G712" i="17"/>
  <c r="G713" i="17" s="1"/>
  <c r="G714" i="17" s="1"/>
  <c r="G715" i="17" s="1"/>
  <c r="G716" i="17" s="1"/>
  <c r="G717" i="17" s="1"/>
  <c r="AG710" i="17"/>
  <c r="V713" i="17" l="1"/>
  <c r="W713" i="17" s="1"/>
  <c r="AB714" i="17" s="1"/>
  <c r="Y713" i="17"/>
  <c r="Z713" i="17"/>
  <c r="AA713" i="17" s="1"/>
  <c r="S713" i="17"/>
  <c r="Q712" i="17"/>
  <c r="AD713" i="17"/>
  <c r="O712" i="17"/>
  <c r="AC713" i="17"/>
  <c r="AE713" i="17" s="1"/>
  <c r="AL712" i="17"/>
  <c r="AM711" i="17"/>
  <c r="AH593" i="17"/>
  <c r="AK592" i="17"/>
  <c r="AI592" i="17"/>
  <c r="H713" i="17"/>
  <c r="I713" i="17" s="1"/>
  <c r="P713" i="17" s="1"/>
  <c r="AG711" i="17"/>
  <c r="AE712" i="17"/>
  <c r="C714" i="17"/>
  <c r="X714" i="17" s="1"/>
  <c r="N713" i="17"/>
  <c r="AJ712" i="17"/>
  <c r="V714" i="17" l="1"/>
  <c r="W714" i="17" s="1"/>
  <c r="AB715" i="17" s="1"/>
  <c r="Z714" i="17"/>
  <c r="AA714" i="17" s="1"/>
  <c r="Y714" i="17"/>
  <c r="Q713" i="17"/>
  <c r="AG712" i="17"/>
  <c r="C715" i="17"/>
  <c r="X715" i="17" s="1"/>
  <c r="N714" i="17"/>
  <c r="AF713" i="17"/>
  <c r="AH594" i="17"/>
  <c r="AK593" i="17"/>
  <c r="AI593" i="17"/>
  <c r="S714" i="17"/>
  <c r="AJ713" i="17"/>
  <c r="AM712" i="17"/>
  <c r="AL713" i="17"/>
  <c r="H714" i="17"/>
  <c r="I714" i="17" s="1"/>
  <c r="P714" i="17" s="1"/>
  <c r="O713" i="17"/>
  <c r="AD714" i="17"/>
  <c r="AC714" i="17"/>
  <c r="AE714" i="17" s="1"/>
  <c r="Z715" i="17" l="1"/>
  <c r="AA715" i="17" s="1"/>
  <c r="Y715" i="17"/>
  <c r="V715" i="17"/>
  <c r="W715" i="17" s="1"/>
  <c r="AB716" i="17" s="1"/>
  <c r="S715" i="17"/>
  <c r="Q714" i="17"/>
  <c r="AH595" i="17"/>
  <c r="AK594" i="17"/>
  <c r="AI594" i="17"/>
  <c r="O714" i="17"/>
  <c r="AD715" i="17"/>
  <c r="AC715" i="17"/>
  <c r="AF715" i="17" s="1"/>
  <c r="AM713" i="17"/>
  <c r="AL714" i="17"/>
  <c r="AF714" i="17"/>
  <c r="AG713" i="17"/>
  <c r="H715" i="17"/>
  <c r="I715" i="17" s="1"/>
  <c r="P715" i="17" s="1"/>
  <c r="AJ714" i="17"/>
  <c r="C716" i="17"/>
  <c r="X716" i="17" s="1"/>
  <c r="N715" i="17"/>
  <c r="V716" i="17" l="1"/>
  <c r="W716" i="17" s="1"/>
  <c r="AB717" i="17" s="1"/>
  <c r="Z716" i="17"/>
  <c r="AA716" i="17" s="1"/>
  <c r="Y716" i="17"/>
  <c r="Q715" i="17"/>
  <c r="AE715" i="17"/>
  <c r="AJ715" i="17"/>
  <c r="H716" i="17"/>
  <c r="I716" i="17" s="1"/>
  <c r="P716" i="17" s="1"/>
  <c r="C717" i="17"/>
  <c r="X717" i="17" s="1"/>
  <c r="N716" i="17"/>
  <c r="AD716" i="17"/>
  <c r="O715" i="17"/>
  <c r="AC716" i="17"/>
  <c r="AF716" i="17" s="1"/>
  <c r="AG714" i="17"/>
  <c r="S716" i="17"/>
  <c r="AM714" i="17"/>
  <c r="AL715" i="17"/>
  <c r="AH596" i="17"/>
  <c r="AI595" i="17"/>
  <c r="AK595" i="17"/>
  <c r="V717" i="17" l="1"/>
  <c r="W717" i="17" s="1"/>
  <c r="AB718" i="17" s="1"/>
  <c r="Z717" i="17"/>
  <c r="AA717" i="17" s="1"/>
  <c r="Y717" i="17"/>
  <c r="Q716" i="17"/>
  <c r="S717" i="17"/>
  <c r="AD717" i="17"/>
  <c r="AC717" i="17"/>
  <c r="AF717" i="17" s="1"/>
  <c r="O716" i="17"/>
  <c r="AE716" i="17"/>
  <c r="AL716" i="17"/>
  <c r="AM715" i="17"/>
  <c r="AJ716" i="17"/>
  <c r="N717" i="17"/>
  <c r="C718" i="17"/>
  <c r="X718" i="17" s="1"/>
  <c r="AH597" i="17"/>
  <c r="AI596" i="17"/>
  <c r="AK596" i="17"/>
  <c r="H717" i="17"/>
  <c r="I717" i="17" s="1"/>
  <c r="P717" i="17" s="1"/>
  <c r="AG715" i="17"/>
  <c r="Z718" i="17" l="1"/>
  <c r="AA718" i="17" s="1"/>
  <c r="V718" i="17"/>
  <c r="W718" i="17" s="1"/>
  <c r="AB719" i="17" s="1"/>
  <c r="Y718" i="17"/>
  <c r="G718" i="17"/>
  <c r="G719" i="17" s="1"/>
  <c r="S718" i="17"/>
  <c r="Q717" i="17"/>
  <c r="AE717" i="17"/>
  <c r="H718" i="17"/>
  <c r="I718" i="17" s="1"/>
  <c r="P718" i="17" s="1"/>
  <c r="AL717" i="17"/>
  <c r="AM716" i="17"/>
  <c r="AG716" i="17"/>
  <c r="C719" i="17"/>
  <c r="X719" i="17" s="1"/>
  <c r="N718" i="17"/>
  <c r="O717" i="17"/>
  <c r="AD718" i="17"/>
  <c r="AC718" i="17"/>
  <c r="AF718" i="17" s="1"/>
  <c r="AH598" i="17"/>
  <c r="AK597" i="17"/>
  <c r="AI597" i="17"/>
  <c r="AJ717" i="17"/>
  <c r="Z719" i="17" l="1"/>
  <c r="AA719" i="17" s="1"/>
  <c r="Y719" i="17"/>
  <c r="V719" i="17"/>
  <c r="W719" i="17" s="1"/>
  <c r="AB720" i="17" s="1"/>
  <c r="S719" i="17"/>
  <c r="Q718" i="17"/>
  <c r="AJ718" i="17"/>
  <c r="AH599" i="17"/>
  <c r="AI598" i="17"/>
  <c r="AK598" i="17"/>
  <c r="AG717" i="17"/>
  <c r="AE718" i="17"/>
  <c r="AL718" i="17"/>
  <c r="AM717" i="17"/>
  <c r="H719" i="17"/>
  <c r="I719" i="17" s="1"/>
  <c r="P719" i="17" s="1"/>
  <c r="O718" i="17"/>
  <c r="AD719" i="17"/>
  <c r="AC719" i="17"/>
  <c r="AE719" i="17" s="1"/>
  <c r="C720" i="17"/>
  <c r="X720" i="17" s="1"/>
  <c r="N719" i="17"/>
  <c r="V720" i="17" l="1"/>
  <c r="W720" i="17" s="1"/>
  <c r="AB721" i="17" s="1"/>
  <c r="Z720" i="17"/>
  <c r="AA720" i="17" s="1"/>
  <c r="Y720" i="17"/>
  <c r="G720" i="17"/>
  <c r="G721" i="17" s="1"/>
  <c r="Q719" i="17"/>
  <c r="H720" i="17"/>
  <c r="I720" i="17" s="1"/>
  <c r="P720" i="17" s="1"/>
  <c r="AF719" i="17"/>
  <c r="AM718" i="17"/>
  <c r="AL719" i="17"/>
  <c r="AG718" i="17"/>
  <c r="N720" i="17"/>
  <c r="C721" i="17"/>
  <c r="X721" i="17" s="1"/>
  <c r="S720" i="17"/>
  <c r="O719" i="17"/>
  <c r="AD720" i="17"/>
  <c r="AC720" i="17"/>
  <c r="AE720" i="17" s="1"/>
  <c r="AH600" i="17"/>
  <c r="AK599" i="17"/>
  <c r="AI599" i="17"/>
  <c r="AJ719" i="17"/>
  <c r="V721" i="17" l="1"/>
  <c r="W721" i="17" s="1"/>
  <c r="AB722" i="17" s="1"/>
  <c r="Z721" i="17"/>
  <c r="AA721" i="17" s="1"/>
  <c r="Y721" i="17"/>
  <c r="Q720" i="17"/>
  <c r="S721" i="17"/>
  <c r="H721" i="17"/>
  <c r="I721" i="17" s="1"/>
  <c r="P721" i="17" s="1"/>
  <c r="AD721" i="17"/>
  <c r="O720" i="17"/>
  <c r="AC721" i="17"/>
  <c r="AE721" i="17" s="1"/>
  <c r="AF720" i="17"/>
  <c r="AH601" i="17"/>
  <c r="AI600" i="17"/>
  <c r="AK600" i="17"/>
  <c r="AJ720" i="17"/>
  <c r="AL720" i="17"/>
  <c r="AM719" i="17"/>
  <c r="AG719" i="17"/>
  <c r="C722" i="17"/>
  <c r="X722" i="17" s="1"/>
  <c r="N721" i="17"/>
  <c r="Y722" i="17" l="1"/>
  <c r="Z722" i="17"/>
  <c r="AA722" i="17" s="1"/>
  <c r="V722" i="17"/>
  <c r="W722" i="17" s="1"/>
  <c r="AB723" i="17" s="1"/>
  <c r="G722" i="17"/>
  <c r="S722" i="17"/>
  <c r="AJ721" i="17"/>
  <c r="AG720" i="17"/>
  <c r="AH602" i="17"/>
  <c r="AK601" i="17"/>
  <c r="AI601" i="17"/>
  <c r="AF721" i="17"/>
  <c r="H722" i="17"/>
  <c r="I722" i="17" s="1"/>
  <c r="P722" i="17" s="1"/>
  <c r="AM720" i="17"/>
  <c r="AL721" i="17"/>
  <c r="N722" i="17"/>
  <c r="C723" i="17"/>
  <c r="X723" i="17" s="1"/>
  <c r="Q721" i="17"/>
  <c r="O721" i="17"/>
  <c r="AC722" i="17"/>
  <c r="AF722" i="17" s="1"/>
  <c r="AD722" i="17"/>
  <c r="V723" i="17" l="1"/>
  <c r="W723" i="17" s="1"/>
  <c r="AB724" i="17" s="1"/>
  <c r="Y723" i="17"/>
  <c r="Z723" i="17"/>
  <c r="AA723" i="17" s="1"/>
  <c r="G723" i="17"/>
  <c r="Q722" i="17"/>
  <c r="AJ722" i="17"/>
  <c r="AL722" i="17"/>
  <c r="AM721" i="17"/>
  <c r="AH603" i="17"/>
  <c r="AI602" i="17"/>
  <c r="AK602" i="17"/>
  <c r="AG721" i="17"/>
  <c r="AE722" i="17"/>
  <c r="AD723" i="17"/>
  <c r="O722" i="17"/>
  <c r="AC723" i="17"/>
  <c r="AF723" i="17" s="1"/>
  <c r="N723" i="17"/>
  <c r="C724" i="17"/>
  <c r="X724" i="17" s="1"/>
  <c r="H723" i="17"/>
  <c r="I723" i="17" s="1"/>
  <c r="P723" i="17" s="1"/>
  <c r="S723" i="17"/>
  <c r="Y724" i="17" l="1"/>
  <c r="V724" i="17"/>
  <c r="W724" i="17" s="1"/>
  <c r="AB725" i="17" s="1"/>
  <c r="Z724" i="17"/>
  <c r="AA724" i="17" s="1"/>
  <c r="S724" i="17"/>
  <c r="AJ723" i="17"/>
  <c r="N724" i="17"/>
  <c r="C725" i="17"/>
  <c r="X725" i="17" s="1"/>
  <c r="G724" i="17"/>
  <c r="G725" i="17" s="1"/>
  <c r="G726" i="17" s="1"/>
  <c r="G727" i="17" s="1"/>
  <c r="G728" i="17" s="1"/>
  <c r="G729" i="17" s="1"/>
  <c r="AM722" i="17"/>
  <c r="AL723" i="17"/>
  <c r="AE723" i="17"/>
  <c r="O723" i="17"/>
  <c r="AC724" i="17"/>
  <c r="AF724" i="17" s="1"/>
  <c r="AD724" i="17"/>
  <c r="AH604" i="17"/>
  <c r="AI603" i="17"/>
  <c r="AK603" i="17"/>
  <c r="H724" i="17"/>
  <c r="I724" i="17" s="1"/>
  <c r="P724" i="17" s="1"/>
  <c r="Q723" i="17"/>
  <c r="AG722" i="17"/>
  <c r="V725" i="17" l="1"/>
  <c r="W725" i="17" s="1"/>
  <c r="AB726" i="17" s="1"/>
  <c r="Z725" i="17"/>
  <c r="AA725" i="17" s="1"/>
  <c r="Y725" i="17"/>
  <c r="S725" i="17"/>
  <c r="Q724" i="17"/>
  <c r="C726" i="17"/>
  <c r="X726" i="17" s="1"/>
  <c r="N725" i="17"/>
  <c r="H725" i="17"/>
  <c r="I725" i="17" s="1"/>
  <c r="P725" i="17" s="1"/>
  <c r="AH605" i="17"/>
  <c r="AK604" i="17"/>
  <c r="AI604" i="17"/>
  <c r="O724" i="17"/>
  <c r="AD725" i="17"/>
  <c r="AC725" i="17"/>
  <c r="AF725" i="17" s="1"/>
  <c r="AG723" i="17"/>
  <c r="AE724" i="17"/>
  <c r="AM723" i="17"/>
  <c r="AL724" i="17"/>
  <c r="AJ724" i="17"/>
  <c r="V726" i="17" l="1"/>
  <c r="W726" i="17" s="1"/>
  <c r="AB727" i="17" s="1"/>
  <c r="Z726" i="17"/>
  <c r="AA726" i="17" s="1"/>
  <c r="Y726" i="17"/>
  <c r="Q725" i="17"/>
  <c r="H726" i="17"/>
  <c r="I726" i="17" s="1"/>
  <c r="P726" i="17" s="1"/>
  <c r="AE725" i="17"/>
  <c r="AC726" i="17"/>
  <c r="AE726" i="17" s="1"/>
  <c r="O725" i="17"/>
  <c r="AD726" i="17"/>
  <c r="AJ725" i="17"/>
  <c r="AH606" i="17"/>
  <c r="AK605" i="17"/>
  <c r="AI605" i="17"/>
  <c r="AM724" i="17"/>
  <c r="AL725" i="17"/>
  <c r="AG724" i="17"/>
  <c r="N726" i="17"/>
  <c r="C727" i="17"/>
  <c r="X727" i="17" s="1"/>
  <c r="S726" i="17"/>
  <c r="Z727" i="17" l="1"/>
  <c r="AA727" i="17" s="1"/>
  <c r="Y727" i="17"/>
  <c r="V727" i="17"/>
  <c r="W727" i="17" s="1"/>
  <c r="AB728" i="17" s="1"/>
  <c r="Q726" i="17"/>
  <c r="AJ726" i="17"/>
  <c r="AG725" i="17"/>
  <c r="C728" i="17"/>
  <c r="X728" i="17" s="1"/>
  <c r="N727" i="17"/>
  <c r="S727" i="17"/>
  <c r="AH607" i="17"/>
  <c r="AI606" i="17"/>
  <c r="AK606" i="17"/>
  <c r="AM725" i="17"/>
  <c r="AL726" i="17"/>
  <c r="AF726" i="17"/>
  <c r="H727" i="17"/>
  <c r="I727" i="17" s="1"/>
  <c r="P727" i="17" s="1"/>
  <c r="AD727" i="17"/>
  <c r="AC727" i="17"/>
  <c r="AE727" i="17" s="1"/>
  <c r="O726" i="17"/>
  <c r="V728" i="17" l="1"/>
  <c r="W728" i="17" s="1"/>
  <c r="AB729" i="17" s="1"/>
  <c r="Z728" i="17"/>
  <c r="AA728" i="17" s="1"/>
  <c r="Y728" i="17"/>
  <c r="Q727" i="17"/>
  <c r="AJ727" i="17"/>
  <c r="AC728" i="17"/>
  <c r="AF728" i="17" s="1"/>
  <c r="O727" i="17"/>
  <c r="AD728" i="17"/>
  <c r="AL727" i="17"/>
  <c r="AM726" i="17"/>
  <c r="C729" i="17"/>
  <c r="X729" i="17" s="1"/>
  <c r="N728" i="17"/>
  <c r="AG726" i="17"/>
  <c r="AH608" i="17"/>
  <c r="AI607" i="17"/>
  <c r="AK607" i="17"/>
  <c r="AF727" i="17"/>
  <c r="H728" i="17"/>
  <c r="I728" i="17" s="1"/>
  <c r="P728" i="17" s="1"/>
  <c r="S728" i="17"/>
  <c r="V729" i="17" l="1"/>
  <c r="W729" i="17" s="1"/>
  <c r="AB730" i="17" s="1"/>
  <c r="Z729" i="17"/>
  <c r="AA729" i="17" s="1"/>
  <c r="Y729" i="17"/>
  <c r="Q728" i="17"/>
  <c r="AG727" i="17"/>
  <c r="AE728" i="17"/>
  <c r="H729" i="17"/>
  <c r="I729" i="17" s="1"/>
  <c r="P729" i="17" s="1"/>
  <c r="AL728" i="17"/>
  <c r="AM727" i="17"/>
  <c r="N729" i="17"/>
  <c r="C730" i="17"/>
  <c r="X730" i="17" s="1"/>
  <c r="AH609" i="17"/>
  <c r="AI608" i="17"/>
  <c r="AK608" i="17"/>
  <c r="AC729" i="17"/>
  <c r="AE729" i="17" s="1"/>
  <c r="O728" i="17"/>
  <c r="AD729" i="17"/>
  <c r="S729" i="17"/>
  <c r="AJ728" i="17"/>
  <c r="Z730" i="17" l="1"/>
  <c r="AA730" i="17" s="1"/>
  <c r="Y730" i="17"/>
  <c r="V730" i="17"/>
  <c r="W730" i="17" s="1"/>
  <c r="AB731" i="17" s="1"/>
  <c r="G730" i="17"/>
  <c r="G731" i="17" s="1"/>
  <c r="S730" i="17"/>
  <c r="Q729" i="17"/>
  <c r="H730" i="17"/>
  <c r="I730" i="17" s="1"/>
  <c r="P730" i="17" s="1"/>
  <c r="AF729" i="17"/>
  <c r="AH610" i="17"/>
  <c r="AI609" i="17"/>
  <c r="AK609" i="17"/>
  <c r="C731" i="17"/>
  <c r="X731" i="17" s="1"/>
  <c r="N730" i="17"/>
  <c r="AG728" i="17"/>
  <c r="AD730" i="17"/>
  <c r="O729" i="17"/>
  <c r="AC730" i="17"/>
  <c r="AE730" i="17" s="1"/>
  <c r="AJ729" i="17"/>
  <c r="AL729" i="17"/>
  <c r="AM728" i="17"/>
  <c r="Z731" i="17" l="1"/>
  <c r="AA731" i="17" s="1"/>
  <c r="Y731" i="17"/>
  <c r="V731" i="17"/>
  <c r="W731" i="17" s="1"/>
  <c r="AB732" i="17" s="1"/>
  <c r="S731" i="17"/>
  <c r="Q730" i="17"/>
  <c r="AJ730" i="17"/>
  <c r="O730" i="17"/>
  <c r="AC731" i="17"/>
  <c r="AE731" i="17" s="1"/>
  <c r="AD731" i="17"/>
  <c r="N731" i="17"/>
  <c r="C732" i="17"/>
  <c r="X732" i="17" s="1"/>
  <c r="H731" i="17"/>
  <c r="I731" i="17" s="1"/>
  <c r="P731" i="17" s="1"/>
  <c r="AG729" i="17"/>
  <c r="AM729" i="17"/>
  <c r="AL730" i="17"/>
  <c r="AF730" i="17"/>
  <c r="AH611" i="17"/>
  <c r="AI610" i="17"/>
  <c r="AK610" i="17"/>
  <c r="V732" i="17" l="1"/>
  <c r="W732" i="17" s="1"/>
  <c r="AB733" i="17" s="1"/>
  <c r="Z732" i="17"/>
  <c r="AA732" i="17" s="1"/>
  <c r="Y732" i="17"/>
  <c r="G732" i="17"/>
  <c r="G733" i="17" s="1"/>
  <c r="S732" i="17"/>
  <c r="Q731" i="17"/>
  <c r="AF731" i="17"/>
  <c r="AJ731" i="17"/>
  <c r="C733" i="17"/>
  <c r="X733" i="17" s="1"/>
  <c r="N732" i="17"/>
  <c r="H732" i="17"/>
  <c r="I732" i="17" s="1"/>
  <c r="P732" i="17" s="1"/>
  <c r="O731" i="17"/>
  <c r="AC732" i="17"/>
  <c r="AF732" i="17" s="1"/>
  <c r="AD732" i="17"/>
  <c r="AG730" i="17"/>
  <c r="AM730" i="17"/>
  <c r="AL731" i="17"/>
  <c r="AH612" i="17"/>
  <c r="AK611" i="17"/>
  <c r="AI611" i="17"/>
  <c r="V733" i="17" l="1"/>
  <c r="W733" i="17" s="1"/>
  <c r="AB734" i="17" s="1"/>
  <c r="Z733" i="17"/>
  <c r="AA733" i="17" s="1"/>
  <c r="Y733" i="17"/>
  <c r="Q732" i="17"/>
  <c r="AG731" i="17"/>
  <c r="AJ732" i="17"/>
  <c r="N733" i="17"/>
  <c r="C734" i="17"/>
  <c r="X734" i="17" s="1"/>
  <c r="AD733" i="17"/>
  <c r="O732" i="17"/>
  <c r="AC733" i="17"/>
  <c r="AF733" i="17" s="1"/>
  <c r="AE732" i="17"/>
  <c r="AH613" i="17"/>
  <c r="AK612" i="17"/>
  <c r="AI612" i="17"/>
  <c r="AL732" i="17"/>
  <c r="AM731" i="17"/>
  <c r="H733" i="17"/>
  <c r="I733" i="17" s="1"/>
  <c r="P733" i="17" s="1"/>
  <c r="S733" i="17"/>
  <c r="Z734" i="17" l="1"/>
  <c r="AA734" i="17" s="1"/>
  <c r="V734" i="17"/>
  <c r="W734" i="17" s="1"/>
  <c r="AB735" i="17" s="1"/>
  <c r="G734" i="17"/>
  <c r="Y734" i="17"/>
  <c r="S734" i="17"/>
  <c r="AE733" i="17"/>
  <c r="Q733" i="17"/>
  <c r="AL733" i="17"/>
  <c r="AM732" i="17"/>
  <c r="AH614" i="17"/>
  <c r="AI613" i="17"/>
  <c r="AK613" i="17"/>
  <c r="AG732" i="17"/>
  <c r="C735" i="17"/>
  <c r="X735" i="17" s="1"/>
  <c r="N734" i="17"/>
  <c r="H734" i="17"/>
  <c r="I734" i="17" s="1"/>
  <c r="P734" i="17" s="1"/>
  <c r="AJ733" i="17"/>
  <c r="O733" i="17"/>
  <c r="AC734" i="17"/>
  <c r="AE734" i="17" s="1"/>
  <c r="AD734" i="17"/>
  <c r="V735" i="17" l="1"/>
  <c r="W735" i="17" s="1"/>
  <c r="AB736" i="17" s="1"/>
  <c r="Z735" i="17"/>
  <c r="AA735" i="17" s="1"/>
  <c r="Y735" i="17"/>
  <c r="G735" i="17"/>
  <c r="Q734" i="17"/>
  <c r="S735" i="17"/>
  <c r="AJ734" i="17"/>
  <c r="AD735" i="17"/>
  <c r="AC735" i="17"/>
  <c r="AF735" i="17" s="1"/>
  <c r="O734" i="17"/>
  <c r="AH615" i="17"/>
  <c r="AK614" i="17"/>
  <c r="AI614" i="17"/>
  <c r="N735" i="17"/>
  <c r="C736" i="17"/>
  <c r="X736" i="17" s="1"/>
  <c r="AL734" i="17"/>
  <c r="AM733" i="17"/>
  <c r="AF734" i="17"/>
  <c r="H735" i="17"/>
  <c r="I735" i="17" s="1"/>
  <c r="P735" i="17" s="1"/>
  <c r="AG733" i="17"/>
  <c r="Z736" i="17" l="1"/>
  <c r="AA736" i="17" s="1"/>
  <c r="Y736" i="17"/>
  <c r="V736" i="17"/>
  <c r="W736" i="17" s="1"/>
  <c r="AB737" i="17" s="1"/>
  <c r="Q735" i="17"/>
  <c r="AH616" i="17"/>
  <c r="AK615" i="17"/>
  <c r="AI615" i="17"/>
  <c r="H736" i="17"/>
  <c r="I736" i="17" s="1"/>
  <c r="P736" i="17" s="1"/>
  <c r="AL735" i="17"/>
  <c r="AM734" i="17"/>
  <c r="AE735" i="17"/>
  <c r="AD736" i="17"/>
  <c r="O735" i="17"/>
  <c r="AC736" i="17"/>
  <c r="AF736" i="17" s="1"/>
  <c r="AJ735" i="17"/>
  <c r="C737" i="17"/>
  <c r="X737" i="17" s="1"/>
  <c r="N736" i="17"/>
  <c r="G736" i="17"/>
  <c r="G737" i="17" s="1"/>
  <c r="G738" i="17" s="1"/>
  <c r="G739" i="17" s="1"/>
  <c r="G740" i="17" s="1"/>
  <c r="G741" i="17" s="1"/>
  <c r="AG734" i="17"/>
  <c r="S736" i="17"/>
  <c r="V737" i="17" l="1"/>
  <c r="W737" i="17" s="1"/>
  <c r="AB738" i="17" s="1"/>
  <c r="Z737" i="17"/>
  <c r="AA737" i="17" s="1"/>
  <c r="Y737" i="17"/>
  <c r="Q736" i="17"/>
  <c r="S737" i="17"/>
  <c r="AJ736" i="17"/>
  <c r="C738" i="17"/>
  <c r="X738" i="17" s="1"/>
  <c r="N737" i="17"/>
  <c r="AG735" i="17"/>
  <c r="H737" i="17"/>
  <c r="I737" i="17" s="1"/>
  <c r="P737" i="17" s="1"/>
  <c r="AE736" i="17"/>
  <c r="AH617" i="17"/>
  <c r="AK616" i="17"/>
  <c r="AI616" i="17"/>
  <c r="AC737" i="17"/>
  <c r="AF737" i="17" s="1"/>
  <c r="O736" i="17"/>
  <c r="AD737" i="17"/>
  <c r="AM735" i="17"/>
  <c r="AL736" i="17"/>
  <c r="V738" i="17" l="1"/>
  <c r="W738" i="17" s="1"/>
  <c r="AB739" i="17" s="1"/>
  <c r="Y738" i="17"/>
  <c r="Z738" i="17"/>
  <c r="AA738" i="17" s="1"/>
  <c r="Q737" i="17"/>
  <c r="S738" i="17"/>
  <c r="AG736" i="17"/>
  <c r="AM736" i="17"/>
  <c r="AL737" i="17"/>
  <c r="H738" i="17"/>
  <c r="I738" i="17" s="1"/>
  <c r="P738" i="17" s="1"/>
  <c r="AJ737" i="17"/>
  <c r="AE737" i="17"/>
  <c r="N738" i="17"/>
  <c r="C739" i="17"/>
  <c r="X739" i="17" s="1"/>
  <c r="O737" i="17"/>
  <c r="AC738" i="17"/>
  <c r="AF738" i="17" s="1"/>
  <c r="AD738" i="17"/>
  <c r="AH618" i="17"/>
  <c r="AI617" i="17"/>
  <c r="AK617" i="17"/>
  <c r="Z739" i="17" l="1"/>
  <c r="AA739" i="17" s="1"/>
  <c r="Y739" i="17"/>
  <c r="V739" i="17"/>
  <c r="W739" i="17" s="1"/>
  <c r="AB740" i="17" s="1"/>
  <c r="Q738" i="17"/>
  <c r="AG737" i="17"/>
  <c r="AH619" i="17"/>
  <c r="AI618" i="17"/>
  <c r="AK618" i="17"/>
  <c r="C740" i="17"/>
  <c r="X740" i="17" s="1"/>
  <c r="N739" i="17"/>
  <c r="H739" i="17"/>
  <c r="I739" i="17" s="1"/>
  <c r="P739" i="17" s="1"/>
  <c r="AE738" i="17"/>
  <c r="AL738" i="17"/>
  <c r="AM737" i="17"/>
  <c r="AJ738" i="17"/>
  <c r="O738" i="17"/>
  <c r="AD739" i="17"/>
  <c r="AC739" i="17"/>
  <c r="AF739" i="17" s="1"/>
  <c r="S739" i="17"/>
  <c r="V740" i="17" l="1"/>
  <c r="W740" i="17" s="1"/>
  <c r="AB741" i="17" s="1"/>
  <c r="Z740" i="17"/>
  <c r="AA740" i="17" s="1"/>
  <c r="Y740" i="17"/>
  <c r="S740" i="17"/>
  <c r="AJ739" i="17"/>
  <c r="H740" i="17"/>
  <c r="I740" i="17" s="1"/>
  <c r="P740" i="17" s="1"/>
  <c r="AC740" i="17"/>
  <c r="AE740" i="17" s="1"/>
  <c r="O739" i="17"/>
  <c r="AD740" i="17"/>
  <c r="AH620" i="17"/>
  <c r="AI619" i="17"/>
  <c r="AK619" i="17"/>
  <c r="AE739" i="17"/>
  <c r="Q739" i="17"/>
  <c r="AL739" i="17"/>
  <c r="AM738" i="17"/>
  <c r="AG738" i="17"/>
  <c r="N740" i="17"/>
  <c r="C741" i="17"/>
  <c r="X741" i="17" s="1"/>
  <c r="V741" i="17" l="1"/>
  <c r="W741" i="17" s="1"/>
  <c r="AB742" i="17" s="1"/>
  <c r="Z741" i="17"/>
  <c r="AA741" i="17" s="1"/>
  <c r="Y741" i="17"/>
  <c r="AH621" i="17"/>
  <c r="AK620" i="17"/>
  <c r="AI620" i="17"/>
  <c r="AJ740" i="17"/>
  <c r="C742" i="17"/>
  <c r="X742" i="17" s="1"/>
  <c r="N741" i="17"/>
  <c r="AM739" i="17"/>
  <c r="AL740" i="17"/>
  <c r="AD741" i="17"/>
  <c r="AC741" i="17"/>
  <c r="AF741" i="17" s="1"/>
  <c r="O740" i="17"/>
  <c r="AF740" i="17"/>
  <c r="AG739" i="17"/>
  <c r="S741" i="17"/>
  <c r="H741" i="17"/>
  <c r="I741" i="17" s="1"/>
  <c r="P741" i="17" s="1"/>
  <c r="Q740" i="17"/>
  <c r="Z742" i="17" l="1"/>
  <c r="AA742" i="17" s="1"/>
  <c r="Y742" i="17"/>
  <c r="V742" i="17"/>
  <c r="W742" i="17" s="1"/>
  <c r="AB743" i="17" s="1"/>
  <c r="G742" i="17"/>
  <c r="G743" i="17" s="1"/>
  <c r="Q741" i="17"/>
  <c r="S742" i="17"/>
  <c r="AL741" i="17"/>
  <c r="AM740" i="17"/>
  <c r="AH622" i="17"/>
  <c r="AI621" i="17"/>
  <c r="AK621" i="17"/>
  <c r="H742" i="17"/>
  <c r="I742" i="17" s="1"/>
  <c r="P742" i="17" s="1"/>
  <c r="AE741" i="17"/>
  <c r="C743" i="17"/>
  <c r="X743" i="17" s="1"/>
  <c r="N742" i="17"/>
  <c r="AJ741" i="17"/>
  <c r="AC742" i="17"/>
  <c r="AE742" i="17" s="1"/>
  <c r="O741" i="17"/>
  <c r="AD742" i="17"/>
  <c r="AG740" i="17"/>
  <c r="Z743" i="17" l="1"/>
  <c r="AA743" i="17" s="1"/>
  <c r="Y743" i="17"/>
  <c r="V743" i="17"/>
  <c r="W743" i="17" s="1"/>
  <c r="AB744" i="17" s="1"/>
  <c r="Q742" i="17"/>
  <c r="S743" i="17"/>
  <c r="AH623" i="17"/>
  <c r="AI622" i="17"/>
  <c r="AK622" i="17"/>
  <c r="H743" i="17"/>
  <c r="I743" i="17" s="1"/>
  <c r="P743" i="17" s="1"/>
  <c r="AG741" i="17"/>
  <c r="O742" i="17"/>
  <c r="AC743" i="17"/>
  <c r="AF743" i="17" s="1"/>
  <c r="AD743" i="17"/>
  <c r="AJ742" i="17"/>
  <c r="AL742" i="17"/>
  <c r="AM741" i="17"/>
  <c r="AF742" i="17"/>
  <c r="C744" i="17"/>
  <c r="X744" i="17" s="1"/>
  <c r="N743" i="17"/>
  <c r="V744" i="17" l="1"/>
  <c r="W744" i="17" s="1"/>
  <c r="AB745" i="17" s="1"/>
  <c r="Z744" i="17"/>
  <c r="AA744" i="17" s="1"/>
  <c r="Y744" i="17"/>
  <c r="G744" i="17"/>
  <c r="G745" i="17" s="1"/>
  <c r="S744" i="17"/>
  <c r="Q743" i="17"/>
  <c r="AE743" i="17"/>
  <c r="AM742" i="17"/>
  <c r="AL743" i="17"/>
  <c r="AH624" i="17"/>
  <c r="AK623" i="17"/>
  <c r="AI623" i="17"/>
  <c r="N744" i="17"/>
  <c r="C745" i="17"/>
  <c r="X745" i="17" s="1"/>
  <c r="H744" i="17"/>
  <c r="I744" i="17" s="1"/>
  <c r="P744" i="17" s="1"/>
  <c r="AJ743" i="17"/>
  <c r="AG742" i="17"/>
  <c r="AD744" i="17"/>
  <c r="O743" i="17"/>
  <c r="AC744" i="17"/>
  <c r="AF744" i="17" s="1"/>
  <c r="V745" i="17" l="1"/>
  <c r="W745" i="17" s="1"/>
  <c r="AB746" i="17" s="1"/>
  <c r="Z745" i="17"/>
  <c r="AA745" i="17" s="1"/>
  <c r="Y745" i="17"/>
  <c r="S745" i="17"/>
  <c r="Q744" i="17"/>
  <c r="AJ744" i="17"/>
  <c r="C746" i="17"/>
  <c r="X746" i="17" s="1"/>
  <c r="N745" i="17"/>
  <c r="AG743" i="17"/>
  <c r="H745" i="17"/>
  <c r="I745" i="17" s="1"/>
  <c r="P745" i="17" s="1"/>
  <c r="AE744" i="17"/>
  <c r="AL744" i="17"/>
  <c r="AM743" i="17"/>
  <c r="AC745" i="17"/>
  <c r="AE745" i="17" s="1"/>
  <c r="AD745" i="17"/>
  <c r="O744" i="17"/>
  <c r="AH625" i="17"/>
  <c r="AI624" i="17"/>
  <c r="AK624" i="17"/>
  <c r="Z746" i="17" l="1"/>
  <c r="AA746" i="17" s="1"/>
  <c r="V746" i="17"/>
  <c r="W746" i="17" s="1"/>
  <c r="AB747" i="17" s="1"/>
  <c r="G746" i="17"/>
  <c r="Y746" i="17"/>
  <c r="S746" i="17"/>
  <c r="Q745" i="17"/>
  <c r="AM744" i="17"/>
  <c r="AL745" i="17"/>
  <c r="AG744" i="17"/>
  <c r="O745" i="17"/>
  <c r="AC746" i="17"/>
  <c r="AE746" i="17" s="1"/>
  <c r="AD746" i="17"/>
  <c r="AF745" i="17"/>
  <c r="H746" i="17"/>
  <c r="I746" i="17" s="1"/>
  <c r="P746" i="17" s="1"/>
  <c r="AH626" i="17"/>
  <c r="AI625" i="17"/>
  <c r="AK625" i="17"/>
  <c r="AJ745" i="17"/>
  <c r="C747" i="17"/>
  <c r="X747" i="17" s="1"/>
  <c r="N746" i="17"/>
  <c r="V747" i="17" l="1"/>
  <c r="W747" i="17" s="1"/>
  <c r="AB748" i="17" s="1"/>
  <c r="Z747" i="17"/>
  <c r="AA747" i="17" s="1"/>
  <c r="Y747" i="17"/>
  <c r="G747" i="17"/>
  <c r="Q746" i="17"/>
  <c r="AJ746" i="17"/>
  <c r="AF746" i="17"/>
  <c r="AM745" i="17"/>
  <c r="AL746" i="17"/>
  <c r="AD747" i="17"/>
  <c r="O746" i="17"/>
  <c r="AC747" i="17"/>
  <c r="AE747" i="17" s="1"/>
  <c r="AH627" i="17"/>
  <c r="AK626" i="17"/>
  <c r="AI626" i="17"/>
  <c r="H747" i="17"/>
  <c r="I747" i="17" s="1"/>
  <c r="P747" i="17" s="1"/>
  <c r="N747" i="17"/>
  <c r="C748" i="17"/>
  <c r="X748" i="17" s="1"/>
  <c r="AG745" i="17"/>
  <c r="S747" i="17"/>
  <c r="V748" i="17" l="1"/>
  <c r="W748" i="17" s="1"/>
  <c r="AB749" i="17" s="1"/>
  <c r="Z748" i="17"/>
  <c r="AA748" i="17" s="1"/>
  <c r="Y748" i="17"/>
  <c r="Q747" i="17"/>
  <c r="S748" i="17"/>
  <c r="AF747" i="17"/>
  <c r="O747" i="17"/>
  <c r="AD748" i="17"/>
  <c r="AC748" i="17"/>
  <c r="AE748" i="17" s="1"/>
  <c r="AJ747" i="17"/>
  <c r="H748" i="17"/>
  <c r="I748" i="17" s="1"/>
  <c r="P748" i="17" s="1"/>
  <c r="AM746" i="17"/>
  <c r="AL747" i="17"/>
  <c r="N748" i="17"/>
  <c r="C749" i="17"/>
  <c r="X749" i="17" s="1"/>
  <c r="G748" i="17"/>
  <c r="G749" i="17" s="1"/>
  <c r="G750" i="17" s="1"/>
  <c r="G751" i="17" s="1"/>
  <c r="G752" i="17" s="1"/>
  <c r="G753" i="17" s="1"/>
  <c r="AH628" i="17"/>
  <c r="AI627" i="17"/>
  <c r="AK627" i="17"/>
  <c r="AG746" i="17"/>
  <c r="V749" i="17" l="1"/>
  <c r="W749" i="17" s="1"/>
  <c r="AB750" i="17" s="1"/>
  <c r="Z749" i="17"/>
  <c r="AA749" i="17" s="1"/>
  <c r="Y749" i="17"/>
  <c r="Q748" i="17"/>
  <c r="S749" i="17"/>
  <c r="AH629" i="17"/>
  <c r="AI628" i="17"/>
  <c r="AK628" i="17"/>
  <c r="H749" i="17"/>
  <c r="I749" i="17" s="1"/>
  <c r="P749" i="17" s="1"/>
  <c r="AG747" i="17"/>
  <c r="AL748" i="17"/>
  <c r="AM747" i="17"/>
  <c r="AJ748" i="17"/>
  <c r="N749" i="17"/>
  <c r="C750" i="17"/>
  <c r="X750" i="17" s="1"/>
  <c r="AF748" i="17"/>
  <c r="AC749" i="17"/>
  <c r="AF749" i="17" s="1"/>
  <c r="O748" i="17"/>
  <c r="AD749" i="17"/>
  <c r="V750" i="17" l="1"/>
  <c r="W750" i="17" s="1"/>
  <c r="AB751" i="17" s="1"/>
  <c r="Z750" i="17"/>
  <c r="AA750" i="17" s="1"/>
  <c r="Y750" i="17"/>
  <c r="Q749" i="17"/>
  <c r="S750" i="17"/>
  <c r="AE749" i="17"/>
  <c r="O749" i="17"/>
  <c r="AD750" i="17"/>
  <c r="AC750" i="17"/>
  <c r="AE750" i="17" s="1"/>
  <c r="H750" i="17"/>
  <c r="I750" i="17" s="1"/>
  <c r="P750" i="17" s="1"/>
  <c r="AJ749" i="17"/>
  <c r="AM748" i="17"/>
  <c r="AL749" i="17"/>
  <c r="N750" i="17"/>
  <c r="C751" i="17"/>
  <c r="X751" i="17" s="1"/>
  <c r="AH630" i="17"/>
  <c r="AK629" i="17"/>
  <c r="AI629" i="17"/>
  <c r="AG748" i="17"/>
  <c r="Y751" i="17" l="1"/>
  <c r="Z751" i="17"/>
  <c r="AA751" i="17" s="1"/>
  <c r="V751" i="17"/>
  <c r="W751" i="17" s="1"/>
  <c r="AB752" i="17" s="1"/>
  <c r="Q750" i="17"/>
  <c r="C752" i="17"/>
  <c r="X752" i="17" s="1"/>
  <c r="N751" i="17"/>
  <c r="AF750" i="17"/>
  <c r="S751" i="17"/>
  <c r="AM749" i="17"/>
  <c r="AL750" i="17"/>
  <c r="AG749" i="17"/>
  <c r="AJ750" i="17"/>
  <c r="AH631" i="17"/>
  <c r="AI630" i="17"/>
  <c r="AK630" i="17"/>
  <c r="H751" i="17"/>
  <c r="I751" i="17" s="1"/>
  <c r="P751" i="17" s="1"/>
  <c r="AC751" i="17"/>
  <c r="AE751" i="17" s="1"/>
  <c r="O750" i="17"/>
  <c r="AD751" i="17"/>
  <c r="V752" i="17" l="1"/>
  <c r="W752" i="17" s="1"/>
  <c r="AB753" i="17" s="1"/>
  <c r="Z752" i="17"/>
  <c r="AA752" i="17" s="1"/>
  <c r="Y752" i="17"/>
  <c r="Q751" i="17"/>
  <c r="AL751" i="17"/>
  <c r="AM750" i="17"/>
  <c r="O751" i="17"/>
  <c r="AC752" i="17"/>
  <c r="AF752" i="17" s="1"/>
  <c r="AD752" i="17"/>
  <c r="N752" i="17"/>
  <c r="C753" i="17"/>
  <c r="X753" i="17" s="1"/>
  <c r="AJ751" i="17"/>
  <c r="H752" i="17"/>
  <c r="I752" i="17" s="1"/>
  <c r="P752" i="17" s="1"/>
  <c r="AF751" i="17"/>
  <c r="AH632" i="17"/>
  <c r="AI631" i="17"/>
  <c r="AK631" i="17"/>
  <c r="S752" i="17"/>
  <c r="AG750" i="17"/>
  <c r="V753" i="17" l="1"/>
  <c r="W753" i="17" s="1"/>
  <c r="AB754" i="17" s="1"/>
  <c r="Z753" i="17"/>
  <c r="AA753" i="17" s="1"/>
  <c r="Y753" i="17"/>
  <c r="Q752" i="17"/>
  <c r="S753" i="17"/>
  <c r="AJ752" i="17"/>
  <c r="AE752" i="17"/>
  <c r="N753" i="17"/>
  <c r="C754" i="17"/>
  <c r="X754" i="17" s="1"/>
  <c r="AM751" i="17"/>
  <c r="AL752" i="17"/>
  <c r="H753" i="17"/>
  <c r="I753" i="17" s="1"/>
  <c r="P753" i="17" s="1"/>
  <c r="AG751" i="17"/>
  <c r="AC753" i="17"/>
  <c r="AE753" i="17" s="1"/>
  <c r="AD753" i="17"/>
  <c r="O752" i="17"/>
  <c r="AH633" i="17"/>
  <c r="AI632" i="17"/>
  <c r="AK632" i="17"/>
  <c r="Z754" i="17" l="1"/>
  <c r="AA754" i="17" s="1"/>
  <c r="V754" i="17"/>
  <c r="W754" i="17" s="1"/>
  <c r="AB755" i="17" s="1"/>
  <c r="Y754" i="17"/>
  <c r="G754" i="17"/>
  <c r="G755" i="17" s="1"/>
  <c r="Q753" i="17"/>
  <c r="S754" i="17"/>
  <c r="AJ753" i="17"/>
  <c r="AD754" i="17"/>
  <c r="O753" i="17"/>
  <c r="AC754" i="17"/>
  <c r="AE754" i="17" s="1"/>
  <c r="AG752" i="17"/>
  <c r="C755" i="17"/>
  <c r="X755" i="17" s="1"/>
  <c r="N754" i="17"/>
  <c r="H754" i="17"/>
  <c r="I754" i="17" s="1"/>
  <c r="P754" i="17" s="1"/>
  <c r="AM752" i="17"/>
  <c r="AL753" i="17"/>
  <c r="AF753" i="17"/>
  <c r="AH634" i="17"/>
  <c r="AI633" i="17"/>
  <c r="AK633" i="17"/>
  <c r="Z755" i="17" l="1"/>
  <c r="AA755" i="17" s="1"/>
  <c r="Y755" i="17"/>
  <c r="V755" i="17"/>
  <c r="W755" i="17" s="1"/>
  <c r="AB756" i="17" s="1"/>
  <c r="Q754" i="17"/>
  <c r="AJ754" i="17"/>
  <c r="AL754" i="17"/>
  <c r="AM753" i="17"/>
  <c r="AC755" i="17"/>
  <c r="AF755" i="17" s="1"/>
  <c r="O754" i="17"/>
  <c r="AD755" i="17"/>
  <c r="C756" i="17"/>
  <c r="X756" i="17" s="1"/>
  <c r="N755" i="17"/>
  <c r="AH635" i="17"/>
  <c r="AI634" i="17"/>
  <c r="AK634" i="17"/>
  <c r="H755" i="17"/>
  <c r="I755" i="17" s="1"/>
  <c r="P755" i="17" s="1"/>
  <c r="S755" i="17"/>
  <c r="AF754" i="17"/>
  <c r="AG753" i="17"/>
  <c r="V756" i="17" l="1"/>
  <c r="W756" i="17" s="1"/>
  <c r="AB757" i="17" s="1"/>
  <c r="Z756" i="17"/>
  <c r="AA756" i="17" s="1"/>
  <c r="Y756" i="17"/>
  <c r="G756" i="17"/>
  <c r="G757" i="17" s="1"/>
  <c r="Q755" i="17"/>
  <c r="S756" i="17"/>
  <c r="AL755" i="17"/>
  <c r="AM754" i="17"/>
  <c r="O755" i="17"/>
  <c r="AC756" i="17"/>
  <c r="AE756" i="17" s="1"/>
  <c r="AD756" i="17"/>
  <c r="AH636" i="17"/>
  <c r="AI635" i="17"/>
  <c r="AK635" i="17"/>
  <c r="H756" i="17"/>
  <c r="I756" i="17" s="1"/>
  <c r="P756" i="17" s="1"/>
  <c r="N756" i="17"/>
  <c r="C757" i="17"/>
  <c r="X757" i="17" s="1"/>
  <c r="AE755" i="17"/>
  <c r="AJ755" i="17"/>
  <c r="AG754" i="17"/>
  <c r="V757" i="17" l="1"/>
  <c r="W757" i="17" s="1"/>
  <c r="AB758" i="17" s="1"/>
  <c r="Z757" i="17"/>
  <c r="AA757" i="17" s="1"/>
  <c r="Y757" i="17"/>
  <c r="Q756" i="17"/>
  <c r="C758" i="17"/>
  <c r="X758" i="17" s="1"/>
  <c r="N757" i="17"/>
  <c r="AD757" i="17"/>
  <c r="O756" i="17"/>
  <c r="AC757" i="17"/>
  <c r="AF757" i="17" s="1"/>
  <c r="AM755" i="17"/>
  <c r="AL756" i="17"/>
  <c r="AF756" i="17"/>
  <c r="AH637" i="17"/>
  <c r="AI636" i="17"/>
  <c r="AK636" i="17"/>
  <c r="AJ756" i="17"/>
  <c r="H757" i="17"/>
  <c r="I757" i="17" s="1"/>
  <c r="P757" i="17" s="1"/>
  <c r="S757" i="17"/>
  <c r="AG755" i="17"/>
  <c r="Z758" i="17" l="1"/>
  <c r="AA758" i="17" s="1"/>
  <c r="Y758" i="17"/>
  <c r="V758" i="17"/>
  <c r="W758" i="17" s="1"/>
  <c r="AB759" i="17" s="1"/>
  <c r="G758" i="17"/>
  <c r="Q757" i="17"/>
  <c r="AJ757" i="17"/>
  <c r="H758" i="17"/>
  <c r="I758" i="17" s="1"/>
  <c r="P758" i="17" s="1"/>
  <c r="AE757" i="17"/>
  <c r="AH638" i="17"/>
  <c r="AK637" i="17"/>
  <c r="AI637" i="17"/>
  <c r="AL757" i="17"/>
  <c r="AM756" i="17"/>
  <c r="N758" i="17"/>
  <c r="C759" i="17"/>
  <c r="X759" i="17" s="1"/>
  <c r="S758" i="17"/>
  <c r="AG756" i="17"/>
  <c r="O757" i="17"/>
  <c r="AD758" i="17"/>
  <c r="AC758" i="17"/>
  <c r="AF758" i="17" s="1"/>
  <c r="V759" i="17" l="1"/>
  <c r="W759" i="17" s="1"/>
  <c r="AB760" i="17" s="1"/>
  <c r="Z759" i="17"/>
  <c r="AA759" i="17" s="1"/>
  <c r="Y759" i="17"/>
  <c r="G759" i="17"/>
  <c r="S759" i="17"/>
  <c r="Q758" i="17"/>
  <c r="O758" i="17"/>
  <c r="AD759" i="17"/>
  <c r="AC759" i="17"/>
  <c r="AE759" i="17" s="1"/>
  <c r="AH639" i="17"/>
  <c r="AI638" i="17"/>
  <c r="AK638" i="17"/>
  <c r="AG757" i="17"/>
  <c r="AJ758" i="17"/>
  <c r="AE758" i="17"/>
  <c r="AM757" i="17"/>
  <c r="AL758" i="17"/>
  <c r="H759" i="17"/>
  <c r="I759" i="17" s="1"/>
  <c r="P759" i="17" s="1"/>
  <c r="N759" i="17"/>
  <c r="C760" i="17"/>
  <c r="X760" i="17" s="1"/>
  <c r="Y760" i="17" l="1"/>
  <c r="Z760" i="17"/>
  <c r="AA760" i="17" s="1"/>
  <c r="V760" i="17"/>
  <c r="W760" i="17" s="1"/>
  <c r="AB761" i="17" s="1"/>
  <c r="S760" i="17"/>
  <c r="Q759" i="17"/>
  <c r="AG758" i="17"/>
  <c r="O759" i="17"/>
  <c r="AD760" i="17"/>
  <c r="AC760" i="17"/>
  <c r="AF760" i="17" s="1"/>
  <c r="AF759" i="17"/>
  <c r="H760" i="17"/>
  <c r="I760" i="17" s="1"/>
  <c r="P760" i="17" s="1"/>
  <c r="AM758" i="17"/>
  <c r="AL759" i="17"/>
  <c r="AJ759" i="17"/>
  <c r="N760" i="17"/>
  <c r="C761" i="17"/>
  <c r="X761" i="17" s="1"/>
  <c r="G760" i="17"/>
  <c r="G761" i="17" s="1"/>
  <c r="G762" i="17" s="1"/>
  <c r="G763" i="17" s="1"/>
  <c r="G764" i="17" s="1"/>
  <c r="G765" i="17" s="1"/>
  <c r="AH640" i="17"/>
  <c r="AK639" i="17"/>
  <c r="AI639" i="17"/>
  <c r="V761" i="17" l="1"/>
  <c r="W761" i="17" s="1"/>
  <c r="AB762" i="17" s="1"/>
  <c r="Z761" i="17"/>
  <c r="AA761" i="17" s="1"/>
  <c r="Y761" i="17"/>
  <c r="S761" i="17"/>
  <c r="Q760" i="17"/>
  <c r="AC761" i="17"/>
  <c r="AF761" i="17" s="1"/>
  <c r="O760" i="17"/>
  <c r="AD761" i="17"/>
  <c r="AH641" i="17"/>
  <c r="AK640" i="17"/>
  <c r="AI640" i="17"/>
  <c r="AM759" i="17"/>
  <c r="AL760" i="17"/>
  <c r="AE760" i="17"/>
  <c r="AG759" i="17"/>
  <c r="H761" i="17"/>
  <c r="I761" i="17" s="1"/>
  <c r="P761" i="17" s="1"/>
  <c r="C762" i="17"/>
  <c r="X762" i="17" s="1"/>
  <c r="N761" i="17"/>
  <c r="AJ760" i="17"/>
  <c r="V762" i="17" l="1"/>
  <c r="W762" i="17" s="1"/>
  <c r="AB763" i="17" s="1"/>
  <c r="Z762" i="17"/>
  <c r="AA762" i="17" s="1"/>
  <c r="Y762" i="17"/>
  <c r="Q761" i="17"/>
  <c r="AL761" i="17"/>
  <c r="AM760" i="17"/>
  <c r="N762" i="17"/>
  <c r="C763" i="17"/>
  <c r="X763" i="17" s="1"/>
  <c r="AE761" i="17"/>
  <c r="S762" i="17"/>
  <c r="AH642" i="17"/>
  <c r="AK641" i="17"/>
  <c r="AI641" i="17"/>
  <c r="H762" i="17"/>
  <c r="I762" i="17" s="1"/>
  <c r="P762" i="17" s="1"/>
  <c r="O761" i="17"/>
  <c r="AC762" i="17"/>
  <c r="AF762" i="17" s="1"/>
  <c r="AD762" i="17"/>
  <c r="AG760" i="17"/>
  <c r="AJ761" i="17"/>
  <c r="Z763" i="17" l="1"/>
  <c r="AA763" i="17" s="1"/>
  <c r="Y763" i="17"/>
  <c r="V763" i="17"/>
  <c r="W763" i="17" s="1"/>
  <c r="AB764" i="17" s="1"/>
  <c r="S763" i="17"/>
  <c r="Q762" i="17"/>
  <c r="AJ762" i="17"/>
  <c r="N763" i="17"/>
  <c r="C764" i="17"/>
  <c r="X764" i="17" s="1"/>
  <c r="AD763" i="17"/>
  <c r="AC763" i="17"/>
  <c r="AF763" i="17" s="1"/>
  <c r="O762" i="17"/>
  <c r="AG761" i="17"/>
  <c r="AE762" i="17"/>
  <c r="H763" i="17"/>
  <c r="I763" i="17" s="1"/>
  <c r="P763" i="17" s="1"/>
  <c r="AH643" i="17"/>
  <c r="AI642" i="17"/>
  <c r="AK642" i="17"/>
  <c r="AL762" i="17"/>
  <c r="AM761" i="17"/>
  <c r="V764" i="17" l="1"/>
  <c r="W764" i="17" s="1"/>
  <c r="AB765" i="17" s="1"/>
  <c r="Z764" i="17"/>
  <c r="AA764" i="17" s="1"/>
  <c r="Y764" i="17"/>
  <c r="S764" i="17"/>
  <c r="Q763" i="17"/>
  <c r="C765" i="17"/>
  <c r="X765" i="17" s="1"/>
  <c r="N764" i="17"/>
  <c r="AH644" i="17"/>
  <c r="AK643" i="17"/>
  <c r="AI643" i="17"/>
  <c r="AE763" i="17"/>
  <c r="H764" i="17"/>
  <c r="I764" i="17" s="1"/>
  <c r="P764" i="17" s="1"/>
  <c r="AC764" i="17"/>
  <c r="AE764" i="17" s="1"/>
  <c r="O763" i="17"/>
  <c r="AD764" i="17"/>
  <c r="AJ763" i="17"/>
  <c r="AG762" i="17"/>
  <c r="AL763" i="17"/>
  <c r="AM762" i="17"/>
  <c r="V765" i="17" l="1"/>
  <c r="W765" i="17" s="1"/>
  <c r="AB766" i="17" s="1"/>
  <c r="Z765" i="17"/>
  <c r="AA765" i="17" s="1"/>
  <c r="Y765" i="17"/>
  <c r="S765" i="17"/>
  <c r="Q764" i="17"/>
  <c r="C766" i="17"/>
  <c r="X766" i="17" s="1"/>
  <c r="N765" i="17"/>
  <c r="AC765" i="17"/>
  <c r="AF765" i="17" s="1"/>
  <c r="AD765" i="17"/>
  <c r="O764" i="17"/>
  <c r="AG763" i="17"/>
  <c r="AF764" i="17"/>
  <c r="AJ764" i="17"/>
  <c r="H765" i="17"/>
  <c r="I765" i="17" s="1"/>
  <c r="P765" i="17" s="1"/>
  <c r="AM763" i="17"/>
  <c r="AL764" i="17"/>
  <c r="AH645" i="17"/>
  <c r="AI644" i="17"/>
  <c r="AK644" i="17"/>
  <c r="Z766" i="17" l="1"/>
  <c r="AA766" i="17" s="1"/>
  <c r="Y766" i="17"/>
  <c r="V766" i="17"/>
  <c r="W766" i="17" s="1"/>
  <c r="AB767" i="17" s="1"/>
  <c r="G766" i="17"/>
  <c r="G767" i="17" s="1"/>
  <c r="S766" i="17"/>
  <c r="Q765" i="17"/>
  <c r="O765" i="17"/>
  <c r="AC766" i="17"/>
  <c r="AE766" i="17" s="1"/>
  <c r="AD766" i="17"/>
  <c r="C767" i="17"/>
  <c r="X767" i="17" s="1"/>
  <c r="N766" i="17"/>
  <c r="H766" i="17"/>
  <c r="I766" i="17" s="1"/>
  <c r="P766" i="17" s="1"/>
  <c r="AH646" i="17"/>
  <c r="AI645" i="17"/>
  <c r="AK645" i="17"/>
  <c r="AE765" i="17"/>
  <c r="AM764" i="17"/>
  <c r="AL765" i="17"/>
  <c r="AG764" i="17"/>
  <c r="AJ765" i="17"/>
  <c r="Z767" i="17" l="1"/>
  <c r="AA767" i="17" s="1"/>
  <c r="Y767" i="17"/>
  <c r="V767" i="17"/>
  <c r="W767" i="17" s="1"/>
  <c r="AB768" i="17" s="1"/>
  <c r="S767" i="17"/>
  <c r="Q766" i="17"/>
  <c r="AG765" i="17"/>
  <c r="AF766" i="17"/>
  <c r="H767" i="17"/>
  <c r="I767" i="17" s="1"/>
  <c r="P767" i="17" s="1"/>
  <c r="AJ766" i="17"/>
  <c r="C768" i="17"/>
  <c r="X768" i="17" s="1"/>
  <c r="N767" i="17"/>
  <c r="AC767" i="17"/>
  <c r="AE767" i="17" s="1"/>
  <c r="O766" i="17"/>
  <c r="AD767" i="17"/>
  <c r="AL766" i="17"/>
  <c r="AM765" i="17"/>
  <c r="AH647" i="17"/>
  <c r="AI646" i="17"/>
  <c r="AK646" i="17"/>
  <c r="V768" i="17" l="1"/>
  <c r="W768" i="17" s="1"/>
  <c r="AB769" i="17" s="1"/>
  <c r="Z768" i="17"/>
  <c r="AA768" i="17" s="1"/>
  <c r="Y768" i="17"/>
  <c r="G768" i="17"/>
  <c r="G769" i="17" s="1"/>
  <c r="Q767" i="17"/>
  <c r="AF767" i="17"/>
  <c r="AC768" i="17"/>
  <c r="AF768" i="17" s="1"/>
  <c r="O767" i="17"/>
  <c r="AD768" i="17"/>
  <c r="AH648" i="17"/>
  <c r="AI647" i="17"/>
  <c r="AK647" i="17"/>
  <c r="H768" i="17"/>
  <c r="I768" i="17" s="1"/>
  <c r="P768" i="17" s="1"/>
  <c r="AG766" i="17"/>
  <c r="AM766" i="17"/>
  <c r="AL767" i="17"/>
  <c r="C769" i="17"/>
  <c r="X769" i="17" s="1"/>
  <c r="N768" i="17"/>
  <c r="AJ767" i="17"/>
  <c r="S768" i="17"/>
  <c r="V769" i="17" l="1"/>
  <c r="W769" i="17" s="1"/>
  <c r="AB770" i="17" s="1"/>
  <c r="Z769" i="17"/>
  <c r="AA769" i="17" s="1"/>
  <c r="Y769" i="17"/>
  <c r="AJ768" i="17"/>
  <c r="O768" i="17"/>
  <c r="AC769" i="17"/>
  <c r="AF769" i="17" s="1"/>
  <c r="AD769" i="17"/>
  <c r="S769" i="17"/>
  <c r="H769" i="17"/>
  <c r="I769" i="17" s="1"/>
  <c r="P769" i="17" s="1"/>
  <c r="AH649" i="17"/>
  <c r="AI648" i="17"/>
  <c r="AK648" i="17"/>
  <c r="AG767" i="17"/>
  <c r="AE768" i="17"/>
  <c r="AL768" i="17"/>
  <c r="AM767" i="17"/>
  <c r="N769" i="17"/>
  <c r="C770" i="17"/>
  <c r="X770" i="17" s="1"/>
  <c r="Q768" i="17"/>
  <c r="Z770" i="17" l="1"/>
  <c r="AA770" i="17" s="1"/>
  <c r="Y770" i="17"/>
  <c r="V770" i="17"/>
  <c r="W770" i="17" s="1"/>
  <c r="AB771" i="17" s="1"/>
  <c r="G770" i="17"/>
  <c r="Q769" i="17"/>
  <c r="AC770" i="17"/>
  <c r="AF770" i="17" s="1"/>
  <c r="AD770" i="17"/>
  <c r="O769" i="17"/>
  <c r="AJ769" i="17"/>
  <c r="C771" i="17"/>
  <c r="X771" i="17" s="1"/>
  <c r="N770" i="17"/>
  <c r="AH650" i="17"/>
  <c r="AK649" i="17"/>
  <c r="AI649" i="17"/>
  <c r="H770" i="17"/>
  <c r="I770" i="17" s="1"/>
  <c r="P770" i="17" s="1"/>
  <c r="AE769" i="17"/>
  <c r="AM768" i="17"/>
  <c r="AL769" i="17"/>
  <c r="AG768" i="17"/>
  <c r="S770" i="17"/>
  <c r="V771" i="17" l="1"/>
  <c r="W771" i="17" s="1"/>
  <c r="AB772" i="17" s="1"/>
  <c r="Z771" i="17"/>
  <c r="AA771" i="17" s="1"/>
  <c r="Y771" i="17"/>
  <c r="G771" i="17"/>
  <c r="S771" i="17"/>
  <c r="Q770" i="17"/>
  <c r="AE770" i="17"/>
  <c r="AJ770" i="17"/>
  <c r="AH651" i="17"/>
  <c r="AI650" i="17"/>
  <c r="AK650" i="17"/>
  <c r="AG769" i="17"/>
  <c r="AM769" i="17"/>
  <c r="AL770" i="17"/>
  <c r="H771" i="17"/>
  <c r="I771" i="17" s="1"/>
  <c r="P771" i="17" s="1"/>
  <c r="N771" i="17"/>
  <c r="C772" i="17"/>
  <c r="X772" i="17" s="1"/>
  <c r="AC771" i="17"/>
  <c r="AF771" i="17" s="1"/>
  <c r="O770" i="17"/>
  <c r="AD771" i="17"/>
  <c r="Z772" i="17" l="1"/>
  <c r="AA772" i="17" s="1"/>
  <c r="V772" i="17"/>
  <c r="W772" i="17" s="1"/>
  <c r="AB773" i="17" s="1"/>
  <c r="Y772" i="17"/>
  <c r="Q771" i="17"/>
  <c r="AD772" i="17"/>
  <c r="AC772" i="17"/>
  <c r="AE772" i="17" s="1"/>
  <c r="O771" i="17"/>
  <c r="N772" i="17"/>
  <c r="C773" i="17"/>
  <c r="X773" i="17" s="1"/>
  <c r="G772" i="17"/>
  <c r="G773" i="17" s="1"/>
  <c r="G774" i="17" s="1"/>
  <c r="G775" i="17" s="1"/>
  <c r="G776" i="17" s="1"/>
  <c r="G777" i="17" s="1"/>
  <c r="H772" i="17"/>
  <c r="I772" i="17" s="1"/>
  <c r="P772" i="17" s="1"/>
  <c r="AM770" i="17"/>
  <c r="AL771" i="17"/>
  <c r="AH652" i="17"/>
  <c r="AK651" i="17"/>
  <c r="AI651" i="17"/>
  <c r="AE771" i="17"/>
  <c r="S772" i="17"/>
  <c r="AJ771" i="17"/>
  <c r="AG770" i="17"/>
  <c r="V773" i="17" l="1"/>
  <c r="W773" i="17" s="1"/>
  <c r="AB774" i="17" s="1"/>
  <c r="Z773" i="17"/>
  <c r="AA773" i="17" s="1"/>
  <c r="Y773" i="17"/>
  <c r="Q772" i="17"/>
  <c r="AL772" i="17"/>
  <c r="AM771" i="17"/>
  <c r="N773" i="17"/>
  <c r="C774" i="17"/>
  <c r="X774" i="17" s="1"/>
  <c r="S773" i="17"/>
  <c r="AF772" i="17"/>
  <c r="O772" i="17"/>
  <c r="AC773" i="17"/>
  <c r="AE773" i="17" s="1"/>
  <c r="AD773" i="17"/>
  <c r="AJ772" i="17"/>
  <c r="AG771" i="17"/>
  <c r="H773" i="17"/>
  <c r="I773" i="17" s="1"/>
  <c r="P773" i="17" s="1"/>
  <c r="AH653" i="17"/>
  <c r="AI652" i="17"/>
  <c r="AK652" i="17"/>
  <c r="V774" i="17" l="1"/>
  <c r="W774" i="17" s="1"/>
  <c r="AB775" i="17" s="1"/>
  <c r="Z774" i="17"/>
  <c r="AA774" i="17" s="1"/>
  <c r="Y774" i="17"/>
  <c r="Q773" i="17"/>
  <c r="AJ773" i="17"/>
  <c r="C775" i="17"/>
  <c r="X775" i="17" s="1"/>
  <c r="N774" i="17"/>
  <c r="AH654" i="17"/>
  <c r="AI653" i="17"/>
  <c r="AK653" i="17"/>
  <c r="AF773" i="17"/>
  <c r="AL773" i="17"/>
  <c r="AM772" i="17"/>
  <c r="S774" i="17"/>
  <c r="H774" i="17"/>
  <c r="I774" i="17" s="1"/>
  <c r="P774" i="17" s="1"/>
  <c r="AD774" i="17"/>
  <c r="O773" i="17"/>
  <c r="AC774" i="17"/>
  <c r="AF774" i="17" s="1"/>
  <c r="AG772" i="17"/>
  <c r="Z775" i="17" l="1"/>
  <c r="AA775" i="17" s="1"/>
  <c r="Y775" i="17"/>
  <c r="V775" i="17"/>
  <c r="W775" i="17" s="1"/>
  <c r="AB776" i="17" s="1"/>
  <c r="S775" i="17"/>
  <c r="Q774" i="17"/>
  <c r="AJ774" i="17"/>
  <c r="AG773" i="17"/>
  <c r="AE774" i="17"/>
  <c r="AM773" i="17"/>
  <c r="AL774" i="17"/>
  <c r="C776" i="17"/>
  <c r="X776" i="17" s="1"/>
  <c r="N775" i="17"/>
  <c r="H775" i="17"/>
  <c r="I775" i="17" s="1"/>
  <c r="P775" i="17" s="1"/>
  <c r="AH655" i="17"/>
  <c r="AK654" i="17"/>
  <c r="AI654" i="17"/>
  <c r="AC775" i="17"/>
  <c r="AF775" i="17" s="1"/>
  <c r="O774" i="17"/>
  <c r="AD775" i="17"/>
  <c r="V776" i="17" l="1"/>
  <c r="W776" i="17" s="1"/>
  <c r="AB777" i="17" s="1"/>
  <c r="Y776" i="17"/>
  <c r="Z776" i="17"/>
  <c r="AA776" i="17" s="1"/>
  <c r="S776" i="17"/>
  <c r="Q775" i="17"/>
  <c r="AJ775" i="17"/>
  <c r="O775" i="17"/>
  <c r="AC776" i="17"/>
  <c r="AE776" i="17" s="1"/>
  <c r="AD776" i="17"/>
  <c r="AH656" i="17"/>
  <c r="AI655" i="17"/>
  <c r="AK655" i="17"/>
  <c r="C777" i="17"/>
  <c r="X777" i="17" s="1"/>
  <c r="N776" i="17"/>
  <c r="H776" i="17"/>
  <c r="I776" i="17" s="1"/>
  <c r="P776" i="17" s="1"/>
  <c r="AL775" i="17"/>
  <c r="AM774" i="17"/>
  <c r="AE775" i="17"/>
  <c r="AG774" i="17"/>
  <c r="V777" i="17" l="1"/>
  <c r="W777" i="17" s="1"/>
  <c r="AB778" i="17" s="1"/>
  <c r="Z777" i="17"/>
  <c r="AA777" i="17" s="1"/>
  <c r="Y777" i="17"/>
  <c r="Q776" i="17"/>
  <c r="AJ776" i="17"/>
  <c r="H777" i="17"/>
  <c r="I777" i="17" s="1"/>
  <c r="P777" i="17" s="1"/>
  <c r="AF776" i="17"/>
  <c r="N777" i="17"/>
  <c r="C778" i="17"/>
  <c r="X778" i="17" s="1"/>
  <c r="AH657" i="17"/>
  <c r="AI656" i="17"/>
  <c r="AK656" i="17"/>
  <c r="AC777" i="17"/>
  <c r="AF777" i="17" s="1"/>
  <c r="O776" i="17"/>
  <c r="AD777" i="17"/>
  <c r="AG775" i="17"/>
  <c r="AM775" i="17"/>
  <c r="AL776" i="17"/>
  <c r="S777" i="17"/>
  <c r="Z778" i="17" l="1"/>
  <c r="AA778" i="17" s="1"/>
  <c r="Y778" i="17"/>
  <c r="V778" i="17"/>
  <c r="W778" i="17" s="1"/>
  <c r="AB779" i="17" s="1"/>
  <c r="G778" i="17"/>
  <c r="G779" i="17" s="1"/>
  <c r="S778" i="17"/>
  <c r="Q777" i="17"/>
  <c r="AJ777" i="17"/>
  <c r="H778" i="17"/>
  <c r="I778" i="17" s="1"/>
  <c r="P778" i="17" s="1"/>
  <c r="AL777" i="17"/>
  <c r="AM776" i="17"/>
  <c r="AD778" i="17"/>
  <c r="O777" i="17"/>
  <c r="AC778" i="17"/>
  <c r="AE778" i="17" s="1"/>
  <c r="C779" i="17"/>
  <c r="X779" i="17" s="1"/>
  <c r="N778" i="17"/>
  <c r="AH658" i="17"/>
  <c r="AK657" i="17"/>
  <c r="AI657" i="17"/>
  <c r="AE777" i="17"/>
  <c r="AG776" i="17"/>
  <c r="Z779" i="17" l="1"/>
  <c r="AA779" i="17" s="1"/>
  <c r="Y779" i="17"/>
  <c r="V779" i="17"/>
  <c r="W779" i="17" s="1"/>
  <c r="AB780" i="17" s="1"/>
  <c r="Q778" i="17"/>
  <c r="N779" i="17"/>
  <c r="C780" i="17"/>
  <c r="X780" i="17" s="1"/>
  <c r="AG777" i="17"/>
  <c r="AM777" i="17"/>
  <c r="AL778" i="17"/>
  <c r="AF778" i="17"/>
  <c r="AH659" i="17"/>
  <c r="AK658" i="17"/>
  <c r="AI658" i="17"/>
  <c r="H779" i="17"/>
  <c r="I779" i="17" s="1"/>
  <c r="P779" i="17" s="1"/>
  <c r="S779" i="17"/>
  <c r="AJ778" i="17"/>
  <c r="AD779" i="17"/>
  <c r="O778" i="17"/>
  <c r="AC779" i="17"/>
  <c r="AE779" i="17" s="1"/>
  <c r="V780" i="17" l="1"/>
  <c r="W780" i="17" s="1"/>
  <c r="AB781" i="17" s="1"/>
  <c r="Z780" i="17"/>
  <c r="AA780" i="17" s="1"/>
  <c r="Y780" i="17"/>
  <c r="G780" i="17"/>
  <c r="G781" i="17" s="1"/>
  <c r="S780" i="17"/>
  <c r="Q779" i="17"/>
  <c r="AF779" i="17"/>
  <c r="AL779" i="17"/>
  <c r="AM778" i="17"/>
  <c r="H780" i="17"/>
  <c r="I780" i="17" s="1"/>
  <c r="P780" i="17" s="1"/>
  <c r="AD780" i="17"/>
  <c r="O779" i="17"/>
  <c r="AC780" i="17"/>
  <c r="AF780" i="17" s="1"/>
  <c r="AG778" i="17"/>
  <c r="AH660" i="17"/>
  <c r="AI659" i="17"/>
  <c r="AK659" i="17"/>
  <c r="AJ779" i="17"/>
  <c r="C781" i="17"/>
  <c r="X781" i="17" s="1"/>
  <c r="N780" i="17"/>
  <c r="V781" i="17" l="1"/>
  <c r="W781" i="17" s="1"/>
  <c r="AB782" i="17" s="1"/>
  <c r="Y781" i="17"/>
  <c r="Z781" i="17"/>
  <c r="AA781" i="17" s="1"/>
  <c r="S781" i="17"/>
  <c r="Q780" i="17"/>
  <c r="AJ780" i="17"/>
  <c r="AE780" i="17"/>
  <c r="AH661" i="17"/>
  <c r="AI660" i="17"/>
  <c r="AK660" i="17"/>
  <c r="H781" i="17"/>
  <c r="I781" i="17" s="1"/>
  <c r="P781" i="17" s="1"/>
  <c r="C782" i="17"/>
  <c r="X782" i="17" s="1"/>
  <c r="N781" i="17"/>
  <c r="AC781" i="17"/>
  <c r="AF781" i="17" s="1"/>
  <c r="AD781" i="17"/>
  <c r="O780" i="17"/>
  <c r="AM779" i="17"/>
  <c r="AL780" i="17"/>
  <c r="AG779" i="17"/>
  <c r="Z782" i="17" l="1"/>
  <c r="AA782" i="17" s="1"/>
  <c r="V782" i="17"/>
  <c r="W782" i="17" s="1"/>
  <c r="AB783" i="17" s="1"/>
  <c r="G782" i="17"/>
  <c r="Y782" i="17"/>
  <c r="Q781" i="17"/>
  <c r="AJ781" i="17"/>
  <c r="AE781" i="17"/>
  <c r="AH662" i="17"/>
  <c r="AI661" i="17"/>
  <c r="AK661" i="17"/>
  <c r="AM780" i="17"/>
  <c r="AL781" i="17"/>
  <c r="H782" i="17"/>
  <c r="I782" i="17" s="1"/>
  <c r="P782" i="17" s="1"/>
  <c r="N782" i="17"/>
  <c r="C783" i="17"/>
  <c r="X783" i="17" s="1"/>
  <c r="AC782" i="17"/>
  <c r="AE782" i="17" s="1"/>
  <c r="AD782" i="17"/>
  <c r="O781" i="17"/>
  <c r="AG780" i="17"/>
  <c r="S782" i="17"/>
  <c r="V783" i="17" l="1"/>
  <c r="W783" i="17" s="1"/>
  <c r="AB784" i="17" s="1"/>
  <c r="Z783" i="17"/>
  <c r="AA783" i="17" s="1"/>
  <c r="Y783" i="17"/>
  <c r="G783" i="17"/>
  <c r="Q782" i="17"/>
  <c r="AJ782" i="17"/>
  <c r="S783" i="17"/>
  <c r="AM781" i="17"/>
  <c r="AL782" i="17"/>
  <c r="AF782" i="17"/>
  <c r="C784" i="17"/>
  <c r="X784" i="17" s="1"/>
  <c r="N783" i="17"/>
  <c r="AH663" i="17"/>
  <c r="AK662" i="17"/>
  <c r="AI662" i="17"/>
  <c r="AG781" i="17"/>
  <c r="AD783" i="17"/>
  <c r="AC783" i="17"/>
  <c r="AE783" i="17" s="1"/>
  <c r="O782" i="17"/>
  <c r="H783" i="17"/>
  <c r="I783" i="17" s="1"/>
  <c r="P783" i="17" s="1"/>
  <c r="Y784" i="17" l="1"/>
  <c r="Z784" i="17"/>
  <c r="AA784" i="17" s="1"/>
  <c r="V784" i="17"/>
  <c r="W784" i="17" s="1"/>
  <c r="AB785" i="17" s="1"/>
  <c r="Q783" i="17"/>
  <c r="AC784" i="17"/>
  <c r="AF784" i="17" s="1"/>
  <c r="O783" i="17"/>
  <c r="AD784" i="17"/>
  <c r="AH664" i="17"/>
  <c r="AI663" i="17"/>
  <c r="AK663" i="17"/>
  <c r="AM782" i="17"/>
  <c r="AL783" i="17"/>
  <c r="H784" i="17"/>
  <c r="I784" i="17" s="1"/>
  <c r="P784" i="17" s="1"/>
  <c r="AJ783" i="17"/>
  <c r="AG782" i="17"/>
  <c r="AF783" i="17"/>
  <c r="N784" i="17"/>
  <c r="C785" i="17"/>
  <c r="X785" i="17" s="1"/>
  <c r="G784" i="17"/>
  <c r="G785" i="17" s="1"/>
  <c r="G786" i="17" s="1"/>
  <c r="G787" i="17" s="1"/>
  <c r="G788" i="17" s="1"/>
  <c r="G789" i="17" s="1"/>
  <c r="S784" i="17"/>
  <c r="V785" i="17" l="1"/>
  <c r="W785" i="17" s="1"/>
  <c r="AB786" i="17" s="1"/>
  <c r="Z785" i="17"/>
  <c r="AA785" i="17" s="1"/>
  <c r="Y785" i="17"/>
  <c r="Q784" i="17"/>
  <c r="S785" i="17"/>
  <c r="AM783" i="17"/>
  <c r="AL784" i="17"/>
  <c r="AE784" i="17"/>
  <c r="AJ784" i="17"/>
  <c r="AC785" i="17"/>
  <c r="AE785" i="17" s="1"/>
  <c r="AD785" i="17"/>
  <c r="O784" i="17"/>
  <c r="N785" i="17"/>
  <c r="C786" i="17"/>
  <c r="X786" i="17" s="1"/>
  <c r="AH665" i="17"/>
  <c r="AI664" i="17"/>
  <c r="AK664" i="17"/>
  <c r="AG783" i="17"/>
  <c r="H785" i="17"/>
  <c r="I785" i="17" s="1"/>
  <c r="P785" i="17" s="1"/>
  <c r="V786" i="17" l="1"/>
  <c r="W786" i="17" s="1"/>
  <c r="AB787" i="17" s="1"/>
  <c r="Z786" i="17"/>
  <c r="AA786" i="17" s="1"/>
  <c r="Y786" i="17"/>
  <c r="S786" i="17"/>
  <c r="AJ785" i="17"/>
  <c r="Q785" i="17"/>
  <c r="H786" i="17"/>
  <c r="I786" i="17" s="1"/>
  <c r="P786" i="17" s="1"/>
  <c r="AL785" i="17"/>
  <c r="AM784" i="17"/>
  <c r="AC786" i="17"/>
  <c r="AE786" i="17" s="1"/>
  <c r="O785" i="17"/>
  <c r="AD786" i="17"/>
  <c r="AF785" i="17"/>
  <c r="AH666" i="17"/>
  <c r="AI665" i="17"/>
  <c r="AK665" i="17"/>
  <c r="AG784" i="17"/>
  <c r="N786" i="17"/>
  <c r="C787" i="17"/>
  <c r="X787" i="17" s="1"/>
  <c r="Z787" i="17" l="1"/>
  <c r="AA787" i="17" s="1"/>
  <c r="Y787" i="17"/>
  <c r="V787" i="17"/>
  <c r="W787" i="17" s="1"/>
  <c r="AB788" i="17" s="1"/>
  <c r="S787" i="17"/>
  <c r="AJ786" i="17"/>
  <c r="AF786" i="17"/>
  <c r="AH667" i="17"/>
  <c r="AI666" i="17"/>
  <c r="AK666" i="17"/>
  <c r="Q786" i="17"/>
  <c r="H787" i="17"/>
  <c r="I787" i="17" s="1"/>
  <c r="P787" i="17" s="1"/>
  <c r="AC787" i="17"/>
  <c r="AE787" i="17" s="1"/>
  <c r="O786" i="17"/>
  <c r="AD787" i="17"/>
  <c r="C788" i="17"/>
  <c r="X788" i="17" s="1"/>
  <c r="N787" i="17"/>
  <c r="AG785" i="17"/>
  <c r="AL786" i="17"/>
  <c r="AM785" i="17"/>
  <c r="V788" i="17" l="1"/>
  <c r="W788" i="17" s="1"/>
  <c r="AB789" i="17" s="1"/>
  <c r="Y788" i="17"/>
  <c r="Z788" i="17"/>
  <c r="AA788" i="17" s="1"/>
  <c r="Q787" i="17"/>
  <c r="AF787" i="17"/>
  <c r="AJ787" i="17"/>
  <c r="AH668" i="17"/>
  <c r="AI667" i="17"/>
  <c r="AK667" i="17"/>
  <c r="AD788" i="17"/>
  <c r="O787" i="17"/>
  <c r="AC788" i="17"/>
  <c r="AF788" i="17" s="1"/>
  <c r="AM786" i="17"/>
  <c r="AL787" i="17"/>
  <c r="N788" i="17"/>
  <c r="C789" i="17"/>
  <c r="X789" i="17" s="1"/>
  <c r="S788" i="17"/>
  <c r="H788" i="17"/>
  <c r="I788" i="17" s="1"/>
  <c r="P788" i="17" s="1"/>
  <c r="AG786" i="17"/>
  <c r="V789" i="17" l="1"/>
  <c r="W789" i="17" s="1"/>
  <c r="AB790" i="17" s="1"/>
  <c r="Z789" i="17"/>
  <c r="AA789" i="17" s="1"/>
  <c r="Y789" i="17"/>
  <c r="S789" i="17"/>
  <c r="Q788" i="17"/>
  <c r="AC789" i="17"/>
  <c r="AE789" i="17" s="1"/>
  <c r="O788" i="17"/>
  <c r="AD789" i="17"/>
  <c r="AE788" i="17"/>
  <c r="H789" i="17"/>
  <c r="I789" i="17" s="1"/>
  <c r="P789" i="17" s="1"/>
  <c r="AL788" i="17"/>
  <c r="AM787" i="17"/>
  <c r="AH669" i="17"/>
  <c r="AK668" i="17"/>
  <c r="AI668" i="17"/>
  <c r="AG787" i="17"/>
  <c r="AJ788" i="17"/>
  <c r="N789" i="17"/>
  <c r="C790" i="17"/>
  <c r="X790" i="17" s="1"/>
  <c r="Z790" i="17" l="1"/>
  <c r="AA790" i="17" s="1"/>
  <c r="Y790" i="17"/>
  <c r="V790" i="17"/>
  <c r="W790" i="17" s="1"/>
  <c r="AB791" i="17" s="1"/>
  <c r="G790" i="17"/>
  <c r="G791" i="17" s="1"/>
  <c r="S790" i="17"/>
  <c r="Q789" i="17"/>
  <c r="H790" i="17"/>
  <c r="I790" i="17" s="1"/>
  <c r="P790" i="17" s="1"/>
  <c r="AF789" i="17"/>
  <c r="AD790" i="17"/>
  <c r="AC790" i="17"/>
  <c r="AE790" i="17" s="1"/>
  <c r="O789" i="17"/>
  <c r="AH670" i="17"/>
  <c r="AK669" i="17"/>
  <c r="AI669" i="17"/>
  <c r="AJ789" i="17"/>
  <c r="C791" i="17"/>
  <c r="X791" i="17" s="1"/>
  <c r="N790" i="17"/>
  <c r="AM788" i="17"/>
  <c r="AL789" i="17"/>
  <c r="AG788" i="17"/>
  <c r="Z791" i="17" l="1"/>
  <c r="AA791" i="17" s="1"/>
  <c r="Y791" i="17"/>
  <c r="V791" i="17"/>
  <c r="W791" i="17" s="1"/>
  <c r="AB792" i="17" s="1"/>
  <c r="S791" i="17"/>
  <c r="Q790" i="17"/>
  <c r="AF790" i="17"/>
  <c r="H791" i="17"/>
  <c r="I791" i="17" s="1"/>
  <c r="P791" i="17" s="1"/>
  <c r="AM789" i="17"/>
  <c r="AL790" i="17"/>
  <c r="AJ790" i="17"/>
  <c r="AH671" i="17"/>
  <c r="AI670" i="17"/>
  <c r="AK670" i="17"/>
  <c r="C792" i="17"/>
  <c r="X792" i="17" s="1"/>
  <c r="N791" i="17"/>
  <c r="AD791" i="17"/>
  <c r="AC791" i="17"/>
  <c r="AE791" i="17" s="1"/>
  <c r="O790" i="17"/>
  <c r="AG789" i="17"/>
  <c r="V792" i="17" l="1"/>
  <c r="W792" i="17" s="1"/>
  <c r="AB793" i="17" s="1"/>
  <c r="Z792" i="17"/>
  <c r="AA792" i="17" s="1"/>
  <c r="Y792" i="17"/>
  <c r="G792" i="17"/>
  <c r="G793" i="17" s="1"/>
  <c r="S792" i="17"/>
  <c r="Q791" i="17"/>
  <c r="AH672" i="17"/>
  <c r="AK671" i="17"/>
  <c r="AI671" i="17"/>
  <c r="AF791" i="17"/>
  <c r="C793" i="17"/>
  <c r="X793" i="17" s="1"/>
  <c r="N792" i="17"/>
  <c r="AM790" i="17"/>
  <c r="AL791" i="17"/>
  <c r="AJ791" i="17"/>
  <c r="H792" i="17"/>
  <c r="I792" i="17" s="1"/>
  <c r="P792" i="17" s="1"/>
  <c r="AG790" i="17"/>
  <c r="O791" i="17"/>
  <c r="AC792" i="17"/>
  <c r="AF792" i="17" s="1"/>
  <c r="AD792" i="17"/>
  <c r="V793" i="17" l="1"/>
  <c r="W793" i="17" s="1"/>
  <c r="AB794" i="17" s="1"/>
  <c r="Y793" i="17"/>
  <c r="Z793" i="17"/>
  <c r="AA793" i="17" s="1"/>
  <c r="S793" i="17"/>
  <c r="Q792" i="17"/>
  <c r="AE792" i="17"/>
  <c r="N793" i="17"/>
  <c r="C794" i="17"/>
  <c r="X794" i="17" s="1"/>
  <c r="O792" i="17"/>
  <c r="AC793" i="17"/>
  <c r="AF793" i="17" s="1"/>
  <c r="AD793" i="17"/>
  <c r="AG791" i="17"/>
  <c r="H793" i="17"/>
  <c r="I793" i="17" s="1"/>
  <c r="P793" i="17" s="1"/>
  <c r="AH673" i="17"/>
  <c r="AK672" i="17"/>
  <c r="AI672" i="17"/>
  <c r="AJ792" i="17"/>
  <c r="AM791" i="17"/>
  <c r="AL792" i="17"/>
  <c r="Z794" i="17" l="1"/>
  <c r="AA794" i="17" s="1"/>
  <c r="V794" i="17"/>
  <c r="W794" i="17" s="1"/>
  <c r="AB795" i="17" s="1"/>
  <c r="G794" i="17"/>
  <c r="Y794" i="17"/>
  <c r="Q793" i="17"/>
  <c r="C795" i="17"/>
  <c r="X795" i="17" s="1"/>
  <c r="N794" i="17"/>
  <c r="S794" i="17"/>
  <c r="AC794" i="17"/>
  <c r="AE794" i="17" s="1"/>
  <c r="O793" i="17"/>
  <c r="AD794" i="17"/>
  <c r="AG792" i="17"/>
  <c r="AH674" i="17"/>
  <c r="AI673" i="17"/>
  <c r="AK673" i="17"/>
  <c r="AE793" i="17"/>
  <c r="H794" i="17"/>
  <c r="I794" i="17" s="1"/>
  <c r="P794" i="17" s="1"/>
  <c r="AJ793" i="17"/>
  <c r="AM792" i="17"/>
  <c r="AL793" i="17"/>
  <c r="V795" i="17" l="1"/>
  <c r="W795" i="17" s="1"/>
  <c r="AB796" i="17" s="1"/>
  <c r="Z795" i="17"/>
  <c r="AA795" i="17" s="1"/>
  <c r="Y795" i="17"/>
  <c r="G795" i="17"/>
  <c r="Q794" i="17"/>
  <c r="N795" i="17"/>
  <c r="C796" i="17"/>
  <c r="X796" i="17" s="1"/>
  <c r="AM793" i="17"/>
  <c r="AL794" i="17"/>
  <c r="AG793" i="17"/>
  <c r="AD795" i="17"/>
  <c r="O794" i="17"/>
  <c r="AC795" i="17"/>
  <c r="AF795" i="17" s="1"/>
  <c r="AF794" i="17"/>
  <c r="AJ794" i="17"/>
  <c r="H795" i="17"/>
  <c r="I795" i="17" s="1"/>
  <c r="P795" i="17" s="1"/>
  <c r="AH675" i="17"/>
  <c r="AI674" i="17"/>
  <c r="AK674" i="17"/>
  <c r="S795" i="17"/>
  <c r="Z796" i="17" l="1"/>
  <c r="AA796" i="17" s="1"/>
  <c r="V796" i="17"/>
  <c r="W796" i="17" s="1"/>
  <c r="AB797" i="17" s="1"/>
  <c r="Y796" i="17"/>
  <c r="S796" i="17"/>
  <c r="Q795" i="17"/>
  <c r="AE795" i="17"/>
  <c r="AL795" i="17"/>
  <c r="AM794" i="17"/>
  <c r="AH676" i="17"/>
  <c r="AI675" i="17"/>
  <c r="AK675" i="17"/>
  <c r="AJ795" i="17"/>
  <c r="H796" i="17"/>
  <c r="I796" i="17" s="1"/>
  <c r="P796" i="17" s="1"/>
  <c r="AG794" i="17"/>
  <c r="O795" i="17"/>
  <c r="AC796" i="17"/>
  <c r="AE796" i="17" s="1"/>
  <c r="AD796" i="17"/>
  <c r="N796" i="17"/>
  <c r="C797" i="17"/>
  <c r="X797" i="17" s="1"/>
  <c r="G796" i="17"/>
  <c r="G797" i="17" s="1"/>
  <c r="G798" i="17" s="1"/>
  <c r="G799" i="17" s="1"/>
  <c r="G800" i="17" s="1"/>
  <c r="G801" i="17" s="1"/>
  <c r="V797" i="17" l="1"/>
  <c r="W797" i="17" s="1"/>
  <c r="AB798" i="17" s="1"/>
  <c r="Z797" i="17"/>
  <c r="AA797" i="17" s="1"/>
  <c r="Y797" i="17"/>
  <c r="Q796" i="17"/>
  <c r="AF796" i="17"/>
  <c r="AH677" i="17"/>
  <c r="AK676" i="17"/>
  <c r="AI676" i="17"/>
  <c r="H797" i="17"/>
  <c r="I797" i="17" s="1"/>
  <c r="P797" i="17" s="1"/>
  <c r="AL796" i="17"/>
  <c r="AM795" i="17"/>
  <c r="C798" i="17"/>
  <c r="X798" i="17" s="1"/>
  <c r="N797" i="17"/>
  <c r="AJ796" i="17"/>
  <c r="AG795" i="17"/>
  <c r="O796" i="17"/>
  <c r="AC797" i="17"/>
  <c r="AE797" i="17" s="1"/>
  <c r="AD797" i="17"/>
  <c r="S797" i="17"/>
  <c r="V798" i="17" l="1"/>
  <c r="W798" i="17" s="1"/>
  <c r="AB799" i="17" s="1"/>
  <c r="Y798" i="17"/>
  <c r="Z798" i="17"/>
  <c r="AA798" i="17" s="1"/>
  <c r="S798" i="17"/>
  <c r="Q797" i="17"/>
  <c r="AJ797" i="17"/>
  <c r="AF797" i="17"/>
  <c r="AH678" i="17"/>
  <c r="AI677" i="17"/>
  <c r="AK677" i="17"/>
  <c r="H798" i="17"/>
  <c r="I798" i="17" s="1"/>
  <c r="P798" i="17" s="1"/>
  <c r="N798" i="17"/>
  <c r="C799" i="17"/>
  <c r="X799" i="17" s="1"/>
  <c r="AG796" i="17"/>
  <c r="O797" i="17"/>
  <c r="AC798" i="17"/>
  <c r="AE798" i="17" s="1"/>
  <c r="AD798" i="17"/>
  <c r="AL797" i="17"/>
  <c r="AM796" i="17"/>
  <c r="Z799" i="17" l="1"/>
  <c r="AA799" i="17" s="1"/>
  <c r="Y799" i="17"/>
  <c r="V799" i="17"/>
  <c r="W799" i="17" s="1"/>
  <c r="AB800" i="17" s="1"/>
  <c r="Q798" i="17"/>
  <c r="AJ798" i="17"/>
  <c r="AH679" i="17"/>
  <c r="AI678" i="17"/>
  <c r="AK678" i="17"/>
  <c r="O798" i="17"/>
  <c r="AD799" i="17"/>
  <c r="AC799" i="17"/>
  <c r="AF799" i="17" s="1"/>
  <c r="C800" i="17"/>
  <c r="X800" i="17" s="1"/>
  <c r="N799" i="17"/>
  <c r="AL798" i="17"/>
  <c r="AM797" i="17"/>
  <c r="H799" i="17"/>
  <c r="I799" i="17" s="1"/>
  <c r="P799" i="17" s="1"/>
  <c r="AG797" i="17"/>
  <c r="AF798" i="17"/>
  <c r="S799" i="17"/>
  <c r="V800" i="17" l="1"/>
  <c r="W800" i="17" s="1"/>
  <c r="AB801" i="17" s="1"/>
  <c r="Z800" i="17"/>
  <c r="AA800" i="17" s="1"/>
  <c r="Y800" i="17"/>
  <c r="S800" i="17"/>
  <c r="Q799" i="17"/>
  <c r="C801" i="17"/>
  <c r="X801" i="17" s="1"/>
  <c r="N800" i="17"/>
  <c r="AG798" i="17"/>
  <c r="AM798" i="17"/>
  <c r="AL799" i="17"/>
  <c r="AE799" i="17"/>
  <c r="AH680" i="17"/>
  <c r="AK679" i="17"/>
  <c r="AI679" i="17"/>
  <c r="O799" i="17"/>
  <c r="AD800" i="17"/>
  <c r="AC800" i="17"/>
  <c r="AF800" i="17" s="1"/>
  <c r="H800" i="17"/>
  <c r="I800" i="17" s="1"/>
  <c r="P800" i="17" s="1"/>
  <c r="AJ799" i="17"/>
  <c r="V801" i="17" l="1"/>
  <c r="W801" i="17" s="1"/>
  <c r="AB802" i="17" s="1"/>
  <c r="Y801" i="17"/>
  <c r="Z801" i="17"/>
  <c r="AA801" i="17" s="1"/>
  <c r="S801" i="17"/>
  <c r="Q800" i="17"/>
  <c r="H801" i="17"/>
  <c r="I801" i="17" s="1"/>
  <c r="P801" i="17" s="1"/>
  <c r="O800" i="17"/>
  <c r="AD801" i="17"/>
  <c r="AC801" i="17"/>
  <c r="AE801" i="17" s="1"/>
  <c r="AE800" i="17"/>
  <c r="AJ800" i="17"/>
  <c r="AH681" i="17"/>
  <c r="AK680" i="17"/>
  <c r="AI680" i="17"/>
  <c r="N801" i="17"/>
  <c r="C802" i="17"/>
  <c r="X802" i="17" s="1"/>
  <c r="AG799" i="17"/>
  <c r="AL800" i="17"/>
  <c r="AM799" i="17"/>
  <c r="Z802" i="17" l="1"/>
  <c r="AA802" i="17" s="1"/>
  <c r="Y802" i="17"/>
  <c r="V802" i="17"/>
  <c r="W802" i="17" s="1"/>
  <c r="AB803" i="17" s="1"/>
  <c r="G802" i="17"/>
  <c r="G803" i="17" s="1"/>
  <c r="Q801" i="17"/>
  <c r="AG800" i="17"/>
  <c r="H802" i="17"/>
  <c r="I802" i="17" s="1"/>
  <c r="P802" i="17" s="1"/>
  <c r="N802" i="17"/>
  <c r="C803" i="17"/>
  <c r="X803" i="17" s="1"/>
  <c r="AH682" i="17"/>
  <c r="AK681" i="17"/>
  <c r="AI681" i="17"/>
  <c r="AF801" i="17"/>
  <c r="AL801" i="17"/>
  <c r="AM800" i="17"/>
  <c r="O801" i="17"/>
  <c r="AD802" i="17"/>
  <c r="AC802" i="17"/>
  <c r="AF802" i="17" s="1"/>
  <c r="AJ801" i="17"/>
  <c r="S802" i="17"/>
  <c r="Z803" i="17" l="1"/>
  <c r="AA803" i="17" s="1"/>
  <c r="V803" i="17"/>
  <c r="W803" i="17" s="1"/>
  <c r="AB804" i="17" s="1"/>
  <c r="Y803" i="17"/>
  <c r="Q802" i="17"/>
  <c r="S803" i="17"/>
  <c r="AE802" i="17"/>
  <c r="AD803" i="17"/>
  <c r="AC803" i="17"/>
  <c r="AE803" i="17" s="1"/>
  <c r="O802" i="17"/>
  <c r="H803" i="17"/>
  <c r="I803" i="17" s="1"/>
  <c r="P803" i="17" s="1"/>
  <c r="AM801" i="17"/>
  <c r="AL802" i="17"/>
  <c r="AH683" i="17"/>
  <c r="AK682" i="17"/>
  <c r="AI682" i="17"/>
  <c r="AJ802" i="17"/>
  <c r="N803" i="17"/>
  <c r="C804" i="17"/>
  <c r="X804" i="17" s="1"/>
  <c r="AG801" i="17"/>
  <c r="V804" i="17" l="1"/>
  <c r="W804" i="17" s="1"/>
  <c r="AB805" i="17" s="1"/>
  <c r="Z804" i="17"/>
  <c r="AA804" i="17" s="1"/>
  <c r="Y804" i="17"/>
  <c r="G804" i="17"/>
  <c r="G805" i="17" s="1"/>
  <c r="Q803" i="17"/>
  <c r="AJ803" i="17"/>
  <c r="AL803" i="17"/>
  <c r="AM802" i="17"/>
  <c r="C805" i="17"/>
  <c r="X805" i="17" s="1"/>
  <c r="N804" i="17"/>
  <c r="S804" i="17"/>
  <c r="AF803" i="17"/>
  <c r="AH684" i="17"/>
  <c r="AI683" i="17"/>
  <c r="AK683" i="17"/>
  <c r="AD804" i="17"/>
  <c r="O803" i="17"/>
  <c r="AC804" i="17"/>
  <c r="AE804" i="17" s="1"/>
  <c r="H804" i="17"/>
  <c r="I804" i="17" s="1"/>
  <c r="P804" i="17" s="1"/>
  <c r="AG802" i="17"/>
  <c r="V805" i="17" l="1"/>
  <c r="W805" i="17" s="1"/>
  <c r="AB806" i="17" s="1"/>
  <c r="Z805" i="17"/>
  <c r="AA805" i="17" s="1"/>
  <c r="Y805" i="17"/>
  <c r="S805" i="17"/>
  <c r="Q804" i="17"/>
  <c r="H805" i="17"/>
  <c r="I805" i="17" s="1"/>
  <c r="P805" i="17" s="1"/>
  <c r="AJ804" i="17"/>
  <c r="AH685" i="17"/>
  <c r="AI684" i="17"/>
  <c r="AK684" i="17"/>
  <c r="AF804" i="17"/>
  <c r="AM803" i="17"/>
  <c r="AL804" i="17"/>
  <c r="AC805" i="17"/>
  <c r="AF805" i="17" s="1"/>
  <c r="O804" i="17"/>
  <c r="AD805" i="17"/>
  <c r="AG803" i="17"/>
  <c r="C806" i="17"/>
  <c r="X806" i="17" s="1"/>
  <c r="N805" i="17"/>
  <c r="Z806" i="17" l="1"/>
  <c r="AA806" i="17" s="1"/>
  <c r="Y806" i="17"/>
  <c r="V806" i="17"/>
  <c r="W806" i="17" s="1"/>
  <c r="AB807" i="17" s="1"/>
  <c r="G806" i="17"/>
  <c r="Q805" i="17"/>
  <c r="AD806" i="17"/>
  <c r="AC806" i="17"/>
  <c r="AF806" i="17" s="1"/>
  <c r="O805" i="17"/>
  <c r="H806" i="17"/>
  <c r="I806" i="17" s="1"/>
  <c r="P806" i="17" s="1"/>
  <c r="AH686" i="17"/>
  <c r="AK685" i="17"/>
  <c r="AI685" i="17"/>
  <c r="AM804" i="17"/>
  <c r="AL805" i="17"/>
  <c r="AE805" i="17"/>
  <c r="C807" i="17"/>
  <c r="X807" i="17" s="1"/>
  <c r="N806" i="17"/>
  <c r="AJ805" i="17"/>
  <c r="AG804" i="17"/>
  <c r="S806" i="17"/>
  <c r="V807" i="17" l="1"/>
  <c r="W807" i="17" s="1"/>
  <c r="AB808" i="17" s="1"/>
  <c r="Y807" i="17"/>
  <c r="Z807" i="17"/>
  <c r="AA807" i="17" s="1"/>
  <c r="G807" i="17"/>
  <c r="S807" i="17"/>
  <c r="Q806" i="17"/>
  <c r="AE806" i="17"/>
  <c r="AG805" i="17"/>
  <c r="H807" i="17"/>
  <c r="I807" i="17" s="1"/>
  <c r="P807" i="17" s="1"/>
  <c r="N807" i="17"/>
  <c r="C808" i="17"/>
  <c r="X808" i="17" s="1"/>
  <c r="AL806" i="17"/>
  <c r="AM805" i="17"/>
  <c r="AJ806" i="17"/>
  <c r="O806" i="17"/>
  <c r="AD807" i="17"/>
  <c r="AC807" i="17"/>
  <c r="AE807" i="17" s="1"/>
  <c r="AH687" i="17"/>
  <c r="AI686" i="17"/>
  <c r="AK686" i="17"/>
  <c r="Z808" i="17" l="1"/>
  <c r="AA808" i="17" s="1"/>
  <c r="Y808" i="17"/>
  <c r="V808" i="17"/>
  <c r="W808" i="17" s="1"/>
  <c r="AB809" i="17" s="1"/>
  <c r="Q807" i="17"/>
  <c r="C809" i="17"/>
  <c r="X809" i="17" s="1"/>
  <c r="N808" i="17"/>
  <c r="G808" i="17"/>
  <c r="G809" i="17" s="1"/>
  <c r="G810" i="17" s="1"/>
  <c r="G811" i="17" s="1"/>
  <c r="G812" i="17" s="1"/>
  <c r="G813" i="17" s="1"/>
  <c r="AG806" i="17"/>
  <c r="S808" i="17"/>
  <c r="O807" i="17"/>
  <c r="AC808" i="17"/>
  <c r="AF808" i="17" s="1"/>
  <c r="AD808" i="17"/>
  <c r="AJ807" i="17"/>
  <c r="H808" i="17"/>
  <c r="I808" i="17" s="1"/>
  <c r="P808" i="17" s="1"/>
  <c r="AF807" i="17"/>
  <c r="AL807" i="17"/>
  <c r="AM806" i="17"/>
  <c r="AH688" i="17"/>
  <c r="AI687" i="17"/>
  <c r="AK687" i="17"/>
  <c r="V809" i="17" l="1"/>
  <c r="W809" i="17" s="1"/>
  <c r="AB810" i="17" s="1"/>
  <c r="Z809" i="17"/>
  <c r="AA809" i="17" s="1"/>
  <c r="Y809" i="17"/>
  <c r="S809" i="17"/>
  <c r="Q808" i="17"/>
  <c r="AH689" i="17"/>
  <c r="AK688" i="17"/>
  <c r="AI688" i="17"/>
  <c r="H809" i="17"/>
  <c r="I809" i="17" s="1"/>
  <c r="P809" i="17" s="1"/>
  <c r="N809" i="17"/>
  <c r="C810" i="17"/>
  <c r="X810" i="17" s="1"/>
  <c r="AL808" i="17"/>
  <c r="AM807" i="17"/>
  <c r="AJ808" i="17"/>
  <c r="AE808" i="17"/>
  <c r="AD809" i="17"/>
  <c r="O808" i="17"/>
  <c r="AC809" i="17"/>
  <c r="AE809" i="17" s="1"/>
  <c r="AG807" i="17"/>
  <c r="V810" i="17" l="1"/>
  <c r="W810" i="17" s="1"/>
  <c r="AB811" i="17" s="1"/>
  <c r="Z810" i="17"/>
  <c r="AA810" i="17" s="1"/>
  <c r="Y810" i="17"/>
  <c r="S810" i="17"/>
  <c r="Q809" i="17"/>
  <c r="C811" i="17"/>
  <c r="X811" i="17" s="1"/>
  <c r="N810" i="17"/>
  <c r="AG808" i="17"/>
  <c r="AH690" i="17"/>
  <c r="AI689" i="17"/>
  <c r="AK689" i="17"/>
  <c r="AD810" i="17"/>
  <c r="AC810" i="17"/>
  <c r="AF810" i="17" s="1"/>
  <c r="O809" i="17"/>
  <c r="AF809" i="17"/>
  <c r="AJ809" i="17"/>
  <c r="AM808" i="17"/>
  <c r="AL809" i="17"/>
  <c r="H810" i="17"/>
  <c r="I810" i="17" s="1"/>
  <c r="P810" i="17" s="1"/>
  <c r="Z811" i="17" l="1"/>
  <c r="AA811" i="17" s="1"/>
  <c r="Y811" i="17"/>
  <c r="V811" i="17"/>
  <c r="W811" i="17" s="1"/>
  <c r="AB812" i="17" s="1"/>
  <c r="S811" i="17"/>
  <c r="Q810" i="17"/>
  <c r="AJ810" i="17"/>
  <c r="H811" i="17"/>
  <c r="I811" i="17" s="1"/>
  <c r="P811" i="17" s="1"/>
  <c r="AM809" i="17"/>
  <c r="AL810" i="17"/>
  <c r="O810" i="17"/>
  <c r="AD811" i="17"/>
  <c r="AC811" i="17"/>
  <c r="AF811" i="17" s="1"/>
  <c r="AE810" i="17"/>
  <c r="C812" i="17"/>
  <c r="X812" i="17" s="1"/>
  <c r="N811" i="17"/>
  <c r="AH691" i="17"/>
  <c r="AI690" i="17"/>
  <c r="AK690" i="17"/>
  <c r="AG809" i="17"/>
  <c r="V812" i="17" l="1"/>
  <c r="W812" i="17" s="1"/>
  <c r="AB813" i="17" s="1"/>
  <c r="Z812" i="17"/>
  <c r="AA812" i="17" s="1"/>
  <c r="Y812" i="17"/>
  <c r="S812" i="17"/>
  <c r="Q811" i="17"/>
  <c r="AD812" i="17"/>
  <c r="O811" i="17"/>
  <c r="AC812" i="17"/>
  <c r="AE812" i="17" s="1"/>
  <c r="AE811" i="17"/>
  <c r="C813" i="17"/>
  <c r="X813" i="17" s="1"/>
  <c r="N812" i="17"/>
  <c r="AL811" i="17"/>
  <c r="AM810" i="17"/>
  <c r="AG810" i="17"/>
  <c r="AH692" i="17"/>
  <c r="AI691" i="17"/>
  <c r="AK691" i="17"/>
  <c r="H812" i="17"/>
  <c r="I812" i="17" s="1"/>
  <c r="P812" i="17" s="1"/>
  <c r="AJ811" i="17"/>
  <c r="V813" i="17" l="1"/>
  <c r="W813" i="17" s="1"/>
  <c r="AB814" i="17" s="1"/>
  <c r="Z813" i="17"/>
  <c r="AA813" i="17" s="1"/>
  <c r="Y813" i="17"/>
  <c r="Q812" i="17"/>
  <c r="AD813" i="17"/>
  <c r="O812" i="17"/>
  <c r="AC813" i="17"/>
  <c r="AF813" i="17" s="1"/>
  <c r="H813" i="17"/>
  <c r="I813" i="17" s="1"/>
  <c r="P813" i="17" s="1"/>
  <c r="C814" i="17"/>
  <c r="X814" i="17" s="1"/>
  <c r="N813" i="17"/>
  <c r="AG811" i="17"/>
  <c r="S813" i="17"/>
  <c r="AL812" i="17"/>
  <c r="AM811" i="17"/>
  <c r="AJ812" i="17"/>
  <c r="AF812" i="17"/>
  <c r="AH693" i="17"/>
  <c r="AK692" i="17"/>
  <c r="AI692" i="17"/>
  <c r="Z814" i="17" l="1"/>
  <c r="AA814" i="17" s="1"/>
  <c r="Y814" i="17"/>
  <c r="V814" i="17"/>
  <c r="W814" i="17" s="1"/>
  <c r="AB815" i="17" s="1"/>
  <c r="G814" i="17"/>
  <c r="G815" i="17" s="1"/>
  <c r="Q813" i="17"/>
  <c r="H814" i="17"/>
  <c r="I814" i="17" s="1"/>
  <c r="P814" i="17" s="1"/>
  <c r="AE813" i="17"/>
  <c r="AH694" i="17"/>
  <c r="AK693" i="17"/>
  <c r="AI693" i="17"/>
  <c r="AM812" i="17"/>
  <c r="AL813" i="17"/>
  <c r="C815" i="17"/>
  <c r="X815" i="17" s="1"/>
  <c r="N814" i="17"/>
  <c r="S814" i="17"/>
  <c r="AJ813" i="17"/>
  <c r="AC814" i="17"/>
  <c r="AE814" i="17" s="1"/>
  <c r="O813" i="17"/>
  <c r="AD814" i="17"/>
  <c r="AG812" i="17"/>
  <c r="Z815" i="17" l="1"/>
  <c r="AA815" i="17" s="1"/>
  <c r="Y815" i="17"/>
  <c r="V815" i="17"/>
  <c r="W815" i="17" s="1"/>
  <c r="AB816" i="17" s="1"/>
  <c r="Q814" i="17"/>
  <c r="AH695" i="17"/>
  <c r="AI694" i="17"/>
  <c r="AK694" i="17"/>
  <c r="C816" i="17"/>
  <c r="X816" i="17" s="1"/>
  <c r="N815" i="17"/>
  <c r="AG813" i="17"/>
  <c r="H815" i="17"/>
  <c r="I815" i="17" s="1"/>
  <c r="P815" i="17" s="1"/>
  <c r="AF814" i="17"/>
  <c r="AL814" i="17"/>
  <c r="AM813" i="17"/>
  <c r="AJ814" i="17"/>
  <c r="AC815" i="17"/>
  <c r="AF815" i="17" s="1"/>
  <c r="O814" i="17"/>
  <c r="AD815" i="17"/>
  <c r="S815" i="17"/>
  <c r="V816" i="17" l="1"/>
  <c r="W816" i="17" s="1"/>
  <c r="AB817" i="17" s="1"/>
  <c r="Y816" i="17"/>
  <c r="Z816" i="17"/>
  <c r="AA816" i="17" s="1"/>
  <c r="G816" i="17"/>
  <c r="G817" i="17" s="1"/>
  <c r="S816" i="17"/>
  <c r="Q815" i="17"/>
  <c r="AE815" i="17"/>
  <c r="H816" i="17"/>
  <c r="I816" i="17" s="1"/>
  <c r="P816" i="17" s="1"/>
  <c r="AH696" i="17"/>
  <c r="AI695" i="17"/>
  <c r="AK695" i="17"/>
  <c r="AM814" i="17"/>
  <c r="AL815" i="17"/>
  <c r="N816" i="17"/>
  <c r="C817" i="17"/>
  <c r="X817" i="17" s="1"/>
  <c r="AC816" i="17"/>
  <c r="AF816" i="17" s="1"/>
  <c r="O815" i="17"/>
  <c r="AD816" i="17"/>
  <c r="AJ815" i="17"/>
  <c r="AG814" i="17"/>
  <c r="V817" i="17" l="1"/>
  <c r="W817" i="17" s="1"/>
  <c r="AB818" i="17" s="1"/>
  <c r="Z817" i="17"/>
  <c r="AA817" i="17" s="1"/>
  <c r="Y817" i="17"/>
  <c r="S817" i="17"/>
  <c r="Q816" i="17"/>
  <c r="AJ816" i="17"/>
  <c r="AG815" i="17"/>
  <c r="N817" i="17"/>
  <c r="C818" i="17"/>
  <c r="X818" i="17" s="1"/>
  <c r="AL816" i="17"/>
  <c r="AM815" i="17"/>
  <c r="H817" i="17"/>
  <c r="I817" i="17" s="1"/>
  <c r="P817" i="17" s="1"/>
  <c r="O816" i="17"/>
  <c r="AD817" i="17"/>
  <c r="AC817" i="17"/>
  <c r="AE817" i="17" s="1"/>
  <c r="AE816" i="17"/>
  <c r="AH697" i="17"/>
  <c r="AI696" i="17"/>
  <c r="AK696" i="17"/>
  <c r="Z818" i="17" l="1"/>
  <c r="AA818" i="17" s="1"/>
  <c r="V818" i="17"/>
  <c r="W818" i="17" s="1"/>
  <c r="AB819" i="17" s="1"/>
  <c r="G818" i="17"/>
  <c r="Y818" i="17"/>
  <c r="Q817" i="17"/>
  <c r="AF817" i="17"/>
  <c r="C819" i="17"/>
  <c r="X819" i="17" s="1"/>
  <c r="N818" i="17"/>
  <c r="AH698" i="17"/>
  <c r="AK697" i="17"/>
  <c r="AI697" i="17"/>
  <c r="AD818" i="17"/>
  <c r="O817" i="17"/>
  <c r="AC818" i="17"/>
  <c r="AE818" i="17" s="1"/>
  <c r="AM816" i="17"/>
  <c r="AL817" i="17"/>
  <c r="AJ817" i="17"/>
  <c r="S818" i="17"/>
  <c r="AG816" i="17"/>
  <c r="H818" i="17"/>
  <c r="I818" i="17" s="1"/>
  <c r="P818" i="17" s="1"/>
  <c r="V819" i="17" l="1"/>
  <c r="W819" i="17" s="1"/>
  <c r="AB820" i="17" s="1"/>
  <c r="Y819" i="17"/>
  <c r="Z819" i="17"/>
  <c r="AA819" i="17" s="1"/>
  <c r="G819" i="17"/>
  <c r="Q818" i="17"/>
  <c r="AJ818" i="17"/>
  <c r="H819" i="17"/>
  <c r="I819" i="17" s="1"/>
  <c r="P819" i="17" s="1"/>
  <c r="AF818" i="17"/>
  <c r="AC819" i="17"/>
  <c r="AF819" i="17" s="1"/>
  <c r="O818" i="17"/>
  <c r="AD819" i="17"/>
  <c r="N819" i="17"/>
  <c r="C820" i="17"/>
  <c r="X820" i="17" s="1"/>
  <c r="AL818" i="17"/>
  <c r="AM817" i="17"/>
  <c r="AH699" i="17"/>
  <c r="AI698" i="17"/>
  <c r="AK698" i="17"/>
  <c r="AG817" i="17"/>
  <c r="S819" i="17"/>
  <c r="V820" i="17" l="1"/>
  <c r="W820" i="17" s="1"/>
  <c r="AB821" i="17" s="1"/>
  <c r="Y820" i="17"/>
  <c r="Z820" i="17"/>
  <c r="AA820" i="17" s="1"/>
  <c r="S820" i="17"/>
  <c r="Q819" i="17"/>
  <c r="AJ819" i="17"/>
  <c r="AE819" i="17"/>
  <c r="O819" i="17"/>
  <c r="AD820" i="17"/>
  <c r="AC820" i="17"/>
  <c r="AF820" i="17" s="1"/>
  <c r="AH700" i="17"/>
  <c r="AI699" i="17"/>
  <c r="AK699" i="17"/>
  <c r="AM818" i="17"/>
  <c r="AL819" i="17"/>
  <c r="C821" i="17"/>
  <c r="X821" i="17" s="1"/>
  <c r="N820" i="17"/>
  <c r="G820" i="17"/>
  <c r="G821" i="17" s="1"/>
  <c r="G822" i="17" s="1"/>
  <c r="G823" i="17" s="1"/>
  <c r="G824" i="17" s="1"/>
  <c r="G825" i="17" s="1"/>
  <c r="H820" i="17"/>
  <c r="I820" i="17" s="1"/>
  <c r="P820" i="17" s="1"/>
  <c r="AG818" i="17"/>
  <c r="V821" i="17" l="1"/>
  <c r="W821" i="17" s="1"/>
  <c r="AB822" i="17" s="1"/>
  <c r="Z821" i="17"/>
  <c r="AA821" i="17" s="1"/>
  <c r="Y821" i="17"/>
  <c r="Q820" i="17"/>
  <c r="AE820" i="17"/>
  <c r="O820" i="17"/>
  <c r="AD821" i="17"/>
  <c r="AC821" i="17"/>
  <c r="AF821" i="17" s="1"/>
  <c r="H821" i="17"/>
  <c r="I821" i="17" s="1"/>
  <c r="P821" i="17" s="1"/>
  <c r="AG819" i="17"/>
  <c r="N821" i="17"/>
  <c r="C822" i="17"/>
  <c r="X822" i="17" s="1"/>
  <c r="AM819" i="17"/>
  <c r="AL820" i="17"/>
  <c r="S821" i="17"/>
  <c r="AH701" i="17"/>
  <c r="AI700" i="17"/>
  <c r="AK700" i="17"/>
  <c r="AJ820" i="17"/>
  <c r="V822" i="17" l="1"/>
  <c r="W822" i="17" s="1"/>
  <c r="AB823" i="17" s="1"/>
  <c r="Z822" i="17"/>
  <c r="AA822" i="17" s="1"/>
  <c r="Y822" i="17"/>
  <c r="Q821" i="17"/>
  <c r="AH702" i="17"/>
  <c r="AI701" i="17"/>
  <c r="AK701" i="17"/>
  <c r="S822" i="17"/>
  <c r="O821" i="17"/>
  <c r="AC822" i="17"/>
  <c r="AF822" i="17" s="1"/>
  <c r="AD822" i="17"/>
  <c r="AL821" i="17"/>
  <c r="AM820" i="17"/>
  <c r="AE821" i="17"/>
  <c r="AG820" i="17"/>
  <c r="C823" i="17"/>
  <c r="X823" i="17" s="1"/>
  <c r="N822" i="17"/>
  <c r="H822" i="17"/>
  <c r="I822" i="17" s="1"/>
  <c r="P822" i="17" s="1"/>
  <c r="AJ821" i="17"/>
  <c r="Z823" i="17" l="1"/>
  <c r="AA823" i="17" s="1"/>
  <c r="Y823" i="17"/>
  <c r="V823" i="17"/>
  <c r="W823" i="17" s="1"/>
  <c r="AB824" i="17" s="1"/>
  <c r="Q822" i="17"/>
  <c r="AJ822" i="17"/>
  <c r="AD823" i="17"/>
  <c r="O822" i="17"/>
  <c r="AC823" i="17"/>
  <c r="AE823" i="17" s="1"/>
  <c r="AE822" i="17"/>
  <c r="S823" i="17"/>
  <c r="C824" i="17"/>
  <c r="X824" i="17" s="1"/>
  <c r="N823" i="17"/>
  <c r="AG821" i="17"/>
  <c r="H823" i="17"/>
  <c r="I823" i="17" s="1"/>
  <c r="P823" i="17" s="1"/>
  <c r="AL822" i="17"/>
  <c r="AM821" i="17"/>
  <c r="AH703" i="17"/>
  <c r="AI702" i="17"/>
  <c r="AK702" i="17"/>
  <c r="V824" i="17" l="1"/>
  <c r="W824" i="17" s="1"/>
  <c r="AB825" i="17" s="1"/>
  <c r="Z824" i="17"/>
  <c r="AA824" i="17" s="1"/>
  <c r="Y824" i="17"/>
  <c r="Q823" i="17"/>
  <c r="AD824" i="17"/>
  <c r="O823" i="17"/>
  <c r="AC824" i="17"/>
  <c r="AE824" i="17" s="1"/>
  <c r="AH704" i="17"/>
  <c r="AK703" i="17"/>
  <c r="AI703" i="17"/>
  <c r="S824" i="17"/>
  <c r="AF823" i="17"/>
  <c r="AG822" i="17"/>
  <c r="C825" i="17"/>
  <c r="X825" i="17" s="1"/>
  <c r="N824" i="17"/>
  <c r="AM822" i="17"/>
  <c r="AL823" i="17"/>
  <c r="AJ823" i="17"/>
  <c r="H824" i="17"/>
  <c r="I824" i="17" s="1"/>
  <c r="P824" i="17" s="1"/>
  <c r="V825" i="17" l="1"/>
  <c r="W825" i="17" s="1"/>
  <c r="AB826" i="17" s="1"/>
  <c r="Z825" i="17"/>
  <c r="AA825" i="17" s="1"/>
  <c r="Y825" i="17"/>
  <c r="Q824" i="17"/>
  <c r="AM823" i="17"/>
  <c r="AL824" i="17"/>
  <c r="O824" i="17"/>
  <c r="AC825" i="17"/>
  <c r="AF825" i="17" s="1"/>
  <c r="AD825" i="17"/>
  <c r="AF824" i="17"/>
  <c r="AJ824" i="17"/>
  <c r="N825" i="17"/>
  <c r="C826" i="17"/>
  <c r="X826" i="17" s="1"/>
  <c r="S825" i="17"/>
  <c r="H825" i="17"/>
  <c r="I825" i="17" s="1"/>
  <c r="P825" i="17" s="1"/>
  <c r="AH705" i="17"/>
  <c r="AI704" i="17"/>
  <c r="AK704" i="17"/>
  <c r="AG823" i="17"/>
  <c r="Z826" i="17" l="1"/>
  <c r="AA826" i="17" s="1"/>
  <c r="Y826" i="17"/>
  <c r="V826" i="17"/>
  <c r="W826" i="17" s="1"/>
  <c r="AB827" i="17" s="1"/>
  <c r="G826" i="17"/>
  <c r="G827" i="17" s="1"/>
  <c r="S826" i="17"/>
  <c r="Q825" i="17"/>
  <c r="AG824" i="17"/>
  <c r="AC826" i="17"/>
  <c r="AF826" i="17" s="1"/>
  <c r="O825" i="17"/>
  <c r="AD826" i="17"/>
  <c r="AJ825" i="17"/>
  <c r="AL825" i="17"/>
  <c r="AM824" i="17"/>
  <c r="AH706" i="17"/>
  <c r="AK705" i="17"/>
  <c r="AI705" i="17"/>
  <c r="H826" i="17"/>
  <c r="I826" i="17" s="1"/>
  <c r="P826" i="17" s="1"/>
  <c r="C827" i="17"/>
  <c r="X827" i="17" s="1"/>
  <c r="N826" i="17"/>
  <c r="AE825" i="17"/>
  <c r="Z827" i="17" l="1"/>
  <c r="AA827" i="17" s="1"/>
  <c r="Y827" i="17"/>
  <c r="V827" i="17"/>
  <c r="W827" i="17" s="1"/>
  <c r="AB828" i="17" s="1"/>
  <c r="Q826" i="17"/>
  <c r="AJ826" i="17"/>
  <c r="N827" i="17"/>
  <c r="C828" i="17"/>
  <c r="X828" i="17" s="1"/>
  <c r="AH707" i="17"/>
  <c r="AI706" i="17"/>
  <c r="AK706" i="17"/>
  <c r="AE826" i="17"/>
  <c r="H827" i="17"/>
  <c r="I827" i="17" s="1"/>
  <c r="P827" i="17" s="1"/>
  <c r="S827" i="17"/>
  <c r="AL826" i="17"/>
  <c r="AM825" i="17"/>
  <c r="AC827" i="17"/>
  <c r="AF827" i="17" s="1"/>
  <c r="O826" i="17"/>
  <c r="AD827" i="17"/>
  <c r="AG825" i="17"/>
  <c r="V828" i="17" l="1"/>
  <c r="W828" i="17" s="1"/>
  <c r="AB829" i="17" s="1"/>
  <c r="Y828" i="17"/>
  <c r="Z828" i="17"/>
  <c r="AA828" i="17" s="1"/>
  <c r="G828" i="17"/>
  <c r="G829" i="17" s="1"/>
  <c r="Q827" i="17"/>
  <c r="S828" i="17"/>
  <c r="AJ827" i="17"/>
  <c r="AM826" i="17"/>
  <c r="AL827" i="17"/>
  <c r="AH708" i="17"/>
  <c r="AK707" i="17"/>
  <c r="AI707" i="17"/>
  <c r="O827" i="17"/>
  <c r="AC828" i="17"/>
  <c r="AE828" i="17" s="1"/>
  <c r="AD828" i="17"/>
  <c r="H828" i="17"/>
  <c r="I828" i="17" s="1"/>
  <c r="P828" i="17" s="1"/>
  <c r="C829" i="17"/>
  <c r="X829" i="17" s="1"/>
  <c r="N828" i="17"/>
  <c r="AE827" i="17"/>
  <c r="AG826" i="17"/>
  <c r="V829" i="17" l="1"/>
  <c r="W829" i="17" s="1"/>
  <c r="AB830" i="17" s="1"/>
  <c r="Z829" i="17"/>
  <c r="AA829" i="17" s="1"/>
  <c r="Y829" i="17"/>
  <c r="S829" i="17"/>
  <c r="Q828" i="17"/>
  <c r="AC829" i="17"/>
  <c r="AF829" i="17" s="1"/>
  <c r="AD829" i="17"/>
  <c r="O828" i="17"/>
  <c r="AJ828" i="17"/>
  <c r="AG827" i="17"/>
  <c r="C830" i="17"/>
  <c r="X830" i="17" s="1"/>
  <c r="N829" i="17"/>
  <c r="AF828" i="17"/>
  <c r="AM827" i="17"/>
  <c r="AL828" i="17"/>
  <c r="H829" i="17"/>
  <c r="I829" i="17" s="1"/>
  <c r="P829" i="17" s="1"/>
  <c r="AH709" i="17"/>
  <c r="AI708" i="17"/>
  <c r="AK708" i="17"/>
  <c r="Z830" i="17" l="1"/>
  <c r="AA830" i="17" s="1"/>
  <c r="Y830" i="17"/>
  <c r="V830" i="17"/>
  <c r="W830" i="17" s="1"/>
  <c r="AB831" i="17" s="1"/>
  <c r="G830" i="17"/>
  <c r="S830" i="17"/>
  <c r="Q829" i="17"/>
  <c r="AG828" i="17"/>
  <c r="AE829" i="17"/>
  <c r="H830" i="17"/>
  <c r="I830" i="17" s="1"/>
  <c r="P830" i="17" s="1"/>
  <c r="AL829" i="17"/>
  <c r="AM828" i="17"/>
  <c r="AJ829" i="17"/>
  <c r="AH710" i="17"/>
  <c r="AK709" i="17"/>
  <c r="AI709" i="17"/>
  <c r="C831" i="17"/>
  <c r="X831" i="17" s="1"/>
  <c r="N830" i="17"/>
  <c r="AC830" i="17"/>
  <c r="AE830" i="17" s="1"/>
  <c r="O829" i="17"/>
  <c r="AD830" i="17"/>
  <c r="V831" i="17" l="1"/>
  <c r="W831" i="17" s="1"/>
  <c r="AB832" i="17" s="1"/>
  <c r="Y831" i="17"/>
  <c r="Z831" i="17"/>
  <c r="AA831" i="17" s="1"/>
  <c r="G831" i="17"/>
  <c r="Q830" i="17"/>
  <c r="AF830" i="17"/>
  <c r="H831" i="17"/>
  <c r="I831" i="17" s="1"/>
  <c r="P831" i="17" s="1"/>
  <c r="AH711" i="17"/>
  <c r="AI710" i="17"/>
  <c r="AK710" i="17"/>
  <c r="AG829" i="17"/>
  <c r="O830" i="17"/>
  <c r="AC831" i="17"/>
  <c r="AE831" i="17" s="1"/>
  <c r="AD831" i="17"/>
  <c r="C832" i="17"/>
  <c r="X832" i="17" s="1"/>
  <c r="N831" i="17"/>
  <c r="AJ830" i="17"/>
  <c r="AL830" i="17"/>
  <c r="AM829" i="17"/>
  <c r="S831" i="17"/>
  <c r="V832" i="17" l="1"/>
  <c r="W832" i="17" s="1"/>
  <c r="AB833" i="17" s="1"/>
  <c r="Z832" i="17"/>
  <c r="AA832" i="17" s="1"/>
  <c r="Y832" i="17"/>
  <c r="Q831" i="17"/>
  <c r="S832" i="17"/>
  <c r="AF831" i="17"/>
  <c r="AH712" i="17"/>
  <c r="AI711" i="17"/>
  <c r="AK711" i="17"/>
  <c r="AJ831" i="17"/>
  <c r="C833" i="17"/>
  <c r="X833" i="17" s="1"/>
  <c r="N832" i="17"/>
  <c r="G832" i="17"/>
  <c r="G833" i="17" s="1"/>
  <c r="G834" i="17" s="1"/>
  <c r="G835" i="17" s="1"/>
  <c r="G836" i="17" s="1"/>
  <c r="G837" i="17" s="1"/>
  <c r="AL831" i="17"/>
  <c r="AM830" i="17"/>
  <c r="H832" i="17"/>
  <c r="I832" i="17" s="1"/>
  <c r="P832" i="17" s="1"/>
  <c r="AG830" i="17"/>
  <c r="AC832" i="17"/>
  <c r="AF832" i="17" s="1"/>
  <c r="O831" i="17"/>
  <c r="AD832" i="17"/>
  <c r="V833" i="17" l="1"/>
  <c r="W833" i="17" s="1"/>
  <c r="AB834" i="17" s="1"/>
  <c r="Z833" i="17"/>
  <c r="AA833" i="17" s="1"/>
  <c r="Y833" i="17"/>
  <c r="Q832" i="17"/>
  <c r="AJ832" i="17"/>
  <c r="O832" i="17"/>
  <c r="AC833" i="17"/>
  <c r="AF833" i="17" s="1"/>
  <c r="AD833" i="17"/>
  <c r="C834" i="17"/>
  <c r="X834" i="17" s="1"/>
  <c r="N833" i="17"/>
  <c r="S833" i="17"/>
  <c r="H833" i="17"/>
  <c r="I833" i="17" s="1"/>
  <c r="P833" i="17" s="1"/>
  <c r="AH713" i="17"/>
  <c r="AI712" i="17"/>
  <c r="AK712" i="17"/>
  <c r="AE832" i="17"/>
  <c r="AM831" i="17"/>
  <c r="AL832" i="17"/>
  <c r="AG831" i="17"/>
  <c r="V834" i="17" l="1"/>
  <c r="W834" i="17" s="1"/>
  <c r="AB835" i="17" s="1"/>
  <c r="Z834" i="17"/>
  <c r="AA834" i="17" s="1"/>
  <c r="Y834" i="17"/>
  <c r="Q833" i="17"/>
  <c r="S834" i="17"/>
  <c r="AL833" i="17"/>
  <c r="AM832" i="17"/>
  <c r="H834" i="17"/>
  <c r="I834" i="17" s="1"/>
  <c r="P834" i="17" s="1"/>
  <c r="AE833" i="17"/>
  <c r="AJ833" i="17"/>
  <c r="AG832" i="17"/>
  <c r="AH714" i="17"/>
  <c r="AI713" i="17"/>
  <c r="AK713" i="17"/>
  <c r="AC834" i="17"/>
  <c r="AE834" i="17" s="1"/>
  <c r="O833" i="17"/>
  <c r="AD834" i="17"/>
  <c r="N834" i="17"/>
  <c r="C835" i="17"/>
  <c r="X835" i="17" s="1"/>
  <c r="Y835" i="17" l="1"/>
  <c r="Z835" i="17"/>
  <c r="AA835" i="17" s="1"/>
  <c r="V835" i="17"/>
  <c r="W835" i="17" s="1"/>
  <c r="AB836" i="17" s="1"/>
  <c r="S835" i="17"/>
  <c r="Q834" i="17"/>
  <c r="AJ834" i="17"/>
  <c r="AH715" i="17"/>
  <c r="AI714" i="17"/>
  <c r="AK714" i="17"/>
  <c r="H835" i="17"/>
  <c r="I835" i="17" s="1"/>
  <c r="P835" i="17" s="1"/>
  <c r="AF834" i="17"/>
  <c r="AG833" i="17"/>
  <c r="O834" i="17"/>
  <c r="AD835" i="17"/>
  <c r="AC835" i="17"/>
  <c r="AE835" i="17" s="1"/>
  <c r="N835" i="17"/>
  <c r="C836" i="17"/>
  <c r="X836" i="17" s="1"/>
  <c r="AL834" i="17"/>
  <c r="AM833" i="17"/>
  <c r="V836" i="17" l="1"/>
  <c r="W836" i="17" s="1"/>
  <c r="AB837" i="17" s="1"/>
  <c r="Z836" i="17"/>
  <c r="AA836" i="17" s="1"/>
  <c r="Y836" i="17"/>
  <c r="S836" i="17"/>
  <c r="Q835" i="17"/>
  <c r="AJ835" i="17"/>
  <c r="H836" i="17"/>
  <c r="I836" i="17" s="1"/>
  <c r="P836" i="17" s="1"/>
  <c r="AF835" i="17"/>
  <c r="O835" i="17"/>
  <c r="AC836" i="17"/>
  <c r="AE836" i="17" s="1"/>
  <c r="AD836" i="17"/>
  <c r="AG834" i="17"/>
  <c r="AH716" i="17"/>
  <c r="AI715" i="17"/>
  <c r="AK715" i="17"/>
  <c r="AM834" i="17"/>
  <c r="AL835" i="17"/>
  <c r="N836" i="17"/>
  <c r="C837" i="17"/>
  <c r="X837" i="17" s="1"/>
  <c r="V837" i="17" l="1"/>
  <c r="W837" i="17" s="1"/>
  <c r="AB838" i="17" s="1"/>
  <c r="Z837" i="17"/>
  <c r="AA837" i="17" s="1"/>
  <c r="Y837" i="17"/>
  <c r="S837" i="17"/>
  <c r="Q836" i="17"/>
  <c r="AJ836" i="17"/>
  <c r="AF836" i="17"/>
  <c r="AL836" i="17"/>
  <c r="AM835" i="17"/>
  <c r="N837" i="17"/>
  <c r="C838" i="17"/>
  <c r="X838" i="17" s="1"/>
  <c r="H837" i="17"/>
  <c r="I837" i="17" s="1"/>
  <c r="P837" i="17" s="1"/>
  <c r="AG835" i="17"/>
  <c r="AH717" i="17"/>
  <c r="AK716" i="17"/>
  <c r="AI716" i="17"/>
  <c r="AD837" i="17"/>
  <c r="O836" i="17"/>
  <c r="AC837" i="17"/>
  <c r="AF837" i="17" s="1"/>
  <c r="Y838" i="17" l="1"/>
  <c r="Z838" i="17"/>
  <c r="AA838" i="17" s="1"/>
  <c r="V838" i="17"/>
  <c r="W838" i="17" s="1"/>
  <c r="AB839" i="17" s="1"/>
  <c r="G838" i="17"/>
  <c r="G839" i="17" s="1"/>
  <c r="Q837" i="17"/>
  <c r="AH718" i="17"/>
  <c r="AI717" i="17"/>
  <c r="AK717" i="17"/>
  <c r="AD838" i="17"/>
  <c r="AC838" i="17"/>
  <c r="AE838" i="17" s="1"/>
  <c r="O837" i="17"/>
  <c r="AE837" i="17"/>
  <c r="AJ837" i="17"/>
  <c r="N838" i="17"/>
  <c r="C839" i="17"/>
  <c r="X839" i="17" s="1"/>
  <c r="S838" i="17"/>
  <c r="AL837" i="17"/>
  <c r="AM836" i="17"/>
  <c r="H838" i="17"/>
  <c r="I838" i="17" s="1"/>
  <c r="P838" i="17" s="1"/>
  <c r="AG836" i="17"/>
  <c r="Z839" i="17" l="1"/>
  <c r="AA839" i="17" s="1"/>
  <c r="Y839" i="17"/>
  <c r="V839" i="17"/>
  <c r="W839" i="17" s="1"/>
  <c r="AB840" i="17" s="1"/>
  <c r="Q838" i="17"/>
  <c r="H839" i="17"/>
  <c r="I839" i="17" s="1"/>
  <c r="P839" i="17" s="1"/>
  <c r="O838" i="17"/>
  <c r="AC839" i="17"/>
  <c r="AF839" i="17" s="1"/>
  <c r="AD839" i="17"/>
  <c r="AL838" i="17"/>
  <c r="AM837" i="17"/>
  <c r="N839" i="17"/>
  <c r="C840" i="17"/>
  <c r="X840" i="17" s="1"/>
  <c r="AF838" i="17"/>
  <c r="AH719" i="17"/>
  <c r="AK718" i="17"/>
  <c r="AI718" i="17"/>
  <c r="AJ838" i="17"/>
  <c r="AG837" i="17"/>
  <c r="S839" i="17"/>
  <c r="V840" i="17" l="1"/>
  <c r="W840" i="17" s="1"/>
  <c r="AB841" i="17" s="1"/>
  <c r="Z840" i="17"/>
  <c r="AA840" i="17" s="1"/>
  <c r="Y840" i="17"/>
  <c r="G840" i="17"/>
  <c r="G841" i="17" s="1"/>
  <c r="Q839" i="17"/>
  <c r="AJ839" i="17"/>
  <c r="S840" i="17"/>
  <c r="AH720" i="17"/>
  <c r="AI719" i="17"/>
  <c r="AK719" i="17"/>
  <c r="AE839" i="17"/>
  <c r="AL839" i="17"/>
  <c r="AM838" i="17"/>
  <c r="H840" i="17"/>
  <c r="I840" i="17" s="1"/>
  <c r="P840" i="17" s="1"/>
  <c r="AG838" i="17"/>
  <c r="C841" i="17"/>
  <c r="X841" i="17" s="1"/>
  <c r="N840" i="17"/>
  <c r="O839" i="17"/>
  <c r="AD840" i="17"/>
  <c r="AC840" i="17"/>
  <c r="AF840" i="17" s="1"/>
  <c r="V841" i="17" l="1"/>
  <c r="W841" i="17" s="1"/>
  <c r="AB842" i="17" s="1"/>
  <c r="Z841" i="17"/>
  <c r="AA841" i="17" s="1"/>
  <c r="Y841" i="17"/>
  <c r="Q840" i="17"/>
  <c r="S841" i="17"/>
  <c r="AJ840" i="17"/>
  <c r="H841" i="17"/>
  <c r="I841" i="17" s="1"/>
  <c r="P841" i="17" s="1"/>
  <c r="AE840" i="17"/>
  <c r="AM839" i="17"/>
  <c r="AL840" i="17"/>
  <c r="AH721" i="17"/>
  <c r="AI720" i="17"/>
  <c r="AK720" i="17"/>
  <c r="N841" i="17"/>
  <c r="C842" i="17"/>
  <c r="X842" i="17" s="1"/>
  <c r="O840" i="17"/>
  <c r="AC841" i="17"/>
  <c r="AF841" i="17" s="1"/>
  <c r="AD841" i="17"/>
  <c r="AG839" i="17"/>
  <c r="Z842" i="17" l="1"/>
  <c r="AA842" i="17" s="1"/>
  <c r="Y842" i="17"/>
  <c r="V842" i="17"/>
  <c r="W842" i="17" s="1"/>
  <c r="AB843" i="17" s="1"/>
  <c r="G842" i="17"/>
  <c r="Q841" i="17"/>
  <c r="S842" i="17"/>
  <c r="AJ841" i="17"/>
  <c r="N842" i="17"/>
  <c r="C843" i="17"/>
  <c r="X843" i="17" s="1"/>
  <c r="AE841" i="17"/>
  <c r="O841" i="17"/>
  <c r="AD842" i="17"/>
  <c r="AC842" i="17"/>
  <c r="AE842" i="17" s="1"/>
  <c r="AH722" i="17"/>
  <c r="AI721" i="17"/>
  <c r="AK721" i="17"/>
  <c r="AM840" i="17"/>
  <c r="AL841" i="17"/>
  <c r="H842" i="17"/>
  <c r="I842" i="17" s="1"/>
  <c r="P842" i="17" s="1"/>
  <c r="AG840" i="17"/>
  <c r="V843" i="17" l="1"/>
  <c r="W843" i="17" s="1"/>
  <c r="AB844" i="17" s="1"/>
  <c r="Z843" i="17"/>
  <c r="AA843" i="17" s="1"/>
  <c r="Y843" i="17"/>
  <c r="G843" i="17"/>
  <c r="Q842" i="17"/>
  <c r="S843" i="17"/>
  <c r="AF842" i="17"/>
  <c r="AJ842" i="17"/>
  <c r="AL842" i="17"/>
  <c r="AM841" i="17"/>
  <c r="H843" i="17"/>
  <c r="I843" i="17" s="1"/>
  <c r="P843" i="17" s="1"/>
  <c r="AH723" i="17"/>
  <c r="AK722" i="17"/>
  <c r="AI722" i="17"/>
  <c r="AG841" i="17"/>
  <c r="N843" i="17"/>
  <c r="C844" i="17"/>
  <c r="X844" i="17" s="1"/>
  <c r="AD843" i="17"/>
  <c r="O842" i="17"/>
  <c r="AC843" i="17"/>
  <c r="AE843" i="17" s="1"/>
  <c r="V844" i="17" l="1"/>
  <c r="W844" i="17" s="1"/>
  <c r="AB845" i="17" s="1"/>
  <c r="Z844" i="17"/>
  <c r="AA844" i="17" s="1"/>
  <c r="Y844" i="17"/>
  <c r="Q843" i="17"/>
  <c r="AF843" i="17"/>
  <c r="H844" i="17"/>
  <c r="I844" i="17" s="1"/>
  <c r="P844" i="17" s="1"/>
  <c r="AH724" i="17"/>
  <c r="AK723" i="17"/>
  <c r="AI723" i="17"/>
  <c r="C845" i="17"/>
  <c r="X845" i="17" s="1"/>
  <c r="N844" i="17"/>
  <c r="G844" i="17"/>
  <c r="G845" i="17" s="1"/>
  <c r="G846" i="17" s="1"/>
  <c r="G847" i="17" s="1"/>
  <c r="G848" i="17" s="1"/>
  <c r="G849" i="17" s="1"/>
  <c r="AJ843" i="17"/>
  <c r="AD844" i="17"/>
  <c r="O843" i="17"/>
  <c r="AC844" i="17"/>
  <c r="AF844" i="17" s="1"/>
  <c r="S844" i="17"/>
  <c r="AM842" i="17"/>
  <c r="AL843" i="17"/>
  <c r="AG842" i="17"/>
  <c r="V845" i="17" l="1"/>
  <c r="W845" i="17" s="1"/>
  <c r="AB846" i="17" s="1"/>
  <c r="Z845" i="17"/>
  <c r="AA845" i="17" s="1"/>
  <c r="Y845" i="17"/>
  <c r="Q844" i="17"/>
  <c r="S845" i="17"/>
  <c r="O844" i="17"/>
  <c r="AC845" i="17"/>
  <c r="AE845" i="17" s="1"/>
  <c r="AD845" i="17"/>
  <c r="AL844" i="17"/>
  <c r="AM843" i="17"/>
  <c r="H845" i="17"/>
  <c r="I845" i="17" s="1"/>
  <c r="P845" i="17" s="1"/>
  <c r="C846" i="17"/>
  <c r="X846" i="17" s="1"/>
  <c r="N845" i="17"/>
  <c r="AG843" i="17"/>
  <c r="AE844" i="17"/>
  <c r="AJ844" i="17"/>
  <c r="AH725" i="17"/>
  <c r="AI724" i="17"/>
  <c r="AK724" i="17"/>
  <c r="V846" i="17" l="1"/>
  <c r="W846" i="17" s="1"/>
  <c r="AB847" i="17" s="1"/>
  <c r="Z846" i="17"/>
  <c r="AA846" i="17" s="1"/>
  <c r="Y846" i="17"/>
  <c r="S846" i="17"/>
  <c r="Q845" i="17"/>
  <c r="AJ845" i="17"/>
  <c r="N846" i="17"/>
  <c r="C847" i="17"/>
  <c r="X847" i="17" s="1"/>
  <c r="AH726" i="17"/>
  <c r="AI725" i="17"/>
  <c r="AK725" i="17"/>
  <c r="H846" i="17"/>
  <c r="I846" i="17" s="1"/>
  <c r="P846" i="17" s="1"/>
  <c r="AG844" i="17"/>
  <c r="AM844" i="17"/>
  <c r="AL845" i="17"/>
  <c r="AF845" i="17"/>
  <c r="O845" i="17"/>
  <c r="AC846" i="17"/>
  <c r="AE846" i="17" s="1"/>
  <c r="AD846" i="17"/>
  <c r="Y847" i="17" l="1"/>
  <c r="Z847" i="17"/>
  <c r="AA847" i="17" s="1"/>
  <c r="V847" i="17"/>
  <c r="W847" i="17" s="1"/>
  <c r="AB848" i="17" s="1"/>
  <c r="S847" i="17"/>
  <c r="Q846" i="17"/>
  <c r="H847" i="17"/>
  <c r="I847" i="17" s="1"/>
  <c r="P847" i="17" s="1"/>
  <c r="AF846" i="17"/>
  <c r="C848" i="17"/>
  <c r="X848" i="17" s="1"/>
  <c r="N847" i="17"/>
  <c r="AD847" i="17"/>
  <c r="O846" i="17"/>
  <c r="AC847" i="17"/>
  <c r="AF847" i="17" s="1"/>
  <c r="AJ846" i="17"/>
  <c r="AM845" i="17"/>
  <c r="AL846" i="17"/>
  <c r="AG845" i="17"/>
  <c r="AH727" i="17"/>
  <c r="AK726" i="17"/>
  <c r="AI726" i="17"/>
  <c r="V848" i="17" l="1"/>
  <c r="W848" i="17" s="1"/>
  <c r="AB849" i="17" s="1"/>
  <c r="Z848" i="17"/>
  <c r="AA848" i="17" s="1"/>
  <c r="Y848" i="17"/>
  <c r="S848" i="17"/>
  <c r="Q847" i="17"/>
  <c r="AJ847" i="17"/>
  <c r="AE847" i="17"/>
  <c r="H848" i="17"/>
  <c r="I848" i="17" s="1"/>
  <c r="P848" i="17" s="1"/>
  <c r="AL847" i="17"/>
  <c r="AM846" i="17"/>
  <c r="AH728" i="17"/>
  <c r="AK727" i="17"/>
  <c r="AI727" i="17"/>
  <c r="AC848" i="17"/>
  <c r="AF848" i="17" s="1"/>
  <c r="O847" i="17"/>
  <c r="AD848" i="17"/>
  <c r="C849" i="17"/>
  <c r="X849" i="17" s="1"/>
  <c r="N848" i="17"/>
  <c r="AG846" i="17"/>
  <c r="V849" i="17" l="1"/>
  <c r="W849" i="17" s="1"/>
  <c r="AB850" i="17" s="1"/>
  <c r="Z849" i="17"/>
  <c r="AA849" i="17" s="1"/>
  <c r="Y849" i="17"/>
  <c r="S849" i="17"/>
  <c r="Q848" i="17"/>
  <c r="H849" i="17"/>
  <c r="I849" i="17" s="1"/>
  <c r="P849" i="17" s="1"/>
  <c r="AG847" i="17"/>
  <c r="AH729" i="17"/>
  <c r="AI728" i="17"/>
  <c r="AK728" i="17"/>
  <c r="AE848" i="17"/>
  <c r="AC849" i="17"/>
  <c r="AF849" i="17" s="1"/>
  <c r="AD849" i="17"/>
  <c r="O848" i="17"/>
  <c r="AM847" i="17"/>
  <c r="AL848" i="17"/>
  <c r="N849" i="17"/>
  <c r="C850" i="17"/>
  <c r="X850" i="17" s="1"/>
  <c r="AJ848" i="17"/>
  <c r="Z850" i="17" l="1"/>
  <c r="AA850" i="17" s="1"/>
  <c r="Y850" i="17"/>
  <c r="V850" i="17"/>
  <c r="W850" i="17" s="1"/>
  <c r="AB851" i="17" s="1"/>
  <c r="G850" i="17"/>
  <c r="G851" i="17" s="1"/>
  <c r="S850" i="17"/>
  <c r="Q849" i="17"/>
  <c r="AJ849" i="17"/>
  <c r="AH730" i="17"/>
  <c r="AI729" i="17"/>
  <c r="AK729" i="17"/>
  <c r="AD850" i="17"/>
  <c r="O849" i="17"/>
  <c r="AC850" i="17"/>
  <c r="AE850" i="17" s="1"/>
  <c r="N850" i="17"/>
  <c r="C851" i="17"/>
  <c r="X851" i="17" s="1"/>
  <c r="AG848" i="17"/>
  <c r="H850" i="17"/>
  <c r="I850" i="17" s="1"/>
  <c r="P850" i="17" s="1"/>
  <c r="AE849" i="17"/>
  <c r="AM848" i="17"/>
  <c r="AL849" i="17"/>
  <c r="Z851" i="17" l="1"/>
  <c r="AA851" i="17" s="1"/>
  <c r="Y851" i="17"/>
  <c r="V851" i="17"/>
  <c r="W851" i="17" s="1"/>
  <c r="AB852" i="17" s="1"/>
  <c r="S851" i="17"/>
  <c r="Q850" i="17"/>
  <c r="AG849" i="17"/>
  <c r="AJ850" i="17"/>
  <c r="AF850" i="17"/>
  <c r="AC851" i="17"/>
  <c r="AF851" i="17" s="1"/>
  <c r="O850" i="17"/>
  <c r="AD851" i="17"/>
  <c r="H851" i="17"/>
  <c r="I851" i="17" s="1"/>
  <c r="P851" i="17" s="1"/>
  <c r="N851" i="17"/>
  <c r="C852" i="17"/>
  <c r="X852" i="17" s="1"/>
  <c r="AM849" i="17"/>
  <c r="AL850" i="17"/>
  <c r="AH731" i="17"/>
  <c r="AI730" i="17"/>
  <c r="AK730" i="17"/>
  <c r="V852" i="17" l="1"/>
  <c r="W852" i="17" s="1"/>
  <c r="AB853" i="17" s="1"/>
  <c r="Z852" i="17"/>
  <c r="AA852" i="17" s="1"/>
  <c r="Y852" i="17"/>
  <c r="G852" i="17"/>
  <c r="G853" i="17" s="1"/>
  <c r="S852" i="17"/>
  <c r="Q851" i="17"/>
  <c r="AE851" i="17"/>
  <c r="AJ851" i="17"/>
  <c r="AH732" i="17"/>
  <c r="AI731" i="17"/>
  <c r="AK731" i="17"/>
  <c r="AC852" i="17"/>
  <c r="AF852" i="17" s="1"/>
  <c r="O851" i="17"/>
  <c r="AD852" i="17"/>
  <c r="AL851" i="17"/>
  <c r="AM850" i="17"/>
  <c r="C853" i="17"/>
  <c r="X853" i="17" s="1"/>
  <c r="N852" i="17"/>
  <c r="H852" i="17"/>
  <c r="I852" i="17" s="1"/>
  <c r="P852" i="17" s="1"/>
  <c r="AG850" i="17"/>
  <c r="V853" i="17" l="1"/>
  <c r="W853" i="17" s="1"/>
  <c r="AB854" i="17" s="1"/>
  <c r="Z853" i="17"/>
  <c r="AA853" i="17" s="1"/>
  <c r="Y853" i="17"/>
  <c r="Q852" i="17"/>
  <c r="AC853" i="17"/>
  <c r="AE853" i="17" s="1"/>
  <c r="O852" i="17"/>
  <c r="AD853" i="17"/>
  <c r="AG851" i="17"/>
  <c r="AE852" i="17"/>
  <c r="AM851" i="17"/>
  <c r="AL852" i="17"/>
  <c r="AH733" i="17"/>
  <c r="AI732" i="17"/>
  <c r="AK732" i="17"/>
  <c r="C854" i="17"/>
  <c r="X854" i="17" s="1"/>
  <c r="N853" i="17"/>
  <c r="S853" i="17"/>
  <c r="AJ852" i="17"/>
  <c r="H853" i="17"/>
  <c r="I853" i="17" s="1"/>
  <c r="P853" i="17" s="1"/>
  <c r="Y854" i="17" l="1"/>
  <c r="Z854" i="17"/>
  <c r="AA854" i="17" s="1"/>
  <c r="V854" i="17"/>
  <c r="W854" i="17" s="1"/>
  <c r="AB855" i="17" s="1"/>
  <c r="G854" i="17"/>
  <c r="Q853" i="17"/>
  <c r="AM852" i="17"/>
  <c r="AL853" i="17"/>
  <c r="AF853" i="17"/>
  <c r="AJ853" i="17"/>
  <c r="H854" i="17"/>
  <c r="I854" i="17" s="1"/>
  <c r="P854" i="17" s="1"/>
  <c r="N854" i="17"/>
  <c r="C855" i="17"/>
  <c r="X855" i="17" s="1"/>
  <c r="S854" i="17"/>
  <c r="AH734" i="17"/>
  <c r="AI733" i="17"/>
  <c r="AK733" i="17"/>
  <c r="O853" i="17"/>
  <c r="AC854" i="17"/>
  <c r="AE854" i="17" s="1"/>
  <c r="AD854" i="17"/>
  <c r="AG852" i="17"/>
  <c r="V855" i="17" l="1"/>
  <c r="W855" i="17" s="1"/>
  <c r="AB856" i="17" s="1"/>
  <c r="Z855" i="17"/>
  <c r="AA855" i="17" s="1"/>
  <c r="Y855" i="17"/>
  <c r="G855" i="17"/>
  <c r="Q854" i="17"/>
  <c r="AJ854" i="17"/>
  <c r="S855" i="17"/>
  <c r="AF854" i="17"/>
  <c r="H855" i="17"/>
  <c r="I855" i="17" s="1"/>
  <c r="P855" i="17" s="1"/>
  <c r="AH735" i="17"/>
  <c r="AI734" i="17"/>
  <c r="AK734" i="17"/>
  <c r="AD855" i="17"/>
  <c r="O854" i="17"/>
  <c r="AC855" i="17"/>
  <c r="AE855" i="17" s="1"/>
  <c r="C856" i="17"/>
  <c r="X856" i="17" s="1"/>
  <c r="N855" i="17"/>
  <c r="AG853" i="17"/>
  <c r="AM853" i="17"/>
  <c r="AL854" i="17"/>
  <c r="Z856" i="17" l="1"/>
  <c r="AA856" i="17" s="1"/>
  <c r="Y856" i="17"/>
  <c r="V856" i="17"/>
  <c r="W856" i="17" s="1"/>
  <c r="AB857" i="17" s="1"/>
  <c r="Q855" i="17"/>
  <c r="AJ855" i="17"/>
  <c r="AF855" i="17"/>
  <c r="H856" i="17"/>
  <c r="I856" i="17" s="1"/>
  <c r="P856" i="17" s="1"/>
  <c r="AM854" i="17"/>
  <c r="AL855" i="17"/>
  <c r="AC856" i="17"/>
  <c r="AF856" i="17" s="1"/>
  <c r="O855" i="17"/>
  <c r="AD856" i="17"/>
  <c r="AG854" i="17"/>
  <c r="C857" i="17"/>
  <c r="X857" i="17" s="1"/>
  <c r="N856" i="17"/>
  <c r="G856" i="17"/>
  <c r="G857" i="17" s="1"/>
  <c r="G858" i="17" s="1"/>
  <c r="G859" i="17" s="1"/>
  <c r="G860" i="17" s="1"/>
  <c r="G861" i="17" s="1"/>
  <c r="S856" i="17"/>
  <c r="AH736" i="17"/>
  <c r="AK735" i="17"/>
  <c r="AI735" i="17"/>
  <c r="V857" i="17" l="1"/>
  <c r="W857" i="17" s="1"/>
  <c r="AB858" i="17" s="1"/>
  <c r="Z857" i="17"/>
  <c r="AA857" i="17" s="1"/>
  <c r="Y857" i="17"/>
  <c r="Q856" i="17"/>
  <c r="AG855" i="17"/>
  <c r="AC857" i="17"/>
  <c r="AF857" i="17" s="1"/>
  <c r="AD857" i="17"/>
  <c r="O856" i="17"/>
  <c r="AH737" i="17"/>
  <c r="AI736" i="17"/>
  <c r="AK736" i="17"/>
  <c r="S857" i="17"/>
  <c r="AJ856" i="17"/>
  <c r="H857" i="17"/>
  <c r="I857" i="17" s="1"/>
  <c r="P857" i="17" s="1"/>
  <c r="AE856" i="17"/>
  <c r="AM855" i="17"/>
  <c r="AL856" i="17"/>
  <c r="C858" i="17"/>
  <c r="X858" i="17" s="1"/>
  <c r="N857" i="17"/>
  <c r="V858" i="17" l="1"/>
  <c r="W858" i="17" s="1"/>
  <c r="AB859" i="17" s="1"/>
  <c r="Z858" i="17"/>
  <c r="AA858" i="17" s="1"/>
  <c r="Y858" i="17"/>
  <c r="Q857" i="17"/>
  <c r="AD858" i="17"/>
  <c r="AC858" i="17"/>
  <c r="AE858" i="17" s="1"/>
  <c r="O857" i="17"/>
  <c r="H858" i="17"/>
  <c r="I858" i="17" s="1"/>
  <c r="P858" i="17" s="1"/>
  <c r="AE857" i="17"/>
  <c r="S858" i="17"/>
  <c r="AG856" i="17"/>
  <c r="AH738" i="17"/>
  <c r="AK737" i="17"/>
  <c r="AI737" i="17"/>
  <c r="C859" i="17"/>
  <c r="X859" i="17" s="1"/>
  <c r="N858" i="17"/>
  <c r="AL857" i="17"/>
  <c r="AM856" i="17"/>
  <c r="AJ857" i="17"/>
  <c r="Z859" i="17" l="1"/>
  <c r="AA859" i="17" s="1"/>
  <c r="Y859" i="17"/>
  <c r="V859" i="17"/>
  <c r="W859" i="17" s="1"/>
  <c r="AB860" i="17" s="1"/>
  <c r="Q858" i="17"/>
  <c r="AD859" i="17"/>
  <c r="AC859" i="17"/>
  <c r="AE859" i="17" s="1"/>
  <c r="O858" i="17"/>
  <c r="C860" i="17"/>
  <c r="X860" i="17" s="1"/>
  <c r="N859" i="17"/>
  <c r="AG857" i="17"/>
  <c r="AF858" i="17"/>
  <c r="S859" i="17"/>
  <c r="AM857" i="17"/>
  <c r="AL858" i="17"/>
  <c r="AH739" i="17"/>
  <c r="AI738" i="17"/>
  <c r="AK738" i="17"/>
  <c r="H859" i="17"/>
  <c r="I859" i="17" s="1"/>
  <c r="P859" i="17" s="1"/>
  <c r="AJ858" i="17"/>
  <c r="V860" i="17" l="1"/>
  <c r="W860" i="17" s="1"/>
  <c r="AB861" i="17" s="1"/>
  <c r="Z860" i="17"/>
  <c r="AA860" i="17" s="1"/>
  <c r="Y860" i="17"/>
  <c r="Q859" i="17"/>
  <c r="AJ859" i="17"/>
  <c r="S860" i="17"/>
  <c r="AH740" i="17"/>
  <c r="AK739" i="17"/>
  <c r="AI739" i="17"/>
  <c r="AF859" i="17"/>
  <c r="AM858" i="17"/>
  <c r="AL859" i="17"/>
  <c r="AC860" i="17"/>
  <c r="AE860" i="17" s="1"/>
  <c r="O859" i="17"/>
  <c r="AD860" i="17"/>
  <c r="H860" i="17"/>
  <c r="I860" i="17" s="1"/>
  <c r="P860" i="17" s="1"/>
  <c r="N860" i="17"/>
  <c r="C861" i="17"/>
  <c r="X861" i="17" s="1"/>
  <c r="AG858" i="17"/>
  <c r="V861" i="17" l="1"/>
  <c r="W861" i="17" s="1"/>
  <c r="AB862" i="17" s="1"/>
  <c r="Y861" i="17"/>
  <c r="Z861" i="17"/>
  <c r="AA861" i="17" s="1"/>
  <c r="S861" i="17"/>
  <c r="Q860" i="17"/>
  <c r="AJ860" i="17"/>
  <c r="AH741" i="17"/>
  <c r="AI740" i="17"/>
  <c r="AK740" i="17"/>
  <c r="AC861" i="17"/>
  <c r="AE861" i="17" s="1"/>
  <c r="O860" i="17"/>
  <c r="AD861" i="17"/>
  <c r="H861" i="17"/>
  <c r="I861" i="17" s="1"/>
  <c r="P861" i="17" s="1"/>
  <c r="N861" i="17"/>
  <c r="C862" i="17"/>
  <c r="X862" i="17" s="1"/>
  <c r="AF860" i="17"/>
  <c r="AL860" i="17"/>
  <c r="AM859" i="17"/>
  <c r="AG859" i="17"/>
  <c r="Z862" i="17" l="1"/>
  <c r="AA862" i="17" s="1"/>
  <c r="Y862" i="17"/>
  <c r="V862" i="17"/>
  <c r="W862" i="17" s="1"/>
  <c r="AB863" i="17" s="1"/>
  <c r="G862" i="17"/>
  <c r="G863" i="17" s="1"/>
  <c r="Q861" i="17"/>
  <c r="O861" i="17"/>
  <c r="AC862" i="17"/>
  <c r="AF862" i="17" s="1"/>
  <c r="AD862" i="17"/>
  <c r="H862" i="17"/>
  <c r="I862" i="17" s="1"/>
  <c r="P862" i="17" s="1"/>
  <c r="AH742" i="17"/>
  <c r="AI741" i="17"/>
  <c r="AK741" i="17"/>
  <c r="AF861" i="17"/>
  <c r="AJ861" i="17"/>
  <c r="C863" i="17"/>
  <c r="X863" i="17" s="1"/>
  <c r="N862" i="17"/>
  <c r="AM860" i="17"/>
  <c r="AL861" i="17"/>
  <c r="AG860" i="17"/>
  <c r="S862" i="17"/>
  <c r="Z863" i="17" l="1"/>
  <c r="AA863" i="17" s="1"/>
  <c r="Y863" i="17"/>
  <c r="V863" i="17"/>
  <c r="W863" i="17" s="1"/>
  <c r="AB864" i="17" s="1"/>
  <c r="Q862" i="17"/>
  <c r="S863" i="17"/>
  <c r="AM861" i="17"/>
  <c r="AL862" i="17"/>
  <c r="O862" i="17"/>
  <c r="AD863" i="17"/>
  <c r="AC863" i="17"/>
  <c r="AE863" i="17" s="1"/>
  <c r="AE862" i="17"/>
  <c r="AH743" i="17"/>
  <c r="AI742" i="17"/>
  <c r="AK742" i="17"/>
  <c r="H863" i="17"/>
  <c r="I863" i="17" s="1"/>
  <c r="P863" i="17" s="1"/>
  <c r="AJ862" i="17"/>
  <c r="N863" i="17"/>
  <c r="C864" i="17"/>
  <c r="X864" i="17" s="1"/>
  <c r="AG861" i="17"/>
  <c r="V864" i="17" l="1"/>
  <c r="W864" i="17" s="1"/>
  <c r="AB865" i="17" s="1"/>
  <c r="Z864" i="17"/>
  <c r="AA864" i="17" s="1"/>
  <c r="Y864" i="17"/>
  <c r="G864" i="17"/>
  <c r="G865" i="17" s="1"/>
  <c r="S864" i="17"/>
  <c r="Q863" i="17"/>
  <c r="AF863" i="17"/>
  <c r="AD864" i="17"/>
  <c r="O863" i="17"/>
  <c r="AC864" i="17"/>
  <c r="AF864" i="17" s="1"/>
  <c r="C865" i="17"/>
  <c r="X865" i="17" s="1"/>
  <c r="N864" i="17"/>
  <c r="H864" i="17"/>
  <c r="I864" i="17" s="1"/>
  <c r="P864" i="17" s="1"/>
  <c r="AM862" i="17"/>
  <c r="AL863" i="17"/>
  <c r="AH744" i="17"/>
  <c r="AI743" i="17"/>
  <c r="AK743" i="17"/>
  <c r="AJ863" i="17"/>
  <c r="AG862" i="17"/>
  <c r="V865" i="17" l="1"/>
  <c r="W865" i="17" s="1"/>
  <c r="AB866" i="17" s="1"/>
  <c r="Y865" i="17"/>
  <c r="Z865" i="17"/>
  <c r="AA865" i="17" s="1"/>
  <c r="S865" i="17"/>
  <c r="Q864" i="17"/>
  <c r="H865" i="17"/>
  <c r="I865" i="17" s="1"/>
  <c r="P865" i="17" s="1"/>
  <c r="AH745" i="17"/>
  <c r="AI744" i="17"/>
  <c r="AK744" i="17"/>
  <c r="AD865" i="17"/>
  <c r="O864" i="17"/>
  <c r="AC865" i="17"/>
  <c r="AE865" i="17" s="1"/>
  <c r="AE864" i="17"/>
  <c r="AJ864" i="17"/>
  <c r="AL864" i="17"/>
  <c r="AM863" i="17"/>
  <c r="AG863" i="17"/>
  <c r="N865" i="17"/>
  <c r="C866" i="17"/>
  <c r="X866" i="17" s="1"/>
  <c r="Z866" i="17" l="1"/>
  <c r="AA866" i="17" s="1"/>
  <c r="Y866" i="17"/>
  <c r="V866" i="17"/>
  <c r="W866" i="17" s="1"/>
  <c r="AB867" i="17" s="1"/>
  <c r="G866" i="17"/>
  <c r="Q865" i="17"/>
  <c r="AJ865" i="17"/>
  <c r="AM864" i="17"/>
  <c r="AL865" i="17"/>
  <c r="AH746" i="17"/>
  <c r="AI745" i="17"/>
  <c r="AK745" i="17"/>
  <c r="AG864" i="17"/>
  <c r="H866" i="17"/>
  <c r="I866" i="17" s="1"/>
  <c r="P866" i="17" s="1"/>
  <c r="AF865" i="17"/>
  <c r="AD866" i="17"/>
  <c r="O865" i="17"/>
  <c r="AC866" i="17"/>
  <c r="AF866" i="17" s="1"/>
  <c r="N866" i="17"/>
  <c r="C867" i="17"/>
  <c r="X867" i="17" s="1"/>
  <c r="S866" i="17"/>
  <c r="V867" i="17" l="1"/>
  <c r="W867" i="17" s="1"/>
  <c r="AB868" i="17" s="1"/>
  <c r="Y867" i="17"/>
  <c r="Z867" i="17"/>
  <c r="AA867" i="17" s="1"/>
  <c r="G867" i="17"/>
  <c r="Q866" i="17"/>
  <c r="AJ866" i="17"/>
  <c r="AG865" i="17"/>
  <c r="AH747" i="17"/>
  <c r="AI746" i="17"/>
  <c r="AK746" i="17"/>
  <c r="AE866" i="17"/>
  <c r="AM865" i="17"/>
  <c r="AL866" i="17"/>
  <c r="S867" i="17"/>
  <c r="H867" i="17"/>
  <c r="I867" i="17" s="1"/>
  <c r="P867" i="17" s="1"/>
  <c r="N867" i="17"/>
  <c r="C868" i="17"/>
  <c r="X868" i="17" s="1"/>
  <c r="O866" i="17"/>
  <c r="AC867" i="17"/>
  <c r="AF867" i="17" s="1"/>
  <c r="AD867" i="17"/>
  <c r="Z868" i="17" l="1"/>
  <c r="AA868" i="17" s="1"/>
  <c r="Y868" i="17"/>
  <c r="V868" i="17"/>
  <c r="W868" i="17" s="1"/>
  <c r="AB869" i="17" s="1"/>
  <c r="Q867" i="17"/>
  <c r="AH748" i="17"/>
  <c r="AK747" i="17"/>
  <c r="AI747" i="17"/>
  <c r="AE867" i="17"/>
  <c r="AJ867" i="17"/>
  <c r="AG866" i="17"/>
  <c r="AC868" i="17"/>
  <c r="AF868" i="17" s="1"/>
  <c r="O867" i="17"/>
  <c r="AD868" i="17"/>
  <c r="AL867" i="17"/>
  <c r="AM866" i="17"/>
  <c r="N868" i="17"/>
  <c r="C869" i="17"/>
  <c r="X869" i="17" s="1"/>
  <c r="G868" i="17"/>
  <c r="G869" i="17" s="1"/>
  <c r="G870" i="17" s="1"/>
  <c r="G871" i="17" s="1"/>
  <c r="G872" i="17" s="1"/>
  <c r="G873" i="17" s="1"/>
  <c r="H868" i="17"/>
  <c r="I868" i="17" s="1"/>
  <c r="P868" i="17" s="1"/>
  <c r="S868" i="17"/>
  <c r="V869" i="17" l="1"/>
  <c r="W869" i="17" s="1"/>
  <c r="AB870" i="17" s="1"/>
  <c r="Z869" i="17"/>
  <c r="AA869" i="17" s="1"/>
  <c r="Y869" i="17"/>
  <c r="Q868" i="17"/>
  <c r="AG867" i="17"/>
  <c r="S869" i="17"/>
  <c r="O868" i="17"/>
  <c r="AD869" i="17"/>
  <c r="AC869" i="17"/>
  <c r="AE869" i="17" s="1"/>
  <c r="AH749" i="17"/>
  <c r="AI748" i="17"/>
  <c r="AK748" i="17"/>
  <c r="AE868" i="17"/>
  <c r="AM867" i="17"/>
  <c r="AL868" i="17"/>
  <c r="AJ868" i="17"/>
  <c r="N869" i="17"/>
  <c r="C870" i="17"/>
  <c r="X870" i="17" s="1"/>
  <c r="H869" i="17"/>
  <c r="I869" i="17" s="1"/>
  <c r="P869" i="17" s="1"/>
  <c r="V870" i="17" l="1"/>
  <c r="W870" i="17" s="1"/>
  <c r="AB871" i="17" s="1"/>
  <c r="Z870" i="17"/>
  <c r="AA870" i="17" s="1"/>
  <c r="Y870" i="17"/>
  <c r="Q869" i="17"/>
  <c r="AJ869" i="17"/>
  <c r="AG868" i="17"/>
  <c r="H870" i="17"/>
  <c r="I870" i="17" s="1"/>
  <c r="P870" i="17" s="1"/>
  <c r="S870" i="17"/>
  <c r="AL869" i="17"/>
  <c r="AM868" i="17"/>
  <c r="AH750" i="17"/>
  <c r="AI749" i="17"/>
  <c r="AK749" i="17"/>
  <c r="N870" i="17"/>
  <c r="C871" i="17"/>
  <c r="X871" i="17" s="1"/>
  <c r="AF869" i="17"/>
  <c r="O869" i="17"/>
  <c r="AC870" i="17"/>
  <c r="AE870" i="17" s="1"/>
  <c r="AD870" i="17"/>
  <c r="Z871" i="17" l="1"/>
  <c r="AA871" i="17" s="1"/>
  <c r="Y871" i="17"/>
  <c r="V871" i="17"/>
  <c r="W871" i="17" s="1"/>
  <c r="AB872" i="17" s="1"/>
  <c r="Q870" i="17"/>
  <c r="AJ870" i="17"/>
  <c r="AF870" i="17"/>
  <c r="AD871" i="17"/>
  <c r="O870" i="17"/>
  <c r="AC871" i="17"/>
  <c r="AF871" i="17" s="1"/>
  <c r="S871" i="17"/>
  <c r="AM869" i="17"/>
  <c r="AL870" i="17"/>
  <c r="C872" i="17"/>
  <c r="X872" i="17" s="1"/>
  <c r="N871" i="17"/>
  <c r="AH751" i="17"/>
  <c r="AI750" i="17"/>
  <c r="AK750" i="17"/>
  <c r="H871" i="17"/>
  <c r="I871" i="17" s="1"/>
  <c r="P871" i="17" s="1"/>
  <c r="AG869" i="17"/>
  <c r="V872" i="17" l="1"/>
  <c r="W872" i="17" s="1"/>
  <c r="AB873" i="17" s="1"/>
  <c r="Z872" i="17"/>
  <c r="AA872" i="17" s="1"/>
  <c r="Y872" i="17"/>
  <c r="S872" i="17"/>
  <c r="Q871" i="17"/>
  <c r="AM870" i="17"/>
  <c r="AL871" i="17"/>
  <c r="AJ871" i="17"/>
  <c r="H872" i="17"/>
  <c r="I872" i="17" s="1"/>
  <c r="P872" i="17" s="1"/>
  <c r="AE871" i="17"/>
  <c r="AH752" i="17"/>
  <c r="AI751" i="17"/>
  <c r="AK751" i="17"/>
  <c r="AG870" i="17"/>
  <c r="AC872" i="17"/>
  <c r="AE872" i="17" s="1"/>
  <c r="AD872" i="17"/>
  <c r="O871" i="17"/>
  <c r="C873" i="17"/>
  <c r="X873" i="17" s="1"/>
  <c r="N872" i="17"/>
  <c r="V873" i="17" l="1"/>
  <c r="W873" i="17" s="1"/>
  <c r="AB874" i="17" s="1"/>
  <c r="Y873" i="17"/>
  <c r="Z873" i="17"/>
  <c r="AA873" i="17" s="1"/>
  <c r="S873" i="17"/>
  <c r="Q872" i="17"/>
  <c r="AJ872" i="17"/>
  <c r="H873" i="17"/>
  <c r="I873" i="17" s="1"/>
  <c r="P873" i="17" s="1"/>
  <c r="AF872" i="17"/>
  <c r="AG871" i="17"/>
  <c r="N873" i="17"/>
  <c r="C874" i="17"/>
  <c r="X874" i="17" s="1"/>
  <c r="AD873" i="17"/>
  <c r="O872" i="17"/>
  <c r="AC873" i="17"/>
  <c r="AF873" i="17" s="1"/>
  <c r="AH753" i="17"/>
  <c r="AI752" i="17"/>
  <c r="AK752" i="17"/>
  <c r="AM871" i="17"/>
  <c r="AL872" i="17"/>
  <c r="Z874" i="17" l="1"/>
  <c r="AA874" i="17" s="1"/>
  <c r="V874" i="17"/>
  <c r="W874" i="17" s="1"/>
  <c r="AB875" i="17" s="1"/>
  <c r="Y874" i="17"/>
  <c r="G874" i="17"/>
  <c r="G875" i="17" s="1"/>
  <c r="S874" i="17"/>
  <c r="Q873" i="17"/>
  <c r="H874" i="17"/>
  <c r="I874" i="17" s="1"/>
  <c r="P874" i="17" s="1"/>
  <c r="AE873" i="17"/>
  <c r="AJ873" i="17"/>
  <c r="AG872" i="17"/>
  <c r="N874" i="17"/>
  <c r="C875" i="17"/>
  <c r="X875" i="17" s="1"/>
  <c r="O873" i="17"/>
  <c r="AC874" i="17"/>
  <c r="AF874" i="17" s="1"/>
  <c r="AD874" i="17"/>
  <c r="AH754" i="17"/>
  <c r="AI753" i="17"/>
  <c r="AK753" i="17"/>
  <c r="AM872" i="17"/>
  <c r="AL873" i="17"/>
  <c r="Z875" i="17" l="1"/>
  <c r="AA875" i="17" s="1"/>
  <c r="V875" i="17"/>
  <c r="W875" i="17" s="1"/>
  <c r="AB876" i="17" s="1"/>
  <c r="Y875" i="17"/>
  <c r="Q874" i="17"/>
  <c r="AH755" i="17"/>
  <c r="AI754" i="17"/>
  <c r="AK754" i="17"/>
  <c r="AG873" i="17"/>
  <c r="AD875" i="17"/>
  <c r="O874" i="17"/>
  <c r="AC875" i="17"/>
  <c r="AF875" i="17" s="1"/>
  <c r="H875" i="17"/>
  <c r="I875" i="17" s="1"/>
  <c r="P875" i="17" s="1"/>
  <c r="AJ874" i="17"/>
  <c r="AE874" i="17"/>
  <c r="N875" i="17"/>
  <c r="C876" i="17"/>
  <c r="X876" i="17" s="1"/>
  <c r="AM873" i="17"/>
  <c r="AL874" i="17"/>
  <c r="S875" i="17"/>
  <c r="V876" i="17" l="1"/>
  <c r="W876" i="17" s="1"/>
  <c r="AB877" i="17" s="1"/>
  <c r="Z876" i="17"/>
  <c r="AA876" i="17" s="1"/>
  <c r="Y876" i="17"/>
  <c r="G876" i="17"/>
  <c r="G877" i="17" s="1"/>
  <c r="Q875" i="17"/>
  <c r="S876" i="17"/>
  <c r="H876" i="17"/>
  <c r="I876" i="17" s="1"/>
  <c r="P876" i="17" s="1"/>
  <c r="N876" i="17"/>
  <c r="C877" i="17"/>
  <c r="X877" i="17" s="1"/>
  <c r="O875" i="17"/>
  <c r="AD876" i="17"/>
  <c r="AC876" i="17"/>
  <c r="AF876" i="17" s="1"/>
  <c r="AG874" i="17"/>
  <c r="AM874" i="17"/>
  <c r="AL875" i="17"/>
  <c r="AE875" i="17"/>
  <c r="AH756" i="17"/>
  <c r="AI755" i="17"/>
  <c r="AK755" i="17"/>
  <c r="AJ875" i="17"/>
  <c r="V877" i="17" l="1"/>
  <c r="W877" i="17" s="1"/>
  <c r="AB878" i="17" s="1"/>
  <c r="Z877" i="17"/>
  <c r="AA877" i="17" s="1"/>
  <c r="Y877" i="17"/>
  <c r="S877" i="17"/>
  <c r="Q876" i="17"/>
  <c r="AE876" i="17"/>
  <c r="AD877" i="17"/>
  <c r="AC877" i="17"/>
  <c r="AF877" i="17" s="1"/>
  <c r="O876" i="17"/>
  <c r="AH757" i="17"/>
  <c r="AI756" i="17"/>
  <c r="AK756" i="17"/>
  <c r="C878" i="17"/>
  <c r="X878" i="17" s="1"/>
  <c r="N877" i="17"/>
  <c r="AJ876" i="17"/>
  <c r="AG875" i="17"/>
  <c r="AM875" i="17"/>
  <c r="AL876" i="17"/>
  <c r="H877" i="17"/>
  <c r="I877" i="17" s="1"/>
  <c r="P877" i="17" s="1"/>
  <c r="Z878" i="17" l="1"/>
  <c r="AA878" i="17" s="1"/>
  <c r="Y878" i="17"/>
  <c r="V878" i="17"/>
  <c r="W878" i="17" s="1"/>
  <c r="AB879" i="17" s="1"/>
  <c r="G878" i="17"/>
  <c r="S878" i="17"/>
  <c r="Q877" i="17"/>
  <c r="AC878" i="17"/>
  <c r="AF878" i="17" s="1"/>
  <c r="AD878" i="17"/>
  <c r="O877" i="17"/>
  <c r="AE877" i="17"/>
  <c r="AH758" i="17"/>
  <c r="AI757" i="17"/>
  <c r="AK757" i="17"/>
  <c r="AJ877" i="17"/>
  <c r="H878" i="17"/>
  <c r="I878" i="17" s="1"/>
  <c r="P878" i="17" s="1"/>
  <c r="AG876" i="17"/>
  <c r="C879" i="17"/>
  <c r="X879" i="17" s="1"/>
  <c r="N878" i="17"/>
  <c r="AM876" i="17"/>
  <c r="AL877" i="17"/>
  <c r="V879" i="17" l="1"/>
  <c r="W879" i="17" s="1"/>
  <c r="AB880" i="17" s="1"/>
  <c r="Y879" i="17"/>
  <c r="Z879" i="17"/>
  <c r="AA879" i="17" s="1"/>
  <c r="G879" i="17"/>
  <c r="Q878" i="17"/>
  <c r="H879" i="17"/>
  <c r="I879" i="17" s="1"/>
  <c r="P879" i="17" s="1"/>
  <c r="C880" i="17"/>
  <c r="X880" i="17" s="1"/>
  <c r="N879" i="17"/>
  <c r="O878" i="17"/>
  <c r="AD879" i="17"/>
  <c r="AC879" i="17"/>
  <c r="AF879" i="17" s="1"/>
  <c r="S879" i="17"/>
  <c r="AL878" i="17"/>
  <c r="AM877" i="17"/>
  <c r="AH759" i="17"/>
  <c r="AK758" i="17"/>
  <c r="AI758" i="17"/>
  <c r="AJ878" i="17"/>
  <c r="AE878" i="17"/>
  <c r="AG877" i="17"/>
  <c r="V880" i="17" l="1"/>
  <c r="W880" i="17" s="1"/>
  <c r="AB881" i="17" s="1"/>
  <c r="Z880" i="17"/>
  <c r="AA880" i="17" s="1"/>
  <c r="Y880" i="17"/>
  <c r="Q879" i="17"/>
  <c r="AJ879" i="17"/>
  <c r="S880" i="17"/>
  <c r="AE879" i="17"/>
  <c r="AD880" i="17"/>
  <c r="O879" i="17"/>
  <c r="AC880" i="17"/>
  <c r="AE880" i="17" s="1"/>
  <c r="AH760" i="17"/>
  <c r="AI759" i="17"/>
  <c r="AK759" i="17"/>
  <c r="AM878" i="17"/>
  <c r="AL879" i="17"/>
  <c r="H880" i="17"/>
  <c r="I880" i="17" s="1"/>
  <c r="P880" i="17" s="1"/>
  <c r="AG878" i="17"/>
  <c r="C881" i="17"/>
  <c r="X881" i="17" s="1"/>
  <c r="N880" i="17"/>
  <c r="G880" i="17"/>
  <c r="G881" i="17" s="1"/>
  <c r="G882" i="17" s="1"/>
  <c r="G883" i="17" s="1"/>
  <c r="G884" i="17" s="1"/>
  <c r="G885" i="17" s="1"/>
  <c r="V881" i="17" l="1"/>
  <c r="W881" i="17" s="1"/>
  <c r="AB882" i="17" s="1"/>
  <c r="Z881" i="17"/>
  <c r="AA881" i="17" s="1"/>
  <c r="Y881" i="17"/>
  <c r="Q880" i="17"/>
  <c r="H881" i="17"/>
  <c r="I881" i="17" s="1"/>
  <c r="P881" i="17" s="1"/>
  <c r="AJ880" i="17"/>
  <c r="C882" i="17"/>
  <c r="X882" i="17" s="1"/>
  <c r="N881" i="17"/>
  <c r="S881" i="17"/>
  <c r="AF880" i="17"/>
  <c r="AM879" i="17"/>
  <c r="AL880" i="17"/>
  <c r="AG879" i="17"/>
  <c r="AH761" i="17"/>
  <c r="AI760" i="17"/>
  <c r="AK760" i="17"/>
  <c r="AD881" i="17"/>
  <c r="O880" i="17"/>
  <c r="AC881" i="17"/>
  <c r="AF881" i="17" s="1"/>
  <c r="V882" i="17" l="1"/>
  <c r="W882" i="17" s="1"/>
  <c r="AB883" i="17" s="1"/>
  <c r="Y882" i="17"/>
  <c r="Z882" i="17"/>
  <c r="AA882" i="17" s="1"/>
  <c r="Q881" i="17"/>
  <c r="AJ881" i="17"/>
  <c r="S882" i="17"/>
  <c r="H882" i="17"/>
  <c r="I882" i="17" s="1"/>
  <c r="P882" i="17" s="1"/>
  <c r="C883" i="17"/>
  <c r="X883" i="17" s="1"/>
  <c r="N882" i="17"/>
  <c r="AE881" i="17"/>
  <c r="AD882" i="17"/>
  <c r="O881" i="17"/>
  <c r="AC882" i="17"/>
  <c r="AE882" i="17" s="1"/>
  <c r="AL881" i="17"/>
  <c r="AM880" i="17"/>
  <c r="AH762" i="17"/>
  <c r="AI761" i="17"/>
  <c r="AK761" i="17"/>
  <c r="AG880" i="17"/>
  <c r="Z883" i="17" l="1"/>
  <c r="AA883" i="17" s="1"/>
  <c r="Y883" i="17"/>
  <c r="V883" i="17"/>
  <c r="W883" i="17" s="1"/>
  <c r="AB884" i="17" s="1"/>
  <c r="Q882" i="17"/>
  <c r="S883" i="17"/>
  <c r="AG881" i="17"/>
  <c r="AJ882" i="17"/>
  <c r="C884" i="17"/>
  <c r="X884" i="17" s="1"/>
  <c r="N883" i="17"/>
  <c r="AH763" i="17"/>
  <c r="AI762" i="17"/>
  <c r="AK762" i="17"/>
  <c r="AF882" i="17"/>
  <c r="AM881" i="17"/>
  <c r="AL882" i="17"/>
  <c r="AD883" i="17"/>
  <c r="AC883" i="17"/>
  <c r="AF883" i="17" s="1"/>
  <c r="O882" i="17"/>
  <c r="H883" i="17"/>
  <c r="I883" i="17" s="1"/>
  <c r="P883" i="17" s="1"/>
  <c r="V884" i="17" l="1"/>
  <c r="W884" i="17" s="1"/>
  <c r="AB885" i="17" s="1"/>
  <c r="Z884" i="17"/>
  <c r="AA884" i="17" s="1"/>
  <c r="Y884" i="17"/>
  <c r="Q883" i="17"/>
  <c r="AG882" i="17"/>
  <c r="H884" i="17"/>
  <c r="I884" i="17" s="1"/>
  <c r="P884" i="17" s="1"/>
  <c r="C885" i="17"/>
  <c r="X885" i="17" s="1"/>
  <c r="N884" i="17"/>
  <c r="AJ883" i="17"/>
  <c r="AC884" i="17"/>
  <c r="AE884" i="17" s="1"/>
  <c r="AD884" i="17"/>
  <c r="O883" i="17"/>
  <c r="AE883" i="17"/>
  <c r="AL883" i="17"/>
  <c r="AM882" i="17"/>
  <c r="AH764" i="17"/>
  <c r="AK763" i="17"/>
  <c r="AI763" i="17"/>
  <c r="S884" i="17"/>
  <c r="V885" i="17" l="1"/>
  <c r="W885" i="17" s="1"/>
  <c r="AB886" i="17" s="1"/>
  <c r="Y885" i="17"/>
  <c r="Z885" i="17"/>
  <c r="AA885" i="17" s="1"/>
  <c r="Q884" i="17"/>
  <c r="S885" i="17"/>
  <c r="AG883" i="17"/>
  <c r="AF884" i="17"/>
  <c r="AD885" i="17"/>
  <c r="O884" i="17"/>
  <c r="AC885" i="17"/>
  <c r="AE885" i="17" s="1"/>
  <c r="AH765" i="17"/>
  <c r="AI764" i="17"/>
  <c r="AK764" i="17"/>
  <c r="N885" i="17"/>
  <c r="C886" i="17"/>
  <c r="X886" i="17" s="1"/>
  <c r="AJ884" i="17"/>
  <c r="AM883" i="17"/>
  <c r="AL884" i="17"/>
  <c r="H885" i="17"/>
  <c r="I885" i="17" s="1"/>
  <c r="P885" i="17" s="1"/>
  <c r="Z886" i="17" l="1"/>
  <c r="AA886" i="17" s="1"/>
  <c r="Y886" i="17"/>
  <c r="V886" i="17"/>
  <c r="W886" i="17" s="1"/>
  <c r="AB887" i="17" s="1"/>
  <c r="G886" i="17"/>
  <c r="G887" i="17" s="1"/>
  <c r="S886" i="17"/>
  <c r="Q885" i="17"/>
  <c r="AF885" i="17"/>
  <c r="H886" i="17"/>
  <c r="I886" i="17" s="1"/>
  <c r="P886" i="17" s="1"/>
  <c r="AJ885" i="17"/>
  <c r="AH766" i="17"/>
  <c r="AK765" i="17"/>
  <c r="AI765" i="17"/>
  <c r="AD886" i="17"/>
  <c r="O885" i="17"/>
  <c r="AC886" i="17"/>
  <c r="AF886" i="17" s="1"/>
  <c r="AG884" i="17"/>
  <c r="AM884" i="17"/>
  <c r="AL885" i="17"/>
  <c r="N886" i="17"/>
  <c r="C887" i="17"/>
  <c r="X887" i="17" s="1"/>
  <c r="Z887" i="17" l="1"/>
  <c r="AA887" i="17" s="1"/>
  <c r="V887" i="17"/>
  <c r="W887" i="17" s="1"/>
  <c r="AB888" i="17" s="1"/>
  <c r="Y887" i="17"/>
  <c r="S887" i="17"/>
  <c r="Q886" i="17"/>
  <c r="AE886" i="17"/>
  <c r="H887" i="17"/>
  <c r="I887" i="17" s="1"/>
  <c r="P887" i="17" s="1"/>
  <c r="AJ886" i="17"/>
  <c r="AM885" i="17"/>
  <c r="AL886" i="17"/>
  <c r="O886" i="17"/>
  <c r="AC887" i="17"/>
  <c r="AF887" i="17" s="1"/>
  <c r="AD887" i="17"/>
  <c r="AH767" i="17"/>
  <c r="AI766" i="17"/>
  <c r="AK766" i="17"/>
  <c r="N887" i="17"/>
  <c r="C888" i="17"/>
  <c r="X888" i="17" s="1"/>
  <c r="AG885" i="17"/>
  <c r="V888" i="17" l="1"/>
  <c r="W888" i="17" s="1"/>
  <c r="AB889" i="17" s="1"/>
  <c r="Z888" i="17"/>
  <c r="AA888" i="17" s="1"/>
  <c r="Y888" i="17"/>
  <c r="G888" i="17"/>
  <c r="G889" i="17" s="1"/>
  <c r="Q887" i="17"/>
  <c r="AC888" i="17"/>
  <c r="AF888" i="17" s="1"/>
  <c r="O887" i="17"/>
  <c r="AD888" i="17"/>
  <c r="N888" i="17"/>
  <c r="C889" i="17"/>
  <c r="X889" i="17" s="1"/>
  <c r="AE887" i="17"/>
  <c r="AL887" i="17"/>
  <c r="AM886" i="17"/>
  <c r="AJ887" i="17"/>
  <c r="H888" i="17"/>
  <c r="I888" i="17" s="1"/>
  <c r="P888" i="17" s="1"/>
  <c r="AG886" i="17"/>
  <c r="AH768" i="17"/>
  <c r="AI767" i="17"/>
  <c r="AK767" i="17"/>
  <c r="S888" i="17"/>
  <c r="V889" i="17" l="1"/>
  <c r="W889" i="17" s="1"/>
  <c r="AB890" i="17" s="1"/>
  <c r="Z889" i="17"/>
  <c r="AA889" i="17" s="1"/>
  <c r="Y889" i="17"/>
  <c r="Q888" i="17"/>
  <c r="S889" i="17"/>
  <c r="AL888" i="17"/>
  <c r="AM887" i="17"/>
  <c r="AG887" i="17"/>
  <c r="AD889" i="17"/>
  <c r="AC889" i="17"/>
  <c r="AE889" i="17" s="1"/>
  <c r="O888" i="17"/>
  <c r="H889" i="17"/>
  <c r="I889" i="17" s="1"/>
  <c r="P889" i="17" s="1"/>
  <c r="AJ888" i="17"/>
  <c r="N889" i="17"/>
  <c r="C890" i="17"/>
  <c r="X890" i="17" s="1"/>
  <c r="AE888" i="17"/>
  <c r="AH769" i="17"/>
  <c r="AI768" i="17"/>
  <c r="AK768" i="17"/>
  <c r="Z890" i="17" l="1"/>
  <c r="AA890" i="17" s="1"/>
  <c r="Y890" i="17"/>
  <c r="V890" i="17"/>
  <c r="W890" i="17" s="1"/>
  <c r="AB891" i="17" s="1"/>
  <c r="G890" i="17"/>
  <c r="Q889" i="17"/>
  <c r="S890" i="17"/>
  <c r="AJ889" i="17"/>
  <c r="AF889" i="17"/>
  <c r="H890" i="17"/>
  <c r="I890" i="17" s="1"/>
  <c r="P890" i="17" s="1"/>
  <c r="AH770" i="17"/>
  <c r="AI769" i="17"/>
  <c r="AK769" i="17"/>
  <c r="AC890" i="17"/>
  <c r="AF890" i="17" s="1"/>
  <c r="O889" i="17"/>
  <c r="AD890" i="17"/>
  <c r="AG888" i="17"/>
  <c r="N890" i="17"/>
  <c r="C891" i="17"/>
  <c r="C892" i="17" s="1"/>
  <c r="AL889" i="17"/>
  <c r="AM888" i="17"/>
  <c r="N892" i="17" l="1"/>
  <c r="C893" i="17"/>
  <c r="V892" i="17"/>
  <c r="W892" i="17" s="1"/>
  <c r="AB893" i="17" s="1"/>
  <c r="X892" i="17"/>
  <c r="Y892" i="17" s="1"/>
  <c r="AC893" i="17" s="1"/>
  <c r="Z892" i="17"/>
  <c r="AA892" i="17" s="1"/>
  <c r="AD893" i="17" s="1"/>
  <c r="X891" i="17"/>
  <c r="Y891" i="17" s="1"/>
  <c r="AC892" i="17" s="1"/>
  <c r="V891" i="17"/>
  <c r="W891" i="17" s="1"/>
  <c r="AB892" i="17" s="1"/>
  <c r="Z891" i="17"/>
  <c r="AA891" i="17" s="1"/>
  <c r="AD892" i="17" s="1"/>
  <c r="G891" i="17"/>
  <c r="G892" i="17" s="1"/>
  <c r="G893" i="17" s="1"/>
  <c r="G894" i="17" s="1"/>
  <c r="G895" i="17" s="1"/>
  <c r="G896" i="17" s="1"/>
  <c r="G897" i="17" s="1"/>
  <c r="G898" i="17" s="1"/>
  <c r="G899" i="17" s="1"/>
  <c r="G900" i="17" s="1"/>
  <c r="G901" i="17" s="1"/>
  <c r="G902" i="17" s="1"/>
  <c r="G903" i="17" s="1"/>
  <c r="Q890" i="17"/>
  <c r="AE890" i="17"/>
  <c r="AM889" i="17"/>
  <c r="AL890" i="17"/>
  <c r="AH771" i="17"/>
  <c r="AI770" i="17"/>
  <c r="AK770" i="17"/>
  <c r="AJ890" i="17"/>
  <c r="N891" i="17"/>
  <c r="S891" i="17"/>
  <c r="S892" i="17" s="1"/>
  <c r="S893" i="17" s="1"/>
  <c r="AG889" i="17"/>
  <c r="H891" i="17"/>
  <c r="H892" i="17" s="1"/>
  <c r="AC891" i="17"/>
  <c r="AE891" i="17" s="1"/>
  <c r="O890" i="17"/>
  <c r="AD891" i="17"/>
  <c r="I892" i="17" l="1"/>
  <c r="P892" i="17" s="1"/>
  <c r="H893" i="17"/>
  <c r="AE893" i="17"/>
  <c r="AF893" i="17"/>
  <c r="Q892" i="17"/>
  <c r="N893" i="17"/>
  <c r="C894" i="17"/>
  <c r="V893" i="17"/>
  <c r="W893" i="17" s="1"/>
  <c r="AB894" i="17" s="1"/>
  <c r="Z893" i="17"/>
  <c r="AA893" i="17" s="1"/>
  <c r="AD894" i="17" s="1"/>
  <c r="X893" i="17"/>
  <c r="Y893" i="17" s="1"/>
  <c r="AC894" i="17" s="1"/>
  <c r="AE892" i="17"/>
  <c r="AJ892" i="17"/>
  <c r="AF892" i="17"/>
  <c r="I891" i="17"/>
  <c r="P891" i="17" s="1"/>
  <c r="AM890" i="17"/>
  <c r="AL891" i="17"/>
  <c r="AL892" i="17" s="1"/>
  <c r="AH772" i="17"/>
  <c r="AI771" i="17"/>
  <c r="AK771" i="17"/>
  <c r="AG890" i="17"/>
  <c r="O891" i="17"/>
  <c r="AF891" i="17"/>
  <c r="AJ891" i="17"/>
  <c r="AJ893" i="17" l="1"/>
  <c r="C895" i="17"/>
  <c r="N894" i="17"/>
  <c r="V894" i="17"/>
  <c r="W894" i="17" s="1"/>
  <c r="AB895" i="17" s="1"/>
  <c r="X894" i="17"/>
  <c r="Y894" i="17" s="1"/>
  <c r="AC895" i="17" s="1"/>
  <c r="Z894" i="17"/>
  <c r="AA894" i="17" s="1"/>
  <c r="AD895" i="17" s="1"/>
  <c r="AG892" i="17"/>
  <c r="AG893" i="17"/>
  <c r="AE894" i="17"/>
  <c r="AF894" i="17"/>
  <c r="S894" i="17"/>
  <c r="AM892" i="17"/>
  <c r="AL893" i="17"/>
  <c r="I893" i="17"/>
  <c r="H894" i="17"/>
  <c r="Q891" i="17"/>
  <c r="AG891" i="17"/>
  <c r="AH773" i="17"/>
  <c r="AI772" i="17"/>
  <c r="AK772" i="17"/>
  <c r="AM891" i="17"/>
  <c r="P893" i="17" l="1"/>
  <c r="Q893" i="17"/>
  <c r="AM893" i="17"/>
  <c r="AL894" i="17"/>
  <c r="I894" i="17"/>
  <c r="H895" i="17"/>
  <c r="S895" i="17"/>
  <c r="AE895" i="17"/>
  <c r="AF895" i="17"/>
  <c r="C896" i="17"/>
  <c r="N895" i="17"/>
  <c r="X895" i="17"/>
  <c r="Y895" i="17" s="1"/>
  <c r="AC896" i="17" s="1"/>
  <c r="Z895" i="17"/>
  <c r="AA895" i="17" s="1"/>
  <c r="AD896" i="17" s="1"/>
  <c r="V895" i="17"/>
  <c r="W895" i="17" s="1"/>
  <c r="AB896" i="17" s="1"/>
  <c r="AJ894" i="17"/>
  <c r="AG894" i="17"/>
  <c r="AH774" i="17"/>
  <c r="AI773" i="17"/>
  <c r="AK773" i="17"/>
  <c r="AJ895" i="17" l="1"/>
  <c r="P894" i="17"/>
  <c r="Q894" i="17"/>
  <c r="N896" i="17"/>
  <c r="C897" i="17"/>
  <c r="V896" i="17"/>
  <c r="W896" i="17" s="1"/>
  <c r="AB897" i="17" s="1"/>
  <c r="Z896" i="17"/>
  <c r="AA896" i="17" s="1"/>
  <c r="AD897" i="17" s="1"/>
  <c r="X896" i="17"/>
  <c r="Y896" i="17" s="1"/>
  <c r="AC897" i="17" s="1"/>
  <c r="AG895" i="17"/>
  <c r="S896" i="17"/>
  <c r="I895" i="17"/>
  <c r="H896" i="17"/>
  <c r="AM894" i="17"/>
  <c r="AL895" i="17"/>
  <c r="AE896" i="17"/>
  <c r="AF896" i="17"/>
  <c r="AH775" i="17"/>
  <c r="AI774" i="17"/>
  <c r="AK774" i="17"/>
  <c r="C898" i="17" l="1"/>
  <c r="N897" i="17"/>
  <c r="V897" i="17"/>
  <c r="W897" i="17" s="1"/>
  <c r="AB898" i="17" s="1"/>
  <c r="X897" i="17"/>
  <c r="Y897" i="17" s="1"/>
  <c r="AC898" i="17" s="1"/>
  <c r="Z897" i="17"/>
  <c r="AA897" i="17" s="1"/>
  <c r="AD898" i="17" s="1"/>
  <c r="AE897" i="17"/>
  <c r="AF897" i="17"/>
  <c r="I896" i="17"/>
  <c r="H897" i="17"/>
  <c r="P895" i="17"/>
  <c r="Q895" i="17"/>
  <c r="AJ896" i="17"/>
  <c r="AG896" i="17"/>
  <c r="AM895" i="17"/>
  <c r="AL896" i="17"/>
  <c r="S897" i="17"/>
  <c r="AH776" i="17"/>
  <c r="AK775" i="17"/>
  <c r="AI775" i="17"/>
  <c r="AJ897" i="17" l="1"/>
  <c r="I897" i="17"/>
  <c r="H898" i="17"/>
  <c r="S898" i="17"/>
  <c r="AM896" i="17"/>
  <c r="AL897" i="17"/>
  <c r="AE898" i="17"/>
  <c r="AF898" i="17"/>
  <c r="P896" i="17"/>
  <c r="Q896" i="17"/>
  <c r="AG897" i="17"/>
  <c r="C899" i="17"/>
  <c r="N898" i="17"/>
  <c r="X898" i="17"/>
  <c r="Y898" i="17" s="1"/>
  <c r="AC899" i="17" s="1"/>
  <c r="Z898" i="17"/>
  <c r="AA898" i="17" s="1"/>
  <c r="AD899" i="17" s="1"/>
  <c r="V898" i="17"/>
  <c r="W898" i="17" s="1"/>
  <c r="AB899" i="17" s="1"/>
  <c r="AH777" i="17"/>
  <c r="AI776" i="17"/>
  <c r="AK776" i="17"/>
  <c r="AJ898" i="17" l="1"/>
  <c r="N899" i="17"/>
  <c r="C900" i="17"/>
  <c r="Z899" i="17"/>
  <c r="AA899" i="17" s="1"/>
  <c r="AD900" i="17" s="1"/>
  <c r="X899" i="17"/>
  <c r="Y899" i="17" s="1"/>
  <c r="AC900" i="17" s="1"/>
  <c r="V899" i="17"/>
  <c r="W899" i="17" s="1"/>
  <c r="AB900" i="17" s="1"/>
  <c r="AG898" i="17"/>
  <c r="AM897" i="17"/>
  <c r="AL898" i="17"/>
  <c r="S899" i="17"/>
  <c r="S900" i="17" s="1"/>
  <c r="AE899" i="17"/>
  <c r="AF899" i="17"/>
  <c r="I898" i="17"/>
  <c r="H899" i="17"/>
  <c r="P897" i="17"/>
  <c r="Q897" i="17"/>
  <c r="AH778" i="17"/>
  <c r="AI777" i="17"/>
  <c r="AK777" i="17"/>
  <c r="I899" i="17" l="1"/>
  <c r="H900" i="17"/>
  <c r="AE900" i="17"/>
  <c r="AF900" i="17"/>
  <c r="C901" i="17"/>
  <c r="S901" i="17" s="1"/>
  <c r="N900" i="17"/>
  <c r="V900" i="17"/>
  <c r="W900" i="17" s="1"/>
  <c r="AB901" i="17" s="1"/>
  <c r="Z900" i="17"/>
  <c r="AA900" i="17" s="1"/>
  <c r="AD901" i="17" s="1"/>
  <c r="X900" i="17"/>
  <c r="Y900" i="17" s="1"/>
  <c r="AC901" i="17" s="1"/>
  <c r="AM898" i="17"/>
  <c r="AL899" i="17"/>
  <c r="AJ899" i="17"/>
  <c r="AG899" i="17"/>
  <c r="P898" i="17"/>
  <c r="Q898" i="17"/>
  <c r="AH779" i="17"/>
  <c r="AI778" i="17"/>
  <c r="AK778" i="17"/>
  <c r="AE901" i="17" l="1"/>
  <c r="AF901" i="17"/>
  <c r="AJ900" i="17"/>
  <c r="AG900" i="17"/>
  <c r="N901" i="17"/>
  <c r="C902" i="17"/>
  <c r="S902" i="17" s="1"/>
  <c r="V901" i="17"/>
  <c r="W901" i="17" s="1"/>
  <c r="AB902" i="17" s="1"/>
  <c r="Z901" i="17"/>
  <c r="AA901" i="17" s="1"/>
  <c r="AD902" i="17" s="1"/>
  <c r="X901" i="17"/>
  <c r="Y901" i="17" s="1"/>
  <c r="AC902" i="17" s="1"/>
  <c r="AM899" i="17"/>
  <c r="AL900" i="17"/>
  <c r="I900" i="17"/>
  <c r="H901" i="17"/>
  <c r="P899" i="17"/>
  <c r="Q899" i="17"/>
  <c r="AH780" i="17"/>
  <c r="AI779" i="17"/>
  <c r="AK779" i="17"/>
  <c r="P900" i="17" l="1"/>
  <c r="Q900" i="17"/>
  <c r="AE902" i="17"/>
  <c r="AF902" i="17"/>
  <c r="N902" i="17"/>
  <c r="C903" i="17"/>
  <c r="S903" i="17" s="1"/>
  <c r="Z902" i="17"/>
  <c r="AA902" i="17" s="1"/>
  <c r="AD903" i="17" s="1"/>
  <c r="X902" i="17"/>
  <c r="Y902" i="17" s="1"/>
  <c r="AC903" i="17" s="1"/>
  <c r="V902" i="17"/>
  <c r="W902" i="17" s="1"/>
  <c r="AB903" i="17" s="1"/>
  <c r="AG901" i="17"/>
  <c r="AM900" i="17"/>
  <c r="AL901" i="17"/>
  <c r="I901" i="17"/>
  <c r="H902" i="17"/>
  <c r="AJ901" i="17"/>
  <c r="AH781" i="17"/>
  <c r="AI780" i="17"/>
  <c r="AK780" i="17"/>
  <c r="AJ902" i="17" l="1"/>
  <c r="AG902" i="17"/>
  <c r="P901" i="17"/>
  <c r="Q901" i="17"/>
  <c r="I902" i="17"/>
  <c r="H903" i="17"/>
  <c r="I903" i="17" s="1"/>
  <c r="P903" i="17" s="1"/>
  <c r="N903" i="17"/>
  <c r="C904" i="17"/>
  <c r="V903" i="17"/>
  <c r="W903" i="17" s="1"/>
  <c r="AB904" i="17" s="1"/>
  <c r="X903" i="17"/>
  <c r="Y903" i="17" s="1"/>
  <c r="AC904" i="17" s="1"/>
  <c r="Z903" i="17"/>
  <c r="AA903" i="17" s="1"/>
  <c r="AD904" i="17" s="1"/>
  <c r="AM901" i="17"/>
  <c r="AL902" i="17"/>
  <c r="AF903" i="17"/>
  <c r="AE903" i="17"/>
  <c r="AH782" i="17"/>
  <c r="AI781" i="17"/>
  <c r="AK781" i="17"/>
  <c r="AM902" i="17" l="1"/>
  <c r="AL903" i="17"/>
  <c r="Q903" i="17"/>
  <c r="P902" i="17"/>
  <c r="Q902" i="17"/>
  <c r="AE904" i="17"/>
  <c r="AF904" i="17"/>
  <c r="H904" i="17"/>
  <c r="N904" i="17"/>
  <c r="C905" i="17"/>
  <c r="V904" i="17"/>
  <c r="W904" i="17" s="1"/>
  <c r="AB905" i="17" s="1"/>
  <c r="Z904" i="17"/>
  <c r="AA904" i="17" s="1"/>
  <c r="AD905" i="17" s="1"/>
  <c r="X904" i="17"/>
  <c r="Y904" i="17" s="1"/>
  <c r="AC905" i="17" s="1"/>
  <c r="G904" i="17"/>
  <c r="G905" i="17" s="1"/>
  <c r="G906" i="17" s="1"/>
  <c r="G907" i="17" s="1"/>
  <c r="G908" i="17" s="1"/>
  <c r="G909" i="17" s="1"/>
  <c r="G910" i="17" s="1"/>
  <c r="G911" i="17" s="1"/>
  <c r="G912" i="17" s="1"/>
  <c r="G913" i="17" s="1"/>
  <c r="G914" i="17" s="1"/>
  <c r="G915" i="17" s="1"/>
  <c r="AJ903" i="17"/>
  <c r="AG903" i="17"/>
  <c r="S904" i="17"/>
  <c r="AH783" i="17"/>
  <c r="AK782" i="17"/>
  <c r="AI782" i="17"/>
  <c r="S905" i="17" l="1"/>
  <c r="AG904" i="17"/>
  <c r="AE905" i="17"/>
  <c r="AF905" i="17"/>
  <c r="AJ904" i="17"/>
  <c r="N905" i="17"/>
  <c r="C906" i="17"/>
  <c r="V905" i="17"/>
  <c r="W905" i="17" s="1"/>
  <c r="AB906" i="17" s="1"/>
  <c r="Z905" i="17"/>
  <c r="AA905" i="17" s="1"/>
  <c r="AD906" i="17" s="1"/>
  <c r="X905" i="17"/>
  <c r="Y905" i="17" s="1"/>
  <c r="AC906" i="17" s="1"/>
  <c r="I904" i="17"/>
  <c r="H905" i="17"/>
  <c r="AL904" i="17"/>
  <c r="AM903" i="17"/>
  <c r="AH784" i="17"/>
  <c r="AI783" i="17"/>
  <c r="AK783" i="17"/>
  <c r="S906" i="17" l="1"/>
  <c r="I905" i="17"/>
  <c r="H906" i="17"/>
  <c r="AJ905" i="17"/>
  <c r="AM904" i="17"/>
  <c r="AL905" i="17"/>
  <c r="P904" i="17"/>
  <c r="Q904" i="17"/>
  <c r="AG905" i="17"/>
  <c r="N906" i="17"/>
  <c r="C907" i="17"/>
  <c r="S907" i="17" s="1"/>
  <c r="V906" i="17"/>
  <c r="W906" i="17" s="1"/>
  <c r="AB907" i="17" s="1"/>
  <c r="Z906" i="17"/>
  <c r="AA906" i="17" s="1"/>
  <c r="AD907" i="17" s="1"/>
  <c r="X906" i="17"/>
  <c r="Y906" i="17" s="1"/>
  <c r="AC907" i="17" s="1"/>
  <c r="AE906" i="17"/>
  <c r="AF906" i="17"/>
  <c r="AH785" i="17"/>
  <c r="AI784" i="17"/>
  <c r="AK784" i="17"/>
  <c r="AJ906" i="17" l="1"/>
  <c r="AF907" i="17"/>
  <c r="AE907" i="17"/>
  <c r="AG906" i="17"/>
  <c r="AM905" i="17"/>
  <c r="AL906" i="17"/>
  <c r="I906" i="17"/>
  <c r="H907" i="17"/>
  <c r="C908" i="17"/>
  <c r="S908" i="17" s="1"/>
  <c r="N907" i="17"/>
  <c r="X907" i="17"/>
  <c r="Y907" i="17" s="1"/>
  <c r="AC908" i="17" s="1"/>
  <c r="Z907" i="17"/>
  <c r="AA907" i="17" s="1"/>
  <c r="AD908" i="17" s="1"/>
  <c r="V907" i="17"/>
  <c r="W907" i="17" s="1"/>
  <c r="AB908" i="17" s="1"/>
  <c r="P905" i="17"/>
  <c r="Q905" i="17"/>
  <c r="AH786" i="17"/>
  <c r="AI785" i="17"/>
  <c r="AK785" i="17"/>
  <c r="AE908" i="17" l="1"/>
  <c r="P906" i="17"/>
  <c r="Q906" i="17"/>
  <c r="AL907" i="17"/>
  <c r="AM906" i="17"/>
  <c r="C909" i="17"/>
  <c r="N908" i="17"/>
  <c r="V908" i="17"/>
  <c r="W908" i="17" s="1"/>
  <c r="AB909" i="17" s="1"/>
  <c r="Z908" i="17"/>
  <c r="AA908" i="17" s="1"/>
  <c r="AD909" i="17" s="1"/>
  <c r="X908" i="17"/>
  <c r="Y908" i="17" s="1"/>
  <c r="AC909" i="17" s="1"/>
  <c r="AG907" i="17"/>
  <c r="AF908" i="17"/>
  <c r="AJ907" i="17"/>
  <c r="I907" i="17"/>
  <c r="H908" i="17"/>
  <c r="AH787" i="17"/>
  <c r="AI786" i="17"/>
  <c r="AK786" i="17"/>
  <c r="AF909" i="17" l="1"/>
  <c r="AE909" i="17"/>
  <c r="AJ908" i="17"/>
  <c r="N909" i="17"/>
  <c r="C910" i="17"/>
  <c r="V909" i="17"/>
  <c r="W909" i="17" s="1"/>
  <c r="AB910" i="17" s="1"/>
  <c r="X909" i="17"/>
  <c r="Y909" i="17" s="1"/>
  <c r="AC910" i="17" s="1"/>
  <c r="Z909" i="17"/>
  <c r="AA909" i="17" s="1"/>
  <c r="AD910" i="17" s="1"/>
  <c r="AL908" i="17"/>
  <c r="AM907" i="17"/>
  <c r="I908" i="17"/>
  <c r="H909" i="17"/>
  <c r="S909" i="17"/>
  <c r="P907" i="17"/>
  <c r="Q907" i="17"/>
  <c r="AG908" i="17"/>
  <c r="AH788" i="17"/>
  <c r="AI787" i="17"/>
  <c r="AK787" i="17"/>
  <c r="C911" i="17" l="1"/>
  <c r="N910" i="17"/>
  <c r="X910" i="17"/>
  <c r="Y910" i="17" s="1"/>
  <c r="AC911" i="17" s="1"/>
  <c r="Z910" i="17"/>
  <c r="AA910" i="17" s="1"/>
  <c r="AD911" i="17" s="1"/>
  <c r="V910" i="17"/>
  <c r="W910" i="17" s="1"/>
  <c r="AB911" i="17" s="1"/>
  <c r="S910" i="17"/>
  <c r="AJ909" i="17"/>
  <c r="AE910" i="17"/>
  <c r="AF910" i="17"/>
  <c r="AG909" i="17"/>
  <c r="I909" i="17"/>
  <c r="H910" i="17"/>
  <c r="P908" i="17"/>
  <c r="Q908" i="17"/>
  <c r="AM908" i="17"/>
  <c r="AL909" i="17"/>
  <c r="AH789" i="17"/>
  <c r="AI788" i="17"/>
  <c r="AK788" i="17"/>
  <c r="AF911" i="17" l="1"/>
  <c r="AE911" i="17"/>
  <c r="AJ910" i="17"/>
  <c r="C912" i="17"/>
  <c r="N911" i="17"/>
  <c r="Z911" i="17"/>
  <c r="AA911" i="17" s="1"/>
  <c r="AD912" i="17" s="1"/>
  <c r="X911" i="17"/>
  <c r="Y911" i="17" s="1"/>
  <c r="AC912" i="17" s="1"/>
  <c r="V911" i="17"/>
  <c r="W911" i="17" s="1"/>
  <c r="AB912" i="17" s="1"/>
  <c r="AM909" i="17"/>
  <c r="AL910" i="17"/>
  <c r="I910" i="17"/>
  <c r="H911" i="17"/>
  <c r="AG910" i="17"/>
  <c r="S911" i="17"/>
  <c r="P909" i="17"/>
  <c r="Q909" i="17"/>
  <c r="AH790" i="17"/>
  <c r="AI789" i="17"/>
  <c r="AK789" i="17"/>
  <c r="S912" i="17" l="1"/>
  <c r="C913" i="17"/>
  <c r="N912" i="17"/>
  <c r="V912" i="17"/>
  <c r="W912" i="17" s="1"/>
  <c r="AB913" i="17" s="1"/>
  <c r="Z912" i="17"/>
  <c r="AA912" i="17" s="1"/>
  <c r="AD913" i="17" s="1"/>
  <c r="X912" i="17"/>
  <c r="Y912" i="17" s="1"/>
  <c r="AC913" i="17" s="1"/>
  <c r="S913" i="17"/>
  <c r="P910" i="17"/>
  <c r="Q910" i="17"/>
  <c r="I911" i="17"/>
  <c r="H912" i="17"/>
  <c r="AM910" i="17"/>
  <c r="AL911" i="17"/>
  <c r="AJ911" i="17"/>
  <c r="AG911" i="17"/>
  <c r="AF912" i="17"/>
  <c r="AE912" i="17"/>
  <c r="AH791" i="17"/>
  <c r="AI790" i="17"/>
  <c r="AK790" i="17"/>
  <c r="AF913" i="17" l="1"/>
  <c r="AE913" i="17"/>
  <c r="AM911" i="17"/>
  <c r="AL912" i="17"/>
  <c r="P911" i="17"/>
  <c r="Q911" i="17"/>
  <c r="N913" i="17"/>
  <c r="C914" i="17"/>
  <c r="S914" i="17" s="1"/>
  <c r="V913" i="17"/>
  <c r="W913" i="17" s="1"/>
  <c r="AB914" i="17" s="1"/>
  <c r="X913" i="17"/>
  <c r="Y913" i="17" s="1"/>
  <c r="AC914" i="17" s="1"/>
  <c r="Z913" i="17"/>
  <c r="AA913" i="17" s="1"/>
  <c r="AD914" i="17" s="1"/>
  <c r="AG912" i="17"/>
  <c r="AJ912" i="17"/>
  <c r="I912" i="17"/>
  <c r="H913" i="17"/>
  <c r="AH792" i="17"/>
  <c r="AK791" i="17"/>
  <c r="AI791" i="17"/>
  <c r="AL913" i="17" l="1"/>
  <c r="AM912" i="17"/>
  <c r="AJ913" i="17"/>
  <c r="AE914" i="17"/>
  <c r="AF914" i="17"/>
  <c r="AG913" i="17"/>
  <c r="I913" i="17"/>
  <c r="H914" i="17"/>
  <c r="P912" i="17"/>
  <c r="Q912" i="17"/>
  <c r="C915" i="17"/>
  <c r="N914" i="17"/>
  <c r="X914" i="17"/>
  <c r="Y914" i="17" s="1"/>
  <c r="AC915" i="17" s="1"/>
  <c r="Z914" i="17"/>
  <c r="AA914" i="17" s="1"/>
  <c r="AD915" i="17" s="1"/>
  <c r="V914" i="17"/>
  <c r="W914" i="17" s="1"/>
  <c r="AB915" i="17" s="1"/>
  <c r="AH793" i="17"/>
  <c r="AK792" i="17"/>
  <c r="AI792" i="17"/>
  <c r="AJ914" i="17" l="1"/>
  <c r="S915" i="17"/>
  <c r="C916" i="17"/>
  <c r="N915" i="17"/>
  <c r="V915" i="17"/>
  <c r="W915" i="17" s="1"/>
  <c r="AB916" i="17" s="1"/>
  <c r="Z915" i="17"/>
  <c r="AA915" i="17" s="1"/>
  <c r="AD916" i="17" s="1"/>
  <c r="X915" i="17"/>
  <c r="Y915" i="17" s="1"/>
  <c r="AC916" i="17" s="1"/>
  <c r="AG914" i="17"/>
  <c r="I914" i="17"/>
  <c r="H915" i="17"/>
  <c r="AE915" i="17"/>
  <c r="AF915" i="17"/>
  <c r="P913" i="17"/>
  <c r="Q913" i="17"/>
  <c r="AM913" i="17"/>
  <c r="AL914" i="17"/>
  <c r="AH794" i="17"/>
  <c r="AK793" i="17"/>
  <c r="AI793" i="17"/>
  <c r="AE916" i="17" l="1"/>
  <c r="AF916" i="17"/>
  <c r="C917" i="17"/>
  <c r="N916" i="17"/>
  <c r="Z916" i="17"/>
  <c r="AA916" i="17" s="1"/>
  <c r="AD917" i="17" s="1"/>
  <c r="X916" i="17"/>
  <c r="Y916" i="17" s="1"/>
  <c r="AC917" i="17" s="1"/>
  <c r="V916" i="17"/>
  <c r="W916" i="17" s="1"/>
  <c r="AB917" i="17" s="1"/>
  <c r="G916" i="17"/>
  <c r="G917" i="17" s="1"/>
  <c r="G918" i="17" s="1"/>
  <c r="G919" i="17" s="1"/>
  <c r="G920" i="17" s="1"/>
  <c r="G921" i="17" s="1"/>
  <c r="G922" i="17" s="1"/>
  <c r="G923" i="17" s="1"/>
  <c r="G924" i="17" s="1"/>
  <c r="G925" i="17" s="1"/>
  <c r="G926" i="17" s="1"/>
  <c r="G927" i="17" s="1"/>
  <c r="S916" i="17"/>
  <c r="AM914" i="17"/>
  <c r="AL915" i="17"/>
  <c r="AJ915" i="17"/>
  <c r="AG915" i="17"/>
  <c r="P914" i="17"/>
  <c r="Q914" i="17"/>
  <c r="I915" i="17"/>
  <c r="H916" i="17"/>
  <c r="AH795" i="17"/>
  <c r="AI794" i="17"/>
  <c r="AK794" i="17"/>
  <c r="N917" i="17" l="1"/>
  <c r="C918" i="17"/>
  <c r="V917" i="17"/>
  <c r="W917" i="17" s="1"/>
  <c r="AB918" i="17" s="1"/>
  <c r="Z917" i="17"/>
  <c r="AA917" i="17" s="1"/>
  <c r="AD918" i="17" s="1"/>
  <c r="X917" i="17"/>
  <c r="Y917" i="17" s="1"/>
  <c r="AC918" i="17" s="1"/>
  <c r="AF917" i="17"/>
  <c r="AE917" i="17"/>
  <c r="AJ916" i="17"/>
  <c r="AM915" i="17"/>
  <c r="AL916" i="17"/>
  <c r="S917" i="17"/>
  <c r="S918" i="17" s="1"/>
  <c r="I916" i="17"/>
  <c r="H917" i="17"/>
  <c r="P915" i="17"/>
  <c r="Q915" i="17"/>
  <c r="AG916" i="17"/>
  <c r="AH796" i="17"/>
  <c r="AI795" i="17"/>
  <c r="AK795" i="17"/>
  <c r="AJ917" i="17" l="1"/>
  <c r="I917" i="17"/>
  <c r="H918" i="17"/>
  <c r="P916" i="17"/>
  <c r="Q916" i="17"/>
  <c r="AF918" i="17"/>
  <c r="AE918" i="17"/>
  <c r="AM916" i="17"/>
  <c r="AL917" i="17"/>
  <c r="AG917" i="17"/>
  <c r="N918" i="17"/>
  <c r="C919" i="17"/>
  <c r="S919" i="17" s="1"/>
  <c r="V918" i="17"/>
  <c r="W918" i="17" s="1"/>
  <c r="AB919" i="17" s="1"/>
  <c r="Z918" i="17"/>
  <c r="AA918" i="17" s="1"/>
  <c r="AD919" i="17" s="1"/>
  <c r="X918" i="17"/>
  <c r="Y918" i="17" s="1"/>
  <c r="AC919" i="17" s="1"/>
  <c r="AH797" i="17"/>
  <c r="AI796" i="17"/>
  <c r="AK796" i="17"/>
  <c r="AG918" i="17" l="1"/>
  <c r="AE919" i="17"/>
  <c r="AF919" i="17"/>
  <c r="AM917" i="17"/>
  <c r="AL918" i="17"/>
  <c r="AJ918" i="17"/>
  <c r="C920" i="17"/>
  <c r="N919" i="17"/>
  <c r="X919" i="17"/>
  <c r="Y919" i="17" s="1"/>
  <c r="AC920" i="17" s="1"/>
  <c r="Z919" i="17"/>
  <c r="AA919" i="17" s="1"/>
  <c r="AD920" i="17" s="1"/>
  <c r="V919" i="17"/>
  <c r="W919" i="17" s="1"/>
  <c r="AB920" i="17" s="1"/>
  <c r="I918" i="17"/>
  <c r="H919" i="17"/>
  <c r="P917" i="17"/>
  <c r="Q917" i="17"/>
  <c r="AH798" i="17"/>
  <c r="AK797" i="17"/>
  <c r="AI797" i="17"/>
  <c r="I919" i="17" l="1"/>
  <c r="H920" i="17"/>
  <c r="AJ919" i="17"/>
  <c r="AE920" i="17"/>
  <c r="AF920" i="17"/>
  <c r="P918" i="17"/>
  <c r="Q918" i="17"/>
  <c r="AG919" i="17"/>
  <c r="C921" i="17"/>
  <c r="N920" i="17"/>
  <c r="V920" i="17"/>
  <c r="W920" i="17" s="1"/>
  <c r="AB921" i="17" s="1"/>
  <c r="Z920" i="17"/>
  <c r="AA920" i="17" s="1"/>
  <c r="AD921" i="17" s="1"/>
  <c r="X920" i="17"/>
  <c r="Y920" i="17" s="1"/>
  <c r="AC921" i="17" s="1"/>
  <c r="AL919" i="17"/>
  <c r="AM918" i="17"/>
  <c r="S920" i="17"/>
  <c r="AH799" i="17"/>
  <c r="AI798" i="17"/>
  <c r="AK798" i="17"/>
  <c r="AJ920" i="17" l="1"/>
  <c r="AF921" i="17"/>
  <c r="AE921" i="17"/>
  <c r="AM919" i="17"/>
  <c r="AL920" i="17"/>
  <c r="I920" i="17"/>
  <c r="H921" i="17"/>
  <c r="AG920" i="17"/>
  <c r="C922" i="17"/>
  <c r="N921" i="17"/>
  <c r="V921" i="17"/>
  <c r="W921" i="17" s="1"/>
  <c r="AB922" i="17" s="1"/>
  <c r="Z921" i="17"/>
  <c r="AA921" i="17" s="1"/>
  <c r="AD922" i="17" s="1"/>
  <c r="X921" i="17"/>
  <c r="Y921" i="17" s="1"/>
  <c r="AC922" i="17" s="1"/>
  <c r="P919" i="17"/>
  <c r="Q919" i="17"/>
  <c r="S921" i="17"/>
  <c r="AH800" i="17"/>
  <c r="AI799" i="17"/>
  <c r="AK799" i="17"/>
  <c r="AG921" i="17" l="1"/>
  <c r="AE922" i="17"/>
  <c r="AF922" i="17"/>
  <c r="AJ921" i="17"/>
  <c r="I921" i="17"/>
  <c r="H922" i="17"/>
  <c r="P920" i="17"/>
  <c r="Q920" i="17"/>
  <c r="AL921" i="17"/>
  <c r="AM920" i="17"/>
  <c r="S922" i="17"/>
  <c r="C923" i="17"/>
  <c r="N922" i="17"/>
  <c r="X922" i="17"/>
  <c r="Y922" i="17" s="1"/>
  <c r="AC923" i="17" s="1"/>
  <c r="Z922" i="17"/>
  <c r="AA922" i="17" s="1"/>
  <c r="AD923" i="17" s="1"/>
  <c r="V922" i="17"/>
  <c r="W922" i="17" s="1"/>
  <c r="AB923" i="17" s="1"/>
  <c r="AH801" i="17"/>
  <c r="AI800" i="17"/>
  <c r="AK800" i="17"/>
  <c r="AE923" i="17" l="1"/>
  <c r="AF923" i="17"/>
  <c r="AG922" i="17"/>
  <c r="AJ922" i="17"/>
  <c r="P921" i="17"/>
  <c r="Q921" i="17"/>
  <c r="S923" i="17"/>
  <c r="AL922" i="17"/>
  <c r="AM921" i="17"/>
  <c r="I922" i="17"/>
  <c r="H923" i="17"/>
  <c r="N923" i="17"/>
  <c r="C924" i="17"/>
  <c r="Z923" i="17"/>
  <c r="AA923" i="17" s="1"/>
  <c r="AD924" i="17" s="1"/>
  <c r="X923" i="17"/>
  <c r="Y923" i="17" s="1"/>
  <c r="AC924" i="17" s="1"/>
  <c r="V923" i="17"/>
  <c r="W923" i="17" s="1"/>
  <c r="AB924" i="17" s="1"/>
  <c r="AH802" i="17"/>
  <c r="AI801" i="17"/>
  <c r="AK801" i="17"/>
  <c r="AF924" i="17" l="1"/>
  <c r="AE924" i="17"/>
  <c r="C925" i="17"/>
  <c r="N924" i="17"/>
  <c r="V924" i="17"/>
  <c r="W924" i="17" s="1"/>
  <c r="AB925" i="17" s="1"/>
  <c r="X924" i="17"/>
  <c r="Y924" i="17" s="1"/>
  <c r="AC925" i="17" s="1"/>
  <c r="Z924" i="17"/>
  <c r="AA924" i="17" s="1"/>
  <c r="AD925" i="17" s="1"/>
  <c r="AJ923" i="17"/>
  <c r="P922" i="17"/>
  <c r="Q922" i="17"/>
  <c r="AM922" i="17"/>
  <c r="AL923" i="17"/>
  <c r="AG923" i="17"/>
  <c r="I923" i="17"/>
  <c r="H924" i="17"/>
  <c r="S924" i="17"/>
  <c r="AH803" i="17"/>
  <c r="AK802" i="17"/>
  <c r="AI802" i="17"/>
  <c r="P923" i="17" l="1"/>
  <c r="Q923" i="17"/>
  <c r="AE925" i="17"/>
  <c r="AF925" i="17"/>
  <c r="N925" i="17"/>
  <c r="C926" i="17"/>
  <c r="V925" i="17"/>
  <c r="W925" i="17" s="1"/>
  <c r="AB926" i="17" s="1"/>
  <c r="Z925" i="17"/>
  <c r="AA925" i="17" s="1"/>
  <c r="AD926" i="17" s="1"/>
  <c r="X925" i="17"/>
  <c r="Y925" i="17" s="1"/>
  <c r="AC926" i="17" s="1"/>
  <c r="S925" i="17"/>
  <c r="AG924" i="17"/>
  <c r="I924" i="17"/>
  <c r="H925" i="17"/>
  <c r="AM923" i="17"/>
  <c r="AL924" i="17"/>
  <c r="AJ924" i="17"/>
  <c r="AH804" i="17"/>
  <c r="AI803" i="17"/>
  <c r="AK803" i="17"/>
  <c r="P924" i="17" l="1"/>
  <c r="Q924" i="17"/>
  <c r="S926" i="17"/>
  <c r="AJ925" i="17"/>
  <c r="I925" i="17"/>
  <c r="H926" i="17"/>
  <c r="AG925" i="17"/>
  <c r="AM924" i="17"/>
  <c r="AL925" i="17"/>
  <c r="C927" i="17"/>
  <c r="N926" i="17"/>
  <c r="Z926" i="17"/>
  <c r="AA926" i="17" s="1"/>
  <c r="AD927" i="17" s="1"/>
  <c r="X926" i="17"/>
  <c r="Y926" i="17" s="1"/>
  <c r="AC927" i="17" s="1"/>
  <c r="V926" i="17"/>
  <c r="W926" i="17" s="1"/>
  <c r="AB927" i="17" s="1"/>
  <c r="AE926" i="17"/>
  <c r="AF926" i="17"/>
  <c r="AH805" i="17"/>
  <c r="AI804" i="17"/>
  <c r="AK804" i="17"/>
  <c r="AJ926" i="17" l="1"/>
  <c r="S927" i="17"/>
  <c r="AG926" i="17"/>
  <c r="AE927" i="17"/>
  <c r="AF927" i="17"/>
  <c r="P925" i="17"/>
  <c r="Q925" i="17"/>
  <c r="C928" i="17"/>
  <c r="S928" i="17" s="1"/>
  <c r="N927" i="17"/>
  <c r="V927" i="17"/>
  <c r="W927" i="17" s="1"/>
  <c r="AB928" i="17" s="1"/>
  <c r="X927" i="17"/>
  <c r="Y927" i="17" s="1"/>
  <c r="AC928" i="17" s="1"/>
  <c r="Z927" i="17"/>
  <c r="AA927" i="17" s="1"/>
  <c r="AD928" i="17" s="1"/>
  <c r="I926" i="17"/>
  <c r="H927" i="17"/>
  <c r="AM925" i="17"/>
  <c r="AL926" i="17"/>
  <c r="AH806" i="17"/>
  <c r="AI805" i="17"/>
  <c r="AK805" i="17"/>
  <c r="P926" i="17" l="1"/>
  <c r="Q926" i="17"/>
  <c r="I927" i="17"/>
  <c r="H928" i="17"/>
  <c r="AJ927" i="17"/>
  <c r="AG927" i="17"/>
  <c r="AE928" i="17"/>
  <c r="AF928" i="17"/>
  <c r="N928" i="17"/>
  <c r="C929" i="17"/>
  <c r="X928" i="17"/>
  <c r="Y928" i="17" s="1"/>
  <c r="AC929" i="17" s="1"/>
  <c r="Z928" i="17"/>
  <c r="AA928" i="17" s="1"/>
  <c r="AD929" i="17" s="1"/>
  <c r="V928" i="17"/>
  <c r="W928" i="17" s="1"/>
  <c r="AB929" i="17" s="1"/>
  <c r="G928" i="17"/>
  <c r="G929" i="17" s="1"/>
  <c r="G930" i="17" s="1"/>
  <c r="G931" i="17" s="1"/>
  <c r="G932" i="17" s="1"/>
  <c r="G933" i="17" s="1"/>
  <c r="G934" i="17" s="1"/>
  <c r="G935" i="17" s="1"/>
  <c r="G936" i="17" s="1"/>
  <c r="G937" i="17" s="1"/>
  <c r="G938" i="17" s="1"/>
  <c r="G939" i="17" s="1"/>
  <c r="AM926" i="17"/>
  <c r="AL927" i="17"/>
  <c r="AH807" i="17"/>
  <c r="AI806" i="17"/>
  <c r="AK806" i="17"/>
  <c r="AJ928" i="17" l="1"/>
  <c r="AL928" i="17"/>
  <c r="AM927" i="17"/>
  <c r="AE929" i="17"/>
  <c r="AF929" i="17"/>
  <c r="AG928" i="17"/>
  <c r="I928" i="17"/>
  <c r="H929" i="17"/>
  <c r="P927" i="17"/>
  <c r="Q927" i="17"/>
  <c r="S929" i="17"/>
  <c r="S930" i="17" s="1"/>
  <c r="N929" i="17"/>
  <c r="C930" i="17"/>
  <c r="V929" i="17"/>
  <c r="W929" i="17" s="1"/>
  <c r="AB930" i="17" s="1"/>
  <c r="Z929" i="17"/>
  <c r="AA929" i="17" s="1"/>
  <c r="AD930" i="17" s="1"/>
  <c r="X929" i="17"/>
  <c r="Y929" i="17" s="1"/>
  <c r="AC930" i="17" s="1"/>
  <c r="AH808" i="17"/>
  <c r="AI807" i="17"/>
  <c r="AK807" i="17"/>
  <c r="N930" i="17" l="1"/>
  <c r="C931" i="17"/>
  <c r="V930" i="17"/>
  <c r="W930" i="17" s="1"/>
  <c r="AB931" i="17" s="1"/>
  <c r="X930" i="17"/>
  <c r="Y930" i="17" s="1"/>
  <c r="AC931" i="17" s="1"/>
  <c r="Z930" i="17"/>
  <c r="AA930" i="17" s="1"/>
  <c r="AD931" i="17" s="1"/>
  <c r="I929" i="17"/>
  <c r="H930" i="17"/>
  <c r="P928" i="17"/>
  <c r="Q928" i="17"/>
  <c r="AJ929" i="17"/>
  <c r="AG929" i="17"/>
  <c r="AE930" i="17"/>
  <c r="AF930" i="17"/>
  <c r="AL929" i="17"/>
  <c r="AM928" i="17"/>
  <c r="AH809" i="17"/>
  <c r="AK808" i="17"/>
  <c r="AI808" i="17"/>
  <c r="AJ930" i="17" l="1"/>
  <c r="I930" i="17"/>
  <c r="H931" i="17"/>
  <c r="AE931" i="17"/>
  <c r="AF931" i="17"/>
  <c r="C932" i="17"/>
  <c r="N931" i="17"/>
  <c r="Z931" i="17"/>
  <c r="AA931" i="17" s="1"/>
  <c r="AD932" i="17" s="1"/>
  <c r="X931" i="17"/>
  <c r="Y931" i="17" s="1"/>
  <c r="AC932" i="17" s="1"/>
  <c r="V931" i="17"/>
  <c r="W931" i="17" s="1"/>
  <c r="AB932" i="17" s="1"/>
  <c r="P929" i="17"/>
  <c r="Q929" i="17"/>
  <c r="AG930" i="17"/>
  <c r="S931" i="17"/>
  <c r="AM929" i="17"/>
  <c r="AL930" i="17"/>
  <c r="AH810" i="17"/>
  <c r="AK809" i="17"/>
  <c r="AI809" i="17"/>
  <c r="S932" i="17" l="1"/>
  <c r="AM930" i="17"/>
  <c r="AL931" i="17"/>
  <c r="P930" i="17"/>
  <c r="Q930" i="17"/>
  <c r="AJ931" i="17"/>
  <c r="I931" i="17"/>
  <c r="H932" i="17"/>
  <c r="AF932" i="17"/>
  <c r="AE932" i="17"/>
  <c r="N932" i="17"/>
  <c r="C933" i="17"/>
  <c r="V932" i="17"/>
  <c r="W932" i="17" s="1"/>
  <c r="AB933" i="17" s="1"/>
  <c r="Z932" i="17"/>
  <c r="AA932" i="17" s="1"/>
  <c r="AD933" i="17" s="1"/>
  <c r="X932" i="17"/>
  <c r="Y932" i="17" s="1"/>
  <c r="AC933" i="17" s="1"/>
  <c r="AG931" i="17"/>
  <c r="AH811" i="17"/>
  <c r="AI810" i="17"/>
  <c r="AK810" i="17"/>
  <c r="P931" i="17" l="1"/>
  <c r="Q931" i="17"/>
  <c r="AF933" i="17"/>
  <c r="AE933" i="17"/>
  <c r="AJ932" i="17"/>
  <c r="N933" i="17"/>
  <c r="C934" i="17"/>
  <c r="V933" i="17"/>
  <c r="W933" i="17" s="1"/>
  <c r="AB934" i="17" s="1"/>
  <c r="Z933" i="17"/>
  <c r="AA933" i="17" s="1"/>
  <c r="AD934" i="17" s="1"/>
  <c r="X933" i="17"/>
  <c r="Y933" i="17" s="1"/>
  <c r="AC934" i="17" s="1"/>
  <c r="AG932" i="17"/>
  <c r="AM931" i="17"/>
  <c r="AL932" i="17"/>
  <c r="S933" i="17"/>
  <c r="I932" i="17"/>
  <c r="H933" i="17"/>
  <c r="AH812" i="17"/>
  <c r="AK811" i="17"/>
  <c r="AI811" i="17"/>
  <c r="S934" i="17" l="1"/>
  <c r="P932" i="17"/>
  <c r="Q932" i="17"/>
  <c r="AG933" i="17"/>
  <c r="AM932" i="17"/>
  <c r="AL933" i="17"/>
  <c r="C935" i="17"/>
  <c r="N934" i="17"/>
  <c r="Z934" i="17"/>
  <c r="AA934" i="17" s="1"/>
  <c r="AD935" i="17" s="1"/>
  <c r="X934" i="17"/>
  <c r="Y934" i="17" s="1"/>
  <c r="AC935" i="17" s="1"/>
  <c r="V934" i="17"/>
  <c r="W934" i="17" s="1"/>
  <c r="AB935" i="17" s="1"/>
  <c r="I933" i="17"/>
  <c r="H934" i="17"/>
  <c r="AJ933" i="17"/>
  <c r="AE934" i="17"/>
  <c r="AF934" i="17"/>
  <c r="AH813" i="17"/>
  <c r="AI812" i="17"/>
  <c r="AK812" i="17"/>
  <c r="AJ934" i="17" l="1"/>
  <c r="AG934" i="17"/>
  <c r="AM933" i="17"/>
  <c r="AL934" i="17"/>
  <c r="I934" i="17"/>
  <c r="H935" i="17"/>
  <c r="S935" i="17"/>
  <c r="C936" i="17"/>
  <c r="N935" i="17"/>
  <c r="X935" i="17"/>
  <c r="Y935" i="17" s="1"/>
  <c r="AC936" i="17" s="1"/>
  <c r="Z935" i="17"/>
  <c r="AA935" i="17" s="1"/>
  <c r="AD936" i="17" s="1"/>
  <c r="V935" i="17"/>
  <c r="W935" i="17" s="1"/>
  <c r="AB936" i="17" s="1"/>
  <c r="P933" i="17"/>
  <c r="Q933" i="17"/>
  <c r="AF935" i="17"/>
  <c r="AE935" i="17"/>
  <c r="AH814" i="17"/>
  <c r="AK813" i="17"/>
  <c r="AI813" i="17"/>
  <c r="AJ935" i="17" l="1"/>
  <c r="S936" i="17"/>
  <c r="N936" i="17"/>
  <c r="C937" i="17"/>
  <c r="V936" i="17"/>
  <c r="W936" i="17" s="1"/>
  <c r="AB937" i="17" s="1"/>
  <c r="X936" i="17"/>
  <c r="Y936" i="17" s="1"/>
  <c r="AC937" i="17" s="1"/>
  <c r="Z936" i="17"/>
  <c r="AA936" i="17" s="1"/>
  <c r="AD937" i="17" s="1"/>
  <c r="AG935" i="17"/>
  <c r="AL935" i="17"/>
  <c r="AM934" i="17"/>
  <c r="I935" i="17"/>
  <c r="H936" i="17"/>
  <c r="AE936" i="17"/>
  <c r="AF936" i="17"/>
  <c r="P934" i="17"/>
  <c r="Q934" i="17"/>
  <c r="AH815" i="17"/>
  <c r="AI814" i="17"/>
  <c r="AK814" i="17"/>
  <c r="AF937" i="17" l="1"/>
  <c r="AE937" i="17"/>
  <c r="C938" i="17"/>
  <c r="N937" i="17"/>
  <c r="V937" i="17"/>
  <c r="W937" i="17" s="1"/>
  <c r="AB938" i="17" s="1"/>
  <c r="X937" i="17"/>
  <c r="Y937" i="17" s="1"/>
  <c r="AC938" i="17" s="1"/>
  <c r="Z937" i="17"/>
  <c r="AA937" i="17" s="1"/>
  <c r="AD938" i="17" s="1"/>
  <c r="AG936" i="17"/>
  <c r="I936" i="17"/>
  <c r="H937" i="17"/>
  <c r="AL936" i="17"/>
  <c r="AM935" i="17"/>
  <c r="AJ936" i="17"/>
  <c r="P935" i="17"/>
  <c r="Q935" i="17"/>
  <c r="S937" i="17"/>
  <c r="AH816" i="17"/>
  <c r="AI815" i="17"/>
  <c r="AK815" i="17"/>
  <c r="I937" i="17" l="1"/>
  <c r="H938" i="17"/>
  <c r="N938" i="17"/>
  <c r="C939" i="17"/>
  <c r="Z938" i="17"/>
  <c r="AA938" i="17" s="1"/>
  <c r="AD939" i="17" s="1"/>
  <c r="X938" i="17"/>
  <c r="Y938" i="17" s="1"/>
  <c r="AC939" i="17" s="1"/>
  <c r="V938" i="17"/>
  <c r="W938" i="17" s="1"/>
  <c r="AB939" i="17" s="1"/>
  <c r="AM936" i="17"/>
  <c r="AL937" i="17"/>
  <c r="AJ937" i="17"/>
  <c r="S938" i="17"/>
  <c r="AG937" i="17"/>
  <c r="AE938" i="17"/>
  <c r="AF938" i="17"/>
  <c r="P936" i="17"/>
  <c r="Q936" i="17"/>
  <c r="AH817" i="17"/>
  <c r="AK816" i="17"/>
  <c r="AI816" i="17"/>
  <c r="C940" i="17" l="1"/>
  <c r="N939" i="17"/>
  <c r="V939" i="17"/>
  <c r="W939" i="17" s="1"/>
  <c r="AB940" i="17" s="1"/>
  <c r="Z939" i="17"/>
  <c r="AA939" i="17" s="1"/>
  <c r="AD940" i="17" s="1"/>
  <c r="X939" i="17"/>
  <c r="Y939" i="17" s="1"/>
  <c r="AC940" i="17" s="1"/>
  <c r="AL938" i="17"/>
  <c r="AM937" i="17"/>
  <c r="AE939" i="17"/>
  <c r="AF939" i="17"/>
  <c r="I938" i="17"/>
  <c r="H939" i="17"/>
  <c r="AJ938" i="17"/>
  <c r="AG938" i="17"/>
  <c r="S939" i="17"/>
  <c r="P937" i="17"/>
  <c r="Q937" i="17"/>
  <c r="AH818" i="17"/>
  <c r="AI817" i="17"/>
  <c r="AK817" i="17"/>
  <c r="AG939" i="17" l="1"/>
  <c r="AF940" i="17"/>
  <c r="AE940" i="17"/>
  <c r="P938" i="17"/>
  <c r="Q938" i="17"/>
  <c r="I939" i="17"/>
  <c r="H940" i="17"/>
  <c r="AL939" i="17"/>
  <c r="AM938" i="17"/>
  <c r="S940" i="17"/>
  <c r="AJ939" i="17"/>
  <c r="N940" i="17"/>
  <c r="C941" i="17"/>
  <c r="V940" i="17"/>
  <c r="W940" i="17" s="1"/>
  <c r="AB941" i="17" s="1"/>
  <c r="Z940" i="17"/>
  <c r="AA940" i="17" s="1"/>
  <c r="AD941" i="17" s="1"/>
  <c r="X940" i="17"/>
  <c r="Y940" i="17" s="1"/>
  <c r="AC941" i="17" s="1"/>
  <c r="G940" i="17"/>
  <c r="G941" i="17" s="1"/>
  <c r="G942" i="17" s="1"/>
  <c r="G943" i="17" s="1"/>
  <c r="G944" i="17" s="1"/>
  <c r="G945" i="17" s="1"/>
  <c r="G946" i="17" s="1"/>
  <c r="G947" i="17" s="1"/>
  <c r="G948" i="17" s="1"/>
  <c r="G949" i="17" s="1"/>
  <c r="G950" i="17" s="1"/>
  <c r="G951" i="17" s="1"/>
  <c r="AH819" i="17"/>
  <c r="AI818" i="17"/>
  <c r="AK818" i="17"/>
  <c r="AE941" i="17" l="1"/>
  <c r="AF941" i="17"/>
  <c r="AJ940" i="17"/>
  <c r="I940" i="17"/>
  <c r="H941" i="17"/>
  <c r="N941" i="17"/>
  <c r="C942" i="17"/>
  <c r="V941" i="17"/>
  <c r="W941" i="17" s="1"/>
  <c r="AB942" i="17" s="1"/>
  <c r="X941" i="17"/>
  <c r="Y941" i="17" s="1"/>
  <c r="AC942" i="17" s="1"/>
  <c r="Z941" i="17"/>
  <c r="AA941" i="17" s="1"/>
  <c r="AD942" i="17" s="1"/>
  <c r="AG940" i="17"/>
  <c r="AM939" i="17"/>
  <c r="AL940" i="17"/>
  <c r="P939" i="17"/>
  <c r="Q939" i="17"/>
  <c r="S941" i="17"/>
  <c r="AH820" i="17"/>
  <c r="AK819" i="17"/>
  <c r="AI819" i="17"/>
  <c r="AM940" i="17" l="1"/>
  <c r="AL941" i="17"/>
  <c r="P940" i="17"/>
  <c r="Q940" i="17"/>
  <c r="AF942" i="17"/>
  <c r="AE942" i="17"/>
  <c r="S942" i="17"/>
  <c r="C943" i="17"/>
  <c r="N942" i="17"/>
  <c r="V942" i="17"/>
  <c r="W942" i="17" s="1"/>
  <c r="AB943" i="17" s="1"/>
  <c r="Z942" i="17"/>
  <c r="AA942" i="17" s="1"/>
  <c r="AD943" i="17" s="1"/>
  <c r="X942" i="17"/>
  <c r="Y942" i="17" s="1"/>
  <c r="AC943" i="17" s="1"/>
  <c r="I941" i="17"/>
  <c r="H942" i="17"/>
  <c r="AJ941" i="17"/>
  <c r="AG941" i="17"/>
  <c r="AH821" i="17"/>
  <c r="AI820" i="17"/>
  <c r="AK820" i="17"/>
  <c r="S943" i="17" l="1"/>
  <c r="AJ942" i="17"/>
  <c r="P941" i="17"/>
  <c r="Q941" i="17"/>
  <c r="C944" i="17"/>
  <c r="S944" i="17" s="1"/>
  <c r="N943" i="17"/>
  <c r="Z943" i="17"/>
  <c r="AA943" i="17" s="1"/>
  <c r="AD944" i="17" s="1"/>
  <c r="X943" i="17"/>
  <c r="Y943" i="17" s="1"/>
  <c r="AC944" i="17" s="1"/>
  <c r="V943" i="17"/>
  <c r="W943" i="17" s="1"/>
  <c r="AB944" i="17" s="1"/>
  <c r="I942" i="17"/>
  <c r="H943" i="17"/>
  <c r="AM941" i="17"/>
  <c r="AL942" i="17"/>
  <c r="AF943" i="17"/>
  <c r="AE943" i="17"/>
  <c r="AG942" i="17"/>
  <c r="AH822" i="17"/>
  <c r="AK821" i="17"/>
  <c r="AI821" i="17"/>
  <c r="AG943" i="17" l="1"/>
  <c r="I943" i="17"/>
  <c r="H944" i="17"/>
  <c r="AM942" i="17"/>
  <c r="AL943" i="17"/>
  <c r="P942" i="17"/>
  <c r="Q942" i="17"/>
  <c r="AJ943" i="17"/>
  <c r="N944" i="17"/>
  <c r="C945" i="17"/>
  <c r="S945" i="17" s="1"/>
  <c r="V944" i="17"/>
  <c r="W944" i="17" s="1"/>
  <c r="AB945" i="17" s="1"/>
  <c r="Z944" i="17"/>
  <c r="AA944" i="17" s="1"/>
  <c r="AD945" i="17" s="1"/>
  <c r="X944" i="17"/>
  <c r="Y944" i="17" s="1"/>
  <c r="AC945" i="17" s="1"/>
  <c r="AF944" i="17"/>
  <c r="AE944" i="17"/>
  <c r="AH823" i="17"/>
  <c r="AK822" i="17"/>
  <c r="AI822" i="17"/>
  <c r="AJ944" i="17" l="1"/>
  <c r="AG944" i="17"/>
  <c r="I944" i="17"/>
  <c r="H945" i="17"/>
  <c r="AM943" i="17"/>
  <c r="AL944" i="17"/>
  <c r="P943" i="17"/>
  <c r="Q943" i="17"/>
  <c r="AF945" i="17"/>
  <c r="AE945" i="17"/>
  <c r="N945" i="17"/>
  <c r="C946" i="17"/>
  <c r="V945" i="17"/>
  <c r="W945" i="17" s="1"/>
  <c r="AB946" i="17" s="1"/>
  <c r="X945" i="17"/>
  <c r="Y945" i="17" s="1"/>
  <c r="AC946" i="17" s="1"/>
  <c r="Z945" i="17"/>
  <c r="AA945" i="17" s="1"/>
  <c r="AD946" i="17" s="1"/>
  <c r="AH824" i="17"/>
  <c r="AI823" i="17"/>
  <c r="AK823" i="17"/>
  <c r="AJ945" i="17" l="1"/>
  <c r="AL945" i="17"/>
  <c r="AM944" i="17"/>
  <c r="I945" i="17"/>
  <c r="H946" i="17"/>
  <c r="AG945" i="17"/>
  <c r="P944" i="17"/>
  <c r="Q944" i="17"/>
  <c r="AF946" i="17"/>
  <c r="AE946" i="17"/>
  <c r="S946" i="17"/>
  <c r="C947" i="17"/>
  <c r="N946" i="17"/>
  <c r="X946" i="17"/>
  <c r="Y946" i="17" s="1"/>
  <c r="AC947" i="17" s="1"/>
  <c r="Z946" i="17"/>
  <c r="AA946" i="17" s="1"/>
  <c r="AD947" i="17" s="1"/>
  <c r="V946" i="17"/>
  <c r="W946" i="17" s="1"/>
  <c r="AB947" i="17" s="1"/>
  <c r="AH825" i="17"/>
  <c r="AI824" i="17"/>
  <c r="AK824" i="17"/>
  <c r="S947" i="17" l="1"/>
  <c r="AE947" i="17"/>
  <c r="AF947" i="17"/>
  <c r="I946" i="17"/>
  <c r="H947" i="17"/>
  <c r="N947" i="17"/>
  <c r="C948" i="17"/>
  <c r="X947" i="17"/>
  <c r="Y947" i="17" s="1"/>
  <c r="AC948" i="17" s="1"/>
  <c r="Z947" i="17"/>
  <c r="AA947" i="17" s="1"/>
  <c r="AD948" i="17" s="1"/>
  <c r="V947" i="17"/>
  <c r="W947" i="17" s="1"/>
  <c r="AB948" i="17" s="1"/>
  <c r="P945" i="17"/>
  <c r="Q945" i="17"/>
  <c r="AJ946" i="17"/>
  <c r="AL946" i="17"/>
  <c r="AM945" i="17"/>
  <c r="AG946" i="17"/>
  <c r="AH826" i="17"/>
  <c r="AI825" i="17"/>
  <c r="AK825" i="17"/>
  <c r="I947" i="17" l="1"/>
  <c r="H948" i="17"/>
  <c r="AJ947" i="17"/>
  <c r="AF948" i="17"/>
  <c r="AE948" i="17"/>
  <c r="P946" i="17"/>
  <c r="Q946" i="17"/>
  <c r="N948" i="17"/>
  <c r="C949" i="17"/>
  <c r="V948" i="17"/>
  <c r="W948" i="17" s="1"/>
  <c r="AB949" i="17" s="1"/>
  <c r="X948" i="17"/>
  <c r="Y948" i="17" s="1"/>
  <c r="AC949" i="17" s="1"/>
  <c r="Z948" i="17"/>
  <c r="AA948" i="17" s="1"/>
  <c r="AD949" i="17" s="1"/>
  <c r="AL947" i="17"/>
  <c r="AM946" i="17"/>
  <c r="S948" i="17"/>
  <c r="AG947" i="17"/>
  <c r="AH827" i="17"/>
  <c r="AK826" i="17"/>
  <c r="AI826" i="17"/>
  <c r="S949" i="17" l="1"/>
  <c r="N949" i="17"/>
  <c r="C950" i="17"/>
  <c r="V949" i="17"/>
  <c r="W949" i="17" s="1"/>
  <c r="AB950" i="17" s="1"/>
  <c r="X949" i="17"/>
  <c r="Y949" i="17" s="1"/>
  <c r="AC950" i="17" s="1"/>
  <c r="Z949" i="17"/>
  <c r="AA949" i="17" s="1"/>
  <c r="AD950" i="17" s="1"/>
  <c r="AM947" i="17"/>
  <c r="AL948" i="17"/>
  <c r="AJ948" i="17"/>
  <c r="AG948" i="17"/>
  <c r="I948" i="17"/>
  <c r="H949" i="17"/>
  <c r="AE949" i="17"/>
  <c r="AF949" i="17"/>
  <c r="P947" i="17"/>
  <c r="Q947" i="17"/>
  <c r="AH828" i="17"/>
  <c r="AI827" i="17"/>
  <c r="AK827" i="17"/>
  <c r="AG949" i="17" l="1"/>
  <c r="C951" i="17"/>
  <c r="N950" i="17"/>
  <c r="X950" i="17"/>
  <c r="Y950" i="17" s="1"/>
  <c r="AC951" i="17" s="1"/>
  <c r="Z950" i="17"/>
  <c r="AA950" i="17" s="1"/>
  <c r="AD951" i="17" s="1"/>
  <c r="V950" i="17"/>
  <c r="W950" i="17" s="1"/>
  <c r="AB951" i="17" s="1"/>
  <c r="P948" i="17"/>
  <c r="Q948" i="17"/>
  <c r="AE950" i="17"/>
  <c r="AF950" i="17"/>
  <c r="I949" i="17"/>
  <c r="H950" i="17"/>
  <c r="S950" i="17"/>
  <c r="AJ949" i="17"/>
  <c r="AM948" i="17"/>
  <c r="AL949" i="17"/>
  <c r="AH829" i="17"/>
  <c r="AI828" i="17"/>
  <c r="AK828" i="17"/>
  <c r="S951" i="17" l="1"/>
  <c r="AM949" i="17"/>
  <c r="AL950" i="17"/>
  <c r="C952" i="17"/>
  <c r="N951" i="17"/>
  <c r="V951" i="17"/>
  <c r="W951" i="17" s="1"/>
  <c r="AB952" i="17" s="1"/>
  <c r="Z951" i="17"/>
  <c r="AA951" i="17" s="1"/>
  <c r="AD952" i="17" s="1"/>
  <c r="X951" i="17"/>
  <c r="Y951" i="17" s="1"/>
  <c r="AC952" i="17" s="1"/>
  <c r="I950" i="17"/>
  <c r="H951" i="17"/>
  <c r="AE951" i="17"/>
  <c r="AF951" i="17"/>
  <c r="P949" i="17"/>
  <c r="Q949" i="17"/>
  <c r="AJ950" i="17"/>
  <c r="AG950" i="17"/>
  <c r="AH830" i="17"/>
  <c r="AK829" i="17"/>
  <c r="AI829" i="17"/>
  <c r="AG951" i="17" l="1"/>
  <c r="I951" i="17"/>
  <c r="H952" i="17"/>
  <c r="S952" i="17"/>
  <c r="C953" i="17"/>
  <c r="N952" i="17"/>
  <c r="V952" i="17"/>
  <c r="W952" i="17" s="1"/>
  <c r="AB953" i="17" s="1"/>
  <c r="X952" i="17"/>
  <c r="Y952" i="17" s="1"/>
  <c r="AC953" i="17" s="1"/>
  <c r="Z952" i="17"/>
  <c r="AA952" i="17" s="1"/>
  <c r="AD953" i="17" s="1"/>
  <c r="G952" i="17"/>
  <c r="G953" i="17" s="1"/>
  <c r="G954" i="17" s="1"/>
  <c r="G955" i="17" s="1"/>
  <c r="G956" i="17" s="1"/>
  <c r="G957" i="17" s="1"/>
  <c r="G958" i="17" s="1"/>
  <c r="G959" i="17" s="1"/>
  <c r="G960" i="17" s="1"/>
  <c r="G961" i="17" s="1"/>
  <c r="G962" i="17" s="1"/>
  <c r="G963" i="17" s="1"/>
  <c r="P950" i="17"/>
  <c r="Q950" i="17"/>
  <c r="AJ951" i="17"/>
  <c r="AL951" i="17"/>
  <c r="AM950" i="17"/>
  <c r="AE952" i="17"/>
  <c r="AF952" i="17"/>
  <c r="AH831" i="17"/>
  <c r="AI830" i="17"/>
  <c r="AK830" i="17"/>
  <c r="S953" i="17" l="1"/>
  <c r="AG952" i="17"/>
  <c r="N953" i="17"/>
  <c r="C954" i="17"/>
  <c r="S954" i="17" s="1"/>
  <c r="V953" i="17"/>
  <c r="W953" i="17" s="1"/>
  <c r="AB954" i="17" s="1"/>
  <c r="Z953" i="17"/>
  <c r="AA953" i="17" s="1"/>
  <c r="AD954" i="17" s="1"/>
  <c r="X953" i="17"/>
  <c r="Y953" i="17" s="1"/>
  <c r="AC954" i="17" s="1"/>
  <c r="AE953" i="17"/>
  <c r="AF953" i="17"/>
  <c r="AM951" i="17"/>
  <c r="AL952" i="17"/>
  <c r="I952" i="17"/>
  <c r="H953" i="17"/>
  <c r="P951" i="17"/>
  <c r="Q951" i="17"/>
  <c r="AJ952" i="17"/>
  <c r="AH832" i="17"/>
  <c r="AI831" i="17"/>
  <c r="AK831" i="17"/>
  <c r="I953" i="17" l="1"/>
  <c r="H954" i="17"/>
  <c r="AG953" i="17"/>
  <c r="AL953" i="17"/>
  <c r="AM952" i="17"/>
  <c r="P952" i="17"/>
  <c r="Q952" i="17"/>
  <c r="AF954" i="17"/>
  <c r="AE954" i="17"/>
  <c r="C955" i="17"/>
  <c r="N954" i="17"/>
  <c r="V954" i="17"/>
  <c r="W954" i="17" s="1"/>
  <c r="AB955" i="17" s="1"/>
  <c r="X954" i="17"/>
  <c r="Y954" i="17" s="1"/>
  <c r="AC955" i="17" s="1"/>
  <c r="Z954" i="17"/>
  <c r="AA954" i="17" s="1"/>
  <c r="AD955" i="17" s="1"/>
  <c r="AJ953" i="17"/>
  <c r="AH833" i="17"/>
  <c r="AI832" i="17"/>
  <c r="AK832" i="17"/>
  <c r="AL954" i="17" l="1"/>
  <c r="AM953" i="17"/>
  <c r="N955" i="17"/>
  <c r="C956" i="17"/>
  <c r="X955" i="17"/>
  <c r="Y955" i="17" s="1"/>
  <c r="AC956" i="17" s="1"/>
  <c r="Z955" i="17"/>
  <c r="AA955" i="17" s="1"/>
  <c r="AD956" i="17" s="1"/>
  <c r="V955" i="17"/>
  <c r="W955" i="17" s="1"/>
  <c r="AB956" i="17" s="1"/>
  <c r="AE955" i="17"/>
  <c r="AF955" i="17"/>
  <c r="AJ954" i="17"/>
  <c r="AG954" i="17"/>
  <c r="I954" i="17"/>
  <c r="H955" i="17"/>
  <c r="P953" i="17"/>
  <c r="Q953" i="17"/>
  <c r="S955" i="17"/>
  <c r="S956" i="17" s="1"/>
  <c r="AH834" i="17"/>
  <c r="AI833" i="17"/>
  <c r="AK833" i="17"/>
  <c r="AG955" i="17" l="1"/>
  <c r="AF956" i="17"/>
  <c r="AE956" i="17"/>
  <c r="I955" i="17"/>
  <c r="H956" i="17"/>
  <c r="N956" i="17"/>
  <c r="C957" i="17"/>
  <c r="S957" i="17" s="1"/>
  <c r="V956" i="17"/>
  <c r="W956" i="17" s="1"/>
  <c r="AB957" i="17" s="1"/>
  <c r="X956" i="17"/>
  <c r="Y956" i="17" s="1"/>
  <c r="AC957" i="17" s="1"/>
  <c r="Z956" i="17"/>
  <c r="AA956" i="17" s="1"/>
  <c r="AD957" i="17" s="1"/>
  <c r="P954" i="17"/>
  <c r="Q954" i="17"/>
  <c r="AM954" i="17"/>
  <c r="AL955" i="17"/>
  <c r="AJ955" i="17"/>
  <c r="AH835" i="17"/>
  <c r="AI834" i="17"/>
  <c r="AK834" i="17"/>
  <c r="AJ956" i="17" l="1"/>
  <c r="I956" i="17"/>
  <c r="H957" i="17"/>
  <c r="AL956" i="17"/>
  <c r="AM955" i="17"/>
  <c r="P955" i="17"/>
  <c r="Q955" i="17"/>
  <c r="AG956" i="17"/>
  <c r="N957" i="17"/>
  <c r="C958" i="17"/>
  <c r="V957" i="17"/>
  <c r="W957" i="17" s="1"/>
  <c r="AB958" i="17" s="1"/>
  <c r="X957" i="17"/>
  <c r="Y957" i="17" s="1"/>
  <c r="AC958" i="17" s="1"/>
  <c r="Z957" i="17"/>
  <c r="AA957" i="17" s="1"/>
  <c r="AD958" i="17" s="1"/>
  <c r="AF957" i="17"/>
  <c r="AE957" i="17"/>
  <c r="AH836" i="17"/>
  <c r="AI835" i="17"/>
  <c r="AK835" i="17"/>
  <c r="AJ957" i="17" l="1"/>
  <c r="S958" i="17"/>
  <c r="N958" i="17"/>
  <c r="C959" i="17"/>
  <c r="X958" i="17"/>
  <c r="Y958" i="17" s="1"/>
  <c r="AC959" i="17" s="1"/>
  <c r="Z958" i="17"/>
  <c r="AA958" i="17" s="1"/>
  <c r="AD959" i="17" s="1"/>
  <c r="V958" i="17"/>
  <c r="W958" i="17" s="1"/>
  <c r="AB959" i="17" s="1"/>
  <c r="AG957" i="17"/>
  <c r="AL957" i="17"/>
  <c r="AM956" i="17"/>
  <c r="I957" i="17"/>
  <c r="H958" i="17"/>
  <c r="AE958" i="17"/>
  <c r="AF958" i="17"/>
  <c r="P956" i="17"/>
  <c r="Q956" i="17"/>
  <c r="AH837" i="17"/>
  <c r="AI836" i="17"/>
  <c r="AK836" i="17"/>
  <c r="AF959" i="17" l="1"/>
  <c r="AE959" i="17"/>
  <c r="AG958" i="17"/>
  <c r="I958" i="17"/>
  <c r="H959" i="17"/>
  <c r="P957" i="17"/>
  <c r="Q957" i="17"/>
  <c r="S959" i="17"/>
  <c r="AJ958" i="17"/>
  <c r="N959" i="17"/>
  <c r="C960" i="17"/>
  <c r="X959" i="17"/>
  <c r="Y959" i="17" s="1"/>
  <c r="AC960" i="17" s="1"/>
  <c r="Z959" i="17"/>
  <c r="AA959" i="17" s="1"/>
  <c r="AD960" i="17" s="1"/>
  <c r="V959" i="17"/>
  <c r="W959" i="17" s="1"/>
  <c r="AB960" i="17" s="1"/>
  <c r="AL958" i="17"/>
  <c r="AM957" i="17"/>
  <c r="AH838" i="17"/>
  <c r="AK837" i="17"/>
  <c r="AI837" i="17"/>
  <c r="AG959" i="17" l="1"/>
  <c r="I959" i="17"/>
  <c r="H960" i="17"/>
  <c r="AF960" i="17"/>
  <c r="AE960" i="17"/>
  <c r="P958" i="17"/>
  <c r="Q958" i="17"/>
  <c r="AM958" i="17"/>
  <c r="AL959" i="17"/>
  <c r="S960" i="17"/>
  <c r="AJ959" i="17"/>
  <c r="C961" i="17"/>
  <c r="N960" i="17"/>
  <c r="V960" i="17"/>
  <c r="W960" i="17" s="1"/>
  <c r="AB961" i="17" s="1"/>
  <c r="X960" i="17"/>
  <c r="Y960" i="17" s="1"/>
  <c r="AC961" i="17" s="1"/>
  <c r="Z960" i="17"/>
  <c r="AA960" i="17" s="1"/>
  <c r="AD961" i="17" s="1"/>
  <c r="AH839" i="17"/>
  <c r="AI838" i="17"/>
  <c r="AK838" i="17"/>
  <c r="AJ960" i="17" l="1"/>
  <c r="I960" i="17"/>
  <c r="H961" i="17"/>
  <c r="N961" i="17"/>
  <c r="C962" i="17"/>
  <c r="V961" i="17"/>
  <c r="W961" i="17" s="1"/>
  <c r="AB962" i="17" s="1"/>
  <c r="X961" i="17"/>
  <c r="Y961" i="17" s="1"/>
  <c r="AC962" i="17" s="1"/>
  <c r="Z961" i="17"/>
  <c r="AA961" i="17" s="1"/>
  <c r="AD962" i="17" s="1"/>
  <c r="P959" i="17"/>
  <c r="Q959" i="17"/>
  <c r="AF961" i="17"/>
  <c r="AE961" i="17"/>
  <c r="AG960" i="17"/>
  <c r="S961" i="17"/>
  <c r="AL960" i="17"/>
  <c r="AM959" i="17"/>
  <c r="AH840" i="17"/>
  <c r="AK839" i="17"/>
  <c r="AI839" i="17"/>
  <c r="AJ961" i="17" l="1"/>
  <c r="N962" i="17"/>
  <c r="C963" i="17"/>
  <c r="Z962" i="17"/>
  <c r="AA962" i="17" s="1"/>
  <c r="AD963" i="17" s="1"/>
  <c r="X962" i="17"/>
  <c r="Y962" i="17" s="1"/>
  <c r="AC963" i="17" s="1"/>
  <c r="V962" i="17"/>
  <c r="W962" i="17" s="1"/>
  <c r="AB963" i="17" s="1"/>
  <c r="AG961" i="17"/>
  <c r="AL961" i="17"/>
  <c r="AM960" i="17"/>
  <c r="I961" i="17"/>
  <c r="H962" i="17"/>
  <c r="P960" i="17"/>
  <c r="Q960" i="17"/>
  <c r="AE962" i="17"/>
  <c r="AF962" i="17"/>
  <c r="S962" i="17"/>
  <c r="AH841" i="17"/>
  <c r="AI840" i="17"/>
  <c r="AK840" i="17"/>
  <c r="AJ962" i="17" l="1"/>
  <c r="AG962" i="17"/>
  <c r="N963" i="17"/>
  <c r="C964" i="17"/>
  <c r="V963" i="17"/>
  <c r="W963" i="17" s="1"/>
  <c r="AB964" i="17" s="1"/>
  <c r="X963" i="17"/>
  <c r="Y963" i="17" s="1"/>
  <c r="AC964" i="17" s="1"/>
  <c r="Z963" i="17"/>
  <c r="AA963" i="17" s="1"/>
  <c r="AD964" i="17" s="1"/>
  <c r="AF963" i="17"/>
  <c r="AE963" i="17"/>
  <c r="I962" i="17"/>
  <c r="H963" i="17"/>
  <c r="S963" i="17"/>
  <c r="P961" i="17"/>
  <c r="Q961" i="17"/>
  <c r="AM961" i="17"/>
  <c r="AL962" i="17"/>
  <c r="AH842" i="17"/>
  <c r="AK841" i="17"/>
  <c r="AI841" i="17"/>
  <c r="AE964" i="17" l="1"/>
  <c r="AF964" i="17"/>
  <c r="AM962" i="17"/>
  <c r="AL963" i="17"/>
  <c r="I963" i="17"/>
  <c r="H964" i="17"/>
  <c r="S964" i="17"/>
  <c r="S965" i="17" s="1"/>
  <c r="AJ963" i="17"/>
  <c r="P962" i="17"/>
  <c r="Q962" i="17"/>
  <c r="AG963" i="17"/>
  <c r="N964" i="17"/>
  <c r="C965" i="17"/>
  <c r="V964" i="17"/>
  <c r="W964" i="17" s="1"/>
  <c r="AB965" i="17" s="1"/>
  <c r="X964" i="17"/>
  <c r="Y964" i="17" s="1"/>
  <c r="AC965" i="17" s="1"/>
  <c r="Z964" i="17"/>
  <c r="AA964" i="17" s="1"/>
  <c r="AD965" i="17" s="1"/>
  <c r="G964" i="17"/>
  <c r="G965" i="17" s="1"/>
  <c r="G966" i="17" s="1"/>
  <c r="G967" i="17" s="1"/>
  <c r="G968" i="17" s="1"/>
  <c r="G969" i="17" s="1"/>
  <c r="G970" i="17" s="1"/>
  <c r="G971" i="17" s="1"/>
  <c r="G972" i="17" s="1"/>
  <c r="G973" i="17" s="1"/>
  <c r="G974" i="17" s="1"/>
  <c r="G975" i="17" s="1"/>
  <c r="AH843" i="17"/>
  <c r="AI842" i="17"/>
  <c r="AK842" i="17"/>
  <c r="AE965" i="17" l="1"/>
  <c r="AF965" i="17"/>
  <c r="C966" i="17"/>
  <c r="N965" i="17"/>
  <c r="V965" i="17"/>
  <c r="W965" i="17" s="1"/>
  <c r="AB966" i="17" s="1"/>
  <c r="Z965" i="17"/>
  <c r="AA965" i="17" s="1"/>
  <c r="AD966" i="17" s="1"/>
  <c r="X965" i="17"/>
  <c r="Y965" i="17" s="1"/>
  <c r="AC966" i="17" s="1"/>
  <c r="S966" i="17"/>
  <c r="AG964" i="17"/>
  <c r="P963" i="17"/>
  <c r="Q963" i="17"/>
  <c r="AJ964" i="17"/>
  <c r="I964" i="17"/>
  <c r="H965" i="17"/>
  <c r="AL964" i="17"/>
  <c r="AM963" i="17"/>
  <c r="AH844" i="17"/>
  <c r="AI843" i="17"/>
  <c r="AK843" i="17"/>
  <c r="C967" i="17" l="1"/>
  <c r="N966" i="17"/>
  <c r="V966" i="17"/>
  <c r="W966" i="17" s="1"/>
  <c r="AB967" i="17" s="1"/>
  <c r="Z966" i="17"/>
  <c r="AA966" i="17" s="1"/>
  <c r="AD967" i="17" s="1"/>
  <c r="X966" i="17"/>
  <c r="Y966" i="17" s="1"/>
  <c r="AC967" i="17" s="1"/>
  <c r="S967" i="17"/>
  <c r="AL965" i="17"/>
  <c r="AM964" i="17"/>
  <c r="P964" i="17"/>
  <c r="Q964" i="17"/>
  <c r="AF966" i="17"/>
  <c r="AE966" i="17"/>
  <c r="AJ965" i="17"/>
  <c r="I965" i="17"/>
  <c r="H966" i="17"/>
  <c r="AG965" i="17"/>
  <c r="AH845" i="17"/>
  <c r="AK844" i="17"/>
  <c r="AI844" i="17"/>
  <c r="AG966" i="17" l="1"/>
  <c r="AE967" i="17"/>
  <c r="AF967" i="17"/>
  <c r="C968" i="17"/>
  <c r="N967" i="17"/>
  <c r="Z967" i="17"/>
  <c r="AA967" i="17" s="1"/>
  <c r="AD968" i="17" s="1"/>
  <c r="X967" i="17"/>
  <c r="Y967" i="17" s="1"/>
  <c r="AC968" i="17" s="1"/>
  <c r="V967" i="17"/>
  <c r="W967" i="17" s="1"/>
  <c r="AB968" i="17" s="1"/>
  <c r="I966" i="17"/>
  <c r="H967" i="17"/>
  <c r="P965" i="17"/>
  <c r="Q965" i="17"/>
  <c r="AJ966" i="17"/>
  <c r="AM965" i="17"/>
  <c r="AL966" i="17"/>
  <c r="AH846" i="17"/>
  <c r="AK845" i="17"/>
  <c r="AI845" i="17"/>
  <c r="AJ967" i="17" l="1"/>
  <c r="I967" i="17"/>
  <c r="H968" i="17"/>
  <c r="P966" i="17"/>
  <c r="Q966" i="17"/>
  <c r="AG967" i="17"/>
  <c r="N968" i="17"/>
  <c r="C969" i="17"/>
  <c r="V968" i="17"/>
  <c r="W968" i="17" s="1"/>
  <c r="AB969" i="17" s="1"/>
  <c r="X968" i="17"/>
  <c r="Y968" i="17" s="1"/>
  <c r="AC969" i="17" s="1"/>
  <c r="Z968" i="17"/>
  <c r="AA968" i="17" s="1"/>
  <c r="AD969" i="17" s="1"/>
  <c r="AL967" i="17"/>
  <c r="AM966" i="17"/>
  <c r="AE968" i="17"/>
  <c r="AF968" i="17"/>
  <c r="S968" i="17"/>
  <c r="AH847" i="17"/>
  <c r="AI846" i="17"/>
  <c r="AK846" i="17"/>
  <c r="S969" i="17" l="1"/>
  <c r="I968" i="17"/>
  <c r="H969" i="17"/>
  <c r="AM967" i="17"/>
  <c r="AL968" i="17"/>
  <c r="P967" i="17"/>
  <c r="Q967" i="17"/>
  <c r="AG968" i="17"/>
  <c r="AF969" i="17"/>
  <c r="AE969" i="17"/>
  <c r="N969" i="17"/>
  <c r="C970" i="17"/>
  <c r="V969" i="17"/>
  <c r="W969" i="17" s="1"/>
  <c r="AB970" i="17" s="1"/>
  <c r="Z969" i="17"/>
  <c r="AA969" i="17" s="1"/>
  <c r="AD970" i="17" s="1"/>
  <c r="X969" i="17"/>
  <c r="Y969" i="17" s="1"/>
  <c r="AC970" i="17" s="1"/>
  <c r="AJ968" i="17"/>
  <c r="AH848" i="17"/>
  <c r="AI847" i="17"/>
  <c r="AK847" i="17"/>
  <c r="AE970" i="17" l="1"/>
  <c r="AF970" i="17"/>
  <c r="AL969" i="17"/>
  <c r="AM968" i="17"/>
  <c r="I969" i="17"/>
  <c r="H970" i="17"/>
  <c r="AJ969" i="17"/>
  <c r="P968" i="17"/>
  <c r="Q968" i="17"/>
  <c r="S970" i="17"/>
  <c r="N970" i="17"/>
  <c r="C971" i="17"/>
  <c r="Z970" i="17"/>
  <c r="AA970" i="17" s="1"/>
  <c r="AD971" i="17" s="1"/>
  <c r="X970" i="17"/>
  <c r="Y970" i="17" s="1"/>
  <c r="AC971" i="17" s="1"/>
  <c r="V970" i="17"/>
  <c r="W970" i="17" s="1"/>
  <c r="AB971" i="17" s="1"/>
  <c r="AG969" i="17"/>
  <c r="AH849" i="17"/>
  <c r="AI848" i="17"/>
  <c r="AK848" i="17"/>
  <c r="I970" i="17" l="1"/>
  <c r="H971" i="17"/>
  <c r="AL970" i="17"/>
  <c r="AM969" i="17"/>
  <c r="P969" i="17"/>
  <c r="Q969" i="17"/>
  <c r="AJ970" i="17"/>
  <c r="C972" i="17"/>
  <c r="N971" i="17"/>
  <c r="X971" i="17"/>
  <c r="Y971" i="17" s="1"/>
  <c r="AC972" i="17" s="1"/>
  <c r="Z971" i="17"/>
  <c r="AA971" i="17" s="1"/>
  <c r="AD972" i="17" s="1"/>
  <c r="V971" i="17"/>
  <c r="W971" i="17" s="1"/>
  <c r="AB972" i="17" s="1"/>
  <c r="AG970" i="17"/>
  <c r="AE971" i="17"/>
  <c r="AF971" i="17"/>
  <c r="S971" i="17"/>
  <c r="AH850" i="17"/>
  <c r="AI849" i="17"/>
  <c r="AK849" i="17"/>
  <c r="S972" i="17" l="1"/>
  <c r="AF972" i="17"/>
  <c r="AE972" i="17"/>
  <c r="AL971" i="17"/>
  <c r="AM970" i="17"/>
  <c r="I971" i="17"/>
  <c r="H972" i="17"/>
  <c r="P970" i="17"/>
  <c r="Q970" i="17"/>
  <c r="N972" i="17"/>
  <c r="C973" i="17"/>
  <c r="V972" i="17"/>
  <c r="W972" i="17" s="1"/>
  <c r="AB973" i="17" s="1"/>
  <c r="X972" i="17"/>
  <c r="Y972" i="17" s="1"/>
  <c r="AC973" i="17" s="1"/>
  <c r="Z972" i="17"/>
  <c r="AA972" i="17" s="1"/>
  <c r="AD973" i="17" s="1"/>
  <c r="AG971" i="17"/>
  <c r="AJ971" i="17"/>
  <c r="AH851" i="17"/>
  <c r="AI850" i="17"/>
  <c r="AK850" i="17"/>
  <c r="S973" i="17" l="1"/>
  <c r="P971" i="17"/>
  <c r="Q971" i="17"/>
  <c r="I972" i="17"/>
  <c r="H973" i="17"/>
  <c r="AM971" i="17"/>
  <c r="AL972" i="17"/>
  <c r="AG972" i="17"/>
  <c r="N973" i="17"/>
  <c r="C974" i="17"/>
  <c r="V973" i="17"/>
  <c r="W973" i="17" s="1"/>
  <c r="AB974" i="17" s="1"/>
  <c r="X973" i="17"/>
  <c r="Y973" i="17" s="1"/>
  <c r="AC974" i="17" s="1"/>
  <c r="Z973" i="17"/>
  <c r="AA973" i="17" s="1"/>
  <c r="AD974" i="17" s="1"/>
  <c r="AF973" i="17"/>
  <c r="AE973" i="17"/>
  <c r="AJ972" i="17"/>
  <c r="AH852" i="17"/>
  <c r="AI851" i="17"/>
  <c r="AK851" i="17"/>
  <c r="AM972" i="17" l="1"/>
  <c r="AL973" i="17"/>
  <c r="AJ973" i="17"/>
  <c r="AG973" i="17"/>
  <c r="I973" i="17"/>
  <c r="H974" i="17"/>
  <c r="C975" i="17"/>
  <c r="N974" i="17"/>
  <c r="Z974" i="17"/>
  <c r="AA974" i="17" s="1"/>
  <c r="AD975" i="17" s="1"/>
  <c r="X974" i="17"/>
  <c r="Y974" i="17" s="1"/>
  <c r="AC975" i="17" s="1"/>
  <c r="V974" i="17"/>
  <c r="W974" i="17" s="1"/>
  <c r="AB975" i="17" s="1"/>
  <c r="AE974" i="17"/>
  <c r="AF974" i="17"/>
  <c r="P972" i="17"/>
  <c r="Q972" i="17"/>
  <c r="S974" i="17"/>
  <c r="AH853" i="17"/>
  <c r="AI852" i="17"/>
  <c r="AK852" i="17"/>
  <c r="P973" i="17" l="1"/>
  <c r="Q973" i="17"/>
  <c r="AJ974" i="17"/>
  <c r="I974" i="17"/>
  <c r="H975" i="17"/>
  <c r="N975" i="17"/>
  <c r="C976" i="17"/>
  <c r="V975" i="17"/>
  <c r="W975" i="17" s="1"/>
  <c r="AB976" i="17" s="1"/>
  <c r="X975" i="17"/>
  <c r="Y975" i="17" s="1"/>
  <c r="AC976" i="17" s="1"/>
  <c r="Z975" i="17"/>
  <c r="AA975" i="17" s="1"/>
  <c r="AD976" i="17" s="1"/>
  <c r="AG974" i="17"/>
  <c r="AE975" i="17"/>
  <c r="AF975" i="17"/>
  <c r="AL974" i="17"/>
  <c r="AM973" i="17"/>
  <c r="S975" i="17"/>
  <c r="AH854" i="17"/>
  <c r="AI853" i="17"/>
  <c r="AK853" i="17"/>
  <c r="AJ975" i="17" l="1"/>
  <c r="S976" i="17"/>
  <c r="AG975" i="17"/>
  <c r="AL975" i="17"/>
  <c r="AM974" i="17"/>
  <c r="P974" i="17"/>
  <c r="Q974" i="17"/>
  <c r="I975" i="17"/>
  <c r="H976" i="17"/>
  <c r="N976" i="17"/>
  <c r="C977" i="17"/>
  <c r="V976" i="17"/>
  <c r="W976" i="17" s="1"/>
  <c r="AB977" i="17" s="1"/>
  <c r="X976" i="17"/>
  <c r="Y976" i="17" s="1"/>
  <c r="AC977" i="17" s="1"/>
  <c r="Z976" i="17"/>
  <c r="AA976" i="17" s="1"/>
  <c r="AD977" i="17" s="1"/>
  <c r="G976" i="17"/>
  <c r="G977" i="17" s="1"/>
  <c r="G978" i="17" s="1"/>
  <c r="G979" i="17" s="1"/>
  <c r="G980" i="17" s="1"/>
  <c r="G981" i="17" s="1"/>
  <c r="G982" i="17" s="1"/>
  <c r="G983" i="17" s="1"/>
  <c r="G984" i="17" s="1"/>
  <c r="G985" i="17" s="1"/>
  <c r="G986" i="17" s="1"/>
  <c r="G987" i="17" s="1"/>
  <c r="AE976" i="17"/>
  <c r="AF976" i="17"/>
  <c r="AH855" i="17"/>
  <c r="AI854" i="17"/>
  <c r="AK854" i="17"/>
  <c r="S977" i="17" l="1"/>
  <c r="AJ976" i="17"/>
  <c r="AG976" i="17"/>
  <c r="I976" i="17"/>
  <c r="H977" i="17"/>
  <c r="AM975" i="17"/>
  <c r="AL976" i="17"/>
  <c r="AE977" i="17"/>
  <c r="AF977" i="17"/>
  <c r="P975" i="17"/>
  <c r="Q975" i="17"/>
  <c r="N977" i="17"/>
  <c r="C978" i="17"/>
  <c r="V977" i="17"/>
  <c r="W977" i="17" s="1"/>
  <c r="AB978" i="17" s="1"/>
  <c r="Z977" i="17"/>
  <c r="AA977" i="17" s="1"/>
  <c r="AD978" i="17" s="1"/>
  <c r="X977" i="17"/>
  <c r="Y977" i="17" s="1"/>
  <c r="AC978" i="17" s="1"/>
  <c r="AH856" i="17"/>
  <c r="AK855" i="17"/>
  <c r="AI855" i="17"/>
  <c r="C979" i="17" l="1"/>
  <c r="N978" i="17"/>
  <c r="V978" i="17"/>
  <c r="W978" i="17" s="1"/>
  <c r="AB979" i="17" s="1"/>
  <c r="Z978" i="17"/>
  <c r="AA978" i="17" s="1"/>
  <c r="AD979" i="17" s="1"/>
  <c r="X978" i="17"/>
  <c r="Y978" i="17" s="1"/>
  <c r="AC979" i="17" s="1"/>
  <c r="AG977" i="17"/>
  <c r="AM976" i="17"/>
  <c r="AL977" i="17"/>
  <c r="I977" i="17"/>
  <c r="H978" i="17"/>
  <c r="P976" i="17"/>
  <c r="Q976" i="17"/>
  <c r="AF978" i="17"/>
  <c r="AE978" i="17"/>
  <c r="AJ977" i="17"/>
  <c r="S978" i="17"/>
  <c r="AH857" i="17"/>
  <c r="AK856" i="17"/>
  <c r="AI856" i="17"/>
  <c r="S979" i="17" l="1"/>
  <c r="AJ978" i="17"/>
  <c r="AE979" i="17"/>
  <c r="AF979" i="17"/>
  <c r="AG978" i="17"/>
  <c r="I978" i="17"/>
  <c r="H979" i="17"/>
  <c r="P977" i="17"/>
  <c r="Q977" i="17"/>
  <c r="N979" i="17"/>
  <c r="C980" i="17"/>
  <c r="Z979" i="17"/>
  <c r="AA979" i="17" s="1"/>
  <c r="AD980" i="17" s="1"/>
  <c r="X979" i="17"/>
  <c r="Y979" i="17" s="1"/>
  <c r="AC980" i="17" s="1"/>
  <c r="V979" i="17"/>
  <c r="W979" i="17" s="1"/>
  <c r="AB980" i="17" s="1"/>
  <c r="AL978" i="17"/>
  <c r="AM977" i="17"/>
  <c r="AH858" i="17"/>
  <c r="AI857" i="17"/>
  <c r="AK857" i="17"/>
  <c r="AE980" i="17" l="1"/>
  <c r="AF980" i="17"/>
  <c r="P978" i="17"/>
  <c r="Q978" i="17"/>
  <c r="AJ979" i="17"/>
  <c r="I979" i="17"/>
  <c r="H980" i="17"/>
  <c r="N980" i="17"/>
  <c r="C981" i="17"/>
  <c r="V980" i="17"/>
  <c r="W980" i="17" s="1"/>
  <c r="AB981" i="17" s="1"/>
  <c r="Z980" i="17"/>
  <c r="AA980" i="17" s="1"/>
  <c r="AD981" i="17" s="1"/>
  <c r="X980" i="17"/>
  <c r="Y980" i="17" s="1"/>
  <c r="AC981" i="17" s="1"/>
  <c r="AM978" i="17"/>
  <c r="AL979" i="17"/>
  <c r="AG979" i="17"/>
  <c r="S980" i="17"/>
  <c r="AH859" i="17"/>
  <c r="AI858" i="17"/>
  <c r="AK858" i="17"/>
  <c r="S981" i="17" l="1"/>
  <c r="I980" i="17"/>
  <c r="H981" i="17"/>
  <c r="AM979" i="17"/>
  <c r="AL980" i="17"/>
  <c r="P979" i="17"/>
  <c r="Q979" i="17"/>
  <c r="AJ980" i="17"/>
  <c r="AG980" i="17"/>
  <c r="AE981" i="17"/>
  <c r="AF981" i="17"/>
  <c r="C982" i="17"/>
  <c r="N981" i="17"/>
  <c r="V981" i="17"/>
  <c r="W981" i="17" s="1"/>
  <c r="AB982" i="17" s="1"/>
  <c r="X981" i="17"/>
  <c r="Y981" i="17" s="1"/>
  <c r="AC982" i="17" s="1"/>
  <c r="Z981" i="17"/>
  <c r="AA981" i="17" s="1"/>
  <c r="AD982" i="17" s="1"/>
  <c r="AH860" i="17"/>
  <c r="AI859" i="17"/>
  <c r="AK859" i="17"/>
  <c r="AJ981" i="17" l="1"/>
  <c r="AG981" i="17"/>
  <c r="C983" i="17"/>
  <c r="N982" i="17"/>
  <c r="X982" i="17"/>
  <c r="Y982" i="17" s="1"/>
  <c r="AC983" i="17" s="1"/>
  <c r="Z982" i="17"/>
  <c r="AA982" i="17" s="1"/>
  <c r="AD983" i="17" s="1"/>
  <c r="V982" i="17"/>
  <c r="W982" i="17" s="1"/>
  <c r="AB983" i="17" s="1"/>
  <c r="AL981" i="17"/>
  <c r="AM980" i="17"/>
  <c r="I981" i="17"/>
  <c r="H982" i="17"/>
  <c r="AE982" i="17"/>
  <c r="AF982" i="17"/>
  <c r="S982" i="17"/>
  <c r="P980" i="17"/>
  <c r="Q980" i="17"/>
  <c r="AH861" i="17"/>
  <c r="AI860" i="17"/>
  <c r="AK860" i="17"/>
  <c r="S983" i="17" l="1"/>
  <c r="AG982" i="17"/>
  <c r="AJ982" i="17"/>
  <c r="AF983" i="17"/>
  <c r="AE983" i="17"/>
  <c r="N983" i="17"/>
  <c r="C984" i="17"/>
  <c r="S984" i="17" s="1"/>
  <c r="X983" i="17"/>
  <c r="Y983" i="17" s="1"/>
  <c r="AC984" i="17" s="1"/>
  <c r="Z983" i="17"/>
  <c r="AA983" i="17" s="1"/>
  <c r="AD984" i="17" s="1"/>
  <c r="V983" i="17"/>
  <c r="W983" i="17" s="1"/>
  <c r="AB984" i="17" s="1"/>
  <c r="P981" i="17"/>
  <c r="Q981" i="17"/>
  <c r="I982" i="17"/>
  <c r="H983" i="17"/>
  <c r="AL982" i="17"/>
  <c r="AM981" i="17"/>
  <c r="AH862" i="17"/>
  <c r="AK861" i="17"/>
  <c r="AI861" i="17"/>
  <c r="AE984" i="17" l="1"/>
  <c r="AF984" i="17"/>
  <c r="AL983" i="17"/>
  <c r="AM982" i="17"/>
  <c r="I983" i="17"/>
  <c r="H984" i="17"/>
  <c r="AJ983" i="17"/>
  <c r="N984" i="17"/>
  <c r="C985" i="17"/>
  <c r="S985" i="17" s="1"/>
  <c r="V984" i="17"/>
  <c r="W984" i="17" s="1"/>
  <c r="AB985" i="17" s="1"/>
  <c r="X984" i="17"/>
  <c r="Y984" i="17" s="1"/>
  <c r="AC985" i="17" s="1"/>
  <c r="Z984" i="17"/>
  <c r="AA984" i="17" s="1"/>
  <c r="AD985" i="17" s="1"/>
  <c r="P982" i="17"/>
  <c r="Q982" i="17"/>
  <c r="AG983" i="17"/>
  <c r="AH863" i="17"/>
  <c r="AK862" i="17"/>
  <c r="AI862" i="17"/>
  <c r="AE985" i="17" l="1"/>
  <c r="AF985" i="17"/>
  <c r="AJ984" i="17"/>
  <c r="N985" i="17"/>
  <c r="C986" i="17"/>
  <c r="V985" i="17"/>
  <c r="W985" i="17" s="1"/>
  <c r="AB986" i="17" s="1"/>
  <c r="X985" i="17"/>
  <c r="Y985" i="17" s="1"/>
  <c r="AC986" i="17" s="1"/>
  <c r="Z985" i="17"/>
  <c r="AA985" i="17" s="1"/>
  <c r="AD986" i="17" s="1"/>
  <c r="AL984" i="17"/>
  <c r="AM983" i="17"/>
  <c r="AG984" i="17"/>
  <c r="I984" i="17"/>
  <c r="H985" i="17"/>
  <c r="P983" i="17"/>
  <c r="Q983" i="17"/>
  <c r="AH864" i="17"/>
  <c r="AI863" i="17"/>
  <c r="AK863" i="17"/>
  <c r="AE986" i="17" l="1"/>
  <c r="AF986" i="17"/>
  <c r="C987" i="17"/>
  <c r="N986" i="17"/>
  <c r="X986" i="17"/>
  <c r="Y986" i="17" s="1"/>
  <c r="AC987" i="17" s="1"/>
  <c r="Z986" i="17"/>
  <c r="AA986" i="17" s="1"/>
  <c r="AD987" i="17" s="1"/>
  <c r="V986" i="17"/>
  <c r="W986" i="17" s="1"/>
  <c r="AB987" i="17" s="1"/>
  <c r="AJ985" i="17"/>
  <c r="I985" i="17"/>
  <c r="H986" i="17"/>
  <c r="AL985" i="17"/>
  <c r="AM984" i="17"/>
  <c r="AG985" i="17"/>
  <c r="P984" i="17"/>
  <c r="Q984" i="17"/>
  <c r="S986" i="17"/>
  <c r="AH865" i="17"/>
  <c r="AI864" i="17"/>
  <c r="AK864" i="17"/>
  <c r="C988" i="17" l="1"/>
  <c r="N987" i="17"/>
  <c r="V987" i="17"/>
  <c r="W987" i="17" s="1"/>
  <c r="AB988" i="17" s="1"/>
  <c r="Z987" i="17"/>
  <c r="AA987" i="17" s="1"/>
  <c r="AD988" i="17" s="1"/>
  <c r="X987" i="17"/>
  <c r="Y987" i="17" s="1"/>
  <c r="AC988" i="17" s="1"/>
  <c r="AJ986" i="17"/>
  <c r="AE987" i="17"/>
  <c r="AF987" i="17"/>
  <c r="AL986" i="17"/>
  <c r="AM985" i="17"/>
  <c r="I986" i="17"/>
  <c r="H987" i="17"/>
  <c r="P985" i="17"/>
  <c r="Q985" i="17"/>
  <c r="AG986" i="17"/>
  <c r="S987" i="17"/>
  <c r="S988" i="17" s="1"/>
  <c r="AH866" i="17"/>
  <c r="AI865" i="17"/>
  <c r="AK865" i="17"/>
  <c r="AE988" i="17" l="1"/>
  <c r="AF988" i="17"/>
  <c r="P986" i="17"/>
  <c r="Q986" i="17"/>
  <c r="C989" i="17"/>
  <c r="N988" i="17"/>
  <c r="Z988" i="17"/>
  <c r="AA988" i="17" s="1"/>
  <c r="AD989" i="17" s="1"/>
  <c r="V988" i="17"/>
  <c r="W988" i="17" s="1"/>
  <c r="AB989" i="17" s="1"/>
  <c r="X988" i="17"/>
  <c r="Y988" i="17" s="1"/>
  <c r="AC989" i="17" s="1"/>
  <c r="G988" i="17"/>
  <c r="G989" i="17" s="1"/>
  <c r="G990" i="17" s="1"/>
  <c r="G991" i="17" s="1"/>
  <c r="G992" i="17" s="1"/>
  <c r="G993" i="17" s="1"/>
  <c r="G994" i="17" s="1"/>
  <c r="G995" i="17" s="1"/>
  <c r="G996" i="17" s="1"/>
  <c r="G997" i="17" s="1"/>
  <c r="G998" i="17" s="1"/>
  <c r="G999" i="17" s="1"/>
  <c r="AG987" i="17"/>
  <c r="I987" i="17"/>
  <c r="H988" i="17"/>
  <c r="AL987" i="17"/>
  <c r="AM986" i="17"/>
  <c r="AJ987" i="17"/>
  <c r="AH867" i="17"/>
  <c r="AI866" i="17"/>
  <c r="AK866" i="17"/>
  <c r="AL988" i="17" l="1"/>
  <c r="AM987" i="17"/>
  <c r="P987" i="17"/>
  <c r="Q987" i="17"/>
  <c r="C990" i="17"/>
  <c r="N989" i="17"/>
  <c r="V989" i="17"/>
  <c r="W989" i="17" s="1"/>
  <c r="AB990" i="17" s="1"/>
  <c r="X989" i="17"/>
  <c r="Y989" i="17" s="1"/>
  <c r="AC990" i="17" s="1"/>
  <c r="Z989" i="17"/>
  <c r="AA989" i="17" s="1"/>
  <c r="AD990" i="17" s="1"/>
  <c r="S989" i="17"/>
  <c r="I988" i="17"/>
  <c r="H989" i="17"/>
  <c r="AJ988" i="17"/>
  <c r="AE989" i="17"/>
  <c r="AF989" i="17"/>
  <c r="AG988" i="17"/>
  <c r="AH868" i="17"/>
  <c r="AK867" i="17"/>
  <c r="AI867" i="17"/>
  <c r="AJ989" i="17" l="1"/>
  <c r="AE990" i="17"/>
  <c r="AF990" i="17"/>
  <c r="AG989" i="17"/>
  <c r="P988" i="17"/>
  <c r="Q988" i="17"/>
  <c r="S990" i="17"/>
  <c r="C991" i="17"/>
  <c r="N990" i="17"/>
  <c r="V990" i="17"/>
  <c r="W990" i="17" s="1"/>
  <c r="AB991" i="17" s="1"/>
  <c r="Z990" i="17"/>
  <c r="AA990" i="17" s="1"/>
  <c r="AD991" i="17" s="1"/>
  <c r="X990" i="17"/>
  <c r="Y990" i="17" s="1"/>
  <c r="AC991" i="17" s="1"/>
  <c r="I989" i="17"/>
  <c r="H990" i="17"/>
  <c r="AM988" i="17"/>
  <c r="AL989" i="17"/>
  <c r="AH869" i="17"/>
  <c r="AI868" i="17"/>
  <c r="AK868" i="17"/>
  <c r="I990" i="17" l="1"/>
  <c r="H991" i="17"/>
  <c r="AJ990" i="17"/>
  <c r="AE991" i="17"/>
  <c r="AF991" i="17"/>
  <c r="C992" i="17"/>
  <c r="N991" i="17"/>
  <c r="Z991" i="17"/>
  <c r="AA991" i="17" s="1"/>
  <c r="AD992" i="17" s="1"/>
  <c r="X991" i="17"/>
  <c r="Y991" i="17" s="1"/>
  <c r="AC992" i="17" s="1"/>
  <c r="V991" i="17"/>
  <c r="W991" i="17" s="1"/>
  <c r="AB992" i="17" s="1"/>
  <c r="P989" i="17"/>
  <c r="Q989" i="17"/>
  <c r="AG990" i="17"/>
  <c r="AL990" i="17"/>
  <c r="AM989" i="17"/>
  <c r="S991" i="17"/>
  <c r="AH870" i="17"/>
  <c r="AI869" i="17"/>
  <c r="AK869" i="17"/>
  <c r="AG991" i="17" l="1"/>
  <c r="AM990" i="17"/>
  <c r="AL991" i="17"/>
  <c r="AJ991" i="17"/>
  <c r="C993" i="17"/>
  <c r="N992" i="17"/>
  <c r="V992" i="17"/>
  <c r="W992" i="17" s="1"/>
  <c r="AB993" i="17" s="1"/>
  <c r="X992" i="17"/>
  <c r="Y992" i="17" s="1"/>
  <c r="AC993" i="17" s="1"/>
  <c r="Z992" i="17"/>
  <c r="AA992" i="17" s="1"/>
  <c r="AD993" i="17" s="1"/>
  <c r="I991" i="17"/>
  <c r="H992" i="17"/>
  <c r="AE992" i="17"/>
  <c r="AF992" i="17"/>
  <c r="P990" i="17"/>
  <c r="Q990" i="17"/>
  <c r="S992" i="17"/>
  <c r="AH871" i="17"/>
  <c r="AI870" i="17"/>
  <c r="AK870" i="17"/>
  <c r="S993" i="17" l="1"/>
  <c r="AE993" i="17"/>
  <c r="AF993" i="17"/>
  <c r="AJ992" i="17"/>
  <c r="AG992" i="17"/>
  <c r="AM991" i="17"/>
  <c r="AL992" i="17"/>
  <c r="N993" i="17"/>
  <c r="C994" i="17"/>
  <c r="V993" i="17"/>
  <c r="W993" i="17" s="1"/>
  <c r="AB994" i="17" s="1"/>
  <c r="X993" i="17"/>
  <c r="Y993" i="17" s="1"/>
  <c r="AC994" i="17" s="1"/>
  <c r="Z993" i="17"/>
  <c r="AA993" i="17" s="1"/>
  <c r="AD994" i="17" s="1"/>
  <c r="P991" i="17"/>
  <c r="Q991" i="17"/>
  <c r="I992" i="17"/>
  <c r="H993" i="17"/>
  <c r="AH872" i="17"/>
  <c r="AI871" i="17"/>
  <c r="AK871" i="17"/>
  <c r="I993" i="17" l="1"/>
  <c r="H994" i="17"/>
  <c r="P992" i="17"/>
  <c r="Q992" i="17"/>
  <c r="N994" i="17"/>
  <c r="C995" i="17"/>
  <c r="X994" i="17"/>
  <c r="Y994" i="17" s="1"/>
  <c r="AC995" i="17" s="1"/>
  <c r="Z994" i="17"/>
  <c r="AA994" i="17" s="1"/>
  <c r="AD995" i="17" s="1"/>
  <c r="V994" i="17"/>
  <c r="W994" i="17" s="1"/>
  <c r="AB995" i="17" s="1"/>
  <c r="AM992" i="17"/>
  <c r="AL993" i="17"/>
  <c r="S994" i="17"/>
  <c r="AE994" i="17"/>
  <c r="AF994" i="17"/>
  <c r="AJ993" i="17"/>
  <c r="AG993" i="17"/>
  <c r="AH873" i="17"/>
  <c r="AI872" i="17"/>
  <c r="AK872" i="17"/>
  <c r="AE995" i="17" l="1"/>
  <c r="AF995" i="17"/>
  <c r="S995" i="17"/>
  <c r="AJ994" i="17"/>
  <c r="N995" i="17"/>
  <c r="C996" i="17"/>
  <c r="Z995" i="17"/>
  <c r="AA995" i="17" s="1"/>
  <c r="AD996" i="17" s="1"/>
  <c r="X995" i="17"/>
  <c r="Y995" i="17" s="1"/>
  <c r="AC996" i="17" s="1"/>
  <c r="V995" i="17"/>
  <c r="W995" i="17" s="1"/>
  <c r="AB996" i="17" s="1"/>
  <c r="I994" i="17"/>
  <c r="H995" i="17"/>
  <c r="AG994" i="17"/>
  <c r="AL994" i="17"/>
  <c r="AM993" i="17"/>
  <c r="P993" i="17"/>
  <c r="Q993" i="17"/>
  <c r="AH874" i="17"/>
  <c r="AI873" i="17"/>
  <c r="AK873" i="17"/>
  <c r="AM994" i="17" l="1"/>
  <c r="AL995" i="17"/>
  <c r="AJ995" i="17"/>
  <c r="AF996" i="17"/>
  <c r="AE996" i="17"/>
  <c r="I995" i="17"/>
  <c r="H996" i="17"/>
  <c r="C997" i="17"/>
  <c r="N996" i="17"/>
  <c r="V996" i="17"/>
  <c r="W996" i="17" s="1"/>
  <c r="AB997" i="17" s="1"/>
  <c r="X996" i="17"/>
  <c r="Y996" i="17" s="1"/>
  <c r="AC997" i="17" s="1"/>
  <c r="Z996" i="17"/>
  <c r="AA996" i="17" s="1"/>
  <c r="AD997" i="17" s="1"/>
  <c r="S996" i="17"/>
  <c r="P994" i="17"/>
  <c r="Q994" i="17"/>
  <c r="AG995" i="17"/>
  <c r="AH875" i="17"/>
  <c r="AK874" i="17"/>
  <c r="AI874" i="17"/>
  <c r="C998" i="17" l="1"/>
  <c r="N997" i="17"/>
  <c r="V997" i="17"/>
  <c r="W997" i="17" s="1"/>
  <c r="AB998" i="17" s="1"/>
  <c r="X997" i="17"/>
  <c r="Y997" i="17" s="1"/>
  <c r="AC998" i="17" s="1"/>
  <c r="Z997" i="17"/>
  <c r="AA997" i="17" s="1"/>
  <c r="AD998" i="17" s="1"/>
  <c r="P995" i="17"/>
  <c r="Q995" i="17"/>
  <c r="I996" i="17"/>
  <c r="H997" i="17"/>
  <c r="AG996" i="17"/>
  <c r="S997" i="17"/>
  <c r="AJ996" i="17"/>
  <c r="AL996" i="17"/>
  <c r="AM995" i="17"/>
  <c r="AE997" i="17"/>
  <c r="AF997" i="17"/>
  <c r="AH876" i="17"/>
  <c r="AI875" i="17"/>
  <c r="AK875" i="17"/>
  <c r="S998" i="17" l="1"/>
  <c r="AJ997" i="17"/>
  <c r="P996" i="17"/>
  <c r="Q996" i="17"/>
  <c r="AG997" i="17"/>
  <c r="AM996" i="17"/>
  <c r="AL997" i="17"/>
  <c r="N998" i="17"/>
  <c r="C999" i="17"/>
  <c r="Z998" i="17"/>
  <c r="AA998" i="17" s="1"/>
  <c r="AD999" i="17" s="1"/>
  <c r="X998" i="17"/>
  <c r="Y998" i="17" s="1"/>
  <c r="AC999" i="17" s="1"/>
  <c r="V998" i="17"/>
  <c r="W998" i="17" s="1"/>
  <c r="AB999" i="17" s="1"/>
  <c r="AE998" i="17"/>
  <c r="AF998" i="17"/>
  <c r="I997" i="17"/>
  <c r="H998" i="17"/>
  <c r="AH877" i="17"/>
  <c r="AK876" i="17"/>
  <c r="AI876" i="17"/>
  <c r="S999" i="17" l="1"/>
  <c r="P997" i="17"/>
  <c r="Q997" i="17"/>
  <c r="N999" i="17"/>
  <c r="C1000" i="17"/>
  <c r="V999" i="17"/>
  <c r="W999" i="17" s="1"/>
  <c r="AB1000" i="17" s="1"/>
  <c r="Z999" i="17"/>
  <c r="AA999" i="17" s="1"/>
  <c r="AD1000" i="17" s="1"/>
  <c r="X999" i="17"/>
  <c r="Y999" i="17" s="1"/>
  <c r="AC1000" i="17" s="1"/>
  <c r="I998" i="17"/>
  <c r="H999" i="17"/>
  <c r="AM997" i="17"/>
  <c r="AL998" i="17"/>
  <c r="AJ998" i="17"/>
  <c r="AG998" i="17"/>
  <c r="AE999" i="17"/>
  <c r="AF999" i="17"/>
  <c r="AH878" i="17"/>
  <c r="AK877" i="17"/>
  <c r="AI877" i="17"/>
  <c r="AE1000" i="17" l="1"/>
  <c r="AF1000" i="17"/>
  <c r="N1000" i="17"/>
  <c r="C1001" i="17"/>
  <c r="Z1000" i="17"/>
  <c r="AA1000" i="17" s="1"/>
  <c r="AD1001" i="17" s="1"/>
  <c r="X1000" i="17"/>
  <c r="Y1000" i="17" s="1"/>
  <c r="AC1001" i="17" s="1"/>
  <c r="V1000" i="17"/>
  <c r="W1000" i="17" s="1"/>
  <c r="AB1001" i="17" s="1"/>
  <c r="G1000" i="17"/>
  <c r="G1001" i="17" s="1"/>
  <c r="G1002" i="17" s="1"/>
  <c r="G1003" i="17" s="1"/>
  <c r="G1004" i="17" s="1"/>
  <c r="G1005" i="17" s="1"/>
  <c r="G1006" i="17" s="1"/>
  <c r="G1007" i="17" s="1"/>
  <c r="G1008" i="17" s="1"/>
  <c r="G1009" i="17" s="1"/>
  <c r="G1010" i="17" s="1"/>
  <c r="G1011" i="17" s="1"/>
  <c r="AJ999" i="17"/>
  <c r="P998" i="17"/>
  <c r="Q998" i="17"/>
  <c r="AG999" i="17"/>
  <c r="AL999" i="17"/>
  <c r="AM998" i="17"/>
  <c r="I999" i="17"/>
  <c r="H1000" i="17"/>
  <c r="S1000" i="17"/>
  <c r="S1001" i="17" s="1"/>
  <c r="AH879" i="17"/>
  <c r="AI878" i="17"/>
  <c r="AK878" i="17"/>
  <c r="AF1001" i="17" l="1"/>
  <c r="AE1001" i="17"/>
  <c r="AL1000" i="17"/>
  <c r="AM999" i="17"/>
  <c r="P999" i="17"/>
  <c r="Q999" i="17"/>
  <c r="I1000" i="17"/>
  <c r="H1001" i="17"/>
  <c r="N1001" i="17"/>
  <c r="C1002" i="17"/>
  <c r="V1001" i="17"/>
  <c r="W1001" i="17" s="1"/>
  <c r="AB1002" i="17" s="1"/>
  <c r="X1001" i="17"/>
  <c r="Y1001" i="17" s="1"/>
  <c r="AC1002" i="17" s="1"/>
  <c r="Z1001" i="17"/>
  <c r="AA1001" i="17" s="1"/>
  <c r="AD1002" i="17" s="1"/>
  <c r="AJ1000" i="17"/>
  <c r="AG1000" i="17"/>
  <c r="AH880" i="17"/>
  <c r="AI879" i="17"/>
  <c r="AK879" i="17"/>
  <c r="I1001" i="17" l="1"/>
  <c r="H1002" i="17"/>
  <c r="AJ1001" i="17"/>
  <c r="AF1002" i="17"/>
  <c r="AE1002" i="17"/>
  <c r="AG1001" i="17"/>
  <c r="P1000" i="17"/>
  <c r="Q1000" i="17"/>
  <c r="AM1000" i="17"/>
  <c r="AL1001" i="17"/>
  <c r="C1003" i="17"/>
  <c r="N1002" i="17"/>
  <c r="V1002" i="17"/>
  <c r="W1002" i="17" s="1"/>
  <c r="AB1003" i="17" s="1"/>
  <c r="Z1002" i="17"/>
  <c r="AA1002" i="17" s="1"/>
  <c r="AD1003" i="17" s="1"/>
  <c r="X1002" i="17"/>
  <c r="Y1002" i="17" s="1"/>
  <c r="AC1003" i="17" s="1"/>
  <c r="S1002" i="17"/>
  <c r="AH881" i="17"/>
  <c r="AI880" i="17"/>
  <c r="AK880" i="17"/>
  <c r="S1003" i="17" l="1"/>
  <c r="AJ1002" i="17"/>
  <c r="N1003" i="17"/>
  <c r="C1004" i="17"/>
  <c r="X1003" i="17"/>
  <c r="Y1003" i="17" s="1"/>
  <c r="AC1004" i="17" s="1"/>
  <c r="Z1003" i="17"/>
  <c r="AA1003" i="17" s="1"/>
  <c r="AD1004" i="17" s="1"/>
  <c r="V1003" i="17"/>
  <c r="W1003" i="17" s="1"/>
  <c r="AB1004" i="17" s="1"/>
  <c r="AM1001" i="17"/>
  <c r="AL1002" i="17"/>
  <c r="I1002" i="17"/>
  <c r="H1003" i="17"/>
  <c r="AF1003" i="17"/>
  <c r="AE1003" i="17"/>
  <c r="AG1002" i="17"/>
  <c r="P1001" i="17"/>
  <c r="Q1001" i="17"/>
  <c r="AH882" i="17"/>
  <c r="AI881" i="17"/>
  <c r="AK881" i="17"/>
  <c r="N1004" i="17" l="1"/>
  <c r="C1005" i="17"/>
  <c r="V1004" i="17"/>
  <c r="W1004" i="17" s="1"/>
  <c r="AB1005" i="17" s="1"/>
  <c r="X1004" i="17"/>
  <c r="Y1004" i="17" s="1"/>
  <c r="AC1005" i="17" s="1"/>
  <c r="Z1004" i="17"/>
  <c r="AA1004" i="17" s="1"/>
  <c r="AD1005" i="17" s="1"/>
  <c r="I1003" i="17"/>
  <c r="H1004" i="17"/>
  <c r="AE1004" i="17"/>
  <c r="AF1004" i="17"/>
  <c r="AG1003" i="17"/>
  <c r="AJ1003" i="17"/>
  <c r="P1002" i="17"/>
  <c r="Q1002" i="17"/>
  <c r="AM1002" i="17"/>
  <c r="AL1003" i="17"/>
  <c r="S1004" i="17"/>
  <c r="S1005" i="17" s="1"/>
  <c r="AH883" i="17"/>
  <c r="AI882" i="17"/>
  <c r="AK882" i="17"/>
  <c r="AG1004" i="17" l="1"/>
  <c r="P1003" i="17"/>
  <c r="Q1003" i="17"/>
  <c r="I1004" i="17"/>
  <c r="H1005" i="17"/>
  <c r="AL1004" i="17"/>
  <c r="AM1003" i="17"/>
  <c r="C1006" i="17"/>
  <c r="S1006" i="17" s="1"/>
  <c r="N1005" i="17"/>
  <c r="V1005" i="17"/>
  <c r="W1005" i="17" s="1"/>
  <c r="AB1006" i="17" s="1"/>
  <c r="X1005" i="17"/>
  <c r="Y1005" i="17" s="1"/>
  <c r="AC1006" i="17" s="1"/>
  <c r="Z1005" i="17"/>
  <c r="AA1005" i="17" s="1"/>
  <c r="AD1006" i="17" s="1"/>
  <c r="AF1005" i="17"/>
  <c r="AE1005" i="17"/>
  <c r="AJ1004" i="17"/>
  <c r="AH884" i="17"/>
  <c r="AK883" i="17"/>
  <c r="AI883" i="17"/>
  <c r="AJ1005" i="17" l="1"/>
  <c r="I1005" i="17"/>
  <c r="H1006" i="17"/>
  <c r="AM1004" i="17"/>
  <c r="AL1005" i="17"/>
  <c r="AG1005" i="17"/>
  <c r="P1004" i="17"/>
  <c r="Q1004" i="17"/>
  <c r="N1006" i="17"/>
  <c r="C1007" i="17"/>
  <c r="X1006" i="17"/>
  <c r="Y1006" i="17" s="1"/>
  <c r="AC1007" i="17" s="1"/>
  <c r="Z1006" i="17"/>
  <c r="AA1006" i="17" s="1"/>
  <c r="AD1007" i="17" s="1"/>
  <c r="V1006" i="17"/>
  <c r="W1006" i="17" s="1"/>
  <c r="AB1007" i="17" s="1"/>
  <c r="AF1006" i="17"/>
  <c r="AE1006" i="17"/>
  <c r="AH885" i="17"/>
  <c r="AI884" i="17"/>
  <c r="AK884" i="17"/>
  <c r="C1008" i="17" l="1"/>
  <c r="N1007" i="17"/>
  <c r="Z1007" i="17"/>
  <c r="AA1007" i="17" s="1"/>
  <c r="AD1008" i="17" s="1"/>
  <c r="X1007" i="17"/>
  <c r="Y1007" i="17" s="1"/>
  <c r="AC1008" i="17" s="1"/>
  <c r="V1007" i="17"/>
  <c r="W1007" i="17" s="1"/>
  <c r="AB1008" i="17" s="1"/>
  <c r="AG1006" i="17"/>
  <c r="AF1007" i="17"/>
  <c r="AE1007" i="17"/>
  <c r="AL1006" i="17"/>
  <c r="AM1005" i="17"/>
  <c r="I1006" i="17"/>
  <c r="H1007" i="17"/>
  <c r="P1005" i="17"/>
  <c r="Q1005" i="17"/>
  <c r="AJ1006" i="17"/>
  <c r="S1007" i="17"/>
  <c r="S1008" i="17" s="1"/>
  <c r="AH886" i="17"/>
  <c r="AI885" i="17"/>
  <c r="AK885" i="17"/>
  <c r="AJ1007" i="17" l="1"/>
  <c r="AG1007" i="17"/>
  <c r="I1007" i="17"/>
  <c r="H1008" i="17"/>
  <c r="P1006" i="17"/>
  <c r="Q1006" i="17"/>
  <c r="AF1008" i="17"/>
  <c r="AE1008" i="17"/>
  <c r="AM1006" i="17"/>
  <c r="AL1007" i="17"/>
  <c r="N1008" i="17"/>
  <c r="C1009" i="17"/>
  <c r="V1008" i="17"/>
  <c r="W1008" i="17" s="1"/>
  <c r="AB1009" i="17" s="1"/>
  <c r="X1008" i="17"/>
  <c r="Y1008" i="17" s="1"/>
  <c r="AC1009" i="17" s="1"/>
  <c r="Z1008" i="17"/>
  <c r="AA1008" i="17" s="1"/>
  <c r="AD1009" i="17" s="1"/>
  <c r="AH887" i="17"/>
  <c r="AI886" i="17"/>
  <c r="AK886" i="17"/>
  <c r="AG1008" i="17" l="1"/>
  <c r="AE1009" i="17"/>
  <c r="AF1009" i="17"/>
  <c r="I1008" i="17"/>
  <c r="H1009" i="17"/>
  <c r="C1010" i="17"/>
  <c r="N1009" i="17"/>
  <c r="V1009" i="17"/>
  <c r="W1009" i="17" s="1"/>
  <c r="AB1010" i="17" s="1"/>
  <c r="Z1009" i="17"/>
  <c r="AA1009" i="17" s="1"/>
  <c r="AD1010" i="17" s="1"/>
  <c r="X1009" i="17"/>
  <c r="Y1009" i="17" s="1"/>
  <c r="AC1010" i="17" s="1"/>
  <c r="P1007" i="17"/>
  <c r="Q1007" i="17"/>
  <c r="S1009" i="17"/>
  <c r="AL1008" i="17"/>
  <c r="AM1007" i="17"/>
  <c r="AJ1008" i="17"/>
  <c r="AH888" i="17"/>
  <c r="AI887" i="17"/>
  <c r="AK887" i="17"/>
  <c r="AJ1009" i="17" l="1"/>
  <c r="C1011" i="17"/>
  <c r="N1010" i="17"/>
  <c r="Z1010" i="17"/>
  <c r="AA1010" i="17" s="1"/>
  <c r="AD1011" i="17" s="1"/>
  <c r="X1010" i="17"/>
  <c r="Y1010" i="17" s="1"/>
  <c r="AC1011" i="17" s="1"/>
  <c r="V1010" i="17"/>
  <c r="W1010" i="17" s="1"/>
  <c r="AB1011" i="17" s="1"/>
  <c r="S1010" i="17"/>
  <c r="S1011" i="17" s="1"/>
  <c r="I1009" i="17"/>
  <c r="H1010" i="17"/>
  <c r="AG1009" i="17"/>
  <c r="AM1008" i="17"/>
  <c r="AL1009" i="17"/>
  <c r="P1008" i="17"/>
  <c r="Q1008" i="17"/>
  <c r="AE1010" i="17"/>
  <c r="AF1010" i="17"/>
  <c r="AH889" i="17"/>
  <c r="AI888" i="17"/>
  <c r="AK888" i="17"/>
  <c r="I1010" i="17" l="1"/>
  <c r="H1011" i="17"/>
  <c r="AJ1010" i="17"/>
  <c r="P1009" i="17"/>
  <c r="Q1009" i="17"/>
  <c r="AG1010" i="17"/>
  <c r="AE1011" i="17"/>
  <c r="AF1011" i="17"/>
  <c r="AM1009" i="17"/>
  <c r="AL1010" i="17"/>
  <c r="N1011" i="17"/>
  <c r="C1012" i="17"/>
  <c r="V1011" i="17"/>
  <c r="W1011" i="17" s="1"/>
  <c r="AB1012" i="17" s="1"/>
  <c r="Z1011" i="17"/>
  <c r="AA1011" i="17" s="1"/>
  <c r="AD1012" i="17" s="1"/>
  <c r="X1011" i="17"/>
  <c r="Y1011" i="17" s="1"/>
  <c r="AC1012" i="17" s="1"/>
  <c r="AH890" i="17"/>
  <c r="AI889" i="17"/>
  <c r="AK889" i="17"/>
  <c r="AJ1011" i="17" l="1"/>
  <c r="AG1011" i="17"/>
  <c r="C1013" i="17"/>
  <c r="N1012" i="17"/>
  <c r="X1012" i="17"/>
  <c r="Y1012" i="17" s="1"/>
  <c r="AC1013" i="17" s="1"/>
  <c r="V1012" i="17"/>
  <c r="W1012" i="17" s="1"/>
  <c r="AB1013" i="17" s="1"/>
  <c r="Z1012" i="17"/>
  <c r="AA1012" i="17" s="1"/>
  <c r="AD1013" i="17" s="1"/>
  <c r="G1012" i="17"/>
  <c r="G1013" i="17" s="1"/>
  <c r="G1014" i="17" s="1"/>
  <c r="G1015" i="17" s="1"/>
  <c r="G1016" i="17" s="1"/>
  <c r="G1017" i="17" s="1"/>
  <c r="G1018" i="17" s="1"/>
  <c r="G1019" i="17" s="1"/>
  <c r="G1020" i="17" s="1"/>
  <c r="G1021" i="17" s="1"/>
  <c r="G1022" i="17" s="1"/>
  <c r="G1023" i="17" s="1"/>
  <c r="I1011" i="17"/>
  <c r="H1012" i="17"/>
  <c r="P1010" i="17"/>
  <c r="Q1010" i="17"/>
  <c r="AE1012" i="17"/>
  <c r="AF1012" i="17"/>
  <c r="AM1010" i="17"/>
  <c r="AL1011" i="17"/>
  <c r="S1012" i="17"/>
  <c r="AH891" i="17"/>
  <c r="AH892" i="17" s="1"/>
  <c r="AK890" i="17"/>
  <c r="AI890" i="17"/>
  <c r="AG1012" i="17" l="1"/>
  <c r="AK892" i="17"/>
  <c r="AI892" i="17"/>
  <c r="AH893" i="17"/>
  <c r="AM1011" i="17"/>
  <c r="AL1012" i="17"/>
  <c r="AE1013" i="17"/>
  <c r="AF1013" i="17"/>
  <c r="AJ1012" i="17"/>
  <c r="S1013" i="17"/>
  <c r="N1013" i="17"/>
  <c r="C1014" i="17"/>
  <c r="V1013" i="17"/>
  <c r="W1013" i="17" s="1"/>
  <c r="AB1014" i="17" s="1"/>
  <c r="X1013" i="17"/>
  <c r="Y1013" i="17" s="1"/>
  <c r="AC1014" i="17" s="1"/>
  <c r="Z1013" i="17"/>
  <c r="AA1013" i="17" s="1"/>
  <c r="AD1014" i="17" s="1"/>
  <c r="I1012" i="17"/>
  <c r="H1013" i="17"/>
  <c r="P1011" i="17"/>
  <c r="Q1011" i="17"/>
  <c r="AI891" i="17"/>
  <c r="AK891" i="17"/>
  <c r="AM1012" i="17" l="1"/>
  <c r="AL1013" i="17"/>
  <c r="AI893" i="17"/>
  <c r="AK893" i="17"/>
  <c r="AH894" i="17"/>
  <c r="C1015" i="17"/>
  <c r="N1014" i="17"/>
  <c r="V1014" i="17"/>
  <c r="W1014" i="17" s="1"/>
  <c r="AB1015" i="17" s="1"/>
  <c r="X1014" i="17"/>
  <c r="Y1014" i="17" s="1"/>
  <c r="AC1015" i="17" s="1"/>
  <c r="Z1014" i="17"/>
  <c r="AA1014" i="17" s="1"/>
  <c r="AD1015" i="17" s="1"/>
  <c r="AJ1013" i="17"/>
  <c r="P1012" i="17"/>
  <c r="Q1012" i="17"/>
  <c r="AG1013" i="17"/>
  <c r="S1014" i="17"/>
  <c r="AE1014" i="17"/>
  <c r="AF1014" i="17"/>
  <c r="I1013" i="17"/>
  <c r="H1014" i="17"/>
  <c r="AN5" i="17"/>
  <c r="AN6" i="17" s="1"/>
  <c r="J12" i="30" s="1"/>
  <c r="AO5" i="17"/>
  <c r="S1015" i="17" l="1"/>
  <c r="P1013" i="17"/>
  <c r="Q1013" i="17"/>
  <c r="N1015" i="17"/>
  <c r="C1016" i="17"/>
  <c r="X1015" i="17"/>
  <c r="Y1015" i="17" s="1"/>
  <c r="AC1016" i="17" s="1"/>
  <c r="Z1015" i="17"/>
  <c r="AA1015" i="17" s="1"/>
  <c r="AD1016" i="17" s="1"/>
  <c r="V1015" i="17"/>
  <c r="W1015" i="17" s="1"/>
  <c r="AB1016" i="17" s="1"/>
  <c r="AH895" i="17"/>
  <c r="AI894" i="17"/>
  <c r="AK894" i="17"/>
  <c r="AF1015" i="17"/>
  <c r="AE1015" i="17"/>
  <c r="AJ1014" i="17"/>
  <c r="AG1014" i="17"/>
  <c r="I1014" i="17"/>
  <c r="H1015" i="17"/>
  <c r="AM1013" i="17"/>
  <c r="AL1014" i="17"/>
  <c r="AO6" i="17"/>
  <c r="AO8" i="17"/>
  <c r="L6" i="17" s="1"/>
  <c r="I1015" i="17" l="1"/>
  <c r="H1016" i="17"/>
  <c r="AH896" i="17"/>
  <c r="AI895" i="17"/>
  <c r="AK895" i="17"/>
  <c r="P1014" i="17"/>
  <c r="Q1014" i="17"/>
  <c r="C1017" i="17"/>
  <c r="N1016" i="17"/>
  <c r="V1016" i="17"/>
  <c r="W1016" i="17" s="1"/>
  <c r="AB1017" i="17" s="1"/>
  <c r="Z1016" i="17"/>
  <c r="AA1016" i="17" s="1"/>
  <c r="AD1017" i="17" s="1"/>
  <c r="X1016" i="17"/>
  <c r="Y1016" i="17" s="1"/>
  <c r="AC1017" i="17" s="1"/>
  <c r="AF1016" i="17"/>
  <c r="AE1016" i="17"/>
  <c r="AJ1015" i="17"/>
  <c r="AG1015" i="17"/>
  <c r="S1016" i="17"/>
  <c r="AL1015" i="17"/>
  <c r="AM1014" i="17"/>
  <c r="M6" i="17"/>
  <c r="M7" i="17"/>
  <c r="AP5" i="17"/>
  <c r="AP6" i="17" s="1"/>
  <c r="S1017" i="17" l="1"/>
  <c r="AJ1016" i="17"/>
  <c r="N1017" i="17"/>
  <c r="C1018" i="17"/>
  <c r="V1017" i="17"/>
  <c r="W1017" i="17" s="1"/>
  <c r="AB1018" i="17" s="1"/>
  <c r="X1017" i="17"/>
  <c r="Y1017" i="17" s="1"/>
  <c r="AC1018" i="17" s="1"/>
  <c r="Z1017" i="17"/>
  <c r="AA1017" i="17" s="1"/>
  <c r="AD1018" i="17" s="1"/>
  <c r="AL1016" i="17"/>
  <c r="AM1015" i="17"/>
  <c r="S1018" i="17"/>
  <c r="AG1016" i="17"/>
  <c r="AK896" i="17"/>
  <c r="AI896" i="17"/>
  <c r="AH897" i="17"/>
  <c r="AE1017" i="17"/>
  <c r="AF1017" i="17"/>
  <c r="I1016" i="17"/>
  <c r="H1017" i="17"/>
  <c r="P1015" i="17"/>
  <c r="Q1015" i="17"/>
  <c r="L7" i="17"/>
  <c r="I1017" i="17" l="1"/>
  <c r="H1018" i="17"/>
  <c r="AM1016" i="17"/>
  <c r="AL1017" i="17"/>
  <c r="AJ1017" i="17"/>
  <c r="P1016" i="17"/>
  <c r="Q1016" i="17"/>
  <c r="AG1017" i="17"/>
  <c r="N1018" i="17"/>
  <c r="C1019" i="17"/>
  <c r="S1019" i="17" s="1"/>
  <c r="X1018" i="17"/>
  <c r="Y1018" i="17" s="1"/>
  <c r="AC1019" i="17" s="1"/>
  <c r="Z1018" i="17"/>
  <c r="AA1018" i="17" s="1"/>
  <c r="AD1019" i="17" s="1"/>
  <c r="V1018" i="17"/>
  <c r="W1018" i="17" s="1"/>
  <c r="AB1019" i="17" s="1"/>
  <c r="AE1018" i="17"/>
  <c r="AF1018" i="17"/>
  <c r="AH898" i="17"/>
  <c r="AI897" i="17"/>
  <c r="AK897" i="17"/>
  <c r="L8" i="17"/>
  <c r="M8" i="17"/>
  <c r="M9" i="17" l="1"/>
  <c r="AJ1018" i="17"/>
  <c r="AK898" i="17"/>
  <c r="AI898" i="17"/>
  <c r="AH899" i="17"/>
  <c r="AG1018" i="17"/>
  <c r="AE1019" i="17"/>
  <c r="AF1019" i="17"/>
  <c r="AL1018" i="17"/>
  <c r="AM1017" i="17"/>
  <c r="N1019" i="17"/>
  <c r="C1020" i="17"/>
  <c r="S1020" i="17" s="1"/>
  <c r="Z1019" i="17"/>
  <c r="AA1019" i="17" s="1"/>
  <c r="AD1020" i="17" s="1"/>
  <c r="X1019" i="17"/>
  <c r="Y1019" i="17" s="1"/>
  <c r="AC1020" i="17" s="1"/>
  <c r="V1019" i="17"/>
  <c r="W1019" i="17" s="1"/>
  <c r="AB1020" i="17" s="1"/>
  <c r="I1018" i="17"/>
  <c r="H1019" i="17"/>
  <c r="P1017" i="17"/>
  <c r="Q1017" i="17"/>
  <c r="K7" i="17"/>
  <c r="L9" i="17"/>
  <c r="AG1019" i="17" l="1"/>
  <c r="AI899" i="17"/>
  <c r="AK899" i="17"/>
  <c r="AH900" i="17"/>
  <c r="P1018" i="17"/>
  <c r="Q1018" i="17"/>
  <c r="I1019" i="17"/>
  <c r="H1020" i="17"/>
  <c r="AF1020" i="17"/>
  <c r="AE1020" i="17"/>
  <c r="AL1019" i="17"/>
  <c r="AM1018" i="17"/>
  <c r="N1020" i="17"/>
  <c r="C1021" i="17"/>
  <c r="V1020" i="17"/>
  <c r="W1020" i="17" s="1"/>
  <c r="AB1021" i="17" s="1"/>
  <c r="Z1020" i="17"/>
  <c r="AA1020" i="17" s="1"/>
  <c r="AD1021" i="17" s="1"/>
  <c r="X1020" i="17"/>
  <c r="Y1020" i="17" s="1"/>
  <c r="AC1021" i="17" s="1"/>
  <c r="AJ1019" i="17"/>
  <c r="L10" i="17"/>
  <c r="M10" i="17"/>
  <c r="K8" i="17"/>
  <c r="K9" i="17" s="1"/>
  <c r="M11" i="17" l="1"/>
  <c r="AH901" i="17"/>
  <c r="AI900" i="17"/>
  <c r="AK900" i="17"/>
  <c r="AJ1020" i="17"/>
  <c r="C1022" i="17"/>
  <c r="N1021" i="17"/>
  <c r="V1021" i="17"/>
  <c r="W1021" i="17" s="1"/>
  <c r="AB1022" i="17" s="1"/>
  <c r="X1021" i="17"/>
  <c r="Y1021" i="17" s="1"/>
  <c r="AC1022" i="17" s="1"/>
  <c r="Z1021" i="17"/>
  <c r="AA1021" i="17" s="1"/>
  <c r="AD1022" i="17" s="1"/>
  <c r="AG1020" i="17"/>
  <c r="AF1021" i="17"/>
  <c r="AE1021" i="17"/>
  <c r="I1020" i="17"/>
  <c r="H1021" i="17"/>
  <c r="AM1019" i="17"/>
  <c r="AL1020" i="17"/>
  <c r="P1019" i="17"/>
  <c r="Q1019" i="17"/>
  <c r="S1021" i="17"/>
  <c r="L11" i="17"/>
  <c r="AE1022" i="17" l="1"/>
  <c r="AF1022" i="17"/>
  <c r="I1021" i="17"/>
  <c r="H1022" i="17"/>
  <c r="P1020" i="17"/>
  <c r="Q1020" i="17"/>
  <c r="S1022" i="17"/>
  <c r="N1022" i="17"/>
  <c r="C1023" i="17"/>
  <c r="X1022" i="17"/>
  <c r="Y1022" i="17" s="1"/>
  <c r="AC1023" i="17" s="1"/>
  <c r="Z1022" i="17"/>
  <c r="AA1022" i="17" s="1"/>
  <c r="AD1023" i="17" s="1"/>
  <c r="V1022" i="17"/>
  <c r="W1022" i="17" s="1"/>
  <c r="AB1023" i="17" s="1"/>
  <c r="AK901" i="17"/>
  <c r="AI901" i="17"/>
  <c r="AH902" i="17"/>
  <c r="AJ1021" i="17"/>
  <c r="AG1021" i="17"/>
  <c r="AM1020" i="17"/>
  <c r="AL1021" i="17"/>
  <c r="M12" i="17"/>
  <c r="L12" i="17"/>
  <c r="K10" i="17"/>
  <c r="K11" i="17" l="1"/>
  <c r="P1021" i="17"/>
  <c r="Q1021" i="17"/>
  <c r="I1022" i="17"/>
  <c r="H1023" i="17"/>
  <c r="AF1023" i="17"/>
  <c r="AE1023" i="17"/>
  <c r="S1023" i="17"/>
  <c r="S1024" i="17" s="1"/>
  <c r="AG1022" i="17"/>
  <c r="AH903" i="17"/>
  <c r="AK902" i="17"/>
  <c r="AI902" i="17"/>
  <c r="AJ1022" i="17"/>
  <c r="C1024" i="17"/>
  <c r="N1023" i="17"/>
  <c r="V1023" i="17"/>
  <c r="W1023" i="17" s="1"/>
  <c r="AB1024" i="17" s="1"/>
  <c r="X1023" i="17"/>
  <c r="Y1023" i="17" s="1"/>
  <c r="AC1024" i="17" s="1"/>
  <c r="Z1023" i="17"/>
  <c r="AA1023" i="17" s="1"/>
  <c r="AD1024" i="17" s="1"/>
  <c r="AM1021" i="17"/>
  <c r="AL1022" i="17"/>
  <c r="M13" i="17"/>
  <c r="L13" i="17"/>
  <c r="AJ1023" i="17" l="1"/>
  <c r="AG1023" i="17"/>
  <c r="I1023" i="17"/>
  <c r="H1024" i="17"/>
  <c r="AL1023" i="17"/>
  <c r="AM1022" i="17"/>
  <c r="AH904" i="17"/>
  <c r="AI903" i="17"/>
  <c r="AK903" i="17"/>
  <c r="P1022" i="17"/>
  <c r="Q1022" i="17"/>
  <c r="N1024" i="17"/>
  <c r="C1025" i="17"/>
  <c r="V1024" i="17"/>
  <c r="W1024" i="17" s="1"/>
  <c r="AB1025" i="17" s="1"/>
  <c r="Z1024" i="17"/>
  <c r="AA1024" i="17" s="1"/>
  <c r="AD1025" i="17" s="1"/>
  <c r="X1024" i="17"/>
  <c r="Y1024" i="17" s="1"/>
  <c r="AC1025" i="17" s="1"/>
  <c r="G1024" i="17"/>
  <c r="G1025" i="17" s="1"/>
  <c r="G1026" i="17" s="1"/>
  <c r="G1027" i="17" s="1"/>
  <c r="G1028" i="17" s="1"/>
  <c r="G1029" i="17" s="1"/>
  <c r="G1030" i="17" s="1"/>
  <c r="G1031" i="17" s="1"/>
  <c r="G1032" i="17" s="1"/>
  <c r="G1033" i="17" s="1"/>
  <c r="G1034" i="17" s="1"/>
  <c r="G1035" i="17" s="1"/>
  <c r="K12" i="17"/>
  <c r="AE1024" i="17"/>
  <c r="AF1024" i="17"/>
  <c r="L14" i="17"/>
  <c r="M15" i="17" s="1"/>
  <c r="M14" i="17"/>
  <c r="K13" i="17" l="1"/>
  <c r="AH905" i="17"/>
  <c r="AK904" i="17"/>
  <c r="AI904" i="17"/>
  <c r="I1024" i="17"/>
  <c r="H1025" i="17"/>
  <c r="AG1024" i="17"/>
  <c r="N1025" i="17"/>
  <c r="C1026" i="17"/>
  <c r="V1025" i="17"/>
  <c r="W1025" i="17" s="1"/>
  <c r="AB1026" i="17" s="1"/>
  <c r="Z1025" i="17"/>
  <c r="AA1025" i="17" s="1"/>
  <c r="AD1026" i="17" s="1"/>
  <c r="X1025" i="17"/>
  <c r="Y1025" i="17" s="1"/>
  <c r="AC1026" i="17" s="1"/>
  <c r="P1023" i="17"/>
  <c r="Q1023" i="17"/>
  <c r="AJ1024" i="17"/>
  <c r="AE1025" i="17"/>
  <c r="AF1025" i="17"/>
  <c r="AM1023" i="17"/>
  <c r="AL1024" i="17"/>
  <c r="S1025" i="17"/>
  <c r="L15" i="17"/>
  <c r="S1026" i="17" l="1"/>
  <c r="I1025" i="17"/>
  <c r="H1026" i="17"/>
  <c r="AE1026" i="17"/>
  <c r="AF1026" i="17"/>
  <c r="AI905" i="17"/>
  <c r="AK905" i="17"/>
  <c r="AH906" i="17"/>
  <c r="AJ1025" i="17"/>
  <c r="AM1024" i="17"/>
  <c r="AL1025" i="17"/>
  <c r="P1024" i="17"/>
  <c r="Q1024" i="17"/>
  <c r="AG1025" i="17"/>
  <c r="C1027" i="17"/>
  <c r="N1026" i="17"/>
  <c r="V1026" i="17"/>
  <c r="W1026" i="17" s="1"/>
  <c r="AB1027" i="17" s="1"/>
  <c r="X1026" i="17"/>
  <c r="Y1026" i="17" s="1"/>
  <c r="AC1027" i="17" s="1"/>
  <c r="Z1026" i="17"/>
  <c r="AA1026" i="17" s="1"/>
  <c r="AD1027" i="17" s="1"/>
  <c r="K14" i="17"/>
  <c r="L16" i="17"/>
  <c r="M16" i="17"/>
  <c r="AJ1026" i="17" l="1"/>
  <c r="AH907" i="17"/>
  <c r="AK906" i="17"/>
  <c r="AI906" i="17"/>
  <c r="AG1026" i="17"/>
  <c r="N1027" i="17"/>
  <c r="C1028" i="17"/>
  <c r="X1027" i="17"/>
  <c r="Y1027" i="17" s="1"/>
  <c r="AC1028" i="17" s="1"/>
  <c r="Z1027" i="17"/>
  <c r="AA1027" i="17" s="1"/>
  <c r="AD1028" i="17" s="1"/>
  <c r="V1027" i="17"/>
  <c r="W1027" i="17" s="1"/>
  <c r="AB1028" i="17" s="1"/>
  <c r="I1026" i="17"/>
  <c r="H1027" i="17"/>
  <c r="P1025" i="17"/>
  <c r="Q1025" i="17"/>
  <c r="AM1025" i="17"/>
  <c r="AL1026" i="17"/>
  <c r="AF1027" i="17"/>
  <c r="AE1027" i="17"/>
  <c r="S1027" i="17"/>
  <c r="S1028" i="17" s="1"/>
  <c r="K15" i="17"/>
  <c r="M17" i="17"/>
  <c r="L17" i="17"/>
  <c r="AJ1027" i="17" l="1"/>
  <c r="I1027" i="17"/>
  <c r="H1028" i="17"/>
  <c r="P1026" i="17"/>
  <c r="Q1026" i="17"/>
  <c r="AG1027" i="17"/>
  <c r="C1029" i="17"/>
  <c r="N1028" i="17"/>
  <c r="V1028" i="17"/>
  <c r="W1028" i="17" s="1"/>
  <c r="AB1029" i="17" s="1"/>
  <c r="Z1028" i="17"/>
  <c r="AA1028" i="17" s="1"/>
  <c r="AD1029" i="17" s="1"/>
  <c r="X1028" i="17"/>
  <c r="Y1028" i="17" s="1"/>
  <c r="AC1029" i="17" s="1"/>
  <c r="AM1026" i="17"/>
  <c r="AL1027" i="17"/>
  <c r="AF1028" i="17"/>
  <c r="AE1028" i="17"/>
  <c r="AH908" i="17"/>
  <c r="AK907" i="17"/>
  <c r="AI907" i="17"/>
  <c r="K16" i="17"/>
  <c r="L18" i="17"/>
  <c r="M18" i="17"/>
  <c r="AJ1028" i="17" l="1"/>
  <c r="AH909" i="17"/>
  <c r="AK908" i="17"/>
  <c r="AI908" i="17"/>
  <c r="C1030" i="17"/>
  <c r="N1029" i="17"/>
  <c r="V1029" i="17"/>
  <c r="W1029" i="17" s="1"/>
  <c r="AB1030" i="17" s="1"/>
  <c r="Z1029" i="17"/>
  <c r="AA1029" i="17" s="1"/>
  <c r="AD1030" i="17" s="1"/>
  <c r="X1029" i="17"/>
  <c r="Y1029" i="17" s="1"/>
  <c r="AC1030" i="17" s="1"/>
  <c r="AL1028" i="17"/>
  <c r="AM1027" i="17"/>
  <c r="S1029" i="17"/>
  <c r="S1030" i="17" s="1"/>
  <c r="AE1029" i="17"/>
  <c r="AF1029" i="17"/>
  <c r="I1028" i="17"/>
  <c r="H1029" i="17"/>
  <c r="AG1028" i="17"/>
  <c r="P1027" i="17"/>
  <c r="Q1027" i="17"/>
  <c r="K17" i="17"/>
  <c r="M19" i="17"/>
  <c r="L19" i="17"/>
  <c r="AE1030" i="17" l="1"/>
  <c r="AF1030" i="17"/>
  <c r="I1029" i="17"/>
  <c r="H1030" i="17"/>
  <c r="P1028" i="17"/>
  <c r="Q1028" i="17"/>
  <c r="AM1028" i="17"/>
  <c r="AL1029" i="17"/>
  <c r="AJ1029" i="17"/>
  <c r="AG1029" i="17"/>
  <c r="C1031" i="17"/>
  <c r="N1030" i="17"/>
  <c r="X1030" i="17"/>
  <c r="Y1030" i="17" s="1"/>
  <c r="AC1031" i="17" s="1"/>
  <c r="Z1030" i="17"/>
  <c r="AA1030" i="17" s="1"/>
  <c r="AD1031" i="17" s="1"/>
  <c r="V1030" i="17"/>
  <c r="W1030" i="17" s="1"/>
  <c r="AB1031" i="17" s="1"/>
  <c r="AK909" i="17"/>
  <c r="AI909" i="17"/>
  <c r="AH910" i="17"/>
  <c r="K18" i="17"/>
  <c r="M20" i="17"/>
  <c r="L20" i="17"/>
  <c r="AL1030" i="17" l="1"/>
  <c r="AM1029" i="17"/>
  <c r="I1030" i="17"/>
  <c r="H1031" i="17"/>
  <c r="AI910" i="17"/>
  <c r="AK910" i="17"/>
  <c r="AH911" i="17"/>
  <c r="P1029" i="17"/>
  <c r="Q1029" i="17"/>
  <c r="C1032" i="17"/>
  <c r="N1031" i="17"/>
  <c r="X1031" i="17"/>
  <c r="Y1031" i="17" s="1"/>
  <c r="AC1032" i="17" s="1"/>
  <c r="Z1031" i="17"/>
  <c r="AA1031" i="17" s="1"/>
  <c r="AD1032" i="17" s="1"/>
  <c r="V1031" i="17"/>
  <c r="W1031" i="17" s="1"/>
  <c r="AB1032" i="17" s="1"/>
  <c r="S1031" i="17"/>
  <c r="AJ1030" i="17"/>
  <c r="AF1031" i="17"/>
  <c r="AE1031" i="17"/>
  <c r="AG1030" i="17"/>
  <c r="K19" i="17"/>
  <c r="M21" i="17"/>
  <c r="L21" i="17"/>
  <c r="AE1032" i="17" l="1"/>
  <c r="AF1032" i="17"/>
  <c r="AK911" i="17"/>
  <c r="AI911" i="17"/>
  <c r="AH912" i="17"/>
  <c r="P1030" i="17"/>
  <c r="Q1030" i="17"/>
  <c r="AJ1031" i="17"/>
  <c r="AG1031" i="17"/>
  <c r="S1032" i="17"/>
  <c r="N1032" i="17"/>
  <c r="C1033" i="17"/>
  <c r="V1032" i="17"/>
  <c r="W1032" i="17" s="1"/>
  <c r="AB1033" i="17" s="1"/>
  <c r="Z1032" i="17"/>
  <c r="AA1032" i="17" s="1"/>
  <c r="AD1033" i="17" s="1"/>
  <c r="X1032" i="17"/>
  <c r="Y1032" i="17" s="1"/>
  <c r="AC1033" i="17" s="1"/>
  <c r="AM1030" i="17"/>
  <c r="AL1031" i="17"/>
  <c r="I1031" i="17"/>
  <c r="H1032" i="17"/>
  <c r="K20" i="17"/>
  <c r="M22" i="17"/>
  <c r="L22" i="17"/>
  <c r="AE1033" i="17" l="1"/>
  <c r="AF1033" i="17"/>
  <c r="I1032" i="17"/>
  <c r="H1033" i="17"/>
  <c r="M23" i="17"/>
  <c r="P1031" i="17"/>
  <c r="Q1031" i="17"/>
  <c r="S1033" i="17"/>
  <c r="AJ1032" i="17"/>
  <c r="N1033" i="17"/>
  <c r="C1034" i="17"/>
  <c r="V1033" i="17"/>
  <c r="W1033" i="17" s="1"/>
  <c r="AB1034" i="17" s="1"/>
  <c r="Z1033" i="17"/>
  <c r="AA1033" i="17" s="1"/>
  <c r="AD1034" i="17" s="1"/>
  <c r="X1033" i="17"/>
  <c r="Y1033" i="17" s="1"/>
  <c r="AC1034" i="17" s="1"/>
  <c r="AK912" i="17"/>
  <c r="AI912" i="17"/>
  <c r="AH913" i="17"/>
  <c r="AL1032" i="17"/>
  <c r="AM1031" i="17"/>
  <c r="AG1032" i="17"/>
  <c r="K21" i="17"/>
  <c r="L23" i="17"/>
  <c r="AE1034" i="17" l="1"/>
  <c r="AF1034" i="17"/>
  <c r="C1035" i="17"/>
  <c r="N1034" i="17"/>
  <c r="X1034" i="17"/>
  <c r="Y1034" i="17" s="1"/>
  <c r="AC1035" i="17" s="1"/>
  <c r="Z1034" i="17"/>
  <c r="AA1034" i="17" s="1"/>
  <c r="AD1035" i="17" s="1"/>
  <c r="V1034" i="17"/>
  <c r="W1034" i="17" s="1"/>
  <c r="AB1035" i="17" s="1"/>
  <c r="S1034" i="17"/>
  <c r="S1035" i="17" s="1"/>
  <c r="I1033" i="17"/>
  <c r="H1034" i="17"/>
  <c r="AM1032" i="17"/>
  <c r="AL1033" i="17"/>
  <c r="AI913" i="17"/>
  <c r="AK913" i="17"/>
  <c r="AH914" i="17"/>
  <c r="P1032" i="17"/>
  <c r="Q1032" i="17"/>
  <c r="AJ1033" i="17"/>
  <c r="AG1033" i="17"/>
  <c r="K22" i="17"/>
  <c r="M24" i="17"/>
  <c r="L24" i="17"/>
  <c r="AE1035" i="17" l="1"/>
  <c r="AF1035" i="17"/>
  <c r="AK914" i="17"/>
  <c r="AI914" i="17"/>
  <c r="AH915" i="17"/>
  <c r="C1036" i="17"/>
  <c r="S1036" i="17" s="1"/>
  <c r="N1035" i="17"/>
  <c r="V1035" i="17"/>
  <c r="W1035" i="17" s="1"/>
  <c r="AB1036" i="17" s="1"/>
  <c r="X1035" i="17"/>
  <c r="Y1035" i="17" s="1"/>
  <c r="AC1036" i="17" s="1"/>
  <c r="Z1035" i="17"/>
  <c r="AA1035" i="17" s="1"/>
  <c r="AD1036" i="17" s="1"/>
  <c r="AM1033" i="17"/>
  <c r="AL1034" i="17"/>
  <c r="AJ1034" i="17"/>
  <c r="I1034" i="17"/>
  <c r="H1035" i="17"/>
  <c r="AG1034" i="17"/>
  <c r="P1033" i="17"/>
  <c r="Q1033" i="17"/>
  <c r="K23" i="17"/>
  <c r="L25" i="17"/>
  <c r="M25" i="17"/>
  <c r="AJ1035" i="17" l="1"/>
  <c r="AE1036" i="17"/>
  <c r="AF1036" i="17"/>
  <c r="AI915" i="17"/>
  <c r="AK915" i="17"/>
  <c r="AH916" i="17"/>
  <c r="AM1034" i="17"/>
  <c r="AL1035" i="17"/>
  <c r="I1035" i="17"/>
  <c r="H1036" i="17"/>
  <c r="P1034" i="17"/>
  <c r="Q1034" i="17"/>
  <c r="AG1035" i="17"/>
  <c r="N1036" i="17"/>
  <c r="C1037" i="17"/>
  <c r="X1036" i="17"/>
  <c r="Y1036" i="17" s="1"/>
  <c r="AC1037" i="17" s="1"/>
  <c r="V1036" i="17"/>
  <c r="W1036" i="17" s="1"/>
  <c r="AB1037" i="17" s="1"/>
  <c r="Z1036" i="17"/>
  <c r="AA1036" i="17" s="1"/>
  <c r="AD1037" i="17" s="1"/>
  <c r="G1036" i="17"/>
  <c r="G1037" i="17" s="1"/>
  <c r="G1038" i="17" s="1"/>
  <c r="G1039" i="17" s="1"/>
  <c r="G1040" i="17" s="1"/>
  <c r="G1041" i="17" s="1"/>
  <c r="G1042" i="17" s="1"/>
  <c r="G1043" i="17" s="1"/>
  <c r="G1044" i="17" s="1"/>
  <c r="G1045" i="17" s="1"/>
  <c r="G1046" i="17" s="1"/>
  <c r="G1047" i="17" s="1"/>
  <c r="K24" i="17"/>
  <c r="L26" i="17"/>
  <c r="M26" i="17"/>
  <c r="P1035" i="17" l="1"/>
  <c r="Q1035" i="17"/>
  <c r="AL1036" i="17"/>
  <c r="AM1035" i="17"/>
  <c r="AK916" i="17"/>
  <c r="AI916" i="17"/>
  <c r="AH917" i="17"/>
  <c r="N1037" i="17"/>
  <c r="C1038" i="17"/>
  <c r="V1037" i="17"/>
  <c r="W1037" i="17" s="1"/>
  <c r="AB1038" i="17" s="1"/>
  <c r="X1037" i="17"/>
  <c r="Y1037" i="17" s="1"/>
  <c r="AC1038" i="17" s="1"/>
  <c r="Z1037" i="17"/>
  <c r="AA1037" i="17" s="1"/>
  <c r="AD1038" i="17" s="1"/>
  <c r="AJ1036" i="17"/>
  <c r="AE1037" i="17"/>
  <c r="AF1037" i="17"/>
  <c r="AG1036" i="17"/>
  <c r="S1037" i="17"/>
  <c r="I1036" i="17"/>
  <c r="H1037" i="17"/>
  <c r="K25" i="17"/>
  <c r="M27" i="17"/>
  <c r="L27" i="17"/>
  <c r="S1038" i="17" l="1"/>
  <c r="AJ1037" i="17"/>
  <c r="K26" i="17"/>
  <c r="N1038" i="17"/>
  <c r="C1039" i="17"/>
  <c r="V1038" i="17"/>
  <c r="W1038" i="17" s="1"/>
  <c r="AB1039" i="17" s="1"/>
  <c r="Z1038" i="17"/>
  <c r="AA1038" i="17" s="1"/>
  <c r="AD1039" i="17" s="1"/>
  <c r="X1038" i="17"/>
  <c r="Y1038" i="17" s="1"/>
  <c r="AC1039" i="17" s="1"/>
  <c r="I1037" i="17"/>
  <c r="H1038" i="17"/>
  <c r="P1036" i="17"/>
  <c r="Q1036" i="17"/>
  <c r="AG1037" i="17"/>
  <c r="AI917" i="17"/>
  <c r="AK917" i="17"/>
  <c r="AH918" i="17"/>
  <c r="AM1036" i="17"/>
  <c r="AL1037" i="17"/>
  <c r="AE1038" i="17"/>
  <c r="AF1038" i="17"/>
  <c r="M28" i="17"/>
  <c r="L28" i="17"/>
  <c r="N1039" i="17" l="1"/>
  <c r="C1040" i="17"/>
  <c r="X1039" i="17"/>
  <c r="Y1039" i="17" s="1"/>
  <c r="AC1040" i="17" s="1"/>
  <c r="Z1039" i="17"/>
  <c r="AA1039" i="17" s="1"/>
  <c r="AD1040" i="17" s="1"/>
  <c r="V1039" i="17"/>
  <c r="W1039" i="17" s="1"/>
  <c r="AB1040" i="17" s="1"/>
  <c r="AG1038" i="17"/>
  <c r="AM1037" i="17"/>
  <c r="AL1038" i="17"/>
  <c r="AI918" i="17"/>
  <c r="AK918" i="17"/>
  <c r="AH919" i="17"/>
  <c r="AE1039" i="17"/>
  <c r="AF1039" i="17"/>
  <c r="I1038" i="17"/>
  <c r="H1039" i="17"/>
  <c r="P1037" i="17"/>
  <c r="Q1037" i="17"/>
  <c r="AJ1038" i="17"/>
  <c r="S1039" i="17"/>
  <c r="S1040" i="17" s="1"/>
  <c r="K27" i="17"/>
  <c r="M29" i="17"/>
  <c r="L29" i="17"/>
  <c r="P1038" i="17" l="1"/>
  <c r="Q1038" i="17"/>
  <c r="AJ1039" i="17"/>
  <c r="I1039" i="17"/>
  <c r="H1040" i="17"/>
  <c r="N1040" i="17"/>
  <c r="C1041" i="17"/>
  <c r="V1040" i="17"/>
  <c r="W1040" i="17" s="1"/>
  <c r="AB1041" i="17" s="1"/>
  <c r="Z1040" i="17"/>
  <c r="AA1040" i="17" s="1"/>
  <c r="AD1041" i="17" s="1"/>
  <c r="X1040" i="17"/>
  <c r="Y1040" i="17" s="1"/>
  <c r="AC1041" i="17" s="1"/>
  <c r="AE1040" i="17"/>
  <c r="AF1040" i="17"/>
  <c r="AG1039" i="17"/>
  <c r="AK919" i="17"/>
  <c r="AI919" i="17"/>
  <c r="AH920" i="17"/>
  <c r="AM1038" i="17"/>
  <c r="AL1039" i="17"/>
  <c r="K28" i="17"/>
  <c r="L30" i="17"/>
  <c r="M30" i="17"/>
  <c r="K29" i="17" l="1"/>
  <c r="AJ1040" i="17"/>
  <c r="AG1040" i="17"/>
  <c r="P1039" i="17"/>
  <c r="Q1039" i="17"/>
  <c r="AL1040" i="17"/>
  <c r="AM1039" i="17"/>
  <c r="AF1041" i="17"/>
  <c r="AE1041" i="17"/>
  <c r="AI920" i="17"/>
  <c r="AK920" i="17"/>
  <c r="AH921" i="17"/>
  <c r="N1041" i="17"/>
  <c r="C1042" i="17"/>
  <c r="V1041" i="17"/>
  <c r="W1041" i="17" s="1"/>
  <c r="AB1042" i="17" s="1"/>
  <c r="X1041" i="17"/>
  <c r="Y1041" i="17" s="1"/>
  <c r="AC1042" i="17" s="1"/>
  <c r="Z1041" i="17"/>
  <c r="AA1041" i="17" s="1"/>
  <c r="AD1042" i="17" s="1"/>
  <c r="S1041" i="17"/>
  <c r="S1042" i="17" s="1"/>
  <c r="I1040" i="17"/>
  <c r="H1041" i="17"/>
  <c r="L31" i="17"/>
  <c r="M31" i="17"/>
  <c r="AJ1041" i="17" l="1"/>
  <c r="AL1041" i="17"/>
  <c r="AM1040" i="17"/>
  <c r="AG1041" i="17"/>
  <c r="I1041" i="17"/>
  <c r="H1042" i="17"/>
  <c r="P1040" i="17"/>
  <c r="Q1040" i="17"/>
  <c r="AE1042" i="17"/>
  <c r="AF1042" i="17"/>
  <c r="C1043" i="17"/>
  <c r="N1042" i="17"/>
  <c r="X1042" i="17"/>
  <c r="Y1042" i="17" s="1"/>
  <c r="AC1043" i="17" s="1"/>
  <c r="Z1042" i="17"/>
  <c r="AA1042" i="17" s="1"/>
  <c r="AD1043" i="17" s="1"/>
  <c r="V1042" i="17"/>
  <c r="W1042" i="17" s="1"/>
  <c r="AB1043" i="17" s="1"/>
  <c r="AI921" i="17"/>
  <c r="AK921" i="17"/>
  <c r="AH922" i="17"/>
  <c r="K30" i="17"/>
  <c r="M32" i="17"/>
  <c r="L32" i="17"/>
  <c r="AJ1042" i="17" l="1"/>
  <c r="I1042" i="17"/>
  <c r="H1043" i="17"/>
  <c r="AK922" i="17"/>
  <c r="AI922" i="17"/>
  <c r="AH923" i="17"/>
  <c r="AF1043" i="17"/>
  <c r="AE1043" i="17"/>
  <c r="AM1041" i="17"/>
  <c r="AL1042" i="17"/>
  <c r="N1043" i="17"/>
  <c r="C1044" i="17"/>
  <c r="Z1043" i="17"/>
  <c r="AA1043" i="17" s="1"/>
  <c r="AD1044" i="17" s="1"/>
  <c r="X1043" i="17"/>
  <c r="Y1043" i="17" s="1"/>
  <c r="AC1044" i="17" s="1"/>
  <c r="V1043" i="17"/>
  <c r="W1043" i="17" s="1"/>
  <c r="AB1044" i="17" s="1"/>
  <c r="P1041" i="17"/>
  <c r="Q1041" i="17"/>
  <c r="AG1042" i="17"/>
  <c r="S1043" i="17"/>
  <c r="K31" i="17"/>
  <c r="M33" i="17"/>
  <c r="L33" i="17"/>
  <c r="L34" i="17" s="1"/>
  <c r="S1044" i="17" l="1"/>
  <c r="AI923" i="17"/>
  <c r="AK923" i="17"/>
  <c r="AH924" i="17"/>
  <c r="AG1043" i="17"/>
  <c r="N1044" i="17"/>
  <c r="C1045" i="17"/>
  <c r="S1045" i="17" s="1"/>
  <c r="V1044" i="17"/>
  <c r="W1044" i="17" s="1"/>
  <c r="AB1045" i="17" s="1"/>
  <c r="Z1044" i="17"/>
  <c r="AA1044" i="17" s="1"/>
  <c r="AD1045" i="17" s="1"/>
  <c r="X1044" i="17"/>
  <c r="Y1044" i="17" s="1"/>
  <c r="AC1045" i="17" s="1"/>
  <c r="AE1044" i="17"/>
  <c r="AF1044" i="17"/>
  <c r="AM1042" i="17"/>
  <c r="AL1043" i="17"/>
  <c r="I1043" i="17"/>
  <c r="H1044" i="17"/>
  <c r="AJ1043" i="17"/>
  <c r="P1042" i="17"/>
  <c r="Q1042" i="17"/>
  <c r="K32" i="17"/>
  <c r="K33" i="17" s="1"/>
  <c r="L35" i="17"/>
  <c r="M35" i="17"/>
  <c r="M34" i="17"/>
  <c r="AJ1044" i="17" l="1"/>
  <c r="AG1044" i="17"/>
  <c r="I1044" i="17"/>
  <c r="H1045" i="17"/>
  <c r="AI924" i="17"/>
  <c r="AK924" i="17"/>
  <c r="AH925" i="17"/>
  <c r="AF1045" i="17"/>
  <c r="AE1045" i="17"/>
  <c r="S1046" i="17"/>
  <c r="P1043" i="17"/>
  <c r="Q1043" i="17"/>
  <c r="AM1043" i="17"/>
  <c r="AL1044" i="17"/>
  <c r="M36" i="17"/>
  <c r="C1046" i="17"/>
  <c r="N1045" i="17"/>
  <c r="V1045" i="17"/>
  <c r="W1045" i="17" s="1"/>
  <c r="AB1046" i="17" s="1"/>
  <c r="X1045" i="17"/>
  <c r="Y1045" i="17" s="1"/>
  <c r="AC1046" i="17" s="1"/>
  <c r="Z1045" i="17"/>
  <c r="AA1045" i="17" s="1"/>
  <c r="AD1046" i="17" s="1"/>
  <c r="K34" i="17"/>
  <c r="L36" i="17"/>
  <c r="AK925" i="17" l="1"/>
  <c r="AI925" i="17"/>
  <c r="AH926" i="17"/>
  <c r="AF1046" i="17"/>
  <c r="AE1046" i="17"/>
  <c r="AM1044" i="17"/>
  <c r="AL1045" i="17"/>
  <c r="P1044" i="17"/>
  <c r="Q1044" i="17"/>
  <c r="I1045" i="17"/>
  <c r="H1046" i="17"/>
  <c r="AJ1045" i="17"/>
  <c r="N1046" i="17"/>
  <c r="C1047" i="17"/>
  <c r="S1047" i="17" s="1"/>
  <c r="X1046" i="17"/>
  <c r="Y1046" i="17" s="1"/>
  <c r="AC1047" i="17" s="1"/>
  <c r="Z1046" i="17"/>
  <c r="AA1046" i="17" s="1"/>
  <c r="AD1047" i="17" s="1"/>
  <c r="V1046" i="17"/>
  <c r="W1046" i="17" s="1"/>
  <c r="AB1047" i="17" s="1"/>
  <c r="AG1045" i="17"/>
  <c r="M37" i="17"/>
  <c r="L37" i="17"/>
  <c r="K35" i="17"/>
  <c r="AL1046" i="17" l="1"/>
  <c r="AM1045" i="17"/>
  <c r="AF1047" i="17"/>
  <c r="AE1047" i="17"/>
  <c r="I1046" i="17"/>
  <c r="H1047" i="17"/>
  <c r="AI926" i="17"/>
  <c r="AK926" i="17"/>
  <c r="AH927" i="17"/>
  <c r="P1045" i="17"/>
  <c r="Q1045" i="17"/>
  <c r="AJ1046" i="17"/>
  <c r="C1048" i="17"/>
  <c r="N1047" i="17"/>
  <c r="V1047" i="17"/>
  <c r="W1047" i="17" s="1"/>
  <c r="AB1048" i="17" s="1"/>
  <c r="X1047" i="17"/>
  <c r="Y1047" i="17" s="1"/>
  <c r="AC1048" i="17" s="1"/>
  <c r="Z1047" i="17"/>
  <c r="AA1047" i="17" s="1"/>
  <c r="AD1048" i="17" s="1"/>
  <c r="AG1046" i="17"/>
  <c r="K36" i="17"/>
  <c r="L38" i="17"/>
  <c r="M38" i="17"/>
  <c r="AF1048" i="17" l="1"/>
  <c r="AE1048" i="17"/>
  <c r="AJ1047" i="17"/>
  <c r="I1047" i="17"/>
  <c r="H1048" i="17"/>
  <c r="N1048" i="17"/>
  <c r="C1049" i="17"/>
  <c r="Z1048" i="17"/>
  <c r="AA1048" i="17" s="1"/>
  <c r="AD1049" i="17" s="1"/>
  <c r="X1048" i="17"/>
  <c r="Y1048" i="17" s="1"/>
  <c r="AC1049" i="17" s="1"/>
  <c r="V1048" i="17"/>
  <c r="W1048" i="17" s="1"/>
  <c r="AB1049" i="17" s="1"/>
  <c r="G1048" i="17"/>
  <c r="G1049" i="17" s="1"/>
  <c r="G1050" i="17" s="1"/>
  <c r="G1051" i="17" s="1"/>
  <c r="G1052" i="17" s="1"/>
  <c r="G1053" i="17" s="1"/>
  <c r="G1054" i="17" s="1"/>
  <c r="G1055" i="17" s="1"/>
  <c r="G1056" i="17" s="1"/>
  <c r="G1057" i="17" s="1"/>
  <c r="G1058" i="17" s="1"/>
  <c r="G1059" i="17" s="1"/>
  <c r="P1046" i="17"/>
  <c r="Q1046" i="17"/>
  <c r="AG1047" i="17"/>
  <c r="AL1047" i="17"/>
  <c r="AM1046" i="17"/>
  <c r="S1048" i="17"/>
  <c r="AI927" i="17"/>
  <c r="AK927" i="17"/>
  <c r="AH928" i="17"/>
  <c r="L39" i="17"/>
  <c r="K37" i="17"/>
  <c r="M39" i="17"/>
  <c r="AK928" i="17" l="1"/>
  <c r="AI928" i="17"/>
  <c r="AH929" i="17"/>
  <c r="I1048" i="17"/>
  <c r="H1049" i="17"/>
  <c r="N1049" i="17"/>
  <c r="C1050" i="17"/>
  <c r="V1049" i="17"/>
  <c r="W1049" i="17" s="1"/>
  <c r="AB1050" i="17" s="1"/>
  <c r="X1049" i="17"/>
  <c r="Y1049" i="17" s="1"/>
  <c r="AC1050" i="17" s="1"/>
  <c r="Z1049" i="17"/>
  <c r="AA1049" i="17" s="1"/>
  <c r="AD1050" i="17" s="1"/>
  <c r="P1047" i="17"/>
  <c r="Q1047" i="17"/>
  <c r="S1049" i="17"/>
  <c r="AL1048" i="17"/>
  <c r="AM1047" i="17"/>
  <c r="AJ1048" i="17"/>
  <c r="AE1049" i="17"/>
  <c r="AF1049" i="17"/>
  <c r="AG1048" i="17"/>
  <c r="L40" i="17"/>
  <c r="K38" i="17"/>
  <c r="M40" i="17"/>
  <c r="AJ1049" i="17" l="1"/>
  <c r="C1051" i="17"/>
  <c r="N1050" i="17"/>
  <c r="V1050" i="17"/>
  <c r="W1050" i="17" s="1"/>
  <c r="AB1051" i="17" s="1"/>
  <c r="X1050" i="17"/>
  <c r="Y1050" i="17" s="1"/>
  <c r="AC1051" i="17" s="1"/>
  <c r="Z1050" i="17"/>
  <c r="AA1050" i="17" s="1"/>
  <c r="AD1051" i="17" s="1"/>
  <c r="AM1048" i="17"/>
  <c r="AL1049" i="17"/>
  <c r="I1049" i="17"/>
  <c r="H1050" i="17"/>
  <c r="P1048" i="17"/>
  <c r="Q1048" i="17"/>
  <c r="S1050" i="17"/>
  <c r="AG1049" i="17"/>
  <c r="AK929" i="17"/>
  <c r="AI929" i="17"/>
  <c r="AH930" i="17"/>
  <c r="AF1050" i="17"/>
  <c r="AE1050" i="17"/>
  <c r="L41" i="17"/>
  <c r="K39" i="17"/>
  <c r="M41" i="17"/>
  <c r="S1051" i="17" l="1"/>
  <c r="P1049" i="17"/>
  <c r="Q1049" i="17"/>
  <c r="AK930" i="17"/>
  <c r="AI930" i="17"/>
  <c r="AH931" i="17"/>
  <c r="AE1051" i="17"/>
  <c r="AF1051" i="17"/>
  <c r="AG1050" i="17"/>
  <c r="N1051" i="17"/>
  <c r="C1052" i="17"/>
  <c r="Z1051" i="17"/>
  <c r="AA1051" i="17" s="1"/>
  <c r="AD1052" i="17" s="1"/>
  <c r="X1051" i="17"/>
  <c r="Y1051" i="17" s="1"/>
  <c r="AC1052" i="17" s="1"/>
  <c r="V1051" i="17"/>
  <c r="W1051" i="17" s="1"/>
  <c r="AB1052" i="17" s="1"/>
  <c r="I1050" i="17"/>
  <c r="H1051" i="17"/>
  <c r="AL1050" i="17"/>
  <c r="AM1049" i="17"/>
  <c r="AJ1050" i="17"/>
  <c r="L42" i="17"/>
  <c r="K40" i="17"/>
  <c r="M42" i="17"/>
  <c r="AJ1051" i="17" l="1"/>
  <c r="AG1051" i="17"/>
  <c r="S1052" i="17"/>
  <c r="C1053" i="17"/>
  <c r="N1052" i="17"/>
  <c r="V1052" i="17"/>
  <c r="W1052" i="17" s="1"/>
  <c r="AB1053" i="17" s="1"/>
  <c r="X1052" i="17"/>
  <c r="Y1052" i="17" s="1"/>
  <c r="AC1053" i="17" s="1"/>
  <c r="Z1052" i="17"/>
  <c r="AA1052" i="17" s="1"/>
  <c r="AD1053" i="17" s="1"/>
  <c r="AM1050" i="17"/>
  <c r="AL1051" i="17"/>
  <c r="AI931" i="17"/>
  <c r="AK931" i="17"/>
  <c r="AH932" i="17"/>
  <c r="I1051" i="17"/>
  <c r="H1052" i="17"/>
  <c r="P1050" i="17"/>
  <c r="Q1050" i="17"/>
  <c r="AF1052" i="17"/>
  <c r="AE1052" i="17"/>
  <c r="M43" i="17"/>
  <c r="L43" i="17"/>
  <c r="K41" i="17"/>
  <c r="S1053" i="17" l="1"/>
  <c r="AE1053" i="17"/>
  <c r="AF1053" i="17"/>
  <c r="I1052" i="17"/>
  <c r="H1053" i="17"/>
  <c r="N1053" i="17"/>
  <c r="C1054" i="17"/>
  <c r="V1053" i="17"/>
  <c r="W1053" i="17" s="1"/>
  <c r="AB1054" i="17" s="1"/>
  <c r="X1053" i="17"/>
  <c r="Y1053" i="17" s="1"/>
  <c r="AC1054" i="17" s="1"/>
  <c r="Z1053" i="17"/>
  <c r="AA1053" i="17" s="1"/>
  <c r="AD1054" i="17" s="1"/>
  <c r="AG1052" i="17"/>
  <c r="P1051" i="17"/>
  <c r="Q1051" i="17"/>
  <c r="AI932" i="17"/>
  <c r="AK932" i="17"/>
  <c r="AH933" i="17"/>
  <c r="AM1051" i="17"/>
  <c r="AL1052" i="17"/>
  <c r="AJ1052" i="17"/>
  <c r="K42" i="17"/>
  <c r="M44" i="17"/>
  <c r="L44" i="17"/>
  <c r="N1054" i="17" l="1"/>
  <c r="C1055" i="17"/>
  <c r="X1054" i="17"/>
  <c r="Y1054" i="17" s="1"/>
  <c r="AC1055" i="17" s="1"/>
  <c r="Z1054" i="17"/>
  <c r="AA1054" i="17" s="1"/>
  <c r="AD1055" i="17" s="1"/>
  <c r="V1054" i="17"/>
  <c r="W1054" i="17" s="1"/>
  <c r="AB1055" i="17" s="1"/>
  <c r="I1053" i="17"/>
  <c r="H1054" i="17"/>
  <c r="P1052" i="17"/>
  <c r="Q1052" i="17"/>
  <c r="AJ1053" i="17"/>
  <c r="AF1054" i="17"/>
  <c r="AE1054" i="17"/>
  <c r="AM1052" i="17"/>
  <c r="AL1053" i="17"/>
  <c r="AI933" i="17"/>
  <c r="AK933" i="17"/>
  <c r="AH934" i="17"/>
  <c r="S1054" i="17"/>
  <c r="AG1053" i="17"/>
  <c r="M45" i="17"/>
  <c r="L45" i="17"/>
  <c r="K43" i="17"/>
  <c r="P1053" i="17" l="1"/>
  <c r="Q1053" i="17"/>
  <c r="I1054" i="17"/>
  <c r="H1055" i="17"/>
  <c r="AL1054" i="17"/>
  <c r="AM1053" i="17"/>
  <c r="AE1055" i="17"/>
  <c r="AF1055" i="17"/>
  <c r="S1055" i="17"/>
  <c r="C1056" i="17"/>
  <c r="N1055" i="17"/>
  <c r="Z1055" i="17"/>
  <c r="AA1055" i="17" s="1"/>
  <c r="AD1056" i="17" s="1"/>
  <c r="X1055" i="17"/>
  <c r="Y1055" i="17" s="1"/>
  <c r="AC1056" i="17" s="1"/>
  <c r="V1055" i="17"/>
  <c r="W1055" i="17" s="1"/>
  <c r="AB1056" i="17" s="1"/>
  <c r="AI934" i="17"/>
  <c r="AK934" i="17"/>
  <c r="AH935" i="17"/>
  <c r="AG1054" i="17"/>
  <c r="AJ1054" i="17"/>
  <c r="K44" i="17"/>
  <c r="M46" i="17"/>
  <c r="L46" i="17"/>
  <c r="AJ1055" i="17" l="1"/>
  <c r="S1056" i="17"/>
  <c r="AI935" i="17"/>
  <c r="AK935" i="17"/>
  <c r="AH936" i="17"/>
  <c r="C1057" i="17"/>
  <c r="N1056" i="17"/>
  <c r="V1056" i="17"/>
  <c r="W1056" i="17" s="1"/>
  <c r="AB1057" i="17" s="1"/>
  <c r="X1056" i="17"/>
  <c r="Y1056" i="17" s="1"/>
  <c r="AC1057" i="17" s="1"/>
  <c r="Z1056" i="17"/>
  <c r="AA1056" i="17" s="1"/>
  <c r="AD1057" i="17" s="1"/>
  <c r="S1057" i="17"/>
  <c r="I1055" i="17"/>
  <c r="H1056" i="17"/>
  <c r="AE1056" i="17"/>
  <c r="AF1056" i="17"/>
  <c r="AG1055" i="17"/>
  <c r="P1054" i="17"/>
  <c r="Q1054" i="17"/>
  <c r="AM1054" i="17"/>
  <c r="AL1055" i="17"/>
  <c r="M47" i="17"/>
  <c r="K45" i="17"/>
  <c r="L47" i="17"/>
  <c r="AG1056" i="17" l="1"/>
  <c r="I1056" i="17"/>
  <c r="H1057" i="17"/>
  <c r="N1057" i="17"/>
  <c r="C1058" i="17"/>
  <c r="V1057" i="17"/>
  <c r="W1057" i="17" s="1"/>
  <c r="AB1058" i="17" s="1"/>
  <c r="X1057" i="17"/>
  <c r="Y1057" i="17" s="1"/>
  <c r="AC1058" i="17" s="1"/>
  <c r="Z1057" i="17"/>
  <c r="AA1057" i="17" s="1"/>
  <c r="AD1058" i="17" s="1"/>
  <c r="AF1057" i="17"/>
  <c r="AE1057" i="17"/>
  <c r="AJ1056" i="17"/>
  <c r="P1055" i="17"/>
  <c r="Q1055" i="17"/>
  <c r="AK936" i="17"/>
  <c r="AI936" i="17"/>
  <c r="AH937" i="17"/>
  <c r="AM1055" i="17"/>
  <c r="AL1056" i="17"/>
  <c r="S1058" i="17"/>
  <c r="K46" i="17"/>
  <c r="M48" i="17"/>
  <c r="L48" i="17"/>
  <c r="AL1057" i="17" l="1"/>
  <c r="AM1056" i="17"/>
  <c r="AG1057" i="17"/>
  <c r="AJ1057" i="17"/>
  <c r="AF1058" i="17"/>
  <c r="AE1058" i="17"/>
  <c r="C1059" i="17"/>
  <c r="N1058" i="17"/>
  <c r="X1058" i="17"/>
  <c r="Y1058" i="17" s="1"/>
  <c r="AC1059" i="17" s="1"/>
  <c r="Z1058" i="17"/>
  <c r="AA1058" i="17" s="1"/>
  <c r="AD1059" i="17" s="1"/>
  <c r="V1058" i="17"/>
  <c r="W1058" i="17" s="1"/>
  <c r="AB1059" i="17" s="1"/>
  <c r="AK937" i="17"/>
  <c r="AI937" i="17"/>
  <c r="AH938" i="17"/>
  <c r="I1057" i="17"/>
  <c r="H1058" i="17"/>
  <c r="P1056" i="17"/>
  <c r="Q1056" i="17"/>
  <c r="M49" i="17"/>
  <c r="K47" i="17"/>
  <c r="L49" i="17"/>
  <c r="P1057" i="17" l="1"/>
  <c r="Q1057" i="17"/>
  <c r="AJ1058" i="17"/>
  <c r="I1058" i="17"/>
  <c r="H1059" i="17"/>
  <c r="AG1058" i="17"/>
  <c r="N1059" i="17"/>
  <c r="C1060" i="17"/>
  <c r="V1059" i="17"/>
  <c r="W1059" i="17" s="1"/>
  <c r="AB1060" i="17" s="1"/>
  <c r="Z1059" i="17"/>
  <c r="AA1059" i="17" s="1"/>
  <c r="AD1060" i="17" s="1"/>
  <c r="X1059" i="17"/>
  <c r="Y1059" i="17" s="1"/>
  <c r="AC1060" i="17" s="1"/>
  <c r="S1059" i="17"/>
  <c r="S1060" i="17" s="1"/>
  <c r="AK938" i="17"/>
  <c r="AI938" i="17"/>
  <c r="AH939" i="17"/>
  <c r="AM1057" i="17"/>
  <c r="AL1058" i="17"/>
  <c r="AF1059" i="17"/>
  <c r="AE1059" i="17"/>
  <c r="L50" i="17"/>
  <c r="K48" i="17"/>
  <c r="M50" i="17"/>
  <c r="I1059" i="17" l="1"/>
  <c r="H1060" i="17"/>
  <c r="P1058" i="17"/>
  <c r="Q1058" i="17"/>
  <c r="AG1059" i="17"/>
  <c r="AL1059" i="17"/>
  <c r="AM1058" i="17"/>
  <c r="AE1060" i="17"/>
  <c r="AF1060" i="17"/>
  <c r="C1061" i="17"/>
  <c r="N1060" i="17"/>
  <c r="V1060" i="17"/>
  <c r="W1060" i="17" s="1"/>
  <c r="AB1061" i="17" s="1"/>
  <c r="Z1060" i="17"/>
  <c r="AA1060" i="17" s="1"/>
  <c r="AD1061" i="17" s="1"/>
  <c r="X1060" i="17"/>
  <c r="Y1060" i="17" s="1"/>
  <c r="AC1061" i="17" s="1"/>
  <c r="G1060" i="17"/>
  <c r="G1061" i="17" s="1"/>
  <c r="G1062" i="17" s="1"/>
  <c r="G1063" i="17" s="1"/>
  <c r="G1064" i="17" s="1"/>
  <c r="G1065" i="17" s="1"/>
  <c r="G1066" i="17" s="1"/>
  <c r="G1067" i="17" s="1"/>
  <c r="G1068" i="17" s="1"/>
  <c r="G1069" i="17" s="1"/>
  <c r="G1070" i="17" s="1"/>
  <c r="G1071" i="17" s="1"/>
  <c r="AI939" i="17"/>
  <c r="AK939" i="17"/>
  <c r="AH940" i="17"/>
  <c r="AJ1059" i="17"/>
  <c r="M51" i="17"/>
  <c r="K49" i="17"/>
  <c r="L51" i="17"/>
  <c r="AJ1060" i="17" l="1"/>
  <c r="N1061" i="17"/>
  <c r="C1062" i="17"/>
  <c r="V1061" i="17"/>
  <c r="W1061" i="17" s="1"/>
  <c r="AB1062" i="17" s="1"/>
  <c r="X1061" i="17"/>
  <c r="Y1061" i="17" s="1"/>
  <c r="AC1062" i="17" s="1"/>
  <c r="Z1061" i="17"/>
  <c r="AA1061" i="17" s="1"/>
  <c r="AD1062" i="17" s="1"/>
  <c r="S1061" i="17"/>
  <c r="S1062" i="17" s="1"/>
  <c r="AG1060" i="17"/>
  <c r="AK940" i="17"/>
  <c r="AI940" i="17"/>
  <c r="AH941" i="17"/>
  <c r="AM1059" i="17"/>
  <c r="AL1060" i="17"/>
  <c r="I1060" i="17"/>
  <c r="H1061" i="17"/>
  <c r="P1059" i="17"/>
  <c r="Q1059" i="17"/>
  <c r="AF1061" i="17"/>
  <c r="AE1061" i="17"/>
  <c r="K50" i="17"/>
  <c r="M52" i="17"/>
  <c r="L52" i="17"/>
  <c r="K51" i="17" s="1"/>
  <c r="AJ1061" i="17" l="1"/>
  <c r="C1063" i="17"/>
  <c r="N1062" i="17"/>
  <c r="V1062" i="17"/>
  <c r="W1062" i="17" s="1"/>
  <c r="AB1063" i="17" s="1"/>
  <c r="X1062" i="17"/>
  <c r="Y1062" i="17" s="1"/>
  <c r="AC1063" i="17" s="1"/>
  <c r="Z1062" i="17"/>
  <c r="AA1062" i="17" s="1"/>
  <c r="AD1063" i="17" s="1"/>
  <c r="AE1062" i="17"/>
  <c r="AF1062" i="17"/>
  <c r="I1061" i="17"/>
  <c r="H1062" i="17"/>
  <c r="P1060" i="17"/>
  <c r="Q1060" i="17"/>
  <c r="AM1060" i="17"/>
  <c r="AL1061" i="17"/>
  <c r="AG1061" i="17"/>
  <c r="AI941" i="17"/>
  <c r="AK941" i="17"/>
  <c r="AH942" i="17"/>
  <c r="L53" i="17"/>
  <c r="M53" i="17"/>
  <c r="AM1061" i="17" l="1"/>
  <c r="AL1062" i="17"/>
  <c r="AK942" i="17"/>
  <c r="AI942" i="17"/>
  <c r="AH943" i="17"/>
  <c r="AF1063" i="17"/>
  <c r="AE1063" i="17"/>
  <c r="N1063" i="17"/>
  <c r="C1064" i="17"/>
  <c r="X1063" i="17"/>
  <c r="Y1063" i="17" s="1"/>
  <c r="AC1064" i="17" s="1"/>
  <c r="Z1063" i="17"/>
  <c r="AA1063" i="17" s="1"/>
  <c r="AD1064" i="17" s="1"/>
  <c r="V1063" i="17"/>
  <c r="W1063" i="17" s="1"/>
  <c r="AB1064" i="17" s="1"/>
  <c r="I1062" i="17"/>
  <c r="H1063" i="17"/>
  <c r="S1063" i="17"/>
  <c r="AG1062" i="17"/>
  <c r="P1061" i="17"/>
  <c r="Q1061" i="17"/>
  <c r="M54" i="17"/>
  <c r="AJ1062" i="17"/>
  <c r="K52" i="17"/>
  <c r="L54" i="17"/>
  <c r="S1064" i="17" l="1"/>
  <c r="AI943" i="17"/>
  <c r="AK943" i="17"/>
  <c r="AH944" i="17"/>
  <c r="AF1064" i="17"/>
  <c r="AE1064" i="17"/>
  <c r="AL1063" i="17"/>
  <c r="AM1062" i="17"/>
  <c r="AG1063" i="17"/>
  <c r="AJ1063" i="17"/>
  <c r="N1064" i="17"/>
  <c r="C1065" i="17"/>
  <c r="V1064" i="17"/>
  <c r="W1064" i="17" s="1"/>
  <c r="AB1065" i="17" s="1"/>
  <c r="X1064" i="17"/>
  <c r="Y1064" i="17" s="1"/>
  <c r="AC1065" i="17" s="1"/>
  <c r="Z1064" i="17"/>
  <c r="AA1064" i="17" s="1"/>
  <c r="AD1065" i="17" s="1"/>
  <c r="P1062" i="17"/>
  <c r="Q1062" i="17"/>
  <c r="I1063" i="17"/>
  <c r="H1064" i="17"/>
  <c r="K53" i="17"/>
  <c r="M55" i="17"/>
  <c r="L55" i="17"/>
  <c r="AM1063" i="17" l="1"/>
  <c r="AL1064" i="17"/>
  <c r="AG1064" i="17"/>
  <c r="I1064" i="17"/>
  <c r="H1065" i="17"/>
  <c r="AI944" i="17"/>
  <c r="AK944" i="17"/>
  <c r="AH945" i="17"/>
  <c r="N1065" i="17"/>
  <c r="C1066" i="17"/>
  <c r="V1065" i="17"/>
  <c r="W1065" i="17" s="1"/>
  <c r="AB1066" i="17" s="1"/>
  <c r="X1065" i="17"/>
  <c r="Y1065" i="17" s="1"/>
  <c r="AC1066" i="17" s="1"/>
  <c r="Z1065" i="17"/>
  <c r="AA1065" i="17" s="1"/>
  <c r="AD1066" i="17" s="1"/>
  <c r="AJ1064" i="17"/>
  <c r="P1063" i="17"/>
  <c r="Q1063" i="17"/>
  <c r="AF1065" i="17"/>
  <c r="AE1065" i="17"/>
  <c r="S1065" i="17"/>
  <c r="M56" i="17"/>
  <c r="K54" i="17"/>
  <c r="L56" i="17"/>
  <c r="S1066" i="17" l="1"/>
  <c r="AE1066" i="17"/>
  <c r="AF1066" i="17"/>
  <c r="C1067" i="17"/>
  <c r="N1066" i="17"/>
  <c r="Z1066" i="17"/>
  <c r="AA1066" i="17" s="1"/>
  <c r="AD1067" i="17" s="1"/>
  <c r="X1066" i="17"/>
  <c r="Y1066" i="17" s="1"/>
  <c r="AC1067" i="17" s="1"/>
  <c r="V1066" i="17"/>
  <c r="W1066" i="17" s="1"/>
  <c r="AB1067" i="17" s="1"/>
  <c r="AJ1065" i="17"/>
  <c r="AG1065" i="17"/>
  <c r="AI945" i="17"/>
  <c r="AK945" i="17"/>
  <c r="AH946" i="17"/>
  <c r="I1065" i="17"/>
  <c r="H1066" i="17"/>
  <c r="P1064" i="17"/>
  <c r="Q1064" i="17"/>
  <c r="AL1065" i="17"/>
  <c r="AM1064" i="17"/>
  <c r="M57" i="17"/>
  <c r="K55" i="17"/>
  <c r="L57" i="17"/>
  <c r="K56" i="17" s="1"/>
  <c r="AI946" i="17" l="1"/>
  <c r="AK946" i="17"/>
  <c r="AH947" i="17"/>
  <c r="P1065" i="17"/>
  <c r="Q1065" i="17"/>
  <c r="I1066" i="17"/>
  <c r="H1067" i="17"/>
  <c r="AG1066" i="17"/>
  <c r="C1068" i="17"/>
  <c r="N1067" i="17"/>
  <c r="X1067" i="17"/>
  <c r="Y1067" i="17" s="1"/>
  <c r="AC1068" i="17" s="1"/>
  <c r="Z1067" i="17"/>
  <c r="AA1067" i="17" s="1"/>
  <c r="AD1068" i="17" s="1"/>
  <c r="V1067" i="17"/>
  <c r="W1067" i="17" s="1"/>
  <c r="AB1068" i="17" s="1"/>
  <c r="S1067" i="17"/>
  <c r="AL1066" i="17"/>
  <c r="AM1065" i="17"/>
  <c r="AJ1066" i="17"/>
  <c r="AF1067" i="17"/>
  <c r="AE1067" i="17"/>
  <c r="L58" i="17"/>
  <c r="M58" i="17"/>
  <c r="S1068" i="17" l="1"/>
  <c r="AG1067" i="17"/>
  <c r="AJ1067" i="17"/>
  <c r="P1066" i="17"/>
  <c r="Q1066" i="17"/>
  <c r="I1067" i="17"/>
  <c r="H1068" i="17"/>
  <c r="AF1068" i="17"/>
  <c r="AE1068" i="17"/>
  <c r="AM1066" i="17"/>
  <c r="AL1067" i="17"/>
  <c r="C1069" i="17"/>
  <c r="N1068" i="17"/>
  <c r="V1068" i="17"/>
  <c r="W1068" i="17" s="1"/>
  <c r="AB1069" i="17" s="1"/>
  <c r="X1068" i="17"/>
  <c r="Y1068" i="17" s="1"/>
  <c r="AC1069" i="17" s="1"/>
  <c r="Z1068" i="17"/>
  <c r="AA1068" i="17" s="1"/>
  <c r="AD1069" i="17" s="1"/>
  <c r="AH948" i="17"/>
  <c r="AK947" i="17"/>
  <c r="AI947" i="17"/>
  <c r="K57" i="17"/>
  <c r="L59" i="17"/>
  <c r="M59" i="17"/>
  <c r="AE1069" i="17" l="1"/>
  <c r="AF1069" i="17"/>
  <c r="P1067" i="17"/>
  <c r="Q1067" i="17"/>
  <c r="N1069" i="17"/>
  <c r="C1070" i="17"/>
  <c r="V1069" i="17"/>
  <c r="W1069" i="17" s="1"/>
  <c r="AB1070" i="17" s="1"/>
  <c r="X1069" i="17"/>
  <c r="Y1069" i="17" s="1"/>
  <c r="AC1070" i="17" s="1"/>
  <c r="Z1069" i="17"/>
  <c r="AA1069" i="17" s="1"/>
  <c r="AD1070" i="17" s="1"/>
  <c r="I1068" i="17"/>
  <c r="H1069" i="17"/>
  <c r="AM1067" i="17"/>
  <c r="AL1068" i="17"/>
  <c r="AJ1068" i="17"/>
  <c r="AG1068" i="17"/>
  <c r="S1069" i="17"/>
  <c r="AH949" i="17"/>
  <c r="AK948" i="17"/>
  <c r="AI948" i="17"/>
  <c r="K58" i="17"/>
  <c r="L60" i="17"/>
  <c r="M60" i="17"/>
  <c r="AE1070" i="17" l="1"/>
  <c r="AF1070" i="17"/>
  <c r="N1070" i="17"/>
  <c r="C1071" i="17"/>
  <c r="C1072" i="17" s="1"/>
  <c r="Z1070" i="17"/>
  <c r="AA1070" i="17" s="1"/>
  <c r="AD1071" i="17" s="1"/>
  <c r="X1070" i="17"/>
  <c r="Y1070" i="17" s="1"/>
  <c r="AC1071" i="17" s="1"/>
  <c r="V1070" i="17"/>
  <c r="W1070" i="17" s="1"/>
  <c r="AB1071" i="17" s="1"/>
  <c r="AI949" i="17"/>
  <c r="AK949" i="17"/>
  <c r="AH950" i="17"/>
  <c r="AL1069" i="17"/>
  <c r="AM1068" i="17"/>
  <c r="S1070" i="17"/>
  <c r="AJ1069" i="17"/>
  <c r="I1069" i="17"/>
  <c r="H1070" i="17"/>
  <c r="P1068" i="17"/>
  <c r="Q1068" i="17"/>
  <c r="AG1069" i="17"/>
  <c r="M61" i="17"/>
  <c r="K59" i="17"/>
  <c r="L61" i="17"/>
  <c r="C1073" i="17" l="1"/>
  <c r="N1072" i="17"/>
  <c r="Z1072" i="17"/>
  <c r="AA1072" i="17" s="1"/>
  <c r="AD1073" i="17" s="1"/>
  <c r="X1072" i="17"/>
  <c r="Y1072" i="17" s="1"/>
  <c r="AC1073" i="17" s="1"/>
  <c r="V1072" i="17"/>
  <c r="W1072" i="17" s="1"/>
  <c r="AB1073" i="17" s="1"/>
  <c r="G1072" i="17"/>
  <c r="G1073" i="17" s="1"/>
  <c r="G1074" i="17" s="1"/>
  <c r="G1075" i="17" s="1"/>
  <c r="G1076" i="17" s="1"/>
  <c r="G1077" i="17" s="1"/>
  <c r="G1078" i="17" s="1"/>
  <c r="G1079" i="17" s="1"/>
  <c r="G1080" i="17" s="1"/>
  <c r="G1081" i="17" s="1"/>
  <c r="G1082" i="17" s="1"/>
  <c r="G1083" i="17" s="1"/>
  <c r="S1071" i="17"/>
  <c r="S1072" i="17" s="1"/>
  <c r="S1073" i="17" s="1"/>
  <c r="N1071" i="17"/>
  <c r="V1071" i="17"/>
  <c r="W1071" i="17" s="1"/>
  <c r="AB1072" i="17" s="1"/>
  <c r="Z1071" i="17"/>
  <c r="AA1071" i="17" s="1"/>
  <c r="AD1072" i="17" s="1"/>
  <c r="X1071" i="17"/>
  <c r="Y1071" i="17" s="1"/>
  <c r="AC1072" i="17" s="1"/>
  <c r="P1069" i="17"/>
  <c r="Q1069" i="17"/>
  <c r="AE1071" i="17"/>
  <c r="AF1071" i="17"/>
  <c r="AL1070" i="17"/>
  <c r="AM1069" i="17"/>
  <c r="AJ1070" i="17"/>
  <c r="AI950" i="17"/>
  <c r="AK950" i="17"/>
  <c r="AH951" i="17"/>
  <c r="AG1070" i="17"/>
  <c r="I1070" i="17"/>
  <c r="H1071" i="17"/>
  <c r="L62" i="17"/>
  <c r="K60" i="17"/>
  <c r="M62" i="17"/>
  <c r="AF1073" i="17" l="1"/>
  <c r="AE1073" i="17"/>
  <c r="AJ1072" i="17"/>
  <c r="AF1072" i="17"/>
  <c r="AE1072" i="17"/>
  <c r="I1071" i="17"/>
  <c r="P1071" i="17" s="1"/>
  <c r="H1072" i="17"/>
  <c r="N1073" i="17"/>
  <c r="C1074" i="17"/>
  <c r="V1073" i="17"/>
  <c r="W1073" i="17" s="1"/>
  <c r="AB1074" i="17" s="1"/>
  <c r="X1073" i="17"/>
  <c r="Y1073" i="17" s="1"/>
  <c r="AC1074" i="17" s="1"/>
  <c r="Z1073" i="17"/>
  <c r="AA1073" i="17" s="1"/>
  <c r="AD1074" i="17" s="1"/>
  <c r="AK951" i="17"/>
  <c r="AI951" i="17"/>
  <c r="AH952" i="17"/>
  <c r="AM1070" i="17"/>
  <c r="AL1071" i="17"/>
  <c r="AJ1071" i="17"/>
  <c r="P1070" i="17"/>
  <c r="Q1070" i="17"/>
  <c r="AG1071" i="17"/>
  <c r="L63" i="17"/>
  <c r="K61" i="17"/>
  <c r="M63" i="17"/>
  <c r="AF1074" i="17" l="1"/>
  <c r="AE1074" i="17"/>
  <c r="AG1072" i="17"/>
  <c r="Q1071" i="17"/>
  <c r="R1071" i="17" s="1"/>
  <c r="N1074" i="17"/>
  <c r="C1075" i="17"/>
  <c r="V1074" i="17"/>
  <c r="W1074" i="17" s="1"/>
  <c r="AB1075" i="17" s="1"/>
  <c r="Z1074" i="17"/>
  <c r="AA1074" i="17" s="1"/>
  <c r="AD1075" i="17" s="1"/>
  <c r="X1074" i="17"/>
  <c r="Y1074" i="17" s="1"/>
  <c r="AC1075" i="17" s="1"/>
  <c r="AG1073" i="17"/>
  <c r="AM1071" i="17"/>
  <c r="AL1072" i="17"/>
  <c r="AJ1073" i="17"/>
  <c r="I1072" i="17"/>
  <c r="H1073" i="17"/>
  <c r="S1074" i="17"/>
  <c r="R985" i="17"/>
  <c r="R988" i="17"/>
  <c r="R986" i="17"/>
  <c r="R987" i="17"/>
  <c r="R989" i="17"/>
  <c r="R996" i="17"/>
  <c r="AI952" i="17"/>
  <c r="AK952" i="17"/>
  <c r="AH953" i="17"/>
  <c r="R15" i="17"/>
  <c r="R6" i="17"/>
  <c r="R39" i="17"/>
  <c r="R25" i="17"/>
  <c r="R28" i="17"/>
  <c r="R33" i="17"/>
  <c r="R27" i="17"/>
  <c r="R63" i="17"/>
  <c r="R52" i="17"/>
  <c r="R59" i="17"/>
  <c r="R16" i="17"/>
  <c r="R8" i="17"/>
  <c r="R47" i="17"/>
  <c r="R41" i="17"/>
  <c r="R55" i="17"/>
  <c r="R45" i="17"/>
  <c r="R17" i="17"/>
  <c r="R23" i="17"/>
  <c r="R62" i="17"/>
  <c r="R22" i="17"/>
  <c r="R21" i="17"/>
  <c r="R14" i="17"/>
  <c r="R24" i="17"/>
  <c r="R46" i="17"/>
  <c r="R56" i="17"/>
  <c r="R7" i="17"/>
  <c r="R53" i="17"/>
  <c r="R20" i="17"/>
  <c r="R60" i="17"/>
  <c r="R19" i="17"/>
  <c r="R42" i="17"/>
  <c r="R31" i="17"/>
  <c r="R58" i="17"/>
  <c r="R54" i="17"/>
  <c r="R43" i="17"/>
  <c r="R18" i="17"/>
  <c r="R26" i="17"/>
  <c r="R57" i="17"/>
  <c r="R49" i="17"/>
  <c r="R51" i="17"/>
  <c r="R5" i="17"/>
  <c r="R30" i="17"/>
  <c r="R44" i="17"/>
  <c r="R9" i="17"/>
  <c r="R10" i="17"/>
  <c r="R36" i="17"/>
  <c r="R29" i="17"/>
  <c r="R61" i="17"/>
  <c r="R11" i="17"/>
  <c r="R48" i="17"/>
  <c r="R34" i="17"/>
  <c r="R12" i="17"/>
  <c r="R37" i="17"/>
  <c r="R13" i="17"/>
  <c r="R32" i="17"/>
  <c r="R50" i="17"/>
  <c r="R64" i="17"/>
  <c r="R35" i="17"/>
  <c r="R38" i="17"/>
  <c r="R40" i="17"/>
  <c r="R66" i="17"/>
  <c r="R65" i="17"/>
  <c r="R68" i="17"/>
  <c r="R67" i="17"/>
  <c r="R69" i="17"/>
  <c r="R71" i="17"/>
  <c r="R70" i="17"/>
  <c r="R72" i="17"/>
  <c r="R74" i="17"/>
  <c r="R73" i="17"/>
  <c r="R75" i="17"/>
  <c r="R77" i="17"/>
  <c r="R76" i="17"/>
  <c r="R79" i="17"/>
  <c r="R78" i="17"/>
  <c r="R81" i="17"/>
  <c r="R83" i="17"/>
  <c r="R82" i="17"/>
  <c r="R80" i="17"/>
  <c r="R85" i="17"/>
  <c r="R84" i="17"/>
  <c r="R87" i="17"/>
  <c r="R89" i="17"/>
  <c r="R86" i="17"/>
  <c r="R88" i="17"/>
  <c r="R90" i="17"/>
  <c r="R91" i="17"/>
  <c r="R93" i="17"/>
  <c r="R92" i="17"/>
  <c r="R94" i="17"/>
  <c r="R95" i="17"/>
  <c r="R97" i="17"/>
  <c r="R96" i="17"/>
  <c r="R99" i="17"/>
  <c r="R98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3" i="17"/>
  <c r="R112" i="17"/>
  <c r="R115" i="17"/>
  <c r="R114" i="17"/>
  <c r="R116" i="17"/>
  <c r="R117" i="17"/>
  <c r="R118" i="17"/>
  <c r="R119" i="17"/>
  <c r="R120" i="17"/>
  <c r="R121" i="17"/>
  <c r="R122" i="17"/>
  <c r="R123" i="17"/>
  <c r="R126" i="17"/>
  <c r="R124" i="17"/>
  <c r="R125" i="17"/>
  <c r="R127" i="17"/>
  <c r="R128" i="17"/>
  <c r="R129" i="17"/>
  <c r="R130" i="17"/>
  <c r="R132" i="17"/>
  <c r="R131" i="17"/>
  <c r="R133" i="17"/>
  <c r="R134" i="17"/>
  <c r="R135" i="17"/>
  <c r="R136" i="17"/>
  <c r="R137" i="17"/>
  <c r="R138" i="17"/>
  <c r="R139" i="17"/>
  <c r="R141" i="17"/>
  <c r="R140" i="17"/>
  <c r="R142" i="17"/>
  <c r="R143" i="17"/>
  <c r="R144" i="17"/>
  <c r="R145" i="17"/>
  <c r="R146" i="17"/>
  <c r="R147" i="17"/>
  <c r="R148" i="17"/>
  <c r="R149" i="17"/>
  <c r="R150" i="17"/>
  <c r="R151" i="17"/>
  <c r="R153" i="17"/>
  <c r="R152" i="17"/>
  <c r="R154" i="17"/>
  <c r="R155" i="17"/>
  <c r="R156" i="17"/>
  <c r="R157" i="17"/>
  <c r="R158" i="17"/>
  <c r="R159" i="17"/>
  <c r="R161" i="17"/>
  <c r="R160" i="17"/>
  <c r="R162" i="17"/>
  <c r="R163" i="17"/>
  <c r="R164" i="17"/>
  <c r="R165" i="17"/>
  <c r="R167" i="17"/>
  <c r="R166" i="17"/>
  <c r="R168" i="17"/>
  <c r="R169" i="17"/>
  <c r="R170" i="17"/>
  <c r="R172" i="17"/>
  <c r="R171" i="17"/>
  <c r="R174" i="17"/>
  <c r="R173" i="17"/>
  <c r="R175" i="17"/>
  <c r="R176" i="17"/>
  <c r="R177" i="17"/>
  <c r="R178" i="17"/>
  <c r="R179" i="17"/>
  <c r="R180" i="17"/>
  <c r="R181" i="17"/>
  <c r="R182" i="17"/>
  <c r="R183" i="17"/>
  <c r="R184" i="17"/>
  <c r="R185" i="17"/>
  <c r="R186" i="17"/>
  <c r="R187" i="17"/>
  <c r="R188" i="17"/>
  <c r="R189" i="17"/>
  <c r="R190" i="17"/>
  <c r="R191" i="17"/>
  <c r="R192" i="17"/>
  <c r="R193" i="17"/>
  <c r="R194" i="17"/>
  <c r="R195" i="17"/>
  <c r="R197" i="17"/>
  <c r="R196" i="17"/>
  <c r="R198" i="17"/>
  <c r="R199" i="17"/>
  <c r="R200" i="17"/>
  <c r="R201" i="17"/>
  <c r="R202" i="17"/>
  <c r="R203" i="17"/>
  <c r="R204" i="17"/>
  <c r="R205" i="17"/>
  <c r="R206" i="17"/>
  <c r="R207" i="17"/>
  <c r="R208" i="17"/>
  <c r="R209" i="17"/>
  <c r="R210" i="17"/>
  <c r="R211" i="17"/>
  <c r="R212" i="17"/>
  <c r="R213" i="17"/>
  <c r="R214" i="17"/>
  <c r="R215" i="17"/>
  <c r="R216" i="17"/>
  <c r="R217" i="17"/>
  <c r="R218" i="17"/>
  <c r="R219" i="17"/>
  <c r="R221" i="17"/>
  <c r="R220" i="17"/>
  <c r="R222" i="17"/>
  <c r="R223" i="17"/>
  <c r="R224" i="17"/>
  <c r="R225" i="17"/>
  <c r="R227" i="17"/>
  <c r="R226" i="17"/>
  <c r="R228" i="17"/>
  <c r="R229" i="17"/>
  <c r="R230" i="17"/>
  <c r="R231" i="17"/>
  <c r="R232" i="17"/>
  <c r="R233" i="17"/>
  <c r="R234" i="17"/>
  <c r="R235" i="17"/>
  <c r="R237" i="17"/>
  <c r="R236" i="17"/>
  <c r="R238" i="17"/>
  <c r="R239" i="17"/>
  <c r="R240" i="17"/>
  <c r="R241" i="17"/>
  <c r="R242" i="17"/>
  <c r="R243" i="17"/>
  <c r="R245" i="17"/>
  <c r="R244" i="17"/>
  <c r="R247" i="17"/>
  <c r="R246" i="17"/>
  <c r="R249" i="17"/>
  <c r="R248" i="17"/>
  <c r="R250" i="17"/>
  <c r="R251" i="17"/>
  <c r="R253" i="17"/>
  <c r="R252" i="17"/>
  <c r="R254" i="17"/>
  <c r="R255" i="17"/>
  <c r="R256" i="17"/>
  <c r="R257" i="17"/>
  <c r="R258" i="17"/>
  <c r="R259" i="17"/>
  <c r="R260" i="17"/>
  <c r="R261" i="17"/>
  <c r="R262" i="17"/>
  <c r="R263" i="17"/>
  <c r="R264" i="17"/>
  <c r="R266" i="17"/>
  <c r="R265" i="17"/>
  <c r="R267" i="17"/>
  <c r="R268" i="17"/>
  <c r="R269" i="17"/>
  <c r="R270" i="17"/>
  <c r="R271" i="17"/>
  <c r="R272" i="17"/>
  <c r="R274" i="17"/>
  <c r="R273" i="17"/>
  <c r="R276" i="17"/>
  <c r="R275" i="17"/>
  <c r="R278" i="17"/>
  <c r="R277" i="17"/>
  <c r="R279" i="17"/>
  <c r="R280" i="17"/>
  <c r="R281" i="17"/>
  <c r="R282" i="17"/>
  <c r="R283" i="17"/>
  <c r="R284" i="17"/>
  <c r="R285" i="17"/>
  <c r="R286" i="17"/>
  <c r="R287" i="17"/>
  <c r="R288" i="17"/>
  <c r="R289" i="17"/>
  <c r="R290" i="17"/>
  <c r="R291" i="17"/>
  <c r="R292" i="17"/>
  <c r="R293" i="17"/>
  <c r="R294" i="17"/>
  <c r="R295" i="17"/>
  <c r="R296" i="17"/>
  <c r="R297" i="17"/>
  <c r="R298" i="17"/>
  <c r="R299" i="17"/>
  <c r="R300" i="17"/>
  <c r="R301" i="17"/>
  <c r="R302" i="17"/>
  <c r="R304" i="17"/>
  <c r="R303" i="17"/>
  <c r="R305" i="17"/>
  <c r="R306" i="17"/>
  <c r="R308" i="17"/>
  <c r="R307" i="17"/>
  <c r="R309" i="17"/>
  <c r="R310" i="17"/>
  <c r="R311" i="17"/>
  <c r="R312" i="17"/>
  <c r="R313" i="17"/>
  <c r="R314" i="17"/>
  <c r="R315" i="17"/>
  <c r="R316" i="17"/>
  <c r="R317" i="17"/>
  <c r="R318" i="17"/>
  <c r="R319" i="17"/>
  <c r="R321" i="17"/>
  <c r="R320" i="17"/>
  <c r="R322" i="17"/>
  <c r="R324" i="17"/>
  <c r="R323" i="17"/>
  <c r="R325" i="17"/>
  <c r="R326" i="17"/>
  <c r="R327" i="17"/>
  <c r="R328" i="17"/>
  <c r="R329" i="17"/>
  <c r="R330" i="17"/>
  <c r="R331" i="17"/>
  <c r="R332" i="17"/>
  <c r="R333" i="17"/>
  <c r="R334" i="17"/>
  <c r="R335" i="17"/>
  <c r="R336" i="17"/>
  <c r="R337" i="17"/>
  <c r="R338" i="17"/>
  <c r="R339" i="17"/>
  <c r="R340" i="17"/>
  <c r="R341" i="17"/>
  <c r="R342" i="17"/>
  <c r="R343" i="17"/>
  <c r="R344" i="17"/>
  <c r="R345" i="17"/>
  <c r="R346" i="17"/>
  <c r="R347" i="17"/>
  <c r="R348" i="17"/>
  <c r="R349" i="17"/>
  <c r="R350" i="17"/>
  <c r="R351" i="17"/>
  <c r="R352" i="17"/>
  <c r="R353" i="17"/>
  <c r="R354" i="17"/>
  <c r="R355" i="17"/>
  <c r="R356" i="17"/>
  <c r="R357" i="17"/>
  <c r="R358" i="17"/>
  <c r="R359" i="17"/>
  <c r="R360" i="17"/>
  <c r="R361" i="17"/>
  <c r="R362" i="17"/>
  <c r="R363" i="17"/>
  <c r="R364" i="17"/>
  <c r="R366" i="17"/>
  <c r="R365" i="17"/>
  <c r="R367" i="17"/>
  <c r="R368" i="17"/>
  <c r="R369" i="17"/>
  <c r="R370" i="17"/>
  <c r="R371" i="17"/>
  <c r="R372" i="17"/>
  <c r="R374" i="17"/>
  <c r="R373" i="17"/>
  <c r="R375" i="17"/>
  <c r="R376" i="17"/>
  <c r="R377" i="17"/>
  <c r="R378" i="17"/>
  <c r="R379" i="17"/>
  <c r="R380" i="17"/>
  <c r="R382" i="17"/>
  <c r="R381" i="17"/>
  <c r="R383" i="17"/>
  <c r="R384" i="17"/>
  <c r="R385" i="17"/>
  <c r="R386" i="17"/>
  <c r="R387" i="17"/>
  <c r="R388" i="17"/>
  <c r="R389" i="17"/>
  <c r="R390" i="17"/>
  <c r="R392" i="17"/>
  <c r="R391" i="17"/>
  <c r="R393" i="17"/>
  <c r="R394" i="17"/>
  <c r="R395" i="17"/>
  <c r="R396" i="17"/>
  <c r="R397" i="17"/>
  <c r="R398" i="17"/>
  <c r="R399" i="17"/>
  <c r="R400" i="17"/>
  <c r="R401" i="17"/>
  <c r="R402" i="17"/>
  <c r="R403" i="17"/>
  <c r="R404" i="17"/>
  <c r="R405" i="17"/>
  <c r="R406" i="17"/>
  <c r="R407" i="17"/>
  <c r="R408" i="17"/>
  <c r="R409" i="17"/>
  <c r="R410" i="17"/>
  <c r="R411" i="17"/>
  <c r="R412" i="17"/>
  <c r="R413" i="17"/>
  <c r="R414" i="17"/>
  <c r="R415" i="17"/>
  <c r="R417" i="17"/>
  <c r="R416" i="17"/>
  <c r="R418" i="17"/>
  <c r="R419" i="17"/>
  <c r="R420" i="17"/>
  <c r="R421" i="17"/>
  <c r="R422" i="17"/>
  <c r="R423" i="17"/>
  <c r="R424" i="17"/>
  <c r="R425" i="17"/>
  <c r="R426" i="17"/>
  <c r="R427" i="17"/>
  <c r="R428" i="17"/>
  <c r="R429" i="17"/>
  <c r="R430" i="17"/>
  <c r="R431" i="17"/>
  <c r="R432" i="17"/>
  <c r="R433" i="17"/>
  <c r="R434" i="17"/>
  <c r="R435" i="17"/>
  <c r="R436" i="17"/>
  <c r="R437" i="17"/>
  <c r="R438" i="17"/>
  <c r="R439" i="17"/>
  <c r="R440" i="17"/>
  <c r="R441" i="17"/>
  <c r="R442" i="17"/>
  <c r="R444" i="17"/>
  <c r="R443" i="17"/>
  <c r="R445" i="17"/>
  <c r="R446" i="17"/>
  <c r="R447" i="17"/>
  <c r="R448" i="17"/>
  <c r="R449" i="17"/>
  <c r="R450" i="17"/>
  <c r="R451" i="17"/>
  <c r="R452" i="17"/>
  <c r="R453" i="17"/>
  <c r="R454" i="17"/>
  <c r="R455" i="17"/>
  <c r="R456" i="17"/>
  <c r="R457" i="17"/>
  <c r="R458" i="17"/>
  <c r="R460" i="17"/>
  <c r="R459" i="17"/>
  <c r="R461" i="17"/>
  <c r="R462" i="17"/>
  <c r="R463" i="17"/>
  <c r="R464" i="17"/>
  <c r="R465" i="17"/>
  <c r="R466" i="17"/>
  <c r="R467" i="17"/>
  <c r="R468" i="17"/>
  <c r="R469" i="17"/>
  <c r="R470" i="17"/>
  <c r="R471" i="17"/>
  <c r="R472" i="17"/>
  <c r="R473" i="17"/>
  <c r="R474" i="17"/>
  <c r="R475" i="17"/>
  <c r="R476" i="17"/>
  <c r="R477" i="17"/>
  <c r="R478" i="17"/>
  <c r="R479" i="17"/>
  <c r="R481" i="17"/>
  <c r="R480" i="17"/>
  <c r="R482" i="17"/>
  <c r="R483" i="17"/>
  <c r="R484" i="17"/>
  <c r="R485" i="17"/>
  <c r="R486" i="17"/>
  <c r="R488" i="17"/>
  <c r="R487" i="17"/>
  <c r="R489" i="17"/>
  <c r="R490" i="17"/>
  <c r="R491" i="17"/>
  <c r="R492" i="17"/>
  <c r="R493" i="17"/>
  <c r="R494" i="17"/>
  <c r="R495" i="17"/>
  <c r="R496" i="17"/>
  <c r="R497" i="17"/>
  <c r="R498" i="17"/>
  <c r="R499" i="17"/>
  <c r="R500" i="17"/>
  <c r="R501" i="17"/>
  <c r="R502" i="17"/>
  <c r="R503" i="17"/>
  <c r="R504" i="17"/>
  <c r="R505" i="17"/>
  <c r="R507" i="17"/>
  <c r="R506" i="17"/>
  <c r="R508" i="17"/>
  <c r="R509" i="17"/>
  <c r="R510" i="17"/>
  <c r="R511" i="17"/>
  <c r="R512" i="17"/>
  <c r="R514" i="17"/>
  <c r="R513" i="17"/>
  <c r="R515" i="17"/>
  <c r="R516" i="17"/>
  <c r="R517" i="17"/>
  <c r="R518" i="17"/>
  <c r="R519" i="17"/>
  <c r="R520" i="17"/>
  <c r="R521" i="17"/>
  <c r="R522" i="17"/>
  <c r="R524" i="17"/>
  <c r="R523" i="17"/>
  <c r="R525" i="17"/>
  <c r="R526" i="17"/>
  <c r="R528" i="17"/>
  <c r="R527" i="17"/>
  <c r="R529" i="17"/>
  <c r="R530" i="17"/>
  <c r="R531" i="17"/>
  <c r="R532" i="17"/>
  <c r="R533" i="17"/>
  <c r="R535" i="17"/>
  <c r="R534" i="17"/>
  <c r="R536" i="17"/>
  <c r="R537" i="17"/>
  <c r="R538" i="17"/>
  <c r="R539" i="17"/>
  <c r="R540" i="17"/>
  <c r="R541" i="17"/>
  <c r="R542" i="17"/>
  <c r="R544" i="17"/>
  <c r="R543" i="17"/>
  <c r="R545" i="17"/>
  <c r="R546" i="17"/>
  <c r="R547" i="17"/>
  <c r="R548" i="17"/>
  <c r="R549" i="17"/>
  <c r="R551" i="17"/>
  <c r="R550" i="17"/>
  <c r="R552" i="17"/>
  <c r="R553" i="17"/>
  <c r="R554" i="17"/>
  <c r="R555" i="17"/>
  <c r="R556" i="17"/>
  <c r="R557" i="17"/>
  <c r="R558" i="17"/>
  <c r="R560" i="17"/>
  <c r="R559" i="17"/>
  <c r="R561" i="17"/>
  <c r="R562" i="17"/>
  <c r="R563" i="17"/>
  <c r="R565" i="17"/>
  <c r="R564" i="17"/>
  <c r="R566" i="17"/>
  <c r="R567" i="17"/>
  <c r="R569" i="17"/>
  <c r="R568" i="17"/>
  <c r="R570" i="17"/>
  <c r="R571" i="17"/>
  <c r="R572" i="17"/>
  <c r="R573" i="17"/>
  <c r="R574" i="17"/>
  <c r="R575" i="17"/>
  <c r="R576" i="17"/>
  <c r="R577" i="17"/>
  <c r="R578" i="17"/>
  <c r="R579" i="17"/>
  <c r="R580" i="17"/>
  <c r="R581" i="17"/>
  <c r="R582" i="17"/>
  <c r="R583" i="17"/>
  <c r="R584" i="17"/>
  <c r="R585" i="17"/>
  <c r="R586" i="17"/>
  <c r="R587" i="17"/>
  <c r="R588" i="17"/>
  <c r="R589" i="17"/>
  <c r="R591" i="17"/>
  <c r="R590" i="17"/>
  <c r="R592" i="17"/>
  <c r="R593" i="17"/>
  <c r="R595" i="17"/>
  <c r="R594" i="17"/>
  <c r="R596" i="17"/>
  <c r="R597" i="17"/>
  <c r="R598" i="17"/>
  <c r="R599" i="17"/>
  <c r="R600" i="17"/>
  <c r="R601" i="17"/>
  <c r="R602" i="17"/>
  <c r="R603" i="17"/>
  <c r="R604" i="17"/>
  <c r="R605" i="17"/>
  <c r="R606" i="17"/>
  <c r="R607" i="17"/>
  <c r="R608" i="17"/>
  <c r="R609" i="17"/>
  <c r="R610" i="17"/>
  <c r="R611" i="17"/>
  <c r="R612" i="17"/>
  <c r="R613" i="17"/>
  <c r="R614" i="17"/>
  <c r="R615" i="17"/>
  <c r="R616" i="17"/>
  <c r="R617" i="17"/>
  <c r="R619" i="17"/>
  <c r="R618" i="17"/>
  <c r="R621" i="17"/>
  <c r="R620" i="17"/>
  <c r="R622" i="17"/>
  <c r="R623" i="17"/>
  <c r="R624" i="17"/>
  <c r="R625" i="17"/>
  <c r="R626" i="17"/>
  <c r="R627" i="17"/>
  <c r="R628" i="17"/>
  <c r="R629" i="17"/>
  <c r="R631" i="17"/>
  <c r="R630" i="17"/>
  <c r="R632" i="17"/>
  <c r="R633" i="17"/>
  <c r="R634" i="17"/>
  <c r="R635" i="17"/>
  <c r="R636" i="17"/>
  <c r="R637" i="17"/>
  <c r="R638" i="17"/>
  <c r="R639" i="17"/>
  <c r="R640" i="17"/>
  <c r="R641" i="17"/>
  <c r="R642" i="17"/>
  <c r="R643" i="17"/>
  <c r="R644" i="17"/>
  <c r="R645" i="17"/>
  <c r="R646" i="17"/>
  <c r="R647" i="17"/>
  <c r="R648" i="17"/>
  <c r="R649" i="17"/>
  <c r="R650" i="17"/>
  <c r="R651" i="17"/>
  <c r="R652" i="17"/>
  <c r="R653" i="17"/>
  <c r="R654" i="17"/>
  <c r="R655" i="17"/>
  <c r="R656" i="17"/>
  <c r="R657" i="17"/>
  <c r="R658" i="17"/>
  <c r="R659" i="17"/>
  <c r="R660" i="17"/>
  <c r="R661" i="17"/>
  <c r="R662" i="17"/>
  <c r="R663" i="17"/>
  <c r="R664" i="17"/>
  <c r="R665" i="17"/>
  <c r="R666" i="17"/>
  <c r="R667" i="17"/>
  <c r="R668" i="17"/>
  <c r="R669" i="17"/>
  <c r="R670" i="17"/>
  <c r="R671" i="17"/>
  <c r="R672" i="17"/>
  <c r="R673" i="17"/>
  <c r="R674" i="17"/>
  <c r="R675" i="17"/>
  <c r="R676" i="17"/>
  <c r="R677" i="17"/>
  <c r="R678" i="17"/>
  <c r="R679" i="17"/>
  <c r="R680" i="17"/>
  <c r="R681" i="17"/>
  <c r="R682" i="17"/>
  <c r="R683" i="17"/>
  <c r="R684" i="17"/>
  <c r="R685" i="17"/>
  <c r="R686" i="17"/>
  <c r="R687" i="17"/>
  <c r="R688" i="17"/>
  <c r="R689" i="17"/>
  <c r="R690" i="17"/>
  <c r="R691" i="17"/>
  <c r="R692" i="17"/>
  <c r="R693" i="17"/>
  <c r="R694" i="17"/>
  <c r="R695" i="17"/>
  <c r="R696" i="17"/>
  <c r="R697" i="17"/>
  <c r="R698" i="17"/>
  <c r="R699" i="17"/>
  <c r="R700" i="17"/>
  <c r="R701" i="17"/>
  <c r="R703" i="17"/>
  <c r="R702" i="17"/>
  <c r="R704" i="17"/>
  <c r="R705" i="17"/>
  <c r="R706" i="17"/>
  <c r="R707" i="17"/>
  <c r="R708" i="17"/>
  <c r="R709" i="17"/>
  <c r="R710" i="17"/>
  <c r="R711" i="17"/>
  <c r="R712" i="17"/>
  <c r="R713" i="17"/>
  <c r="R714" i="17"/>
  <c r="R715" i="17"/>
  <c r="R716" i="17"/>
  <c r="R717" i="17"/>
  <c r="R718" i="17"/>
  <c r="R719" i="17"/>
  <c r="R720" i="17"/>
  <c r="R721" i="17"/>
  <c r="R722" i="17"/>
  <c r="R724" i="17"/>
  <c r="R723" i="17"/>
  <c r="R725" i="17"/>
  <c r="R726" i="17"/>
  <c r="R727" i="17"/>
  <c r="R728" i="17"/>
  <c r="R729" i="17"/>
  <c r="R730" i="17"/>
  <c r="R731" i="17"/>
  <c r="R732" i="17"/>
  <c r="R733" i="17"/>
  <c r="R734" i="17"/>
  <c r="R735" i="17"/>
  <c r="R736" i="17"/>
  <c r="R737" i="17"/>
  <c r="R739" i="17"/>
  <c r="R738" i="17"/>
  <c r="R740" i="17"/>
  <c r="R741" i="17"/>
  <c r="R742" i="17"/>
  <c r="R743" i="17"/>
  <c r="R744" i="17"/>
  <c r="R745" i="17"/>
  <c r="R746" i="17"/>
  <c r="R747" i="17"/>
  <c r="R748" i="17"/>
  <c r="R749" i="17"/>
  <c r="R750" i="17"/>
  <c r="R751" i="17"/>
  <c r="R752" i="17"/>
  <c r="R754" i="17"/>
  <c r="R753" i="17"/>
  <c r="R755" i="17"/>
  <c r="R756" i="17"/>
  <c r="R757" i="17"/>
  <c r="R758" i="17"/>
  <c r="R759" i="17"/>
  <c r="R760" i="17"/>
  <c r="R761" i="17"/>
  <c r="R762" i="17"/>
  <c r="R763" i="17"/>
  <c r="R764" i="17"/>
  <c r="R765" i="17"/>
  <c r="R766" i="17"/>
  <c r="R767" i="17"/>
  <c r="R769" i="17"/>
  <c r="R768" i="17"/>
  <c r="R770" i="17"/>
  <c r="R771" i="17"/>
  <c r="R772" i="17"/>
  <c r="R773" i="17"/>
  <c r="R774" i="17"/>
  <c r="R775" i="17"/>
  <c r="R776" i="17"/>
  <c r="R777" i="17"/>
  <c r="R778" i="17"/>
  <c r="R779" i="17"/>
  <c r="R781" i="17"/>
  <c r="R780" i="17"/>
  <c r="R782" i="17"/>
  <c r="R783" i="17"/>
  <c r="R785" i="17"/>
  <c r="R784" i="17"/>
  <c r="R786" i="17"/>
  <c r="R787" i="17"/>
  <c r="R788" i="17"/>
  <c r="R789" i="17"/>
  <c r="R790" i="17"/>
  <c r="R791" i="17"/>
  <c r="R792" i="17"/>
  <c r="R793" i="17"/>
  <c r="R795" i="17"/>
  <c r="R794" i="17"/>
  <c r="R796" i="17"/>
  <c r="R797" i="17"/>
  <c r="R798" i="17"/>
  <c r="R799" i="17"/>
  <c r="R801" i="17"/>
  <c r="R800" i="17"/>
  <c r="R802" i="17"/>
  <c r="R803" i="17"/>
  <c r="R804" i="17"/>
  <c r="R805" i="17"/>
  <c r="R806" i="17"/>
  <c r="R807" i="17"/>
  <c r="R808" i="17"/>
  <c r="R809" i="17"/>
  <c r="R810" i="17"/>
  <c r="R811" i="17"/>
  <c r="R812" i="17"/>
  <c r="R813" i="17"/>
  <c r="R814" i="17"/>
  <c r="R815" i="17"/>
  <c r="R816" i="17"/>
  <c r="R817" i="17"/>
  <c r="R818" i="17"/>
  <c r="R819" i="17"/>
  <c r="R820" i="17"/>
  <c r="R821" i="17"/>
  <c r="R822" i="17"/>
  <c r="R823" i="17"/>
  <c r="R824" i="17"/>
  <c r="R825" i="17"/>
  <c r="R826" i="17"/>
  <c r="R827" i="17"/>
  <c r="R828" i="17"/>
  <c r="R829" i="17"/>
  <c r="R830" i="17"/>
  <c r="R831" i="17"/>
  <c r="R832" i="17"/>
  <c r="R833" i="17"/>
  <c r="R834" i="17"/>
  <c r="R835" i="17"/>
  <c r="R836" i="17"/>
  <c r="R837" i="17"/>
  <c r="R839" i="17"/>
  <c r="R838" i="17"/>
  <c r="R840" i="17"/>
  <c r="R841" i="17"/>
  <c r="R842" i="17"/>
  <c r="R843" i="17"/>
  <c r="R844" i="17"/>
  <c r="R845" i="17"/>
  <c r="R846" i="17"/>
  <c r="R847" i="17"/>
  <c r="R849" i="17"/>
  <c r="R848" i="17"/>
  <c r="R850" i="17"/>
  <c r="R852" i="17"/>
  <c r="R851" i="17"/>
  <c r="R853" i="17"/>
  <c r="R854" i="17"/>
  <c r="R855" i="17"/>
  <c r="R856" i="17"/>
  <c r="R857" i="17"/>
  <c r="R858" i="17"/>
  <c r="R859" i="17"/>
  <c r="R860" i="17"/>
  <c r="R861" i="17"/>
  <c r="R862" i="17"/>
  <c r="R863" i="17"/>
  <c r="R864" i="17"/>
  <c r="R866" i="17"/>
  <c r="R865" i="17"/>
  <c r="R867" i="17"/>
  <c r="R868" i="17"/>
  <c r="R869" i="17"/>
  <c r="R870" i="17"/>
  <c r="R871" i="17"/>
  <c r="R872" i="17"/>
  <c r="R873" i="17"/>
  <c r="R874" i="17"/>
  <c r="R875" i="17"/>
  <c r="R876" i="17"/>
  <c r="R877" i="17"/>
  <c r="R878" i="17"/>
  <c r="R879" i="17"/>
  <c r="R880" i="17"/>
  <c r="R881" i="17"/>
  <c r="R882" i="17"/>
  <c r="R883" i="17"/>
  <c r="R884" i="17"/>
  <c r="R885" i="17"/>
  <c r="R886" i="17"/>
  <c r="R887" i="17"/>
  <c r="R888" i="17"/>
  <c r="R889" i="17"/>
  <c r="R890" i="17"/>
  <c r="R893" i="17"/>
  <c r="R892" i="17"/>
  <c r="R891" i="17"/>
  <c r="R894" i="17"/>
  <c r="R895" i="17"/>
  <c r="R896" i="17"/>
  <c r="R897" i="17"/>
  <c r="R899" i="17"/>
  <c r="R901" i="17"/>
  <c r="R898" i="17"/>
  <c r="R903" i="17"/>
  <c r="R900" i="17"/>
  <c r="R902" i="17"/>
  <c r="R905" i="17"/>
  <c r="R908" i="17"/>
  <c r="R904" i="17"/>
  <c r="R906" i="17"/>
  <c r="R907" i="17"/>
  <c r="R910" i="17"/>
  <c r="R909" i="17"/>
  <c r="R911" i="17"/>
  <c r="R912" i="17"/>
  <c r="R913" i="17"/>
  <c r="R914" i="17"/>
  <c r="R916" i="17"/>
  <c r="R915" i="17"/>
  <c r="R918" i="17"/>
  <c r="R917" i="17"/>
  <c r="R919" i="17"/>
  <c r="R920" i="17"/>
  <c r="R921" i="17"/>
  <c r="R922" i="17"/>
  <c r="R923" i="17"/>
  <c r="R926" i="17"/>
  <c r="R927" i="17"/>
  <c r="R925" i="17"/>
  <c r="R924" i="17"/>
  <c r="R928" i="17"/>
  <c r="R929" i="17"/>
  <c r="R931" i="17"/>
  <c r="R930" i="17"/>
  <c r="R935" i="17"/>
  <c r="R937" i="17"/>
  <c r="R933" i="17"/>
  <c r="R932" i="17"/>
  <c r="R934" i="17"/>
  <c r="R936" i="17"/>
  <c r="R939" i="17"/>
  <c r="R940" i="17"/>
  <c r="R938" i="17"/>
  <c r="R942" i="17"/>
  <c r="R943" i="17"/>
  <c r="R941" i="17"/>
  <c r="R945" i="17"/>
  <c r="R944" i="17"/>
  <c r="R947" i="17"/>
  <c r="R946" i="17"/>
  <c r="R949" i="17"/>
  <c r="R948" i="17"/>
  <c r="R952" i="17"/>
  <c r="R950" i="17"/>
  <c r="R951" i="17"/>
  <c r="R955" i="17"/>
  <c r="R953" i="17"/>
  <c r="R954" i="17"/>
  <c r="R957" i="17"/>
  <c r="R956" i="17"/>
  <c r="R959" i="17"/>
  <c r="R958" i="17"/>
  <c r="R960" i="17"/>
  <c r="R961" i="17"/>
  <c r="R965" i="17"/>
  <c r="R963" i="17"/>
  <c r="R962" i="17"/>
  <c r="R964" i="17"/>
  <c r="R966" i="17"/>
  <c r="R967" i="17"/>
  <c r="R970" i="17"/>
  <c r="R968" i="17"/>
  <c r="R969" i="17"/>
  <c r="R971" i="17"/>
  <c r="R972" i="17"/>
  <c r="R974" i="17"/>
  <c r="R973" i="17"/>
  <c r="R975" i="17"/>
  <c r="R978" i="17"/>
  <c r="R977" i="17"/>
  <c r="R979" i="17"/>
  <c r="R976" i="17"/>
  <c r="R982" i="17"/>
  <c r="R981" i="17"/>
  <c r="R980" i="17"/>
  <c r="R983" i="17"/>
  <c r="R984" i="17"/>
  <c r="L64" i="17"/>
  <c r="K62" i="17"/>
  <c r="M64" i="17"/>
  <c r="R997" i="17" l="1"/>
  <c r="R998" i="17"/>
  <c r="R999" i="17"/>
  <c r="R1000" i="17"/>
  <c r="R1001" i="17"/>
  <c r="R1003" i="17"/>
  <c r="R1002" i="17"/>
  <c r="R1004" i="17"/>
  <c r="R1005" i="17"/>
  <c r="R1007" i="17"/>
  <c r="R1006" i="17"/>
  <c r="R1008" i="17"/>
  <c r="R1009" i="17"/>
  <c r="R1010" i="17"/>
  <c r="R1011" i="17"/>
  <c r="R1012" i="17"/>
  <c r="R1013" i="17"/>
  <c r="R1014" i="17"/>
  <c r="R1015" i="17"/>
  <c r="R1017" i="17"/>
  <c r="R1018" i="17"/>
  <c r="R1016" i="17"/>
  <c r="R1019" i="17"/>
  <c r="R1021" i="17"/>
  <c r="R1020" i="17"/>
  <c r="R1022" i="17"/>
  <c r="R1023" i="17"/>
  <c r="R1024" i="17"/>
  <c r="R1025" i="17"/>
  <c r="R1026" i="17"/>
  <c r="R1027" i="17"/>
  <c r="R1028" i="17"/>
  <c r="R1029" i="17"/>
  <c r="R1030" i="17"/>
  <c r="R1031" i="17"/>
  <c r="R1033" i="17"/>
  <c r="R1032" i="17"/>
  <c r="R1035" i="17"/>
  <c r="R1034" i="17"/>
  <c r="R1036" i="17"/>
  <c r="R1038" i="17"/>
  <c r="R1037" i="17"/>
  <c r="R1040" i="17"/>
  <c r="R1039" i="17"/>
  <c r="R1042" i="17"/>
  <c r="R1041" i="17"/>
  <c r="R1043" i="17"/>
  <c r="R1044" i="17"/>
  <c r="R1045" i="17"/>
  <c r="R1046" i="17"/>
  <c r="R1047" i="17"/>
  <c r="R1049" i="17"/>
  <c r="R1048" i="17"/>
  <c r="R1050" i="17"/>
  <c r="R1051" i="17"/>
  <c r="R1052" i="17"/>
  <c r="R1053" i="17"/>
  <c r="R1055" i="17"/>
  <c r="R1054" i="17"/>
  <c r="R1056" i="17"/>
  <c r="R1058" i="17"/>
  <c r="R1057" i="17"/>
  <c r="R1059" i="17"/>
  <c r="R1060" i="17"/>
  <c r="R1061" i="17"/>
  <c r="R1062" i="17"/>
  <c r="R1063" i="17"/>
  <c r="R1065" i="17"/>
  <c r="R1064" i="17"/>
  <c r="R995" i="17"/>
  <c r="R994" i="17"/>
  <c r="R993" i="17"/>
  <c r="R992" i="17"/>
  <c r="R1067" i="17"/>
  <c r="R991" i="17"/>
  <c r="R1068" i="17"/>
  <c r="R990" i="17"/>
  <c r="R1069" i="17"/>
  <c r="R1066" i="17"/>
  <c r="R1070" i="17"/>
  <c r="S1075" i="17"/>
  <c r="P1072" i="17"/>
  <c r="Q1072" i="17"/>
  <c r="R1072" i="17" s="1"/>
  <c r="N1075" i="17"/>
  <c r="C1076" i="17"/>
  <c r="Z1075" i="17"/>
  <c r="AA1075" i="17" s="1"/>
  <c r="AD1076" i="17" s="1"/>
  <c r="X1075" i="17"/>
  <c r="Y1075" i="17" s="1"/>
  <c r="AC1076" i="17" s="1"/>
  <c r="V1075" i="17"/>
  <c r="W1075" i="17" s="1"/>
  <c r="AB1076" i="17" s="1"/>
  <c r="AL1073" i="17"/>
  <c r="AM1072" i="17"/>
  <c r="AG1074" i="17"/>
  <c r="AJ1074" i="17"/>
  <c r="I1073" i="17"/>
  <c r="H1074" i="17"/>
  <c r="AF1075" i="17"/>
  <c r="AE1075" i="17"/>
  <c r="AK953" i="17"/>
  <c r="AI953" i="17"/>
  <c r="AH954" i="17"/>
  <c r="K63" i="17"/>
  <c r="L65" i="17"/>
  <c r="M65" i="17"/>
  <c r="S1076" i="17" l="1"/>
  <c r="I1074" i="17"/>
  <c r="H1075" i="17"/>
  <c r="AE1076" i="17"/>
  <c r="AF1076" i="17"/>
  <c r="P1073" i="17"/>
  <c r="Q1073" i="17"/>
  <c r="R1073" i="17" s="1"/>
  <c r="C1077" i="17"/>
  <c r="N1076" i="17"/>
  <c r="V1076" i="17"/>
  <c r="W1076" i="17" s="1"/>
  <c r="AB1077" i="17" s="1"/>
  <c r="X1076" i="17"/>
  <c r="Y1076" i="17" s="1"/>
  <c r="AC1077" i="17" s="1"/>
  <c r="Z1076" i="17"/>
  <c r="AA1076" i="17" s="1"/>
  <c r="AD1077" i="17" s="1"/>
  <c r="AJ1075" i="17"/>
  <c r="AG1075" i="17"/>
  <c r="AM1073" i="17"/>
  <c r="AL1074" i="17"/>
  <c r="AI954" i="17"/>
  <c r="AK954" i="17"/>
  <c r="AH955" i="17"/>
  <c r="T65" i="17"/>
  <c r="T66" i="17" s="1"/>
  <c r="T67" i="17" s="1"/>
  <c r="T68" i="17" s="1"/>
  <c r="T69" i="17" s="1"/>
  <c r="T70" i="17" s="1"/>
  <c r="T71" i="17" s="1"/>
  <c r="T72" i="17" s="1"/>
  <c r="T73" i="17" s="1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T84" i="17" s="1"/>
  <c r="T85" i="17" s="1"/>
  <c r="T86" i="17" s="1"/>
  <c r="T87" i="17" s="1"/>
  <c r="T88" i="17" s="1"/>
  <c r="T89" i="17" s="1"/>
  <c r="T90" i="17" s="1"/>
  <c r="T91" i="17" s="1"/>
  <c r="T92" i="17" s="1"/>
  <c r="T93" i="17" s="1"/>
  <c r="T94" i="17" s="1"/>
  <c r="T95" i="17" s="1"/>
  <c r="T96" i="17" s="1"/>
  <c r="T97" i="17" s="1"/>
  <c r="T98" i="17" s="1"/>
  <c r="T99" i="17" s="1"/>
  <c r="T100" i="17" s="1"/>
  <c r="T101" i="17" s="1"/>
  <c r="T102" i="17" s="1"/>
  <c r="T103" i="17" s="1"/>
  <c r="T104" i="17" s="1"/>
  <c r="T105" i="17" s="1"/>
  <c r="T106" i="17" s="1"/>
  <c r="T107" i="17" s="1"/>
  <c r="T108" i="17" s="1"/>
  <c r="T109" i="17" s="1"/>
  <c r="T110" i="17" s="1"/>
  <c r="T111" i="17" s="1"/>
  <c r="T112" i="17" s="1"/>
  <c r="T113" i="17" s="1"/>
  <c r="T114" i="17" s="1"/>
  <c r="T115" i="17" s="1"/>
  <c r="T116" i="17" s="1"/>
  <c r="T117" i="17" s="1"/>
  <c r="T118" i="17" s="1"/>
  <c r="T119" i="17" s="1"/>
  <c r="T120" i="17" s="1"/>
  <c r="T121" i="17" s="1"/>
  <c r="T122" i="17" s="1"/>
  <c r="T123" i="17" s="1"/>
  <c r="T124" i="17" s="1"/>
  <c r="T125" i="17" s="1"/>
  <c r="T126" i="17" s="1"/>
  <c r="T127" i="17" s="1"/>
  <c r="T128" i="17" s="1"/>
  <c r="T129" i="17" s="1"/>
  <c r="T130" i="17" s="1"/>
  <c r="T131" i="17" s="1"/>
  <c r="T132" i="17" s="1"/>
  <c r="T133" i="17" s="1"/>
  <c r="T134" i="17" s="1"/>
  <c r="T135" i="17" s="1"/>
  <c r="T136" i="17" s="1"/>
  <c r="T137" i="17" s="1"/>
  <c r="T138" i="17" s="1"/>
  <c r="T139" i="17" s="1"/>
  <c r="T140" i="17" s="1"/>
  <c r="T141" i="17" s="1"/>
  <c r="T142" i="17" s="1"/>
  <c r="T143" i="17" s="1"/>
  <c r="T144" i="17" s="1"/>
  <c r="T145" i="17" s="1"/>
  <c r="T146" i="17" s="1"/>
  <c r="T147" i="17" s="1"/>
  <c r="T148" i="17" s="1"/>
  <c r="T149" i="17" s="1"/>
  <c r="T150" i="17" s="1"/>
  <c r="T151" i="17" s="1"/>
  <c r="T152" i="17" s="1"/>
  <c r="T153" i="17" s="1"/>
  <c r="T154" i="17" s="1"/>
  <c r="T155" i="17" s="1"/>
  <c r="T156" i="17" s="1"/>
  <c r="T157" i="17" s="1"/>
  <c r="T158" i="17" s="1"/>
  <c r="T159" i="17" s="1"/>
  <c r="T160" i="17" s="1"/>
  <c r="T161" i="17" s="1"/>
  <c r="T162" i="17" s="1"/>
  <c r="T163" i="17" s="1"/>
  <c r="T164" i="17" s="1"/>
  <c r="T165" i="17" s="1"/>
  <c r="T166" i="17" s="1"/>
  <c r="T167" i="17" s="1"/>
  <c r="T168" i="17" s="1"/>
  <c r="T169" i="17" s="1"/>
  <c r="T170" i="17" s="1"/>
  <c r="T171" i="17" s="1"/>
  <c r="T172" i="17" s="1"/>
  <c r="T173" i="17" s="1"/>
  <c r="T174" i="17" s="1"/>
  <c r="T175" i="17" s="1"/>
  <c r="T176" i="17" s="1"/>
  <c r="T177" i="17" s="1"/>
  <c r="T178" i="17" s="1"/>
  <c r="T179" i="17" s="1"/>
  <c r="T180" i="17" s="1"/>
  <c r="T181" i="17" s="1"/>
  <c r="T182" i="17" s="1"/>
  <c r="T183" i="17" s="1"/>
  <c r="T184" i="17" s="1"/>
  <c r="T185" i="17" s="1"/>
  <c r="T186" i="17" s="1"/>
  <c r="T187" i="17" s="1"/>
  <c r="T188" i="17" s="1"/>
  <c r="T189" i="17" s="1"/>
  <c r="T190" i="17" s="1"/>
  <c r="T191" i="17" s="1"/>
  <c r="T192" i="17" s="1"/>
  <c r="T193" i="17" s="1"/>
  <c r="T194" i="17" s="1"/>
  <c r="T195" i="17" s="1"/>
  <c r="T196" i="17" s="1"/>
  <c r="T197" i="17" s="1"/>
  <c r="T198" i="17" s="1"/>
  <c r="T199" i="17" s="1"/>
  <c r="T200" i="17" s="1"/>
  <c r="T201" i="17" s="1"/>
  <c r="T202" i="17" s="1"/>
  <c r="T203" i="17" s="1"/>
  <c r="T204" i="17" s="1"/>
  <c r="T205" i="17" s="1"/>
  <c r="T206" i="17" s="1"/>
  <c r="T207" i="17" s="1"/>
  <c r="T208" i="17" s="1"/>
  <c r="T209" i="17" s="1"/>
  <c r="T210" i="17" s="1"/>
  <c r="T211" i="17" s="1"/>
  <c r="T212" i="17" s="1"/>
  <c r="T213" i="17" s="1"/>
  <c r="T214" i="17" s="1"/>
  <c r="T215" i="17" s="1"/>
  <c r="T216" i="17" s="1"/>
  <c r="T217" i="17" s="1"/>
  <c r="T218" i="17" s="1"/>
  <c r="T219" i="17" s="1"/>
  <c r="T220" i="17" s="1"/>
  <c r="T221" i="17" s="1"/>
  <c r="T222" i="17" s="1"/>
  <c r="T223" i="17" s="1"/>
  <c r="T224" i="17" s="1"/>
  <c r="T225" i="17" s="1"/>
  <c r="T226" i="17" s="1"/>
  <c r="K64" i="17"/>
  <c r="L66" i="17"/>
  <c r="M66" i="17"/>
  <c r="AJ1076" i="17" l="1"/>
  <c r="C1078" i="17"/>
  <c r="N1077" i="17"/>
  <c r="V1077" i="17"/>
  <c r="W1077" i="17" s="1"/>
  <c r="AB1078" i="17" s="1"/>
  <c r="X1077" i="17"/>
  <c r="Y1077" i="17" s="1"/>
  <c r="AC1078" i="17" s="1"/>
  <c r="Z1077" i="17"/>
  <c r="AA1077" i="17" s="1"/>
  <c r="AD1078" i="17" s="1"/>
  <c r="S1077" i="17"/>
  <c r="S1078" i="17" s="1"/>
  <c r="AG1076" i="17"/>
  <c r="I1075" i="17"/>
  <c r="H1076" i="17"/>
  <c r="AF1077" i="17"/>
  <c r="AE1077" i="17"/>
  <c r="P1074" i="17"/>
  <c r="Q1074" i="17"/>
  <c r="R1074" i="17" s="1"/>
  <c r="AL1075" i="17"/>
  <c r="AM1074" i="17"/>
  <c r="AH956" i="17"/>
  <c r="AI955" i="17"/>
  <c r="AK955" i="17"/>
  <c r="M67" i="17"/>
  <c r="K65" i="17"/>
  <c r="L67" i="17"/>
  <c r="AG1077" i="17" l="1"/>
  <c r="I1076" i="17"/>
  <c r="H1077" i="17"/>
  <c r="P1075" i="17"/>
  <c r="Q1075" i="17"/>
  <c r="R1075" i="17" s="1"/>
  <c r="AE1078" i="17"/>
  <c r="AF1078" i="17"/>
  <c r="N1078" i="17"/>
  <c r="C1079" i="17"/>
  <c r="S1079" i="17" s="1"/>
  <c r="X1078" i="17"/>
  <c r="Y1078" i="17" s="1"/>
  <c r="AC1079" i="17" s="1"/>
  <c r="Z1078" i="17"/>
  <c r="AA1078" i="17" s="1"/>
  <c r="AD1079" i="17" s="1"/>
  <c r="V1078" i="17"/>
  <c r="W1078" i="17" s="1"/>
  <c r="AB1079" i="17" s="1"/>
  <c r="AL1076" i="17"/>
  <c r="AM1075" i="17"/>
  <c r="AJ1077" i="17"/>
  <c r="AH957" i="17"/>
  <c r="AI956" i="17"/>
  <c r="AK956" i="17"/>
  <c r="L68" i="17"/>
  <c r="K66" i="17"/>
  <c r="M68" i="17"/>
  <c r="AL1077" i="17" l="1"/>
  <c r="AM1076" i="17"/>
  <c r="I1077" i="17"/>
  <c r="H1078" i="17"/>
  <c r="P1076" i="17"/>
  <c r="Q1076" i="17"/>
  <c r="R1076" i="17" s="1"/>
  <c r="AF1079" i="17"/>
  <c r="AE1079" i="17"/>
  <c r="M69" i="17"/>
  <c r="AJ1078" i="17"/>
  <c r="C1080" i="17"/>
  <c r="N1079" i="17"/>
  <c r="Z1079" i="17"/>
  <c r="AA1079" i="17" s="1"/>
  <c r="AD1080" i="17" s="1"/>
  <c r="X1079" i="17"/>
  <c r="Y1079" i="17" s="1"/>
  <c r="AC1080" i="17" s="1"/>
  <c r="V1079" i="17"/>
  <c r="W1079" i="17" s="1"/>
  <c r="AB1080" i="17" s="1"/>
  <c r="AG1078" i="17"/>
  <c r="AK957" i="17"/>
  <c r="AI957" i="17"/>
  <c r="AH958" i="17"/>
  <c r="K67" i="17"/>
  <c r="L69" i="17"/>
  <c r="AJ1079" i="17" l="1"/>
  <c r="N1080" i="17"/>
  <c r="C1081" i="17"/>
  <c r="V1080" i="17"/>
  <c r="W1080" i="17" s="1"/>
  <c r="AB1081" i="17" s="1"/>
  <c r="Z1080" i="17"/>
  <c r="AA1080" i="17" s="1"/>
  <c r="AD1081" i="17" s="1"/>
  <c r="X1080" i="17"/>
  <c r="Y1080" i="17" s="1"/>
  <c r="AC1081" i="17" s="1"/>
  <c r="I1078" i="17"/>
  <c r="H1079" i="17"/>
  <c r="P1077" i="17"/>
  <c r="Q1077" i="17"/>
  <c r="R1077" i="17" s="1"/>
  <c r="AL1078" i="17"/>
  <c r="AM1077" i="17"/>
  <c r="AF1080" i="17"/>
  <c r="AE1080" i="17"/>
  <c r="AG1079" i="17"/>
  <c r="S1080" i="17"/>
  <c r="S1081" i="17" s="1"/>
  <c r="AK958" i="17"/>
  <c r="AI958" i="17"/>
  <c r="AH959" i="17"/>
  <c r="L70" i="17"/>
  <c r="M70" i="17"/>
  <c r="K68" i="17"/>
  <c r="AF1081" i="17" l="1"/>
  <c r="AE1081" i="17"/>
  <c r="AJ1080" i="17"/>
  <c r="AL1079" i="17"/>
  <c r="AM1078" i="17"/>
  <c r="N1081" i="17"/>
  <c r="C1082" i="17"/>
  <c r="V1081" i="17"/>
  <c r="W1081" i="17" s="1"/>
  <c r="AB1082" i="17" s="1"/>
  <c r="X1081" i="17"/>
  <c r="Y1081" i="17" s="1"/>
  <c r="AC1082" i="17" s="1"/>
  <c r="Z1081" i="17"/>
  <c r="AA1081" i="17" s="1"/>
  <c r="AD1082" i="17" s="1"/>
  <c r="S1082" i="17"/>
  <c r="I1079" i="17"/>
  <c r="H1080" i="17"/>
  <c r="P1078" i="17"/>
  <c r="Q1078" i="17"/>
  <c r="R1078" i="17" s="1"/>
  <c r="AG1080" i="17"/>
  <c r="AI959" i="17"/>
  <c r="AK959" i="17"/>
  <c r="AH960" i="17"/>
  <c r="L71" i="17"/>
  <c r="K69" i="17"/>
  <c r="M71" i="17"/>
  <c r="I1080" i="17" l="1"/>
  <c r="H1081" i="17"/>
  <c r="P1079" i="17"/>
  <c r="Q1079" i="17"/>
  <c r="R1079" i="17" s="1"/>
  <c r="AL1080" i="17"/>
  <c r="AM1079" i="17"/>
  <c r="S1083" i="17"/>
  <c r="AG1081" i="17"/>
  <c r="AJ1081" i="17"/>
  <c r="AF1082" i="17"/>
  <c r="AE1082" i="17"/>
  <c r="N1082" i="17"/>
  <c r="C1083" i="17"/>
  <c r="X1082" i="17"/>
  <c r="Y1082" i="17" s="1"/>
  <c r="AC1083" i="17" s="1"/>
  <c r="Z1082" i="17"/>
  <c r="AA1082" i="17" s="1"/>
  <c r="AD1083" i="17" s="1"/>
  <c r="V1082" i="17"/>
  <c r="W1082" i="17" s="1"/>
  <c r="AB1083" i="17" s="1"/>
  <c r="AK960" i="17"/>
  <c r="AI960" i="17"/>
  <c r="AH961" i="17"/>
  <c r="K70" i="17"/>
  <c r="M72" i="17"/>
  <c r="L72" i="17"/>
  <c r="AG1082" i="17" l="1"/>
  <c r="AL1081" i="17"/>
  <c r="AM1080" i="17"/>
  <c r="AJ1082" i="17"/>
  <c r="I1081" i="17"/>
  <c r="H1082" i="17"/>
  <c r="P1080" i="17"/>
  <c r="Q1080" i="17"/>
  <c r="R1080" i="17" s="1"/>
  <c r="AJ1083" i="17"/>
  <c r="AF1083" i="17"/>
  <c r="AE1083" i="17"/>
  <c r="C1084" i="17"/>
  <c r="N1083" i="17"/>
  <c r="V1083" i="17"/>
  <c r="W1083" i="17" s="1"/>
  <c r="AB1084" i="17" s="1"/>
  <c r="Z1083" i="17"/>
  <c r="AA1083" i="17" s="1"/>
  <c r="AD1084" i="17" s="1"/>
  <c r="X1083" i="17"/>
  <c r="Y1083" i="17" s="1"/>
  <c r="AC1084" i="17" s="1"/>
  <c r="AI961" i="17"/>
  <c r="AK961" i="17"/>
  <c r="AH962" i="17"/>
  <c r="K71" i="17"/>
  <c r="M73" i="17"/>
  <c r="L73" i="17"/>
  <c r="M74" i="17" s="1"/>
  <c r="C1085" i="17" l="1"/>
  <c r="N1084" i="17"/>
  <c r="Z1084" i="17"/>
  <c r="AA1084" i="17" s="1"/>
  <c r="AD1085" i="17" s="1"/>
  <c r="X1084" i="17"/>
  <c r="Y1084" i="17" s="1"/>
  <c r="AC1085" i="17" s="1"/>
  <c r="V1084" i="17"/>
  <c r="W1084" i="17" s="1"/>
  <c r="AB1085" i="17" s="1"/>
  <c r="G1084" i="17"/>
  <c r="G1085" i="17" s="1"/>
  <c r="G1086" i="17" s="1"/>
  <c r="G1087" i="17" s="1"/>
  <c r="G1088" i="17" s="1"/>
  <c r="G1089" i="17" s="1"/>
  <c r="G1090" i="17" s="1"/>
  <c r="G1091" i="17" s="1"/>
  <c r="G1092" i="17" s="1"/>
  <c r="G1093" i="17" s="1"/>
  <c r="G1094" i="17" s="1"/>
  <c r="G1095" i="17" s="1"/>
  <c r="P1081" i="17"/>
  <c r="Q1081" i="17"/>
  <c r="R1081" i="17" s="1"/>
  <c r="AL1082" i="17"/>
  <c r="AM1081" i="17"/>
  <c r="S1084" i="17"/>
  <c r="S1085" i="17" s="1"/>
  <c r="AF1084" i="17"/>
  <c r="AE1084" i="17"/>
  <c r="AG1083" i="17"/>
  <c r="I1082" i="17"/>
  <c r="H1083" i="17"/>
  <c r="AK962" i="17"/>
  <c r="AI962" i="17"/>
  <c r="AH963" i="17"/>
  <c r="K72" i="17"/>
  <c r="L74" i="17"/>
  <c r="AF1085" i="17" l="1"/>
  <c r="AE1085" i="17"/>
  <c r="I1083" i="17"/>
  <c r="H1084" i="17"/>
  <c r="P1082" i="17"/>
  <c r="Q1082" i="17"/>
  <c r="R1082" i="17" s="1"/>
  <c r="AL1083" i="17"/>
  <c r="AM1082" i="17"/>
  <c r="C1086" i="17"/>
  <c r="N1085" i="17"/>
  <c r="V1085" i="17"/>
  <c r="W1085" i="17" s="1"/>
  <c r="AB1086" i="17" s="1"/>
  <c r="X1085" i="17"/>
  <c r="Y1085" i="17" s="1"/>
  <c r="AC1086" i="17" s="1"/>
  <c r="Z1085" i="17"/>
  <c r="AA1085" i="17" s="1"/>
  <c r="AD1086" i="17" s="1"/>
  <c r="AJ1084" i="17"/>
  <c r="AG1084" i="17"/>
  <c r="AI963" i="17"/>
  <c r="AK963" i="17"/>
  <c r="AH964" i="17"/>
  <c r="L75" i="17"/>
  <c r="K73" i="17"/>
  <c r="M75" i="17"/>
  <c r="AF1086" i="17" l="1"/>
  <c r="AE1086" i="17"/>
  <c r="AG1085" i="17"/>
  <c r="AM1083" i="17"/>
  <c r="AL1084" i="17"/>
  <c r="AJ1085" i="17"/>
  <c r="P1083" i="17"/>
  <c r="Q1083" i="17"/>
  <c r="R1083" i="17" s="1"/>
  <c r="I1084" i="17"/>
  <c r="H1085" i="17"/>
  <c r="C1087" i="17"/>
  <c r="N1086" i="17"/>
  <c r="V1086" i="17"/>
  <c r="W1086" i="17" s="1"/>
  <c r="AB1087" i="17" s="1"/>
  <c r="Z1086" i="17"/>
  <c r="AA1086" i="17" s="1"/>
  <c r="AD1087" i="17" s="1"/>
  <c r="X1086" i="17"/>
  <c r="Y1086" i="17" s="1"/>
  <c r="AC1087" i="17" s="1"/>
  <c r="S1086" i="17"/>
  <c r="AI964" i="17"/>
  <c r="AK964" i="17"/>
  <c r="AH965" i="17"/>
  <c r="K74" i="17"/>
  <c r="M76" i="17"/>
  <c r="L76" i="17"/>
  <c r="C1088" i="17" l="1"/>
  <c r="N1087" i="17"/>
  <c r="Z1087" i="17"/>
  <c r="AA1087" i="17" s="1"/>
  <c r="AD1088" i="17" s="1"/>
  <c r="X1087" i="17"/>
  <c r="Y1087" i="17" s="1"/>
  <c r="AC1088" i="17" s="1"/>
  <c r="V1087" i="17"/>
  <c r="W1087" i="17" s="1"/>
  <c r="AB1088" i="17" s="1"/>
  <c r="I1085" i="17"/>
  <c r="H1086" i="17"/>
  <c r="AF1087" i="17"/>
  <c r="AE1087" i="17"/>
  <c r="AJ1087" i="17"/>
  <c r="AM1084" i="17"/>
  <c r="AL1085" i="17"/>
  <c r="P1084" i="17"/>
  <c r="Q1084" i="17"/>
  <c r="R1084" i="17" s="1"/>
  <c r="M77" i="17"/>
  <c r="AJ1086" i="17"/>
  <c r="S1087" i="17"/>
  <c r="S1088" i="17" s="1"/>
  <c r="AG1086" i="17"/>
  <c r="AK965" i="17"/>
  <c r="AI965" i="17"/>
  <c r="AH966" i="17"/>
  <c r="K75" i="17"/>
  <c r="L77" i="17"/>
  <c r="I1086" i="17" l="1"/>
  <c r="H1087" i="17"/>
  <c r="P1085" i="17"/>
  <c r="Q1085" i="17"/>
  <c r="R1085" i="17" s="1"/>
  <c r="AF1088" i="17"/>
  <c r="AE1088" i="17"/>
  <c r="AJ1088" i="17"/>
  <c r="AL1086" i="17"/>
  <c r="AM1085" i="17"/>
  <c r="AG1087" i="17"/>
  <c r="C1089" i="17"/>
  <c r="S1089" i="17" s="1"/>
  <c r="N1088" i="17"/>
  <c r="V1088" i="17"/>
  <c r="W1088" i="17" s="1"/>
  <c r="AB1089" i="17" s="1"/>
  <c r="Z1088" i="17"/>
  <c r="AA1088" i="17" s="1"/>
  <c r="AD1089" i="17" s="1"/>
  <c r="X1088" i="17"/>
  <c r="Y1088" i="17" s="1"/>
  <c r="AC1089" i="17" s="1"/>
  <c r="AK966" i="17"/>
  <c r="AI966" i="17"/>
  <c r="AH967" i="17"/>
  <c r="M78" i="17"/>
  <c r="K76" i="17"/>
  <c r="L78" i="17"/>
  <c r="N1089" i="17" l="1"/>
  <c r="C1090" i="17"/>
  <c r="V1089" i="17"/>
  <c r="W1089" i="17" s="1"/>
  <c r="AB1090" i="17" s="1"/>
  <c r="Z1089" i="17"/>
  <c r="AA1089" i="17" s="1"/>
  <c r="AD1090" i="17" s="1"/>
  <c r="X1089" i="17"/>
  <c r="Y1089" i="17" s="1"/>
  <c r="AC1090" i="17" s="1"/>
  <c r="AL1087" i="17"/>
  <c r="AM1086" i="17"/>
  <c r="AG1088" i="17"/>
  <c r="AF1089" i="17"/>
  <c r="AE1089" i="17"/>
  <c r="I1087" i="17"/>
  <c r="H1088" i="17"/>
  <c r="P1086" i="17"/>
  <c r="Q1086" i="17"/>
  <c r="R1086" i="17" s="1"/>
  <c r="AI967" i="17"/>
  <c r="AK967" i="17"/>
  <c r="AH968" i="17"/>
  <c r="L79" i="17"/>
  <c r="K77" i="17"/>
  <c r="M79" i="17"/>
  <c r="AM1087" i="17" l="1"/>
  <c r="AL1088" i="17"/>
  <c r="AJ1089" i="17"/>
  <c r="C1091" i="17"/>
  <c r="N1090" i="17"/>
  <c r="X1090" i="17"/>
  <c r="Y1090" i="17" s="1"/>
  <c r="AC1091" i="17" s="1"/>
  <c r="Z1090" i="17"/>
  <c r="AA1090" i="17" s="1"/>
  <c r="AD1091" i="17" s="1"/>
  <c r="V1090" i="17"/>
  <c r="W1090" i="17" s="1"/>
  <c r="AB1091" i="17" s="1"/>
  <c r="AG1089" i="17"/>
  <c r="I1088" i="17"/>
  <c r="H1089" i="17"/>
  <c r="AF1090" i="17"/>
  <c r="AE1090" i="17"/>
  <c r="P1087" i="17"/>
  <c r="Q1087" i="17"/>
  <c r="R1087" i="17" s="1"/>
  <c r="S1090" i="17"/>
  <c r="AI968" i="17"/>
  <c r="AK968" i="17"/>
  <c r="AH969" i="17"/>
  <c r="M80" i="17"/>
  <c r="K78" i="17"/>
  <c r="L80" i="17"/>
  <c r="AJ1090" i="17" l="1"/>
  <c r="AG1090" i="17"/>
  <c r="N1091" i="17"/>
  <c r="C1092" i="17"/>
  <c r="Z1091" i="17"/>
  <c r="AA1091" i="17" s="1"/>
  <c r="AD1092" i="17" s="1"/>
  <c r="X1091" i="17"/>
  <c r="Y1091" i="17" s="1"/>
  <c r="AC1092" i="17" s="1"/>
  <c r="V1091" i="17"/>
  <c r="W1091" i="17" s="1"/>
  <c r="AB1092" i="17" s="1"/>
  <c r="I1089" i="17"/>
  <c r="H1090" i="17"/>
  <c r="AM1088" i="17"/>
  <c r="AL1089" i="17"/>
  <c r="P1088" i="17"/>
  <c r="Q1088" i="17"/>
  <c r="R1088" i="17" s="1"/>
  <c r="S1091" i="17"/>
  <c r="AF1091" i="17"/>
  <c r="AE1091" i="17"/>
  <c r="AK969" i="17"/>
  <c r="AI969" i="17"/>
  <c r="AH970" i="17"/>
  <c r="K79" i="17"/>
  <c r="L81" i="17"/>
  <c r="M81" i="17"/>
  <c r="S1092" i="17" l="1"/>
  <c r="AL1090" i="17"/>
  <c r="AM1089" i="17"/>
  <c r="N1092" i="17"/>
  <c r="C1093" i="17"/>
  <c r="V1092" i="17"/>
  <c r="W1092" i="17" s="1"/>
  <c r="AB1093" i="17" s="1"/>
  <c r="Z1092" i="17"/>
  <c r="AA1092" i="17" s="1"/>
  <c r="AD1093" i="17" s="1"/>
  <c r="X1092" i="17"/>
  <c r="Y1092" i="17" s="1"/>
  <c r="AC1093" i="17" s="1"/>
  <c r="AJ1091" i="17"/>
  <c r="I1090" i="17"/>
  <c r="H1091" i="17"/>
  <c r="AG1091" i="17"/>
  <c r="P1089" i="17"/>
  <c r="Q1089" i="17"/>
  <c r="R1089" i="17" s="1"/>
  <c r="AF1092" i="17"/>
  <c r="AE1092" i="17"/>
  <c r="AI970" i="17"/>
  <c r="AK970" i="17"/>
  <c r="AH971" i="17"/>
  <c r="K80" i="17"/>
  <c r="M82" i="17"/>
  <c r="L82" i="17"/>
  <c r="AJ1092" i="17" l="1"/>
  <c r="C1094" i="17"/>
  <c r="N1093" i="17"/>
  <c r="V1093" i="17"/>
  <c r="W1093" i="17" s="1"/>
  <c r="AB1094" i="17" s="1"/>
  <c r="Z1093" i="17"/>
  <c r="AA1093" i="17" s="1"/>
  <c r="AD1094" i="17" s="1"/>
  <c r="X1093" i="17"/>
  <c r="Y1093" i="17" s="1"/>
  <c r="AC1094" i="17" s="1"/>
  <c r="P1090" i="17"/>
  <c r="Q1090" i="17"/>
  <c r="R1090" i="17" s="1"/>
  <c r="I1091" i="17"/>
  <c r="H1092" i="17"/>
  <c r="AG1092" i="17"/>
  <c r="AM1090" i="17"/>
  <c r="AL1091" i="17"/>
  <c r="AF1093" i="17"/>
  <c r="AE1093" i="17"/>
  <c r="S1093" i="17"/>
  <c r="S1094" i="17" s="1"/>
  <c r="AK971" i="17"/>
  <c r="AI971" i="17"/>
  <c r="AH972" i="17"/>
  <c r="M83" i="17"/>
  <c r="K81" i="17"/>
  <c r="L83" i="17"/>
  <c r="AF1094" i="17" l="1"/>
  <c r="AE1094" i="17"/>
  <c r="C1095" i="17"/>
  <c r="N1094" i="17"/>
  <c r="Z1094" i="17"/>
  <c r="AA1094" i="17" s="1"/>
  <c r="AD1095" i="17" s="1"/>
  <c r="X1094" i="17"/>
  <c r="Y1094" i="17" s="1"/>
  <c r="AC1095" i="17" s="1"/>
  <c r="V1094" i="17"/>
  <c r="W1094" i="17" s="1"/>
  <c r="AB1095" i="17" s="1"/>
  <c r="AM1091" i="17"/>
  <c r="AL1092" i="17"/>
  <c r="I1092" i="17"/>
  <c r="H1093" i="17"/>
  <c r="S1095" i="17"/>
  <c r="AJ1093" i="17"/>
  <c r="P1091" i="17"/>
  <c r="Q1091" i="17"/>
  <c r="R1091" i="17" s="1"/>
  <c r="AG1093" i="17"/>
  <c r="AK972" i="17"/>
  <c r="AI972" i="17"/>
  <c r="AH973" i="17"/>
  <c r="M84" i="17"/>
  <c r="K82" i="17"/>
  <c r="L84" i="17"/>
  <c r="C1096" i="17" l="1"/>
  <c r="N1095" i="17"/>
  <c r="V1095" i="17"/>
  <c r="W1095" i="17" s="1"/>
  <c r="AB1096" i="17" s="1"/>
  <c r="Z1095" i="17"/>
  <c r="AA1095" i="17" s="1"/>
  <c r="AD1096" i="17" s="1"/>
  <c r="X1095" i="17"/>
  <c r="Y1095" i="17" s="1"/>
  <c r="AC1096" i="17" s="1"/>
  <c r="I1093" i="17"/>
  <c r="H1094" i="17"/>
  <c r="P1092" i="17"/>
  <c r="Q1092" i="17"/>
  <c r="R1092" i="17" s="1"/>
  <c r="AL1093" i="17"/>
  <c r="AM1092" i="17"/>
  <c r="AJ1094" i="17"/>
  <c r="M85" i="17"/>
  <c r="AG1094" i="17"/>
  <c r="AE1095" i="17"/>
  <c r="AF1095" i="17"/>
  <c r="AK973" i="17"/>
  <c r="AI973" i="17"/>
  <c r="AH974" i="17"/>
  <c r="K83" i="17"/>
  <c r="L85" i="17"/>
  <c r="AF1096" i="17" l="1"/>
  <c r="AE1096" i="17"/>
  <c r="C1097" i="17"/>
  <c r="N1096" i="17"/>
  <c r="Z1096" i="17"/>
  <c r="AA1096" i="17" s="1"/>
  <c r="AD1097" i="17" s="1"/>
  <c r="X1096" i="17"/>
  <c r="Y1096" i="17" s="1"/>
  <c r="AC1097" i="17" s="1"/>
  <c r="V1096" i="17"/>
  <c r="W1096" i="17" s="1"/>
  <c r="AB1097" i="17" s="1"/>
  <c r="G1096" i="17"/>
  <c r="G1097" i="17" s="1"/>
  <c r="G1098" i="17" s="1"/>
  <c r="G1099" i="17" s="1"/>
  <c r="G1100" i="17" s="1"/>
  <c r="G1101" i="17" s="1"/>
  <c r="G1102" i="17" s="1"/>
  <c r="G1103" i="17" s="1"/>
  <c r="G1104" i="17" s="1"/>
  <c r="G1105" i="17" s="1"/>
  <c r="G1106" i="17" s="1"/>
  <c r="G1107" i="17" s="1"/>
  <c r="S1096" i="17"/>
  <c r="S1097" i="17" s="1"/>
  <c r="AL1094" i="17"/>
  <c r="AM1093" i="17"/>
  <c r="AJ1095" i="17"/>
  <c r="AG1095" i="17"/>
  <c r="P1093" i="17"/>
  <c r="Q1093" i="17"/>
  <c r="R1093" i="17" s="1"/>
  <c r="I1094" i="17"/>
  <c r="H1095" i="17"/>
  <c r="AI974" i="17"/>
  <c r="AK974" i="17"/>
  <c r="AH975" i="17"/>
  <c r="K84" i="17"/>
  <c r="L86" i="17"/>
  <c r="M86" i="17"/>
  <c r="AL1095" i="17" l="1"/>
  <c r="AM1094" i="17"/>
  <c r="N1097" i="17"/>
  <c r="C1098" i="17"/>
  <c r="V1097" i="17"/>
  <c r="W1097" i="17" s="1"/>
  <c r="AB1098" i="17" s="1"/>
  <c r="X1097" i="17"/>
  <c r="Y1097" i="17" s="1"/>
  <c r="AC1098" i="17" s="1"/>
  <c r="Z1097" i="17"/>
  <c r="AA1097" i="17" s="1"/>
  <c r="AD1098" i="17" s="1"/>
  <c r="M87" i="17"/>
  <c r="I1095" i="17"/>
  <c r="H1096" i="17"/>
  <c r="P1094" i="17"/>
  <c r="Q1094" i="17"/>
  <c r="R1094" i="17" s="1"/>
  <c r="AG1096" i="17"/>
  <c r="AJ1096" i="17"/>
  <c r="AE1097" i="17"/>
  <c r="AF1097" i="17"/>
  <c r="AI975" i="17"/>
  <c r="AK975" i="17"/>
  <c r="AH976" i="17"/>
  <c r="K85" i="17"/>
  <c r="L87" i="17"/>
  <c r="AF1098" i="17" l="1"/>
  <c r="AE1098" i="17"/>
  <c r="C1099" i="17"/>
  <c r="N1098" i="17"/>
  <c r="V1098" i="17"/>
  <c r="W1098" i="17" s="1"/>
  <c r="AB1099" i="17" s="1"/>
  <c r="Z1098" i="17"/>
  <c r="AA1098" i="17" s="1"/>
  <c r="AD1099" i="17" s="1"/>
  <c r="X1098" i="17"/>
  <c r="Y1098" i="17" s="1"/>
  <c r="AC1099" i="17" s="1"/>
  <c r="P1095" i="17"/>
  <c r="Q1095" i="17"/>
  <c r="R1095" i="17" s="1"/>
  <c r="AJ1097" i="17"/>
  <c r="AG1097" i="17"/>
  <c r="S1098" i="17"/>
  <c r="S1099" i="17" s="1"/>
  <c r="AL1096" i="17"/>
  <c r="AM1095" i="17"/>
  <c r="I1096" i="17"/>
  <c r="H1097" i="17"/>
  <c r="AK976" i="17"/>
  <c r="AI976" i="17"/>
  <c r="AH977" i="17"/>
  <c r="K86" i="17"/>
  <c r="M88" i="17"/>
  <c r="L88" i="17"/>
  <c r="P1096" i="17" l="1"/>
  <c r="Q1096" i="17"/>
  <c r="R1096" i="17" s="1"/>
  <c r="AF1099" i="17"/>
  <c r="AE1099" i="17"/>
  <c r="N1099" i="17"/>
  <c r="C1100" i="17"/>
  <c r="S1100" i="17" s="1"/>
  <c r="X1099" i="17"/>
  <c r="Y1099" i="17" s="1"/>
  <c r="AC1100" i="17" s="1"/>
  <c r="Z1099" i="17"/>
  <c r="AA1099" i="17" s="1"/>
  <c r="AD1100" i="17" s="1"/>
  <c r="V1099" i="17"/>
  <c r="W1099" i="17" s="1"/>
  <c r="AB1100" i="17" s="1"/>
  <c r="AL1097" i="17"/>
  <c r="AM1096" i="17"/>
  <c r="AG1098" i="17"/>
  <c r="I1097" i="17"/>
  <c r="H1098" i="17"/>
  <c r="AJ1098" i="17"/>
  <c r="AK977" i="17"/>
  <c r="AI977" i="17"/>
  <c r="AH978" i="17"/>
  <c r="K87" i="17"/>
  <c r="L89" i="17"/>
  <c r="M89" i="17"/>
  <c r="AJ1099" i="17" l="1"/>
  <c r="AG1099" i="17"/>
  <c r="P1097" i="17"/>
  <c r="Q1097" i="17"/>
  <c r="R1097" i="17" s="1"/>
  <c r="AL1098" i="17"/>
  <c r="AM1097" i="17"/>
  <c r="I1098" i="17"/>
  <c r="H1099" i="17"/>
  <c r="AE1100" i="17"/>
  <c r="AF1100" i="17"/>
  <c r="C1101" i="17"/>
  <c r="N1100" i="17"/>
  <c r="V1100" i="17"/>
  <c r="W1100" i="17" s="1"/>
  <c r="AB1101" i="17" s="1"/>
  <c r="Z1100" i="17"/>
  <c r="AA1100" i="17" s="1"/>
  <c r="AD1101" i="17" s="1"/>
  <c r="X1100" i="17"/>
  <c r="Y1100" i="17" s="1"/>
  <c r="AC1101" i="17" s="1"/>
  <c r="AI978" i="17"/>
  <c r="AK978" i="17"/>
  <c r="AH979" i="17"/>
  <c r="M90" i="17"/>
  <c r="K88" i="17"/>
  <c r="L90" i="17"/>
  <c r="N1101" i="17" l="1"/>
  <c r="C1102" i="17"/>
  <c r="V1101" i="17"/>
  <c r="W1101" i="17" s="1"/>
  <c r="AB1102" i="17" s="1"/>
  <c r="X1101" i="17"/>
  <c r="Y1101" i="17" s="1"/>
  <c r="AC1102" i="17" s="1"/>
  <c r="Z1101" i="17"/>
  <c r="AA1101" i="17" s="1"/>
  <c r="AD1102" i="17" s="1"/>
  <c r="AG1100" i="17"/>
  <c r="AJ1100" i="17"/>
  <c r="I1099" i="17"/>
  <c r="H1100" i="17"/>
  <c r="AL1099" i="17"/>
  <c r="AM1098" i="17"/>
  <c r="P1098" i="17"/>
  <c r="Q1098" i="17"/>
  <c r="R1098" i="17" s="1"/>
  <c r="S1101" i="17"/>
  <c r="S1102" i="17" s="1"/>
  <c r="AF1101" i="17"/>
  <c r="AE1101" i="17"/>
  <c r="AI979" i="17"/>
  <c r="AK979" i="17"/>
  <c r="AH980" i="17"/>
  <c r="K89" i="17"/>
  <c r="M91" i="17"/>
  <c r="L91" i="17"/>
  <c r="AJ1101" i="17" l="1"/>
  <c r="AF1102" i="17"/>
  <c r="AE1102" i="17"/>
  <c r="AL1100" i="17"/>
  <c r="AM1099" i="17"/>
  <c r="C1103" i="17"/>
  <c r="N1102" i="17"/>
  <c r="Z1102" i="17"/>
  <c r="AA1102" i="17" s="1"/>
  <c r="AD1103" i="17" s="1"/>
  <c r="X1102" i="17"/>
  <c r="Y1102" i="17" s="1"/>
  <c r="AC1103" i="17" s="1"/>
  <c r="V1102" i="17"/>
  <c r="W1102" i="17" s="1"/>
  <c r="AB1103" i="17" s="1"/>
  <c r="I1100" i="17"/>
  <c r="H1101" i="17"/>
  <c r="AG1101" i="17"/>
  <c r="P1099" i="17"/>
  <c r="Q1099" i="17"/>
  <c r="R1099" i="17" s="1"/>
  <c r="AI980" i="17"/>
  <c r="AK980" i="17"/>
  <c r="AH981" i="17"/>
  <c r="K90" i="17"/>
  <c r="L92" i="17"/>
  <c r="M92" i="17"/>
  <c r="N1103" i="17" l="1"/>
  <c r="C1104" i="17"/>
  <c r="X1103" i="17"/>
  <c r="Y1103" i="17" s="1"/>
  <c r="AC1104" i="17" s="1"/>
  <c r="Z1103" i="17"/>
  <c r="AA1103" i="17" s="1"/>
  <c r="AD1104" i="17" s="1"/>
  <c r="V1103" i="17"/>
  <c r="W1103" i="17" s="1"/>
  <c r="AB1104" i="17" s="1"/>
  <c r="P1100" i="17"/>
  <c r="Q1100" i="17"/>
  <c r="R1100" i="17" s="1"/>
  <c r="AG1102" i="17"/>
  <c r="I1101" i="17"/>
  <c r="H1102" i="17"/>
  <c r="AL1101" i="17"/>
  <c r="AM1100" i="17"/>
  <c r="S1103" i="17"/>
  <c r="AJ1102" i="17"/>
  <c r="AF1103" i="17"/>
  <c r="AE1103" i="17"/>
  <c r="AI981" i="17"/>
  <c r="AK981" i="17"/>
  <c r="AH982" i="17"/>
  <c r="K91" i="17"/>
  <c r="M93" i="17"/>
  <c r="L93" i="17"/>
  <c r="S1104" i="17" l="1"/>
  <c r="AF1104" i="17"/>
  <c r="AE1104" i="17"/>
  <c r="I1102" i="17"/>
  <c r="H1103" i="17"/>
  <c r="C1105" i="17"/>
  <c r="N1104" i="17"/>
  <c r="V1104" i="17"/>
  <c r="W1104" i="17" s="1"/>
  <c r="AB1105" i="17" s="1"/>
  <c r="Z1104" i="17"/>
  <c r="AA1104" i="17" s="1"/>
  <c r="AD1105" i="17" s="1"/>
  <c r="X1104" i="17"/>
  <c r="Y1104" i="17" s="1"/>
  <c r="AC1105" i="17" s="1"/>
  <c r="AG1103" i="17"/>
  <c r="P1101" i="17"/>
  <c r="Q1101" i="17"/>
  <c r="R1101" i="17" s="1"/>
  <c r="AM1101" i="17"/>
  <c r="AL1102" i="17"/>
  <c r="AJ1103" i="17"/>
  <c r="AI982" i="17"/>
  <c r="AK982" i="17"/>
  <c r="AH983" i="17"/>
  <c r="K92" i="17"/>
  <c r="L94" i="17"/>
  <c r="M94" i="17"/>
  <c r="N1105" i="17" l="1"/>
  <c r="C1106" i="17"/>
  <c r="V1105" i="17"/>
  <c r="W1105" i="17" s="1"/>
  <c r="AB1106" i="17" s="1"/>
  <c r="Z1105" i="17"/>
  <c r="AA1105" i="17" s="1"/>
  <c r="AD1106" i="17" s="1"/>
  <c r="X1105" i="17"/>
  <c r="Y1105" i="17" s="1"/>
  <c r="AC1106" i="17" s="1"/>
  <c r="I1103" i="17"/>
  <c r="H1104" i="17"/>
  <c r="P1102" i="17"/>
  <c r="Q1102" i="17"/>
  <c r="R1102" i="17" s="1"/>
  <c r="AG1104" i="17"/>
  <c r="AJ1104" i="17"/>
  <c r="AE1105" i="17"/>
  <c r="AF1105" i="17"/>
  <c r="AM1102" i="17"/>
  <c r="AL1103" i="17"/>
  <c r="S1105" i="17"/>
  <c r="S1106" i="17" s="1"/>
  <c r="AK983" i="17"/>
  <c r="AI983" i="17"/>
  <c r="AH984" i="17"/>
  <c r="L95" i="17"/>
  <c r="K93" i="17"/>
  <c r="M95" i="17"/>
  <c r="AG1105" i="17" l="1"/>
  <c r="P1103" i="17"/>
  <c r="Q1103" i="17"/>
  <c r="R1103" i="17" s="1"/>
  <c r="C1107" i="17"/>
  <c r="N1106" i="17"/>
  <c r="Z1106" i="17"/>
  <c r="AA1106" i="17" s="1"/>
  <c r="AD1107" i="17" s="1"/>
  <c r="X1106" i="17"/>
  <c r="Y1106" i="17" s="1"/>
  <c r="AC1107" i="17" s="1"/>
  <c r="V1106" i="17"/>
  <c r="W1106" i="17" s="1"/>
  <c r="AB1107" i="17" s="1"/>
  <c r="AL1104" i="17"/>
  <c r="AM1103" i="17"/>
  <c r="AF1106" i="17"/>
  <c r="AE1106" i="17"/>
  <c r="AJ1105" i="17"/>
  <c r="I1104" i="17"/>
  <c r="H1105" i="17"/>
  <c r="AK984" i="17"/>
  <c r="AI984" i="17"/>
  <c r="AH985" i="17"/>
  <c r="K94" i="17"/>
  <c r="M96" i="17"/>
  <c r="L96" i="17"/>
  <c r="AJ1106" i="17" l="1"/>
  <c r="N1107" i="17"/>
  <c r="C1108" i="17"/>
  <c r="V1107" i="17"/>
  <c r="W1107" i="17" s="1"/>
  <c r="AB1108" i="17" s="1"/>
  <c r="X1107" i="17"/>
  <c r="Y1107" i="17" s="1"/>
  <c r="AC1108" i="17" s="1"/>
  <c r="Z1107" i="17"/>
  <c r="AA1107" i="17" s="1"/>
  <c r="AD1108" i="17" s="1"/>
  <c r="AM1104" i="17"/>
  <c r="AL1105" i="17"/>
  <c r="AG1106" i="17"/>
  <c r="I1105" i="17"/>
  <c r="H1106" i="17"/>
  <c r="P1104" i="17"/>
  <c r="Q1104" i="17"/>
  <c r="R1104" i="17" s="1"/>
  <c r="S1107" i="17"/>
  <c r="AF1107" i="17"/>
  <c r="AE1107" i="17"/>
  <c r="AK985" i="17"/>
  <c r="AI985" i="17"/>
  <c r="AH986" i="17"/>
  <c r="K95" i="17"/>
  <c r="L97" i="17"/>
  <c r="M97" i="17"/>
  <c r="S1108" i="17" l="1"/>
  <c r="I1106" i="17"/>
  <c r="H1107" i="17"/>
  <c r="P1105" i="17"/>
  <c r="Q1105" i="17"/>
  <c r="R1105" i="17" s="1"/>
  <c r="N1108" i="17"/>
  <c r="C1109" i="17"/>
  <c r="S1109" i="17" s="1"/>
  <c r="X1108" i="17"/>
  <c r="Y1108" i="17" s="1"/>
  <c r="AC1109" i="17" s="1"/>
  <c r="Z1108" i="17"/>
  <c r="AA1108" i="17" s="1"/>
  <c r="AD1109" i="17" s="1"/>
  <c r="V1108" i="17"/>
  <c r="W1108" i="17" s="1"/>
  <c r="AB1109" i="17" s="1"/>
  <c r="G1108" i="17"/>
  <c r="G1109" i="17" s="1"/>
  <c r="G1110" i="17" s="1"/>
  <c r="G1111" i="17" s="1"/>
  <c r="G1112" i="17" s="1"/>
  <c r="G1113" i="17" s="1"/>
  <c r="G1114" i="17" s="1"/>
  <c r="G1115" i="17" s="1"/>
  <c r="G1116" i="17" s="1"/>
  <c r="G1117" i="17" s="1"/>
  <c r="G1118" i="17" s="1"/>
  <c r="G1119" i="17" s="1"/>
  <c r="AG1107" i="17"/>
  <c r="AE1108" i="17"/>
  <c r="AF1108" i="17"/>
  <c r="AJ1107" i="17"/>
  <c r="AL1106" i="17"/>
  <c r="AM1105" i="17"/>
  <c r="AK986" i="17"/>
  <c r="AI986" i="17"/>
  <c r="AH987" i="17"/>
  <c r="K96" i="17"/>
  <c r="L98" i="17"/>
  <c r="M98" i="17"/>
  <c r="AJ1108" i="17" l="1"/>
  <c r="AG1108" i="17"/>
  <c r="C1110" i="17"/>
  <c r="N1109" i="17"/>
  <c r="V1109" i="17"/>
  <c r="W1109" i="17" s="1"/>
  <c r="AB1110" i="17" s="1"/>
  <c r="X1109" i="17"/>
  <c r="Y1109" i="17" s="1"/>
  <c r="AC1110" i="17" s="1"/>
  <c r="Z1109" i="17"/>
  <c r="AA1109" i="17" s="1"/>
  <c r="AD1110" i="17" s="1"/>
  <c r="AL1107" i="17"/>
  <c r="AM1106" i="17"/>
  <c r="I1107" i="17"/>
  <c r="H1108" i="17"/>
  <c r="P1106" i="17"/>
  <c r="Q1106" i="17"/>
  <c r="R1106" i="17" s="1"/>
  <c r="AE1109" i="17"/>
  <c r="AF1109" i="17"/>
  <c r="AI987" i="17"/>
  <c r="AK987" i="17"/>
  <c r="AH988" i="17"/>
  <c r="K97" i="17"/>
  <c r="M99" i="17"/>
  <c r="L99" i="17"/>
  <c r="AF1110" i="17" l="1"/>
  <c r="AE1110" i="17"/>
  <c r="N1110" i="17"/>
  <c r="C1111" i="17"/>
  <c r="V1110" i="17"/>
  <c r="W1110" i="17" s="1"/>
  <c r="AB1111" i="17" s="1"/>
  <c r="Z1110" i="17"/>
  <c r="AA1110" i="17" s="1"/>
  <c r="AD1111" i="17" s="1"/>
  <c r="X1110" i="17"/>
  <c r="Y1110" i="17" s="1"/>
  <c r="AC1111" i="17" s="1"/>
  <c r="AL1108" i="17"/>
  <c r="AM1107" i="17"/>
  <c r="P1107" i="17"/>
  <c r="Q1107" i="17"/>
  <c r="R1107" i="17" s="1"/>
  <c r="I1108" i="17"/>
  <c r="H1109" i="17"/>
  <c r="AJ1109" i="17"/>
  <c r="AG1109" i="17"/>
  <c r="S1110" i="17"/>
  <c r="AK988" i="17"/>
  <c r="AI988" i="17"/>
  <c r="AH989" i="17"/>
  <c r="K98" i="17"/>
  <c r="M100" i="17"/>
  <c r="L100" i="17"/>
  <c r="K99" i="17" s="1"/>
  <c r="I1109" i="17" l="1"/>
  <c r="H1110" i="17"/>
  <c r="P1108" i="17"/>
  <c r="Q1108" i="17"/>
  <c r="R1108" i="17" s="1"/>
  <c r="C1112" i="17"/>
  <c r="N1111" i="17"/>
  <c r="Z1111" i="17"/>
  <c r="AA1111" i="17" s="1"/>
  <c r="AD1112" i="17" s="1"/>
  <c r="X1111" i="17"/>
  <c r="Y1111" i="17" s="1"/>
  <c r="AC1112" i="17" s="1"/>
  <c r="V1111" i="17"/>
  <c r="W1111" i="17" s="1"/>
  <c r="AB1112" i="17" s="1"/>
  <c r="AG1110" i="17"/>
  <c r="S1111" i="17"/>
  <c r="S1112" i="17" s="1"/>
  <c r="AF1111" i="17"/>
  <c r="AE1111" i="17"/>
  <c r="AJ1110" i="17"/>
  <c r="AM1108" i="17"/>
  <c r="AL1109" i="17"/>
  <c r="AI989" i="17"/>
  <c r="AK989" i="17"/>
  <c r="AH990" i="17"/>
  <c r="L101" i="17"/>
  <c r="M101" i="17"/>
  <c r="AJ1111" i="17" l="1"/>
  <c r="N1112" i="17"/>
  <c r="C1113" i="17"/>
  <c r="V1112" i="17"/>
  <c r="W1112" i="17" s="1"/>
  <c r="AB1113" i="17" s="1"/>
  <c r="X1112" i="17"/>
  <c r="Y1112" i="17" s="1"/>
  <c r="AC1113" i="17" s="1"/>
  <c r="Z1112" i="17"/>
  <c r="AA1112" i="17" s="1"/>
  <c r="AD1113" i="17" s="1"/>
  <c r="S1113" i="17"/>
  <c r="AL1110" i="17"/>
  <c r="AM1109" i="17"/>
  <c r="AG1111" i="17"/>
  <c r="I1110" i="17"/>
  <c r="H1111" i="17"/>
  <c r="P1109" i="17"/>
  <c r="Q1109" i="17"/>
  <c r="R1109" i="17" s="1"/>
  <c r="AF1112" i="17"/>
  <c r="AE1112" i="17"/>
  <c r="AI990" i="17"/>
  <c r="AK990" i="17"/>
  <c r="AH991" i="17"/>
  <c r="L102" i="17"/>
  <c r="K100" i="17"/>
  <c r="M102" i="17"/>
  <c r="AF1113" i="17" l="1"/>
  <c r="AE1113" i="17"/>
  <c r="AG1112" i="17"/>
  <c r="N1113" i="17"/>
  <c r="C1114" i="17"/>
  <c r="V1113" i="17"/>
  <c r="W1113" i="17" s="1"/>
  <c r="AB1114" i="17" s="1"/>
  <c r="Z1113" i="17"/>
  <c r="AA1113" i="17" s="1"/>
  <c r="AD1114" i="17" s="1"/>
  <c r="X1113" i="17"/>
  <c r="Y1113" i="17" s="1"/>
  <c r="AC1114" i="17" s="1"/>
  <c r="I1111" i="17"/>
  <c r="H1112" i="17"/>
  <c r="S1114" i="17"/>
  <c r="AJ1112" i="17"/>
  <c r="AL1111" i="17"/>
  <c r="AM1110" i="17"/>
  <c r="P1110" i="17"/>
  <c r="Q1110" i="17"/>
  <c r="R1110" i="17" s="1"/>
  <c r="AK991" i="17"/>
  <c r="AI991" i="17"/>
  <c r="AH992" i="17"/>
  <c r="K101" i="17"/>
  <c r="M103" i="17"/>
  <c r="L103" i="17"/>
  <c r="AM1111" i="17" l="1"/>
  <c r="AL1112" i="17"/>
  <c r="AG1113" i="17"/>
  <c r="AJ1113" i="17"/>
  <c r="P1111" i="17"/>
  <c r="Q1111" i="17"/>
  <c r="R1111" i="17" s="1"/>
  <c r="AF1114" i="17"/>
  <c r="AE1114" i="17"/>
  <c r="N1114" i="17"/>
  <c r="C1115" i="17"/>
  <c r="X1114" i="17"/>
  <c r="Y1114" i="17" s="1"/>
  <c r="AC1115" i="17" s="1"/>
  <c r="Z1114" i="17"/>
  <c r="AA1114" i="17" s="1"/>
  <c r="AD1115" i="17" s="1"/>
  <c r="V1114" i="17"/>
  <c r="W1114" i="17" s="1"/>
  <c r="AB1115" i="17" s="1"/>
  <c r="I1112" i="17"/>
  <c r="H1113" i="17"/>
  <c r="AI992" i="17"/>
  <c r="AK992" i="17"/>
  <c r="AH993" i="17"/>
  <c r="K102" i="17"/>
  <c r="M104" i="17"/>
  <c r="L104" i="17"/>
  <c r="AG1114" i="17" l="1"/>
  <c r="AL1113" i="17"/>
  <c r="AM1112" i="17"/>
  <c r="N1115" i="17"/>
  <c r="C1116" i="17"/>
  <c r="X1115" i="17"/>
  <c r="Y1115" i="17" s="1"/>
  <c r="AC1116" i="17" s="1"/>
  <c r="Z1115" i="17"/>
  <c r="AA1115" i="17" s="1"/>
  <c r="AD1116" i="17" s="1"/>
  <c r="V1115" i="17"/>
  <c r="W1115" i="17" s="1"/>
  <c r="AB1116" i="17" s="1"/>
  <c r="AJ1114" i="17"/>
  <c r="AF1115" i="17"/>
  <c r="AE1115" i="17"/>
  <c r="I1113" i="17"/>
  <c r="H1114" i="17"/>
  <c r="P1112" i="17"/>
  <c r="Q1112" i="17"/>
  <c r="R1112" i="17" s="1"/>
  <c r="S1115" i="17"/>
  <c r="AI993" i="17"/>
  <c r="AK993" i="17"/>
  <c r="AH994" i="17"/>
  <c r="K103" i="17"/>
  <c r="M105" i="17"/>
  <c r="L105" i="17"/>
  <c r="S1116" i="17" l="1"/>
  <c r="AJ1115" i="17"/>
  <c r="P1113" i="17"/>
  <c r="Q1113" i="17"/>
  <c r="R1113" i="17" s="1"/>
  <c r="AL1114" i="17"/>
  <c r="AM1113" i="17"/>
  <c r="AF1116" i="17"/>
  <c r="AE1116" i="17"/>
  <c r="AG1115" i="17"/>
  <c r="S1117" i="17"/>
  <c r="I1114" i="17"/>
  <c r="H1115" i="17"/>
  <c r="N1116" i="17"/>
  <c r="C1117" i="17"/>
  <c r="V1116" i="17"/>
  <c r="W1116" i="17" s="1"/>
  <c r="AB1117" i="17" s="1"/>
  <c r="Z1116" i="17"/>
  <c r="AA1116" i="17" s="1"/>
  <c r="AD1117" i="17" s="1"/>
  <c r="X1116" i="17"/>
  <c r="Y1116" i="17" s="1"/>
  <c r="AC1117" i="17" s="1"/>
  <c r="AK994" i="17"/>
  <c r="AI994" i="17"/>
  <c r="AH995" i="17"/>
  <c r="K104" i="17"/>
  <c r="L106" i="17"/>
  <c r="M106" i="17"/>
  <c r="AJ1116" i="17" l="1"/>
  <c r="P1114" i="17"/>
  <c r="Q1114" i="17"/>
  <c r="R1114" i="17" s="1"/>
  <c r="I1115" i="17"/>
  <c r="H1116" i="17"/>
  <c r="AM1114" i="17"/>
  <c r="AL1115" i="17"/>
  <c r="AG1116" i="17"/>
  <c r="AE1117" i="17"/>
  <c r="AJ1117" i="17"/>
  <c r="AF1117" i="17"/>
  <c r="C1118" i="17"/>
  <c r="N1117" i="17"/>
  <c r="V1117" i="17"/>
  <c r="W1117" i="17" s="1"/>
  <c r="AB1118" i="17" s="1"/>
  <c r="X1117" i="17"/>
  <c r="Y1117" i="17" s="1"/>
  <c r="AC1118" i="17" s="1"/>
  <c r="Z1117" i="17"/>
  <c r="AA1117" i="17" s="1"/>
  <c r="AD1118" i="17" s="1"/>
  <c r="AK995" i="17"/>
  <c r="AI995" i="17"/>
  <c r="AH996" i="17"/>
  <c r="K105" i="17"/>
  <c r="L107" i="17"/>
  <c r="M107" i="17"/>
  <c r="C1119" i="17" l="1"/>
  <c r="N1118" i="17"/>
  <c r="X1118" i="17"/>
  <c r="Y1118" i="17" s="1"/>
  <c r="AC1119" i="17" s="1"/>
  <c r="Z1118" i="17"/>
  <c r="AA1118" i="17" s="1"/>
  <c r="AD1119" i="17" s="1"/>
  <c r="V1118" i="17"/>
  <c r="W1118" i="17" s="1"/>
  <c r="AB1119" i="17" s="1"/>
  <c r="I1116" i="17"/>
  <c r="H1117" i="17"/>
  <c r="AL1116" i="17"/>
  <c r="AM1115" i="17"/>
  <c r="AG1117" i="17"/>
  <c r="S1118" i="17"/>
  <c r="S1119" i="17" s="1"/>
  <c r="P1115" i="17"/>
  <c r="Q1115" i="17"/>
  <c r="R1115" i="17" s="1"/>
  <c r="AF1118" i="17"/>
  <c r="AE1118" i="17"/>
  <c r="AI996" i="17"/>
  <c r="AK996" i="17"/>
  <c r="AH997" i="17"/>
  <c r="K106" i="17"/>
  <c r="L108" i="17"/>
  <c r="M108" i="17"/>
  <c r="AL1117" i="17" l="1"/>
  <c r="AM1116" i="17"/>
  <c r="AJ1118" i="17"/>
  <c r="AF1119" i="17"/>
  <c r="AE1119" i="17"/>
  <c r="I1117" i="17"/>
  <c r="H1118" i="17"/>
  <c r="N1119" i="17"/>
  <c r="C1120" i="17"/>
  <c r="S1120" i="17" s="1"/>
  <c r="V1119" i="17"/>
  <c r="W1119" i="17" s="1"/>
  <c r="AB1120" i="17" s="1"/>
  <c r="Z1119" i="17"/>
  <c r="AA1119" i="17" s="1"/>
  <c r="AD1120" i="17" s="1"/>
  <c r="X1119" i="17"/>
  <c r="Y1119" i="17" s="1"/>
  <c r="AC1120" i="17" s="1"/>
  <c r="AG1118" i="17"/>
  <c r="P1116" i="17"/>
  <c r="Q1116" i="17"/>
  <c r="R1116" i="17" s="1"/>
  <c r="AI997" i="17"/>
  <c r="AK997" i="17"/>
  <c r="AH998" i="17"/>
  <c r="L109" i="17"/>
  <c r="K107" i="17"/>
  <c r="M109" i="17"/>
  <c r="I1118" i="17" l="1"/>
  <c r="H1119" i="17"/>
  <c r="P1117" i="17"/>
  <c r="Q1117" i="17"/>
  <c r="R1117" i="17" s="1"/>
  <c r="AJ1119" i="17"/>
  <c r="AE1120" i="17"/>
  <c r="AF1120" i="17"/>
  <c r="AG1119" i="17"/>
  <c r="N1120" i="17"/>
  <c r="C1121" i="17"/>
  <c r="V1120" i="17"/>
  <c r="W1120" i="17" s="1"/>
  <c r="AB1121" i="17" s="1"/>
  <c r="Z1120" i="17"/>
  <c r="AA1120" i="17" s="1"/>
  <c r="AD1121" i="17" s="1"/>
  <c r="X1120" i="17"/>
  <c r="Y1120" i="17" s="1"/>
  <c r="AC1121" i="17" s="1"/>
  <c r="G1120" i="17"/>
  <c r="G1121" i="17" s="1"/>
  <c r="G1122" i="17" s="1"/>
  <c r="G1123" i="17" s="1"/>
  <c r="G1124" i="17" s="1"/>
  <c r="G1125" i="17" s="1"/>
  <c r="G1126" i="17" s="1"/>
  <c r="G1127" i="17" s="1"/>
  <c r="G1128" i="17" s="1"/>
  <c r="G1129" i="17" s="1"/>
  <c r="G1130" i="17" s="1"/>
  <c r="G1131" i="17" s="1"/>
  <c r="AM1117" i="17"/>
  <c r="AL1118" i="17"/>
  <c r="AI998" i="17"/>
  <c r="AK998" i="17"/>
  <c r="AH999" i="17"/>
  <c r="L110" i="17"/>
  <c r="M110" i="17"/>
  <c r="K108" i="17"/>
  <c r="AF1121" i="17" l="1"/>
  <c r="AE1121" i="17"/>
  <c r="C1122" i="17"/>
  <c r="N1121" i="17"/>
  <c r="V1121" i="17"/>
  <c r="W1121" i="17" s="1"/>
  <c r="AB1122" i="17" s="1"/>
  <c r="Z1121" i="17"/>
  <c r="AA1121" i="17" s="1"/>
  <c r="AD1122" i="17" s="1"/>
  <c r="X1121" i="17"/>
  <c r="Y1121" i="17" s="1"/>
  <c r="AC1122" i="17" s="1"/>
  <c r="AG1120" i="17"/>
  <c r="I1119" i="17"/>
  <c r="H1120" i="17"/>
  <c r="AJ1120" i="17"/>
  <c r="AL1119" i="17"/>
  <c r="AM1118" i="17"/>
  <c r="P1118" i="17"/>
  <c r="Q1118" i="17"/>
  <c r="R1118" i="17" s="1"/>
  <c r="S1121" i="17"/>
  <c r="S1122" i="17" s="1"/>
  <c r="AK999" i="17"/>
  <c r="AI999" i="17"/>
  <c r="AH1000" i="17"/>
  <c r="M111" i="17"/>
  <c r="K109" i="17"/>
  <c r="L111" i="17"/>
  <c r="AE1122" i="17" l="1"/>
  <c r="AF1122" i="17"/>
  <c r="P1119" i="17"/>
  <c r="Q1119" i="17"/>
  <c r="R1119" i="17" s="1"/>
  <c r="AL1120" i="17"/>
  <c r="AM1119" i="17"/>
  <c r="I1120" i="17"/>
  <c r="H1121" i="17"/>
  <c r="N1122" i="17"/>
  <c r="C1123" i="17"/>
  <c r="S1123" i="17" s="1"/>
  <c r="V1122" i="17"/>
  <c r="W1122" i="17" s="1"/>
  <c r="AB1123" i="17" s="1"/>
  <c r="Z1122" i="17"/>
  <c r="AA1122" i="17" s="1"/>
  <c r="AD1123" i="17" s="1"/>
  <c r="X1122" i="17"/>
  <c r="Y1122" i="17" s="1"/>
  <c r="AC1123" i="17" s="1"/>
  <c r="AG1121" i="17"/>
  <c r="AJ1121" i="17"/>
  <c r="AK1000" i="17"/>
  <c r="AI1000" i="17"/>
  <c r="AH1001" i="17"/>
  <c r="M112" i="17"/>
  <c r="K110" i="17"/>
  <c r="L112" i="17"/>
  <c r="I1121" i="17" l="1"/>
  <c r="H1122" i="17"/>
  <c r="AL1121" i="17"/>
  <c r="AM1120" i="17"/>
  <c r="AF1123" i="17"/>
  <c r="AE1123" i="17"/>
  <c r="N1123" i="17"/>
  <c r="C1124" i="17"/>
  <c r="S1124" i="17" s="1"/>
  <c r="Z1123" i="17"/>
  <c r="AA1123" i="17" s="1"/>
  <c r="AD1124" i="17" s="1"/>
  <c r="X1123" i="17"/>
  <c r="Y1123" i="17" s="1"/>
  <c r="AC1124" i="17" s="1"/>
  <c r="V1123" i="17"/>
  <c r="W1123" i="17" s="1"/>
  <c r="AB1124" i="17" s="1"/>
  <c r="AJ1122" i="17"/>
  <c r="P1120" i="17"/>
  <c r="Q1120" i="17"/>
  <c r="R1120" i="17" s="1"/>
  <c r="AG1122" i="17"/>
  <c r="AK1001" i="17"/>
  <c r="AI1001" i="17"/>
  <c r="AH1002" i="17"/>
  <c r="K111" i="17"/>
  <c r="M113" i="17"/>
  <c r="L113" i="17"/>
  <c r="AG1123" i="17" l="1"/>
  <c r="AJ1123" i="17"/>
  <c r="AF1124" i="17"/>
  <c r="AE1124" i="17"/>
  <c r="AL1122" i="17"/>
  <c r="AM1121" i="17"/>
  <c r="N1124" i="17"/>
  <c r="C1125" i="17"/>
  <c r="S1125" i="17" s="1"/>
  <c r="V1124" i="17"/>
  <c r="W1124" i="17" s="1"/>
  <c r="AB1125" i="17" s="1"/>
  <c r="X1124" i="17"/>
  <c r="Y1124" i="17" s="1"/>
  <c r="AC1125" i="17" s="1"/>
  <c r="Z1124" i="17"/>
  <c r="AA1124" i="17" s="1"/>
  <c r="AD1125" i="17" s="1"/>
  <c r="I1122" i="17"/>
  <c r="H1123" i="17"/>
  <c r="P1121" i="17"/>
  <c r="Q1121" i="17"/>
  <c r="R1121" i="17" s="1"/>
  <c r="AK1002" i="17"/>
  <c r="AI1002" i="17"/>
  <c r="AH1003" i="17"/>
  <c r="K112" i="17"/>
  <c r="L114" i="17"/>
  <c r="M114" i="17"/>
  <c r="AL1123" i="17" l="1"/>
  <c r="AM1122" i="17"/>
  <c r="L115" i="17"/>
  <c r="AF1125" i="17"/>
  <c r="AE1125" i="17"/>
  <c r="AJ1124" i="17"/>
  <c r="C1126" i="17"/>
  <c r="N1125" i="17"/>
  <c r="V1125" i="17"/>
  <c r="W1125" i="17" s="1"/>
  <c r="AB1126" i="17" s="1"/>
  <c r="Z1125" i="17"/>
  <c r="AA1125" i="17" s="1"/>
  <c r="AD1126" i="17" s="1"/>
  <c r="X1125" i="17"/>
  <c r="Y1125" i="17" s="1"/>
  <c r="AC1126" i="17" s="1"/>
  <c r="I1123" i="17"/>
  <c r="H1124" i="17"/>
  <c r="AG1124" i="17"/>
  <c r="P1122" i="17"/>
  <c r="Q1122" i="17"/>
  <c r="R1122" i="17" s="1"/>
  <c r="AI1003" i="17"/>
  <c r="AK1003" i="17"/>
  <c r="AH1004" i="17"/>
  <c r="L116" i="17"/>
  <c r="M117" i="17" s="1"/>
  <c r="M116" i="17"/>
  <c r="K113" i="17"/>
  <c r="K114" i="17" s="1"/>
  <c r="K115" i="17" s="1"/>
  <c r="M115" i="17"/>
  <c r="L117" i="17" l="1"/>
  <c r="K116" i="17" s="1"/>
  <c r="P1123" i="17"/>
  <c r="Q1123" i="17"/>
  <c r="R1123" i="17" s="1"/>
  <c r="AG1125" i="17"/>
  <c r="AJ1125" i="17"/>
  <c r="N1126" i="17"/>
  <c r="C1127" i="17"/>
  <c r="X1126" i="17"/>
  <c r="Y1126" i="17" s="1"/>
  <c r="AC1127" i="17" s="1"/>
  <c r="Z1126" i="17"/>
  <c r="AA1126" i="17" s="1"/>
  <c r="AD1127" i="17" s="1"/>
  <c r="V1126" i="17"/>
  <c r="W1126" i="17" s="1"/>
  <c r="AB1127" i="17" s="1"/>
  <c r="S1126" i="17"/>
  <c r="S1127" i="17" s="1"/>
  <c r="AF1126" i="17"/>
  <c r="AE1126" i="17"/>
  <c r="I1124" i="17"/>
  <c r="H1125" i="17"/>
  <c r="AL1124" i="17"/>
  <c r="AM1123" i="17"/>
  <c r="AK1004" i="17"/>
  <c r="AI1004" i="17"/>
  <c r="AH1005" i="17"/>
  <c r="L118" i="17"/>
  <c r="M118" i="17"/>
  <c r="AJ1126" i="17" l="1"/>
  <c r="AF1127" i="17"/>
  <c r="AE1127" i="17"/>
  <c r="P1124" i="17"/>
  <c r="Q1124" i="17"/>
  <c r="R1124" i="17" s="1"/>
  <c r="I1125" i="17"/>
  <c r="H1126" i="17"/>
  <c r="C1128" i="17"/>
  <c r="N1127" i="17"/>
  <c r="X1127" i="17"/>
  <c r="Y1127" i="17" s="1"/>
  <c r="AC1128" i="17" s="1"/>
  <c r="Z1127" i="17"/>
  <c r="AA1127" i="17" s="1"/>
  <c r="AD1128" i="17" s="1"/>
  <c r="V1127" i="17"/>
  <c r="W1127" i="17" s="1"/>
  <c r="AB1128" i="17" s="1"/>
  <c r="AL1125" i="17"/>
  <c r="AM1124" i="17"/>
  <c r="AG1126" i="17"/>
  <c r="AK1005" i="17"/>
  <c r="AI1005" i="17"/>
  <c r="AH1006" i="17"/>
  <c r="K117" i="17"/>
  <c r="M119" i="17"/>
  <c r="L119" i="17"/>
  <c r="AM1125" i="17" l="1"/>
  <c r="AL1126" i="17"/>
  <c r="AG1127" i="17"/>
  <c r="C1129" i="17"/>
  <c r="N1128" i="17"/>
  <c r="V1128" i="17"/>
  <c r="W1128" i="17" s="1"/>
  <c r="AB1129" i="17" s="1"/>
  <c r="Z1128" i="17"/>
  <c r="AA1128" i="17" s="1"/>
  <c r="AD1129" i="17" s="1"/>
  <c r="X1128" i="17"/>
  <c r="Y1128" i="17" s="1"/>
  <c r="AC1129" i="17" s="1"/>
  <c r="AJ1127" i="17"/>
  <c r="I1126" i="17"/>
  <c r="H1127" i="17"/>
  <c r="P1125" i="17"/>
  <c r="Q1125" i="17"/>
  <c r="R1125" i="17" s="1"/>
  <c r="S1128" i="17"/>
  <c r="AF1128" i="17"/>
  <c r="AE1128" i="17"/>
  <c r="AI1006" i="17"/>
  <c r="AK1006" i="17"/>
  <c r="AH1007" i="17"/>
  <c r="K118" i="17"/>
  <c r="M120" i="17"/>
  <c r="L120" i="17"/>
  <c r="S1129" i="17" l="1"/>
  <c r="AJ1128" i="17"/>
  <c r="C1130" i="17"/>
  <c r="N1129" i="17"/>
  <c r="V1129" i="17"/>
  <c r="W1129" i="17" s="1"/>
  <c r="AB1130" i="17" s="1"/>
  <c r="Z1129" i="17"/>
  <c r="AA1129" i="17" s="1"/>
  <c r="AD1130" i="17" s="1"/>
  <c r="X1129" i="17"/>
  <c r="Y1129" i="17" s="1"/>
  <c r="AC1130" i="17" s="1"/>
  <c r="AG1128" i="17"/>
  <c r="I1127" i="17"/>
  <c r="H1128" i="17"/>
  <c r="P1126" i="17"/>
  <c r="Q1126" i="17"/>
  <c r="R1126" i="17" s="1"/>
  <c r="AL1127" i="17"/>
  <c r="AM1126" i="17"/>
  <c r="AF1129" i="17"/>
  <c r="AE1129" i="17"/>
  <c r="AI1007" i="17"/>
  <c r="AK1007" i="17"/>
  <c r="AH1008" i="17"/>
  <c r="K119" i="17"/>
  <c r="L121" i="17"/>
  <c r="M121" i="17"/>
  <c r="AM1127" i="17" l="1"/>
  <c r="AL1128" i="17"/>
  <c r="AJ1129" i="17"/>
  <c r="I1128" i="17"/>
  <c r="H1129" i="17"/>
  <c r="P1127" i="17"/>
  <c r="Q1127" i="17"/>
  <c r="R1127" i="17" s="1"/>
  <c r="C1131" i="17"/>
  <c r="N1130" i="17"/>
  <c r="X1130" i="17"/>
  <c r="Y1130" i="17" s="1"/>
  <c r="AC1131" i="17" s="1"/>
  <c r="Z1130" i="17"/>
  <c r="AA1130" i="17" s="1"/>
  <c r="AD1131" i="17" s="1"/>
  <c r="V1130" i="17"/>
  <c r="W1130" i="17" s="1"/>
  <c r="AB1131" i="17" s="1"/>
  <c r="S1130" i="17"/>
  <c r="AF1130" i="17"/>
  <c r="AE1130" i="17"/>
  <c r="AG1129" i="17"/>
  <c r="AK1008" i="17"/>
  <c r="AI1008" i="17"/>
  <c r="AH1009" i="17"/>
  <c r="K120" i="17"/>
  <c r="L122" i="17"/>
  <c r="M122" i="17"/>
  <c r="S1131" i="17" l="1"/>
  <c r="AJ1130" i="17"/>
  <c r="P1128" i="17"/>
  <c r="Q1128" i="17"/>
  <c r="R1128" i="17" s="1"/>
  <c r="AE1131" i="17"/>
  <c r="AF1131" i="17"/>
  <c r="AM1128" i="17"/>
  <c r="AL1129" i="17"/>
  <c r="I1129" i="17"/>
  <c r="H1130" i="17"/>
  <c r="N1131" i="17"/>
  <c r="C1132" i="17"/>
  <c r="V1131" i="17"/>
  <c r="W1131" i="17" s="1"/>
  <c r="AB1132" i="17" s="1"/>
  <c r="X1131" i="17"/>
  <c r="Y1131" i="17" s="1"/>
  <c r="AC1132" i="17" s="1"/>
  <c r="Z1131" i="17"/>
  <c r="AA1131" i="17" s="1"/>
  <c r="AD1132" i="17" s="1"/>
  <c r="AG1130" i="17"/>
  <c r="AH1010" i="17"/>
  <c r="AK1009" i="17"/>
  <c r="AI1009" i="17"/>
  <c r="K121" i="17"/>
  <c r="L123" i="17"/>
  <c r="M123" i="17"/>
  <c r="AJ1131" i="17" l="1"/>
  <c r="N1132" i="17"/>
  <c r="C1133" i="17"/>
  <c r="Z1132" i="17"/>
  <c r="AA1132" i="17" s="1"/>
  <c r="AD1133" i="17" s="1"/>
  <c r="X1132" i="17"/>
  <c r="Y1132" i="17" s="1"/>
  <c r="AC1133" i="17" s="1"/>
  <c r="V1132" i="17"/>
  <c r="W1132" i="17" s="1"/>
  <c r="AB1133" i="17" s="1"/>
  <c r="G1132" i="17"/>
  <c r="G1133" i="17" s="1"/>
  <c r="G1134" i="17" s="1"/>
  <c r="G1135" i="17" s="1"/>
  <c r="G1136" i="17" s="1"/>
  <c r="G1137" i="17" s="1"/>
  <c r="G1138" i="17" s="1"/>
  <c r="G1139" i="17" s="1"/>
  <c r="G1140" i="17" s="1"/>
  <c r="G1141" i="17" s="1"/>
  <c r="G1142" i="17" s="1"/>
  <c r="G1143" i="17" s="1"/>
  <c r="S1132" i="17"/>
  <c r="S1133" i="17" s="1"/>
  <c r="AG1131" i="17"/>
  <c r="I1130" i="17"/>
  <c r="H1131" i="17"/>
  <c r="P1129" i="17"/>
  <c r="Q1129" i="17"/>
  <c r="R1129" i="17" s="1"/>
  <c r="AL1130" i="17"/>
  <c r="AM1129" i="17"/>
  <c r="AF1132" i="17"/>
  <c r="AE1132" i="17"/>
  <c r="AH1011" i="17"/>
  <c r="AK1010" i="17"/>
  <c r="AI1010" i="17"/>
  <c r="K122" i="17"/>
  <c r="L124" i="17"/>
  <c r="M124" i="17"/>
  <c r="AJ1132" i="17" l="1"/>
  <c r="AL1131" i="17"/>
  <c r="AM1130" i="17"/>
  <c r="I1131" i="17"/>
  <c r="H1132" i="17"/>
  <c r="P1130" i="17"/>
  <c r="Q1130" i="17"/>
  <c r="R1130" i="17" s="1"/>
  <c r="N1133" i="17"/>
  <c r="C1134" i="17"/>
  <c r="S1134" i="17" s="1"/>
  <c r="V1133" i="17"/>
  <c r="W1133" i="17" s="1"/>
  <c r="AB1134" i="17" s="1"/>
  <c r="Z1133" i="17"/>
  <c r="AA1133" i="17" s="1"/>
  <c r="AD1134" i="17" s="1"/>
  <c r="X1133" i="17"/>
  <c r="Y1133" i="17" s="1"/>
  <c r="AC1134" i="17" s="1"/>
  <c r="AG1132" i="17"/>
  <c r="AF1133" i="17"/>
  <c r="AE1133" i="17"/>
  <c r="AI1011" i="17"/>
  <c r="AK1011" i="17"/>
  <c r="AH1012" i="17"/>
  <c r="K123" i="17"/>
  <c r="L125" i="17"/>
  <c r="M125" i="17"/>
  <c r="I1132" i="17" l="1"/>
  <c r="H1133" i="17"/>
  <c r="AE1134" i="17"/>
  <c r="AF1134" i="17"/>
  <c r="P1131" i="17"/>
  <c r="Q1131" i="17"/>
  <c r="R1131" i="17" s="1"/>
  <c r="N1134" i="17"/>
  <c r="C1135" i="17"/>
  <c r="V1134" i="17"/>
  <c r="W1134" i="17" s="1"/>
  <c r="AB1135" i="17" s="1"/>
  <c r="Z1134" i="17"/>
  <c r="AA1134" i="17" s="1"/>
  <c r="AD1135" i="17" s="1"/>
  <c r="X1134" i="17"/>
  <c r="Y1134" i="17" s="1"/>
  <c r="AC1135" i="17" s="1"/>
  <c r="AG1133" i="17"/>
  <c r="AJ1133" i="17"/>
  <c r="AM1131" i="17"/>
  <c r="AL1132" i="17"/>
  <c r="AI1012" i="17"/>
  <c r="AK1012" i="17"/>
  <c r="AH1013" i="17"/>
  <c r="K124" i="17"/>
  <c r="L126" i="17"/>
  <c r="M126" i="17"/>
  <c r="AF1135" i="17" l="1"/>
  <c r="AE1135" i="17"/>
  <c r="AG1134" i="17"/>
  <c r="AL1133" i="17"/>
  <c r="AM1132" i="17"/>
  <c r="C1136" i="17"/>
  <c r="N1135" i="17"/>
  <c r="X1135" i="17"/>
  <c r="Y1135" i="17" s="1"/>
  <c r="AC1136" i="17" s="1"/>
  <c r="Z1135" i="17"/>
  <c r="AA1135" i="17" s="1"/>
  <c r="AD1136" i="17" s="1"/>
  <c r="V1135" i="17"/>
  <c r="W1135" i="17" s="1"/>
  <c r="AB1136" i="17" s="1"/>
  <c r="I1133" i="17"/>
  <c r="H1134" i="17"/>
  <c r="P1132" i="17"/>
  <c r="Q1132" i="17"/>
  <c r="R1132" i="17" s="1"/>
  <c r="S1135" i="17"/>
  <c r="AJ1134" i="17"/>
  <c r="AI1013" i="17"/>
  <c r="AK1013" i="17"/>
  <c r="AH1014" i="17"/>
  <c r="K125" i="17"/>
  <c r="L127" i="17"/>
  <c r="M127" i="17"/>
  <c r="S1136" i="17" l="1"/>
  <c r="AM1133" i="17"/>
  <c r="AL1134" i="17"/>
  <c r="P1133" i="17"/>
  <c r="Q1133" i="17"/>
  <c r="R1133" i="17" s="1"/>
  <c r="AG1135" i="17"/>
  <c r="AE1136" i="17"/>
  <c r="AF1136" i="17"/>
  <c r="AJ1135" i="17"/>
  <c r="I1134" i="17"/>
  <c r="H1135" i="17"/>
  <c r="N1136" i="17"/>
  <c r="C1137" i="17"/>
  <c r="V1136" i="17"/>
  <c r="W1136" i="17" s="1"/>
  <c r="AB1137" i="17" s="1"/>
  <c r="Z1136" i="17"/>
  <c r="AA1136" i="17" s="1"/>
  <c r="AD1137" i="17" s="1"/>
  <c r="X1136" i="17"/>
  <c r="Y1136" i="17" s="1"/>
  <c r="AC1137" i="17" s="1"/>
  <c r="AK1014" i="17"/>
  <c r="AI1014" i="17"/>
  <c r="AH1015" i="17"/>
  <c r="K126" i="17"/>
  <c r="L128" i="17"/>
  <c r="M128" i="17"/>
  <c r="AJ1136" i="17" l="1"/>
  <c r="S1137" i="17"/>
  <c r="I1135" i="17"/>
  <c r="H1136" i="17"/>
  <c r="AG1136" i="17"/>
  <c r="P1134" i="17"/>
  <c r="Q1134" i="17"/>
  <c r="R1134" i="17" s="1"/>
  <c r="AF1137" i="17"/>
  <c r="AE1137" i="17"/>
  <c r="AL1135" i="17"/>
  <c r="AM1134" i="17"/>
  <c r="C1138" i="17"/>
  <c r="S1138" i="17" s="1"/>
  <c r="N1137" i="17"/>
  <c r="V1137" i="17"/>
  <c r="W1137" i="17" s="1"/>
  <c r="AB1138" i="17" s="1"/>
  <c r="Z1137" i="17"/>
  <c r="AA1137" i="17" s="1"/>
  <c r="AD1138" i="17" s="1"/>
  <c r="X1137" i="17"/>
  <c r="Y1137" i="17" s="1"/>
  <c r="AC1138" i="17" s="1"/>
  <c r="AI1015" i="17"/>
  <c r="AK1015" i="17"/>
  <c r="AH1016" i="17"/>
  <c r="K127" i="17"/>
  <c r="L129" i="17"/>
  <c r="M129" i="17"/>
  <c r="N1138" i="17" l="1"/>
  <c r="C1139" i="17"/>
  <c r="X1138" i="17"/>
  <c r="Y1138" i="17" s="1"/>
  <c r="AC1139" i="17" s="1"/>
  <c r="Z1138" i="17"/>
  <c r="AA1138" i="17" s="1"/>
  <c r="AD1139" i="17" s="1"/>
  <c r="V1138" i="17"/>
  <c r="W1138" i="17" s="1"/>
  <c r="AB1139" i="17" s="1"/>
  <c r="AM1135" i="17"/>
  <c r="AL1136" i="17"/>
  <c r="AG1137" i="17"/>
  <c r="I1136" i="17"/>
  <c r="H1137" i="17"/>
  <c r="P1135" i="17"/>
  <c r="Q1135" i="17"/>
  <c r="R1135" i="17" s="1"/>
  <c r="AF1138" i="17"/>
  <c r="AE1138" i="17"/>
  <c r="AJ1137" i="17"/>
  <c r="AI1016" i="17"/>
  <c r="AK1016" i="17"/>
  <c r="AH1017" i="17"/>
  <c r="K128" i="17"/>
  <c r="L130" i="17"/>
  <c r="M130" i="17"/>
  <c r="AJ1138" i="17" l="1"/>
  <c r="N1139" i="17"/>
  <c r="C1140" i="17"/>
  <c r="Z1139" i="17"/>
  <c r="AA1139" i="17" s="1"/>
  <c r="AD1140" i="17" s="1"/>
  <c r="X1139" i="17"/>
  <c r="Y1139" i="17" s="1"/>
  <c r="AC1140" i="17" s="1"/>
  <c r="V1139" i="17"/>
  <c r="W1139" i="17" s="1"/>
  <c r="AB1140" i="17" s="1"/>
  <c r="AF1139" i="17"/>
  <c r="AE1139" i="17"/>
  <c r="I1137" i="17"/>
  <c r="H1138" i="17"/>
  <c r="P1136" i="17"/>
  <c r="Q1136" i="17"/>
  <c r="R1136" i="17" s="1"/>
  <c r="AM1136" i="17"/>
  <c r="AL1137" i="17"/>
  <c r="AG1138" i="17"/>
  <c r="S1139" i="17"/>
  <c r="AI1017" i="17"/>
  <c r="AK1017" i="17"/>
  <c r="AH1018" i="17"/>
  <c r="K129" i="17"/>
  <c r="M131" i="17"/>
  <c r="L131" i="17"/>
  <c r="AJ1139" i="17" l="1"/>
  <c r="AL1138" i="17"/>
  <c r="AM1137" i="17"/>
  <c r="I1138" i="17"/>
  <c r="H1139" i="17"/>
  <c r="P1137" i="17"/>
  <c r="Q1137" i="17"/>
  <c r="R1137" i="17" s="1"/>
  <c r="N1140" i="17"/>
  <c r="C1141" i="17"/>
  <c r="V1140" i="17"/>
  <c r="W1140" i="17" s="1"/>
  <c r="AB1141" i="17" s="1"/>
  <c r="X1140" i="17"/>
  <c r="Y1140" i="17" s="1"/>
  <c r="AC1141" i="17" s="1"/>
  <c r="Z1140" i="17"/>
  <c r="AA1140" i="17" s="1"/>
  <c r="AD1141" i="17" s="1"/>
  <c r="AG1139" i="17"/>
  <c r="S1140" i="17"/>
  <c r="AE1140" i="17"/>
  <c r="AF1140" i="17"/>
  <c r="AK1018" i="17"/>
  <c r="AI1018" i="17"/>
  <c r="AH1019" i="17"/>
  <c r="K130" i="17"/>
  <c r="M132" i="17"/>
  <c r="L132" i="17"/>
  <c r="S1141" i="17" l="1"/>
  <c r="AJ1140" i="17"/>
  <c r="I1139" i="17"/>
  <c r="H1140" i="17"/>
  <c r="P1138" i="17"/>
  <c r="Q1138" i="17"/>
  <c r="R1138" i="17" s="1"/>
  <c r="AL1139" i="17"/>
  <c r="AM1138" i="17"/>
  <c r="AF1141" i="17"/>
  <c r="AE1141" i="17"/>
  <c r="AG1140" i="17"/>
  <c r="C1142" i="17"/>
  <c r="N1141" i="17"/>
  <c r="V1141" i="17"/>
  <c r="W1141" i="17" s="1"/>
  <c r="AB1142" i="17" s="1"/>
  <c r="Z1141" i="17"/>
  <c r="AA1141" i="17" s="1"/>
  <c r="AD1142" i="17" s="1"/>
  <c r="X1141" i="17"/>
  <c r="Y1141" i="17" s="1"/>
  <c r="AC1142" i="17" s="1"/>
  <c r="AK1019" i="17"/>
  <c r="AI1019" i="17"/>
  <c r="AH1020" i="17"/>
  <c r="K131" i="17"/>
  <c r="M133" i="17"/>
  <c r="L133" i="17"/>
  <c r="AF1142" i="17" l="1"/>
  <c r="AE1142" i="17"/>
  <c r="AJ1141" i="17"/>
  <c r="AL1140" i="17"/>
  <c r="AM1139" i="17"/>
  <c r="N1142" i="17"/>
  <c r="C1143" i="17"/>
  <c r="X1142" i="17"/>
  <c r="Y1142" i="17" s="1"/>
  <c r="AC1143" i="17" s="1"/>
  <c r="Z1142" i="17"/>
  <c r="AA1142" i="17" s="1"/>
  <c r="AD1143" i="17" s="1"/>
  <c r="V1142" i="17"/>
  <c r="W1142" i="17" s="1"/>
  <c r="AB1143" i="17" s="1"/>
  <c r="S1142" i="17"/>
  <c r="S1143" i="17" s="1"/>
  <c r="I1140" i="17"/>
  <c r="H1141" i="17"/>
  <c r="P1139" i="17"/>
  <c r="Q1139" i="17"/>
  <c r="R1139" i="17" s="1"/>
  <c r="AG1141" i="17"/>
  <c r="AK1020" i="17"/>
  <c r="AI1020" i="17"/>
  <c r="AH1021" i="17"/>
  <c r="K132" i="17"/>
  <c r="L134" i="17"/>
  <c r="M134" i="17"/>
  <c r="P1140" i="17" l="1"/>
  <c r="Q1140" i="17"/>
  <c r="R1140" i="17" s="1"/>
  <c r="AL1141" i="17"/>
  <c r="AM1140" i="17"/>
  <c r="AE1143" i="17"/>
  <c r="AF1143" i="17"/>
  <c r="AJ1142" i="17"/>
  <c r="AG1142" i="17"/>
  <c r="I1141" i="17"/>
  <c r="H1142" i="17"/>
  <c r="C1144" i="17"/>
  <c r="N1143" i="17"/>
  <c r="V1143" i="17"/>
  <c r="W1143" i="17" s="1"/>
  <c r="AB1144" i="17" s="1"/>
  <c r="X1143" i="17"/>
  <c r="Y1143" i="17" s="1"/>
  <c r="AC1144" i="17" s="1"/>
  <c r="Z1143" i="17"/>
  <c r="AA1143" i="17" s="1"/>
  <c r="AD1144" i="17" s="1"/>
  <c r="AK1021" i="17"/>
  <c r="AI1021" i="17"/>
  <c r="AH1022" i="17"/>
  <c r="K133" i="17"/>
  <c r="M135" i="17"/>
  <c r="L135" i="17"/>
  <c r="AJ1143" i="17" l="1"/>
  <c r="C1145" i="17"/>
  <c r="N1144" i="17"/>
  <c r="Z1144" i="17"/>
  <c r="AA1144" i="17" s="1"/>
  <c r="AD1145" i="17" s="1"/>
  <c r="V1144" i="17"/>
  <c r="W1144" i="17" s="1"/>
  <c r="AB1145" i="17" s="1"/>
  <c r="X1144" i="17"/>
  <c r="Y1144" i="17" s="1"/>
  <c r="AC1145" i="17" s="1"/>
  <c r="G1144" i="17"/>
  <c r="G1145" i="17" s="1"/>
  <c r="G1146" i="17" s="1"/>
  <c r="G1147" i="17" s="1"/>
  <c r="G1148" i="17" s="1"/>
  <c r="G1149" i="17" s="1"/>
  <c r="G1150" i="17" s="1"/>
  <c r="G1151" i="17" s="1"/>
  <c r="G1152" i="17" s="1"/>
  <c r="G1153" i="17" s="1"/>
  <c r="G1154" i="17" s="1"/>
  <c r="G1155" i="17" s="1"/>
  <c r="S1144" i="17"/>
  <c r="S1145" i="17" s="1"/>
  <c r="P1141" i="17"/>
  <c r="Q1141" i="17"/>
  <c r="R1141" i="17" s="1"/>
  <c r="I1142" i="17"/>
  <c r="H1143" i="17"/>
  <c r="AM1141" i="17"/>
  <c r="AL1142" i="17"/>
  <c r="AF1144" i="17"/>
  <c r="AE1144" i="17"/>
  <c r="AG1143" i="17"/>
  <c r="AI1022" i="17"/>
  <c r="AK1022" i="17"/>
  <c r="AH1023" i="17"/>
  <c r="K134" i="17"/>
  <c r="M136" i="17"/>
  <c r="L136" i="17"/>
  <c r="AJ1144" i="17" l="1"/>
  <c r="AG1144" i="17"/>
  <c r="AM1142" i="17"/>
  <c r="AL1143" i="17"/>
  <c r="I1143" i="17"/>
  <c r="H1144" i="17"/>
  <c r="P1142" i="17"/>
  <c r="Q1142" i="17"/>
  <c r="R1142" i="17" s="1"/>
  <c r="C1146" i="17"/>
  <c r="N1145" i="17"/>
  <c r="V1145" i="17"/>
  <c r="W1145" i="17" s="1"/>
  <c r="AB1146" i="17" s="1"/>
  <c r="X1145" i="17"/>
  <c r="Y1145" i="17" s="1"/>
  <c r="AC1146" i="17" s="1"/>
  <c r="Z1145" i="17"/>
  <c r="AA1145" i="17" s="1"/>
  <c r="AD1146" i="17" s="1"/>
  <c r="AF1145" i="17"/>
  <c r="AE1145" i="17"/>
  <c r="AI1023" i="17"/>
  <c r="AK1023" i="17"/>
  <c r="AH1024" i="17"/>
  <c r="K135" i="17"/>
  <c r="M137" i="17"/>
  <c r="L137" i="17"/>
  <c r="C1147" i="17" l="1"/>
  <c r="N1146" i="17"/>
  <c r="V1146" i="17"/>
  <c r="W1146" i="17" s="1"/>
  <c r="AB1147" i="17" s="1"/>
  <c r="Z1146" i="17"/>
  <c r="AA1146" i="17" s="1"/>
  <c r="AD1147" i="17" s="1"/>
  <c r="X1146" i="17"/>
  <c r="Y1146" i="17" s="1"/>
  <c r="AC1147" i="17" s="1"/>
  <c r="AL1144" i="17"/>
  <c r="AM1143" i="17"/>
  <c r="S1146" i="17"/>
  <c r="AJ1145" i="17"/>
  <c r="AG1145" i="17"/>
  <c r="I1144" i="17"/>
  <c r="H1145" i="17"/>
  <c r="AE1146" i="17"/>
  <c r="AF1146" i="17"/>
  <c r="P1143" i="17"/>
  <c r="Q1143" i="17"/>
  <c r="R1143" i="17" s="1"/>
  <c r="AK1024" i="17"/>
  <c r="AI1024" i="17"/>
  <c r="AH1025" i="17"/>
  <c r="K136" i="17"/>
  <c r="L138" i="17"/>
  <c r="M138" i="17"/>
  <c r="P1144" i="17" l="1"/>
  <c r="Q1144" i="17"/>
  <c r="R1144" i="17" s="1"/>
  <c r="AL1145" i="17"/>
  <c r="AM1144" i="17"/>
  <c r="AF1147" i="17"/>
  <c r="AE1147" i="17"/>
  <c r="C1148" i="17"/>
  <c r="N1147" i="17"/>
  <c r="Z1147" i="17"/>
  <c r="AA1147" i="17" s="1"/>
  <c r="AD1148" i="17" s="1"/>
  <c r="X1147" i="17"/>
  <c r="Y1147" i="17" s="1"/>
  <c r="AC1148" i="17" s="1"/>
  <c r="V1147" i="17"/>
  <c r="W1147" i="17" s="1"/>
  <c r="AB1148" i="17" s="1"/>
  <c r="AJ1146" i="17"/>
  <c r="S1147" i="17"/>
  <c r="I1145" i="17"/>
  <c r="H1146" i="17"/>
  <c r="AG1146" i="17"/>
  <c r="AK1025" i="17"/>
  <c r="AI1025" i="17"/>
  <c r="AH1026" i="17"/>
  <c r="K137" i="17"/>
  <c r="M139" i="17"/>
  <c r="L139" i="17"/>
  <c r="AJ1147" i="17" l="1"/>
  <c r="P1145" i="17"/>
  <c r="Q1145" i="17"/>
  <c r="R1145" i="17" s="1"/>
  <c r="AG1147" i="17"/>
  <c r="S1148" i="17"/>
  <c r="AF1148" i="17"/>
  <c r="AE1148" i="17"/>
  <c r="AM1145" i="17"/>
  <c r="AL1146" i="17"/>
  <c r="N1148" i="17"/>
  <c r="C1149" i="17"/>
  <c r="V1148" i="17"/>
  <c r="W1148" i="17" s="1"/>
  <c r="AB1149" i="17" s="1"/>
  <c r="Z1148" i="17"/>
  <c r="AA1148" i="17" s="1"/>
  <c r="AD1149" i="17" s="1"/>
  <c r="X1148" i="17"/>
  <c r="Y1148" i="17" s="1"/>
  <c r="AC1149" i="17" s="1"/>
  <c r="I1146" i="17"/>
  <c r="H1147" i="17"/>
  <c r="AK1026" i="17"/>
  <c r="AI1026" i="17"/>
  <c r="AH1027" i="17"/>
  <c r="K138" i="17"/>
  <c r="M140" i="17"/>
  <c r="L140" i="17"/>
  <c r="AL1147" i="17" l="1"/>
  <c r="AM1146" i="17"/>
  <c r="C1150" i="17"/>
  <c r="N1149" i="17"/>
  <c r="V1149" i="17"/>
  <c r="W1149" i="17" s="1"/>
  <c r="AB1150" i="17" s="1"/>
  <c r="Z1149" i="17"/>
  <c r="AA1149" i="17" s="1"/>
  <c r="AD1150" i="17" s="1"/>
  <c r="X1149" i="17"/>
  <c r="Y1149" i="17" s="1"/>
  <c r="AC1150" i="17" s="1"/>
  <c r="S1149" i="17"/>
  <c r="I1147" i="17"/>
  <c r="H1148" i="17"/>
  <c r="P1146" i="17"/>
  <c r="Q1146" i="17"/>
  <c r="R1146" i="17" s="1"/>
  <c r="AJ1148" i="17"/>
  <c r="AG1148" i="17"/>
  <c r="AE1149" i="17"/>
  <c r="AF1149" i="17"/>
  <c r="AK1027" i="17"/>
  <c r="AI1027" i="17"/>
  <c r="AH1028" i="17"/>
  <c r="K139" i="17"/>
  <c r="M141" i="17"/>
  <c r="L141" i="17"/>
  <c r="C1151" i="17" l="1"/>
  <c r="N1150" i="17"/>
  <c r="Z1150" i="17"/>
  <c r="AA1150" i="17" s="1"/>
  <c r="AD1151" i="17" s="1"/>
  <c r="X1150" i="17"/>
  <c r="Y1150" i="17" s="1"/>
  <c r="AC1151" i="17" s="1"/>
  <c r="V1150" i="17"/>
  <c r="W1150" i="17" s="1"/>
  <c r="AB1151" i="17" s="1"/>
  <c r="I1148" i="17"/>
  <c r="H1149" i="17"/>
  <c r="P1147" i="17"/>
  <c r="Q1147" i="17"/>
  <c r="R1147" i="17" s="1"/>
  <c r="AL1148" i="17"/>
  <c r="AM1147" i="17"/>
  <c r="S1150" i="17"/>
  <c r="S1151" i="17" s="1"/>
  <c r="AJ1149" i="17"/>
  <c r="AG1149" i="17"/>
  <c r="AF1150" i="17"/>
  <c r="AE1150" i="17"/>
  <c r="AK1028" i="17"/>
  <c r="AI1028" i="17"/>
  <c r="AH1029" i="17"/>
  <c r="K140" i="17"/>
  <c r="M142" i="17"/>
  <c r="L142" i="17"/>
  <c r="AJ1150" i="17" l="1"/>
  <c r="I1149" i="17"/>
  <c r="H1150" i="17"/>
  <c r="P1148" i="17"/>
  <c r="Q1148" i="17"/>
  <c r="R1148" i="17" s="1"/>
  <c r="C1152" i="17"/>
  <c r="S1152" i="17" s="1"/>
  <c r="N1151" i="17"/>
  <c r="X1151" i="17"/>
  <c r="Y1151" i="17" s="1"/>
  <c r="AC1152" i="17" s="1"/>
  <c r="Z1151" i="17"/>
  <c r="AA1151" i="17" s="1"/>
  <c r="AD1152" i="17" s="1"/>
  <c r="V1151" i="17"/>
  <c r="W1151" i="17" s="1"/>
  <c r="AB1152" i="17" s="1"/>
  <c r="AG1150" i="17"/>
  <c r="AL1149" i="17"/>
  <c r="AM1148" i="17"/>
  <c r="AF1151" i="17"/>
  <c r="AE1151" i="17"/>
  <c r="AI1029" i="17"/>
  <c r="AK1029" i="17"/>
  <c r="AH1030" i="17"/>
  <c r="K141" i="17"/>
  <c r="L143" i="17"/>
  <c r="M143" i="17"/>
  <c r="AL1150" i="17" l="1"/>
  <c r="AM1149" i="17"/>
  <c r="AF1152" i="17"/>
  <c r="AE1152" i="17"/>
  <c r="AG1151" i="17"/>
  <c r="AJ1151" i="17"/>
  <c r="N1152" i="17"/>
  <c r="C1153" i="17"/>
  <c r="V1152" i="17"/>
  <c r="W1152" i="17" s="1"/>
  <c r="AB1153" i="17" s="1"/>
  <c r="X1152" i="17"/>
  <c r="Y1152" i="17" s="1"/>
  <c r="AC1153" i="17" s="1"/>
  <c r="Z1152" i="17"/>
  <c r="AA1152" i="17" s="1"/>
  <c r="AD1153" i="17" s="1"/>
  <c r="I1150" i="17"/>
  <c r="H1151" i="17"/>
  <c r="P1149" i="17"/>
  <c r="Q1149" i="17"/>
  <c r="R1149" i="17" s="1"/>
  <c r="AI1030" i="17"/>
  <c r="AK1030" i="17"/>
  <c r="AH1031" i="17"/>
  <c r="K142" i="17"/>
  <c r="M144" i="17"/>
  <c r="L144" i="17"/>
  <c r="AG1152" i="17" l="1"/>
  <c r="P1150" i="17"/>
  <c r="Q1150" i="17"/>
  <c r="R1150" i="17" s="1"/>
  <c r="AF1153" i="17"/>
  <c r="AE1153" i="17"/>
  <c r="AJ1152" i="17"/>
  <c r="N1153" i="17"/>
  <c r="C1154" i="17"/>
  <c r="V1153" i="17"/>
  <c r="W1153" i="17" s="1"/>
  <c r="AB1154" i="17" s="1"/>
  <c r="X1153" i="17"/>
  <c r="Y1153" i="17" s="1"/>
  <c r="AC1154" i="17" s="1"/>
  <c r="Z1153" i="17"/>
  <c r="AA1153" i="17" s="1"/>
  <c r="AD1154" i="17" s="1"/>
  <c r="AL1151" i="17"/>
  <c r="AM1150" i="17"/>
  <c r="S1153" i="17"/>
  <c r="I1151" i="17"/>
  <c r="H1152" i="17"/>
  <c r="AK1031" i="17"/>
  <c r="AI1031" i="17"/>
  <c r="AH1032" i="17"/>
  <c r="K143" i="17"/>
  <c r="M145" i="17"/>
  <c r="L145" i="17"/>
  <c r="AG1153" i="17" l="1"/>
  <c r="I1152" i="17"/>
  <c r="H1153" i="17"/>
  <c r="AF1154" i="17"/>
  <c r="AE1154" i="17"/>
  <c r="AM1151" i="17"/>
  <c r="AL1152" i="17"/>
  <c r="AJ1153" i="17"/>
  <c r="S1154" i="17"/>
  <c r="C1155" i="17"/>
  <c r="N1154" i="17"/>
  <c r="X1154" i="17"/>
  <c r="Y1154" i="17" s="1"/>
  <c r="AC1155" i="17" s="1"/>
  <c r="Z1154" i="17"/>
  <c r="AA1154" i="17" s="1"/>
  <c r="AD1155" i="17" s="1"/>
  <c r="V1154" i="17"/>
  <c r="W1154" i="17" s="1"/>
  <c r="AB1155" i="17" s="1"/>
  <c r="P1151" i="17"/>
  <c r="Q1151" i="17"/>
  <c r="R1151" i="17" s="1"/>
  <c r="AK1032" i="17"/>
  <c r="AI1032" i="17"/>
  <c r="AH1033" i="17"/>
  <c r="K144" i="17"/>
  <c r="M146" i="17"/>
  <c r="L146" i="17"/>
  <c r="S1155" i="17" l="1"/>
  <c r="I1153" i="17"/>
  <c r="H1154" i="17"/>
  <c r="P1152" i="17"/>
  <c r="Q1152" i="17"/>
  <c r="R1152" i="17" s="1"/>
  <c r="AF1155" i="17"/>
  <c r="AE1155" i="17"/>
  <c r="AJ1154" i="17"/>
  <c r="AL1153" i="17"/>
  <c r="AM1152" i="17"/>
  <c r="C1156" i="17"/>
  <c r="S1156" i="17" s="1"/>
  <c r="N1155" i="17"/>
  <c r="V1155" i="17"/>
  <c r="W1155" i="17" s="1"/>
  <c r="AB1156" i="17" s="1"/>
  <c r="X1155" i="17"/>
  <c r="Y1155" i="17" s="1"/>
  <c r="AC1156" i="17" s="1"/>
  <c r="Z1155" i="17"/>
  <c r="AA1155" i="17" s="1"/>
  <c r="AD1156" i="17" s="1"/>
  <c r="AG1154" i="17"/>
  <c r="AI1033" i="17"/>
  <c r="AK1033" i="17"/>
  <c r="AH1034" i="17"/>
  <c r="K145" i="17"/>
  <c r="L147" i="17"/>
  <c r="M147" i="17"/>
  <c r="AF1156" i="17" l="1"/>
  <c r="AE1156" i="17"/>
  <c r="AJ1155" i="17"/>
  <c r="AG1155" i="17"/>
  <c r="C1157" i="17"/>
  <c r="N1156" i="17"/>
  <c r="V1156" i="17"/>
  <c r="W1156" i="17" s="1"/>
  <c r="AB1157" i="17" s="1"/>
  <c r="X1156" i="17"/>
  <c r="Y1156" i="17" s="1"/>
  <c r="AC1157" i="17" s="1"/>
  <c r="Z1156" i="17"/>
  <c r="AA1156" i="17" s="1"/>
  <c r="AD1157" i="17" s="1"/>
  <c r="G1156" i="17"/>
  <c r="G1157" i="17" s="1"/>
  <c r="G1158" i="17" s="1"/>
  <c r="G1159" i="17" s="1"/>
  <c r="G1160" i="17" s="1"/>
  <c r="G1161" i="17" s="1"/>
  <c r="G1162" i="17" s="1"/>
  <c r="G1163" i="17" s="1"/>
  <c r="G1164" i="17" s="1"/>
  <c r="G1165" i="17" s="1"/>
  <c r="G1166" i="17" s="1"/>
  <c r="G1167" i="17" s="1"/>
  <c r="I1154" i="17"/>
  <c r="H1155" i="17"/>
  <c r="P1153" i="17"/>
  <c r="Q1153" i="17"/>
  <c r="R1153" i="17" s="1"/>
  <c r="AL1154" i="17"/>
  <c r="AM1153" i="17"/>
  <c r="AK1034" i="17"/>
  <c r="AI1034" i="17"/>
  <c r="AH1035" i="17"/>
  <c r="K146" i="17"/>
  <c r="M148" i="17"/>
  <c r="L148" i="17"/>
  <c r="P1154" i="17" l="1"/>
  <c r="Q1154" i="17"/>
  <c r="R1154" i="17" s="1"/>
  <c r="C1158" i="17"/>
  <c r="N1157" i="17"/>
  <c r="V1157" i="17"/>
  <c r="W1157" i="17" s="1"/>
  <c r="AB1158" i="17" s="1"/>
  <c r="Z1157" i="17"/>
  <c r="AA1157" i="17" s="1"/>
  <c r="AD1158" i="17" s="1"/>
  <c r="X1157" i="17"/>
  <c r="Y1157" i="17" s="1"/>
  <c r="AC1158" i="17" s="1"/>
  <c r="I1155" i="17"/>
  <c r="H1156" i="17"/>
  <c r="AG1156" i="17"/>
  <c r="AJ1156" i="17"/>
  <c r="AF1157" i="17"/>
  <c r="AE1157" i="17"/>
  <c r="AM1154" i="17"/>
  <c r="AL1155" i="17"/>
  <c r="S1157" i="17"/>
  <c r="S1158" i="17" s="1"/>
  <c r="AK1035" i="17"/>
  <c r="AI1035" i="17"/>
  <c r="AH1036" i="17"/>
  <c r="K147" i="17"/>
  <c r="M149" i="17"/>
  <c r="L149" i="17"/>
  <c r="AF1158" i="17" l="1"/>
  <c r="AE1158" i="17"/>
  <c r="I1156" i="17"/>
  <c r="H1157" i="17"/>
  <c r="AL1156" i="17"/>
  <c r="AM1155" i="17"/>
  <c r="P1155" i="17"/>
  <c r="Q1155" i="17"/>
  <c r="R1155" i="17" s="1"/>
  <c r="C1159" i="17"/>
  <c r="S1159" i="17" s="1"/>
  <c r="N1158" i="17"/>
  <c r="V1158" i="17"/>
  <c r="W1158" i="17" s="1"/>
  <c r="AB1159" i="17" s="1"/>
  <c r="Z1158" i="17"/>
  <c r="AA1158" i="17" s="1"/>
  <c r="AD1159" i="17" s="1"/>
  <c r="X1158" i="17"/>
  <c r="Y1158" i="17" s="1"/>
  <c r="AC1159" i="17" s="1"/>
  <c r="AJ1157" i="17"/>
  <c r="AG1157" i="17"/>
  <c r="AI1036" i="17"/>
  <c r="AK1036" i="17"/>
  <c r="AH1037" i="17"/>
  <c r="K148" i="17"/>
  <c r="L150" i="17"/>
  <c r="M150" i="17"/>
  <c r="AL1157" i="17" l="1"/>
  <c r="AM1156" i="17"/>
  <c r="P1156" i="17"/>
  <c r="Q1156" i="17"/>
  <c r="R1156" i="17" s="1"/>
  <c r="AJ1158" i="17"/>
  <c r="AG1158" i="17"/>
  <c r="I1157" i="17"/>
  <c r="H1158" i="17"/>
  <c r="AF1159" i="17"/>
  <c r="AE1159" i="17"/>
  <c r="C1160" i="17"/>
  <c r="N1159" i="17"/>
  <c r="Z1159" i="17"/>
  <c r="AA1159" i="17" s="1"/>
  <c r="AD1160" i="17" s="1"/>
  <c r="X1159" i="17"/>
  <c r="Y1159" i="17" s="1"/>
  <c r="AC1160" i="17" s="1"/>
  <c r="V1159" i="17"/>
  <c r="W1159" i="17" s="1"/>
  <c r="AB1160" i="17" s="1"/>
  <c r="AK1037" i="17"/>
  <c r="AI1037" i="17"/>
  <c r="AH1038" i="17"/>
  <c r="K149" i="17"/>
  <c r="L151" i="17"/>
  <c r="M151" i="17"/>
  <c r="AG1159" i="17" l="1"/>
  <c r="I1158" i="17"/>
  <c r="H1159" i="17"/>
  <c r="AF1160" i="17"/>
  <c r="AE1160" i="17"/>
  <c r="P1157" i="17"/>
  <c r="Q1157" i="17"/>
  <c r="R1157" i="17" s="1"/>
  <c r="AL1158" i="17"/>
  <c r="AM1157" i="17"/>
  <c r="C1161" i="17"/>
  <c r="N1160" i="17"/>
  <c r="V1160" i="17"/>
  <c r="W1160" i="17" s="1"/>
  <c r="AB1161" i="17" s="1"/>
  <c r="Z1160" i="17"/>
  <c r="AA1160" i="17" s="1"/>
  <c r="AD1161" i="17" s="1"/>
  <c r="X1160" i="17"/>
  <c r="Y1160" i="17" s="1"/>
  <c r="AC1161" i="17" s="1"/>
  <c r="AJ1159" i="17"/>
  <c r="S1160" i="17"/>
  <c r="AK1038" i="17"/>
  <c r="AI1038" i="17"/>
  <c r="AH1039" i="17"/>
  <c r="K150" i="17"/>
  <c r="L152" i="17"/>
  <c r="M152" i="17"/>
  <c r="AL1159" i="17" l="1"/>
  <c r="AM1158" i="17"/>
  <c r="AJ1160" i="17"/>
  <c r="I1159" i="17"/>
  <c r="H1160" i="17"/>
  <c r="P1158" i="17"/>
  <c r="Q1158" i="17"/>
  <c r="R1158" i="17" s="1"/>
  <c r="AE1161" i="17"/>
  <c r="AJ1161" i="17"/>
  <c r="AF1161" i="17"/>
  <c r="C1162" i="17"/>
  <c r="N1161" i="17"/>
  <c r="V1161" i="17"/>
  <c r="W1161" i="17" s="1"/>
  <c r="AB1162" i="17" s="1"/>
  <c r="Z1161" i="17"/>
  <c r="AA1161" i="17" s="1"/>
  <c r="AD1162" i="17" s="1"/>
  <c r="X1161" i="17"/>
  <c r="Y1161" i="17" s="1"/>
  <c r="AC1162" i="17" s="1"/>
  <c r="S1161" i="17"/>
  <c r="AG1160" i="17"/>
  <c r="AK1039" i="17"/>
  <c r="AI1039" i="17"/>
  <c r="AH1040" i="17"/>
  <c r="K151" i="17"/>
  <c r="L153" i="17"/>
  <c r="M153" i="17"/>
  <c r="S1162" i="17" l="1"/>
  <c r="AG1161" i="17"/>
  <c r="I1160" i="17"/>
  <c r="H1161" i="17"/>
  <c r="P1159" i="17"/>
  <c r="Q1159" i="17"/>
  <c r="R1159" i="17" s="1"/>
  <c r="AF1162" i="17"/>
  <c r="AE1162" i="17"/>
  <c r="AL1160" i="17"/>
  <c r="AM1159" i="17"/>
  <c r="C1163" i="17"/>
  <c r="S1163" i="17" s="1"/>
  <c r="N1162" i="17"/>
  <c r="Z1162" i="17"/>
  <c r="AA1162" i="17" s="1"/>
  <c r="AD1163" i="17" s="1"/>
  <c r="X1162" i="17"/>
  <c r="Y1162" i="17" s="1"/>
  <c r="AC1163" i="17" s="1"/>
  <c r="V1162" i="17"/>
  <c r="W1162" i="17" s="1"/>
  <c r="AB1163" i="17" s="1"/>
  <c r="AK1040" i="17"/>
  <c r="AI1040" i="17"/>
  <c r="AH1041" i="17"/>
  <c r="K152" i="17"/>
  <c r="L154" i="17"/>
  <c r="M154" i="17"/>
  <c r="I1161" i="17" l="1"/>
  <c r="H1162" i="17"/>
  <c r="P1160" i="17"/>
  <c r="Q1160" i="17"/>
  <c r="R1160" i="17" s="1"/>
  <c r="AG1162" i="17"/>
  <c r="AF1163" i="17"/>
  <c r="AE1163" i="17"/>
  <c r="AJ1162" i="17"/>
  <c r="AL1161" i="17"/>
  <c r="AM1160" i="17"/>
  <c r="C1164" i="17"/>
  <c r="S1164" i="17" s="1"/>
  <c r="N1163" i="17"/>
  <c r="X1163" i="17"/>
  <c r="Y1163" i="17" s="1"/>
  <c r="AC1164" i="17" s="1"/>
  <c r="Z1163" i="17"/>
  <c r="AA1163" i="17" s="1"/>
  <c r="AD1164" i="17" s="1"/>
  <c r="V1163" i="17"/>
  <c r="W1163" i="17" s="1"/>
  <c r="AB1164" i="17" s="1"/>
  <c r="AI1041" i="17"/>
  <c r="AK1041" i="17"/>
  <c r="AH1042" i="17"/>
  <c r="K153" i="17"/>
  <c r="L155" i="17"/>
  <c r="M155" i="17"/>
  <c r="AG1163" i="17" l="1"/>
  <c r="AJ1163" i="17"/>
  <c r="AF1164" i="17"/>
  <c r="AE1164" i="17"/>
  <c r="I1162" i="17"/>
  <c r="H1163" i="17"/>
  <c r="AL1162" i="17"/>
  <c r="AM1161" i="17"/>
  <c r="P1161" i="17"/>
  <c r="Q1161" i="17"/>
  <c r="R1161" i="17" s="1"/>
  <c r="C1165" i="17"/>
  <c r="N1164" i="17"/>
  <c r="V1164" i="17"/>
  <c r="W1164" i="17" s="1"/>
  <c r="AB1165" i="17" s="1"/>
  <c r="Z1164" i="17"/>
  <c r="AA1164" i="17" s="1"/>
  <c r="AD1165" i="17" s="1"/>
  <c r="X1164" i="17"/>
  <c r="Y1164" i="17" s="1"/>
  <c r="AC1165" i="17" s="1"/>
  <c r="AI1042" i="17"/>
  <c r="AK1042" i="17"/>
  <c r="AH1043" i="17"/>
  <c r="K154" i="17"/>
  <c r="M156" i="17"/>
  <c r="L156" i="17"/>
  <c r="C1166" i="17" l="1"/>
  <c r="N1165" i="17"/>
  <c r="V1165" i="17"/>
  <c r="W1165" i="17" s="1"/>
  <c r="AB1166" i="17" s="1"/>
  <c r="Z1165" i="17"/>
  <c r="AA1165" i="17" s="1"/>
  <c r="AD1166" i="17" s="1"/>
  <c r="X1165" i="17"/>
  <c r="Y1165" i="17" s="1"/>
  <c r="AC1166" i="17" s="1"/>
  <c r="S1165" i="17"/>
  <c r="S1166" i="17" s="1"/>
  <c r="I1163" i="17"/>
  <c r="H1164" i="17"/>
  <c r="AM1162" i="17"/>
  <c r="AL1163" i="17"/>
  <c r="AJ1164" i="17"/>
  <c r="AE1165" i="17"/>
  <c r="AF1165" i="17"/>
  <c r="AG1164" i="17"/>
  <c r="P1162" i="17"/>
  <c r="Q1162" i="17"/>
  <c r="R1162" i="17" s="1"/>
  <c r="AI1043" i="17"/>
  <c r="AK1043" i="17"/>
  <c r="AH1044" i="17"/>
  <c r="K155" i="17"/>
  <c r="L157" i="17"/>
  <c r="M157" i="17"/>
  <c r="AJ1165" i="17" l="1"/>
  <c r="AG1165" i="17"/>
  <c r="AF1166" i="17"/>
  <c r="AE1166" i="17"/>
  <c r="AM1163" i="17"/>
  <c r="AL1164" i="17"/>
  <c r="P1163" i="17"/>
  <c r="Q1163" i="17"/>
  <c r="R1163" i="17" s="1"/>
  <c r="C1167" i="17"/>
  <c r="S1167" i="17" s="1"/>
  <c r="N1166" i="17"/>
  <c r="X1166" i="17"/>
  <c r="Y1166" i="17" s="1"/>
  <c r="AC1167" i="17" s="1"/>
  <c r="Z1166" i="17"/>
  <c r="AA1166" i="17" s="1"/>
  <c r="AD1167" i="17" s="1"/>
  <c r="V1166" i="17"/>
  <c r="W1166" i="17" s="1"/>
  <c r="AB1167" i="17" s="1"/>
  <c r="I1164" i="17"/>
  <c r="H1165" i="17"/>
  <c r="AI1044" i="17"/>
  <c r="AK1044" i="17"/>
  <c r="AH1045" i="17"/>
  <c r="K156" i="17"/>
  <c r="L158" i="17"/>
  <c r="M158" i="17"/>
  <c r="AM1164" i="17" l="1"/>
  <c r="AL1165" i="17"/>
  <c r="AG1166" i="17"/>
  <c r="AJ1166" i="17"/>
  <c r="C1168" i="17"/>
  <c r="N1167" i="17"/>
  <c r="V1167" i="17"/>
  <c r="W1167" i="17" s="1"/>
  <c r="AB1168" i="17" s="1"/>
  <c r="Z1167" i="17"/>
  <c r="AA1167" i="17" s="1"/>
  <c r="AD1168" i="17" s="1"/>
  <c r="X1167" i="17"/>
  <c r="Y1167" i="17" s="1"/>
  <c r="AC1168" i="17" s="1"/>
  <c r="P1164" i="17"/>
  <c r="Q1164" i="17"/>
  <c r="R1164" i="17" s="1"/>
  <c r="I1165" i="17"/>
  <c r="H1166" i="17"/>
  <c r="AF1167" i="17"/>
  <c r="AE1167" i="17"/>
  <c r="AK1045" i="17"/>
  <c r="AI1045" i="17"/>
  <c r="AH1046" i="17"/>
  <c r="K157" i="17"/>
  <c r="M159" i="17"/>
  <c r="L159" i="17"/>
  <c r="P1165" i="17" l="1"/>
  <c r="Q1165" i="17"/>
  <c r="R1165" i="17" s="1"/>
  <c r="AM1165" i="17"/>
  <c r="AL1166" i="17"/>
  <c r="AF1168" i="17"/>
  <c r="AE1168" i="17"/>
  <c r="AJ1167" i="17"/>
  <c r="AG1167" i="17"/>
  <c r="C1169" i="17"/>
  <c r="N1168" i="17"/>
  <c r="X1168" i="17"/>
  <c r="Y1168" i="17" s="1"/>
  <c r="AC1169" i="17" s="1"/>
  <c r="Z1168" i="17"/>
  <c r="AA1168" i="17" s="1"/>
  <c r="AD1169" i="17" s="1"/>
  <c r="V1168" i="17"/>
  <c r="W1168" i="17" s="1"/>
  <c r="AB1169" i="17" s="1"/>
  <c r="G1168" i="17"/>
  <c r="G1169" i="17" s="1"/>
  <c r="G1170" i="17" s="1"/>
  <c r="G1171" i="17" s="1"/>
  <c r="G1172" i="17" s="1"/>
  <c r="G1173" i="17" s="1"/>
  <c r="G1174" i="17" s="1"/>
  <c r="G1175" i="17" s="1"/>
  <c r="G1176" i="17" s="1"/>
  <c r="G1177" i="17" s="1"/>
  <c r="G1178" i="17" s="1"/>
  <c r="G1179" i="17" s="1"/>
  <c r="S1168" i="17"/>
  <c r="I1166" i="17"/>
  <c r="H1167" i="17"/>
  <c r="AI1046" i="17"/>
  <c r="AK1046" i="17"/>
  <c r="AH1047" i="17"/>
  <c r="K158" i="17"/>
  <c r="M160" i="17"/>
  <c r="L160" i="17"/>
  <c r="AL1167" i="17" l="1"/>
  <c r="AM1166" i="17"/>
  <c r="C1170" i="17"/>
  <c r="N1169" i="17"/>
  <c r="V1169" i="17"/>
  <c r="W1169" i="17" s="1"/>
  <c r="AB1170" i="17" s="1"/>
  <c r="Z1169" i="17"/>
  <c r="AA1169" i="17" s="1"/>
  <c r="AD1170" i="17" s="1"/>
  <c r="X1169" i="17"/>
  <c r="Y1169" i="17" s="1"/>
  <c r="AC1170" i="17" s="1"/>
  <c r="I1167" i="17"/>
  <c r="H1168" i="17"/>
  <c r="P1166" i="17"/>
  <c r="Q1166" i="17"/>
  <c r="R1166" i="17" s="1"/>
  <c r="S1169" i="17"/>
  <c r="S1170" i="17" s="1"/>
  <c r="AJ1168" i="17"/>
  <c r="AE1169" i="17"/>
  <c r="AF1169" i="17"/>
  <c r="AG1168" i="17"/>
  <c r="AI1047" i="17"/>
  <c r="AK1047" i="17"/>
  <c r="AH1048" i="17"/>
  <c r="K159" i="17"/>
  <c r="M161" i="17"/>
  <c r="L161" i="17"/>
  <c r="AJ1169" i="17" l="1"/>
  <c r="C1171" i="17"/>
  <c r="N1170" i="17"/>
  <c r="V1170" i="17"/>
  <c r="W1170" i="17" s="1"/>
  <c r="AB1171" i="17" s="1"/>
  <c r="Z1170" i="17"/>
  <c r="AA1170" i="17" s="1"/>
  <c r="AD1171" i="17" s="1"/>
  <c r="X1170" i="17"/>
  <c r="Y1170" i="17" s="1"/>
  <c r="AC1171" i="17" s="1"/>
  <c r="I1168" i="17"/>
  <c r="H1169" i="17"/>
  <c r="P1167" i="17"/>
  <c r="Q1167" i="17"/>
  <c r="R1167" i="17" s="1"/>
  <c r="AL1168" i="17"/>
  <c r="AM1167" i="17"/>
  <c r="AF1170" i="17"/>
  <c r="AE1170" i="17"/>
  <c r="AG1169" i="17"/>
  <c r="AI1048" i="17"/>
  <c r="AK1048" i="17"/>
  <c r="AH1049" i="17"/>
  <c r="K160" i="17"/>
  <c r="L162" i="17"/>
  <c r="M162" i="17"/>
  <c r="AG1170" i="17" l="1"/>
  <c r="P1168" i="17"/>
  <c r="Q1168" i="17"/>
  <c r="R1168" i="17" s="1"/>
  <c r="AL1169" i="17"/>
  <c r="AM1168" i="17"/>
  <c r="I1169" i="17"/>
  <c r="H1170" i="17"/>
  <c r="C1172" i="17"/>
  <c r="N1171" i="17"/>
  <c r="Z1171" i="17"/>
  <c r="AA1171" i="17" s="1"/>
  <c r="AD1172" i="17" s="1"/>
  <c r="X1171" i="17"/>
  <c r="Y1171" i="17" s="1"/>
  <c r="AC1172" i="17" s="1"/>
  <c r="V1171" i="17"/>
  <c r="W1171" i="17" s="1"/>
  <c r="AB1172" i="17" s="1"/>
  <c r="AJ1170" i="17"/>
  <c r="S1171" i="17"/>
  <c r="AF1171" i="17"/>
  <c r="AE1171" i="17"/>
  <c r="AK1049" i="17"/>
  <c r="AI1049" i="17"/>
  <c r="AH1050" i="17"/>
  <c r="K161" i="17"/>
  <c r="M163" i="17"/>
  <c r="L163" i="17"/>
  <c r="S1172" i="17" l="1"/>
  <c r="P1169" i="17"/>
  <c r="Q1169" i="17"/>
  <c r="R1169" i="17" s="1"/>
  <c r="N1172" i="17"/>
  <c r="C1173" i="17"/>
  <c r="S1173" i="17" s="1"/>
  <c r="V1172" i="17"/>
  <c r="W1172" i="17" s="1"/>
  <c r="AB1173" i="17" s="1"/>
  <c r="Z1172" i="17"/>
  <c r="AA1172" i="17" s="1"/>
  <c r="AD1173" i="17" s="1"/>
  <c r="X1172" i="17"/>
  <c r="Y1172" i="17" s="1"/>
  <c r="AC1173" i="17" s="1"/>
  <c r="AG1171" i="17"/>
  <c r="AJ1171" i="17"/>
  <c r="I1170" i="17"/>
  <c r="H1171" i="17"/>
  <c r="AL1170" i="17"/>
  <c r="AM1169" i="17"/>
  <c r="AF1172" i="17"/>
  <c r="AE1172" i="17"/>
  <c r="AI1050" i="17"/>
  <c r="AK1050" i="17"/>
  <c r="AH1051" i="17"/>
  <c r="K162" i="17"/>
  <c r="L164" i="17"/>
  <c r="M164" i="17"/>
  <c r="AJ1172" i="17" l="1"/>
  <c r="P1170" i="17"/>
  <c r="Q1170" i="17"/>
  <c r="R1170" i="17" s="1"/>
  <c r="I1171" i="17"/>
  <c r="H1172" i="17"/>
  <c r="AG1172" i="17"/>
  <c r="AF1173" i="17"/>
  <c r="AE1173" i="17"/>
  <c r="AL1171" i="17"/>
  <c r="AM1170" i="17"/>
  <c r="N1173" i="17"/>
  <c r="C1174" i="17"/>
  <c r="V1173" i="17"/>
  <c r="W1173" i="17" s="1"/>
  <c r="AB1174" i="17" s="1"/>
  <c r="X1173" i="17"/>
  <c r="Y1173" i="17" s="1"/>
  <c r="AC1174" i="17" s="1"/>
  <c r="Z1173" i="17"/>
  <c r="AA1173" i="17" s="1"/>
  <c r="AD1174" i="17" s="1"/>
  <c r="AI1051" i="17"/>
  <c r="AK1051" i="17"/>
  <c r="AH1052" i="17"/>
  <c r="K163" i="17"/>
  <c r="M165" i="17"/>
  <c r="L165" i="17"/>
  <c r="AL1172" i="17" l="1"/>
  <c r="AM1171" i="17"/>
  <c r="P1171" i="17"/>
  <c r="Q1171" i="17"/>
  <c r="R1171" i="17" s="1"/>
  <c r="AG1173" i="17"/>
  <c r="I1172" i="17"/>
  <c r="H1173" i="17"/>
  <c r="AJ1173" i="17"/>
  <c r="AF1174" i="17"/>
  <c r="AE1174" i="17"/>
  <c r="C1175" i="17"/>
  <c r="N1174" i="17"/>
  <c r="Z1174" i="17"/>
  <c r="AA1174" i="17" s="1"/>
  <c r="AD1175" i="17" s="1"/>
  <c r="X1174" i="17"/>
  <c r="Y1174" i="17" s="1"/>
  <c r="AC1175" i="17" s="1"/>
  <c r="V1174" i="17"/>
  <c r="W1174" i="17" s="1"/>
  <c r="AB1175" i="17" s="1"/>
  <c r="S1174" i="17"/>
  <c r="AI1052" i="17"/>
  <c r="AK1052" i="17"/>
  <c r="AH1053" i="17"/>
  <c r="K164" i="17"/>
  <c r="M166" i="17"/>
  <c r="L166" i="17"/>
  <c r="S1175" i="17" l="1"/>
  <c r="I1173" i="17"/>
  <c r="H1174" i="17"/>
  <c r="C1176" i="17"/>
  <c r="N1175" i="17"/>
  <c r="Z1175" i="17"/>
  <c r="AA1175" i="17" s="1"/>
  <c r="AD1176" i="17" s="1"/>
  <c r="X1175" i="17"/>
  <c r="Y1175" i="17" s="1"/>
  <c r="AC1176" i="17" s="1"/>
  <c r="V1175" i="17"/>
  <c r="W1175" i="17" s="1"/>
  <c r="AB1176" i="17" s="1"/>
  <c r="S1176" i="17"/>
  <c r="AG1174" i="17"/>
  <c r="AM1172" i="17"/>
  <c r="AL1173" i="17"/>
  <c r="P1172" i="17"/>
  <c r="Q1172" i="17"/>
  <c r="R1172" i="17" s="1"/>
  <c r="AJ1174" i="17"/>
  <c r="AF1175" i="17"/>
  <c r="AE1175" i="17"/>
  <c r="AK1053" i="17"/>
  <c r="AI1053" i="17"/>
  <c r="AH1054" i="17"/>
  <c r="K165" i="17"/>
  <c r="L167" i="17"/>
  <c r="M167" i="17"/>
  <c r="AM1173" i="17" l="1"/>
  <c r="AL1174" i="17"/>
  <c r="C1177" i="17"/>
  <c r="N1176" i="17"/>
  <c r="V1176" i="17"/>
  <c r="W1176" i="17" s="1"/>
  <c r="AB1177" i="17" s="1"/>
  <c r="X1176" i="17"/>
  <c r="Y1176" i="17" s="1"/>
  <c r="AC1177" i="17" s="1"/>
  <c r="Z1176" i="17"/>
  <c r="AA1176" i="17" s="1"/>
  <c r="AD1177" i="17" s="1"/>
  <c r="AJ1175" i="17"/>
  <c r="I1174" i="17"/>
  <c r="H1175" i="17"/>
  <c r="AG1175" i="17"/>
  <c r="P1173" i="17"/>
  <c r="Q1173" i="17"/>
  <c r="R1173" i="17" s="1"/>
  <c r="AF1176" i="17"/>
  <c r="AE1176" i="17"/>
  <c r="AK1054" i="17"/>
  <c r="AI1054" i="17"/>
  <c r="AH1055" i="17"/>
  <c r="K166" i="17"/>
  <c r="L168" i="17"/>
  <c r="M168" i="17"/>
  <c r="I1175" i="17" l="1"/>
  <c r="H1176" i="17"/>
  <c r="C1178" i="17"/>
  <c r="N1177" i="17"/>
  <c r="V1177" i="17"/>
  <c r="W1177" i="17" s="1"/>
  <c r="AB1178" i="17" s="1"/>
  <c r="Z1177" i="17"/>
  <c r="AA1177" i="17" s="1"/>
  <c r="AD1178" i="17" s="1"/>
  <c r="X1177" i="17"/>
  <c r="Y1177" i="17" s="1"/>
  <c r="AC1178" i="17" s="1"/>
  <c r="AM1174" i="17"/>
  <c r="AL1175" i="17"/>
  <c r="AF1177" i="17"/>
  <c r="AE1177" i="17"/>
  <c r="P1174" i="17"/>
  <c r="Q1174" i="17"/>
  <c r="R1174" i="17" s="1"/>
  <c r="S1177" i="17"/>
  <c r="AJ1176" i="17"/>
  <c r="AG1176" i="17"/>
  <c r="AI1055" i="17"/>
  <c r="AK1055" i="17"/>
  <c r="AH1056" i="17"/>
  <c r="K167" i="17"/>
  <c r="L169" i="17"/>
  <c r="M169" i="17"/>
  <c r="S1178" i="17" l="1"/>
  <c r="AE1178" i="17"/>
  <c r="AF1178" i="17"/>
  <c r="C1179" i="17"/>
  <c r="S1179" i="17" s="1"/>
  <c r="N1178" i="17"/>
  <c r="Z1178" i="17"/>
  <c r="AA1178" i="17" s="1"/>
  <c r="AD1179" i="17" s="1"/>
  <c r="X1178" i="17"/>
  <c r="Y1178" i="17" s="1"/>
  <c r="AC1179" i="17" s="1"/>
  <c r="V1178" i="17"/>
  <c r="W1178" i="17" s="1"/>
  <c r="AB1179" i="17" s="1"/>
  <c r="AJ1177" i="17"/>
  <c r="I1176" i="17"/>
  <c r="H1177" i="17"/>
  <c r="AG1177" i="17"/>
  <c r="P1175" i="17"/>
  <c r="Q1175" i="17"/>
  <c r="R1175" i="17" s="1"/>
  <c r="AM1175" i="17"/>
  <c r="AL1176" i="17"/>
  <c r="AI1056" i="17"/>
  <c r="AK1056" i="17"/>
  <c r="AH1057" i="17"/>
  <c r="K168" i="17"/>
  <c r="L170" i="17"/>
  <c r="M170" i="17"/>
  <c r="AF1179" i="17" l="1"/>
  <c r="AE1179" i="17"/>
  <c r="AM1176" i="17"/>
  <c r="AL1177" i="17"/>
  <c r="AJ1178" i="17"/>
  <c r="I1177" i="17"/>
  <c r="H1178" i="17"/>
  <c r="AG1178" i="17"/>
  <c r="C1180" i="17"/>
  <c r="N1179" i="17"/>
  <c r="V1179" i="17"/>
  <c r="W1179" i="17" s="1"/>
  <c r="AB1180" i="17" s="1"/>
  <c r="Z1179" i="17"/>
  <c r="AA1179" i="17" s="1"/>
  <c r="AD1180" i="17" s="1"/>
  <c r="X1179" i="17"/>
  <c r="Y1179" i="17" s="1"/>
  <c r="AC1180" i="17" s="1"/>
  <c r="P1176" i="17"/>
  <c r="Q1176" i="17"/>
  <c r="R1176" i="17" s="1"/>
  <c r="AI1057" i="17"/>
  <c r="AK1057" i="17"/>
  <c r="AH1058" i="17"/>
  <c r="K169" i="17"/>
  <c r="L171" i="17"/>
  <c r="M171" i="17"/>
  <c r="AE1180" i="17" l="1"/>
  <c r="AF1180" i="17"/>
  <c r="N1180" i="17"/>
  <c r="C1181" i="17"/>
  <c r="X1180" i="17"/>
  <c r="Y1180" i="17" s="1"/>
  <c r="AC1181" i="17" s="1"/>
  <c r="V1180" i="17"/>
  <c r="W1180" i="17" s="1"/>
  <c r="AB1181" i="17" s="1"/>
  <c r="Z1180" i="17"/>
  <c r="AA1180" i="17" s="1"/>
  <c r="AD1181" i="17" s="1"/>
  <c r="G1180" i="17"/>
  <c r="G1181" i="17" s="1"/>
  <c r="G1182" i="17" s="1"/>
  <c r="G1183" i="17" s="1"/>
  <c r="G1184" i="17" s="1"/>
  <c r="G1185" i="17" s="1"/>
  <c r="G1186" i="17" s="1"/>
  <c r="G1187" i="17" s="1"/>
  <c r="G1188" i="17" s="1"/>
  <c r="G1189" i="17" s="1"/>
  <c r="G1190" i="17" s="1"/>
  <c r="G1191" i="17" s="1"/>
  <c r="AG1179" i="17"/>
  <c r="AJ1179" i="17"/>
  <c r="AL1178" i="17"/>
  <c r="AM1177" i="17"/>
  <c r="I1178" i="17"/>
  <c r="H1179" i="17"/>
  <c r="S1180" i="17"/>
  <c r="P1177" i="17"/>
  <c r="Q1177" i="17"/>
  <c r="R1177" i="17" s="1"/>
  <c r="AK1058" i="17"/>
  <c r="AI1058" i="17"/>
  <c r="AH1059" i="17"/>
  <c r="K170" i="17"/>
  <c r="L172" i="17"/>
  <c r="M172" i="17"/>
  <c r="S1181" i="17" l="1"/>
  <c r="P1178" i="17"/>
  <c r="Q1178" i="17"/>
  <c r="R1178" i="17" s="1"/>
  <c r="AM1178" i="17"/>
  <c r="AL1179" i="17"/>
  <c r="AF1181" i="17"/>
  <c r="AE1181" i="17"/>
  <c r="N1181" i="17"/>
  <c r="C1182" i="17"/>
  <c r="S1182" i="17" s="1"/>
  <c r="V1181" i="17"/>
  <c r="W1181" i="17" s="1"/>
  <c r="AB1182" i="17" s="1"/>
  <c r="Z1181" i="17"/>
  <c r="AA1181" i="17" s="1"/>
  <c r="AD1182" i="17" s="1"/>
  <c r="X1181" i="17"/>
  <c r="Y1181" i="17" s="1"/>
  <c r="AC1182" i="17" s="1"/>
  <c r="I1179" i="17"/>
  <c r="H1180" i="17"/>
  <c r="AJ1180" i="17"/>
  <c r="AG1180" i="17"/>
  <c r="AK1059" i="17"/>
  <c r="AI1059" i="17"/>
  <c r="AH1060" i="17"/>
  <c r="K171" i="17"/>
  <c r="M173" i="17"/>
  <c r="L173" i="17"/>
  <c r="AG1181" i="17" l="1"/>
  <c r="AF1182" i="17"/>
  <c r="AE1182" i="17"/>
  <c r="AM1179" i="17"/>
  <c r="AL1180" i="17"/>
  <c r="N1182" i="17"/>
  <c r="C1183" i="17"/>
  <c r="S1183" i="17" s="1"/>
  <c r="V1182" i="17"/>
  <c r="W1182" i="17" s="1"/>
  <c r="AB1183" i="17" s="1"/>
  <c r="X1182" i="17"/>
  <c r="Y1182" i="17" s="1"/>
  <c r="AC1183" i="17" s="1"/>
  <c r="Z1182" i="17"/>
  <c r="AA1182" i="17" s="1"/>
  <c r="AD1183" i="17" s="1"/>
  <c r="I1180" i="17"/>
  <c r="H1181" i="17"/>
  <c r="P1179" i="17"/>
  <c r="Q1179" i="17"/>
  <c r="R1179" i="17" s="1"/>
  <c r="AJ1181" i="17"/>
  <c r="AI1060" i="17"/>
  <c r="AK1060" i="17"/>
  <c r="AH1061" i="17"/>
  <c r="K172" i="17"/>
  <c r="M174" i="17"/>
  <c r="L174" i="17"/>
  <c r="AM1180" i="17" l="1"/>
  <c r="AL1181" i="17"/>
  <c r="AG1182" i="17"/>
  <c r="P1180" i="17"/>
  <c r="Q1180" i="17"/>
  <c r="R1180" i="17" s="1"/>
  <c r="AJ1182" i="17"/>
  <c r="N1183" i="17"/>
  <c r="C1184" i="17"/>
  <c r="X1183" i="17"/>
  <c r="Y1183" i="17" s="1"/>
  <c r="AC1184" i="17" s="1"/>
  <c r="Z1183" i="17"/>
  <c r="AA1183" i="17" s="1"/>
  <c r="AD1184" i="17" s="1"/>
  <c r="V1183" i="17"/>
  <c r="W1183" i="17" s="1"/>
  <c r="AB1184" i="17" s="1"/>
  <c r="S1184" i="17"/>
  <c r="AF1183" i="17"/>
  <c r="AE1183" i="17"/>
  <c r="I1181" i="17"/>
  <c r="H1182" i="17"/>
  <c r="AK1061" i="17"/>
  <c r="AI1061" i="17"/>
  <c r="AH1062" i="17"/>
  <c r="K173" i="17"/>
  <c r="M175" i="17"/>
  <c r="L175" i="17"/>
  <c r="AF1184" i="17" l="1"/>
  <c r="AE1184" i="17"/>
  <c r="C1185" i="17"/>
  <c r="N1184" i="17"/>
  <c r="V1184" i="17"/>
  <c r="W1184" i="17" s="1"/>
  <c r="AB1185" i="17" s="1"/>
  <c r="Z1184" i="17"/>
  <c r="AA1184" i="17" s="1"/>
  <c r="AD1185" i="17" s="1"/>
  <c r="X1184" i="17"/>
  <c r="Y1184" i="17" s="1"/>
  <c r="AC1185" i="17" s="1"/>
  <c r="I1182" i="17"/>
  <c r="H1183" i="17"/>
  <c r="AL1182" i="17"/>
  <c r="AM1181" i="17"/>
  <c r="P1181" i="17"/>
  <c r="Q1181" i="17"/>
  <c r="R1181" i="17" s="1"/>
  <c r="AG1183" i="17"/>
  <c r="AJ1183" i="17"/>
  <c r="AK1062" i="17"/>
  <c r="AI1062" i="17"/>
  <c r="AH1063" i="17"/>
  <c r="K174" i="17"/>
  <c r="M176" i="17"/>
  <c r="L176" i="17"/>
  <c r="N1185" i="17" l="1"/>
  <c r="C1186" i="17"/>
  <c r="V1185" i="17"/>
  <c r="W1185" i="17" s="1"/>
  <c r="AB1186" i="17" s="1"/>
  <c r="X1185" i="17"/>
  <c r="Y1185" i="17" s="1"/>
  <c r="AC1186" i="17" s="1"/>
  <c r="Z1185" i="17"/>
  <c r="AA1185" i="17" s="1"/>
  <c r="AD1186" i="17" s="1"/>
  <c r="AG1184" i="17"/>
  <c r="AL1183" i="17"/>
  <c r="AM1182" i="17"/>
  <c r="I1183" i="17"/>
  <c r="H1184" i="17"/>
  <c r="AJ1184" i="17"/>
  <c r="P1182" i="17"/>
  <c r="Q1182" i="17"/>
  <c r="R1182" i="17" s="1"/>
  <c r="S1185" i="17"/>
  <c r="AF1185" i="17"/>
  <c r="AE1185" i="17"/>
  <c r="AK1063" i="17"/>
  <c r="AI1063" i="17"/>
  <c r="AH1064" i="17"/>
  <c r="K175" i="17"/>
  <c r="M177" i="17"/>
  <c r="L177" i="17"/>
  <c r="I1184" i="17" l="1"/>
  <c r="H1185" i="17"/>
  <c r="N1186" i="17"/>
  <c r="C1187" i="17"/>
  <c r="Z1186" i="17"/>
  <c r="AA1186" i="17" s="1"/>
  <c r="AD1187" i="17" s="1"/>
  <c r="X1186" i="17"/>
  <c r="Y1186" i="17" s="1"/>
  <c r="AC1187" i="17" s="1"/>
  <c r="V1186" i="17"/>
  <c r="W1186" i="17" s="1"/>
  <c r="AB1187" i="17" s="1"/>
  <c r="AJ1185" i="17"/>
  <c r="P1183" i="17"/>
  <c r="Q1183" i="17"/>
  <c r="R1183" i="17" s="1"/>
  <c r="AG1185" i="17"/>
  <c r="S1186" i="17"/>
  <c r="S1187" i="17" s="1"/>
  <c r="AE1186" i="17"/>
  <c r="AF1186" i="17"/>
  <c r="AL1184" i="17"/>
  <c r="AM1183" i="17"/>
  <c r="AI1064" i="17"/>
  <c r="AK1064" i="17"/>
  <c r="AH1065" i="17"/>
  <c r="K176" i="17"/>
  <c r="M178" i="17"/>
  <c r="L178" i="17"/>
  <c r="I1185" i="17" l="1"/>
  <c r="H1186" i="17"/>
  <c r="P1184" i="17"/>
  <c r="Q1184" i="17"/>
  <c r="R1184" i="17" s="1"/>
  <c r="AG1186" i="17"/>
  <c r="AF1187" i="17"/>
  <c r="AE1187" i="17"/>
  <c r="AL1185" i="17"/>
  <c r="AM1184" i="17"/>
  <c r="AJ1186" i="17"/>
  <c r="C1188" i="17"/>
  <c r="N1187" i="17"/>
  <c r="Z1187" i="17"/>
  <c r="AA1187" i="17" s="1"/>
  <c r="AD1188" i="17" s="1"/>
  <c r="X1187" i="17"/>
  <c r="Y1187" i="17" s="1"/>
  <c r="AC1188" i="17" s="1"/>
  <c r="V1187" i="17"/>
  <c r="W1187" i="17" s="1"/>
  <c r="AB1188" i="17" s="1"/>
  <c r="AK1065" i="17"/>
  <c r="AI1065" i="17"/>
  <c r="AH1066" i="17"/>
  <c r="K177" i="17"/>
  <c r="M179" i="17"/>
  <c r="L179" i="17"/>
  <c r="C1189" i="17" l="1"/>
  <c r="N1188" i="17"/>
  <c r="V1188" i="17"/>
  <c r="W1188" i="17" s="1"/>
  <c r="AB1189" i="17" s="1"/>
  <c r="Z1188" i="17"/>
  <c r="AA1188" i="17" s="1"/>
  <c r="AD1189" i="17" s="1"/>
  <c r="X1188" i="17"/>
  <c r="Y1188" i="17" s="1"/>
  <c r="AC1189" i="17" s="1"/>
  <c r="AJ1187" i="17"/>
  <c r="I1186" i="17"/>
  <c r="H1187" i="17"/>
  <c r="AG1187" i="17"/>
  <c r="P1185" i="17"/>
  <c r="Q1185" i="17"/>
  <c r="R1185" i="17" s="1"/>
  <c r="AM1185" i="17"/>
  <c r="AL1186" i="17"/>
  <c r="AF1188" i="17"/>
  <c r="AE1188" i="17"/>
  <c r="S1188" i="17"/>
  <c r="S1189" i="17" s="1"/>
  <c r="AK1066" i="17"/>
  <c r="AI1066" i="17"/>
  <c r="AH1067" i="17"/>
  <c r="K178" i="17"/>
  <c r="L180" i="17"/>
  <c r="M180" i="17"/>
  <c r="AG1188" i="17" l="1"/>
  <c r="AL1187" i="17"/>
  <c r="AM1186" i="17"/>
  <c r="AF1189" i="17"/>
  <c r="AE1189" i="17"/>
  <c r="I1187" i="17"/>
  <c r="H1188" i="17"/>
  <c r="P1186" i="17"/>
  <c r="Q1186" i="17"/>
  <c r="R1186" i="17" s="1"/>
  <c r="C1190" i="17"/>
  <c r="N1189" i="17"/>
  <c r="V1189" i="17"/>
  <c r="W1189" i="17" s="1"/>
  <c r="AB1190" i="17" s="1"/>
  <c r="X1189" i="17"/>
  <c r="Y1189" i="17" s="1"/>
  <c r="AC1190" i="17" s="1"/>
  <c r="Z1189" i="17"/>
  <c r="AA1189" i="17" s="1"/>
  <c r="AD1190" i="17" s="1"/>
  <c r="AJ1188" i="17"/>
  <c r="AI1067" i="17"/>
  <c r="AK1067" i="17"/>
  <c r="AH1068" i="17"/>
  <c r="K179" i="17"/>
  <c r="L181" i="17"/>
  <c r="M181" i="17"/>
  <c r="AJ1189" i="17" l="1"/>
  <c r="P1187" i="17"/>
  <c r="Q1187" i="17"/>
  <c r="R1187" i="17" s="1"/>
  <c r="N1190" i="17"/>
  <c r="C1191" i="17"/>
  <c r="X1190" i="17"/>
  <c r="Y1190" i="17" s="1"/>
  <c r="AC1191" i="17" s="1"/>
  <c r="Z1190" i="17"/>
  <c r="AA1190" i="17" s="1"/>
  <c r="AD1191" i="17" s="1"/>
  <c r="V1190" i="17"/>
  <c r="W1190" i="17" s="1"/>
  <c r="AB1191" i="17" s="1"/>
  <c r="AG1189" i="17"/>
  <c r="AL1188" i="17"/>
  <c r="AM1187" i="17"/>
  <c r="S1190" i="17"/>
  <c r="S1191" i="17" s="1"/>
  <c r="AF1190" i="17"/>
  <c r="AE1190" i="17"/>
  <c r="I1188" i="17"/>
  <c r="H1189" i="17"/>
  <c r="AK1068" i="17"/>
  <c r="AI1068" i="17"/>
  <c r="AH1069" i="17"/>
  <c r="K180" i="17"/>
  <c r="M182" i="17"/>
  <c r="L182" i="17"/>
  <c r="AG1190" i="17" l="1"/>
  <c r="N1191" i="17"/>
  <c r="C1192" i="17"/>
  <c r="V1191" i="17"/>
  <c r="W1191" i="17" s="1"/>
  <c r="AB1192" i="17" s="1"/>
  <c r="Z1191" i="17"/>
  <c r="AA1191" i="17" s="1"/>
  <c r="AD1192" i="17" s="1"/>
  <c r="X1191" i="17"/>
  <c r="Y1191" i="17" s="1"/>
  <c r="AC1192" i="17" s="1"/>
  <c r="AE1191" i="17"/>
  <c r="AF1191" i="17"/>
  <c r="AL1189" i="17"/>
  <c r="AM1188" i="17"/>
  <c r="AJ1190" i="17"/>
  <c r="S1192" i="17"/>
  <c r="I1189" i="17"/>
  <c r="H1190" i="17"/>
  <c r="P1188" i="17"/>
  <c r="Q1188" i="17"/>
  <c r="R1188" i="17" s="1"/>
  <c r="AK1069" i="17"/>
  <c r="AI1069" i="17"/>
  <c r="AH1070" i="17"/>
  <c r="K181" i="17"/>
  <c r="M183" i="17"/>
  <c r="L183" i="17"/>
  <c r="AJ1191" i="17" l="1"/>
  <c r="N1192" i="17"/>
  <c r="C1193" i="17"/>
  <c r="Z1192" i="17"/>
  <c r="AA1192" i="17" s="1"/>
  <c r="AD1193" i="17" s="1"/>
  <c r="X1192" i="17"/>
  <c r="Y1192" i="17" s="1"/>
  <c r="AC1193" i="17" s="1"/>
  <c r="V1192" i="17"/>
  <c r="W1192" i="17" s="1"/>
  <c r="AB1193" i="17" s="1"/>
  <c r="G1192" i="17"/>
  <c r="G1193" i="17" s="1"/>
  <c r="G1194" i="17" s="1"/>
  <c r="G1195" i="17" s="1"/>
  <c r="G1196" i="17" s="1"/>
  <c r="G1197" i="17" s="1"/>
  <c r="G1198" i="17" s="1"/>
  <c r="G1199" i="17" s="1"/>
  <c r="G1200" i="17" s="1"/>
  <c r="G1201" i="17" s="1"/>
  <c r="G1202" i="17" s="1"/>
  <c r="G1203" i="17" s="1"/>
  <c r="AF1192" i="17"/>
  <c r="AE1192" i="17"/>
  <c r="I1190" i="17"/>
  <c r="H1191" i="17"/>
  <c r="S1193" i="17"/>
  <c r="AL1190" i="17"/>
  <c r="AM1189" i="17"/>
  <c r="P1189" i="17"/>
  <c r="Q1189" i="17"/>
  <c r="R1189" i="17" s="1"/>
  <c r="AG1191" i="17"/>
  <c r="AI1070" i="17"/>
  <c r="AK1070" i="17"/>
  <c r="AH1071" i="17"/>
  <c r="AH1072" i="17" s="1"/>
  <c r="K182" i="17"/>
  <c r="M184" i="17"/>
  <c r="L184" i="17"/>
  <c r="AM1190" i="17" l="1"/>
  <c r="AL1191" i="17"/>
  <c r="AH1073" i="17"/>
  <c r="AK1072" i="17"/>
  <c r="AI1072" i="17"/>
  <c r="AF1193" i="17"/>
  <c r="AE1193" i="17"/>
  <c r="P1190" i="17"/>
  <c r="Q1190" i="17"/>
  <c r="R1190" i="17" s="1"/>
  <c r="I1191" i="17"/>
  <c r="H1192" i="17"/>
  <c r="C1194" i="17"/>
  <c r="N1193" i="17"/>
  <c r="V1193" i="17"/>
  <c r="W1193" i="17" s="1"/>
  <c r="AB1194" i="17" s="1"/>
  <c r="Z1193" i="17"/>
  <c r="AA1193" i="17" s="1"/>
  <c r="AD1194" i="17" s="1"/>
  <c r="X1193" i="17"/>
  <c r="Y1193" i="17" s="1"/>
  <c r="AC1194" i="17" s="1"/>
  <c r="AG1192" i="17"/>
  <c r="AJ1192" i="17"/>
  <c r="AI1071" i="17"/>
  <c r="AK1071" i="17"/>
  <c r="K183" i="17"/>
  <c r="M185" i="17"/>
  <c r="L185" i="17"/>
  <c r="C1195" i="17" l="1"/>
  <c r="N1194" i="17"/>
  <c r="V1194" i="17"/>
  <c r="W1194" i="17" s="1"/>
  <c r="AB1195" i="17" s="1"/>
  <c r="X1194" i="17"/>
  <c r="Y1194" i="17" s="1"/>
  <c r="AC1195" i="17" s="1"/>
  <c r="Z1194" i="17"/>
  <c r="AA1194" i="17" s="1"/>
  <c r="AD1195" i="17" s="1"/>
  <c r="S1194" i="17"/>
  <c r="I1192" i="17"/>
  <c r="H1193" i="17"/>
  <c r="P1191" i="17"/>
  <c r="Q1191" i="17"/>
  <c r="R1191" i="17" s="1"/>
  <c r="AH1074" i="17"/>
  <c r="AK1073" i="17"/>
  <c r="AI1073" i="17"/>
  <c r="AG1193" i="17"/>
  <c r="AL1192" i="17"/>
  <c r="AM1191" i="17"/>
  <c r="AE1194" i="17"/>
  <c r="AF1194" i="17"/>
  <c r="AJ1193" i="17"/>
  <c r="K184" i="17"/>
  <c r="M186" i="17"/>
  <c r="L186" i="17"/>
  <c r="AJ1194" i="17" l="1"/>
  <c r="AH1075" i="17"/>
  <c r="AI1074" i="17"/>
  <c r="AK1074" i="17"/>
  <c r="C1196" i="17"/>
  <c r="N1195" i="17"/>
  <c r="X1195" i="17"/>
  <c r="Y1195" i="17" s="1"/>
  <c r="AC1196" i="17" s="1"/>
  <c r="Z1195" i="17"/>
  <c r="AA1195" i="17" s="1"/>
  <c r="AD1196" i="17" s="1"/>
  <c r="V1195" i="17"/>
  <c r="W1195" i="17" s="1"/>
  <c r="AB1196" i="17" s="1"/>
  <c r="P1192" i="17"/>
  <c r="Q1192" i="17"/>
  <c r="R1192" i="17" s="1"/>
  <c r="I1193" i="17"/>
  <c r="H1194" i="17"/>
  <c r="S1195" i="17"/>
  <c r="AG1194" i="17"/>
  <c r="AM1192" i="17"/>
  <c r="AL1193" i="17"/>
  <c r="AF1195" i="17"/>
  <c r="AE1195" i="17"/>
  <c r="K185" i="17"/>
  <c r="L187" i="17"/>
  <c r="M187" i="17"/>
  <c r="S1196" i="17" l="1"/>
  <c r="AJ1195" i="17"/>
  <c r="AG1195" i="17"/>
  <c r="C1197" i="17"/>
  <c r="S1197" i="17" s="1"/>
  <c r="N1196" i="17"/>
  <c r="V1196" i="17"/>
  <c r="W1196" i="17" s="1"/>
  <c r="AB1197" i="17" s="1"/>
  <c r="Z1196" i="17"/>
  <c r="AA1196" i="17" s="1"/>
  <c r="AD1197" i="17" s="1"/>
  <c r="X1196" i="17"/>
  <c r="Y1196" i="17" s="1"/>
  <c r="AC1197" i="17" s="1"/>
  <c r="P1193" i="17"/>
  <c r="Q1193" i="17"/>
  <c r="R1193" i="17" s="1"/>
  <c r="I1194" i="17"/>
  <c r="H1195" i="17"/>
  <c r="AH1076" i="17"/>
  <c r="AK1075" i="17"/>
  <c r="AI1075" i="17"/>
  <c r="AM1193" i="17"/>
  <c r="AL1194" i="17"/>
  <c r="AF1196" i="17"/>
  <c r="AE1196" i="17"/>
  <c r="K186" i="17"/>
  <c r="L188" i="17"/>
  <c r="M188" i="17"/>
  <c r="AH1077" i="17" l="1"/>
  <c r="AI1076" i="17"/>
  <c r="AK1076" i="17"/>
  <c r="AF1197" i="17"/>
  <c r="AE1197" i="17"/>
  <c r="C1198" i="17"/>
  <c r="N1197" i="17"/>
  <c r="V1197" i="17"/>
  <c r="W1197" i="17" s="1"/>
  <c r="AB1198" i="17" s="1"/>
  <c r="Z1197" i="17"/>
  <c r="AA1197" i="17" s="1"/>
  <c r="AD1198" i="17" s="1"/>
  <c r="X1197" i="17"/>
  <c r="Y1197" i="17" s="1"/>
  <c r="AC1198" i="17" s="1"/>
  <c r="I1195" i="17"/>
  <c r="H1196" i="17"/>
  <c r="AG1196" i="17"/>
  <c r="AJ1196" i="17"/>
  <c r="P1194" i="17"/>
  <c r="Q1194" i="17"/>
  <c r="R1194" i="17" s="1"/>
  <c r="AM1194" i="17"/>
  <c r="AL1195" i="17"/>
  <c r="K187" i="17"/>
  <c r="M189" i="17"/>
  <c r="L189" i="17"/>
  <c r="AJ1197" i="17" l="1"/>
  <c r="AG1197" i="17"/>
  <c r="I1196" i="17"/>
  <c r="H1197" i="17"/>
  <c r="C1199" i="17"/>
  <c r="N1198" i="17"/>
  <c r="Z1198" i="17"/>
  <c r="AA1198" i="17" s="1"/>
  <c r="AD1199" i="17" s="1"/>
  <c r="X1198" i="17"/>
  <c r="Y1198" i="17" s="1"/>
  <c r="AC1199" i="17" s="1"/>
  <c r="V1198" i="17"/>
  <c r="W1198" i="17" s="1"/>
  <c r="AB1199" i="17" s="1"/>
  <c r="P1195" i="17"/>
  <c r="Q1195" i="17"/>
  <c r="R1195" i="17" s="1"/>
  <c r="AH1078" i="17"/>
  <c r="AK1077" i="17"/>
  <c r="AI1077" i="17"/>
  <c r="AF1198" i="17"/>
  <c r="AE1198" i="17"/>
  <c r="S1198" i="17"/>
  <c r="AM1195" i="17"/>
  <c r="AL1196" i="17"/>
  <c r="K188" i="17"/>
  <c r="M190" i="17"/>
  <c r="L190" i="17"/>
  <c r="AJ1198" i="17" l="1"/>
  <c r="C1200" i="17"/>
  <c r="N1199" i="17"/>
  <c r="Z1199" i="17"/>
  <c r="AA1199" i="17" s="1"/>
  <c r="AD1200" i="17" s="1"/>
  <c r="X1199" i="17"/>
  <c r="Y1199" i="17" s="1"/>
  <c r="AC1200" i="17" s="1"/>
  <c r="V1199" i="17"/>
  <c r="W1199" i="17" s="1"/>
  <c r="AB1200" i="17" s="1"/>
  <c r="I1197" i="17"/>
  <c r="H1198" i="17"/>
  <c r="P1196" i="17"/>
  <c r="Q1196" i="17"/>
  <c r="R1196" i="17" s="1"/>
  <c r="AH1079" i="17"/>
  <c r="AK1078" i="17"/>
  <c r="AI1078" i="17"/>
  <c r="AE1199" i="17"/>
  <c r="AF1199" i="17"/>
  <c r="AL1197" i="17"/>
  <c r="AM1196" i="17"/>
  <c r="S1199" i="17"/>
  <c r="S1200" i="17" s="1"/>
  <c r="AG1198" i="17"/>
  <c r="K189" i="17"/>
  <c r="L191" i="17"/>
  <c r="M191" i="17"/>
  <c r="AJ1199" i="17" l="1"/>
  <c r="I1198" i="17"/>
  <c r="H1199" i="17"/>
  <c r="P1197" i="17"/>
  <c r="Q1197" i="17"/>
  <c r="R1197" i="17" s="1"/>
  <c r="AG1199" i="17"/>
  <c r="AH1080" i="17"/>
  <c r="AK1079" i="17"/>
  <c r="AI1079" i="17"/>
  <c r="AF1200" i="17"/>
  <c r="AE1200" i="17"/>
  <c r="AL1198" i="17"/>
  <c r="AM1197" i="17"/>
  <c r="C1201" i="17"/>
  <c r="S1201" i="17" s="1"/>
  <c r="N1200" i="17"/>
  <c r="V1200" i="17"/>
  <c r="W1200" i="17" s="1"/>
  <c r="AB1201" i="17" s="1"/>
  <c r="Z1200" i="17"/>
  <c r="AA1200" i="17" s="1"/>
  <c r="AD1201" i="17" s="1"/>
  <c r="X1200" i="17"/>
  <c r="Y1200" i="17" s="1"/>
  <c r="AC1201" i="17" s="1"/>
  <c r="K190" i="17"/>
  <c r="M192" i="17"/>
  <c r="L192" i="17"/>
  <c r="AJ1200" i="17" l="1"/>
  <c r="AM1198" i="17"/>
  <c r="AL1199" i="17"/>
  <c r="I1199" i="17"/>
  <c r="H1200" i="17"/>
  <c r="P1198" i="17"/>
  <c r="Q1198" i="17"/>
  <c r="R1198" i="17" s="1"/>
  <c r="AF1201" i="17"/>
  <c r="AE1201" i="17"/>
  <c r="AH1081" i="17"/>
  <c r="AK1080" i="17"/>
  <c r="AI1080" i="17"/>
  <c r="AG1200" i="17"/>
  <c r="C1202" i="17"/>
  <c r="N1201" i="17"/>
  <c r="V1201" i="17"/>
  <c r="W1201" i="17" s="1"/>
  <c r="AB1202" i="17" s="1"/>
  <c r="Z1201" i="17"/>
  <c r="AA1201" i="17" s="1"/>
  <c r="AD1202" i="17" s="1"/>
  <c r="X1201" i="17"/>
  <c r="Y1201" i="17" s="1"/>
  <c r="AC1202" i="17" s="1"/>
  <c r="K191" i="17"/>
  <c r="M193" i="17"/>
  <c r="L193" i="17"/>
  <c r="AF1202" i="17" l="1"/>
  <c r="AE1202" i="17"/>
  <c r="I1200" i="17"/>
  <c r="H1201" i="17"/>
  <c r="P1199" i="17"/>
  <c r="Q1199" i="17"/>
  <c r="R1199" i="17" s="1"/>
  <c r="AJ1201" i="17"/>
  <c r="AG1201" i="17"/>
  <c r="AM1199" i="17"/>
  <c r="AL1200" i="17"/>
  <c r="C1203" i="17"/>
  <c r="C1204" i="17" s="1"/>
  <c r="N1202" i="17"/>
  <c r="X1202" i="17"/>
  <c r="Y1202" i="17" s="1"/>
  <c r="AC1203" i="17" s="1"/>
  <c r="Z1202" i="17"/>
  <c r="AA1202" i="17" s="1"/>
  <c r="AD1203" i="17" s="1"/>
  <c r="V1202" i="17"/>
  <c r="W1202" i="17" s="1"/>
  <c r="AB1203" i="17" s="1"/>
  <c r="AH1082" i="17"/>
  <c r="AK1081" i="17"/>
  <c r="AI1081" i="17"/>
  <c r="S1202" i="17"/>
  <c r="K192" i="17"/>
  <c r="M194" i="17"/>
  <c r="L194" i="17"/>
  <c r="N1204" i="17" l="1"/>
  <c r="C1205" i="17"/>
  <c r="Z1204" i="17"/>
  <c r="AA1204" i="17" s="1"/>
  <c r="AD1205" i="17" s="1"/>
  <c r="X1204" i="17"/>
  <c r="Y1204" i="17" s="1"/>
  <c r="AC1205" i="17" s="1"/>
  <c r="V1204" i="17"/>
  <c r="W1204" i="17" s="1"/>
  <c r="AB1205" i="17" s="1"/>
  <c r="G1204" i="17"/>
  <c r="G1205" i="17" s="1"/>
  <c r="G1206" i="17" s="1"/>
  <c r="G1207" i="17" s="1"/>
  <c r="G1208" i="17" s="1"/>
  <c r="G1209" i="17" s="1"/>
  <c r="G1210" i="17" s="1"/>
  <c r="G1211" i="17" s="1"/>
  <c r="G1212" i="17" s="1"/>
  <c r="G1213" i="17" s="1"/>
  <c r="G1214" i="17" s="1"/>
  <c r="G1215" i="17" s="1"/>
  <c r="I1201" i="17"/>
  <c r="H1202" i="17"/>
  <c r="N1203" i="17"/>
  <c r="V1203" i="17"/>
  <c r="W1203" i="17" s="1"/>
  <c r="AB1204" i="17" s="1"/>
  <c r="X1203" i="17"/>
  <c r="Y1203" i="17" s="1"/>
  <c r="AC1204" i="17" s="1"/>
  <c r="Z1203" i="17"/>
  <c r="AA1203" i="17" s="1"/>
  <c r="AD1204" i="17" s="1"/>
  <c r="AG1202" i="17"/>
  <c r="P1200" i="17"/>
  <c r="Q1200" i="17"/>
  <c r="R1200" i="17" s="1"/>
  <c r="AM1200" i="17"/>
  <c r="AL1201" i="17"/>
  <c r="AJ1202" i="17"/>
  <c r="S1203" i="17"/>
  <c r="S1204" i="17" s="1"/>
  <c r="S1205" i="17" s="1"/>
  <c r="AH1083" i="17"/>
  <c r="AK1082" i="17"/>
  <c r="AI1082" i="17"/>
  <c r="AF1203" i="17"/>
  <c r="AE1203" i="17"/>
  <c r="K193" i="17"/>
  <c r="L195" i="17"/>
  <c r="M195" i="17"/>
  <c r="AJ1204" i="17" l="1"/>
  <c r="AF1204" i="17"/>
  <c r="AE1204" i="17"/>
  <c r="AF1205" i="17"/>
  <c r="AE1205" i="17"/>
  <c r="C1206" i="17"/>
  <c r="N1205" i="17"/>
  <c r="V1205" i="17"/>
  <c r="W1205" i="17" s="1"/>
  <c r="AB1206" i="17" s="1"/>
  <c r="X1205" i="17"/>
  <c r="Y1205" i="17" s="1"/>
  <c r="AC1206" i="17" s="1"/>
  <c r="Z1205" i="17"/>
  <c r="AA1205" i="17" s="1"/>
  <c r="AD1206" i="17" s="1"/>
  <c r="AM1201" i="17"/>
  <c r="AL1202" i="17"/>
  <c r="AG1203" i="17"/>
  <c r="AJ1203" i="17"/>
  <c r="I1202" i="17"/>
  <c r="H1203" i="17"/>
  <c r="H1204" i="17" s="1"/>
  <c r="AH1084" i="17"/>
  <c r="AK1083" i="17"/>
  <c r="AI1083" i="17"/>
  <c r="P1201" i="17"/>
  <c r="Q1201" i="17"/>
  <c r="R1201" i="17" s="1"/>
  <c r="K194" i="17"/>
  <c r="L196" i="17"/>
  <c r="M196" i="17"/>
  <c r="C1207" i="17" l="1"/>
  <c r="N1206" i="17"/>
  <c r="V1206" i="17"/>
  <c r="W1206" i="17" s="1"/>
  <c r="AB1207" i="17" s="1"/>
  <c r="X1206" i="17"/>
  <c r="Y1206" i="17" s="1"/>
  <c r="AC1207" i="17" s="1"/>
  <c r="Z1206" i="17"/>
  <c r="AA1206" i="17" s="1"/>
  <c r="AD1207" i="17" s="1"/>
  <c r="AG1205" i="17"/>
  <c r="AJ1205" i="17"/>
  <c r="S1206" i="17"/>
  <c r="S1207" i="17" s="1"/>
  <c r="AG1204" i="17"/>
  <c r="AF1206" i="17"/>
  <c r="AE1206" i="17"/>
  <c r="I1204" i="17"/>
  <c r="H1205" i="17"/>
  <c r="P1202" i="17"/>
  <c r="Q1202" i="17"/>
  <c r="R1202" i="17" s="1"/>
  <c r="AL1203" i="17"/>
  <c r="AL1204" i="17" s="1"/>
  <c r="AM1202" i="17"/>
  <c r="AH1085" i="17"/>
  <c r="AK1084" i="17"/>
  <c r="AI1084" i="17"/>
  <c r="I1203" i="17"/>
  <c r="K195" i="17"/>
  <c r="L197" i="17"/>
  <c r="M197" i="17"/>
  <c r="I1205" i="17" l="1"/>
  <c r="H1206" i="17"/>
  <c r="AF1207" i="17"/>
  <c r="AE1207" i="17"/>
  <c r="P1204" i="17"/>
  <c r="Q1204" i="17"/>
  <c r="R1204" i="17" s="1"/>
  <c r="AG1206" i="17"/>
  <c r="AJ1206" i="17"/>
  <c r="C1208" i="17"/>
  <c r="S1208" i="17" s="1"/>
  <c r="N1207" i="17"/>
  <c r="X1207" i="17"/>
  <c r="Y1207" i="17" s="1"/>
  <c r="AC1208" i="17" s="1"/>
  <c r="Z1207" i="17"/>
  <c r="AA1207" i="17" s="1"/>
  <c r="AD1208" i="17" s="1"/>
  <c r="V1207" i="17"/>
  <c r="W1207" i="17" s="1"/>
  <c r="AB1208" i="17" s="1"/>
  <c r="AL1205" i="17"/>
  <c r="AM1204" i="17"/>
  <c r="AH1086" i="17"/>
  <c r="AK1085" i="17"/>
  <c r="AI1085" i="17"/>
  <c r="P1203" i="17"/>
  <c r="Q1203" i="17"/>
  <c r="R1203" i="17" s="1"/>
  <c r="AM1203" i="17"/>
  <c r="K196" i="17"/>
  <c r="M198" i="17"/>
  <c r="L198" i="17"/>
  <c r="AL1206" i="17" l="1"/>
  <c r="AM1205" i="17"/>
  <c r="AF1208" i="17"/>
  <c r="AE1208" i="17"/>
  <c r="AG1207" i="17"/>
  <c r="AJ1207" i="17"/>
  <c r="I1206" i="17"/>
  <c r="H1207" i="17"/>
  <c r="P1205" i="17"/>
  <c r="Q1205" i="17"/>
  <c r="R1205" i="17" s="1"/>
  <c r="C1209" i="17"/>
  <c r="N1208" i="17"/>
  <c r="V1208" i="17"/>
  <c r="W1208" i="17" s="1"/>
  <c r="AB1209" i="17" s="1"/>
  <c r="X1208" i="17"/>
  <c r="Y1208" i="17" s="1"/>
  <c r="AC1209" i="17" s="1"/>
  <c r="Z1208" i="17"/>
  <c r="AA1208" i="17" s="1"/>
  <c r="AD1209" i="17" s="1"/>
  <c r="AH1087" i="17"/>
  <c r="AK1086" i="17"/>
  <c r="AI1086" i="17"/>
  <c r="K197" i="17"/>
  <c r="L199" i="17"/>
  <c r="M199" i="17"/>
  <c r="AJ1208" i="17" l="1"/>
  <c r="C1210" i="17"/>
  <c r="N1209" i="17"/>
  <c r="V1209" i="17"/>
  <c r="W1209" i="17" s="1"/>
  <c r="AB1210" i="17" s="1"/>
  <c r="Z1209" i="17"/>
  <c r="AA1209" i="17" s="1"/>
  <c r="AD1210" i="17" s="1"/>
  <c r="X1209" i="17"/>
  <c r="Y1209" i="17" s="1"/>
  <c r="AC1210" i="17" s="1"/>
  <c r="AG1208" i="17"/>
  <c r="I1207" i="17"/>
  <c r="H1208" i="17"/>
  <c r="P1206" i="17"/>
  <c r="Q1206" i="17"/>
  <c r="R1206" i="17" s="1"/>
  <c r="AM1206" i="17"/>
  <c r="AL1207" i="17"/>
  <c r="AF1209" i="17"/>
  <c r="AE1209" i="17"/>
  <c r="S1209" i="17"/>
  <c r="S1210" i="17" s="1"/>
  <c r="AH1088" i="17"/>
  <c r="AK1087" i="17"/>
  <c r="AI1087" i="17"/>
  <c r="K198" i="17"/>
  <c r="L200" i="17"/>
  <c r="M200" i="17"/>
  <c r="AF1210" i="17" l="1"/>
  <c r="AE1210" i="17"/>
  <c r="AG1209" i="17"/>
  <c r="I1208" i="17"/>
  <c r="H1209" i="17"/>
  <c r="P1207" i="17"/>
  <c r="Q1207" i="17"/>
  <c r="R1207" i="17" s="1"/>
  <c r="C1211" i="17"/>
  <c r="N1210" i="17"/>
  <c r="Z1210" i="17"/>
  <c r="AA1210" i="17" s="1"/>
  <c r="AD1211" i="17" s="1"/>
  <c r="X1210" i="17"/>
  <c r="Y1210" i="17" s="1"/>
  <c r="AC1211" i="17" s="1"/>
  <c r="V1210" i="17"/>
  <c r="W1210" i="17" s="1"/>
  <c r="AB1211" i="17" s="1"/>
  <c r="AL1208" i="17"/>
  <c r="AM1207" i="17"/>
  <c r="AJ1209" i="17"/>
  <c r="AH1089" i="17"/>
  <c r="AK1088" i="17"/>
  <c r="AI1088" i="17"/>
  <c r="K199" i="17"/>
  <c r="L201" i="17"/>
  <c r="M201" i="17"/>
  <c r="I1209" i="17" l="1"/>
  <c r="H1210" i="17"/>
  <c r="P1208" i="17"/>
  <c r="Q1208" i="17"/>
  <c r="R1208" i="17" s="1"/>
  <c r="AF1211" i="17"/>
  <c r="AE1211" i="17"/>
  <c r="AJ1210" i="17"/>
  <c r="AG1210" i="17"/>
  <c r="AL1209" i="17"/>
  <c r="AM1208" i="17"/>
  <c r="C1212" i="17"/>
  <c r="N1211" i="17"/>
  <c r="Z1211" i="17"/>
  <c r="AA1211" i="17" s="1"/>
  <c r="AD1212" i="17" s="1"/>
  <c r="X1211" i="17"/>
  <c r="Y1211" i="17" s="1"/>
  <c r="AC1212" i="17" s="1"/>
  <c r="V1211" i="17"/>
  <c r="W1211" i="17" s="1"/>
  <c r="AB1212" i="17" s="1"/>
  <c r="S1211" i="17"/>
  <c r="AH1090" i="17"/>
  <c r="AI1089" i="17"/>
  <c r="AK1089" i="17"/>
  <c r="K200" i="17"/>
  <c r="L202" i="17"/>
  <c r="M202" i="17"/>
  <c r="AJ1211" i="17" l="1"/>
  <c r="AL1210" i="17"/>
  <c r="AM1209" i="17"/>
  <c r="AG1211" i="17"/>
  <c r="C1213" i="17"/>
  <c r="N1212" i="17"/>
  <c r="V1212" i="17"/>
  <c r="W1212" i="17" s="1"/>
  <c r="AB1213" i="17" s="1"/>
  <c r="Z1212" i="17"/>
  <c r="AA1212" i="17" s="1"/>
  <c r="AD1213" i="17" s="1"/>
  <c r="X1212" i="17"/>
  <c r="Y1212" i="17" s="1"/>
  <c r="AC1213" i="17" s="1"/>
  <c r="S1212" i="17"/>
  <c r="AE1212" i="17"/>
  <c r="AF1212" i="17"/>
  <c r="I1210" i="17"/>
  <c r="H1211" i="17"/>
  <c r="P1209" i="17"/>
  <c r="Q1209" i="17"/>
  <c r="R1209" i="17" s="1"/>
  <c r="AH1091" i="17"/>
  <c r="AI1090" i="17"/>
  <c r="AK1090" i="17"/>
  <c r="K201" i="17"/>
  <c r="M203" i="17"/>
  <c r="L203" i="17"/>
  <c r="AJ1212" i="17" l="1"/>
  <c r="C1214" i="17"/>
  <c r="N1213" i="17"/>
  <c r="V1213" i="17"/>
  <c r="W1213" i="17" s="1"/>
  <c r="AB1214" i="17" s="1"/>
  <c r="Z1213" i="17"/>
  <c r="AA1213" i="17" s="1"/>
  <c r="AD1214" i="17" s="1"/>
  <c r="X1213" i="17"/>
  <c r="Y1213" i="17" s="1"/>
  <c r="AC1214" i="17" s="1"/>
  <c r="I1211" i="17"/>
  <c r="H1212" i="17"/>
  <c r="AG1212" i="17"/>
  <c r="S1213" i="17"/>
  <c r="S1214" i="17" s="1"/>
  <c r="AL1211" i="17"/>
  <c r="AM1210" i="17"/>
  <c r="P1210" i="17"/>
  <c r="Q1210" i="17"/>
  <c r="R1210" i="17" s="1"/>
  <c r="AF1213" i="17"/>
  <c r="AE1213" i="17"/>
  <c r="AH1092" i="17"/>
  <c r="AK1091" i="17"/>
  <c r="AI1091" i="17"/>
  <c r="K202" i="17"/>
  <c r="M204" i="17"/>
  <c r="L204" i="17"/>
  <c r="I1212" i="17" l="1"/>
  <c r="H1213" i="17"/>
  <c r="P1211" i="17"/>
  <c r="Q1211" i="17"/>
  <c r="R1211" i="17" s="1"/>
  <c r="AE1214" i="17"/>
  <c r="AF1214" i="17"/>
  <c r="AL1212" i="17"/>
  <c r="AM1211" i="17"/>
  <c r="AG1213" i="17"/>
  <c r="C1215" i="17"/>
  <c r="N1214" i="17"/>
  <c r="Z1214" i="17"/>
  <c r="AA1214" i="17" s="1"/>
  <c r="AD1215" i="17" s="1"/>
  <c r="X1214" i="17"/>
  <c r="Y1214" i="17" s="1"/>
  <c r="AC1215" i="17" s="1"/>
  <c r="V1214" i="17"/>
  <c r="W1214" i="17" s="1"/>
  <c r="AB1215" i="17" s="1"/>
  <c r="AJ1213" i="17"/>
  <c r="AH1093" i="17"/>
  <c r="AK1092" i="17"/>
  <c r="AI1092" i="17"/>
  <c r="K203" i="17"/>
  <c r="M205" i="17"/>
  <c r="L205" i="17"/>
  <c r="AJ1214" i="17" l="1"/>
  <c r="AG1214" i="17"/>
  <c r="C1216" i="17"/>
  <c r="N1215" i="17"/>
  <c r="V1215" i="17"/>
  <c r="W1215" i="17" s="1"/>
  <c r="AB1216" i="17" s="1"/>
  <c r="Z1215" i="17"/>
  <c r="AA1215" i="17" s="1"/>
  <c r="AD1216" i="17" s="1"/>
  <c r="X1215" i="17"/>
  <c r="Y1215" i="17" s="1"/>
  <c r="AC1216" i="17" s="1"/>
  <c r="AL1213" i="17"/>
  <c r="AM1212" i="17"/>
  <c r="AE1215" i="17"/>
  <c r="AF1215" i="17"/>
  <c r="S1215" i="17"/>
  <c r="S1216" i="17" s="1"/>
  <c r="I1213" i="17"/>
  <c r="H1214" i="17"/>
  <c r="P1212" i="17"/>
  <c r="Q1212" i="17"/>
  <c r="R1212" i="17" s="1"/>
  <c r="AH1094" i="17"/>
  <c r="AK1093" i="17"/>
  <c r="AI1093" i="17"/>
  <c r="K204" i="17"/>
  <c r="M206" i="17"/>
  <c r="L206" i="17"/>
  <c r="AF1216" i="17" l="1"/>
  <c r="AE1216" i="17"/>
  <c r="P1213" i="17"/>
  <c r="Q1213" i="17"/>
  <c r="R1213" i="17" s="1"/>
  <c r="C1217" i="17"/>
  <c r="N1216" i="17"/>
  <c r="X1216" i="17"/>
  <c r="Y1216" i="17" s="1"/>
  <c r="AC1217" i="17" s="1"/>
  <c r="V1216" i="17"/>
  <c r="W1216" i="17" s="1"/>
  <c r="AB1217" i="17" s="1"/>
  <c r="Z1216" i="17"/>
  <c r="AA1216" i="17" s="1"/>
  <c r="AD1217" i="17" s="1"/>
  <c r="G1216" i="17"/>
  <c r="G1217" i="17" s="1"/>
  <c r="G1218" i="17" s="1"/>
  <c r="G1219" i="17" s="1"/>
  <c r="G1220" i="17" s="1"/>
  <c r="G1221" i="17" s="1"/>
  <c r="G1222" i="17" s="1"/>
  <c r="G1223" i="17" s="1"/>
  <c r="G1224" i="17" s="1"/>
  <c r="G1225" i="17" s="1"/>
  <c r="G1226" i="17" s="1"/>
  <c r="G1227" i="17" s="1"/>
  <c r="AJ1215" i="17"/>
  <c r="AG1215" i="17"/>
  <c r="I1214" i="17"/>
  <c r="H1215" i="17"/>
  <c r="AM1213" i="17"/>
  <c r="AL1214" i="17"/>
  <c r="AH1095" i="17"/>
  <c r="AK1094" i="17"/>
  <c r="AI1094" i="17"/>
  <c r="K205" i="17"/>
  <c r="L207" i="17"/>
  <c r="M207" i="17"/>
  <c r="AF1217" i="17" l="1"/>
  <c r="AE1217" i="17"/>
  <c r="I1215" i="17"/>
  <c r="H1216" i="17"/>
  <c r="P1214" i="17"/>
  <c r="Q1214" i="17"/>
  <c r="R1214" i="17" s="1"/>
  <c r="C1218" i="17"/>
  <c r="N1217" i="17"/>
  <c r="V1217" i="17"/>
  <c r="W1217" i="17" s="1"/>
  <c r="AB1218" i="17" s="1"/>
  <c r="Z1217" i="17"/>
  <c r="AA1217" i="17" s="1"/>
  <c r="AD1218" i="17" s="1"/>
  <c r="X1217" i="17"/>
  <c r="Y1217" i="17" s="1"/>
  <c r="AC1218" i="17" s="1"/>
  <c r="S1217" i="17"/>
  <c r="AJ1216" i="17"/>
  <c r="AG1216" i="17"/>
  <c r="AM1214" i="17"/>
  <c r="AL1215" i="17"/>
  <c r="AH1096" i="17"/>
  <c r="AK1095" i="17"/>
  <c r="AI1095" i="17"/>
  <c r="K206" i="17"/>
  <c r="M208" i="17"/>
  <c r="L208" i="17"/>
  <c r="C1219" i="17" l="1"/>
  <c r="N1218" i="17"/>
  <c r="V1218" i="17"/>
  <c r="W1218" i="17" s="1"/>
  <c r="AB1219" i="17" s="1"/>
  <c r="Z1218" i="17"/>
  <c r="AA1218" i="17" s="1"/>
  <c r="AD1219" i="17" s="1"/>
  <c r="X1218" i="17"/>
  <c r="Y1218" i="17" s="1"/>
  <c r="AC1219" i="17" s="1"/>
  <c r="AM1215" i="17"/>
  <c r="AL1216" i="17"/>
  <c r="AF1218" i="17"/>
  <c r="AE1218" i="17"/>
  <c r="S1218" i="17"/>
  <c r="S1219" i="17" s="1"/>
  <c r="I1216" i="17"/>
  <c r="H1217" i="17"/>
  <c r="P1215" i="17"/>
  <c r="Q1215" i="17"/>
  <c r="R1215" i="17" s="1"/>
  <c r="AG1217" i="17"/>
  <c r="AJ1217" i="17"/>
  <c r="AH1097" i="17"/>
  <c r="AI1096" i="17"/>
  <c r="AK1096" i="17"/>
  <c r="K207" i="17"/>
  <c r="L209" i="17"/>
  <c r="M209" i="17"/>
  <c r="AJ1218" i="17" l="1"/>
  <c r="AG1218" i="17"/>
  <c r="I1217" i="17"/>
  <c r="H1218" i="17"/>
  <c r="AL1217" i="17"/>
  <c r="AM1216" i="17"/>
  <c r="AE1219" i="17"/>
  <c r="AF1219" i="17"/>
  <c r="C1220" i="17"/>
  <c r="N1219" i="17"/>
  <c r="X1219" i="17"/>
  <c r="Y1219" i="17" s="1"/>
  <c r="AC1220" i="17" s="1"/>
  <c r="Z1219" i="17"/>
  <c r="AA1219" i="17" s="1"/>
  <c r="AD1220" i="17" s="1"/>
  <c r="V1219" i="17"/>
  <c r="W1219" i="17" s="1"/>
  <c r="AB1220" i="17" s="1"/>
  <c r="P1216" i="17"/>
  <c r="Q1216" i="17"/>
  <c r="R1216" i="17" s="1"/>
  <c r="AH1098" i="17"/>
  <c r="AI1097" i="17"/>
  <c r="AK1097" i="17"/>
  <c r="K208" i="17"/>
  <c r="L210" i="17"/>
  <c r="M210" i="17"/>
  <c r="I1218" i="17" l="1"/>
  <c r="H1219" i="17"/>
  <c r="AF1220" i="17"/>
  <c r="AE1220" i="17"/>
  <c r="P1217" i="17"/>
  <c r="Q1217" i="17"/>
  <c r="R1217" i="17" s="1"/>
  <c r="C1221" i="17"/>
  <c r="N1220" i="17"/>
  <c r="V1220" i="17"/>
  <c r="W1220" i="17" s="1"/>
  <c r="AB1221" i="17" s="1"/>
  <c r="X1220" i="17"/>
  <c r="Y1220" i="17" s="1"/>
  <c r="AC1221" i="17" s="1"/>
  <c r="Z1220" i="17"/>
  <c r="AA1220" i="17" s="1"/>
  <c r="AD1221" i="17" s="1"/>
  <c r="AG1219" i="17"/>
  <c r="AL1218" i="17"/>
  <c r="AM1217" i="17"/>
  <c r="S1220" i="17"/>
  <c r="AJ1219" i="17"/>
  <c r="AH1099" i="17"/>
  <c r="AI1098" i="17"/>
  <c r="AK1098" i="17"/>
  <c r="K209" i="17"/>
  <c r="L211" i="17"/>
  <c r="M211" i="17"/>
  <c r="S1221" i="17" l="1"/>
  <c r="AG1220" i="17"/>
  <c r="AF1221" i="17"/>
  <c r="AE1221" i="17"/>
  <c r="AJ1220" i="17"/>
  <c r="AL1219" i="17"/>
  <c r="AM1218" i="17"/>
  <c r="N1221" i="17"/>
  <c r="C1222" i="17"/>
  <c r="V1221" i="17"/>
  <c r="W1221" i="17" s="1"/>
  <c r="AB1222" i="17" s="1"/>
  <c r="X1221" i="17"/>
  <c r="Y1221" i="17" s="1"/>
  <c r="AC1222" i="17" s="1"/>
  <c r="Z1221" i="17"/>
  <c r="AA1221" i="17" s="1"/>
  <c r="AD1222" i="17" s="1"/>
  <c r="I1219" i="17"/>
  <c r="H1220" i="17"/>
  <c r="P1218" i="17"/>
  <c r="Q1218" i="17"/>
  <c r="R1218" i="17" s="1"/>
  <c r="AH1100" i="17"/>
  <c r="AK1099" i="17"/>
  <c r="AI1099" i="17"/>
  <c r="K210" i="17"/>
  <c r="M212" i="17"/>
  <c r="L212" i="17"/>
  <c r="N1222" i="17" l="1"/>
  <c r="C1223" i="17"/>
  <c r="Z1222" i="17"/>
  <c r="AA1222" i="17" s="1"/>
  <c r="AD1223" i="17" s="1"/>
  <c r="X1222" i="17"/>
  <c r="Y1222" i="17" s="1"/>
  <c r="AC1223" i="17" s="1"/>
  <c r="V1222" i="17"/>
  <c r="W1222" i="17" s="1"/>
  <c r="AB1223" i="17" s="1"/>
  <c r="AG1221" i="17"/>
  <c r="AJ1221" i="17"/>
  <c r="AF1222" i="17"/>
  <c r="AE1222" i="17"/>
  <c r="AL1220" i="17"/>
  <c r="AM1219" i="17"/>
  <c r="I1220" i="17"/>
  <c r="H1221" i="17"/>
  <c r="P1219" i="17"/>
  <c r="Q1219" i="17"/>
  <c r="R1219" i="17" s="1"/>
  <c r="S1222" i="17"/>
  <c r="S1223" i="17" s="1"/>
  <c r="AH1101" i="17"/>
  <c r="AK1100" i="17"/>
  <c r="AI1100" i="17"/>
  <c r="K211" i="17"/>
  <c r="M213" i="17"/>
  <c r="L213" i="17"/>
  <c r="I1221" i="17" l="1"/>
  <c r="H1222" i="17"/>
  <c r="AF1223" i="17"/>
  <c r="AE1223" i="17"/>
  <c r="AJ1222" i="17"/>
  <c r="AG1222" i="17"/>
  <c r="N1223" i="17"/>
  <c r="C1224" i="17"/>
  <c r="S1224" i="17" s="1"/>
  <c r="Z1223" i="17"/>
  <c r="AA1223" i="17" s="1"/>
  <c r="AD1224" i="17" s="1"/>
  <c r="X1223" i="17"/>
  <c r="Y1223" i="17" s="1"/>
  <c r="AC1224" i="17" s="1"/>
  <c r="V1223" i="17"/>
  <c r="W1223" i="17" s="1"/>
  <c r="AB1224" i="17" s="1"/>
  <c r="P1220" i="17"/>
  <c r="Q1220" i="17"/>
  <c r="R1220" i="17" s="1"/>
  <c r="AL1221" i="17"/>
  <c r="AM1220" i="17"/>
  <c r="AH1102" i="17"/>
  <c r="AI1101" i="17"/>
  <c r="AK1101" i="17"/>
  <c r="K212" i="17"/>
  <c r="M214" i="17"/>
  <c r="L214" i="17"/>
  <c r="AL1222" i="17" l="1"/>
  <c r="AM1221" i="17"/>
  <c r="AF1224" i="17"/>
  <c r="AE1224" i="17"/>
  <c r="AG1223" i="17"/>
  <c r="AJ1223" i="17"/>
  <c r="C1225" i="17"/>
  <c r="N1224" i="17"/>
  <c r="V1224" i="17"/>
  <c r="W1224" i="17" s="1"/>
  <c r="AB1225" i="17" s="1"/>
  <c r="X1224" i="17"/>
  <c r="Y1224" i="17" s="1"/>
  <c r="AC1225" i="17" s="1"/>
  <c r="Z1224" i="17"/>
  <c r="AA1224" i="17" s="1"/>
  <c r="AD1225" i="17" s="1"/>
  <c r="I1222" i="17"/>
  <c r="H1223" i="17"/>
  <c r="P1221" i="17"/>
  <c r="Q1221" i="17"/>
  <c r="R1221" i="17" s="1"/>
  <c r="AH1103" i="17"/>
  <c r="AK1102" i="17"/>
  <c r="AI1102" i="17"/>
  <c r="K213" i="17"/>
  <c r="L215" i="17"/>
  <c r="M215" i="17"/>
  <c r="I1223" i="17" l="1"/>
  <c r="H1224" i="17"/>
  <c r="AG1224" i="17"/>
  <c r="C1226" i="17"/>
  <c r="N1225" i="17"/>
  <c r="V1225" i="17"/>
  <c r="W1225" i="17" s="1"/>
  <c r="AB1226" i="17" s="1"/>
  <c r="Z1225" i="17"/>
  <c r="AA1225" i="17" s="1"/>
  <c r="AD1226" i="17" s="1"/>
  <c r="X1225" i="17"/>
  <c r="Y1225" i="17" s="1"/>
  <c r="AC1226" i="17" s="1"/>
  <c r="AJ1224" i="17"/>
  <c r="S1225" i="17"/>
  <c r="P1222" i="17"/>
  <c r="Q1222" i="17"/>
  <c r="R1222" i="17" s="1"/>
  <c r="AL1223" i="17"/>
  <c r="AM1222" i="17"/>
  <c r="AF1225" i="17"/>
  <c r="AE1225" i="17"/>
  <c r="AH1104" i="17"/>
  <c r="AI1103" i="17"/>
  <c r="AK1103" i="17"/>
  <c r="K214" i="17"/>
  <c r="L216" i="17"/>
  <c r="M216" i="17"/>
  <c r="AF1226" i="17" l="1"/>
  <c r="AE1226" i="17"/>
  <c r="C1227" i="17"/>
  <c r="N1226" i="17"/>
  <c r="Z1226" i="17"/>
  <c r="AA1226" i="17" s="1"/>
  <c r="AD1227" i="17" s="1"/>
  <c r="X1226" i="17"/>
  <c r="Y1226" i="17" s="1"/>
  <c r="AC1227" i="17" s="1"/>
  <c r="V1226" i="17"/>
  <c r="W1226" i="17" s="1"/>
  <c r="AB1227" i="17" s="1"/>
  <c r="S1226" i="17"/>
  <c r="AL1224" i="17"/>
  <c r="AM1223" i="17"/>
  <c r="AG1225" i="17"/>
  <c r="AJ1225" i="17"/>
  <c r="I1224" i="17"/>
  <c r="H1225" i="17"/>
  <c r="P1223" i="17"/>
  <c r="Q1223" i="17"/>
  <c r="R1223" i="17" s="1"/>
  <c r="AH1105" i="17"/>
  <c r="AI1104" i="17"/>
  <c r="AK1104" i="17"/>
  <c r="K215" i="17"/>
  <c r="M217" i="17"/>
  <c r="L217" i="17"/>
  <c r="C1228" i="17" l="1"/>
  <c r="N1227" i="17"/>
  <c r="V1227" i="17"/>
  <c r="W1227" i="17" s="1"/>
  <c r="AB1228" i="17" s="1"/>
  <c r="Z1227" i="17"/>
  <c r="AA1227" i="17" s="1"/>
  <c r="AD1228" i="17" s="1"/>
  <c r="X1227" i="17"/>
  <c r="Y1227" i="17" s="1"/>
  <c r="AC1228" i="17" s="1"/>
  <c r="I1225" i="17"/>
  <c r="H1226" i="17"/>
  <c r="S1227" i="17"/>
  <c r="S1228" i="17" s="1"/>
  <c r="AG1226" i="17"/>
  <c r="AL1225" i="17"/>
  <c r="AM1224" i="17"/>
  <c r="P1224" i="17"/>
  <c r="Q1224" i="17"/>
  <c r="R1224" i="17" s="1"/>
  <c r="AJ1226" i="17"/>
  <c r="AF1227" i="17"/>
  <c r="AE1227" i="17"/>
  <c r="AH1106" i="17"/>
  <c r="AI1105" i="17"/>
  <c r="AK1105" i="17"/>
  <c r="K216" i="17"/>
  <c r="L218" i="17"/>
  <c r="M218" i="17"/>
  <c r="AM1225" i="17" l="1"/>
  <c r="AL1226" i="17"/>
  <c r="C1229" i="17"/>
  <c r="N1228" i="17"/>
  <c r="Z1228" i="17"/>
  <c r="AA1228" i="17" s="1"/>
  <c r="AD1229" i="17" s="1"/>
  <c r="X1228" i="17"/>
  <c r="Y1228" i="17" s="1"/>
  <c r="AC1229" i="17" s="1"/>
  <c r="V1228" i="17"/>
  <c r="W1228" i="17" s="1"/>
  <c r="AB1229" i="17" s="1"/>
  <c r="G1228" i="17"/>
  <c r="G1229" i="17" s="1"/>
  <c r="G1230" i="17" s="1"/>
  <c r="G1231" i="17" s="1"/>
  <c r="G1232" i="17" s="1"/>
  <c r="G1233" i="17" s="1"/>
  <c r="G1234" i="17" s="1"/>
  <c r="G1235" i="17" s="1"/>
  <c r="G1236" i="17" s="1"/>
  <c r="G1237" i="17" s="1"/>
  <c r="G1238" i="17" s="1"/>
  <c r="G1239" i="17" s="1"/>
  <c r="I1226" i="17"/>
  <c r="H1227" i="17"/>
  <c r="AG1227" i="17"/>
  <c r="P1225" i="17"/>
  <c r="Q1225" i="17"/>
  <c r="R1225" i="17" s="1"/>
  <c r="AF1228" i="17"/>
  <c r="AE1228" i="17"/>
  <c r="AJ1227" i="17"/>
  <c r="AH1107" i="17"/>
  <c r="AK1106" i="17"/>
  <c r="AI1106" i="17"/>
  <c r="K217" i="17"/>
  <c r="L219" i="17"/>
  <c r="M219" i="17"/>
  <c r="C1230" i="17" l="1"/>
  <c r="N1229" i="17"/>
  <c r="V1229" i="17"/>
  <c r="W1229" i="17" s="1"/>
  <c r="AB1230" i="17" s="1"/>
  <c r="Z1229" i="17"/>
  <c r="AA1229" i="17" s="1"/>
  <c r="AD1230" i="17" s="1"/>
  <c r="X1229" i="17"/>
  <c r="Y1229" i="17" s="1"/>
  <c r="AC1230" i="17" s="1"/>
  <c r="S1229" i="17"/>
  <c r="I1227" i="17"/>
  <c r="H1228" i="17"/>
  <c r="AJ1228" i="17"/>
  <c r="P1226" i="17"/>
  <c r="Q1226" i="17"/>
  <c r="R1226" i="17" s="1"/>
  <c r="AM1226" i="17"/>
  <c r="AL1227" i="17"/>
  <c r="AG1228" i="17"/>
  <c r="AF1229" i="17"/>
  <c r="AE1229" i="17"/>
  <c r="AH1108" i="17"/>
  <c r="AK1107" i="17"/>
  <c r="AI1107" i="17"/>
  <c r="K218" i="17"/>
  <c r="L220" i="17"/>
  <c r="M220" i="17"/>
  <c r="AF1230" i="17" l="1"/>
  <c r="AE1230" i="17"/>
  <c r="I1228" i="17"/>
  <c r="H1229" i="17"/>
  <c r="AL1228" i="17"/>
  <c r="AM1227" i="17"/>
  <c r="AG1229" i="17"/>
  <c r="P1227" i="17"/>
  <c r="Q1227" i="17"/>
  <c r="R1227" i="17" s="1"/>
  <c r="C1231" i="17"/>
  <c r="N1230" i="17"/>
  <c r="V1230" i="17"/>
  <c r="W1230" i="17" s="1"/>
  <c r="AB1231" i="17" s="1"/>
  <c r="Z1230" i="17"/>
  <c r="AA1230" i="17" s="1"/>
  <c r="AD1231" i="17" s="1"/>
  <c r="X1230" i="17"/>
  <c r="Y1230" i="17" s="1"/>
  <c r="AC1231" i="17" s="1"/>
  <c r="AJ1229" i="17"/>
  <c r="S1230" i="17"/>
  <c r="AH1109" i="17"/>
  <c r="AI1108" i="17"/>
  <c r="AK1108" i="17"/>
  <c r="K219" i="17"/>
  <c r="M221" i="17"/>
  <c r="L221" i="17"/>
  <c r="S1231" i="17" l="1"/>
  <c r="I1229" i="17"/>
  <c r="H1230" i="17"/>
  <c r="P1228" i="17"/>
  <c r="Q1228" i="17"/>
  <c r="R1228" i="17" s="1"/>
  <c r="C1232" i="17"/>
  <c r="N1231" i="17"/>
  <c r="Z1231" i="17"/>
  <c r="AA1231" i="17" s="1"/>
  <c r="AD1232" i="17" s="1"/>
  <c r="X1231" i="17"/>
  <c r="Y1231" i="17" s="1"/>
  <c r="AC1232" i="17" s="1"/>
  <c r="V1231" i="17"/>
  <c r="W1231" i="17" s="1"/>
  <c r="AB1232" i="17" s="1"/>
  <c r="AJ1230" i="17"/>
  <c r="AL1229" i="17"/>
  <c r="AM1228" i="17"/>
  <c r="AG1230" i="17"/>
  <c r="AE1231" i="17"/>
  <c r="AF1231" i="17"/>
  <c r="AH1110" i="17"/>
  <c r="AI1109" i="17"/>
  <c r="AK1109" i="17"/>
  <c r="K220" i="17"/>
  <c r="L222" i="17"/>
  <c r="M222" i="17"/>
  <c r="C1233" i="17" l="1"/>
  <c r="N1232" i="17"/>
  <c r="V1232" i="17"/>
  <c r="W1232" i="17" s="1"/>
  <c r="AB1233" i="17" s="1"/>
  <c r="X1232" i="17"/>
  <c r="Y1232" i="17" s="1"/>
  <c r="AC1233" i="17" s="1"/>
  <c r="Z1232" i="17"/>
  <c r="AA1232" i="17" s="1"/>
  <c r="AD1233" i="17" s="1"/>
  <c r="AL1230" i="17"/>
  <c r="AM1229" i="17"/>
  <c r="AE1232" i="17"/>
  <c r="AF1232" i="17"/>
  <c r="I1230" i="17"/>
  <c r="H1231" i="17"/>
  <c r="P1229" i="17"/>
  <c r="Q1229" i="17"/>
  <c r="R1229" i="17" s="1"/>
  <c r="AG1231" i="17"/>
  <c r="S1232" i="17"/>
  <c r="S1233" i="17" s="1"/>
  <c r="AJ1231" i="17"/>
  <c r="AH1111" i="17"/>
  <c r="AK1110" i="17"/>
  <c r="AI1110" i="17"/>
  <c r="K221" i="17"/>
  <c r="L223" i="17"/>
  <c r="M223" i="17"/>
  <c r="AE1233" i="17" l="1"/>
  <c r="AF1233" i="17"/>
  <c r="P1230" i="17"/>
  <c r="Q1230" i="17"/>
  <c r="R1230" i="17" s="1"/>
  <c r="AG1232" i="17"/>
  <c r="AJ1232" i="17"/>
  <c r="N1233" i="17"/>
  <c r="C1234" i="17"/>
  <c r="S1234" i="17" s="1"/>
  <c r="V1233" i="17"/>
  <c r="W1233" i="17" s="1"/>
  <c r="AB1234" i="17" s="1"/>
  <c r="Z1233" i="17"/>
  <c r="AA1233" i="17" s="1"/>
  <c r="AD1234" i="17" s="1"/>
  <c r="X1233" i="17"/>
  <c r="Y1233" i="17" s="1"/>
  <c r="AC1234" i="17" s="1"/>
  <c r="I1231" i="17"/>
  <c r="H1232" i="17"/>
  <c r="AL1231" i="17"/>
  <c r="AM1230" i="17"/>
  <c r="AH1112" i="17"/>
  <c r="AK1111" i="17"/>
  <c r="AI1111" i="17"/>
  <c r="K222" i="17"/>
  <c r="M224" i="17"/>
  <c r="L224" i="17"/>
  <c r="P1231" i="17" l="1"/>
  <c r="Q1231" i="17"/>
  <c r="R1231" i="17" s="1"/>
  <c r="N1234" i="17"/>
  <c r="C1235" i="17"/>
  <c r="Z1234" i="17"/>
  <c r="AA1234" i="17" s="1"/>
  <c r="AD1235" i="17" s="1"/>
  <c r="X1234" i="17"/>
  <c r="Y1234" i="17" s="1"/>
  <c r="AC1235" i="17" s="1"/>
  <c r="V1234" i="17"/>
  <c r="W1234" i="17" s="1"/>
  <c r="AB1235" i="17" s="1"/>
  <c r="AF1234" i="17"/>
  <c r="AE1234" i="17"/>
  <c r="AG1233" i="17"/>
  <c r="AL1232" i="17"/>
  <c r="AM1231" i="17"/>
  <c r="AJ1233" i="17"/>
  <c r="I1232" i="17"/>
  <c r="H1233" i="17"/>
  <c r="AH1113" i="17"/>
  <c r="AI1112" i="17"/>
  <c r="AK1112" i="17"/>
  <c r="K223" i="17"/>
  <c r="L225" i="17"/>
  <c r="M225" i="17"/>
  <c r="AF1235" i="17" l="1"/>
  <c r="AE1235" i="17"/>
  <c r="N1235" i="17"/>
  <c r="C1236" i="17"/>
  <c r="Z1235" i="17"/>
  <c r="AA1235" i="17" s="1"/>
  <c r="AD1236" i="17" s="1"/>
  <c r="X1235" i="17"/>
  <c r="Y1235" i="17" s="1"/>
  <c r="AC1236" i="17" s="1"/>
  <c r="V1235" i="17"/>
  <c r="W1235" i="17" s="1"/>
  <c r="AB1236" i="17" s="1"/>
  <c r="I1233" i="17"/>
  <c r="H1234" i="17"/>
  <c r="P1232" i="17"/>
  <c r="Q1232" i="17"/>
  <c r="R1232" i="17" s="1"/>
  <c r="AG1234" i="17"/>
  <c r="AJ1234" i="17"/>
  <c r="AL1233" i="17"/>
  <c r="AM1232" i="17"/>
  <c r="S1235" i="17"/>
  <c r="AH1114" i="17"/>
  <c r="AI1113" i="17"/>
  <c r="AK1113" i="17"/>
  <c r="K224" i="17"/>
  <c r="M226" i="17"/>
  <c r="L226" i="17"/>
  <c r="C1237" i="17" l="1"/>
  <c r="N1236" i="17"/>
  <c r="V1236" i="17"/>
  <c r="W1236" i="17" s="1"/>
  <c r="AB1237" i="17" s="1"/>
  <c r="X1236" i="17"/>
  <c r="Y1236" i="17" s="1"/>
  <c r="AC1237" i="17" s="1"/>
  <c r="Z1236" i="17"/>
  <c r="AA1236" i="17" s="1"/>
  <c r="AD1237" i="17" s="1"/>
  <c r="AL1234" i="17"/>
  <c r="AM1233" i="17"/>
  <c r="S1236" i="17"/>
  <c r="S1237" i="17" s="1"/>
  <c r="I1234" i="17"/>
  <c r="H1235" i="17"/>
  <c r="P1233" i="17"/>
  <c r="Q1233" i="17"/>
  <c r="R1233" i="17" s="1"/>
  <c r="AG1235" i="17"/>
  <c r="AF1236" i="17"/>
  <c r="AE1236" i="17"/>
  <c r="AJ1235" i="17"/>
  <c r="AH1115" i="17"/>
  <c r="AK1114" i="17"/>
  <c r="AI1114" i="17"/>
  <c r="K225" i="17"/>
  <c r="M227" i="17"/>
  <c r="L227" i="17"/>
  <c r="AL1235" i="17" l="1"/>
  <c r="AM1234" i="17"/>
  <c r="AE1237" i="17"/>
  <c r="AF1237" i="17"/>
  <c r="I1235" i="17"/>
  <c r="H1236" i="17"/>
  <c r="P1234" i="17"/>
  <c r="Q1234" i="17"/>
  <c r="R1234" i="17" s="1"/>
  <c r="C1238" i="17"/>
  <c r="N1237" i="17"/>
  <c r="V1237" i="17"/>
  <c r="W1237" i="17" s="1"/>
  <c r="AB1238" i="17" s="1"/>
  <c r="Z1237" i="17"/>
  <c r="AA1237" i="17" s="1"/>
  <c r="AD1238" i="17" s="1"/>
  <c r="X1237" i="17"/>
  <c r="Y1237" i="17" s="1"/>
  <c r="AC1238" i="17" s="1"/>
  <c r="AG1236" i="17"/>
  <c r="AJ1236" i="17"/>
  <c r="AH1116" i="17"/>
  <c r="AK1115" i="17"/>
  <c r="AI1115" i="17"/>
  <c r="T227" i="17"/>
  <c r="K226" i="17"/>
  <c r="M228" i="17"/>
  <c r="L228" i="17"/>
  <c r="P1235" i="17" l="1"/>
  <c r="Q1235" i="17"/>
  <c r="R1235" i="17" s="1"/>
  <c r="N1238" i="17"/>
  <c r="C1239" i="17"/>
  <c r="Z1238" i="17"/>
  <c r="AA1238" i="17" s="1"/>
  <c r="AD1239" i="17" s="1"/>
  <c r="X1238" i="17"/>
  <c r="Y1238" i="17" s="1"/>
  <c r="AC1239" i="17" s="1"/>
  <c r="V1238" i="17"/>
  <c r="W1238" i="17" s="1"/>
  <c r="AB1239" i="17" s="1"/>
  <c r="AG1237" i="17"/>
  <c r="AJ1237" i="17"/>
  <c r="I1236" i="17"/>
  <c r="H1237" i="17"/>
  <c r="AF1238" i="17"/>
  <c r="AE1238" i="17"/>
  <c r="AM1235" i="17"/>
  <c r="AL1236" i="17"/>
  <c r="S1238" i="17"/>
  <c r="T228" i="17"/>
  <c r="AH1117" i="17"/>
  <c r="AI1116" i="17"/>
  <c r="AK1116" i="17"/>
  <c r="K227" i="17"/>
  <c r="M229" i="17"/>
  <c r="L229" i="17"/>
  <c r="T229" i="17" s="1"/>
  <c r="AF1239" i="17" l="1"/>
  <c r="AE1239" i="17"/>
  <c r="N1239" i="17"/>
  <c r="C1240" i="17"/>
  <c r="V1239" i="17"/>
  <c r="W1239" i="17" s="1"/>
  <c r="AB1240" i="17" s="1"/>
  <c r="Z1239" i="17"/>
  <c r="AA1239" i="17" s="1"/>
  <c r="AD1240" i="17" s="1"/>
  <c r="X1239" i="17"/>
  <c r="Y1239" i="17" s="1"/>
  <c r="AC1240" i="17" s="1"/>
  <c r="I1237" i="17"/>
  <c r="H1238" i="17"/>
  <c r="S1239" i="17"/>
  <c r="P1236" i="17"/>
  <c r="Q1236" i="17"/>
  <c r="R1236" i="17" s="1"/>
  <c r="AM1236" i="17"/>
  <c r="AL1237" i="17"/>
  <c r="AG1238" i="17"/>
  <c r="AJ1238" i="17"/>
  <c r="AH1118" i="17"/>
  <c r="AK1117" i="17"/>
  <c r="AI1117" i="17"/>
  <c r="K228" i="17"/>
  <c r="L230" i="17"/>
  <c r="M230" i="17"/>
  <c r="AF1240" i="17" l="1"/>
  <c r="AE1240" i="17"/>
  <c r="N1240" i="17"/>
  <c r="C1241" i="17"/>
  <c r="Z1240" i="17"/>
  <c r="AA1240" i="17" s="1"/>
  <c r="AD1241" i="17" s="1"/>
  <c r="V1240" i="17"/>
  <c r="W1240" i="17" s="1"/>
  <c r="AB1241" i="17" s="1"/>
  <c r="X1240" i="17"/>
  <c r="Y1240" i="17" s="1"/>
  <c r="AC1241" i="17" s="1"/>
  <c r="G1240" i="17"/>
  <c r="G1241" i="17" s="1"/>
  <c r="G1242" i="17" s="1"/>
  <c r="G1243" i="17" s="1"/>
  <c r="G1244" i="17" s="1"/>
  <c r="G1245" i="17" s="1"/>
  <c r="G1246" i="17" s="1"/>
  <c r="G1247" i="17" s="1"/>
  <c r="G1248" i="17" s="1"/>
  <c r="G1249" i="17" s="1"/>
  <c r="G1250" i="17" s="1"/>
  <c r="G1251" i="17" s="1"/>
  <c r="T230" i="17"/>
  <c r="S1240" i="17"/>
  <c r="AG1239" i="17"/>
  <c r="I1238" i="17"/>
  <c r="H1239" i="17"/>
  <c r="AM1237" i="17"/>
  <c r="AL1238" i="17"/>
  <c r="P1237" i="17"/>
  <c r="Q1237" i="17"/>
  <c r="R1237" i="17" s="1"/>
  <c r="AJ1239" i="17"/>
  <c r="AH1119" i="17"/>
  <c r="AK1118" i="17"/>
  <c r="AI1118" i="17"/>
  <c r="K229" i="17"/>
  <c r="M231" i="17"/>
  <c r="L231" i="17"/>
  <c r="T231" i="17" s="1"/>
  <c r="P1238" i="17" l="1"/>
  <c r="Q1238" i="17"/>
  <c r="R1238" i="17" s="1"/>
  <c r="S1241" i="17"/>
  <c r="I1239" i="17"/>
  <c r="H1240" i="17"/>
  <c r="AG1240" i="17"/>
  <c r="AJ1240" i="17"/>
  <c r="C1242" i="17"/>
  <c r="N1241" i="17"/>
  <c r="V1241" i="17"/>
  <c r="W1241" i="17" s="1"/>
  <c r="AB1242" i="17" s="1"/>
  <c r="Z1241" i="17"/>
  <c r="AA1241" i="17" s="1"/>
  <c r="AD1242" i="17" s="1"/>
  <c r="X1241" i="17"/>
  <c r="Y1241" i="17" s="1"/>
  <c r="AC1242" i="17" s="1"/>
  <c r="AE1241" i="17"/>
  <c r="AF1241" i="17"/>
  <c r="AL1239" i="17"/>
  <c r="AM1238" i="17"/>
  <c r="AH1120" i="17"/>
  <c r="AK1119" i="17"/>
  <c r="AI1119" i="17"/>
  <c r="K230" i="17"/>
  <c r="L232" i="17"/>
  <c r="M232" i="17"/>
  <c r="S1242" i="17" l="1"/>
  <c r="AJ1241" i="17"/>
  <c r="AL1240" i="17"/>
  <c r="AM1239" i="17"/>
  <c r="AG1241" i="17"/>
  <c r="I1240" i="17"/>
  <c r="H1241" i="17"/>
  <c r="P1239" i="17"/>
  <c r="Q1239" i="17"/>
  <c r="R1239" i="17" s="1"/>
  <c r="C1243" i="17"/>
  <c r="S1243" i="17" s="1"/>
  <c r="N1242" i="17"/>
  <c r="V1242" i="17"/>
  <c r="W1242" i="17" s="1"/>
  <c r="AB1243" i="17" s="1"/>
  <c r="X1242" i="17"/>
  <c r="Y1242" i="17" s="1"/>
  <c r="AC1243" i="17" s="1"/>
  <c r="Z1242" i="17"/>
  <c r="AA1242" i="17" s="1"/>
  <c r="AD1243" i="17" s="1"/>
  <c r="AF1242" i="17"/>
  <c r="AE1242" i="17"/>
  <c r="T232" i="17"/>
  <c r="AH1121" i="17"/>
  <c r="AK1120" i="17"/>
  <c r="AI1120" i="17"/>
  <c r="K231" i="17"/>
  <c r="M233" i="17"/>
  <c r="L233" i="17"/>
  <c r="AE1243" i="17" l="1"/>
  <c r="AF1243" i="17"/>
  <c r="C1244" i="17"/>
  <c r="N1243" i="17"/>
  <c r="X1243" i="17"/>
  <c r="Y1243" i="17" s="1"/>
  <c r="AC1244" i="17" s="1"/>
  <c r="Z1243" i="17"/>
  <c r="AA1243" i="17" s="1"/>
  <c r="AD1244" i="17" s="1"/>
  <c r="V1243" i="17"/>
  <c r="W1243" i="17" s="1"/>
  <c r="AB1244" i="17" s="1"/>
  <c r="I1241" i="17"/>
  <c r="H1242" i="17"/>
  <c r="P1240" i="17"/>
  <c r="Q1240" i="17"/>
  <c r="R1240" i="17" s="1"/>
  <c r="AG1242" i="17"/>
  <c r="AJ1242" i="17"/>
  <c r="AL1241" i="17"/>
  <c r="AM1240" i="17"/>
  <c r="AH1122" i="17"/>
  <c r="AI1121" i="17"/>
  <c r="AK1121" i="17"/>
  <c r="T233" i="17"/>
  <c r="K232" i="17"/>
  <c r="L234" i="17"/>
  <c r="M234" i="17"/>
  <c r="N1244" i="17" l="1"/>
  <c r="C1245" i="17"/>
  <c r="V1244" i="17"/>
  <c r="W1244" i="17" s="1"/>
  <c r="AB1245" i="17" s="1"/>
  <c r="X1244" i="17"/>
  <c r="Y1244" i="17" s="1"/>
  <c r="AC1245" i="17" s="1"/>
  <c r="Z1244" i="17"/>
  <c r="AA1244" i="17" s="1"/>
  <c r="AD1245" i="17" s="1"/>
  <c r="S1244" i="17"/>
  <c r="S1245" i="17" s="1"/>
  <c r="I1242" i="17"/>
  <c r="H1243" i="17"/>
  <c r="AL1242" i="17"/>
  <c r="AM1241" i="17"/>
  <c r="P1241" i="17"/>
  <c r="Q1241" i="17"/>
  <c r="R1241" i="17" s="1"/>
  <c r="AJ1243" i="17"/>
  <c r="AF1244" i="17"/>
  <c r="AE1244" i="17"/>
  <c r="AG1243" i="17"/>
  <c r="T234" i="17"/>
  <c r="AH1123" i="17"/>
  <c r="AK1122" i="17"/>
  <c r="AI1122" i="17"/>
  <c r="K233" i="17"/>
  <c r="L235" i="17"/>
  <c r="T235" i="17" s="1"/>
  <c r="M235" i="17"/>
  <c r="AJ1244" i="17" l="1"/>
  <c r="AF1245" i="17"/>
  <c r="AE1245" i="17"/>
  <c r="I1243" i="17"/>
  <c r="H1244" i="17"/>
  <c r="N1245" i="17"/>
  <c r="C1246" i="17"/>
  <c r="S1246" i="17" s="1"/>
  <c r="V1245" i="17"/>
  <c r="W1245" i="17" s="1"/>
  <c r="AB1246" i="17" s="1"/>
  <c r="Z1245" i="17"/>
  <c r="AA1245" i="17" s="1"/>
  <c r="AD1246" i="17" s="1"/>
  <c r="X1245" i="17"/>
  <c r="Y1245" i="17" s="1"/>
  <c r="AC1246" i="17" s="1"/>
  <c r="AL1243" i="17"/>
  <c r="AM1242" i="17"/>
  <c r="P1242" i="17"/>
  <c r="Q1242" i="17"/>
  <c r="R1242" i="17" s="1"/>
  <c r="AG1244" i="17"/>
  <c r="AH1124" i="17"/>
  <c r="AK1123" i="17"/>
  <c r="AI1123" i="17"/>
  <c r="K234" i="17"/>
  <c r="L236" i="17"/>
  <c r="M236" i="17"/>
  <c r="I1244" i="17" l="1"/>
  <c r="H1245" i="17"/>
  <c r="P1243" i="17"/>
  <c r="Q1243" i="17"/>
  <c r="R1243" i="17" s="1"/>
  <c r="AG1245" i="17"/>
  <c r="AL1244" i="17"/>
  <c r="AM1243" i="17"/>
  <c r="AF1246" i="17"/>
  <c r="AE1246" i="17"/>
  <c r="AJ1245" i="17"/>
  <c r="C1247" i="17"/>
  <c r="N1246" i="17"/>
  <c r="Z1246" i="17"/>
  <c r="AA1246" i="17" s="1"/>
  <c r="AD1247" i="17" s="1"/>
  <c r="X1246" i="17"/>
  <c r="Y1246" i="17" s="1"/>
  <c r="AC1247" i="17" s="1"/>
  <c r="V1246" i="17"/>
  <c r="W1246" i="17" s="1"/>
  <c r="AB1247" i="17" s="1"/>
  <c r="T236" i="17"/>
  <c r="AH1125" i="17"/>
  <c r="AK1124" i="17"/>
  <c r="AI1124" i="17"/>
  <c r="K235" i="17"/>
  <c r="L237" i="17"/>
  <c r="M237" i="17"/>
  <c r="AJ1246" i="17" l="1"/>
  <c r="C1248" i="17"/>
  <c r="N1247" i="17"/>
  <c r="Z1247" i="17"/>
  <c r="AA1247" i="17" s="1"/>
  <c r="AD1248" i="17" s="1"/>
  <c r="X1247" i="17"/>
  <c r="Y1247" i="17" s="1"/>
  <c r="AC1248" i="17" s="1"/>
  <c r="V1247" i="17"/>
  <c r="W1247" i="17" s="1"/>
  <c r="AB1248" i="17" s="1"/>
  <c r="S1247" i="17"/>
  <c r="S1248" i="17" s="1"/>
  <c r="AG1246" i="17"/>
  <c r="AE1247" i="17"/>
  <c r="AF1247" i="17"/>
  <c r="AL1245" i="17"/>
  <c r="AM1244" i="17"/>
  <c r="I1245" i="17"/>
  <c r="H1246" i="17"/>
  <c r="P1244" i="17"/>
  <c r="Q1244" i="17"/>
  <c r="R1244" i="17" s="1"/>
  <c r="T237" i="17"/>
  <c r="AH1126" i="17"/>
  <c r="AK1125" i="17"/>
  <c r="AI1125" i="17"/>
  <c r="K236" i="17"/>
  <c r="M238" i="17"/>
  <c r="L238" i="17"/>
  <c r="T238" i="17" s="1"/>
  <c r="P1245" i="17" l="1"/>
  <c r="Q1245" i="17"/>
  <c r="R1245" i="17" s="1"/>
  <c r="AF1248" i="17"/>
  <c r="AE1248" i="17"/>
  <c r="AL1246" i="17"/>
  <c r="AM1245" i="17"/>
  <c r="AJ1247" i="17"/>
  <c r="AG1247" i="17"/>
  <c r="C1249" i="17"/>
  <c r="N1248" i="17"/>
  <c r="V1248" i="17"/>
  <c r="W1248" i="17" s="1"/>
  <c r="AB1249" i="17" s="1"/>
  <c r="X1248" i="17"/>
  <c r="Y1248" i="17" s="1"/>
  <c r="AC1249" i="17" s="1"/>
  <c r="Z1248" i="17"/>
  <c r="AA1248" i="17" s="1"/>
  <c r="AD1249" i="17" s="1"/>
  <c r="I1246" i="17"/>
  <c r="H1247" i="17"/>
  <c r="AH1127" i="17"/>
  <c r="AK1126" i="17"/>
  <c r="AI1126" i="17"/>
  <c r="K237" i="17"/>
  <c r="L239" i="17"/>
  <c r="T239" i="17" s="1"/>
  <c r="M239" i="17"/>
  <c r="AF1249" i="17" l="1"/>
  <c r="AE1249" i="17"/>
  <c r="AL1247" i="17"/>
  <c r="AM1246" i="17"/>
  <c r="N1249" i="17"/>
  <c r="C1250" i="17"/>
  <c r="V1249" i="17"/>
  <c r="W1249" i="17" s="1"/>
  <c r="AB1250" i="17" s="1"/>
  <c r="X1249" i="17"/>
  <c r="Y1249" i="17" s="1"/>
  <c r="AC1250" i="17" s="1"/>
  <c r="Z1249" i="17"/>
  <c r="AA1249" i="17" s="1"/>
  <c r="AD1250" i="17" s="1"/>
  <c r="AG1248" i="17"/>
  <c r="I1247" i="17"/>
  <c r="H1248" i="17"/>
  <c r="P1246" i="17"/>
  <c r="Q1246" i="17"/>
  <c r="R1246" i="17" s="1"/>
  <c r="AJ1248" i="17"/>
  <c r="S1249" i="17"/>
  <c r="AH1128" i="17"/>
  <c r="AI1127" i="17"/>
  <c r="AK1127" i="17"/>
  <c r="K238" i="17"/>
  <c r="M240" i="17"/>
  <c r="L240" i="17"/>
  <c r="T240" i="17" s="1"/>
  <c r="S1250" i="17" l="1"/>
  <c r="AF1250" i="17"/>
  <c r="AE1250" i="17"/>
  <c r="N1250" i="17"/>
  <c r="C1251" i="17"/>
  <c r="Z1250" i="17"/>
  <c r="AA1250" i="17" s="1"/>
  <c r="AD1251" i="17" s="1"/>
  <c r="X1250" i="17"/>
  <c r="Y1250" i="17" s="1"/>
  <c r="AC1251" i="17" s="1"/>
  <c r="V1250" i="17"/>
  <c r="W1250" i="17" s="1"/>
  <c r="AB1251" i="17" s="1"/>
  <c r="I1248" i="17"/>
  <c r="H1249" i="17"/>
  <c r="P1247" i="17"/>
  <c r="Q1247" i="17"/>
  <c r="R1247" i="17" s="1"/>
  <c r="AL1248" i="17"/>
  <c r="AM1247" i="17"/>
  <c r="AG1249" i="17"/>
  <c r="AJ1249" i="17"/>
  <c r="AH1129" i="17"/>
  <c r="AK1128" i="17"/>
  <c r="AI1128" i="17"/>
  <c r="K239" i="17"/>
  <c r="L241" i="17"/>
  <c r="T241" i="17" s="1"/>
  <c r="M241" i="17"/>
  <c r="AF1251" i="17" l="1"/>
  <c r="AE1251" i="17"/>
  <c r="N1251" i="17"/>
  <c r="V1251" i="17"/>
  <c r="W1251" i="17" s="1"/>
  <c r="Z1251" i="17"/>
  <c r="AA1251" i="17" s="1"/>
  <c r="X1251" i="17"/>
  <c r="Y1251" i="17" s="1"/>
  <c r="AL1249" i="17"/>
  <c r="AM1248" i="17"/>
  <c r="I1249" i="17"/>
  <c r="H1250" i="17"/>
  <c r="AG1250" i="17"/>
  <c r="P1248" i="17"/>
  <c r="Q1248" i="17"/>
  <c r="R1248" i="17" s="1"/>
  <c r="S1251" i="17"/>
  <c r="AJ1250" i="17"/>
  <c r="AH1130" i="17"/>
  <c r="AK1129" i="17"/>
  <c r="AI1129" i="17"/>
  <c r="K240" i="17"/>
  <c r="L242" i="17"/>
  <c r="T242" i="17" s="1"/>
  <c r="M242" i="17"/>
  <c r="P1249" i="17" l="1"/>
  <c r="Q1249" i="17"/>
  <c r="R1249" i="17" s="1"/>
  <c r="I1250" i="17"/>
  <c r="H1251" i="17"/>
  <c r="AL1250" i="17"/>
  <c r="AM1249" i="17"/>
  <c r="AG1251" i="17"/>
  <c r="AJ1251" i="17"/>
  <c r="AH1131" i="17"/>
  <c r="AK1130" i="17"/>
  <c r="AI1130" i="17"/>
  <c r="K241" i="17"/>
  <c r="M243" i="17"/>
  <c r="L243" i="17"/>
  <c r="T243" i="17" s="1"/>
  <c r="AL1251" i="17" l="1"/>
  <c r="AM1250" i="17"/>
  <c r="I1251" i="17"/>
  <c r="P1250" i="17"/>
  <c r="Q1250" i="17"/>
  <c r="R1250" i="17" s="1"/>
  <c r="AH1132" i="17"/>
  <c r="AI1131" i="17"/>
  <c r="AK1131" i="17"/>
  <c r="K242" i="17"/>
  <c r="M244" i="17"/>
  <c r="L244" i="17"/>
  <c r="T244" i="17" s="1"/>
  <c r="AM1251" i="17" l="1"/>
  <c r="P1251" i="17"/>
  <c r="Q1251" i="17"/>
  <c r="R1251" i="17" s="1"/>
  <c r="AH1133" i="17"/>
  <c r="AK1132" i="17"/>
  <c r="AI1132" i="17"/>
  <c r="K243" i="17"/>
  <c r="L245" i="17"/>
  <c r="T245" i="17" s="1"/>
  <c r="M245" i="17"/>
  <c r="AH1134" i="17" l="1"/>
  <c r="AI1133" i="17"/>
  <c r="AK1133" i="17"/>
  <c r="K244" i="17"/>
  <c r="M246" i="17"/>
  <c r="L246" i="17"/>
  <c r="T246" i="17" s="1"/>
  <c r="AH1135" i="17" l="1"/>
  <c r="AK1134" i="17"/>
  <c r="AI1134" i="17"/>
  <c r="K245" i="17"/>
  <c r="L247" i="17"/>
  <c r="T247" i="17" s="1"/>
  <c r="M247" i="17"/>
  <c r="AH1136" i="17" l="1"/>
  <c r="AK1135" i="17"/>
  <c r="AI1135" i="17"/>
  <c r="K246" i="17"/>
  <c r="M248" i="17"/>
  <c r="L248" i="17"/>
  <c r="T248" i="17" l="1"/>
  <c r="AH1137" i="17"/>
  <c r="AK1136" i="17"/>
  <c r="AI1136" i="17"/>
  <c r="K247" i="17"/>
  <c r="M249" i="17"/>
  <c r="L249" i="17"/>
  <c r="T249" i="17" s="1"/>
  <c r="AH1138" i="17" l="1"/>
  <c r="AK1137" i="17"/>
  <c r="AI1137" i="17"/>
  <c r="K248" i="17"/>
  <c r="L250" i="17"/>
  <c r="M250" i="17"/>
  <c r="T250" i="17" l="1"/>
  <c r="AH1139" i="17"/>
  <c r="AI1138" i="17"/>
  <c r="AK1138" i="17"/>
  <c r="K249" i="17"/>
  <c r="M251" i="17"/>
  <c r="L251" i="17"/>
  <c r="AH1140" i="17" l="1"/>
  <c r="AK1139" i="17"/>
  <c r="AI1139" i="17"/>
  <c r="T251" i="17"/>
  <c r="K250" i="17"/>
  <c r="L252" i="17"/>
  <c r="M252" i="17"/>
  <c r="T252" i="17" l="1"/>
  <c r="AH1141" i="17"/>
  <c r="AK1140" i="17"/>
  <c r="AI1140" i="17"/>
  <c r="K251" i="17"/>
  <c r="M253" i="17"/>
  <c r="L253" i="17"/>
  <c r="T253" i="17" s="1"/>
  <c r="AH1142" i="17" l="1"/>
  <c r="AI1141" i="17"/>
  <c r="AK1141" i="17"/>
  <c r="K252" i="17"/>
  <c r="M254" i="17"/>
  <c r="L254" i="17"/>
  <c r="AH1143" i="17" l="1"/>
  <c r="AK1142" i="17"/>
  <c r="AI1142" i="17"/>
  <c r="T254" i="17"/>
  <c r="K253" i="17"/>
  <c r="L255" i="17"/>
  <c r="M255" i="17"/>
  <c r="T255" i="17" l="1"/>
  <c r="AH1144" i="17"/>
  <c r="AK1143" i="17"/>
  <c r="AI1143" i="17"/>
  <c r="K254" i="17"/>
  <c r="M256" i="17"/>
  <c r="L256" i="17"/>
  <c r="AH1145" i="17" l="1"/>
  <c r="AK1144" i="17"/>
  <c r="AI1144" i="17"/>
  <c r="T256" i="17"/>
  <c r="K255" i="17"/>
  <c r="L257" i="17"/>
  <c r="M257" i="17"/>
  <c r="T257" i="17" l="1"/>
  <c r="AH1146" i="17"/>
  <c r="AK1145" i="17"/>
  <c r="AI1145" i="17"/>
  <c r="K256" i="17"/>
  <c r="L258" i="17"/>
  <c r="M258" i="17"/>
  <c r="T258" i="17" l="1"/>
  <c r="AH1147" i="17"/>
  <c r="AI1146" i="17"/>
  <c r="AK1146" i="17"/>
  <c r="K257" i="17"/>
  <c r="L259" i="17"/>
  <c r="T259" i="17" s="1"/>
  <c r="M259" i="17"/>
  <c r="AH1148" i="17" l="1"/>
  <c r="AK1147" i="17"/>
  <c r="AI1147" i="17"/>
  <c r="K258" i="17"/>
  <c r="L260" i="17"/>
  <c r="T260" i="17" s="1"/>
  <c r="M260" i="17"/>
  <c r="AH1149" i="17" l="1"/>
  <c r="AI1148" i="17"/>
  <c r="AK1148" i="17"/>
  <c r="K259" i="17"/>
  <c r="M261" i="17"/>
  <c r="L261" i="17"/>
  <c r="T261" i="17" s="1"/>
  <c r="AH1150" i="17" l="1"/>
  <c r="AK1149" i="17"/>
  <c r="AI1149" i="17"/>
  <c r="K260" i="17"/>
  <c r="L262" i="17"/>
  <c r="T262" i="17" s="1"/>
  <c r="M262" i="17"/>
  <c r="AH1151" i="17" l="1"/>
  <c r="AK1150" i="17"/>
  <c r="AI1150" i="17"/>
  <c r="K261" i="17"/>
  <c r="M263" i="17"/>
  <c r="L263" i="17"/>
  <c r="T263" i="17" s="1"/>
  <c r="AH1152" i="17" l="1"/>
  <c r="AK1151" i="17"/>
  <c r="AI1151" i="17"/>
  <c r="K262" i="17"/>
  <c r="L264" i="17"/>
  <c r="T264" i="17" s="1"/>
  <c r="M264" i="17"/>
  <c r="AH1153" i="17" l="1"/>
  <c r="AK1152" i="17"/>
  <c r="AI1152" i="17"/>
  <c r="K263" i="17"/>
  <c r="M265" i="17"/>
  <c r="L265" i="17"/>
  <c r="T265" i="17" s="1"/>
  <c r="AH1154" i="17" l="1"/>
  <c r="AI1153" i="17"/>
  <c r="AK1153" i="17"/>
  <c r="K264" i="17"/>
  <c r="L266" i="17"/>
  <c r="T266" i="17" s="1"/>
  <c r="M266" i="17"/>
  <c r="AH1155" i="17" l="1"/>
  <c r="AK1154" i="17"/>
  <c r="AI1154" i="17"/>
  <c r="K265" i="17"/>
  <c r="M267" i="17"/>
  <c r="L267" i="17"/>
  <c r="T267" i="17" s="1"/>
  <c r="AH1156" i="17" l="1"/>
  <c r="AK1155" i="17"/>
  <c r="AI1155" i="17"/>
  <c r="K266" i="17"/>
  <c r="M268" i="17"/>
  <c r="L268" i="17"/>
  <c r="T268" i="17" s="1"/>
  <c r="AH1157" i="17" l="1"/>
  <c r="AI1156" i="17"/>
  <c r="AK1156" i="17"/>
  <c r="K267" i="17"/>
  <c r="L269" i="17"/>
  <c r="T269" i="17" s="1"/>
  <c r="M269" i="17"/>
  <c r="AH1158" i="17" l="1"/>
  <c r="AI1157" i="17"/>
  <c r="AK1157" i="17"/>
  <c r="K268" i="17"/>
  <c r="L270" i="17"/>
  <c r="T270" i="17" s="1"/>
  <c r="M270" i="17"/>
  <c r="AH1159" i="17" l="1"/>
  <c r="AK1158" i="17"/>
  <c r="AI1158" i="17"/>
  <c r="K269" i="17"/>
  <c r="L271" i="17"/>
  <c r="T271" i="17" s="1"/>
  <c r="M271" i="17"/>
  <c r="AH1160" i="17" l="1"/>
  <c r="AK1159" i="17"/>
  <c r="AI1159" i="17"/>
  <c r="K270" i="17"/>
  <c r="M272" i="17"/>
  <c r="L272" i="17"/>
  <c r="T272" i="17" s="1"/>
  <c r="AH1161" i="17" l="1"/>
  <c r="AK1160" i="17"/>
  <c r="AI1160" i="17"/>
  <c r="K271" i="17"/>
  <c r="M273" i="17"/>
  <c r="L273" i="17"/>
  <c r="T273" i="17" s="1"/>
  <c r="AH1162" i="17" l="1"/>
  <c r="AK1161" i="17"/>
  <c r="AI1161" i="17"/>
  <c r="K272" i="17"/>
  <c r="L274" i="17"/>
  <c r="T274" i="17" s="1"/>
  <c r="M274" i="17"/>
  <c r="AH1163" i="17" l="1"/>
  <c r="AK1162" i="17"/>
  <c r="AI1162" i="17"/>
  <c r="K273" i="17"/>
  <c r="M275" i="17"/>
  <c r="L275" i="17"/>
  <c r="T275" i="17" s="1"/>
  <c r="AH1164" i="17" l="1"/>
  <c r="AK1163" i="17"/>
  <c r="AI1163" i="17"/>
  <c r="K274" i="17"/>
  <c r="M276" i="17"/>
  <c r="L276" i="17"/>
  <c r="T276" i="17" s="1"/>
  <c r="AH1165" i="17" l="1"/>
  <c r="AK1164" i="17"/>
  <c r="AI1164" i="17"/>
  <c r="K275" i="17"/>
  <c r="L277" i="17"/>
  <c r="T277" i="17" s="1"/>
  <c r="M277" i="17"/>
  <c r="AH1166" i="17" l="1"/>
  <c r="AI1165" i="17"/>
  <c r="AK1165" i="17"/>
  <c r="K276" i="17"/>
  <c r="M278" i="17"/>
  <c r="L278" i="17"/>
  <c r="T278" i="17" s="1"/>
  <c r="AH1167" i="17" l="1"/>
  <c r="AK1166" i="17"/>
  <c r="AI1166" i="17"/>
  <c r="K277" i="17"/>
  <c r="L279" i="17"/>
  <c r="T279" i="17" s="1"/>
  <c r="M279" i="17"/>
  <c r="AH1168" i="17" l="1"/>
  <c r="AK1167" i="17"/>
  <c r="AI1167" i="17"/>
  <c r="K278" i="17"/>
  <c r="M280" i="17"/>
  <c r="L280" i="17"/>
  <c r="T280" i="17" s="1"/>
  <c r="AH1169" i="17" l="1"/>
  <c r="AK1168" i="17"/>
  <c r="AI1168" i="17"/>
  <c r="K279" i="17"/>
  <c r="L281" i="17"/>
  <c r="T281" i="17" s="1"/>
  <c r="M281" i="17"/>
  <c r="AH1170" i="17" l="1"/>
  <c r="AK1169" i="17"/>
  <c r="AI1169" i="17"/>
  <c r="K280" i="17"/>
  <c r="L282" i="17"/>
  <c r="T282" i="17" s="1"/>
  <c r="M282" i="17"/>
  <c r="AH1171" i="17" l="1"/>
  <c r="AI1170" i="17"/>
  <c r="AK1170" i="17"/>
  <c r="K281" i="17"/>
  <c r="M283" i="17"/>
  <c r="L283" i="17"/>
  <c r="T283" i="17" s="1"/>
  <c r="AH1172" i="17" l="1"/>
  <c r="AK1171" i="17"/>
  <c r="AI1171" i="17"/>
  <c r="K282" i="17"/>
  <c r="M284" i="17"/>
  <c r="L284" i="17"/>
  <c r="T284" i="17" s="1"/>
  <c r="AH1173" i="17" l="1"/>
  <c r="AK1172" i="17"/>
  <c r="AI1172" i="17"/>
  <c r="K283" i="17"/>
  <c r="L285" i="17"/>
  <c r="T285" i="17" s="1"/>
  <c r="M285" i="17"/>
  <c r="AH1174" i="17" l="1"/>
  <c r="AI1173" i="17"/>
  <c r="AK1173" i="17"/>
  <c r="K284" i="17"/>
  <c r="M286" i="17"/>
  <c r="L286" i="17"/>
  <c r="T286" i="17" s="1"/>
  <c r="AH1175" i="17" l="1"/>
  <c r="AI1174" i="17"/>
  <c r="AK1174" i="17"/>
  <c r="K285" i="17"/>
  <c r="L287" i="17"/>
  <c r="T287" i="17" s="1"/>
  <c r="M287" i="17"/>
  <c r="AH1176" i="17" l="1"/>
  <c r="AK1175" i="17"/>
  <c r="AI1175" i="17"/>
  <c r="K286" i="17"/>
  <c r="M288" i="17"/>
  <c r="L288" i="17"/>
  <c r="T288" i="17" s="1"/>
  <c r="AH1177" i="17" l="1"/>
  <c r="AI1176" i="17"/>
  <c r="AK1176" i="17"/>
  <c r="K287" i="17"/>
  <c r="M289" i="17"/>
  <c r="L289" i="17"/>
  <c r="T289" i="17" s="1"/>
  <c r="AH1178" i="17" l="1"/>
  <c r="AK1177" i="17"/>
  <c r="AI1177" i="17"/>
  <c r="K288" i="17"/>
  <c r="M290" i="17"/>
  <c r="L290" i="17"/>
  <c r="T290" i="17" s="1"/>
  <c r="AH1179" i="17" l="1"/>
  <c r="AI1178" i="17"/>
  <c r="AK1178" i="17"/>
  <c r="K289" i="17"/>
  <c r="L291" i="17"/>
  <c r="T291" i="17" s="1"/>
  <c r="M291" i="17"/>
  <c r="AH1180" i="17" l="1"/>
  <c r="AK1179" i="17"/>
  <c r="AI1179" i="17"/>
  <c r="K290" i="17"/>
  <c r="M292" i="17"/>
  <c r="L292" i="17"/>
  <c r="T292" i="17" s="1"/>
  <c r="AH1181" i="17" l="1"/>
  <c r="AI1180" i="17"/>
  <c r="AK1180" i="17"/>
  <c r="K291" i="17"/>
  <c r="L293" i="17"/>
  <c r="T293" i="17" s="1"/>
  <c r="M293" i="17"/>
  <c r="AH1182" i="17" l="1"/>
  <c r="AI1181" i="17"/>
  <c r="AK1181" i="17"/>
  <c r="K292" i="17"/>
  <c r="L294" i="17"/>
  <c r="T294" i="17" s="1"/>
  <c r="M294" i="17"/>
  <c r="AH1183" i="17" l="1"/>
  <c r="AK1182" i="17"/>
  <c r="AI1182" i="17"/>
  <c r="K293" i="17"/>
  <c r="M295" i="17"/>
  <c r="L295" i="17"/>
  <c r="T295" i="17" s="1"/>
  <c r="AH1184" i="17" l="1"/>
  <c r="AI1183" i="17"/>
  <c r="AK1183" i="17"/>
  <c r="K294" i="17"/>
  <c r="M296" i="17"/>
  <c r="L296" i="17"/>
  <c r="T296" i="17" s="1"/>
  <c r="AH1185" i="17" l="1"/>
  <c r="AK1184" i="17"/>
  <c r="AI1184" i="17"/>
  <c r="K295" i="17"/>
  <c r="L297" i="17"/>
  <c r="T297" i="17" s="1"/>
  <c r="M297" i="17"/>
  <c r="AH1186" i="17" l="1"/>
  <c r="AK1185" i="17"/>
  <c r="AI1185" i="17"/>
  <c r="K296" i="17"/>
  <c r="L298" i="17"/>
  <c r="T298" i="17" s="1"/>
  <c r="M298" i="17"/>
  <c r="AH1187" i="17" l="1"/>
  <c r="AK1186" i="17"/>
  <c r="AI1186" i="17"/>
  <c r="K297" i="17"/>
  <c r="M299" i="17"/>
  <c r="L299" i="17"/>
  <c r="T299" i="17" s="1"/>
  <c r="AH1188" i="17" l="1"/>
  <c r="AI1187" i="17"/>
  <c r="AK1187" i="17"/>
  <c r="K298" i="17"/>
  <c r="M300" i="17"/>
  <c r="L300" i="17"/>
  <c r="T300" i="17" s="1"/>
  <c r="AH1189" i="17" l="1"/>
  <c r="AK1188" i="17"/>
  <c r="AI1188" i="17"/>
  <c r="K299" i="17"/>
  <c r="L301" i="17"/>
  <c r="T301" i="17" s="1"/>
  <c r="M301" i="17"/>
  <c r="AH1190" i="17" l="1"/>
  <c r="AI1189" i="17"/>
  <c r="AK1189" i="17"/>
  <c r="K300" i="17"/>
  <c r="M302" i="17"/>
  <c r="L302" i="17"/>
  <c r="T302" i="17" s="1"/>
  <c r="AH1191" i="17" l="1"/>
  <c r="AI1190" i="17"/>
  <c r="AK1190" i="17"/>
  <c r="K301" i="17"/>
  <c r="L303" i="17"/>
  <c r="T303" i="17" s="1"/>
  <c r="M303" i="17"/>
  <c r="AH1192" i="17" l="1"/>
  <c r="AK1191" i="17"/>
  <c r="AI1191" i="17"/>
  <c r="K302" i="17"/>
  <c r="L304" i="17"/>
  <c r="T304" i="17" s="1"/>
  <c r="M304" i="17"/>
  <c r="AH1193" i="17" l="1"/>
  <c r="AK1192" i="17"/>
  <c r="AI1192" i="17"/>
  <c r="K303" i="17"/>
  <c r="L305" i="17"/>
  <c r="T305" i="17" s="1"/>
  <c r="M305" i="17"/>
  <c r="AH1194" i="17" l="1"/>
  <c r="AI1193" i="17"/>
  <c r="AK1193" i="17"/>
  <c r="K304" i="17"/>
  <c r="M306" i="17"/>
  <c r="L306" i="17"/>
  <c r="T306" i="17" s="1"/>
  <c r="AH1195" i="17" l="1"/>
  <c r="AI1194" i="17"/>
  <c r="AK1194" i="17"/>
  <c r="K305" i="17"/>
  <c r="L307" i="17"/>
  <c r="T307" i="17" s="1"/>
  <c r="M307" i="17"/>
  <c r="AH1196" i="17" l="1"/>
  <c r="AI1195" i="17"/>
  <c r="AK1195" i="17"/>
  <c r="K306" i="17"/>
  <c r="L308" i="17"/>
  <c r="T308" i="17" s="1"/>
  <c r="M308" i="17"/>
  <c r="AH1197" i="17" l="1"/>
  <c r="AI1196" i="17"/>
  <c r="AK1196" i="17"/>
  <c r="K307" i="17"/>
  <c r="L309" i="17"/>
  <c r="T309" i="17" s="1"/>
  <c r="M309" i="17"/>
  <c r="AH1198" i="17" l="1"/>
  <c r="AK1197" i="17"/>
  <c r="AI1197" i="17"/>
  <c r="K308" i="17"/>
  <c r="L310" i="17"/>
  <c r="T310" i="17" s="1"/>
  <c r="M310" i="17"/>
  <c r="AH1199" i="17" l="1"/>
  <c r="AI1198" i="17"/>
  <c r="AK1198" i="17"/>
  <c r="K309" i="17"/>
  <c r="M311" i="17"/>
  <c r="L311" i="17"/>
  <c r="T311" i="17" s="1"/>
  <c r="AH1200" i="17" l="1"/>
  <c r="AK1199" i="17"/>
  <c r="AI1199" i="17"/>
  <c r="K310" i="17"/>
  <c r="M312" i="17"/>
  <c r="L312" i="17"/>
  <c r="T312" i="17" s="1"/>
  <c r="AH1201" i="17" l="1"/>
  <c r="AK1200" i="17"/>
  <c r="AI1200" i="17"/>
  <c r="K311" i="17"/>
  <c r="M313" i="17"/>
  <c r="L313" i="17"/>
  <c r="T313" i="17" s="1"/>
  <c r="AH1202" i="17" l="1"/>
  <c r="AK1201" i="17"/>
  <c r="AI1201" i="17"/>
  <c r="K312" i="17"/>
  <c r="M314" i="17"/>
  <c r="L314" i="17"/>
  <c r="T314" i="17" s="1"/>
  <c r="AH1203" i="17" l="1"/>
  <c r="AH1204" i="17" s="1"/>
  <c r="AI1202" i="17"/>
  <c r="AK1202" i="17"/>
  <c r="K313" i="17"/>
  <c r="L315" i="17"/>
  <c r="T315" i="17" s="1"/>
  <c r="M315" i="17"/>
  <c r="AH1205" i="17" l="1"/>
  <c r="AK1204" i="17"/>
  <c r="AI1204" i="17"/>
  <c r="AK1203" i="17"/>
  <c r="AI1203" i="17"/>
  <c r="K314" i="17"/>
  <c r="L316" i="17"/>
  <c r="T316" i="17" s="1"/>
  <c r="M316" i="17"/>
  <c r="AH1206" i="17" l="1"/>
  <c r="AK1205" i="17"/>
  <c r="AI1205" i="17"/>
  <c r="K315" i="17"/>
  <c r="L317" i="17"/>
  <c r="T317" i="17" s="1"/>
  <c r="M317" i="17"/>
  <c r="AH1207" i="17" l="1"/>
  <c r="AI1206" i="17"/>
  <c r="AK1206" i="17"/>
  <c r="K316" i="17"/>
  <c r="L318" i="17"/>
  <c r="T318" i="17" s="1"/>
  <c r="M318" i="17"/>
  <c r="AH1208" i="17" l="1"/>
  <c r="AI1207" i="17"/>
  <c r="AK1207" i="17"/>
  <c r="K317" i="17"/>
  <c r="L319" i="17"/>
  <c r="T319" i="17" s="1"/>
  <c r="M319" i="17"/>
  <c r="AH1209" i="17" l="1"/>
  <c r="AK1208" i="17"/>
  <c r="AI1208" i="17"/>
  <c r="K318" i="17"/>
  <c r="M320" i="17"/>
  <c r="L320" i="17"/>
  <c r="T320" i="17" s="1"/>
  <c r="AH1210" i="17" l="1"/>
  <c r="AK1209" i="17"/>
  <c r="AI1209" i="17"/>
  <c r="K319" i="17"/>
  <c r="L321" i="17"/>
  <c r="T321" i="17" s="1"/>
  <c r="M321" i="17"/>
  <c r="AH1211" i="17" l="1"/>
  <c r="AK1210" i="17"/>
  <c r="AI1210" i="17"/>
  <c r="K320" i="17"/>
  <c r="M322" i="17"/>
  <c r="L322" i="17"/>
  <c r="T322" i="17" s="1"/>
  <c r="AH1212" i="17" l="1"/>
  <c r="AK1211" i="17"/>
  <c r="AI1211" i="17"/>
  <c r="K321" i="17"/>
  <c r="M323" i="17"/>
  <c r="L323" i="17"/>
  <c r="T323" i="17" s="1"/>
  <c r="AH1213" i="17" l="1"/>
  <c r="AK1212" i="17"/>
  <c r="AI1212" i="17"/>
  <c r="K322" i="17"/>
  <c r="M324" i="17"/>
  <c r="L324" i="17"/>
  <c r="T324" i="17" s="1"/>
  <c r="AH1214" i="17" l="1"/>
  <c r="AK1213" i="17"/>
  <c r="AI1213" i="17"/>
  <c r="K323" i="17"/>
  <c r="L325" i="17"/>
  <c r="T325" i="17" s="1"/>
  <c r="M325" i="17"/>
  <c r="AH1215" i="17" l="1"/>
  <c r="AK1214" i="17"/>
  <c r="AI1214" i="17"/>
  <c r="K324" i="17"/>
  <c r="L326" i="17"/>
  <c r="T326" i="17" s="1"/>
  <c r="M326" i="17"/>
  <c r="AH1216" i="17" l="1"/>
  <c r="AK1215" i="17"/>
  <c r="AI1215" i="17"/>
  <c r="K325" i="17"/>
  <c r="L327" i="17"/>
  <c r="T327" i="17" s="1"/>
  <c r="M327" i="17"/>
  <c r="AH1217" i="17" l="1"/>
  <c r="AK1216" i="17"/>
  <c r="AI1216" i="17"/>
  <c r="K326" i="17"/>
  <c r="M328" i="17"/>
  <c r="L328" i="17"/>
  <c r="T328" i="17" s="1"/>
  <c r="AH1218" i="17" l="1"/>
  <c r="AI1217" i="17"/>
  <c r="AK1217" i="17"/>
  <c r="K327" i="17"/>
  <c r="L329" i="17"/>
  <c r="T329" i="17" s="1"/>
  <c r="M329" i="17"/>
  <c r="AH1219" i="17" l="1"/>
  <c r="AK1218" i="17"/>
  <c r="AI1218" i="17"/>
  <c r="K328" i="17"/>
  <c r="M330" i="17"/>
  <c r="L330" i="17"/>
  <c r="T330" i="17" s="1"/>
  <c r="AH1220" i="17" l="1"/>
  <c r="AK1219" i="17"/>
  <c r="AI1219" i="17"/>
  <c r="K329" i="17"/>
  <c r="L331" i="17"/>
  <c r="T331" i="17" s="1"/>
  <c r="M331" i="17"/>
  <c r="AH1221" i="17" l="1"/>
  <c r="AK1220" i="17"/>
  <c r="AI1220" i="17"/>
  <c r="K330" i="17"/>
  <c r="M332" i="17"/>
  <c r="L332" i="17"/>
  <c r="T332" i="17" s="1"/>
  <c r="AH1222" i="17" l="1"/>
  <c r="AI1221" i="17"/>
  <c r="AK1221" i="17"/>
  <c r="K331" i="17"/>
  <c r="L333" i="17"/>
  <c r="T333" i="17" s="1"/>
  <c r="M333" i="17"/>
  <c r="AH1223" i="17" l="1"/>
  <c r="AK1222" i="17"/>
  <c r="AI1222" i="17"/>
  <c r="K332" i="17"/>
  <c r="M334" i="17"/>
  <c r="L334" i="17"/>
  <c r="T334" i="17" s="1"/>
  <c r="AH1224" i="17" l="1"/>
  <c r="AK1223" i="17"/>
  <c r="AI1223" i="17"/>
  <c r="K333" i="17"/>
  <c r="L335" i="17"/>
  <c r="T335" i="17" s="1"/>
  <c r="M335" i="17"/>
  <c r="AH1225" i="17" l="1"/>
  <c r="AK1224" i="17"/>
  <c r="AI1224" i="17"/>
  <c r="K334" i="17"/>
  <c r="M336" i="17"/>
  <c r="L336" i="17"/>
  <c r="T336" i="17" s="1"/>
  <c r="AH1226" i="17" l="1"/>
  <c r="AI1225" i="17"/>
  <c r="AK1225" i="17"/>
  <c r="K335" i="17"/>
  <c r="M337" i="17"/>
  <c r="L337" i="17"/>
  <c r="T337" i="17" s="1"/>
  <c r="AH1227" i="17" l="1"/>
  <c r="AI1226" i="17"/>
  <c r="AK1226" i="17"/>
  <c r="K336" i="17"/>
  <c r="L338" i="17"/>
  <c r="T338" i="17" s="1"/>
  <c r="M338" i="17"/>
  <c r="AH1228" i="17" l="1"/>
  <c r="AI1227" i="17"/>
  <c r="AK1227" i="17"/>
  <c r="K337" i="17"/>
  <c r="L339" i="17"/>
  <c r="T339" i="17" s="1"/>
  <c r="M339" i="17"/>
  <c r="AH1229" i="17" l="1"/>
  <c r="AK1228" i="17"/>
  <c r="AI1228" i="17"/>
  <c r="K338" i="17"/>
  <c r="M340" i="17"/>
  <c r="L340" i="17"/>
  <c r="T340" i="17" s="1"/>
  <c r="AH1230" i="17" l="1"/>
  <c r="AK1229" i="17"/>
  <c r="AI1229" i="17"/>
  <c r="K339" i="17"/>
  <c r="L341" i="17"/>
  <c r="M341" i="17"/>
  <c r="AH1231" i="17" l="1"/>
  <c r="AK1230" i="17"/>
  <c r="AI1230" i="17"/>
  <c r="K340" i="17"/>
  <c r="T341" i="17"/>
  <c r="L342" i="17"/>
  <c r="M342" i="17"/>
  <c r="AH1232" i="17" l="1"/>
  <c r="AK1231" i="17"/>
  <c r="AI1231" i="17"/>
  <c r="T342" i="17"/>
  <c r="K341" i="17"/>
  <c r="M343" i="17"/>
  <c r="L343" i="17"/>
  <c r="AH1233" i="17" l="1"/>
  <c r="AK1232" i="17"/>
  <c r="AI1232" i="17"/>
  <c r="K342" i="17"/>
  <c r="M344" i="17"/>
  <c r="L344" i="17"/>
  <c r="T343" i="17"/>
  <c r="AH1234" i="17" l="1"/>
  <c r="AK1233" i="17"/>
  <c r="AI1233" i="17"/>
  <c r="K343" i="17"/>
  <c r="L345" i="17"/>
  <c r="M345" i="17"/>
  <c r="T344" i="17"/>
  <c r="AH1235" i="17" l="1"/>
  <c r="AK1234" i="17"/>
  <c r="AI1234" i="17"/>
  <c r="K344" i="17"/>
  <c r="M346" i="17"/>
  <c r="L346" i="17"/>
  <c r="T345" i="17"/>
  <c r="AH1236" i="17" l="1"/>
  <c r="AK1235" i="17"/>
  <c r="AI1235" i="17"/>
  <c r="K345" i="17"/>
  <c r="M347" i="17"/>
  <c r="L347" i="17"/>
  <c r="T346" i="17"/>
  <c r="AH1237" i="17" l="1"/>
  <c r="AK1236" i="17"/>
  <c r="AI1236" i="17"/>
  <c r="K346" i="17"/>
  <c r="L348" i="17"/>
  <c r="M348" i="17"/>
  <c r="T347" i="17"/>
  <c r="AH1238" i="17" l="1"/>
  <c r="AK1237" i="17"/>
  <c r="AI1237" i="17"/>
  <c r="K347" i="17"/>
  <c r="L349" i="17"/>
  <c r="M349" i="17"/>
  <c r="T348" i="17"/>
  <c r="AH1239" i="17" l="1"/>
  <c r="AI1238" i="17"/>
  <c r="AK1238" i="17"/>
  <c r="T349" i="17"/>
  <c r="K348" i="17"/>
  <c r="L350" i="17"/>
  <c r="M350" i="17"/>
  <c r="AH1240" i="17" l="1"/>
  <c r="AK1239" i="17"/>
  <c r="AI1239" i="17"/>
  <c r="K349" i="17"/>
  <c r="M351" i="17"/>
  <c r="L351" i="17"/>
  <c r="T350" i="17"/>
  <c r="AH1241" i="17" l="1"/>
  <c r="AK1240" i="17"/>
  <c r="AI1240" i="17"/>
  <c r="K350" i="17"/>
  <c r="L352" i="17"/>
  <c r="M352" i="17"/>
  <c r="T351" i="17"/>
  <c r="AH1242" i="17" l="1"/>
  <c r="AK1241" i="17"/>
  <c r="AI1241" i="17"/>
  <c r="K351" i="17"/>
  <c r="L353" i="17"/>
  <c r="M353" i="17"/>
  <c r="T352" i="17"/>
  <c r="AH1243" i="17" l="1"/>
  <c r="AK1242" i="17"/>
  <c r="AI1242" i="17"/>
  <c r="K352" i="17"/>
  <c r="M354" i="17"/>
  <c r="L354" i="17"/>
  <c r="T353" i="17"/>
  <c r="AH1244" i="17" l="1"/>
  <c r="AI1243" i="17"/>
  <c r="AK1243" i="17"/>
  <c r="K353" i="17"/>
  <c r="L355" i="17"/>
  <c r="M355" i="17"/>
  <c r="T354" i="17"/>
  <c r="AH1245" i="17" l="1"/>
  <c r="AK1244" i="17"/>
  <c r="AI1244" i="17"/>
  <c r="K354" i="17"/>
  <c r="M356" i="17"/>
  <c r="L356" i="17"/>
  <c r="T355" i="17"/>
  <c r="AH1246" i="17" l="1"/>
  <c r="AK1245" i="17"/>
  <c r="AI1245" i="17"/>
  <c r="K355" i="17"/>
  <c r="L357" i="17"/>
  <c r="M357" i="17"/>
  <c r="T356" i="17"/>
  <c r="AH1247" i="17" l="1"/>
  <c r="AK1246" i="17"/>
  <c r="AI1246" i="17"/>
  <c r="K356" i="17"/>
  <c r="L358" i="17"/>
  <c r="M358" i="17"/>
  <c r="T357" i="17"/>
  <c r="AH1248" i="17" l="1"/>
  <c r="AK1247" i="17"/>
  <c r="AI1247" i="17"/>
  <c r="K357" i="17"/>
  <c r="M359" i="17"/>
  <c r="L359" i="17"/>
  <c r="T358" i="17"/>
  <c r="AH1249" i="17" l="1"/>
  <c r="AK1248" i="17"/>
  <c r="AI1248" i="17"/>
  <c r="K358" i="17"/>
  <c r="L360" i="17"/>
  <c r="M360" i="17"/>
  <c r="T359" i="17"/>
  <c r="AH1250" i="17" l="1"/>
  <c r="AK1249" i="17"/>
  <c r="AI1249" i="17"/>
  <c r="K359" i="17"/>
  <c r="L361" i="17"/>
  <c r="M361" i="17"/>
  <c r="T360" i="17"/>
  <c r="AH1251" i="17" l="1"/>
  <c r="AK1250" i="17"/>
  <c r="AI1250" i="17"/>
  <c r="K360" i="17"/>
  <c r="L362" i="17"/>
  <c r="M362" i="17"/>
  <c r="T361" i="17"/>
  <c r="AK1251" i="17" l="1"/>
  <c r="AI1251" i="17"/>
  <c r="T362" i="17"/>
  <c r="K361" i="17"/>
  <c r="M363" i="17"/>
  <c r="L363" i="17"/>
  <c r="K362" i="17" l="1"/>
  <c r="L364" i="17"/>
  <c r="M364" i="17"/>
  <c r="T363" i="17"/>
  <c r="T364" i="17" l="1"/>
  <c r="K363" i="17"/>
  <c r="L365" i="17"/>
  <c r="M365" i="17"/>
  <c r="K364" i="17" l="1"/>
  <c r="L366" i="17"/>
  <c r="M366" i="17"/>
  <c r="T365" i="17"/>
  <c r="T366" i="17" l="1"/>
  <c r="K365" i="17"/>
  <c r="M367" i="17"/>
  <c r="L367" i="17"/>
  <c r="K366" i="17" l="1"/>
  <c r="L368" i="17"/>
  <c r="M368" i="17"/>
  <c r="T367" i="17"/>
  <c r="T368" i="17" l="1"/>
  <c r="K367" i="17"/>
  <c r="L369" i="17"/>
  <c r="M369" i="17"/>
  <c r="K368" i="17" l="1"/>
  <c r="M370" i="17"/>
  <c r="L370" i="17"/>
  <c r="T369" i="17"/>
  <c r="T370" i="17" l="1"/>
  <c r="K369" i="17"/>
  <c r="L371" i="17"/>
  <c r="M371" i="17"/>
  <c r="K370" i="17" l="1"/>
  <c r="M372" i="17"/>
  <c r="L372" i="17"/>
  <c r="T371" i="17"/>
  <c r="T372" i="17" l="1"/>
  <c r="K371" i="17"/>
  <c r="L373" i="17"/>
  <c r="M373" i="17"/>
  <c r="K372" i="17" l="1"/>
  <c r="M374" i="17"/>
  <c r="L374" i="17"/>
  <c r="T373" i="17"/>
  <c r="T374" i="17" l="1"/>
  <c r="K373" i="17"/>
  <c r="M375" i="17"/>
  <c r="L375" i="17"/>
  <c r="K374" i="17" l="1"/>
  <c r="M376" i="17"/>
  <c r="L376" i="17"/>
  <c r="T375" i="17"/>
  <c r="K375" i="17" l="1"/>
  <c r="M377" i="17"/>
  <c r="L377" i="17"/>
  <c r="T376" i="17"/>
  <c r="K376" i="17" l="1"/>
  <c r="M378" i="17"/>
  <c r="L378" i="17"/>
  <c r="T377" i="17"/>
  <c r="T378" i="17" l="1"/>
  <c r="K377" i="17"/>
  <c r="L379" i="17"/>
  <c r="M379" i="17"/>
  <c r="K378" i="17" l="1"/>
  <c r="M380" i="17"/>
  <c r="L380" i="17"/>
  <c r="T379" i="17"/>
  <c r="T380" i="17" l="1"/>
  <c r="K379" i="17"/>
  <c r="L381" i="17"/>
  <c r="M381" i="17"/>
  <c r="K380" i="17" l="1"/>
  <c r="L382" i="17"/>
  <c r="M382" i="17"/>
  <c r="T381" i="17"/>
  <c r="T382" i="17" l="1"/>
  <c r="K381" i="17"/>
  <c r="L383" i="17"/>
  <c r="M383" i="17"/>
  <c r="K382" i="17" l="1"/>
  <c r="L384" i="17"/>
  <c r="M384" i="17"/>
  <c r="T383" i="17"/>
  <c r="T384" i="17" l="1"/>
  <c r="K383" i="17"/>
  <c r="L385" i="17"/>
  <c r="M385" i="17"/>
  <c r="K384" i="17" l="1"/>
  <c r="L386" i="17"/>
  <c r="M386" i="17"/>
  <c r="T385" i="17"/>
  <c r="T386" i="17" l="1"/>
  <c r="K385" i="17"/>
  <c r="L387" i="17"/>
  <c r="M387" i="17"/>
  <c r="K386" i="17" l="1"/>
  <c r="M388" i="17"/>
  <c r="L388" i="17"/>
  <c r="T387" i="17"/>
  <c r="K387" i="17" l="1"/>
  <c r="M389" i="17"/>
  <c r="L389" i="17"/>
  <c r="T388" i="17"/>
  <c r="K388" i="17" l="1"/>
  <c r="M390" i="17"/>
  <c r="L390" i="17"/>
  <c r="T389" i="17"/>
  <c r="K389" i="17" l="1"/>
  <c r="M391" i="17"/>
  <c r="L391" i="17"/>
  <c r="T390" i="17"/>
  <c r="K390" i="17" l="1"/>
  <c r="L392" i="17"/>
  <c r="M392" i="17"/>
  <c r="T391" i="17"/>
  <c r="K391" i="17" l="1"/>
  <c r="L393" i="17"/>
  <c r="M393" i="17"/>
  <c r="T392" i="17"/>
  <c r="K392" i="17" l="1"/>
  <c r="L394" i="17"/>
  <c r="M394" i="17"/>
  <c r="T393" i="17"/>
  <c r="K393" i="17" l="1"/>
  <c r="L395" i="17"/>
  <c r="M395" i="17"/>
  <c r="T394" i="17"/>
  <c r="K394" i="17" l="1"/>
  <c r="L396" i="17"/>
  <c r="M396" i="17"/>
  <c r="T395" i="17"/>
  <c r="K395" i="17" l="1"/>
  <c r="L397" i="17"/>
  <c r="M397" i="17"/>
  <c r="T396" i="17"/>
  <c r="K396" i="17" l="1"/>
  <c r="M398" i="17"/>
  <c r="L398" i="17"/>
  <c r="T397" i="17"/>
  <c r="K397" i="17" l="1"/>
  <c r="L399" i="17"/>
  <c r="M399" i="17"/>
  <c r="T398" i="17"/>
  <c r="K398" i="17" l="1"/>
  <c r="L400" i="17"/>
  <c r="M400" i="17"/>
  <c r="T399" i="17"/>
  <c r="T400" i="17" l="1"/>
  <c r="K399" i="17"/>
  <c r="L401" i="17"/>
  <c r="M401" i="17"/>
  <c r="K400" i="17" l="1"/>
  <c r="M402" i="17"/>
  <c r="L402" i="17"/>
  <c r="T401" i="17"/>
  <c r="T402" i="17" l="1"/>
  <c r="K401" i="17"/>
  <c r="M403" i="17"/>
  <c r="L403" i="17"/>
  <c r="K402" i="17" l="1"/>
  <c r="L404" i="17"/>
  <c r="M404" i="17"/>
  <c r="T403" i="17"/>
  <c r="T404" i="17" l="1"/>
  <c r="K403" i="17"/>
  <c r="L405" i="17"/>
  <c r="M405" i="17"/>
  <c r="K404" i="17" l="1"/>
  <c r="L406" i="17"/>
  <c r="M406" i="17"/>
  <c r="T405" i="17"/>
  <c r="T406" i="17" l="1"/>
  <c r="K405" i="17"/>
  <c r="M407" i="17"/>
  <c r="L407" i="17"/>
  <c r="K406" i="17" l="1"/>
  <c r="L408" i="17"/>
  <c r="M408" i="17"/>
  <c r="T407" i="17"/>
  <c r="T408" i="17" l="1"/>
  <c r="K407" i="17"/>
  <c r="L409" i="17"/>
  <c r="M409" i="17"/>
  <c r="K408" i="17" l="1"/>
  <c r="L410" i="17"/>
  <c r="M410" i="17"/>
  <c r="T409" i="17"/>
  <c r="T410" i="17" l="1"/>
  <c r="K409" i="17"/>
  <c r="L411" i="17"/>
  <c r="M411" i="17"/>
  <c r="K410" i="17" l="1"/>
  <c r="L412" i="17"/>
  <c r="M412" i="17"/>
  <c r="T411" i="17"/>
  <c r="K411" i="17" l="1"/>
  <c r="M413" i="17"/>
  <c r="L413" i="17"/>
  <c r="T412" i="17"/>
  <c r="K412" i="17" l="1"/>
  <c r="M414" i="17"/>
  <c r="L414" i="17"/>
  <c r="T413" i="17"/>
  <c r="K413" i="17" l="1"/>
  <c r="M415" i="17"/>
  <c r="L415" i="17"/>
  <c r="T414" i="17"/>
  <c r="T415" i="17" l="1"/>
  <c r="K414" i="17"/>
  <c r="M416" i="17"/>
  <c r="L416" i="17"/>
  <c r="K415" i="17" l="1"/>
  <c r="L417" i="17"/>
  <c r="M417" i="17"/>
  <c r="T416" i="17"/>
  <c r="T417" i="17" l="1"/>
  <c r="K416" i="17"/>
  <c r="L418" i="17"/>
  <c r="M418" i="17"/>
  <c r="K417" i="17" l="1"/>
  <c r="L419" i="17"/>
  <c r="M419" i="17"/>
  <c r="T418" i="17"/>
  <c r="T419" i="17" l="1"/>
  <c r="K418" i="17"/>
  <c r="L420" i="17"/>
  <c r="M420" i="17"/>
  <c r="K419" i="17" l="1"/>
  <c r="L421" i="17"/>
  <c r="M421" i="17"/>
  <c r="T420" i="17"/>
  <c r="K420" i="17" l="1"/>
  <c r="M422" i="17"/>
  <c r="L422" i="17"/>
  <c r="T421" i="17"/>
  <c r="K421" i="17" l="1"/>
  <c r="M423" i="17"/>
  <c r="L423" i="17"/>
  <c r="T422" i="17"/>
  <c r="K422" i="17" l="1"/>
  <c r="M424" i="17"/>
  <c r="L424" i="17"/>
  <c r="T423" i="17"/>
  <c r="K423" i="17" l="1"/>
  <c r="M425" i="17"/>
  <c r="L425" i="17"/>
  <c r="T424" i="17"/>
  <c r="K424" i="17" l="1"/>
  <c r="L426" i="17"/>
  <c r="M426" i="17"/>
  <c r="T425" i="17"/>
  <c r="K425" i="17" l="1"/>
  <c r="M427" i="17"/>
  <c r="L427" i="17"/>
  <c r="T426" i="17"/>
  <c r="K426" i="17" l="1"/>
  <c r="L428" i="17"/>
  <c r="M428" i="17"/>
  <c r="T427" i="17"/>
  <c r="T428" i="17" l="1"/>
  <c r="K427" i="17"/>
  <c r="L429" i="17"/>
  <c r="M429" i="17"/>
  <c r="K428" i="17" l="1"/>
  <c r="L430" i="17"/>
  <c r="M430" i="17"/>
  <c r="T429" i="17"/>
  <c r="T430" i="17" l="1"/>
  <c r="K429" i="17"/>
  <c r="L431" i="17"/>
  <c r="M431" i="17"/>
  <c r="K430" i="17" l="1"/>
  <c r="M432" i="17"/>
  <c r="L432" i="17"/>
  <c r="T431" i="17"/>
  <c r="T432" i="17" l="1"/>
  <c r="K431" i="17"/>
  <c r="L433" i="17"/>
  <c r="M433" i="17"/>
  <c r="K432" i="17" l="1"/>
  <c r="L434" i="17"/>
  <c r="M434" i="17"/>
  <c r="T433" i="17"/>
  <c r="T434" i="17" l="1"/>
  <c r="K433" i="17"/>
  <c r="M435" i="17"/>
  <c r="L435" i="17"/>
  <c r="K434" i="17" l="1"/>
  <c r="M436" i="17"/>
  <c r="L436" i="17"/>
  <c r="T435" i="17"/>
  <c r="T436" i="17" l="1"/>
  <c r="K435" i="17"/>
  <c r="L437" i="17"/>
  <c r="M437" i="17"/>
  <c r="K436" i="17" l="1"/>
  <c r="M438" i="17"/>
  <c r="L438" i="17"/>
  <c r="T437" i="17"/>
  <c r="K437" i="17" l="1"/>
  <c r="L439" i="17"/>
  <c r="M439" i="17"/>
  <c r="T438" i="17"/>
  <c r="T439" i="17" l="1"/>
  <c r="K438" i="17"/>
  <c r="M440" i="17"/>
  <c r="L440" i="17"/>
  <c r="K439" i="17" l="1"/>
  <c r="M441" i="17"/>
  <c r="L441" i="17"/>
  <c r="T440" i="17"/>
  <c r="T441" i="17" l="1"/>
  <c r="K440" i="17"/>
  <c r="M442" i="17"/>
  <c r="L442" i="17"/>
  <c r="K441" i="17" l="1"/>
  <c r="M443" i="17"/>
  <c r="L443" i="17"/>
  <c r="T442" i="17"/>
  <c r="T443" i="17" l="1"/>
  <c r="K442" i="17"/>
  <c r="L444" i="17"/>
  <c r="M444" i="17"/>
  <c r="K443" i="17" l="1"/>
  <c r="M445" i="17"/>
  <c r="L445" i="17"/>
  <c r="T444" i="17"/>
  <c r="T445" i="17" l="1"/>
  <c r="K444" i="17"/>
  <c r="L446" i="17"/>
  <c r="M446" i="17"/>
  <c r="K445" i="17" l="1"/>
  <c r="L447" i="17"/>
  <c r="M447" i="17"/>
  <c r="T446" i="17"/>
  <c r="T447" i="17" l="1"/>
  <c r="K446" i="17"/>
  <c r="L448" i="17"/>
  <c r="M448" i="17"/>
  <c r="K447" i="17" l="1"/>
  <c r="M449" i="17"/>
  <c r="L449" i="17"/>
  <c r="T448" i="17"/>
  <c r="T449" i="17" l="1"/>
  <c r="K448" i="17"/>
  <c r="L450" i="17"/>
  <c r="M450" i="17"/>
  <c r="K449" i="17" l="1"/>
  <c r="M451" i="17"/>
  <c r="L451" i="17"/>
  <c r="T450" i="17"/>
  <c r="T451" i="17" l="1"/>
  <c r="K450" i="17"/>
  <c r="M452" i="17"/>
  <c r="L452" i="17"/>
  <c r="K451" i="17" l="1"/>
  <c r="L453" i="17"/>
  <c r="M453" i="17"/>
  <c r="T452" i="17"/>
  <c r="T453" i="17" l="1"/>
  <c r="K452" i="17"/>
  <c r="L454" i="17"/>
  <c r="M454" i="17"/>
  <c r="K453" i="17" l="1"/>
  <c r="L455" i="17"/>
  <c r="M455" i="17"/>
  <c r="T454" i="17"/>
  <c r="T455" i="17" l="1"/>
  <c r="K454" i="17"/>
  <c r="L456" i="17"/>
  <c r="M456" i="17"/>
  <c r="K455" i="17" l="1"/>
  <c r="M457" i="17"/>
  <c r="L457" i="17"/>
  <c r="T456" i="17"/>
  <c r="T457" i="17" l="1"/>
  <c r="K456" i="17"/>
  <c r="M458" i="17"/>
  <c r="L458" i="17"/>
  <c r="K457" i="17" l="1"/>
  <c r="M459" i="17"/>
  <c r="L459" i="17"/>
  <c r="T458" i="17"/>
  <c r="K458" i="17" l="1"/>
  <c r="L460" i="17"/>
  <c r="M460" i="17"/>
  <c r="T459" i="17"/>
  <c r="K459" i="17" l="1"/>
  <c r="L461" i="17"/>
  <c r="M461" i="17"/>
  <c r="T460" i="17"/>
  <c r="K460" i="17" l="1"/>
  <c r="L462" i="17"/>
  <c r="M462" i="17"/>
  <c r="T461" i="17"/>
  <c r="K461" i="17" l="1"/>
  <c r="L463" i="17"/>
  <c r="M463" i="17"/>
  <c r="T462" i="17"/>
  <c r="K462" i="17" l="1"/>
  <c r="M464" i="17"/>
  <c r="L464" i="17"/>
  <c r="T463" i="17"/>
  <c r="K463" i="17" l="1"/>
  <c r="M465" i="17"/>
  <c r="L465" i="17"/>
  <c r="T464" i="17"/>
  <c r="K464" i="17" l="1"/>
  <c r="L466" i="17"/>
  <c r="M466" i="17"/>
  <c r="T465" i="17"/>
  <c r="K465" i="17" l="1"/>
  <c r="M467" i="17"/>
  <c r="L467" i="17"/>
  <c r="T466" i="17"/>
  <c r="K466" i="17" l="1"/>
  <c r="L468" i="17"/>
  <c r="M468" i="17"/>
  <c r="T467" i="17"/>
  <c r="K467" i="17" l="1"/>
  <c r="M469" i="17"/>
  <c r="L469" i="17"/>
  <c r="T468" i="17"/>
  <c r="K468" i="17" l="1"/>
  <c r="M470" i="17"/>
  <c r="L470" i="17"/>
  <c r="T469" i="17"/>
  <c r="K469" i="17" l="1"/>
  <c r="M471" i="17"/>
  <c r="L471" i="17"/>
  <c r="T470" i="17"/>
  <c r="K470" i="17" l="1"/>
  <c r="M472" i="17"/>
  <c r="L472" i="17"/>
  <c r="T471" i="17"/>
  <c r="K471" i="17" l="1"/>
  <c r="L473" i="17"/>
  <c r="M473" i="17"/>
  <c r="T472" i="17"/>
  <c r="K472" i="17" l="1"/>
  <c r="L474" i="17"/>
  <c r="M474" i="17"/>
  <c r="T473" i="17"/>
  <c r="K473" i="17" l="1"/>
  <c r="L475" i="17"/>
  <c r="M475" i="17"/>
  <c r="T474" i="17"/>
  <c r="T475" i="17" l="1"/>
  <c r="K474" i="17"/>
  <c r="L476" i="17"/>
  <c r="M476" i="17"/>
  <c r="K475" i="17" l="1"/>
  <c r="L477" i="17"/>
  <c r="M477" i="17"/>
  <c r="T476" i="17"/>
  <c r="T477" i="17" l="1"/>
  <c r="K476" i="17"/>
  <c r="L478" i="17"/>
  <c r="M478" i="17"/>
  <c r="K477" i="17" l="1"/>
  <c r="M479" i="17"/>
  <c r="L479" i="17"/>
  <c r="T478" i="17"/>
  <c r="T479" i="17" l="1"/>
  <c r="K478" i="17"/>
  <c r="L480" i="17"/>
  <c r="M480" i="17"/>
  <c r="K479" i="17" l="1"/>
  <c r="M481" i="17"/>
  <c r="L481" i="17"/>
  <c r="T480" i="17"/>
  <c r="T481" i="17" l="1"/>
  <c r="K480" i="17"/>
  <c r="M482" i="17"/>
  <c r="L482" i="17"/>
  <c r="K481" i="17" l="1"/>
  <c r="L483" i="17"/>
  <c r="M483" i="17"/>
  <c r="T482" i="17"/>
  <c r="T483" i="17" l="1"/>
  <c r="K482" i="17"/>
  <c r="M484" i="17"/>
  <c r="L484" i="17"/>
  <c r="K483" i="17" l="1"/>
  <c r="M485" i="17"/>
  <c r="L485" i="17"/>
  <c r="T484" i="17"/>
  <c r="T485" i="17" l="1"/>
  <c r="K484" i="17"/>
  <c r="L486" i="17"/>
  <c r="M486" i="17"/>
  <c r="K485" i="17" l="1"/>
  <c r="M487" i="17"/>
  <c r="L487" i="17"/>
  <c r="T486" i="17"/>
  <c r="T487" i="17" l="1"/>
  <c r="K486" i="17"/>
  <c r="M488" i="17"/>
  <c r="L488" i="17"/>
  <c r="K487" i="17" l="1"/>
  <c r="L489" i="17"/>
  <c r="M489" i="17"/>
  <c r="T488" i="17"/>
  <c r="T489" i="17" l="1"/>
  <c r="K488" i="17"/>
  <c r="L490" i="17"/>
  <c r="M490" i="17"/>
  <c r="K489" i="17" l="1"/>
  <c r="L491" i="17"/>
  <c r="M491" i="17"/>
  <c r="T490" i="17"/>
  <c r="T491" i="17" l="1"/>
  <c r="K490" i="17"/>
  <c r="M492" i="17"/>
  <c r="L492" i="17"/>
  <c r="K491" i="17" l="1"/>
  <c r="L493" i="17"/>
  <c r="M493" i="17"/>
  <c r="T492" i="17"/>
  <c r="T493" i="17" l="1"/>
  <c r="K492" i="17"/>
  <c r="M494" i="17"/>
  <c r="L494" i="17"/>
  <c r="K493" i="17" l="1"/>
  <c r="L495" i="17"/>
  <c r="M495" i="17"/>
  <c r="T494" i="17"/>
  <c r="T495" i="17" l="1"/>
  <c r="K494" i="17"/>
  <c r="L496" i="17"/>
  <c r="M496" i="17"/>
  <c r="K495" i="17" l="1"/>
  <c r="L497" i="17"/>
  <c r="M497" i="17"/>
  <c r="T496" i="17"/>
  <c r="T497" i="17" l="1"/>
  <c r="K496" i="17"/>
  <c r="L498" i="17"/>
  <c r="M498" i="17"/>
  <c r="T498" i="17" l="1"/>
  <c r="K497" i="17"/>
  <c r="M499" i="17"/>
  <c r="L499" i="17"/>
  <c r="K498" i="17" l="1"/>
  <c r="L500" i="17"/>
  <c r="M500" i="17"/>
  <c r="T499" i="17"/>
  <c r="T500" i="17" l="1"/>
  <c r="K499" i="17"/>
  <c r="M501" i="17"/>
  <c r="L501" i="17"/>
  <c r="K500" i="17" l="1"/>
  <c r="L502" i="17"/>
  <c r="M502" i="17"/>
  <c r="T501" i="17"/>
  <c r="T502" i="17" l="1"/>
  <c r="K501" i="17"/>
  <c r="M503" i="17"/>
  <c r="L503" i="17"/>
  <c r="K502" i="17" l="1"/>
  <c r="M504" i="17"/>
  <c r="L504" i="17"/>
  <c r="T503" i="17"/>
  <c r="K503" i="17" l="1"/>
  <c r="M505" i="17"/>
  <c r="L505" i="17"/>
  <c r="T504" i="17"/>
  <c r="K504" i="17" l="1"/>
  <c r="M506" i="17"/>
  <c r="L506" i="17"/>
  <c r="T505" i="17"/>
  <c r="T506" i="17" l="1"/>
  <c r="K505" i="17"/>
  <c r="M507" i="17"/>
  <c r="L507" i="17"/>
  <c r="K506" i="17" l="1"/>
  <c r="M508" i="17"/>
  <c r="L508" i="17"/>
  <c r="T507" i="17"/>
  <c r="T508" i="17" l="1"/>
  <c r="K507" i="17"/>
  <c r="M509" i="17"/>
  <c r="L509" i="17"/>
  <c r="K508" i="17" l="1"/>
  <c r="M510" i="17"/>
  <c r="L510" i="17"/>
  <c r="T509" i="17"/>
  <c r="T510" i="17" l="1"/>
  <c r="K509" i="17"/>
  <c r="M511" i="17"/>
  <c r="L511" i="17"/>
  <c r="K510" i="17" l="1"/>
  <c r="M512" i="17"/>
  <c r="L512" i="17"/>
  <c r="T511" i="17"/>
  <c r="T512" i="17" l="1"/>
  <c r="K511" i="17"/>
  <c r="L513" i="17"/>
  <c r="M513" i="17"/>
  <c r="K512" i="17" l="1"/>
  <c r="M514" i="17"/>
  <c r="L514" i="17"/>
  <c r="T513" i="17"/>
  <c r="T514" i="17" l="1"/>
  <c r="K513" i="17"/>
  <c r="M515" i="17"/>
  <c r="L515" i="17"/>
  <c r="K514" i="17" l="1"/>
  <c r="M516" i="17"/>
  <c r="L516" i="17"/>
  <c r="T515" i="17"/>
  <c r="T516" i="17" l="1"/>
  <c r="K515" i="17"/>
  <c r="M517" i="17"/>
  <c r="L517" i="17"/>
  <c r="K516" i="17" l="1"/>
  <c r="L518" i="17"/>
  <c r="M518" i="17"/>
  <c r="T517" i="17"/>
  <c r="T518" i="17" l="1"/>
  <c r="K517" i="17"/>
  <c r="M519" i="17"/>
  <c r="L519" i="17"/>
  <c r="K518" i="17" l="1"/>
  <c r="L520" i="17"/>
  <c r="M520" i="17"/>
  <c r="T519" i="17"/>
  <c r="T520" i="17" l="1"/>
  <c r="K519" i="17"/>
  <c r="L521" i="17"/>
  <c r="M521" i="17"/>
  <c r="K520" i="17" l="1"/>
  <c r="M522" i="17"/>
  <c r="L522" i="17"/>
  <c r="T521" i="17"/>
  <c r="T522" i="17" l="1"/>
  <c r="K521" i="17"/>
  <c r="M523" i="17"/>
  <c r="L523" i="17"/>
  <c r="K522" i="17" l="1"/>
  <c r="M524" i="17"/>
  <c r="L524" i="17"/>
  <c r="T523" i="17"/>
  <c r="K523" i="17" l="1"/>
  <c r="L525" i="17"/>
  <c r="M525" i="17"/>
  <c r="T524" i="17"/>
  <c r="T525" i="17" l="1"/>
  <c r="K524" i="17"/>
  <c r="L526" i="17"/>
  <c r="M526" i="17"/>
  <c r="K525" i="17" l="1"/>
  <c r="M527" i="17"/>
  <c r="L527" i="17"/>
  <c r="T526" i="17"/>
  <c r="K526" i="17" l="1"/>
  <c r="L528" i="17"/>
  <c r="M528" i="17"/>
  <c r="T527" i="17"/>
  <c r="K527" i="17" l="1"/>
  <c r="M529" i="17"/>
  <c r="L529" i="17"/>
  <c r="T528" i="17"/>
  <c r="K528" i="17" l="1"/>
  <c r="L530" i="17"/>
  <c r="M530" i="17"/>
  <c r="T529" i="17"/>
  <c r="K529" i="17" l="1"/>
  <c r="L531" i="17"/>
  <c r="M531" i="17"/>
  <c r="T530" i="17"/>
  <c r="K530" i="17" l="1"/>
  <c r="L532" i="17"/>
  <c r="M532" i="17"/>
  <c r="T531" i="17"/>
  <c r="K531" i="17" l="1"/>
  <c r="M533" i="17"/>
  <c r="L533" i="17"/>
  <c r="T532" i="17"/>
  <c r="K532" i="17" l="1"/>
  <c r="L534" i="17"/>
  <c r="M534" i="17"/>
  <c r="T533" i="17"/>
  <c r="K533" i="17" l="1"/>
  <c r="L535" i="17"/>
  <c r="M535" i="17"/>
  <c r="T534" i="17"/>
  <c r="K534" i="17" l="1"/>
  <c r="L536" i="17"/>
  <c r="M536" i="17"/>
  <c r="T535" i="17"/>
  <c r="T536" i="17" l="1"/>
  <c r="K535" i="17"/>
  <c r="L537" i="17"/>
  <c r="M537" i="17"/>
  <c r="T537" i="17" l="1"/>
  <c r="K536" i="17"/>
  <c r="M538" i="17"/>
  <c r="L538" i="17"/>
  <c r="T538" i="17" l="1"/>
  <c r="K537" i="17"/>
  <c r="M539" i="17"/>
  <c r="L539" i="17"/>
  <c r="T539" i="17" l="1"/>
  <c r="K538" i="17"/>
  <c r="L540" i="17"/>
  <c r="M540" i="17"/>
  <c r="T540" i="17" l="1"/>
  <c r="K539" i="17"/>
  <c r="L541" i="17"/>
  <c r="M541" i="17"/>
  <c r="T541" i="17" l="1"/>
  <c r="K540" i="17"/>
  <c r="M542" i="17"/>
  <c r="L542" i="17"/>
  <c r="T542" i="17" l="1"/>
  <c r="K541" i="17"/>
  <c r="L543" i="17"/>
  <c r="M543" i="17"/>
  <c r="T543" i="17" l="1"/>
  <c r="K542" i="17"/>
  <c r="L544" i="17"/>
  <c r="M544" i="17"/>
  <c r="T544" i="17" l="1"/>
  <c r="K543" i="17"/>
  <c r="M545" i="17"/>
  <c r="L545" i="17"/>
  <c r="T545" i="17" l="1"/>
  <c r="K544" i="17"/>
  <c r="M546" i="17"/>
  <c r="L546" i="17"/>
  <c r="T546" i="17" l="1"/>
  <c r="K545" i="17"/>
  <c r="L547" i="17"/>
  <c r="M547" i="17"/>
  <c r="T547" i="17" l="1"/>
  <c r="K546" i="17"/>
  <c r="M548" i="17"/>
  <c r="L548" i="17"/>
  <c r="T548" i="17" l="1"/>
  <c r="K547" i="17"/>
  <c r="M549" i="17"/>
  <c r="L549" i="17"/>
  <c r="T549" i="17" l="1"/>
  <c r="K548" i="17"/>
  <c r="M550" i="17"/>
  <c r="L550" i="17"/>
  <c r="T550" i="17" l="1"/>
  <c r="K549" i="17"/>
  <c r="M551" i="17"/>
  <c r="L551" i="17"/>
  <c r="T551" i="17" l="1"/>
  <c r="K550" i="17"/>
  <c r="L552" i="17"/>
  <c r="M552" i="17"/>
  <c r="T552" i="17" l="1"/>
  <c r="K551" i="17"/>
  <c r="M553" i="17"/>
  <c r="L553" i="17"/>
  <c r="T553" i="17" l="1"/>
  <c r="K552" i="17"/>
  <c r="L554" i="17"/>
  <c r="M554" i="17"/>
  <c r="T554" i="17" l="1"/>
  <c r="K553" i="17"/>
  <c r="M555" i="17"/>
  <c r="L555" i="17"/>
  <c r="T555" i="17" l="1"/>
  <c r="K554" i="17"/>
  <c r="L556" i="17"/>
  <c r="M556" i="17"/>
  <c r="T556" i="17" l="1"/>
  <c r="K555" i="17"/>
  <c r="L557" i="17"/>
  <c r="M557" i="17"/>
  <c r="T557" i="17" l="1"/>
  <c r="K556" i="17"/>
  <c r="M558" i="17"/>
  <c r="L558" i="17"/>
  <c r="T558" i="17" l="1"/>
  <c r="K557" i="17"/>
  <c r="L559" i="17"/>
  <c r="M559" i="17"/>
  <c r="T559" i="17" l="1"/>
  <c r="K558" i="17"/>
  <c r="L560" i="17"/>
  <c r="M560" i="17"/>
  <c r="T560" i="17" l="1"/>
  <c r="K559" i="17"/>
  <c r="M561" i="17"/>
  <c r="L561" i="17"/>
  <c r="T561" i="17" l="1"/>
  <c r="K560" i="17"/>
  <c r="L562" i="17"/>
  <c r="M562" i="17"/>
  <c r="T562" i="17" l="1"/>
  <c r="K561" i="17"/>
  <c r="L563" i="17"/>
  <c r="M563" i="17"/>
  <c r="T563" i="17" l="1"/>
  <c r="K562" i="17"/>
  <c r="L564" i="17"/>
  <c r="M564" i="17"/>
  <c r="T564" i="17" l="1"/>
  <c r="K563" i="17"/>
  <c r="M565" i="17"/>
  <c r="L565" i="17"/>
  <c r="T565" i="17" l="1"/>
  <c r="K564" i="17"/>
  <c r="L566" i="17"/>
  <c r="M566" i="17"/>
  <c r="T566" i="17" l="1"/>
  <c r="K565" i="17"/>
  <c r="L567" i="17"/>
  <c r="M567" i="17"/>
  <c r="T567" i="17" l="1"/>
  <c r="K566" i="17"/>
  <c r="L568" i="17"/>
  <c r="M568" i="17"/>
  <c r="T568" i="17" l="1"/>
  <c r="K567" i="17"/>
  <c r="M569" i="17"/>
  <c r="L569" i="17"/>
  <c r="T569" i="17" l="1"/>
  <c r="K568" i="17"/>
  <c r="L570" i="17"/>
  <c r="M570" i="17"/>
  <c r="T570" i="17" l="1"/>
  <c r="K569" i="17"/>
  <c r="L571" i="17"/>
  <c r="M571" i="17"/>
  <c r="T571" i="17" l="1"/>
  <c r="K570" i="17"/>
  <c r="L572" i="17"/>
  <c r="M572" i="17"/>
  <c r="T572" i="17" l="1"/>
  <c r="K571" i="17"/>
  <c r="L573" i="17"/>
  <c r="M573" i="17"/>
  <c r="T573" i="17" l="1"/>
  <c r="K572" i="17"/>
  <c r="L574" i="17"/>
  <c r="M574" i="17"/>
  <c r="T574" i="17" l="1"/>
  <c r="K573" i="17"/>
  <c r="L575" i="17"/>
  <c r="M575" i="17"/>
  <c r="T575" i="17" l="1"/>
  <c r="K574" i="17"/>
  <c r="L576" i="17"/>
  <c r="M576" i="17"/>
  <c r="T576" i="17" l="1"/>
  <c r="T577" i="17" s="1"/>
  <c r="T578" i="17" s="1"/>
  <c r="T579" i="17" s="1"/>
  <c r="T580" i="17" s="1"/>
  <c r="T581" i="17" s="1"/>
  <c r="T582" i="17" s="1"/>
  <c r="T583" i="17" s="1"/>
  <c r="T584" i="17" s="1"/>
  <c r="T585" i="17" s="1"/>
  <c r="T586" i="17" s="1"/>
  <c r="T587" i="17" s="1"/>
  <c r="T588" i="17" s="1"/>
  <c r="T589" i="17" s="1"/>
  <c r="T590" i="17" s="1"/>
  <c r="T591" i="17" s="1"/>
  <c r="T592" i="17" s="1"/>
  <c r="T593" i="17" s="1"/>
  <c r="T594" i="17" s="1"/>
  <c r="T595" i="17" s="1"/>
  <c r="T596" i="17" s="1"/>
  <c r="T597" i="17" s="1"/>
  <c r="T598" i="17" s="1"/>
  <c r="T599" i="17" s="1"/>
  <c r="T600" i="17" s="1"/>
  <c r="T601" i="17" s="1"/>
  <c r="T602" i="17" s="1"/>
  <c r="T603" i="17" s="1"/>
  <c r="T604" i="17" s="1"/>
  <c r="T605" i="17" s="1"/>
  <c r="T606" i="17" s="1"/>
  <c r="T607" i="17" s="1"/>
  <c r="T608" i="17" s="1"/>
  <c r="T609" i="17" s="1"/>
  <c r="T610" i="17" s="1"/>
  <c r="T611" i="17" s="1"/>
  <c r="T612" i="17" s="1"/>
  <c r="T613" i="17" s="1"/>
  <c r="T614" i="17" s="1"/>
  <c r="T615" i="17" s="1"/>
  <c r="T616" i="17" s="1"/>
  <c r="T617" i="17" s="1"/>
  <c r="T618" i="17" s="1"/>
  <c r="T619" i="17" s="1"/>
  <c r="T620" i="17" s="1"/>
  <c r="T621" i="17" s="1"/>
  <c r="T622" i="17" s="1"/>
  <c r="T623" i="17" s="1"/>
  <c r="T624" i="17" s="1"/>
  <c r="T625" i="17" s="1"/>
  <c r="T626" i="17" s="1"/>
  <c r="T627" i="17" s="1"/>
  <c r="T628" i="17" s="1"/>
  <c r="T629" i="17" s="1"/>
  <c r="T630" i="17" s="1"/>
  <c r="T631" i="17" s="1"/>
  <c r="T632" i="17" s="1"/>
  <c r="T633" i="17" s="1"/>
  <c r="T634" i="17" s="1"/>
  <c r="T635" i="17" s="1"/>
  <c r="T636" i="17" s="1"/>
  <c r="T637" i="17" s="1"/>
  <c r="T638" i="17" s="1"/>
  <c r="T639" i="17" s="1"/>
  <c r="T640" i="17" s="1"/>
  <c r="T641" i="17" s="1"/>
  <c r="T642" i="17" s="1"/>
  <c r="T643" i="17" s="1"/>
  <c r="T644" i="17" s="1"/>
  <c r="T645" i="17" s="1"/>
  <c r="T646" i="17" s="1"/>
  <c r="T647" i="17" s="1"/>
  <c r="T648" i="17" s="1"/>
  <c r="T649" i="17" s="1"/>
  <c r="T650" i="17" s="1"/>
  <c r="T651" i="17" s="1"/>
  <c r="T652" i="17" s="1"/>
  <c r="T653" i="17" s="1"/>
  <c r="T654" i="17" s="1"/>
  <c r="T655" i="17" s="1"/>
  <c r="T656" i="17" s="1"/>
  <c r="T657" i="17" s="1"/>
  <c r="T658" i="17" s="1"/>
  <c r="T659" i="17" s="1"/>
  <c r="T660" i="17" s="1"/>
  <c r="T661" i="17" s="1"/>
  <c r="T662" i="17" s="1"/>
  <c r="T663" i="17" s="1"/>
  <c r="T664" i="17" s="1"/>
  <c r="T665" i="17" s="1"/>
  <c r="T666" i="17" s="1"/>
  <c r="T667" i="17" s="1"/>
  <c r="T668" i="17" s="1"/>
  <c r="T669" i="17" s="1"/>
  <c r="T670" i="17" s="1"/>
  <c r="T671" i="17" s="1"/>
  <c r="T672" i="17" s="1"/>
  <c r="T673" i="17" s="1"/>
  <c r="T674" i="17" s="1"/>
  <c r="T675" i="17" s="1"/>
  <c r="T676" i="17" s="1"/>
  <c r="T677" i="17" s="1"/>
  <c r="T678" i="17" s="1"/>
  <c r="T679" i="17" s="1"/>
  <c r="T680" i="17" s="1"/>
  <c r="T681" i="17" s="1"/>
  <c r="T682" i="17" s="1"/>
  <c r="T683" i="17" s="1"/>
  <c r="T684" i="17" s="1"/>
  <c r="T685" i="17" s="1"/>
  <c r="T686" i="17" s="1"/>
  <c r="T687" i="17" s="1"/>
  <c r="T688" i="17" s="1"/>
  <c r="T689" i="17" s="1"/>
  <c r="T690" i="17" s="1"/>
  <c r="T691" i="17" s="1"/>
  <c r="T692" i="17" s="1"/>
  <c r="T693" i="17" s="1"/>
  <c r="T694" i="17" s="1"/>
  <c r="T695" i="17" s="1"/>
  <c r="T696" i="17" s="1"/>
  <c r="T697" i="17" s="1"/>
  <c r="T698" i="17" s="1"/>
  <c r="T699" i="17" s="1"/>
  <c r="T700" i="17" s="1"/>
  <c r="T701" i="17" s="1"/>
  <c r="T702" i="17" s="1"/>
  <c r="T703" i="17" s="1"/>
  <c r="T704" i="17" s="1"/>
  <c r="T705" i="17" s="1"/>
  <c r="T706" i="17" s="1"/>
  <c r="T707" i="17" s="1"/>
  <c r="T708" i="17" s="1"/>
  <c r="T709" i="17" s="1"/>
  <c r="T710" i="17" s="1"/>
  <c r="T711" i="17" s="1"/>
  <c r="T712" i="17" s="1"/>
  <c r="T713" i="17" s="1"/>
  <c r="T714" i="17" s="1"/>
  <c r="T715" i="17" s="1"/>
  <c r="T716" i="17" s="1"/>
  <c r="T717" i="17" s="1"/>
  <c r="T718" i="17" s="1"/>
  <c r="T719" i="17" s="1"/>
  <c r="T720" i="17" s="1"/>
  <c r="T721" i="17" s="1"/>
  <c r="T722" i="17" s="1"/>
  <c r="T723" i="17" s="1"/>
  <c r="T724" i="17" s="1"/>
  <c r="T725" i="17" s="1"/>
  <c r="T726" i="17" s="1"/>
  <c r="T727" i="17" s="1"/>
  <c r="T728" i="17" s="1"/>
  <c r="T729" i="17" s="1"/>
  <c r="T730" i="17" s="1"/>
  <c r="T731" i="17" s="1"/>
  <c r="T732" i="17" s="1"/>
  <c r="T733" i="17" s="1"/>
  <c r="T734" i="17" s="1"/>
  <c r="T735" i="17" s="1"/>
  <c r="T736" i="17" s="1"/>
  <c r="T737" i="17" s="1"/>
  <c r="T738" i="17" s="1"/>
  <c r="T739" i="17" s="1"/>
  <c r="T740" i="17" s="1"/>
  <c r="T741" i="17" s="1"/>
  <c r="T742" i="17" s="1"/>
  <c r="T743" i="17" s="1"/>
  <c r="T744" i="17" s="1"/>
  <c r="T745" i="17" s="1"/>
  <c r="T746" i="17" s="1"/>
  <c r="T747" i="17" s="1"/>
  <c r="T748" i="17" s="1"/>
  <c r="T749" i="17" s="1"/>
  <c r="T750" i="17" s="1"/>
  <c r="T751" i="17" s="1"/>
  <c r="T752" i="17" s="1"/>
  <c r="T753" i="17" s="1"/>
  <c r="T754" i="17" s="1"/>
  <c r="T755" i="17" s="1"/>
  <c r="T756" i="17" s="1"/>
  <c r="T757" i="17" s="1"/>
  <c r="T758" i="17" s="1"/>
  <c r="T759" i="17" s="1"/>
  <c r="T760" i="17" s="1"/>
  <c r="T761" i="17" s="1"/>
  <c r="T762" i="17" s="1"/>
  <c r="T763" i="17" s="1"/>
  <c r="T764" i="17" s="1"/>
  <c r="T765" i="17" s="1"/>
  <c r="T766" i="17" s="1"/>
  <c r="T767" i="17" s="1"/>
  <c r="T768" i="17" s="1"/>
  <c r="T769" i="17" s="1"/>
  <c r="T770" i="17" s="1"/>
  <c r="T771" i="17" s="1"/>
  <c r="T772" i="17" s="1"/>
  <c r="T773" i="17" s="1"/>
  <c r="T774" i="17" s="1"/>
  <c r="T775" i="17" s="1"/>
  <c r="T776" i="17" s="1"/>
  <c r="T777" i="17" s="1"/>
  <c r="T778" i="17" s="1"/>
  <c r="T779" i="17" s="1"/>
  <c r="T780" i="17" s="1"/>
  <c r="T781" i="17" s="1"/>
  <c r="T782" i="17" s="1"/>
  <c r="T783" i="17" s="1"/>
  <c r="T784" i="17" s="1"/>
  <c r="T785" i="17" s="1"/>
  <c r="T786" i="17" s="1"/>
  <c r="T787" i="17" s="1"/>
  <c r="T788" i="17" s="1"/>
  <c r="T789" i="17" s="1"/>
  <c r="T790" i="17" s="1"/>
  <c r="T791" i="17" s="1"/>
  <c r="T792" i="17" s="1"/>
  <c r="T793" i="17" s="1"/>
  <c r="T794" i="17" s="1"/>
  <c r="T795" i="17" s="1"/>
  <c r="T796" i="17" s="1"/>
  <c r="T797" i="17" s="1"/>
  <c r="T798" i="17" s="1"/>
  <c r="T799" i="17" s="1"/>
  <c r="T800" i="17" s="1"/>
  <c r="T801" i="17" s="1"/>
  <c r="T802" i="17" s="1"/>
  <c r="T803" i="17" s="1"/>
  <c r="T804" i="17" s="1"/>
  <c r="T805" i="17" s="1"/>
  <c r="T806" i="17" s="1"/>
  <c r="T807" i="17" s="1"/>
  <c r="T808" i="17" s="1"/>
  <c r="T809" i="17" s="1"/>
  <c r="T810" i="17" s="1"/>
  <c r="T811" i="17" s="1"/>
  <c r="T812" i="17" s="1"/>
  <c r="T813" i="17" s="1"/>
  <c r="T814" i="17" s="1"/>
  <c r="T815" i="17" s="1"/>
  <c r="T816" i="17" s="1"/>
  <c r="T817" i="17" s="1"/>
  <c r="T818" i="17" s="1"/>
  <c r="T819" i="17" s="1"/>
  <c r="T820" i="17" s="1"/>
  <c r="T821" i="17" s="1"/>
  <c r="T822" i="17" s="1"/>
  <c r="T823" i="17" s="1"/>
  <c r="T824" i="17" s="1"/>
  <c r="T825" i="17" s="1"/>
  <c r="T826" i="17" s="1"/>
  <c r="T827" i="17" s="1"/>
  <c r="T828" i="17" s="1"/>
  <c r="T829" i="17" s="1"/>
  <c r="T830" i="17" s="1"/>
  <c r="T831" i="17" s="1"/>
  <c r="T832" i="17" s="1"/>
  <c r="T833" i="17" s="1"/>
  <c r="T834" i="17" s="1"/>
  <c r="T835" i="17" s="1"/>
  <c r="T836" i="17" s="1"/>
  <c r="T837" i="17" s="1"/>
  <c r="T838" i="17" s="1"/>
  <c r="T839" i="17" s="1"/>
  <c r="T840" i="17" s="1"/>
  <c r="T841" i="17" s="1"/>
  <c r="T842" i="17" s="1"/>
  <c r="T843" i="17" s="1"/>
  <c r="T844" i="17" s="1"/>
  <c r="T845" i="17" s="1"/>
  <c r="T846" i="17" s="1"/>
  <c r="T847" i="17" s="1"/>
  <c r="T848" i="17" s="1"/>
  <c r="T849" i="17" s="1"/>
  <c r="T850" i="17" s="1"/>
  <c r="T851" i="17" s="1"/>
  <c r="T852" i="17" s="1"/>
  <c r="T853" i="17" s="1"/>
  <c r="T854" i="17" s="1"/>
  <c r="T855" i="17" s="1"/>
  <c r="T856" i="17" s="1"/>
  <c r="T857" i="17" s="1"/>
  <c r="T858" i="17" s="1"/>
  <c r="T859" i="17" s="1"/>
  <c r="T860" i="17" s="1"/>
  <c r="T861" i="17" s="1"/>
  <c r="T862" i="17" s="1"/>
  <c r="T863" i="17" s="1"/>
  <c r="T864" i="17" s="1"/>
  <c r="T865" i="17" s="1"/>
  <c r="T866" i="17" s="1"/>
  <c r="T867" i="17" s="1"/>
  <c r="T868" i="17" s="1"/>
  <c r="T869" i="17" s="1"/>
  <c r="T870" i="17" s="1"/>
  <c r="T871" i="17" s="1"/>
  <c r="T872" i="17" s="1"/>
  <c r="T873" i="17" s="1"/>
  <c r="T874" i="17" s="1"/>
  <c r="T875" i="17" s="1"/>
  <c r="T876" i="17" s="1"/>
  <c r="T877" i="17" s="1"/>
  <c r="T878" i="17" s="1"/>
  <c r="T879" i="17" s="1"/>
  <c r="T880" i="17" s="1"/>
  <c r="T881" i="17" s="1"/>
  <c r="T882" i="17" s="1"/>
  <c r="T883" i="17" s="1"/>
  <c r="T884" i="17" s="1"/>
  <c r="T885" i="17" s="1"/>
  <c r="T886" i="17" s="1"/>
  <c r="T887" i="17" s="1"/>
  <c r="T888" i="17" s="1"/>
  <c r="T889" i="17" s="1"/>
  <c r="T890" i="17" s="1"/>
  <c r="T891" i="17" s="1"/>
  <c r="K575" i="17"/>
  <c r="L577" i="17"/>
  <c r="M577" i="17"/>
  <c r="T892" i="17" l="1"/>
  <c r="T893" i="17" s="1"/>
  <c r="T894" i="17" s="1"/>
  <c r="T895" i="17" s="1"/>
  <c r="T896" i="17" s="1"/>
  <c r="T897" i="17" s="1"/>
  <c r="T898" i="17" s="1"/>
  <c r="T899" i="17" s="1"/>
  <c r="T900" i="17" s="1"/>
  <c r="T901" i="17" s="1"/>
  <c r="T902" i="17" s="1"/>
  <c r="T903" i="17" s="1"/>
  <c r="T904" i="17" s="1"/>
  <c r="T905" i="17" s="1"/>
  <c r="T906" i="17" s="1"/>
  <c r="T907" i="17" s="1"/>
  <c r="T908" i="17" s="1"/>
  <c r="T909" i="17" s="1"/>
  <c r="T910" i="17" s="1"/>
  <c r="T911" i="17" s="1"/>
  <c r="T912" i="17" s="1"/>
  <c r="T913" i="17" s="1"/>
  <c r="T914" i="17" s="1"/>
  <c r="T915" i="17" s="1"/>
  <c r="T916" i="17" s="1"/>
  <c r="T917" i="17" s="1"/>
  <c r="T918" i="17" s="1"/>
  <c r="T919" i="17" s="1"/>
  <c r="T920" i="17" s="1"/>
  <c r="T921" i="17" s="1"/>
  <c r="T922" i="17" s="1"/>
  <c r="T923" i="17" s="1"/>
  <c r="T924" i="17" s="1"/>
  <c r="T925" i="17" s="1"/>
  <c r="T926" i="17" s="1"/>
  <c r="T927" i="17" s="1"/>
  <c r="T928" i="17" s="1"/>
  <c r="T929" i="17" s="1"/>
  <c r="T930" i="17" s="1"/>
  <c r="T931" i="17" s="1"/>
  <c r="T932" i="17" s="1"/>
  <c r="T933" i="17" s="1"/>
  <c r="T934" i="17" s="1"/>
  <c r="T935" i="17" s="1"/>
  <c r="T936" i="17" s="1"/>
  <c r="T937" i="17" s="1"/>
  <c r="T938" i="17" s="1"/>
  <c r="T939" i="17" s="1"/>
  <c r="T940" i="17" s="1"/>
  <c r="T941" i="17" s="1"/>
  <c r="T942" i="17" s="1"/>
  <c r="T943" i="17" s="1"/>
  <c r="T944" i="17" s="1"/>
  <c r="T945" i="17" s="1"/>
  <c r="T946" i="17" s="1"/>
  <c r="T947" i="17" s="1"/>
  <c r="T948" i="17" s="1"/>
  <c r="T949" i="17" s="1"/>
  <c r="T950" i="17" s="1"/>
  <c r="T951" i="17" s="1"/>
  <c r="T952" i="17" s="1"/>
  <c r="T953" i="17" s="1"/>
  <c r="T954" i="17" s="1"/>
  <c r="T955" i="17" s="1"/>
  <c r="T956" i="17" s="1"/>
  <c r="T957" i="17" s="1"/>
  <c r="T958" i="17" s="1"/>
  <c r="T959" i="17" s="1"/>
  <c r="T960" i="17" s="1"/>
  <c r="T961" i="17" s="1"/>
  <c r="T962" i="17" s="1"/>
  <c r="T963" i="17" s="1"/>
  <c r="T964" i="17" s="1"/>
  <c r="T965" i="17" s="1"/>
  <c r="T966" i="17" s="1"/>
  <c r="T967" i="17" s="1"/>
  <c r="T968" i="17" s="1"/>
  <c r="T969" i="17" s="1"/>
  <c r="T970" i="17" s="1"/>
  <c r="T971" i="17" s="1"/>
  <c r="T972" i="17" s="1"/>
  <c r="T973" i="17" s="1"/>
  <c r="T974" i="17" s="1"/>
  <c r="T975" i="17" s="1"/>
  <c r="T976" i="17" s="1"/>
  <c r="T977" i="17" s="1"/>
  <c r="T978" i="17" s="1"/>
  <c r="T979" i="17" s="1"/>
  <c r="T980" i="17" s="1"/>
  <c r="T981" i="17" s="1"/>
  <c r="T982" i="17" s="1"/>
  <c r="T983" i="17" s="1"/>
  <c r="T984" i="17" s="1"/>
  <c r="T985" i="17" s="1"/>
  <c r="T986" i="17" s="1"/>
  <c r="T987" i="17" s="1"/>
  <c r="T988" i="17" s="1"/>
  <c r="T989" i="17" s="1"/>
  <c r="T990" i="17" s="1"/>
  <c r="T991" i="17" s="1"/>
  <c r="T992" i="17" s="1"/>
  <c r="T993" i="17" s="1"/>
  <c r="T994" i="17" s="1"/>
  <c r="T995" i="17" s="1"/>
  <c r="T996" i="17" s="1"/>
  <c r="T997" i="17" s="1"/>
  <c r="T998" i="17" s="1"/>
  <c r="T999" i="17" s="1"/>
  <c r="T1000" i="17" s="1"/>
  <c r="T1001" i="17" s="1"/>
  <c r="T1002" i="17" s="1"/>
  <c r="T1003" i="17" s="1"/>
  <c r="T1004" i="17" s="1"/>
  <c r="T1005" i="17" s="1"/>
  <c r="T1006" i="17" s="1"/>
  <c r="T1007" i="17" s="1"/>
  <c r="T1008" i="17" s="1"/>
  <c r="T1009" i="17" s="1"/>
  <c r="T1010" i="17" s="1"/>
  <c r="T1011" i="17" s="1"/>
  <c r="T1012" i="17" s="1"/>
  <c r="T1013" i="17" s="1"/>
  <c r="T1014" i="17" s="1"/>
  <c r="T1015" i="17" s="1"/>
  <c r="T1016" i="17" s="1"/>
  <c r="T1017" i="17" s="1"/>
  <c r="T1018" i="17" s="1"/>
  <c r="T1019" i="17" s="1"/>
  <c r="T1020" i="17" s="1"/>
  <c r="T1021" i="17" s="1"/>
  <c r="T1022" i="17" s="1"/>
  <c r="T1023" i="17" s="1"/>
  <c r="T1024" i="17" s="1"/>
  <c r="T1025" i="17" s="1"/>
  <c r="T1026" i="17" s="1"/>
  <c r="T1027" i="17" s="1"/>
  <c r="T1028" i="17" s="1"/>
  <c r="T1029" i="17" s="1"/>
  <c r="T1030" i="17" s="1"/>
  <c r="T1031" i="17" s="1"/>
  <c r="T1032" i="17" s="1"/>
  <c r="T1033" i="17" s="1"/>
  <c r="T1034" i="17" s="1"/>
  <c r="T1035" i="17" s="1"/>
  <c r="T1036" i="17" s="1"/>
  <c r="T1037" i="17" s="1"/>
  <c r="T1038" i="17" s="1"/>
  <c r="T1039" i="17" s="1"/>
  <c r="T1040" i="17" s="1"/>
  <c r="T1041" i="17" s="1"/>
  <c r="T1042" i="17" s="1"/>
  <c r="T1043" i="17" s="1"/>
  <c r="T1044" i="17" s="1"/>
  <c r="T1045" i="17" s="1"/>
  <c r="T1046" i="17" s="1"/>
  <c r="T1047" i="17" s="1"/>
  <c r="T1048" i="17" s="1"/>
  <c r="T1049" i="17" s="1"/>
  <c r="T1050" i="17" s="1"/>
  <c r="T1051" i="17" s="1"/>
  <c r="T1052" i="17" s="1"/>
  <c r="T1053" i="17" s="1"/>
  <c r="T1054" i="17" s="1"/>
  <c r="T1055" i="17" s="1"/>
  <c r="T1056" i="17" s="1"/>
  <c r="T1057" i="17" s="1"/>
  <c r="T1058" i="17" s="1"/>
  <c r="T1059" i="17" s="1"/>
  <c r="T1060" i="17" s="1"/>
  <c r="T1061" i="17" s="1"/>
  <c r="T1062" i="17" s="1"/>
  <c r="T1063" i="17" s="1"/>
  <c r="T1064" i="17" s="1"/>
  <c r="T1065" i="17" s="1"/>
  <c r="T1066" i="17" s="1"/>
  <c r="T1067" i="17" s="1"/>
  <c r="T1068" i="17" s="1"/>
  <c r="T1069" i="17" s="1"/>
  <c r="T1070" i="17" s="1"/>
  <c r="T1071" i="17" s="1"/>
  <c r="T1072" i="17" s="1"/>
  <c r="T1073" i="17" s="1"/>
  <c r="T1074" i="17" s="1"/>
  <c r="T1075" i="17" s="1"/>
  <c r="T1076" i="17" s="1"/>
  <c r="T1077" i="17" s="1"/>
  <c r="T1078" i="17" s="1"/>
  <c r="T1079" i="17" s="1"/>
  <c r="T1080" i="17" s="1"/>
  <c r="T1081" i="17" s="1"/>
  <c r="T1082" i="17" s="1"/>
  <c r="T1083" i="17" s="1"/>
  <c r="T1084" i="17" s="1"/>
  <c r="T1085" i="17" s="1"/>
  <c r="T1086" i="17" s="1"/>
  <c r="T1087" i="17" s="1"/>
  <c r="T1088" i="17" s="1"/>
  <c r="T1089" i="17" s="1"/>
  <c r="T1090" i="17" s="1"/>
  <c r="T1091" i="17" s="1"/>
  <c r="T1092" i="17" s="1"/>
  <c r="T1093" i="17" s="1"/>
  <c r="T1094" i="17" s="1"/>
  <c r="T1095" i="17" s="1"/>
  <c r="T1096" i="17" s="1"/>
  <c r="T1097" i="17" s="1"/>
  <c r="T1098" i="17" s="1"/>
  <c r="T1099" i="17" s="1"/>
  <c r="T1100" i="17" s="1"/>
  <c r="T1101" i="17" s="1"/>
  <c r="T1102" i="17" s="1"/>
  <c r="T1103" i="17" s="1"/>
  <c r="T1104" i="17" s="1"/>
  <c r="T1105" i="17" s="1"/>
  <c r="T1106" i="17" s="1"/>
  <c r="T1107" i="17" s="1"/>
  <c r="T1108" i="17" s="1"/>
  <c r="T1109" i="17" s="1"/>
  <c r="T1110" i="17" s="1"/>
  <c r="T1111" i="17" s="1"/>
  <c r="T1112" i="17" s="1"/>
  <c r="T1113" i="17" s="1"/>
  <c r="T1114" i="17" s="1"/>
  <c r="T1115" i="17" s="1"/>
  <c r="T1116" i="17" s="1"/>
  <c r="T1117" i="17" s="1"/>
  <c r="T1118" i="17" s="1"/>
  <c r="T1119" i="17" s="1"/>
  <c r="T1120" i="17" s="1"/>
  <c r="T1121" i="17" s="1"/>
  <c r="T1122" i="17" s="1"/>
  <c r="T1123" i="17" s="1"/>
  <c r="T1124" i="17" s="1"/>
  <c r="T1125" i="17" s="1"/>
  <c r="T1126" i="17" s="1"/>
  <c r="T1127" i="17" s="1"/>
  <c r="T1128" i="17" s="1"/>
  <c r="T1129" i="17" s="1"/>
  <c r="T1130" i="17" s="1"/>
  <c r="T1131" i="17" s="1"/>
  <c r="T1132" i="17" s="1"/>
  <c r="T1133" i="17" s="1"/>
  <c r="T1134" i="17" s="1"/>
  <c r="T1135" i="17" s="1"/>
  <c r="T1136" i="17" s="1"/>
  <c r="T1137" i="17" s="1"/>
  <c r="T1138" i="17" s="1"/>
  <c r="T1139" i="17" s="1"/>
  <c r="T1140" i="17" s="1"/>
  <c r="T1141" i="17" s="1"/>
  <c r="T1142" i="17" s="1"/>
  <c r="T1143" i="17" s="1"/>
  <c r="T1144" i="17" s="1"/>
  <c r="T1145" i="17" s="1"/>
  <c r="T1146" i="17" s="1"/>
  <c r="T1147" i="17" s="1"/>
  <c r="T1148" i="17" s="1"/>
  <c r="T1149" i="17" s="1"/>
  <c r="T1150" i="17" s="1"/>
  <c r="T1151" i="17" s="1"/>
  <c r="T1152" i="17" s="1"/>
  <c r="T1153" i="17" s="1"/>
  <c r="T1154" i="17" s="1"/>
  <c r="T1155" i="17" s="1"/>
  <c r="T1156" i="17" s="1"/>
  <c r="T1157" i="17" s="1"/>
  <c r="T1158" i="17" s="1"/>
  <c r="T1159" i="17" s="1"/>
  <c r="T1160" i="17" s="1"/>
  <c r="T1161" i="17" s="1"/>
  <c r="T1162" i="17" s="1"/>
  <c r="T1163" i="17" s="1"/>
  <c r="T1164" i="17" s="1"/>
  <c r="T1165" i="17" s="1"/>
  <c r="T1166" i="17" s="1"/>
  <c r="T1167" i="17" s="1"/>
  <c r="T1168" i="17" s="1"/>
  <c r="T1169" i="17" s="1"/>
  <c r="T1170" i="17" s="1"/>
  <c r="T1171" i="17" s="1"/>
  <c r="T1172" i="17" s="1"/>
  <c r="T1173" i="17" s="1"/>
  <c r="T1174" i="17" s="1"/>
  <c r="T1175" i="17" s="1"/>
  <c r="T1176" i="17" s="1"/>
  <c r="T1177" i="17" s="1"/>
  <c r="T1178" i="17" s="1"/>
  <c r="T1179" i="17" s="1"/>
  <c r="T1180" i="17" s="1"/>
  <c r="T1181" i="17" s="1"/>
  <c r="T1182" i="17" s="1"/>
  <c r="T1183" i="17" s="1"/>
  <c r="T1184" i="17" s="1"/>
  <c r="T1185" i="17" s="1"/>
  <c r="T1186" i="17" s="1"/>
  <c r="T1187" i="17" s="1"/>
  <c r="T1188" i="17" s="1"/>
  <c r="T1189" i="17" s="1"/>
  <c r="T1190" i="17" s="1"/>
  <c r="T1191" i="17" s="1"/>
  <c r="T1192" i="17" s="1"/>
  <c r="T1193" i="17" s="1"/>
  <c r="T1194" i="17" s="1"/>
  <c r="T1195" i="17" s="1"/>
  <c r="T1196" i="17" s="1"/>
  <c r="T1197" i="17" s="1"/>
  <c r="T1198" i="17" s="1"/>
  <c r="T1199" i="17" s="1"/>
  <c r="T1200" i="17" s="1"/>
  <c r="T1201" i="17" s="1"/>
  <c r="T1202" i="17" s="1"/>
  <c r="T1203" i="17" s="1"/>
  <c r="T1204" i="17" s="1"/>
  <c r="T1205" i="17" s="1"/>
  <c r="T1206" i="17" s="1"/>
  <c r="T1207" i="17" s="1"/>
  <c r="T1208" i="17" s="1"/>
  <c r="T1209" i="17" s="1"/>
  <c r="T1210" i="17" s="1"/>
  <c r="T1211" i="17" s="1"/>
  <c r="T1212" i="17" s="1"/>
  <c r="T1213" i="17" s="1"/>
  <c r="T1214" i="17" s="1"/>
  <c r="T1215" i="17" s="1"/>
  <c r="T1216" i="17" s="1"/>
  <c r="T1217" i="17" s="1"/>
  <c r="T1218" i="17" s="1"/>
  <c r="T1219" i="17" s="1"/>
  <c r="T1220" i="17" s="1"/>
  <c r="T1221" i="17" s="1"/>
  <c r="T1222" i="17" s="1"/>
  <c r="T1223" i="17" s="1"/>
  <c r="T1224" i="17" s="1"/>
  <c r="T1225" i="17" s="1"/>
  <c r="T1226" i="17" s="1"/>
  <c r="T1227" i="17" s="1"/>
  <c r="T1228" i="17" s="1"/>
  <c r="T1229" i="17" s="1"/>
  <c r="T1230" i="17" s="1"/>
  <c r="T1231" i="17" s="1"/>
  <c r="T1232" i="17" s="1"/>
  <c r="T1233" i="17" s="1"/>
  <c r="T1234" i="17" s="1"/>
  <c r="T1235" i="17" s="1"/>
  <c r="T1236" i="17" s="1"/>
  <c r="T1237" i="17" s="1"/>
  <c r="T1238" i="17" s="1"/>
  <c r="T1239" i="17" s="1"/>
  <c r="T1240" i="17" s="1"/>
  <c r="T1241" i="17" s="1"/>
  <c r="T1242" i="17" s="1"/>
  <c r="T1243" i="17" s="1"/>
  <c r="T1244" i="17" s="1"/>
  <c r="T1245" i="17" s="1"/>
  <c r="T1246" i="17" s="1"/>
  <c r="T1247" i="17" s="1"/>
  <c r="T1248" i="17" s="1"/>
  <c r="T1249" i="17" s="1"/>
  <c r="T1250" i="17" s="1"/>
  <c r="T1251" i="17" s="1"/>
  <c r="K576" i="17"/>
  <c r="L578" i="17"/>
  <c r="M578" i="17"/>
  <c r="K577" i="17" l="1"/>
  <c r="L579" i="17"/>
  <c r="M579" i="17"/>
  <c r="K578" i="17" l="1"/>
  <c r="L580" i="17"/>
  <c r="M580" i="17"/>
  <c r="K579" i="17" l="1"/>
  <c r="M581" i="17"/>
  <c r="L581" i="17"/>
  <c r="K580" i="17" l="1"/>
  <c r="L582" i="17"/>
  <c r="M582" i="17"/>
  <c r="K581" i="17" l="1"/>
  <c r="M583" i="17"/>
  <c r="L583" i="17"/>
  <c r="K582" i="17" l="1"/>
  <c r="L584" i="17"/>
  <c r="M584" i="17"/>
  <c r="K583" i="17" l="1"/>
  <c r="L585" i="17"/>
  <c r="M585" i="17"/>
  <c r="K584" i="17" l="1"/>
  <c r="M586" i="17"/>
  <c r="L586" i="17"/>
  <c r="K585" i="17" l="1"/>
  <c r="M587" i="17"/>
  <c r="L587" i="17"/>
  <c r="K586" i="17" l="1"/>
  <c r="L588" i="17"/>
  <c r="M588" i="17"/>
  <c r="K587" i="17" l="1"/>
  <c r="M589" i="17"/>
  <c r="L589" i="17"/>
  <c r="K588" i="17" l="1"/>
  <c r="L590" i="17"/>
  <c r="M590" i="17"/>
  <c r="K589" i="17" l="1"/>
  <c r="M591" i="17"/>
  <c r="L591" i="17"/>
  <c r="K590" i="17" l="1"/>
  <c r="M592" i="17"/>
  <c r="L592" i="17"/>
  <c r="K591" i="17" l="1"/>
  <c r="L593" i="17"/>
  <c r="M593" i="17"/>
  <c r="K592" i="17" l="1"/>
  <c r="L594" i="17"/>
  <c r="M594" i="17"/>
  <c r="K593" i="17" l="1"/>
  <c r="M595" i="17"/>
  <c r="L595" i="17"/>
  <c r="K594" i="17" l="1"/>
  <c r="L596" i="17"/>
  <c r="M596" i="17"/>
  <c r="K595" i="17" l="1"/>
  <c r="M597" i="17"/>
  <c r="L597" i="17"/>
  <c r="K596" i="17" l="1"/>
  <c r="M598" i="17"/>
  <c r="L598" i="17"/>
  <c r="K597" i="17" l="1"/>
  <c r="L599" i="17"/>
  <c r="M599" i="17"/>
  <c r="K598" i="17" l="1"/>
  <c r="L600" i="17"/>
  <c r="M600" i="17"/>
  <c r="K599" i="17" l="1"/>
  <c r="L601" i="17"/>
  <c r="M601" i="17"/>
  <c r="K600" i="17" l="1"/>
  <c r="M602" i="17"/>
  <c r="L602" i="17"/>
  <c r="K601" i="17" l="1"/>
  <c r="L603" i="17"/>
  <c r="M603" i="17"/>
  <c r="K602" i="17" l="1"/>
  <c r="M604" i="17"/>
  <c r="L604" i="17"/>
  <c r="K603" i="17" l="1"/>
  <c r="L605" i="17"/>
  <c r="M605" i="17"/>
  <c r="K604" i="17" l="1"/>
  <c r="L606" i="17"/>
  <c r="M606" i="17"/>
  <c r="K605" i="17" l="1"/>
  <c r="L607" i="17"/>
  <c r="M607" i="17"/>
  <c r="K606" i="17" l="1"/>
  <c r="M608" i="17"/>
  <c r="L608" i="17"/>
  <c r="K607" i="17" l="1"/>
  <c r="L609" i="17"/>
  <c r="M609" i="17"/>
  <c r="K608" i="17" l="1"/>
  <c r="L610" i="17"/>
  <c r="M610" i="17"/>
  <c r="K609" i="17" l="1"/>
  <c r="L611" i="17"/>
  <c r="M611" i="17"/>
  <c r="K610" i="17" l="1"/>
  <c r="M612" i="17"/>
  <c r="L612" i="17"/>
  <c r="K611" i="17" l="1"/>
  <c r="M613" i="17"/>
  <c r="L613" i="17"/>
  <c r="K612" i="17" l="1"/>
  <c r="M614" i="17"/>
  <c r="L614" i="17"/>
  <c r="K613" i="17" l="1"/>
  <c r="L615" i="17"/>
  <c r="M615" i="17"/>
  <c r="K614" i="17" l="1"/>
  <c r="L616" i="17"/>
  <c r="M616" i="17"/>
  <c r="K615" i="17" l="1"/>
  <c r="L617" i="17"/>
  <c r="M617" i="17"/>
  <c r="K616" i="17" l="1"/>
  <c r="L618" i="17"/>
  <c r="M618" i="17"/>
  <c r="K617" i="17" l="1"/>
  <c r="L619" i="17"/>
  <c r="M619" i="17"/>
  <c r="K618" i="17" l="1"/>
  <c r="M620" i="17"/>
  <c r="L620" i="17"/>
  <c r="K619" i="17" l="1"/>
  <c r="L621" i="17"/>
  <c r="M621" i="17"/>
  <c r="K620" i="17" l="1"/>
  <c r="L622" i="17"/>
  <c r="M622" i="17"/>
  <c r="K621" i="17" l="1"/>
  <c r="L623" i="17"/>
  <c r="M623" i="17"/>
  <c r="K622" i="17" l="1"/>
  <c r="L624" i="17"/>
  <c r="M624" i="17"/>
  <c r="K623" i="17" l="1"/>
  <c r="M625" i="17"/>
  <c r="L625" i="17"/>
  <c r="K624" i="17" l="1"/>
  <c r="M626" i="17"/>
  <c r="L626" i="17"/>
  <c r="K625" i="17" l="1"/>
  <c r="M627" i="17"/>
  <c r="L627" i="17"/>
  <c r="K626" i="17" l="1"/>
  <c r="M628" i="17"/>
  <c r="L628" i="17"/>
  <c r="K627" i="17" l="1"/>
  <c r="M629" i="17"/>
  <c r="L629" i="17"/>
  <c r="K628" i="17" l="1"/>
  <c r="L630" i="17"/>
  <c r="M630" i="17"/>
  <c r="K629" i="17" l="1"/>
  <c r="L631" i="17"/>
  <c r="M631" i="17"/>
  <c r="K630" i="17" l="1"/>
  <c r="L632" i="17"/>
  <c r="M632" i="17"/>
  <c r="K631" i="17" l="1"/>
  <c r="M633" i="17"/>
  <c r="L633" i="17"/>
  <c r="K632" i="17" l="1"/>
  <c r="M634" i="17"/>
  <c r="L634" i="17"/>
  <c r="K633" i="17" l="1"/>
  <c r="M635" i="17"/>
  <c r="L635" i="17"/>
  <c r="K634" i="17" l="1"/>
  <c r="M636" i="17"/>
  <c r="L636" i="17"/>
  <c r="K635" i="17" l="1"/>
  <c r="M637" i="17"/>
  <c r="L637" i="17"/>
  <c r="K636" i="17" l="1"/>
  <c r="M638" i="17"/>
  <c r="L638" i="17"/>
  <c r="K637" i="17" l="1"/>
  <c r="M639" i="17"/>
  <c r="L639" i="17"/>
  <c r="K638" i="17" l="1"/>
  <c r="M640" i="17"/>
  <c r="L640" i="17"/>
  <c r="K639" i="17" l="1"/>
  <c r="L641" i="17"/>
  <c r="M641" i="17"/>
  <c r="K640" i="17" l="1"/>
  <c r="M642" i="17"/>
  <c r="L642" i="17"/>
  <c r="K641" i="17" l="1"/>
  <c r="M643" i="17"/>
  <c r="L643" i="17"/>
  <c r="K642" i="17" l="1"/>
  <c r="L644" i="17"/>
  <c r="M644" i="17"/>
  <c r="K643" i="17" l="1"/>
  <c r="M645" i="17"/>
  <c r="L645" i="17"/>
  <c r="K644" i="17" l="1"/>
  <c r="L646" i="17"/>
  <c r="M646" i="17"/>
  <c r="K645" i="17" l="1"/>
  <c r="L647" i="17"/>
  <c r="M647" i="17"/>
  <c r="K646" i="17" l="1"/>
  <c r="M648" i="17"/>
  <c r="L648" i="17"/>
  <c r="K647" i="17" l="1"/>
  <c r="L649" i="17"/>
  <c r="M649" i="17"/>
  <c r="K648" i="17" l="1"/>
  <c r="L650" i="17"/>
  <c r="M650" i="17"/>
  <c r="K649" i="17" l="1"/>
  <c r="M651" i="17"/>
  <c r="L651" i="17"/>
  <c r="K650" i="17" l="1"/>
  <c r="M652" i="17"/>
  <c r="L652" i="17"/>
  <c r="K651" i="17" l="1"/>
  <c r="M653" i="17"/>
  <c r="L653" i="17"/>
  <c r="K652" i="17" l="1"/>
  <c r="L654" i="17"/>
  <c r="M654" i="17"/>
  <c r="K653" i="17" l="1"/>
  <c r="M655" i="17"/>
  <c r="L655" i="17"/>
  <c r="K654" i="17" l="1"/>
  <c r="M656" i="17"/>
  <c r="L656" i="17"/>
  <c r="K655" i="17" l="1"/>
  <c r="M657" i="17"/>
  <c r="L657" i="17"/>
  <c r="K656" i="17" l="1"/>
  <c r="M658" i="17"/>
  <c r="L658" i="17"/>
  <c r="K657" i="17" l="1"/>
  <c r="M659" i="17"/>
  <c r="L659" i="17"/>
  <c r="K658" i="17" l="1"/>
  <c r="L660" i="17"/>
  <c r="M660" i="17"/>
  <c r="K659" i="17" l="1"/>
  <c r="M661" i="17"/>
  <c r="L661" i="17"/>
  <c r="K660" i="17" l="1"/>
  <c r="M662" i="17"/>
  <c r="L662" i="17"/>
  <c r="K661" i="17" l="1"/>
  <c r="L663" i="17"/>
  <c r="M663" i="17"/>
  <c r="K662" i="17" l="1"/>
  <c r="L664" i="17"/>
  <c r="M664" i="17"/>
  <c r="K663" i="17" l="1"/>
  <c r="M665" i="17"/>
  <c r="L665" i="17"/>
  <c r="K664" i="17" l="1"/>
  <c r="M666" i="17"/>
  <c r="L666" i="17"/>
  <c r="K665" i="17" l="1"/>
  <c r="M667" i="17"/>
  <c r="L667" i="17"/>
  <c r="K666" i="17" l="1"/>
  <c r="L668" i="17"/>
  <c r="M668" i="17"/>
  <c r="K667" i="17" l="1"/>
  <c r="M669" i="17"/>
  <c r="L669" i="17"/>
  <c r="K668" i="17" l="1"/>
  <c r="L670" i="17"/>
  <c r="M670" i="17"/>
  <c r="K669" i="17" l="1"/>
  <c r="L671" i="17"/>
  <c r="M671" i="17"/>
  <c r="K670" i="17" l="1"/>
  <c r="L672" i="17"/>
  <c r="M672" i="17"/>
  <c r="K671" i="17" l="1"/>
  <c r="M673" i="17"/>
  <c r="L673" i="17"/>
  <c r="K672" i="17" l="1"/>
  <c r="L674" i="17"/>
  <c r="M674" i="17"/>
  <c r="K673" i="17" l="1"/>
  <c r="L675" i="17"/>
  <c r="M675" i="17"/>
  <c r="K674" i="17" l="1"/>
  <c r="M676" i="17"/>
  <c r="L676" i="17"/>
  <c r="K675" i="17" l="1"/>
  <c r="M677" i="17"/>
  <c r="L677" i="17"/>
  <c r="K676" i="17" l="1"/>
  <c r="M678" i="17"/>
  <c r="L678" i="17"/>
  <c r="K677" i="17" l="1"/>
  <c r="L679" i="17"/>
  <c r="M679" i="17"/>
  <c r="K678" i="17" l="1"/>
  <c r="L680" i="17"/>
  <c r="M680" i="17"/>
  <c r="K679" i="17" l="1"/>
  <c r="M681" i="17"/>
  <c r="L681" i="17"/>
  <c r="K680" i="17" l="1"/>
  <c r="M682" i="17"/>
  <c r="L682" i="17"/>
  <c r="K681" i="17" l="1"/>
  <c r="L683" i="17"/>
  <c r="M683" i="17"/>
  <c r="K682" i="17" l="1"/>
  <c r="L684" i="17"/>
  <c r="M684" i="17"/>
  <c r="K683" i="17" l="1"/>
  <c r="L685" i="17"/>
  <c r="M685" i="17"/>
  <c r="K684" i="17" l="1"/>
  <c r="L686" i="17"/>
  <c r="M686" i="17"/>
  <c r="K685" i="17" l="1"/>
  <c r="M687" i="17"/>
  <c r="L687" i="17"/>
  <c r="K686" i="17" l="1"/>
  <c r="L688" i="17"/>
  <c r="M688" i="17"/>
  <c r="K687" i="17" l="1"/>
  <c r="M689" i="17"/>
  <c r="L689" i="17"/>
  <c r="K688" i="17" l="1"/>
  <c r="M690" i="17"/>
  <c r="L690" i="17"/>
  <c r="K689" i="17" l="1"/>
  <c r="M691" i="17"/>
  <c r="L691" i="17"/>
  <c r="K690" i="17" l="1"/>
  <c r="L692" i="17"/>
  <c r="M692" i="17"/>
  <c r="K691" i="17" l="1"/>
  <c r="M693" i="17"/>
  <c r="L693" i="17"/>
  <c r="K692" i="17" l="1"/>
  <c r="L694" i="17"/>
  <c r="M694" i="17"/>
  <c r="K693" i="17" l="1"/>
  <c r="L695" i="17"/>
  <c r="M695" i="17"/>
  <c r="K694" i="17" l="1"/>
  <c r="L696" i="17"/>
  <c r="M696" i="17"/>
  <c r="K695" i="17" l="1"/>
  <c r="M697" i="17"/>
  <c r="L697" i="17"/>
  <c r="K696" i="17" l="1"/>
  <c r="L698" i="17"/>
  <c r="M698" i="17"/>
  <c r="K697" i="17" l="1"/>
  <c r="L699" i="17"/>
  <c r="M699" i="17"/>
  <c r="K698" i="17" l="1"/>
  <c r="L700" i="17"/>
  <c r="M700" i="17"/>
  <c r="K699" i="17" l="1"/>
  <c r="M701" i="17"/>
  <c r="L701" i="17"/>
  <c r="K700" i="17" l="1"/>
  <c r="L702" i="17"/>
  <c r="M702" i="17"/>
  <c r="K701" i="17" l="1"/>
  <c r="M703" i="17"/>
  <c r="L703" i="17"/>
  <c r="K702" i="17" l="1"/>
  <c r="M704" i="17"/>
  <c r="L704" i="17"/>
  <c r="K703" i="17" l="1"/>
  <c r="M705" i="17"/>
  <c r="L705" i="17"/>
  <c r="K704" i="17" l="1"/>
  <c r="M706" i="17"/>
  <c r="L706" i="17"/>
  <c r="K705" i="17" l="1"/>
  <c r="L707" i="17"/>
  <c r="M707" i="17"/>
  <c r="K706" i="17" l="1"/>
  <c r="M708" i="17"/>
  <c r="L708" i="17"/>
  <c r="K707" i="17" l="1"/>
  <c r="M709" i="17"/>
  <c r="L709" i="17"/>
  <c r="K708" i="17" l="1"/>
  <c r="M710" i="17"/>
  <c r="L710" i="17"/>
  <c r="K709" i="17" l="1"/>
  <c r="M711" i="17"/>
  <c r="L711" i="17"/>
  <c r="K710" i="17" l="1"/>
  <c r="M712" i="17"/>
  <c r="L712" i="17"/>
  <c r="K711" i="17" l="1"/>
  <c r="L713" i="17"/>
  <c r="M713" i="17"/>
  <c r="K712" i="17" l="1"/>
  <c r="L714" i="17"/>
  <c r="M714" i="17"/>
  <c r="K713" i="17" l="1"/>
  <c r="M715" i="17"/>
  <c r="L715" i="17"/>
  <c r="K714" i="17" l="1"/>
  <c r="M716" i="17"/>
  <c r="L716" i="17"/>
  <c r="K715" i="17" l="1"/>
  <c r="L717" i="17"/>
  <c r="M717" i="17"/>
  <c r="K716" i="17" l="1"/>
  <c r="M718" i="17"/>
  <c r="L718" i="17"/>
  <c r="K717" i="17" l="1"/>
  <c r="L719" i="17"/>
  <c r="M719" i="17"/>
  <c r="K718" i="17" l="1"/>
  <c r="M720" i="17"/>
  <c r="L720" i="17"/>
  <c r="K719" i="17" l="1"/>
  <c r="L721" i="17"/>
  <c r="M721" i="17"/>
  <c r="K720" i="17" l="1"/>
  <c r="M722" i="17"/>
  <c r="L722" i="17"/>
  <c r="K721" i="17" l="1"/>
  <c r="M723" i="17"/>
  <c r="L723" i="17"/>
  <c r="K722" i="17" l="1"/>
  <c r="M724" i="17"/>
  <c r="L724" i="17"/>
  <c r="K723" i="17" l="1"/>
  <c r="L725" i="17"/>
  <c r="M725" i="17"/>
  <c r="K724" i="17" l="1"/>
  <c r="M726" i="17"/>
  <c r="L726" i="17"/>
  <c r="K725" i="17" l="1"/>
  <c r="L727" i="17"/>
  <c r="M727" i="17"/>
  <c r="K726" i="17" l="1"/>
  <c r="M728" i="17"/>
  <c r="L728" i="17"/>
  <c r="K727" i="17" l="1"/>
  <c r="L729" i="17"/>
  <c r="M729" i="17"/>
  <c r="K728" i="17" l="1"/>
  <c r="M730" i="17"/>
  <c r="L730" i="17"/>
  <c r="K729" i="17" l="1"/>
  <c r="M731" i="17"/>
  <c r="L731" i="17"/>
  <c r="K730" i="17" l="1"/>
  <c r="L732" i="17"/>
  <c r="M732" i="17"/>
  <c r="K731" i="17" l="1"/>
  <c r="L733" i="17"/>
  <c r="M733" i="17"/>
  <c r="K732" i="17" l="1"/>
  <c r="L734" i="17"/>
  <c r="M734" i="17"/>
  <c r="K733" i="17" l="1"/>
  <c r="L735" i="17"/>
  <c r="M735" i="17"/>
  <c r="K734" i="17" l="1"/>
  <c r="M736" i="17"/>
  <c r="L736" i="17"/>
  <c r="K735" i="17" l="1"/>
  <c r="M737" i="17"/>
  <c r="L737" i="17"/>
  <c r="K736" i="17" l="1"/>
  <c r="L738" i="17"/>
  <c r="M738" i="17"/>
  <c r="K737" i="17" l="1"/>
  <c r="L739" i="17"/>
  <c r="M739" i="17"/>
  <c r="K738" i="17" l="1"/>
  <c r="L740" i="17"/>
  <c r="M740" i="17"/>
  <c r="K739" i="17" l="1"/>
  <c r="L741" i="17"/>
  <c r="M741" i="17"/>
  <c r="K740" i="17" l="1"/>
  <c r="M742" i="17"/>
  <c r="L742" i="17"/>
  <c r="K741" i="17" l="1"/>
  <c r="L743" i="17"/>
  <c r="M743" i="17"/>
  <c r="K742" i="17" l="1"/>
  <c r="M744" i="17"/>
  <c r="L744" i="17"/>
  <c r="K743" i="17" l="1"/>
  <c r="L745" i="17"/>
  <c r="M745" i="17"/>
  <c r="K744" i="17" l="1"/>
  <c r="L746" i="17"/>
  <c r="M746" i="17"/>
  <c r="K745" i="17" l="1"/>
  <c r="M747" i="17"/>
  <c r="L747" i="17"/>
  <c r="K746" i="17" l="1"/>
  <c r="M748" i="17"/>
  <c r="L748" i="17"/>
  <c r="K747" i="17" l="1"/>
  <c r="L749" i="17"/>
  <c r="M749" i="17"/>
  <c r="K748" i="17" l="1"/>
  <c r="L750" i="17"/>
  <c r="M750" i="17"/>
  <c r="K749" i="17" l="1"/>
  <c r="M751" i="17"/>
  <c r="L751" i="17"/>
  <c r="K750" i="17" l="1"/>
  <c r="M752" i="17"/>
  <c r="L752" i="17"/>
  <c r="K751" i="17" l="1"/>
  <c r="L753" i="17"/>
  <c r="M753" i="17"/>
  <c r="K752" i="17" l="1"/>
  <c r="L754" i="17"/>
  <c r="M754" i="17"/>
  <c r="K753" i="17" l="1"/>
  <c r="M755" i="17"/>
  <c r="L755" i="17"/>
  <c r="K754" i="17" l="1"/>
  <c r="M756" i="17"/>
  <c r="L756" i="17"/>
  <c r="K755" i="17" l="1"/>
  <c r="L757" i="17"/>
  <c r="M757" i="17"/>
  <c r="K756" i="17" l="1"/>
  <c r="M758" i="17"/>
  <c r="L758" i="17"/>
  <c r="K757" i="17" l="1"/>
  <c r="M759" i="17"/>
  <c r="L759" i="17"/>
  <c r="K758" i="17" l="1"/>
  <c r="M760" i="17"/>
  <c r="L760" i="17"/>
  <c r="K759" i="17" l="1"/>
  <c r="L761" i="17"/>
  <c r="M761" i="17"/>
  <c r="K760" i="17" l="1"/>
  <c r="L762" i="17"/>
  <c r="M762" i="17"/>
  <c r="K761" i="17" l="1"/>
  <c r="L763" i="17"/>
  <c r="M763" i="17"/>
  <c r="K762" i="17" l="1"/>
  <c r="L764" i="17"/>
  <c r="M764" i="17"/>
  <c r="K763" i="17" l="1"/>
  <c r="M765" i="17"/>
  <c r="L765" i="17"/>
  <c r="K764" i="17" l="1"/>
  <c r="L766" i="17"/>
  <c r="M766" i="17"/>
  <c r="K765" i="17" l="1"/>
  <c r="L767" i="17"/>
  <c r="M767" i="17"/>
  <c r="K766" i="17" l="1"/>
  <c r="L768" i="17"/>
  <c r="M768" i="17"/>
  <c r="K767" i="17" l="1"/>
  <c r="M769" i="17"/>
  <c r="L769" i="17"/>
  <c r="K768" i="17" l="1"/>
  <c r="M770" i="17"/>
  <c r="L770" i="17"/>
  <c r="K769" i="17" l="1"/>
  <c r="M771" i="17"/>
  <c r="L771" i="17"/>
  <c r="K770" i="17" l="1"/>
  <c r="M772" i="17"/>
  <c r="L772" i="17"/>
  <c r="K771" i="17" l="1"/>
  <c r="L773" i="17"/>
  <c r="M773" i="17"/>
  <c r="K772" i="17" l="1"/>
  <c r="M774" i="17"/>
  <c r="L774" i="17"/>
  <c r="K773" i="17" l="1"/>
  <c r="L775" i="17"/>
  <c r="M775" i="17"/>
  <c r="K774" i="17" l="1"/>
  <c r="M776" i="17"/>
  <c r="L776" i="17"/>
  <c r="K775" i="17" l="1"/>
  <c r="M777" i="17"/>
  <c r="L777" i="17"/>
  <c r="K776" i="17" l="1"/>
  <c r="L778" i="17"/>
  <c r="M778" i="17"/>
  <c r="K777" i="17" l="1"/>
  <c r="L779" i="17"/>
  <c r="M779" i="17"/>
  <c r="K778" i="17" l="1"/>
  <c r="M780" i="17"/>
  <c r="L780" i="17"/>
  <c r="K779" i="17" l="1"/>
  <c r="L781" i="17"/>
  <c r="M781" i="17"/>
  <c r="K780" i="17" l="1"/>
  <c r="L782" i="17"/>
  <c r="M782" i="17"/>
  <c r="K781" i="17" l="1"/>
  <c r="M783" i="17"/>
  <c r="L783" i="17"/>
  <c r="K782" i="17" l="1"/>
  <c r="L784" i="17"/>
  <c r="M784" i="17"/>
  <c r="K783" i="17" l="1"/>
  <c r="L785" i="17"/>
  <c r="M785" i="17"/>
  <c r="K784" i="17" l="1"/>
  <c r="M786" i="17"/>
  <c r="L786" i="17"/>
  <c r="K785" i="17" l="1"/>
  <c r="M787" i="17"/>
  <c r="L787" i="17"/>
  <c r="K786" i="17" l="1"/>
  <c r="M788" i="17"/>
  <c r="L788" i="17"/>
  <c r="K787" i="17" l="1"/>
  <c r="M789" i="17"/>
  <c r="L789" i="17"/>
  <c r="K788" i="17" l="1"/>
  <c r="M790" i="17"/>
  <c r="L790" i="17"/>
  <c r="K789" i="17" l="1"/>
  <c r="M791" i="17"/>
  <c r="L791" i="17"/>
  <c r="K790" i="17" l="1"/>
  <c r="L792" i="17"/>
  <c r="M792" i="17"/>
  <c r="K791" i="17" l="1"/>
  <c r="L793" i="17"/>
  <c r="M793" i="17"/>
  <c r="K792" i="17" l="1"/>
  <c r="M794" i="17"/>
  <c r="L794" i="17"/>
  <c r="K793" i="17" l="1"/>
  <c r="L795" i="17"/>
  <c r="M795" i="17"/>
  <c r="K794" i="17" l="1"/>
  <c r="L796" i="17"/>
  <c r="M796" i="17"/>
  <c r="K795" i="17" l="1"/>
  <c r="M797" i="17"/>
  <c r="L797" i="17"/>
  <c r="K796" i="17" l="1"/>
  <c r="L798" i="17"/>
  <c r="M798" i="17"/>
  <c r="K797" i="17" l="1"/>
  <c r="L799" i="17"/>
  <c r="M799" i="17"/>
  <c r="K798" i="17" l="1"/>
  <c r="L800" i="17"/>
  <c r="M800" i="17"/>
  <c r="K799" i="17" l="1"/>
  <c r="L801" i="17"/>
  <c r="M801" i="17"/>
  <c r="K800" i="17" l="1"/>
  <c r="L802" i="17"/>
  <c r="M802" i="17"/>
  <c r="K801" i="17" l="1"/>
  <c r="M803" i="17"/>
  <c r="L803" i="17"/>
  <c r="K802" i="17" l="1"/>
  <c r="M804" i="17"/>
  <c r="L804" i="17"/>
  <c r="K803" i="17" l="1"/>
  <c r="L805" i="17"/>
  <c r="M805" i="17"/>
  <c r="K804" i="17" l="1"/>
  <c r="L806" i="17"/>
  <c r="M806" i="17"/>
  <c r="K805" i="17" l="1"/>
  <c r="M807" i="17"/>
  <c r="L807" i="17"/>
  <c r="K806" i="17" l="1"/>
  <c r="M808" i="17"/>
  <c r="L808" i="17"/>
  <c r="K807" i="17" l="1"/>
  <c r="L809" i="17"/>
  <c r="M809" i="17"/>
  <c r="K808" i="17" l="1"/>
  <c r="L810" i="17"/>
  <c r="K809" i="17" s="1"/>
  <c r="M810" i="17"/>
  <c r="M811" i="17" l="1"/>
  <c r="L811" i="17"/>
  <c r="K810" i="17" s="1"/>
  <c r="M812" i="17" l="1"/>
  <c r="L812" i="17"/>
  <c r="K811" i="17" s="1"/>
  <c r="L813" i="17" l="1"/>
  <c r="K812" i="17" s="1"/>
  <c r="M813" i="17"/>
  <c r="M814" i="17" l="1"/>
  <c r="L814" i="17"/>
  <c r="K813" i="17" s="1"/>
  <c r="M815" i="17" l="1"/>
  <c r="L815" i="17"/>
  <c r="K814" i="17" s="1"/>
  <c r="L816" i="17" l="1"/>
  <c r="K815" i="17" s="1"/>
  <c r="M816" i="17"/>
  <c r="M817" i="17" l="1"/>
  <c r="L817" i="17"/>
  <c r="K816" i="17" s="1"/>
  <c r="M818" i="17" l="1"/>
  <c r="L818" i="17"/>
  <c r="K817" i="17" s="1"/>
  <c r="L819" i="17" l="1"/>
  <c r="K818" i="17" s="1"/>
  <c r="M819" i="17"/>
  <c r="M820" i="17" l="1"/>
  <c r="L820" i="17"/>
  <c r="K819" i="17" s="1"/>
  <c r="M821" i="17" l="1"/>
  <c r="L821" i="17"/>
  <c r="K820" i="17" s="1"/>
  <c r="M822" i="17" l="1"/>
  <c r="L822" i="17"/>
  <c r="K821" i="17" s="1"/>
  <c r="M823" i="17" l="1"/>
  <c r="L823" i="17"/>
  <c r="K822" i="17" s="1"/>
  <c r="M824" i="17" l="1"/>
  <c r="L824" i="17"/>
  <c r="K823" i="17" s="1"/>
  <c r="M825" i="17" l="1"/>
  <c r="L825" i="17"/>
  <c r="K824" i="17" s="1"/>
  <c r="L826" i="17" l="1"/>
  <c r="K825" i="17" s="1"/>
  <c r="M826" i="17"/>
  <c r="L827" i="17" l="1"/>
  <c r="K826" i="17" s="1"/>
  <c r="M827" i="17"/>
  <c r="L828" i="17" l="1"/>
  <c r="K827" i="17" s="1"/>
  <c r="M828" i="17"/>
  <c r="M829" i="17" l="1"/>
  <c r="L829" i="17"/>
  <c r="K828" i="17" s="1"/>
  <c r="M830" i="17" l="1"/>
  <c r="L830" i="17"/>
  <c r="K829" i="17" s="1"/>
  <c r="M831" i="17" l="1"/>
  <c r="L831" i="17"/>
  <c r="K830" i="17" s="1"/>
  <c r="L832" i="17" l="1"/>
  <c r="K831" i="17" s="1"/>
  <c r="M832" i="17"/>
  <c r="M833" i="17" l="1"/>
  <c r="L833" i="17"/>
  <c r="K832" i="17" s="1"/>
  <c r="M834" i="17" l="1"/>
  <c r="L834" i="17"/>
  <c r="K833" i="17" s="1"/>
  <c r="L835" i="17" l="1"/>
  <c r="K834" i="17" s="1"/>
  <c r="M835" i="17"/>
  <c r="L836" i="17" l="1"/>
  <c r="K835" i="17" s="1"/>
  <c r="M836" i="17"/>
  <c r="M837" i="17" l="1"/>
  <c r="L837" i="17"/>
  <c r="K836" i="17" s="1"/>
  <c r="L838" i="17" l="1"/>
  <c r="K837" i="17" s="1"/>
  <c r="M838" i="17"/>
  <c r="L839" i="17" l="1"/>
  <c r="K838" i="17" s="1"/>
  <c r="M839" i="17"/>
  <c r="L840" i="17" l="1"/>
  <c r="K839" i="17" s="1"/>
  <c r="M840" i="17"/>
  <c r="L841" i="17" l="1"/>
  <c r="K840" i="17" s="1"/>
  <c r="M841" i="17"/>
  <c r="L842" i="17" l="1"/>
  <c r="K841" i="17" s="1"/>
  <c r="M842" i="17"/>
  <c r="L843" i="17" l="1"/>
  <c r="K842" i="17" s="1"/>
  <c r="M843" i="17"/>
  <c r="M844" i="17" l="1"/>
  <c r="L844" i="17"/>
  <c r="K843" i="17" s="1"/>
  <c r="M845" i="17" l="1"/>
  <c r="L845" i="17"/>
  <c r="K844" i="17" s="1"/>
  <c r="M846" i="17" l="1"/>
  <c r="L846" i="17"/>
  <c r="K845" i="17" s="1"/>
  <c r="M847" i="17" l="1"/>
  <c r="L847" i="17"/>
  <c r="K846" i="17" s="1"/>
  <c r="M848" i="17" l="1"/>
  <c r="L848" i="17"/>
  <c r="K847" i="17" s="1"/>
  <c r="M849" i="17" l="1"/>
  <c r="L849" i="17"/>
  <c r="K848" i="17" s="1"/>
  <c r="L850" i="17" l="1"/>
  <c r="K849" i="17" s="1"/>
  <c r="M850" i="17"/>
  <c r="M851" i="17" l="1"/>
  <c r="L851" i="17"/>
  <c r="K850" i="17" s="1"/>
  <c r="M852" i="17" l="1"/>
  <c r="L852" i="17"/>
  <c r="K851" i="17" s="1"/>
  <c r="L853" i="17" l="1"/>
  <c r="K852" i="17" s="1"/>
  <c r="M853" i="17"/>
  <c r="M854" i="17" l="1"/>
  <c r="L854" i="17"/>
  <c r="K853" i="17" s="1"/>
  <c r="L855" i="17" l="1"/>
  <c r="K854" i="17" s="1"/>
  <c r="M855" i="17"/>
  <c r="M856" i="17" l="1"/>
  <c r="L856" i="17"/>
  <c r="K855" i="17" s="1"/>
  <c r="M857" i="17" l="1"/>
  <c r="L857" i="17"/>
  <c r="K856" i="17" s="1"/>
  <c r="M858" i="17" l="1"/>
  <c r="L858" i="17"/>
  <c r="K857" i="17" s="1"/>
  <c r="M859" i="17" l="1"/>
  <c r="L859" i="17"/>
  <c r="K858" i="17" s="1"/>
  <c r="M860" i="17" l="1"/>
  <c r="L860" i="17"/>
  <c r="K859" i="17" s="1"/>
  <c r="M861" i="17" l="1"/>
  <c r="L861" i="17"/>
  <c r="K860" i="17" s="1"/>
  <c r="M862" i="17" l="1"/>
  <c r="L862" i="17"/>
  <c r="K861" i="17" s="1"/>
  <c r="L863" i="17" l="1"/>
  <c r="K862" i="17" s="1"/>
  <c r="M863" i="17"/>
  <c r="M864" i="17" l="1"/>
  <c r="L864" i="17"/>
  <c r="K863" i="17" s="1"/>
  <c r="L865" i="17" l="1"/>
  <c r="K864" i="17" s="1"/>
  <c r="M865" i="17"/>
  <c r="M866" i="17" l="1"/>
  <c r="L866" i="17"/>
  <c r="K865" i="17" s="1"/>
  <c r="M867" i="17" l="1"/>
  <c r="L867" i="17"/>
  <c r="K866" i="17" s="1"/>
  <c r="L868" i="17" l="1"/>
  <c r="K867" i="17" s="1"/>
  <c r="M868" i="17"/>
  <c r="M869" i="17" l="1"/>
  <c r="L869" i="17"/>
  <c r="K868" i="17" s="1"/>
  <c r="L870" i="17" l="1"/>
  <c r="K869" i="17" s="1"/>
  <c r="M870" i="17"/>
  <c r="L871" i="17" l="1"/>
  <c r="K870" i="17" s="1"/>
  <c r="M871" i="17"/>
  <c r="M872" i="17" l="1"/>
  <c r="L872" i="17"/>
  <c r="K871" i="17" s="1"/>
  <c r="L873" i="17" l="1"/>
  <c r="K872" i="17" s="1"/>
  <c r="M873" i="17"/>
  <c r="M874" i="17" l="1"/>
  <c r="L874" i="17"/>
  <c r="K873" i="17" s="1"/>
  <c r="M875" i="17" l="1"/>
  <c r="L875" i="17"/>
  <c r="K874" i="17" s="1"/>
  <c r="M876" i="17" l="1"/>
  <c r="L876" i="17"/>
  <c r="K875" i="17" s="1"/>
  <c r="M877" i="17" l="1"/>
  <c r="L877" i="17"/>
  <c r="K876" i="17" s="1"/>
  <c r="M878" i="17" l="1"/>
  <c r="L878" i="17"/>
  <c r="K877" i="17" s="1"/>
  <c r="M879" i="17" l="1"/>
  <c r="L879" i="17"/>
  <c r="K878" i="17" s="1"/>
  <c r="L880" i="17" l="1"/>
  <c r="K879" i="17" s="1"/>
  <c r="M880" i="17"/>
  <c r="M881" i="17" l="1"/>
  <c r="L881" i="17"/>
  <c r="K880" i="17" s="1"/>
  <c r="L882" i="17" l="1"/>
  <c r="M882" i="17"/>
  <c r="K881" i="17" l="1"/>
  <c r="M883" i="17"/>
  <c r="L883" i="17"/>
  <c r="K882" i="17" l="1"/>
  <c r="L884" i="17"/>
  <c r="M884" i="17"/>
  <c r="K883" i="17" l="1"/>
  <c r="M885" i="17"/>
  <c r="L885" i="17"/>
  <c r="K884" i="17" l="1"/>
  <c r="L886" i="17"/>
  <c r="M886" i="17"/>
  <c r="K885" i="17" l="1"/>
  <c r="M887" i="17"/>
  <c r="L887" i="17"/>
  <c r="K886" i="17" l="1"/>
  <c r="L888" i="17"/>
  <c r="M888" i="17"/>
  <c r="K887" i="17" l="1"/>
  <c r="M889" i="17"/>
  <c r="L889" i="17"/>
  <c r="K888" i="17" s="1"/>
  <c r="L890" i="17" l="1"/>
  <c r="K889" i="17" s="1"/>
  <c r="M890" i="17"/>
  <c r="L891" i="17" l="1"/>
  <c r="M891" i="17"/>
  <c r="L892" i="17" l="1"/>
  <c r="M892" i="17"/>
  <c r="K890" i="17"/>
  <c r="E11" i="30"/>
  <c r="I20" i="30" s="1"/>
  <c r="D11" i="30"/>
  <c r="K891" i="17" l="1"/>
  <c r="A36" i="30" s="1"/>
  <c r="A12" i="30" s="1"/>
  <c r="E12" i="30" s="1"/>
  <c r="M893" i="17"/>
  <c r="L893" i="17"/>
  <c r="G11" i="30"/>
  <c r="F11" i="30"/>
  <c r="K892" i="17" l="1"/>
  <c r="M894" i="17"/>
  <c r="L894" i="17"/>
  <c r="F12" i="30"/>
  <c r="D12" i="30"/>
  <c r="A13" i="30"/>
  <c r="G12" i="30"/>
  <c r="K893" i="17" l="1"/>
  <c r="M895" i="17"/>
  <c r="L895" i="17"/>
  <c r="E13" i="30"/>
  <c r="G13" i="30"/>
  <c r="F13" i="30"/>
  <c r="A14" i="30"/>
  <c r="D13" i="30"/>
  <c r="K894" i="17" l="1"/>
  <c r="M896" i="17"/>
  <c r="L896" i="17"/>
  <c r="A15" i="30"/>
  <c r="D14" i="30"/>
  <c r="G14" i="30"/>
  <c r="E14" i="30"/>
  <c r="F14" i="30"/>
  <c r="K895" i="17" l="1"/>
  <c r="L897" i="17"/>
  <c r="M897" i="17"/>
  <c r="D15" i="30"/>
  <c r="F15" i="30"/>
  <c r="E15" i="30"/>
  <c r="G15" i="30"/>
  <c r="A17" i="30"/>
  <c r="M898" i="17" l="1"/>
  <c r="L898" i="17"/>
  <c r="K896" i="17"/>
  <c r="A18" i="30"/>
  <c r="E17" i="30"/>
  <c r="F17" i="30"/>
  <c r="D17" i="30"/>
  <c r="G17" i="30"/>
  <c r="K897" i="17" l="1"/>
  <c r="M899" i="17"/>
  <c r="L899" i="17"/>
  <c r="E18" i="30"/>
  <c r="A19" i="30"/>
  <c r="F18" i="30"/>
  <c r="D18" i="30"/>
  <c r="G18" i="30"/>
  <c r="L900" i="17" l="1"/>
  <c r="M900" i="17"/>
  <c r="K898" i="17"/>
  <c r="F19" i="30"/>
  <c r="E19" i="30"/>
  <c r="D19" i="30"/>
  <c r="A20" i="30"/>
  <c r="G19" i="30"/>
  <c r="K899" i="17" l="1"/>
  <c r="L901" i="17"/>
  <c r="M901" i="17"/>
  <c r="E20" i="30"/>
  <c r="D20" i="30"/>
  <c r="A21" i="30"/>
  <c r="F20" i="30"/>
  <c r="G20" i="30"/>
  <c r="L902" i="17" l="1"/>
  <c r="M902" i="17"/>
  <c r="K900" i="17"/>
  <c r="F21" i="30"/>
  <c r="A23" i="30"/>
  <c r="G21" i="30"/>
  <c r="E21" i="30"/>
  <c r="D21" i="30"/>
  <c r="K901" i="17" l="1"/>
  <c r="M903" i="17"/>
  <c r="L903" i="17"/>
  <c r="E23" i="30"/>
  <c r="D23" i="30"/>
  <c r="A24" i="30"/>
  <c r="F23" i="30"/>
  <c r="G23" i="30"/>
  <c r="L904" i="17" l="1"/>
  <c r="M904" i="17"/>
  <c r="K902" i="17"/>
  <c r="G24" i="30"/>
  <c r="D24" i="30"/>
  <c r="E24" i="30"/>
  <c r="F24" i="30"/>
  <c r="A25" i="30"/>
  <c r="K903" i="17" l="1"/>
  <c r="M905" i="17"/>
  <c r="L905" i="17"/>
  <c r="D25" i="30"/>
  <c r="G25" i="30"/>
  <c r="A26" i="30"/>
  <c r="E25" i="30"/>
  <c r="F25" i="30"/>
  <c r="K904" i="17" l="1"/>
  <c r="L906" i="17"/>
  <c r="M906" i="17"/>
  <c r="F26" i="30"/>
  <c r="G26" i="30"/>
  <c r="D26" i="30"/>
  <c r="E26" i="30"/>
  <c r="A27" i="30"/>
  <c r="K905" i="17" l="1"/>
  <c r="L907" i="17"/>
  <c r="M907" i="17"/>
  <c r="A29" i="30"/>
  <c r="E27" i="30"/>
  <c r="G27" i="30"/>
  <c r="D27" i="30"/>
  <c r="F27" i="30"/>
  <c r="K906" i="17" l="1"/>
  <c r="L908" i="17"/>
  <c r="M908" i="17"/>
  <c r="E29" i="30"/>
  <c r="A30" i="30"/>
  <c r="F29" i="30"/>
  <c r="G29" i="30"/>
  <c r="D29" i="30"/>
  <c r="K907" i="17" l="1"/>
  <c r="L909" i="17"/>
  <c r="M909" i="17"/>
  <c r="A31" i="30"/>
  <c r="G30" i="30"/>
  <c r="E30" i="30"/>
  <c r="F30" i="30"/>
  <c r="D30" i="30"/>
  <c r="K908" i="17" l="1"/>
  <c r="M910" i="17"/>
  <c r="L910" i="17"/>
  <c r="F31" i="30"/>
  <c r="A32" i="30"/>
  <c r="G31" i="30"/>
  <c r="D31" i="30"/>
  <c r="E31" i="30"/>
  <c r="K909" i="17" l="1"/>
  <c r="L911" i="17"/>
  <c r="M911" i="17"/>
  <c r="D32" i="30"/>
  <c r="G32" i="30"/>
  <c r="F32" i="30"/>
  <c r="A33" i="30"/>
  <c r="E32" i="30"/>
  <c r="K910" i="17" l="1"/>
  <c r="L912" i="17"/>
  <c r="M912" i="17"/>
  <c r="G33" i="30"/>
  <c r="F33" i="30"/>
  <c r="D33" i="30"/>
  <c r="E33" i="30"/>
  <c r="K911" i="17" l="1"/>
  <c r="L913" i="17"/>
  <c r="M913" i="17"/>
  <c r="K912" i="17" l="1"/>
  <c r="M914" i="17"/>
  <c r="L914" i="17"/>
  <c r="K913" i="17" l="1"/>
  <c r="L915" i="17"/>
  <c r="M915" i="17"/>
  <c r="K914" i="17" l="1"/>
  <c r="L916" i="17"/>
  <c r="M916" i="17"/>
  <c r="K915" i="17" l="1"/>
  <c r="M917" i="17"/>
  <c r="L917" i="17"/>
  <c r="K916" i="17" l="1"/>
  <c r="M918" i="17"/>
  <c r="L918" i="17"/>
  <c r="K917" i="17" l="1"/>
  <c r="L919" i="17"/>
  <c r="M919" i="17"/>
  <c r="K918" i="17" l="1"/>
  <c r="M920" i="17"/>
  <c r="L920" i="17"/>
  <c r="K919" i="17" l="1"/>
  <c r="M921" i="17"/>
  <c r="L921" i="17"/>
  <c r="K920" i="17" l="1"/>
  <c r="M922" i="17"/>
  <c r="L922" i="17"/>
  <c r="K921" i="17" l="1"/>
  <c r="M923" i="17"/>
  <c r="L923" i="17"/>
  <c r="K922" i="17" l="1"/>
  <c r="M924" i="17"/>
  <c r="L924" i="17"/>
  <c r="K923" i="17" l="1"/>
  <c r="L925" i="17"/>
  <c r="M925" i="17"/>
  <c r="K924" i="17" l="1"/>
  <c r="L926" i="17"/>
  <c r="M926" i="17"/>
  <c r="K925" i="17" l="1"/>
  <c r="L927" i="17"/>
  <c r="M927" i="17"/>
  <c r="K926" i="17" l="1"/>
  <c r="M928" i="17"/>
  <c r="L928" i="17"/>
  <c r="K927" i="17" l="1"/>
  <c r="L929" i="17"/>
  <c r="M929" i="17"/>
  <c r="K928" i="17" l="1"/>
  <c r="L930" i="17"/>
  <c r="M930" i="17"/>
  <c r="K929" i="17" l="1"/>
  <c r="M931" i="17"/>
  <c r="L931" i="17"/>
  <c r="K930" i="17" l="1"/>
  <c r="M932" i="17"/>
  <c r="L932" i="17"/>
  <c r="K931" i="17" l="1"/>
  <c r="L933" i="17"/>
  <c r="M933" i="17"/>
  <c r="K932" i="17" l="1"/>
  <c r="L934" i="17"/>
  <c r="M934" i="17"/>
  <c r="K933" i="17" l="1"/>
  <c r="M935" i="17"/>
  <c r="L935" i="17"/>
  <c r="K934" i="17" l="1"/>
  <c r="M936" i="17"/>
  <c r="L936" i="17"/>
  <c r="K935" i="17" l="1"/>
  <c r="L937" i="17"/>
  <c r="M937" i="17"/>
  <c r="K936" i="17" l="1"/>
  <c r="M938" i="17"/>
  <c r="L938" i="17"/>
  <c r="K937" i="17" l="1"/>
  <c r="M939" i="17"/>
  <c r="L939" i="17"/>
  <c r="K938" i="17" l="1"/>
  <c r="L940" i="17"/>
  <c r="M940" i="17"/>
  <c r="K939" i="17" l="1"/>
  <c r="L941" i="17"/>
  <c r="M941" i="17"/>
  <c r="K940" i="17" l="1"/>
  <c r="L942" i="17"/>
  <c r="M942" i="17"/>
  <c r="K941" i="17" l="1"/>
  <c r="M943" i="17"/>
  <c r="L943" i="17"/>
  <c r="K942" i="17" l="1"/>
  <c r="M944" i="17"/>
  <c r="L944" i="17"/>
  <c r="K943" i="17" l="1"/>
  <c r="L945" i="17"/>
  <c r="M945" i="17"/>
  <c r="K944" i="17" l="1"/>
  <c r="L946" i="17"/>
  <c r="M946" i="17"/>
  <c r="K945" i="17" l="1"/>
  <c r="M947" i="17"/>
  <c r="L947" i="17"/>
  <c r="K946" i="17" l="1"/>
  <c r="L948" i="17"/>
  <c r="M948" i="17"/>
  <c r="K947" i="17" l="1"/>
  <c r="M949" i="17"/>
  <c r="L949" i="17"/>
  <c r="K948" i="17" l="1"/>
  <c r="L950" i="17"/>
  <c r="M950" i="17"/>
  <c r="K949" i="17" l="1"/>
  <c r="M951" i="17"/>
  <c r="L951" i="17"/>
  <c r="K950" i="17" l="1"/>
  <c r="M952" i="17"/>
  <c r="L952" i="17"/>
  <c r="K951" i="17" l="1"/>
  <c r="M953" i="17"/>
  <c r="L953" i="17"/>
  <c r="K952" i="17" l="1"/>
  <c r="M954" i="17"/>
  <c r="L954" i="17"/>
  <c r="K953" i="17" l="1"/>
  <c r="L955" i="17"/>
  <c r="M955" i="17"/>
  <c r="K954" i="17" l="1"/>
  <c r="M956" i="17"/>
  <c r="L956" i="17"/>
  <c r="K955" i="17" l="1"/>
  <c r="M957" i="17"/>
  <c r="L957" i="17"/>
  <c r="K956" i="17" l="1"/>
  <c r="M958" i="17"/>
  <c r="L958" i="17"/>
  <c r="K957" i="17" l="1"/>
  <c r="L959" i="17"/>
  <c r="M959" i="17"/>
  <c r="K958" i="17" l="1"/>
  <c r="M960" i="17"/>
  <c r="L960" i="17"/>
  <c r="K959" i="17" l="1"/>
  <c r="L961" i="17"/>
  <c r="M961" i="17"/>
  <c r="K960" i="17" l="1"/>
  <c r="M962" i="17"/>
  <c r="L962" i="17"/>
  <c r="K961" i="17" l="1"/>
  <c r="M963" i="17"/>
  <c r="L963" i="17"/>
  <c r="K962" i="17" l="1"/>
  <c r="M964" i="17"/>
  <c r="L964" i="17"/>
  <c r="K963" i="17" l="1"/>
  <c r="L965" i="17"/>
  <c r="M965" i="17"/>
  <c r="K964" i="17" l="1"/>
  <c r="M966" i="17"/>
  <c r="L966" i="17"/>
  <c r="K965" i="17" l="1"/>
  <c r="L967" i="17"/>
  <c r="M967" i="17"/>
  <c r="K966" i="17" l="1"/>
  <c r="L968" i="17"/>
  <c r="M968" i="17"/>
  <c r="K967" i="17" l="1"/>
  <c r="M969" i="17"/>
  <c r="L969" i="17"/>
  <c r="K968" i="17" l="1"/>
  <c r="M970" i="17"/>
  <c r="L970" i="17"/>
  <c r="K969" i="17" l="1"/>
  <c r="L971" i="17"/>
  <c r="M971" i="17"/>
  <c r="K970" i="17" l="1"/>
  <c r="M972" i="17"/>
  <c r="L972" i="17"/>
  <c r="K971" i="17" l="1"/>
  <c r="M973" i="17"/>
  <c r="L973" i="17"/>
  <c r="K972" i="17" l="1"/>
  <c r="L974" i="17"/>
  <c r="M974" i="17"/>
  <c r="K973" i="17" l="1"/>
  <c r="M975" i="17"/>
  <c r="L975" i="17"/>
  <c r="K974" i="17" l="1"/>
  <c r="M976" i="17"/>
  <c r="L976" i="17"/>
  <c r="K975" i="17" l="1"/>
  <c r="L977" i="17"/>
  <c r="M977" i="17"/>
  <c r="K976" i="17" l="1"/>
  <c r="M978" i="17"/>
  <c r="L978" i="17"/>
  <c r="K977" i="17" l="1"/>
  <c r="M979" i="17"/>
  <c r="L979" i="17"/>
  <c r="K978" i="17" l="1"/>
  <c r="L980" i="17"/>
  <c r="M980" i="17"/>
  <c r="K979" i="17" l="1"/>
  <c r="L981" i="17"/>
  <c r="M981" i="17"/>
  <c r="K980" i="17" l="1"/>
  <c r="L982" i="17"/>
  <c r="M982" i="17"/>
  <c r="K981" i="17" l="1"/>
  <c r="L983" i="17"/>
  <c r="M983" i="17"/>
  <c r="K982" i="17" l="1"/>
  <c r="M984" i="17"/>
  <c r="L984" i="17"/>
  <c r="K983" i="17" l="1"/>
  <c r="M985" i="17"/>
  <c r="L985" i="17"/>
  <c r="K984" i="17" l="1"/>
  <c r="M986" i="17"/>
  <c r="L986" i="17"/>
  <c r="K985" i="17" l="1"/>
  <c r="L987" i="17"/>
  <c r="M987" i="17"/>
  <c r="K986" i="17" l="1"/>
  <c r="L988" i="17"/>
  <c r="M988" i="17"/>
  <c r="K987" i="17" l="1"/>
  <c r="M989" i="17"/>
  <c r="L989" i="17"/>
  <c r="K988" i="17" l="1"/>
  <c r="M990" i="17"/>
  <c r="L990" i="17"/>
  <c r="K989" i="17" l="1"/>
  <c r="M991" i="17"/>
  <c r="L991" i="17"/>
  <c r="K990" i="17" l="1"/>
  <c r="L992" i="17"/>
  <c r="M992" i="17"/>
  <c r="K991" i="17" l="1"/>
  <c r="L993" i="17"/>
  <c r="M993" i="17"/>
  <c r="K992" i="17" l="1"/>
  <c r="M994" i="17"/>
  <c r="L994" i="17"/>
  <c r="K993" i="17" l="1"/>
  <c r="L995" i="17"/>
  <c r="M995" i="17"/>
  <c r="K994" i="17" l="1"/>
  <c r="M996" i="17"/>
  <c r="L996" i="17"/>
  <c r="K995" i="17" l="1"/>
  <c r="M997" i="17"/>
  <c r="L997" i="17"/>
  <c r="K996" i="17" l="1"/>
  <c r="L998" i="17"/>
  <c r="M998" i="17"/>
  <c r="K997" i="17" l="1"/>
  <c r="M999" i="17"/>
  <c r="L999" i="17"/>
  <c r="K998" i="17" l="1"/>
  <c r="M1000" i="17"/>
  <c r="L1000" i="17"/>
  <c r="K999" i="17" l="1"/>
  <c r="M1001" i="17"/>
  <c r="L1001" i="17"/>
  <c r="K1000" i="17" l="1"/>
  <c r="L1002" i="17"/>
  <c r="M1002" i="17"/>
  <c r="K1001" i="17" l="1"/>
  <c r="M1003" i="17"/>
  <c r="L1003" i="17"/>
  <c r="K1002" i="17" l="1"/>
  <c r="L1004" i="17"/>
  <c r="M1004" i="17"/>
  <c r="K1003" i="17" l="1"/>
  <c r="L1005" i="17"/>
  <c r="M1005" i="17"/>
  <c r="K1004" i="17" l="1"/>
  <c r="L1006" i="17"/>
  <c r="M1006" i="17"/>
  <c r="K1005" i="17" l="1"/>
  <c r="L1007" i="17"/>
  <c r="M1007" i="17"/>
  <c r="K1006" i="17" l="1"/>
  <c r="M1008" i="17"/>
  <c r="L1008" i="17"/>
  <c r="K1007" i="17" l="1"/>
  <c r="M1009" i="17"/>
  <c r="L1009" i="17"/>
  <c r="K1008" i="17" l="1"/>
  <c r="M1010" i="17"/>
  <c r="L1010" i="17"/>
  <c r="K1009" i="17" l="1"/>
  <c r="M1011" i="17"/>
  <c r="L1011" i="17"/>
  <c r="K1010" i="17" l="1"/>
  <c r="M1012" i="17"/>
  <c r="L1012" i="17"/>
  <c r="K1011" i="17" l="1"/>
  <c r="L1013" i="17"/>
  <c r="M1013" i="17"/>
  <c r="K1012" i="17" l="1"/>
  <c r="L1014" i="17"/>
  <c r="M1014" i="17"/>
  <c r="K1013" i="17" l="1"/>
  <c r="M1015" i="17"/>
  <c r="L1015" i="17"/>
  <c r="K1014" i="17" l="1"/>
  <c r="M1016" i="17"/>
  <c r="L1016" i="17"/>
  <c r="K1015" i="17" l="1"/>
  <c r="L1017" i="17"/>
  <c r="M1017" i="17"/>
  <c r="K1016" i="17" l="1"/>
  <c r="M1018" i="17"/>
  <c r="L1018" i="17"/>
  <c r="K1017" i="17" l="1"/>
  <c r="L1019" i="17"/>
  <c r="M1019" i="17"/>
  <c r="K1018" i="17" l="1"/>
  <c r="L1020" i="17"/>
  <c r="M1020" i="17"/>
  <c r="K1019" i="17" l="1"/>
  <c r="L1021" i="17"/>
  <c r="M1021" i="17"/>
  <c r="K1020" i="17" l="1"/>
  <c r="L1022" i="17"/>
  <c r="M1022" i="17"/>
  <c r="K1021" i="17" l="1"/>
  <c r="L1023" i="17"/>
  <c r="M1023" i="17"/>
  <c r="K1022" i="17" l="1"/>
  <c r="L1024" i="17"/>
  <c r="M1024" i="17"/>
  <c r="K1023" i="17" l="1"/>
  <c r="L1025" i="17"/>
  <c r="M1025" i="17"/>
  <c r="K1024" i="17" l="1"/>
  <c r="M1026" i="17"/>
  <c r="L1026" i="17"/>
  <c r="K1025" i="17" l="1"/>
  <c r="M1027" i="17"/>
  <c r="L1027" i="17"/>
  <c r="K1026" i="17" l="1"/>
  <c r="M1028" i="17"/>
  <c r="L1028" i="17"/>
  <c r="K1027" i="17" l="1"/>
  <c r="M1029" i="17"/>
  <c r="L1029" i="17"/>
  <c r="K1028" i="17" l="1"/>
  <c r="L1030" i="17"/>
  <c r="M1030" i="17"/>
  <c r="K1029" i="17" l="1"/>
  <c r="M1031" i="17"/>
  <c r="L1031" i="17"/>
  <c r="K1030" i="17" l="1"/>
  <c r="M1032" i="17"/>
  <c r="L1032" i="17"/>
  <c r="K1031" i="17" l="1"/>
  <c r="M1033" i="17"/>
  <c r="L1033" i="17"/>
  <c r="K1032" i="17" l="1"/>
  <c r="M1034" i="17"/>
  <c r="L1034" i="17"/>
  <c r="K1033" i="17" l="1"/>
  <c r="M1035" i="17"/>
  <c r="L1035" i="17"/>
  <c r="K1034" i="17" l="1"/>
  <c r="L1036" i="17"/>
  <c r="M1036" i="17"/>
  <c r="K1035" i="17" l="1"/>
  <c r="L1037" i="17"/>
  <c r="M1037" i="17"/>
  <c r="K1036" i="17" l="1"/>
  <c r="M1038" i="17"/>
  <c r="L1038" i="17"/>
  <c r="K1037" i="17" l="1"/>
  <c r="L1039" i="17"/>
  <c r="M1039" i="17"/>
  <c r="K1038" i="17" l="1"/>
  <c r="L1040" i="17"/>
  <c r="M1040" i="17"/>
  <c r="K1039" i="17" l="1"/>
  <c r="L1041" i="17"/>
  <c r="M1041" i="17"/>
  <c r="K1040" i="17" l="1"/>
  <c r="L1042" i="17"/>
  <c r="M1042" i="17"/>
  <c r="K1041" i="17" l="1"/>
  <c r="M1043" i="17"/>
  <c r="L1043" i="17"/>
  <c r="K1042" i="17" l="1"/>
  <c r="L1044" i="17"/>
  <c r="M1044" i="17"/>
  <c r="K1043" i="17" l="1"/>
  <c r="L1045" i="17"/>
  <c r="M1045" i="17"/>
  <c r="K1044" i="17" l="1"/>
  <c r="L1046" i="17"/>
  <c r="M1046" i="17"/>
  <c r="K1045" i="17" l="1"/>
  <c r="L1047" i="17"/>
  <c r="M1047" i="17"/>
  <c r="K1046" i="17" l="1"/>
  <c r="M1048" i="17"/>
  <c r="L1048" i="17"/>
  <c r="K1047" i="17" l="1"/>
  <c r="L1049" i="17"/>
  <c r="M1049" i="17"/>
  <c r="K1048" i="17" l="1"/>
  <c r="L1050" i="17"/>
  <c r="M1050" i="17"/>
  <c r="K1049" i="17" l="1"/>
  <c r="M1051" i="17"/>
  <c r="L1051" i="17"/>
  <c r="K1050" i="17" l="1"/>
  <c r="L1052" i="17"/>
  <c r="M1052" i="17"/>
  <c r="K1051" i="17" l="1"/>
  <c r="L1053" i="17"/>
  <c r="M1053" i="17"/>
  <c r="K1052" i="17" l="1"/>
  <c r="L1054" i="17"/>
  <c r="M1054" i="17"/>
  <c r="K1053" i="17" l="1"/>
  <c r="L1055" i="17"/>
  <c r="M1055" i="17"/>
  <c r="K1054" i="17" l="1"/>
  <c r="L1056" i="17"/>
  <c r="M1056" i="17"/>
  <c r="K1055" i="17" l="1"/>
  <c r="L1057" i="17"/>
  <c r="M1057" i="17"/>
  <c r="K1056" i="17" l="1"/>
  <c r="L1058" i="17"/>
  <c r="M1058" i="17"/>
  <c r="K1057" i="17" l="1"/>
  <c r="L1059" i="17"/>
  <c r="M1059" i="17"/>
  <c r="K1058" i="17" l="1"/>
  <c r="L1060" i="17"/>
  <c r="M1060" i="17"/>
  <c r="K1059" i="17" l="1"/>
  <c r="L1061" i="17"/>
  <c r="M1061" i="17"/>
  <c r="K1060" i="17" l="1"/>
  <c r="L1062" i="17"/>
  <c r="M1062" i="17"/>
  <c r="K1061" i="17" l="1"/>
  <c r="M1063" i="17"/>
  <c r="L1063" i="17"/>
  <c r="K1062" i="17" l="1"/>
  <c r="M1064" i="17"/>
  <c r="L1064" i="17"/>
  <c r="K1063" i="17" l="1"/>
  <c r="L1065" i="17"/>
  <c r="M1065" i="17"/>
  <c r="K1064" i="17" l="1"/>
  <c r="L1066" i="17"/>
  <c r="M1066" i="17"/>
  <c r="K1065" i="17" l="1"/>
  <c r="M1067" i="17"/>
  <c r="L1067" i="17"/>
  <c r="K1066" i="17" l="1"/>
  <c r="L1068" i="17"/>
  <c r="M1068" i="17"/>
  <c r="K1067" i="17" l="1"/>
  <c r="M1069" i="17"/>
  <c r="L1069" i="17"/>
  <c r="K1068" i="17" l="1"/>
  <c r="L1070" i="17"/>
  <c r="M1070" i="17"/>
  <c r="K1069" i="17" l="1"/>
  <c r="M1071" i="17"/>
  <c r="L1071" i="17"/>
  <c r="M1072" i="17" l="1"/>
  <c r="L1072" i="17"/>
  <c r="K1070" i="17"/>
  <c r="K1071" i="17" s="1"/>
  <c r="L1073" i="17" l="1"/>
  <c r="M1073" i="17"/>
  <c r="K1072" i="17" l="1"/>
  <c r="L1074" i="17"/>
  <c r="M1074" i="17"/>
  <c r="K1073" i="17" l="1"/>
  <c r="M1075" i="17"/>
  <c r="L1075" i="17"/>
  <c r="K1074" i="17" l="1"/>
  <c r="M1076" i="17"/>
  <c r="L1076" i="17"/>
  <c r="K1075" i="17" l="1"/>
  <c r="L1077" i="17"/>
  <c r="M1077" i="17"/>
  <c r="K1076" i="17" l="1"/>
  <c r="L1078" i="17"/>
  <c r="M1078" i="17"/>
  <c r="K1077" i="17" l="1"/>
  <c r="M1079" i="17"/>
  <c r="L1079" i="17"/>
  <c r="K1078" i="17" l="1"/>
  <c r="M1080" i="17"/>
  <c r="L1080" i="17"/>
  <c r="K1079" i="17" l="1"/>
  <c r="M1081" i="17"/>
  <c r="L1081" i="17"/>
  <c r="K1080" i="17" l="1"/>
  <c r="M1082" i="17"/>
  <c r="L1082" i="17"/>
  <c r="K1081" i="17" l="1"/>
  <c r="L1083" i="17"/>
  <c r="M1083" i="17"/>
  <c r="K1082" i="17" l="1"/>
  <c r="L1084" i="17"/>
  <c r="M1084" i="17"/>
  <c r="K1083" i="17" l="1"/>
  <c r="M1085" i="17"/>
  <c r="L1085" i="17"/>
  <c r="K1084" i="17" l="1"/>
  <c r="L1086" i="17"/>
  <c r="M1086" i="17"/>
  <c r="K1085" i="17" l="1"/>
  <c r="L1087" i="17"/>
  <c r="M1087" i="17"/>
  <c r="K1086" i="17" l="1"/>
  <c r="M1088" i="17"/>
  <c r="L1088" i="17"/>
  <c r="K1087" i="17" l="1"/>
  <c r="M1089" i="17"/>
  <c r="L1089" i="17"/>
  <c r="K1088" i="17" l="1"/>
  <c r="M1090" i="17"/>
  <c r="L1090" i="17"/>
  <c r="K1089" i="17" l="1"/>
  <c r="L1091" i="17"/>
  <c r="M1091" i="17"/>
  <c r="K1090" i="17" l="1"/>
  <c r="M1092" i="17"/>
  <c r="L1092" i="17"/>
  <c r="K1091" i="17" l="1"/>
  <c r="M1093" i="17"/>
  <c r="L1093" i="17"/>
  <c r="K1092" i="17" l="1"/>
  <c r="M1094" i="17"/>
  <c r="L1094" i="17"/>
  <c r="K1093" i="17" l="1"/>
  <c r="L1095" i="17"/>
  <c r="M1095" i="17"/>
  <c r="K1094" i="17" l="1"/>
  <c r="M1096" i="17"/>
  <c r="L1096" i="17"/>
  <c r="K1095" i="17" l="1"/>
  <c r="M1097" i="17"/>
  <c r="L1097" i="17"/>
  <c r="K1096" i="17" l="1"/>
  <c r="L1098" i="17"/>
  <c r="M1098" i="17"/>
  <c r="K1097" i="17" l="1"/>
  <c r="M1099" i="17"/>
  <c r="L1099" i="17"/>
  <c r="K1098" i="17" l="1"/>
  <c r="M1100" i="17"/>
  <c r="L1100" i="17"/>
  <c r="K1099" i="17" l="1"/>
  <c r="M1101" i="17"/>
  <c r="L1101" i="17"/>
  <c r="K1100" i="17" l="1"/>
  <c r="M1102" i="17"/>
  <c r="L1102" i="17"/>
  <c r="K1101" i="17" l="1"/>
  <c r="M1103" i="17"/>
  <c r="L1103" i="17"/>
  <c r="K1102" i="17" l="1"/>
  <c r="M1104" i="17"/>
  <c r="L1104" i="17"/>
  <c r="K1103" i="17" l="1"/>
  <c r="L1105" i="17"/>
  <c r="M1105" i="17"/>
  <c r="K1104" i="17" l="1"/>
  <c r="L1106" i="17"/>
  <c r="M1106" i="17"/>
  <c r="K1105" i="17" l="1"/>
  <c r="M1107" i="17"/>
  <c r="L1107" i="17"/>
  <c r="K1106" i="17" l="1"/>
  <c r="M1108" i="17"/>
  <c r="L1108" i="17"/>
  <c r="K1107" i="17" l="1"/>
  <c r="L1109" i="17"/>
  <c r="M1109" i="17"/>
  <c r="K1108" i="17" l="1"/>
  <c r="M1110" i="17"/>
  <c r="L1110" i="17"/>
  <c r="K1109" i="17" l="1"/>
  <c r="L1111" i="17"/>
  <c r="M1111" i="17"/>
  <c r="K1110" i="17" l="1"/>
  <c r="M1112" i="17"/>
  <c r="L1112" i="17"/>
  <c r="K1111" i="17" l="1"/>
  <c r="L1113" i="17"/>
  <c r="M1113" i="17"/>
  <c r="K1112" i="17" l="1"/>
  <c r="M1114" i="17"/>
  <c r="L1114" i="17"/>
  <c r="K1113" i="17" l="1"/>
  <c r="M1115" i="17"/>
  <c r="L1115" i="17"/>
  <c r="K1114" i="17" l="1"/>
  <c r="L1116" i="17"/>
  <c r="M1116" i="17"/>
  <c r="K1115" i="17" l="1"/>
  <c r="L1117" i="17"/>
  <c r="M1117" i="17"/>
  <c r="K1116" i="17" l="1"/>
  <c r="M1118" i="17"/>
  <c r="L1118" i="17"/>
  <c r="K1117" i="17" l="1"/>
  <c r="L1119" i="17"/>
  <c r="M1119" i="17"/>
  <c r="K1118" i="17" l="1"/>
  <c r="M1120" i="17"/>
  <c r="L1120" i="17"/>
  <c r="K1119" i="17" l="1"/>
  <c r="M1121" i="17"/>
  <c r="L1121" i="17"/>
  <c r="K1120" i="17" l="1"/>
  <c r="L1122" i="17"/>
  <c r="M1122" i="17"/>
  <c r="K1121" i="17" l="1"/>
  <c r="L1123" i="17"/>
  <c r="M1123" i="17"/>
  <c r="K1122" i="17" l="1"/>
  <c r="L1124" i="17"/>
  <c r="M1124" i="17"/>
  <c r="K1123" i="17" l="1"/>
  <c r="M1125" i="17"/>
  <c r="L1125" i="17"/>
  <c r="K1124" i="17" l="1"/>
  <c r="L1126" i="17"/>
  <c r="M1126" i="17"/>
  <c r="K1125" i="17" l="1"/>
  <c r="L1127" i="17"/>
  <c r="M1127" i="17"/>
  <c r="K1126" i="17" l="1"/>
  <c r="L1128" i="17"/>
  <c r="M1128" i="17"/>
  <c r="K1127" i="17" l="1"/>
  <c r="L1129" i="17"/>
  <c r="M1129" i="17"/>
  <c r="K1128" i="17" l="1"/>
  <c r="L1130" i="17"/>
  <c r="M1130" i="17"/>
  <c r="K1129" i="17" l="1"/>
  <c r="L1131" i="17"/>
  <c r="M1131" i="17"/>
  <c r="K1130" i="17" l="1"/>
  <c r="M1132" i="17"/>
  <c r="L1132" i="17"/>
  <c r="K1131" i="17" l="1"/>
  <c r="L1133" i="17"/>
  <c r="M1133" i="17"/>
  <c r="K1132" i="17" l="1"/>
  <c r="L1134" i="17"/>
  <c r="M1134" i="17"/>
  <c r="K1133" i="17" l="1"/>
  <c r="M1135" i="17"/>
  <c r="L1135" i="17"/>
  <c r="K1134" i="17" l="1"/>
  <c r="L1136" i="17"/>
  <c r="M1136" i="17"/>
  <c r="K1135" i="17" l="1"/>
  <c r="L1137" i="17"/>
  <c r="M1137" i="17"/>
  <c r="K1136" i="17" l="1"/>
  <c r="L1138" i="17"/>
  <c r="M1138" i="17"/>
  <c r="K1137" i="17" l="1"/>
  <c r="M1139" i="17"/>
  <c r="L1139" i="17"/>
  <c r="K1138" i="17" l="1"/>
  <c r="L1140" i="17"/>
  <c r="M1140" i="17"/>
  <c r="K1139" i="17" l="1"/>
  <c r="M1141" i="17"/>
  <c r="L1141" i="17"/>
  <c r="K1140" i="17" l="1"/>
  <c r="M1142" i="17"/>
  <c r="L1142" i="17"/>
  <c r="K1141" i="17" l="1"/>
  <c r="M1143" i="17"/>
  <c r="L1143" i="17"/>
  <c r="K1142" i="17" l="1"/>
  <c r="L1144" i="17"/>
  <c r="M1144" i="17"/>
  <c r="K1143" i="17" l="1"/>
  <c r="L1145" i="17"/>
  <c r="M1145" i="17"/>
  <c r="K1144" i="17" l="1"/>
  <c r="L1146" i="17"/>
  <c r="M1146" i="17"/>
  <c r="K1145" i="17" l="1"/>
  <c r="L1147" i="17"/>
  <c r="M1147" i="17"/>
  <c r="K1146" i="17" l="1"/>
  <c r="M1148" i="17"/>
  <c r="L1148" i="17"/>
  <c r="K1147" i="17" l="1"/>
  <c r="M1149" i="17"/>
  <c r="L1149" i="17"/>
  <c r="K1148" i="17" l="1"/>
  <c r="M1150" i="17"/>
  <c r="L1150" i="17"/>
  <c r="K1149" i="17" l="1"/>
  <c r="L1151" i="17"/>
  <c r="M1151" i="17"/>
  <c r="K1150" i="17" l="1"/>
  <c r="M1152" i="17"/>
  <c r="L1152" i="17"/>
  <c r="K1151" i="17" l="1"/>
  <c r="M1153" i="17"/>
  <c r="L1153" i="17"/>
  <c r="K1152" i="17" l="1"/>
  <c r="L1154" i="17"/>
  <c r="M1154" i="17"/>
  <c r="K1153" i="17" l="1"/>
  <c r="L1155" i="17"/>
  <c r="M1155" i="17"/>
  <c r="K1154" i="17" l="1"/>
  <c r="M1156" i="17"/>
  <c r="L1156" i="17"/>
  <c r="K1155" i="17" l="1"/>
  <c r="M1157" i="17"/>
  <c r="L1157" i="17"/>
  <c r="K1156" i="17" l="1"/>
  <c r="L1158" i="17"/>
  <c r="M1158" i="17"/>
  <c r="K1157" i="17" l="1"/>
  <c r="M1159" i="17"/>
  <c r="L1159" i="17"/>
  <c r="K1158" i="17" l="1"/>
  <c r="L1160" i="17"/>
  <c r="M1160" i="17"/>
  <c r="K1159" i="17" l="1"/>
  <c r="L1161" i="17"/>
  <c r="M1161" i="17"/>
  <c r="K1160" i="17" l="1"/>
  <c r="M1162" i="17"/>
  <c r="L1162" i="17"/>
  <c r="K1161" i="17" l="1"/>
  <c r="L1163" i="17"/>
  <c r="M1163" i="17"/>
  <c r="K1162" i="17" l="1"/>
  <c r="M1164" i="17"/>
  <c r="L1164" i="17"/>
  <c r="K1163" i="17" l="1"/>
  <c r="L1165" i="17"/>
  <c r="M1165" i="17"/>
  <c r="K1164" i="17" l="1"/>
  <c r="M1166" i="17"/>
  <c r="L1166" i="17"/>
  <c r="K1165" i="17" l="1"/>
  <c r="M1167" i="17"/>
  <c r="L1167" i="17"/>
  <c r="K1166" i="17" l="1"/>
  <c r="M1168" i="17"/>
  <c r="L1168" i="17"/>
  <c r="K1167" i="17" l="1"/>
  <c r="L1169" i="17"/>
  <c r="M1169" i="17"/>
  <c r="K1168" i="17" l="1"/>
  <c r="L1170" i="17"/>
  <c r="M1170" i="17"/>
  <c r="K1169" i="17" l="1"/>
  <c r="M1171" i="17"/>
  <c r="L1171" i="17"/>
  <c r="K1170" i="17" l="1"/>
  <c r="M1172" i="17"/>
  <c r="L1172" i="17"/>
  <c r="K1171" i="17" l="1"/>
  <c r="M1173" i="17"/>
  <c r="L1173" i="17"/>
  <c r="K1172" i="17" l="1"/>
  <c r="M1174" i="17"/>
  <c r="L1174" i="17"/>
  <c r="K1173" i="17" l="1"/>
  <c r="L1175" i="17"/>
  <c r="M1175" i="17"/>
  <c r="K1174" i="17" l="1"/>
  <c r="L1176" i="17"/>
  <c r="M1176" i="17"/>
  <c r="K1175" i="17" l="1"/>
  <c r="L1177" i="17"/>
  <c r="M1177" i="17"/>
  <c r="K1176" i="17" l="1"/>
  <c r="M1178" i="17"/>
  <c r="L1178" i="17"/>
  <c r="K1177" i="17" l="1"/>
  <c r="M1179" i="17"/>
  <c r="L1179" i="17"/>
  <c r="K1178" i="17" l="1"/>
  <c r="L1180" i="17"/>
  <c r="M1180" i="17"/>
  <c r="K1179" i="17" l="1"/>
  <c r="M1181" i="17"/>
  <c r="L1181" i="17"/>
  <c r="K1180" i="17" l="1"/>
  <c r="M1182" i="17"/>
  <c r="L1182" i="17"/>
  <c r="K1181" i="17" l="1"/>
  <c r="L1183" i="17"/>
  <c r="M1183" i="17"/>
  <c r="K1182" i="17" l="1"/>
  <c r="L1184" i="17"/>
  <c r="M1184" i="17"/>
  <c r="K1183" i="17" l="1"/>
  <c r="M1185" i="17"/>
  <c r="L1185" i="17"/>
  <c r="K1184" i="17" l="1"/>
  <c r="M1186" i="17"/>
  <c r="L1186" i="17"/>
  <c r="K1185" i="17" l="1"/>
  <c r="M1187" i="17"/>
  <c r="L1187" i="17"/>
  <c r="K1186" i="17" l="1"/>
  <c r="M1188" i="17"/>
  <c r="L1188" i="17"/>
  <c r="K1187" i="17" l="1"/>
  <c r="L1189" i="17"/>
  <c r="M1189" i="17"/>
  <c r="K1188" i="17" l="1"/>
  <c r="L1190" i="17"/>
  <c r="M1190" i="17"/>
  <c r="K1189" i="17" l="1"/>
  <c r="M1191" i="17"/>
  <c r="L1191" i="17"/>
  <c r="K1190" i="17" l="1"/>
  <c r="L1192" i="17"/>
  <c r="M1192" i="17"/>
  <c r="K1191" i="17" l="1"/>
  <c r="L1193" i="17"/>
  <c r="M1193" i="17"/>
  <c r="K1192" i="17" l="1"/>
  <c r="L1194" i="17"/>
  <c r="M1194" i="17"/>
  <c r="K1193" i="17" l="1"/>
  <c r="M1195" i="17"/>
  <c r="L1195" i="17"/>
  <c r="K1194" i="17" l="1"/>
  <c r="M1196" i="17"/>
  <c r="L1196" i="17"/>
  <c r="K1195" i="17" l="1"/>
  <c r="M1197" i="17"/>
  <c r="L1197" i="17"/>
  <c r="K1196" i="17" l="1"/>
  <c r="L1198" i="17"/>
  <c r="M1198" i="17"/>
  <c r="K1197" i="17" l="1"/>
  <c r="M1199" i="17"/>
  <c r="L1199" i="17"/>
  <c r="K1198" i="17" l="1"/>
  <c r="L1200" i="17"/>
  <c r="M1200" i="17"/>
  <c r="K1199" i="17" l="1"/>
  <c r="L1201" i="17"/>
  <c r="M1201" i="17"/>
  <c r="K1200" i="17" l="1"/>
  <c r="M1202" i="17"/>
  <c r="L1202" i="17"/>
  <c r="K1201" i="17" l="1"/>
  <c r="L1203" i="17"/>
  <c r="M1203" i="17"/>
  <c r="L1204" i="17" l="1"/>
  <c r="M1204" i="17"/>
  <c r="K1202" i="17"/>
  <c r="K1203" i="17" s="1"/>
  <c r="L1205" i="17" l="1"/>
  <c r="M1205" i="17"/>
  <c r="K1204" i="17" l="1"/>
  <c r="M1206" i="17"/>
  <c r="L1206" i="17"/>
  <c r="K1205" i="17" l="1"/>
  <c r="L1207" i="17"/>
  <c r="M1207" i="17"/>
  <c r="K1206" i="17" l="1"/>
  <c r="L1208" i="17"/>
  <c r="M1208" i="17"/>
  <c r="K1207" i="17" l="1"/>
  <c r="M1209" i="17"/>
  <c r="L1209" i="17"/>
  <c r="K1208" i="17" l="1"/>
  <c r="L1210" i="17"/>
  <c r="M1210" i="17"/>
  <c r="K1209" i="17" l="1"/>
  <c r="L1211" i="17"/>
  <c r="M1211" i="17"/>
  <c r="K1210" i="17" l="1"/>
  <c r="L1212" i="17"/>
  <c r="M1212" i="17"/>
  <c r="K1211" i="17" l="1"/>
  <c r="L1213" i="17"/>
  <c r="M1213" i="17"/>
  <c r="K1212" i="17" l="1"/>
  <c r="M1214" i="17"/>
  <c r="L1214" i="17"/>
  <c r="K1213" i="17" l="1"/>
  <c r="M1215" i="17"/>
  <c r="L1215" i="17"/>
  <c r="K1214" i="17" l="1"/>
  <c r="L1216" i="17"/>
  <c r="M1216" i="17"/>
  <c r="K1215" i="17" l="1"/>
  <c r="L1217" i="17"/>
  <c r="M1217" i="17"/>
  <c r="K1216" i="17" l="1"/>
  <c r="M1218" i="17"/>
  <c r="L1218" i="17"/>
  <c r="K1217" i="17" l="1"/>
  <c r="L1219" i="17"/>
  <c r="M1219" i="17"/>
  <c r="K1218" i="17" l="1"/>
  <c r="L1220" i="17"/>
  <c r="M1220" i="17"/>
  <c r="K1219" i="17" l="1"/>
  <c r="L1221" i="17"/>
  <c r="M1221" i="17"/>
  <c r="K1220" i="17" l="1"/>
  <c r="L1222" i="17"/>
  <c r="M1222" i="17"/>
  <c r="K1221" i="17" l="1"/>
  <c r="L1223" i="17"/>
  <c r="M1223" i="17"/>
  <c r="K1222" i="17" l="1"/>
  <c r="M1224" i="17"/>
  <c r="L1224" i="17"/>
  <c r="K1223" i="17" l="1"/>
  <c r="L1225" i="17"/>
  <c r="M1225" i="17"/>
  <c r="K1224" i="17" l="1"/>
  <c r="M1226" i="17"/>
  <c r="L1226" i="17"/>
  <c r="K1225" i="17" l="1"/>
  <c r="M1227" i="17"/>
  <c r="L1227" i="17"/>
  <c r="K1226" i="17" l="1"/>
  <c r="L1228" i="17"/>
  <c r="M1228" i="17"/>
  <c r="K1227" i="17" l="1"/>
  <c r="L1229" i="17"/>
  <c r="M1229" i="17"/>
  <c r="K1228" i="17" l="1"/>
  <c r="M1230" i="17"/>
  <c r="L1230" i="17"/>
  <c r="K1229" i="17" l="1"/>
  <c r="L1231" i="17"/>
  <c r="M1231" i="17"/>
  <c r="K1230" i="17" l="1"/>
  <c r="L1232" i="17"/>
  <c r="M1232" i="17"/>
  <c r="K1231" i="17" l="1"/>
  <c r="L1233" i="17"/>
  <c r="M1233" i="17"/>
  <c r="K1232" i="17" l="1"/>
  <c r="L1234" i="17"/>
  <c r="M1234" i="17"/>
  <c r="K1233" i="17" l="1"/>
  <c r="M1235" i="17"/>
  <c r="L1235" i="17"/>
  <c r="K1234" i="17" l="1"/>
  <c r="L1236" i="17"/>
  <c r="M1236" i="17"/>
  <c r="K1235" i="17" l="1"/>
  <c r="L1237" i="17"/>
  <c r="M1237" i="17"/>
  <c r="K1236" i="17" l="1"/>
  <c r="M1238" i="17"/>
  <c r="L1238" i="17"/>
  <c r="K1237" i="17" l="1"/>
  <c r="M1239" i="17"/>
  <c r="L1239" i="17"/>
  <c r="K1238" i="17" l="1"/>
  <c r="L1240" i="17"/>
  <c r="M1240" i="17"/>
  <c r="K1239" i="17" l="1"/>
  <c r="M1241" i="17"/>
  <c r="L1241" i="17"/>
  <c r="K1240" i="17" l="1"/>
  <c r="L1242" i="17"/>
  <c r="M1242" i="17"/>
  <c r="K1241" i="17" l="1"/>
  <c r="M1243" i="17"/>
  <c r="L1243" i="17"/>
  <c r="K1242" i="17" l="1"/>
  <c r="L1244" i="17"/>
  <c r="M1244" i="17"/>
  <c r="K1243" i="17" l="1"/>
  <c r="L1245" i="17"/>
  <c r="M1245" i="17"/>
  <c r="K1244" i="17" l="1"/>
  <c r="M1246" i="17"/>
  <c r="L1246" i="17"/>
  <c r="K1245" i="17" l="1"/>
  <c r="L1247" i="17"/>
  <c r="M1247" i="17"/>
  <c r="K1246" i="17" l="1"/>
  <c r="L1248" i="17"/>
  <c r="M1248" i="17"/>
  <c r="K1247" i="17" l="1"/>
  <c r="M1249" i="17"/>
  <c r="L1249" i="17"/>
  <c r="K1248" i="17" l="1"/>
  <c r="L1250" i="17"/>
  <c r="M1250" i="17"/>
  <c r="K1249" i="17" l="1"/>
  <c r="M1251" i="17"/>
  <c r="L1251" i="17"/>
  <c r="L1253" i="17" l="1"/>
  <c r="N1253" i="17" s="1"/>
  <c r="K1250" i="17"/>
  <c r="K1251" i="17"/>
  <c r="O1253" i="17" l="1"/>
  <c r="C36" i="30" s="1"/>
  <c r="K1253" i="17"/>
</calcChain>
</file>

<file path=xl/comments1.xml><?xml version="1.0" encoding="utf-8"?>
<comments xmlns="http://schemas.openxmlformats.org/spreadsheetml/2006/main">
  <authors>
    <author>Davis, Philip B DHRA Actuary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Davis, Philip B DHRA Actuary:</t>
        </r>
        <r>
          <rPr>
            <sz val="9"/>
            <color indexed="81"/>
            <rFont val="Tahoma"/>
            <family val="2"/>
          </rPr>
          <t xml:space="preserve">
F21 pulls from Retiree Assumptions so I don't know why it would need to be updated</t>
        </r>
      </text>
    </comment>
  </commentList>
</comments>
</file>

<file path=xl/sharedStrings.xml><?xml version="1.0" encoding="utf-8"?>
<sst xmlns="http://schemas.openxmlformats.org/spreadsheetml/2006/main" count="348" uniqueCount="257">
  <si>
    <t>Enter Your Gender:</t>
  </si>
  <si>
    <t>Enter Your Name:</t>
  </si>
  <si>
    <t>Month</t>
  </si>
  <si>
    <t>Day</t>
  </si>
  <si>
    <t>Year</t>
  </si>
  <si>
    <t>Enter Your Monthly Retired Pay</t>
  </si>
  <si>
    <t>Enter Your SBP Base Amount</t>
  </si>
  <si>
    <t>Enter Your Type of Retirement</t>
  </si>
  <si>
    <t>One of the many benefits of SBP is that in most cases your</t>
  </si>
  <si>
    <t>are receiving an annuity.  Thus, the premiums can be deducted</t>
  </si>
  <si>
    <t>What Tax Bracket Will Your Surviving Spouse Be In?</t>
  </si>
  <si>
    <t>Inflation Rate</t>
  </si>
  <si>
    <t>Interest Rate</t>
  </si>
  <si>
    <t>apply to a period in the future that can extend as much as 70 years.</t>
  </si>
  <si>
    <t>Any change in the above rates can substantially affect the benefit</t>
  </si>
  <si>
    <t>values this program calculates, especially if the rates are changed</t>
  </si>
  <si>
    <t>You may enter any interest or inflation rate.</t>
  </si>
  <si>
    <t>Male</t>
  </si>
  <si>
    <t>December</t>
  </si>
  <si>
    <t>Member Month of Birth</t>
  </si>
  <si>
    <t>Spouse Month of Birth</t>
  </si>
  <si>
    <t>Member Month of Retirement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</si>
  <si>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</si>
  <si>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</si>
  <si>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</si>
  <si>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</si>
  <si>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</si>
  <si>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</si>
  <si>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</si>
  <si>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</si>
  <si>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</si>
  <si>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</si>
  <si>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</si>
  <si>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Monthly Survivor Pay</t>
  </si>
  <si>
    <t>Survivor Pay After Taxes</t>
  </si>
  <si>
    <t>p(Both Alive)</t>
  </si>
  <si>
    <t>p(Both Dead)</t>
  </si>
  <si>
    <t>p(Mem Dead &amp; Surv Alive)</t>
  </si>
  <si>
    <t>Monthly Interest</t>
  </si>
  <si>
    <t>January</t>
  </si>
  <si>
    <t>February</t>
  </si>
  <si>
    <t>March</t>
  </si>
  <si>
    <t>July</t>
  </si>
  <si>
    <t>October</t>
  </si>
  <si>
    <t>November</t>
  </si>
  <si>
    <t>Age At Retirement</t>
  </si>
  <si>
    <t>---   Monthly   ---</t>
  </si>
  <si>
    <t>Days360 Between Retirement and First Check</t>
  </si>
  <si>
    <t>No.</t>
  </si>
  <si>
    <t>1st Year Increase</t>
  </si>
  <si>
    <t>Did You Elect the Career Status Bonus?</t>
  </si>
  <si>
    <t>p(Mem Alive)</t>
  </si>
  <si>
    <t>----     Prob Single Event During Month     ----</t>
  </si>
  <si>
    <t>----     Prob At Start of Month     ----</t>
  </si>
  <si>
    <t>At Survivor Tax Rate</t>
  </si>
  <si>
    <t>p(Mem Died in This Month)</t>
  </si>
  <si>
    <t>Before Taxes</t>
  </si>
  <si>
    <t>Partial Colas</t>
  </si>
  <si>
    <t>Annual After Tax Benefit</t>
  </si>
  <si>
    <t>PV Benefit Assuming Retiree Died</t>
  </si>
  <si>
    <t>Value of Benefit If Member Dies Here</t>
  </si>
  <si>
    <t>Spouse</t>
  </si>
  <si>
    <t>After Taxes</t>
  </si>
  <si>
    <t>INSTRUCTIONS:</t>
  </si>
  <si>
    <t>Enter Your Date of Birth:</t>
  </si>
  <si>
    <t>Enter Your Spouse's Date of Birth:</t>
  </si>
  <si>
    <t>Enter Your Personnel Category</t>
  </si>
  <si>
    <t>You may enter any tax rate between 0 and 99%.</t>
  </si>
  <si>
    <t>at a higher tax rate than the annuity will be taxed as income.</t>
  </si>
  <si>
    <t>income is higher when you are paying premiums than when you</t>
  </si>
  <si>
    <t>Go To "Economics"</t>
  </si>
  <si>
    <t>Go To "Taxes"</t>
  </si>
  <si>
    <t>Your Name</t>
  </si>
  <si>
    <t>Personal</t>
  </si>
  <si>
    <t>Economics</t>
  </si>
  <si>
    <t>Retiree Assumptions</t>
  </si>
  <si>
    <t>Review B11 and B12.</t>
  </si>
  <si>
    <t>Career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</si>
  <si>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</si>
  <si>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r>
      <t>Calculations</t>
    </r>
    <r>
      <rPr>
        <sz val="10"/>
        <rFont val="Arial"/>
        <family val="2"/>
      </rPr>
      <t xml:space="preserve">  (Hidden)</t>
    </r>
  </si>
  <si>
    <t>Though not necessary to make program work, periodically change amounts in F7 and F9, so it makes sense.</t>
  </si>
  <si>
    <t>Footnotes</t>
  </si>
  <si>
    <t>Go to File, Page Setup, Header/Footer, Custom Footer.</t>
  </si>
  <si>
    <t>Elected CSB</t>
  </si>
  <si>
    <t>September, 1980 or later &amp; No CSB</t>
  </si>
  <si>
    <t>Non Redux</t>
  </si>
  <si>
    <t>Annual COLA After 1st Full Year</t>
  </si>
  <si>
    <t xml:space="preserve">     Increases Based On Actual Election</t>
  </si>
  <si>
    <t>Entered Service Before 9/8/1980</t>
  </si>
  <si>
    <r>
      <t>Valuation</t>
    </r>
    <r>
      <rPr>
        <sz val="10"/>
        <rFont val="Arial"/>
        <family val="2"/>
      </rPr>
      <t xml:space="preserve">  (Hidden)</t>
    </r>
  </si>
  <si>
    <t>Enlisted</t>
  </si>
  <si>
    <t>Completed YOS</t>
  </si>
  <si>
    <t>Reserve</t>
  </si>
  <si>
    <t>NonDis</t>
  </si>
  <si>
    <t>Officer</t>
  </si>
  <si>
    <t>Enlistee</t>
  </si>
  <si>
    <t>Survivor</t>
  </si>
  <si>
    <t>Dis</t>
  </si>
  <si>
    <t>Enter Date You Initially Entered Service:</t>
  </si>
  <si>
    <t>OK, unless new legislation</t>
  </si>
  <si>
    <t>Surv</t>
  </si>
  <si>
    <t>Female</t>
  </si>
  <si>
    <t>q(Surv-Sp)</t>
  </si>
  <si>
    <t>q(Surv-Wid)</t>
  </si>
  <si>
    <t>p(Surv-Sp)</t>
  </si>
  <si>
    <t>q(Widow)</t>
  </si>
  <si>
    <t>p(Widow)</t>
  </si>
  <si>
    <t>P(New Survivor This Month)</t>
  </si>
  <si>
    <t>p(Mem Alive &amp; Surv Dead)</t>
  </si>
  <si>
    <t>p(Surv Alive If Mem Still Alive)</t>
  </si>
  <si>
    <t>p(Surv Alive If Mem Died at Start)</t>
  </si>
  <si>
    <t>Get new rates from Valuation book; Input into blue cells in columns B-J</t>
  </si>
  <si>
    <t>Review Setbacks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</si>
  <si>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</si>
  <si>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Widowed</t>
  </si>
  <si>
    <t xml:space="preserve">Widow </t>
  </si>
  <si>
    <t>Setback2</t>
  </si>
  <si>
    <t>This program uses standard assumptions for (1) the interest rate that</t>
  </si>
  <si>
    <t>is used to determine the present value of future payments and for</t>
  </si>
  <si>
    <t>SBP premiums, and survivor benefits are indexed.  These rates</t>
  </si>
  <si>
    <t>independently.</t>
  </si>
  <si>
    <t>(2) the future rate of growth in the cost of living to which your retired pay,</t>
  </si>
  <si>
    <t>This program compares buying SBP to buying a life insurance policy.</t>
  </si>
  <si>
    <t xml:space="preserve">SBP is a series of monthly payments to your spouse with annual cost of living increases made for the </t>
  </si>
  <si>
    <t xml:space="preserve">remainder of your spouse’s life.  The amount of the payment is 55% of the SBP base amount chosen at </t>
  </si>
  <si>
    <t xml:space="preserve">retirement.  SBP benefit payments begin the month following your death, regardless of your age at that </t>
  </si>
  <si>
    <t>time.  SBP premiums stop if you are 70 years old and have paid 30 years or more of premiums.</t>
  </si>
  <si>
    <r>
      <t xml:space="preserve">Common types of life insurance policies: Basic </t>
    </r>
    <r>
      <rPr>
        <u/>
        <sz val="11"/>
        <rFont val="Calibri"/>
        <family val="2"/>
      </rPr>
      <t>Term life insurance</t>
    </r>
    <r>
      <rPr>
        <sz val="11"/>
        <rFont val="Calibri"/>
        <family val="2"/>
      </rPr>
      <t xml:space="preserve"> is typically a one-time only lump sum </t>
    </r>
  </si>
  <si>
    <t xml:space="preserve">payment made at the time of your death that does not increase with the cost of living.  Under a term </t>
  </si>
  <si>
    <t xml:space="preserve">insurance policy, the benefit is payable only if you die within a fixed term.  Nothing is paid if your death </t>
  </si>
  <si>
    <r>
      <t xml:space="preserve">occurs after this date. Usually, the longer the term the more expensive the policy.  Under a </t>
    </r>
    <r>
      <rPr>
        <u/>
        <sz val="11"/>
        <rFont val="Calibri"/>
        <family val="2"/>
      </rPr>
      <t xml:space="preserve">Whole life </t>
    </r>
  </si>
  <si>
    <r>
      <t>insurance</t>
    </r>
    <r>
      <rPr>
        <sz val="11"/>
        <rFont val="Calibri"/>
        <family val="2"/>
      </rPr>
      <t xml:space="preserve"> policy, the benefit is payable whenever your death occurs.  This insurance covers your whole </t>
    </r>
  </si>
  <si>
    <t xml:space="preserve">life.  Many Whole life insurance policies also have a saving component in addition to the death benefit. </t>
  </si>
  <si>
    <t xml:space="preserve">Because of the additional features offered under a whole life insurance policy, the cost will be </t>
  </si>
  <si>
    <t>significantly higher than a term life insurance policy.</t>
  </si>
  <si>
    <t xml:space="preserve">Assuming an insurance payment is made, this program shows how long your spouse can expect the </t>
  </si>
  <si>
    <t xml:space="preserve">payment to last.  To make a comparison between SBP and insurance, select an SBP base amount, an </t>
  </si>
  <si>
    <t>insurance coverage amount, and a year that the lump-sum payment will be made to your spouse (i.e.</t>
  </si>
  <si>
    <t>the year of death).  The amount in the “Life Insurance Proceeds” column is the amount that would be</t>
  </si>
  <si>
    <t xml:space="preserve">available to your spouse at the start of that year.  During each year, we reduce the Life Insurance </t>
  </si>
  <si>
    <t>Proceeds by the after-tax amount of the SBP coverage that you selected. The balance remaining from</t>
  </si>
  <si>
    <t xml:space="preserve">the lump-sum payment minus the SBP payment is invested at the interest rate that you selected and </t>
  </si>
  <si>
    <t>then the process is repeated.</t>
  </si>
  <si>
    <t xml:space="preserve">The program also shows your spouse’s life expectancy as of today and the years that he/she would be </t>
  </si>
  <si>
    <t>expected to live after your death (assuming he/she survives to that point).  For the scenarios that you</t>
  </si>
  <si>
    <t xml:space="preserve">selected, the program will show whether your spouse would be expected to outlive the insurance </t>
  </si>
  <si>
    <t>payment or whether the payment would be expected to be sufficient.</t>
  </si>
  <si>
    <t xml:space="preserve">We recommend that you choose the life insurance amount for the type of insurance policy that you </t>
  </si>
  <si>
    <t xml:space="preserve">think you can purchase with your SBP premiums (see PREMIUMS program).  First assume your </t>
  </si>
  <si>
    <t>immediate death, so you can find out how much life insurance you would need in a worst case scenario.</t>
  </si>
  <si>
    <t>Then, continue with different policy amounts and different points of time that the payment would be</t>
  </si>
  <si>
    <t>made (i.e. death would occur).</t>
  </si>
  <si>
    <t>2)  Enter Your Information in the Boxes Below</t>
  </si>
  <si>
    <t>3)  Click on Career and Continue</t>
  </si>
  <si>
    <t>Enter Your Spouse's Gender:</t>
  </si>
  <si>
    <t>Enter Amount of Life Insurance:</t>
  </si>
  <si>
    <t>*Enter Year of Insurance Payment</t>
  </si>
  <si>
    <t>*Program will assume first insurance payment will be January 1 of year selected, unless retirement year; then will be first day of month following retirement.</t>
  </si>
  <si>
    <t>1)  Enter Your Information in the Blank Boxes</t>
  </si>
  <si>
    <t>2)  Click on Retiree Assumptions and Continue</t>
  </si>
  <si>
    <t>2)  Go to Comparison to See the Results</t>
  </si>
  <si>
    <t>Date Retirement</t>
  </si>
  <si>
    <t>Date Entry</t>
  </si>
  <si>
    <t>Month of Entry</t>
  </si>
  <si>
    <t>Surv Age When Payment Starts</t>
  </si>
  <si>
    <t>After Tax Rate</t>
  </si>
  <si>
    <t>BE AWARE THAT ROWS 1 &amp; 2 HAVE AN ADDITIONAL TERM IN COLUMNS G &amp; H</t>
  </si>
  <si>
    <t>Survivor Pay</t>
  </si>
  <si>
    <t>Insurance</t>
  </si>
  <si>
    <t>Year/  Month</t>
  </si>
  <si>
    <t>Monthly Survivor Pay If No Redux</t>
  </si>
  <si>
    <t>p(Surv Died in This Month)</t>
  </si>
  <si>
    <t>Expected Survivor Age at Death (Today)</t>
  </si>
  <si>
    <t>*Expected Years Survivor Will Live After Insurance Starts</t>
  </si>
  <si>
    <t>*If Rounded Current Age + Rounded Life Expectancy &gt; Rounded Age At Death, Subtract One to Avoid Confusion for User</t>
  </si>
  <si>
    <t>*Assumes Spouse Lives At Least As Longer As Member</t>
  </si>
  <si>
    <t>How Long Will Your Life Insurance Last?</t>
  </si>
  <si>
    <t>Life Insurance Versus SBP For First Five Years And Five Year Increments Thereafter</t>
  </si>
  <si>
    <t>Up to the Year Insurance Runs Out Or Year of Spouse's Expected Death</t>
  </si>
  <si>
    <t>*Life Insurance</t>
  </si>
  <si>
    <t>Annual SBP Annuity</t>
  </si>
  <si>
    <t>Proceeds</t>
  </si>
  <si>
    <t>*Assumes average life expectancies for military spouses.</t>
  </si>
  <si>
    <t xml:space="preserve"> See Mortality &amp; Health.</t>
  </si>
  <si>
    <t>Your spouse will pay taxes over the years on SBP benefits.</t>
  </si>
  <si>
    <t>What's left over after taxes is what your spouse would</t>
  </si>
  <si>
    <t>have to spend and is what your life insurance has to replace.</t>
  </si>
  <si>
    <t>Term life insurance proceeds are non-taxable at the time</t>
  </si>
  <si>
    <t>they're received.  Once invested, however, earnings on them</t>
  </si>
  <si>
    <t>are subject to tax.  This program reduces these interest</t>
  </si>
  <si>
    <t>earnings by your spouse's tax rate.  For example, if you</t>
  </si>
  <si>
    <t xml:space="preserve">   </t>
  </si>
  <si>
    <t>This program uses future mortality rates that are typical of those</t>
  </si>
  <si>
    <t>experienced by retired officers, enlistees, and military spouses.</t>
  </si>
  <si>
    <t>Be aware that the results shown are not necessarily what will</t>
  </si>
  <si>
    <t>happen in your case.  A more precise estimate would also take</t>
  </si>
  <si>
    <t>into account factors known to affect mortality, such as a person's</t>
  </si>
  <si>
    <t>heredity and lifestyle.  For example, a family history of heart</t>
  </si>
  <si>
    <t>disease or cancer and a lifestyle that includes tobacco, alcohol,</t>
  </si>
  <si>
    <t>or drug use, no exercise, or no seat belt use have been associated</t>
  </si>
  <si>
    <t>with higher-than-average mortality rates.</t>
  </si>
  <si>
    <t>INSURANCE</t>
  </si>
  <si>
    <t>Review F8, F12 and F14.</t>
  </si>
  <si>
    <t>On sheets, SBP vs Term, Personal, Career, Retiree Assumptions, Comparison, Taxes, and Economics, increase year of middle line of footnote by one.</t>
  </si>
  <si>
    <t>The DoD Office of the Actuary uses the following rates;</t>
  </si>
  <si>
    <t>File Year</t>
  </si>
  <si>
    <t>Update C1 and F21</t>
  </si>
  <si>
    <t>Get new rates from Valuation book or Pete.</t>
  </si>
  <si>
    <t>If structure of Mort Imp Download is unchanged, no update required.</t>
  </si>
  <si>
    <t>Update year in C4 and C114.  Must equal Calculations!C1</t>
  </si>
  <si>
    <t xml:space="preserve">*If you are electing SBP post retirement, enter the date that your SBP coverage will start. </t>
  </si>
  <si>
    <t>*Enter Your Date of Retirement:</t>
  </si>
  <si>
    <t>Retirement Month</t>
  </si>
  <si>
    <t>Date of Birth</t>
  </si>
  <si>
    <t>Date</t>
  </si>
  <si>
    <t>ANB on Date</t>
  </si>
  <si>
    <t>Rates are ANB on 1st day of fiscal year</t>
  </si>
  <si>
    <t>RSA: Adjustment based on actual age at retirement</t>
  </si>
  <si>
    <t>Adj ANB on Date</t>
  </si>
  <si>
    <t>RetDt&gt;= DOB</t>
  </si>
  <si>
    <t>DOB &gt; RetDt</t>
  </si>
  <si>
    <t>Mem Age (Adj ANB)</t>
  </si>
  <si>
    <t>Spo Age (Adj ANB)</t>
  </si>
  <si>
    <t>Attained Age on Date</t>
  </si>
  <si>
    <t>Non Disabled (Regular)</t>
  </si>
  <si>
    <t>1)  Please Click on SBP vs Insurance for a Description of This Program</t>
  </si>
  <si>
    <t>age</t>
  </si>
  <si>
    <t>Military-Based MI</t>
  </si>
  <si>
    <t>Year by Year Mortality Improvement</t>
  </si>
  <si>
    <t>Non Disabled (Regular) Off=2
Non Disabled (Regular) Enl=3
Reserve (Non Regular) Off=4
Reserve (Non Regular) Enl=5
Disabled Off=6
Disabled Enl=7</t>
  </si>
  <si>
    <t>Female=8
Male=9
Widowed=10</t>
  </si>
  <si>
    <t>Birth Month</t>
  </si>
  <si>
    <t>Sp Birth Month</t>
  </si>
  <si>
    <t>2.5% Cost-of-Living Index (Inflation)</t>
  </si>
  <si>
    <t>Done By</t>
  </si>
  <si>
    <t>4.00%  Interest Rate</t>
  </si>
  <si>
    <t>mil mi val  (Hidden)</t>
  </si>
  <si>
    <t>Input Mortality Improvement Factors</t>
  </si>
  <si>
    <r>
      <t>Mort Imp Cume</t>
    </r>
    <r>
      <rPr>
        <sz val="10"/>
        <rFont val="Arial"/>
        <family val="2"/>
      </rPr>
      <t xml:space="preserve">    (Hidden)</t>
    </r>
  </si>
  <si>
    <t>Update Years</t>
  </si>
  <si>
    <t>Reset Cell L18; Go to Data, Validation,Settings (Increase numbers by one) &amp; Data,Validation, Input Message (Increase numbers by one)</t>
  </si>
  <si>
    <t>Though not necessary to make program work, periodically change years and amounts in L15, L18, L21, L24, G26 and G28, so it makes sense.</t>
  </si>
  <si>
    <t>JW</t>
  </si>
  <si>
    <t xml:space="preserve">JW </t>
  </si>
  <si>
    <t>Mortality Rates for 2023 Program</t>
  </si>
  <si>
    <t>OFF MI</t>
  </si>
  <si>
    <t>ENL MI</t>
  </si>
  <si>
    <t>SURV MI</t>
  </si>
  <si>
    <t>Officer = 1
Enlisted = 2</t>
  </si>
  <si>
    <t>Source: R:\Val2022\Rates and Annuities\xMortality22 (For SBP Programs).xls!9-30-22 Probabilities</t>
  </si>
  <si>
    <t>Columns D-I, T-V</t>
  </si>
  <si>
    <t>Yes</t>
  </si>
  <si>
    <t>Set mortality rates at highest age to 1</t>
  </si>
  <si>
    <t>Set mortality rates at highest age to 1. B:J</t>
  </si>
  <si>
    <t>Update title and source in cells B1 &amp; J1,J2</t>
  </si>
  <si>
    <t>Check if E:F goes up to at least 120 years (for different parameters in Personal sheet)</t>
  </si>
  <si>
    <t>Edge case: Input a 17 year old and check the criteria above (test changing the retirement year)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</si>
</sst>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&quot;$&quot;#,##0"/>
    <numFmt numFmtId="165" formatCode="0.0%"/>
    <numFmt numFmtId="166" formatCode="0.00000"/>
    <numFmt numFmtId="167" formatCode="0.000000"/>
    <numFmt numFmtId="168" formatCode="0.0000"/>
    <numFmt numFmtId="169" formatCode="0.000"/>
    <numFmt numFmtId="170" formatCode="0.0"/>
    <numFmt numFmtId="171" formatCode="#,##0.0000"/>
    <numFmt numFmtId="172" formatCode="0________"/>
    <numFmt numFmtId="173" formatCode="&quot;$&quot;#,##0__________"/>
    <numFmt numFmtId="174" formatCode="&quot;$&quot;#,##0____________"/>
    <numFmt numFmtId="175" formatCode="0__"/>
    <numFmt numFmtId="176" formatCode="&quot;$&quot;#,##0________"/>
  </numFmts>
  <fonts count="4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24"/>
      <name val="Arial"/>
      <family val="2"/>
    </font>
    <font>
      <sz val="18"/>
      <name val="Arial"/>
      <family val="2"/>
    </font>
    <font>
      <sz val="14"/>
      <name val="Arial"/>
      <family val="2"/>
    </font>
    <font>
      <b/>
      <i/>
      <sz val="24"/>
      <name val="Arial"/>
      <family val="2"/>
    </font>
    <font>
      <b/>
      <sz val="12"/>
      <color indexed="10"/>
      <name val="Arial"/>
      <family val="2"/>
    </font>
    <font>
      <b/>
      <i/>
      <sz val="24"/>
      <color indexed="17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4"/>
      <color indexed="39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b/>
      <i/>
      <sz val="10"/>
      <name val="Arial"/>
      <family val="2"/>
    </font>
    <font>
      <b/>
      <i/>
      <sz val="12"/>
      <name val="Arial Narrow"/>
      <family val="2"/>
    </font>
    <font>
      <u val="double"/>
      <sz val="10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sz val="8"/>
      <color indexed="16"/>
      <name val="Arial"/>
      <family val="2"/>
    </font>
    <font>
      <b/>
      <i/>
      <sz val="12"/>
      <name val="Arial"/>
      <family val="2"/>
    </font>
    <font>
      <sz val="17"/>
      <name val="Arial"/>
      <family val="2"/>
    </font>
    <font>
      <b/>
      <sz val="17"/>
      <color indexed="10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i/>
      <sz val="15"/>
      <color indexed="6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5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double">
        <color indexed="36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</cellStyleXfs>
  <cellXfs count="15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8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66" fontId="10" fillId="0" borderId="0" xfId="0" applyNumberFormat="1" applyFont="1"/>
    <xf numFmtId="164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8" fontId="0" fillId="0" borderId="0" xfId="0" applyNumberFormat="1"/>
    <xf numFmtId="167" fontId="0" fillId="0" borderId="0" xfId="0" applyNumberFormat="1"/>
    <xf numFmtId="0" fontId="0" fillId="0" borderId="0" xfId="0" quotePrefix="1" applyAlignment="1">
      <alignment horizontal="centerContinuous"/>
    </xf>
    <xf numFmtId="0" fontId="0" fillId="0" borderId="1" xfId="0" applyBorder="1" applyAlignment="1">
      <alignment horizontal="center" wrapText="1"/>
    </xf>
    <xf numFmtId="0" fontId="0" fillId="0" borderId="0" xfId="0" applyAlignment="1">
      <alignment wrapText="1"/>
    </xf>
    <xf numFmtId="166" fontId="0" fillId="0" borderId="0" xfId="0" applyNumberFormat="1" applyAlignment="1">
      <alignment horizontal="center"/>
    </xf>
    <xf numFmtId="10" fontId="0" fillId="0" borderId="0" xfId="3" applyNumberFormat="1" applyFont="1"/>
    <xf numFmtId="170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172" fontId="3" fillId="0" borderId="0" xfId="0" applyNumberFormat="1" applyFont="1"/>
    <xf numFmtId="173" fontId="3" fillId="0" borderId="0" xfId="0" applyNumberFormat="1" applyFont="1" applyAlignment="1">
      <alignment horizontal="right"/>
    </xf>
    <xf numFmtId="175" fontId="3" fillId="0" borderId="0" xfId="0" applyNumberFormat="1" applyFont="1"/>
    <xf numFmtId="173" fontId="15" fillId="0" borderId="0" xfId="0" applyNumberFormat="1" applyFont="1" applyAlignment="1">
      <alignment horizontal="right"/>
    </xf>
    <xf numFmtId="174" fontId="15" fillId="0" borderId="0" xfId="0" applyNumberFormat="1" applyFont="1" applyAlignment="1">
      <alignment horizontal="right"/>
    </xf>
    <xf numFmtId="0" fontId="7" fillId="3" borderId="0" xfId="0" applyFont="1" applyFill="1" applyAlignment="1">
      <alignment horizontal="center" wrapText="1"/>
    </xf>
    <xf numFmtId="0" fontId="7" fillId="3" borderId="2" xfId="0" applyFont="1" applyFill="1" applyBorder="1" applyAlignment="1">
      <alignment horizontal="center" wrapText="1"/>
    </xf>
    <xf numFmtId="0" fontId="16" fillId="0" borderId="0" xfId="0" applyFont="1" applyAlignment="1">
      <alignment horizontal="centerContinuous"/>
    </xf>
    <xf numFmtId="0" fontId="17" fillId="4" borderId="0" xfId="0" applyFont="1" applyFill="1" applyProtection="1">
      <protection locked="0"/>
    </xf>
    <xf numFmtId="0" fontId="17" fillId="4" borderId="0" xfId="0" applyFont="1" applyFill="1"/>
    <xf numFmtId="0" fontId="18" fillId="4" borderId="0" xfId="0" applyFont="1" applyFill="1"/>
    <xf numFmtId="0" fontId="19" fillId="4" borderId="0" xfId="0" applyFont="1" applyFill="1" applyAlignment="1">
      <alignment horizontal="center"/>
    </xf>
    <xf numFmtId="0" fontId="17" fillId="4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9" fontId="15" fillId="4" borderId="0" xfId="0" applyNumberFormat="1" applyFont="1" applyFill="1" applyAlignment="1">
      <alignment horizontal="center"/>
    </xf>
    <xf numFmtId="0" fontId="20" fillId="4" borderId="0" xfId="0" applyFont="1" applyFill="1" applyAlignment="1">
      <alignment horizontal="center"/>
    </xf>
    <xf numFmtId="0" fontId="22" fillId="4" borderId="0" xfId="0" applyFont="1" applyFill="1"/>
    <xf numFmtId="0" fontId="7" fillId="4" borderId="0" xfId="0" applyFont="1" applyFill="1"/>
    <xf numFmtId="0" fontId="7" fillId="4" borderId="0" xfId="0" applyFont="1" applyFill="1" applyAlignment="1">
      <alignment horizontal="center"/>
    </xf>
    <xf numFmtId="0" fontId="23" fillId="4" borderId="0" xfId="0" applyFont="1" applyFill="1"/>
    <xf numFmtId="0" fontId="14" fillId="0" borderId="0" xfId="0" applyFont="1"/>
    <xf numFmtId="0" fontId="15" fillId="4" borderId="3" xfId="0" applyFont="1" applyFill="1" applyBorder="1" applyAlignment="1" applyProtection="1">
      <alignment horizontal="center"/>
      <protection locked="0"/>
    </xf>
    <xf numFmtId="164" fontId="15" fillId="4" borderId="3" xfId="0" applyNumberFormat="1" applyFont="1" applyFill="1" applyBorder="1" applyAlignment="1" applyProtection="1">
      <alignment horizontal="center"/>
      <protection locked="0"/>
    </xf>
    <xf numFmtId="165" fontId="21" fillId="4" borderId="3" xfId="0" applyNumberFormat="1" applyFont="1" applyFill="1" applyBorder="1" applyAlignment="1" applyProtection="1">
      <alignment horizontal="center"/>
      <protection locked="0"/>
    </xf>
    <xf numFmtId="10" fontId="21" fillId="4" borderId="3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26" fillId="0" borderId="0" xfId="0" applyFont="1"/>
    <xf numFmtId="1" fontId="0" fillId="0" borderId="0" xfId="0" applyNumberFormat="1"/>
    <xf numFmtId="0" fontId="25" fillId="0" borderId="0" xfId="0" applyFont="1"/>
    <xf numFmtId="0" fontId="0" fillId="0" borderId="0" xfId="0" applyAlignment="1">
      <alignment horizontal="center" vertical="center" wrapText="1"/>
    </xf>
    <xf numFmtId="10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166" fontId="10" fillId="0" borderId="4" xfId="0" applyNumberFormat="1" applyFont="1" applyBorder="1"/>
    <xf numFmtId="166" fontId="10" fillId="0" borderId="5" xfId="0" applyNumberFormat="1" applyFont="1" applyBorder="1"/>
    <xf numFmtId="166" fontId="10" fillId="0" borderId="6" xfId="0" applyNumberFormat="1" applyFont="1" applyBorder="1"/>
    <xf numFmtId="0" fontId="9" fillId="0" borderId="0" xfId="0" applyFont="1" applyAlignment="1">
      <alignment horizontal="center" wrapText="1"/>
    </xf>
    <xf numFmtId="166" fontId="0" fillId="0" borderId="1" xfId="0" applyNumberFormat="1" applyBorder="1"/>
    <xf numFmtId="0" fontId="0" fillId="5" borderId="0" xfId="0" applyFill="1" applyAlignment="1">
      <alignment horizontal="center"/>
    </xf>
    <xf numFmtId="0" fontId="9" fillId="0" borderId="0" xfId="0" applyFont="1"/>
    <xf numFmtId="0" fontId="4" fillId="4" borderId="0" xfId="0" applyFont="1" applyFill="1"/>
    <xf numFmtId="166" fontId="0" fillId="0" borderId="5" xfId="0" applyNumberFormat="1" applyBorder="1"/>
    <xf numFmtId="166" fontId="0" fillId="0" borderId="7" xfId="0" applyNumberFormat="1" applyBorder="1"/>
    <xf numFmtId="0" fontId="9" fillId="0" borderId="0" xfId="2"/>
    <xf numFmtId="0" fontId="3" fillId="0" borderId="0" xfId="2" applyFont="1"/>
    <xf numFmtId="0" fontId="31" fillId="0" borderId="0" xfId="2" applyFont="1" applyAlignment="1">
      <alignment vertical="center"/>
    </xf>
    <xf numFmtId="0" fontId="31" fillId="0" borderId="0" xfId="2" applyFont="1"/>
    <xf numFmtId="0" fontId="32" fillId="0" borderId="0" xfId="2" applyFont="1"/>
    <xf numFmtId="0" fontId="3" fillId="4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15" fillId="4" borderId="0" xfId="0" applyFont="1" applyFill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166" fontId="0" fillId="0" borderId="1" xfId="0" quotePrefix="1" applyNumberFormat="1" applyBorder="1" applyAlignment="1">
      <alignment horizontal="centerContinuous"/>
    </xf>
    <xf numFmtId="166" fontId="0" fillId="0" borderId="0" xfId="0" applyNumberFormat="1" applyAlignment="1">
      <alignment horizontal="centerContinuous"/>
    </xf>
    <xf numFmtId="166" fontId="0" fillId="0" borderId="0" xfId="0" quotePrefix="1" applyNumberFormat="1" applyAlignment="1">
      <alignment horizontal="centerContinuous"/>
    </xf>
    <xf numFmtId="166" fontId="0" fillId="0" borderId="0" xfId="0" applyNumberFormat="1" applyAlignment="1">
      <alignment horizontal="center" wrapText="1"/>
    </xf>
    <xf numFmtId="171" fontId="0" fillId="0" borderId="0" xfId="0" applyNumberFormat="1"/>
    <xf numFmtId="0" fontId="35" fillId="0" borderId="0" xfId="0" applyFont="1"/>
    <xf numFmtId="0" fontId="36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76" fontId="3" fillId="0" borderId="0" xfId="0" applyNumberFormat="1" applyFont="1" applyAlignment="1">
      <alignment horizontal="right"/>
    </xf>
    <xf numFmtId="173" fontId="2" fillId="9" borderId="0" xfId="0" applyNumberFormat="1" applyFont="1" applyFill="1" applyAlignment="1">
      <alignment horizontal="left"/>
    </xf>
    <xf numFmtId="0" fontId="0" fillId="9" borderId="0" xfId="0" applyFill="1"/>
    <xf numFmtId="173" fontId="0" fillId="0" borderId="0" xfId="0" applyNumberFormat="1"/>
    <xf numFmtId="176" fontId="39" fillId="6" borderId="0" xfId="0" applyNumberFormat="1" applyFont="1" applyFill="1" applyAlignment="1">
      <alignment horizontal="centerContinuous"/>
    </xf>
    <xf numFmtId="172" fontId="15" fillId="6" borderId="0" xfId="0" applyNumberFormat="1" applyFont="1" applyFill="1" applyAlignment="1">
      <alignment horizontal="centerContinuous"/>
    </xf>
    <xf numFmtId="173" fontId="15" fillId="6" borderId="0" xfId="0" applyNumberFormat="1" applyFont="1" applyFill="1" applyAlignment="1">
      <alignment horizontal="centerContinuous"/>
    </xf>
    <xf numFmtId="0" fontId="42" fillId="0" borderId="0" xfId="0" applyFont="1"/>
    <xf numFmtId="169" fontId="0" fillId="0" borderId="0" xfId="0" applyNumberFormat="1"/>
    <xf numFmtId="0" fontId="2" fillId="4" borderId="0" xfId="0" applyFont="1" applyFill="1"/>
    <xf numFmtId="14" fontId="0" fillId="0" borderId="0" xfId="0" applyNumberForma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168" fontId="9" fillId="0" borderId="0" xfId="0" applyNumberFormat="1" applyFont="1"/>
    <xf numFmtId="165" fontId="9" fillId="0" borderId="0" xfId="4" applyNumberFormat="1"/>
    <xf numFmtId="0" fontId="0" fillId="0" borderId="5" xfId="0" applyBorder="1"/>
    <xf numFmtId="14" fontId="1" fillId="0" borderId="0" xfId="0" applyNumberFormat="1" applyFont="1" applyAlignment="1">
      <alignment horizontal="centerContinuous"/>
    </xf>
    <xf numFmtId="0" fontId="41" fillId="0" borderId="0" xfId="0" applyFont="1"/>
    <xf numFmtId="0" fontId="40" fillId="0" borderId="0" xfId="0" applyFont="1" applyAlignment="1">
      <alignment horizontal="center"/>
    </xf>
    <xf numFmtId="0" fontId="1" fillId="0" borderId="0" xfId="0" applyFont="1"/>
    <xf numFmtId="0" fontId="1" fillId="2" borderId="0" xfId="0" applyFont="1" applyFill="1"/>
    <xf numFmtId="0" fontId="1" fillId="0" borderId="0" xfId="0" applyFont="1" applyAlignment="1">
      <alignment horizontal="right"/>
    </xf>
    <xf numFmtId="164" fontId="43" fillId="4" borderId="3" xfId="0" applyNumberFormat="1" applyFont="1" applyFill="1" applyBorder="1" applyAlignment="1" applyProtection="1">
      <alignment horizontal="center"/>
      <protection locked="0"/>
    </xf>
    <xf numFmtId="0" fontId="24" fillId="2" borderId="0" xfId="0" applyFont="1" applyFill="1"/>
    <xf numFmtId="0" fontId="24" fillId="0" borderId="0" xfId="0" applyFont="1" applyAlignment="1">
      <alignment horizontal="centerContinuous"/>
    </xf>
    <xf numFmtId="0" fontId="46" fillId="0" borderId="0" xfId="1" applyFont="1" applyAlignment="1" applyProtection="1">
      <alignment vertical="center"/>
    </xf>
    <xf numFmtId="0" fontId="44" fillId="0" borderId="0" xfId="0" applyFont="1"/>
    <xf numFmtId="0" fontId="45" fillId="11" borderId="0" xfId="0" applyFont="1" applyFill="1" applyAlignment="1">
      <alignment horizontal="center"/>
    </xf>
    <xf numFmtId="0" fontId="45" fillId="0" borderId="0" xfId="0" applyFont="1" applyAlignment="1">
      <alignment horizontal="center"/>
    </xf>
    <xf numFmtId="166" fontId="0" fillId="10" borderId="0" xfId="0" applyNumberFormat="1" applyFill="1"/>
    <xf numFmtId="0" fontId="1" fillId="12" borderId="0" xfId="0" applyFont="1" applyFill="1" applyAlignment="1">
      <alignment wrapText="1"/>
    </xf>
    <xf numFmtId="0" fontId="0" fillId="13" borderId="0" xfId="0" applyFill="1" applyAlignment="1">
      <alignment wrapText="1"/>
    </xf>
    <xf numFmtId="166" fontId="0" fillId="10" borderId="0" xfId="0" applyNumberFormat="1" applyFill="1" applyAlignment="1">
      <alignment horizontal="center"/>
    </xf>
    <xf numFmtId="0" fontId="1" fillId="10" borderId="0" xfId="0" applyFont="1" applyFill="1" applyAlignment="1">
      <alignment wrapText="1"/>
    </xf>
    <xf numFmtId="0" fontId="0" fillId="10" borderId="0" xfId="0" applyFill="1"/>
    <xf numFmtId="0" fontId="0" fillId="14" borderId="0" xfId="0" applyFill="1" applyAlignment="1">
      <alignment horizontal="right"/>
    </xf>
    <xf numFmtId="0" fontId="0" fillId="14" borderId="0" xfId="0" applyFill="1" applyAlignment="1">
      <alignment horizontal="center" wrapText="1"/>
    </xf>
    <xf numFmtId="0" fontId="1" fillId="0" borderId="0" xfId="0" applyFont="1" applyAlignment="1">
      <alignment horizontal="center" wrapText="1"/>
    </xf>
    <xf numFmtId="14" fontId="1" fillId="0" borderId="0" xfId="0" applyNumberFormat="1" applyFont="1"/>
    <xf numFmtId="0" fontId="0" fillId="0" borderId="7" xfId="0" applyBorder="1"/>
    <xf numFmtId="0" fontId="1" fillId="0" borderId="7" xfId="0" applyFont="1" applyBorder="1"/>
    <xf numFmtId="0" fontId="0" fillId="0" borderId="6" xfId="0" applyBorder="1"/>
    <xf numFmtId="168" fontId="0" fillId="0" borderId="5" xfId="0" applyNumberFormat="1" applyBorder="1"/>
    <xf numFmtId="1" fontId="0" fillId="0" borderId="5" xfId="0" applyNumberFormat="1" applyBorder="1"/>
    <xf numFmtId="0" fontId="24" fillId="0" borderId="6" xfId="0" applyFont="1" applyBorder="1"/>
    <xf numFmtId="0" fontId="0" fillId="0" borderId="11" xfId="0" applyBorder="1"/>
    <xf numFmtId="168" fontId="0" fillId="0" borderId="12" xfId="0" applyNumberFormat="1" applyBorder="1"/>
    <xf numFmtId="0" fontId="15" fillId="4" borderId="8" xfId="0" applyFont="1" applyFill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33" fillId="4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27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5" borderId="0" xfId="0" applyFont="1" applyFill="1" applyAlignment="1">
      <alignment horizontal="center" wrapText="1"/>
    </xf>
    <xf numFmtId="0" fontId="34" fillId="5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38" fillId="7" borderId="0" xfId="0" applyFont="1" applyFill="1" applyAlignment="1">
      <alignment horizontal="center" vertical="center" wrapText="1"/>
    </xf>
    <xf numFmtId="0" fontId="37" fillId="8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0" fillId="0" borderId="5" xfId="0" quotePrefix="1" applyBorder="1" applyAlignment="1">
      <alignment horizontal="center"/>
    </xf>
    <xf numFmtId="0" fontId="0" fillId="0" borderId="0" xfId="0" applyAlignment="1">
      <alignment horizontal="left" wrapText="1"/>
    </xf>
  </cellXfs>
  <cellStyles count="8">
    <cellStyle name="Hyperlink" xfId="1" builtinId="8"/>
    <cellStyle name="Normal" xfId="0" builtinId="0"/>
    <cellStyle name="Normal 2" xfId="2"/>
    <cellStyle name="Normal 2 2" xfId="7"/>
    <cellStyle name="Normal 3" xfId="6"/>
    <cellStyle name="Percent" xfId="3" builtinId="5"/>
    <cellStyle name="Percent 2" xfId="4"/>
    <cellStyle name="Percent 3" xfId="5"/>
  </cellStyles>
  <dxfs count="7">
    <dxf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auto="1"/>
      </font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P44"/>
  <sheetViews>
    <sheetView topLeftCell="A15" workbookViewId="0">
      <selection activeCell="A24" sqref="A24"/>
    </sheetView>
  </sheetViews>
  <sheetFormatPr defaultRowHeight="12.75" x14ac:dyDescent="0.2"/>
  <cols>
    <col min="16" max="16" width="10.140625" bestFit="1" customWidth="1"/>
  </cols>
  <sheetData>
    <row r="1" spans="1:16" ht="15" x14ac:dyDescent="0.2">
      <c r="A1" s="1" t="s">
        <v>201</v>
      </c>
    </row>
    <row r="3" spans="1:16" x14ac:dyDescent="0.2">
      <c r="O3" s="57" t="s">
        <v>234</v>
      </c>
      <c r="P3" s="57" t="s">
        <v>214</v>
      </c>
    </row>
    <row r="4" spans="1:16" x14ac:dyDescent="0.2">
      <c r="A4" s="57" t="s">
        <v>73</v>
      </c>
    </row>
    <row r="5" spans="1:16" x14ac:dyDescent="0.2">
      <c r="A5" s="111" t="s">
        <v>240</v>
      </c>
      <c r="O5" s="111" t="s">
        <v>242</v>
      </c>
      <c r="P5" s="101">
        <v>44910</v>
      </c>
    </row>
    <row r="6" spans="1:16" x14ac:dyDescent="0.2">
      <c r="A6" s="111" t="s">
        <v>241</v>
      </c>
      <c r="O6" s="111"/>
      <c r="P6" s="101"/>
    </row>
    <row r="8" spans="1:16" x14ac:dyDescent="0.2">
      <c r="A8" s="57" t="s">
        <v>77</v>
      </c>
    </row>
    <row r="9" spans="1:16" x14ac:dyDescent="0.2">
      <c r="A9" t="s">
        <v>80</v>
      </c>
      <c r="O9" s="111"/>
      <c r="P9" s="101"/>
    </row>
    <row r="11" spans="1:16" x14ac:dyDescent="0.2">
      <c r="A11" s="57" t="s">
        <v>75</v>
      </c>
      <c r="O11" s="111" t="s">
        <v>242</v>
      </c>
      <c r="P11" s="101">
        <v>44896</v>
      </c>
    </row>
    <row r="12" spans="1:16" x14ac:dyDescent="0.2">
      <c r="A12" t="s">
        <v>202</v>
      </c>
      <c r="O12" s="111"/>
      <c r="P12" s="101"/>
    </row>
    <row r="14" spans="1:16" x14ac:dyDescent="0.2">
      <c r="A14" s="57" t="s">
        <v>74</v>
      </c>
      <c r="H14" s="57"/>
      <c r="O14" s="111" t="s">
        <v>243</v>
      </c>
      <c r="P14" s="101">
        <v>44896</v>
      </c>
    </row>
    <row r="15" spans="1:16" x14ac:dyDescent="0.2">
      <c r="A15" t="s">
        <v>76</v>
      </c>
      <c r="H15" s="57"/>
    </row>
    <row r="16" spans="1:16" x14ac:dyDescent="0.2">
      <c r="H16" s="57"/>
    </row>
    <row r="17" spans="1:16" x14ac:dyDescent="0.2">
      <c r="A17" s="57" t="s">
        <v>79</v>
      </c>
      <c r="O17" s="111" t="s">
        <v>242</v>
      </c>
      <c r="P17" s="101">
        <v>44896</v>
      </c>
    </row>
    <row r="18" spans="1:16" x14ac:dyDescent="0.2">
      <c r="A18" s="70" t="s">
        <v>206</v>
      </c>
      <c r="C18" s="111"/>
      <c r="O18" s="111"/>
      <c r="P18" s="101"/>
    </row>
    <row r="19" spans="1:16" x14ac:dyDescent="0.2">
      <c r="O19" s="111"/>
      <c r="P19" s="101"/>
    </row>
    <row r="20" spans="1:16" x14ac:dyDescent="0.2">
      <c r="A20" s="57" t="s">
        <v>89</v>
      </c>
    </row>
    <row r="21" spans="1:16" s="59" customFormat="1" x14ac:dyDescent="0.2">
      <c r="A21" s="59" t="s">
        <v>99</v>
      </c>
      <c r="O21" s="111" t="s">
        <v>242</v>
      </c>
      <c r="P21" s="130">
        <v>44914</v>
      </c>
    </row>
    <row r="22" spans="1:16" s="59" customFormat="1" x14ac:dyDescent="0.2">
      <c r="A22" s="111" t="s">
        <v>255</v>
      </c>
      <c r="O22" s="111"/>
      <c r="P22" s="130"/>
    </row>
    <row r="23" spans="1:16" s="59" customFormat="1" x14ac:dyDescent="0.2">
      <c r="A23" s="111" t="s">
        <v>256</v>
      </c>
      <c r="O23" s="111"/>
      <c r="P23" s="130"/>
    </row>
    <row r="24" spans="1:16" s="59" customFormat="1" x14ac:dyDescent="0.2">
      <c r="O24" s="111"/>
      <c r="P24" s="130"/>
    </row>
    <row r="25" spans="1:16" x14ac:dyDescent="0.2">
      <c r="A25" s="57" t="s">
        <v>78</v>
      </c>
    </row>
    <row r="26" spans="1:16" x14ac:dyDescent="0.2">
      <c r="A26" t="s">
        <v>111</v>
      </c>
    </row>
    <row r="27" spans="1:16" x14ac:dyDescent="0.2">
      <c r="A27" s="70" t="s">
        <v>113</v>
      </c>
      <c r="O27" t="s">
        <v>242</v>
      </c>
      <c r="P27" s="101">
        <v>44914</v>
      </c>
    </row>
    <row r="28" spans="1:16" x14ac:dyDescent="0.2">
      <c r="A28" t="s">
        <v>112</v>
      </c>
      <c r="O28" s="111"/>
      <c r="P28" s="101"/>
    </row>
    <row r="29" spans="1:16" x14ac:dyDescent="0.2">
      <c r="A29" t="s">
        <v>254</v>
      </c>
    </row>
    <row r="30" spans="1:16" x14ac:dyDescent="0.2">
      <c r="A30" t="s">
        <v>253</v>
      </c>
    </row>
    <row r="32" spans="1:16" x14ac:dyDescent="0.2">
      <c r="A32" s="57" t="s">
        <v>236</v>
      </c>
    </row>
    <row r="33" spans="1:16" x14ac:dyDescent="0.2">
      <c r="A33" s="70" t="s">
        <v>207</v>
      </c>
      <c r="O33" t="s">
        <v>242</v>
      </c>
      <c r="P33" s="101">
        <v>44900</v>
      </c>
    </row>
    <row r="34" spans="1:16" x14ac:dyDescent="0.2">
      <c r="A34" s="111" t="s">
        <v>237</v>
      </c>
      <c r="O34" s="111"/>
      <c r="P34" s="101"/>
    </row>
    <row r="35" spans="1:16" x14ac:dyDescent="0.2">
      <c r="A35" s="70" t="s">
        <v>209</v>
      </c>
    </row>
    <row r="36" spans="1:16" x14ac:dyDescent="0.2">
      <c r="A36" s="111" t="s">
        <v>252</v>
      </c>
    </row>
    <row r="38" spans="1:16" x14ac:dyDescent="0.2">
      <c r="A38" s="57" t="s">
        <v>238</v>
      </c>
    </row>
    <row r="39" spans="1:16" s="59" customFormat="1" x14ac:dyDescent="0.2">
      <c r="A39" s="70" t="s">
        <v>208</v>
      </c>
      <c r="O39" s="111" t="s">
        <v>242</v>
      </c>
      <c r="P39" s="101">
        <v>44900</v>
      </c>
    </row>
    <row r="40" spans="1:16" s="59" customFormat="1" x14ac:dyDescent="0.2">
      <c r="A40" s="111" t="s">
        <v>239</v>
      </c>
    </row>
    <row r="41" spans="1:16" s="59" customFormat="1" x14ac:dyDescent="0.2"/>
    <row r="42" spans="1:16" x14ac:dyDescent="0.2">
      <c r="A42" s="57" t="s">
        <v>81</v>
      </c>
    </row>
    <row r="43" spans="1:16" x14ac:dyDescent="0.2">
      <c r="A43" t="s">
        <v>203</v>
      </c>
      <c r="O43" t="s">
        <v>242</v>
      </c>
      <c r="P43" s="101">
        <v>44901</v>
      </c>
    </row>
    <row r="44" spans="1:16" x14ac:dyDescent="0.2">
      <c r="A44" t="s">
        <v>82</v>
      </c>
    </row>
  </sheetData>
  <phoneticPr fontId="2" type="noConversion"/>
  <pageMargins left="0.75" right="0.75" top="1" bottom="1" header="0.5" footer="0.5"/>
  <pageSetup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O1158"/>
  <sheetViews>
    <sheetView zoomScale="70" zoomScaleNormal="70" workbookViewId="0">
      <selection activeCell="F2" sqref="F2"/>
    </sheetView>
  </sheetViews>
  <sheetFormatPr defaultRowHeight="12.75" x14ac:dyDescent="0.2"/>
  <cols>
    <col min="1" max="1" width="32.5703125" customWidth="1"/>
    <col min="2" max="2" width="15.5703125" customWidth="1"/>
    <col min="3" max="4" width="12.85546875" customWidth="1"/>
    <col min="5" max="5" width="16.85546875" customWidth="1"/>
    <col min="6" max="6" width="13.140625" customWidth="1"/>
    <col min="7" max="7" width="11.42578125" customWidth="1"/>
    <col min="8" max="8" width="11.5703125" customWidth="1"/>
    <col min="9" max="9" width="16.5703125" bestFit="1" customWidth="1"/>
    <col min="10" max="10" width="10.85546875" bestFit="1" customWidth="1"/>
    <col min="11" max="11" width="13.5703125" bestFit="1" customWidth="1"/>
    <col min="14" max="14" width="11.85546875" customWidth="1"/>
  </cols>
  <sheetData>
    <row r="1" spans="1:15" ht="25.5" x14ac:dyDescent="0.2">
      <c r="A1" s="21" t="s">
        <v>47</v>
      </c>
      <c r="B1">
        <f>DAYS360(DATE(Personal!L18,Calculations!A7,Personal!I18),DATE(Personal!L18,Calculations!A7+1,1))</f>
        <v>30</v>
      </c>
      <c r="C1" s="6" t="s">
        <v>205</v>
      </c>
      <c r="E1" t="s">
        <v>161</v>
      </c>
      <c r="F1" t="s">
        <v>162</v>
      </c>
      <c r="N1" s="11">
        <f>Personal!G26</f>
        <v>300000</v>
      </c>
    </row>
    <row r="2" spans="1:15" x14ac:dyDescent="0.2">
      <c r="C2" s="98">
        <v>2023</v>
      </c>
      <c r="E2">
        <f>Personal!L18*10000+A7*100+Personal!I18</f>
        <v>20230101</v>
      </c>
      <c r="F2">
        <f>Personal!L15*10000+B7*100+Personal!I15</f>
        <v>20010101</v>
      </c>
      <c r="G2" s="5"/>
      <c r="H2" s="5"/>
      <c r="I2" s="5"/>
      <c r="J2" s="5"/>
      <c r="K2" s="6"/>
      <c r="N2" s="62">
        <f>TRUNC(N1/1000000)</f>
        <v>0</v>
      </c>
      <c r="O2" t="str">
        <f>IF(N1&gt;=1000000,CONCATENATE("$",N2,","),"")</f>
        <v/>
      </c>
    </row>
    <row r="3" spans="1:15" x14ac:dyDescent="0.2">
      <c r="K3" s="98"/>
      <c r="N3" s="62">
        <f>TRUNC((N1-N2*1000000)/1000)</f>
        <v>300</v>
      </c>
      <c r="O3" t="str">
        <f>IF(N1&lt;1000,"",IF(N1&lt;=999999,CONCATENATE("$",N3,","),IF(N3&gt;=100,CONCATENATE(N3,","),IF(N3&gt;=10,CONCATENATE("0",N3,","),IF(N3&gt;=1,CONCATENATE("00",N3,","),"000,")))))</f>
        <v>$300,</v>
      </c>
    </row>
    <row r="4" spans="1:15" ht="25.5" x14ac:dyDescent="0.2">
      <c r="A4" s="5" t="s">
        <v>21</v>
      </c>
      <c r="B4" s="5" t="s">
        <v>19</v>
      </c>
      <c r="C4" s="5" t="s">
        <v>20</v>
      </c>
      <c r="D4" s="5" t="s">
        <v>163</v>
      </c>
      <c r="N4" s="62">
        <f>N1-N2*1000000-N3*1000</f>
        <v>0</v>
      </c>
      <c r="O4" t="str">
        <f>IF(N1&lt;=1000,CONCATENATE("$",N4,),IF(N4&gt;=100,CONCATENATE(N4),IF(N4&gt;=10,CONCATENATE("0",N4),IF(N4&gt;=1,CONCATENATE("00",N4),"000"))))</f>
        <v>000</v>
      </c>
    </row>
    <row r="5" spans="1:15" x14ac:dyDescent="0.2">
      <c r="A5">
        <f>IF(Personal!G18="January",1,IF(Personal!G18="February",2,IF(Personal!G18="March",3,IF(Personal!G18="April",4,IF(Personal!G18="May",5,IF(Personal!G18="June",6,0))))))</f>
        <v>1</v>
      </c>
      <c r="B5">
        <f>IF(Personal!G21="January",1,IF(Personal!G21="February",2,IF(Personal!G21="March",3,IF(Personal!G21="April",4,IF(Personal!G21="May",5,IF(Personal!G21="June",6,0))))))</f>
        <v>1</v>
      </c>
      <c r="C5">
        <f>IF(Personal!G24="January",1,IF(Personal!G24="February",2,IF(Personal!G24="March",3,IF(Personal!G24="April",4,IF(Personal!G24="May",5,IF(Personal!G24="June",6,0))))))</f>
        <v>1</v>
      </c>
      <c r="D5">
        <f>IF(Personal!G15="January",1,IF(Personal!G15="February",2,IF(Personal!G15="March",3,IF(Personal!G15="April",4,IF(Personal!G15="May",5,IF(Personal!G15="June",6,0))))))</f>
        <v>1</v>
      </c>
      <c r="F5" t="s">
        <v>91</v>
      </c>
      <c r="H5" s="87"/>
      <c r="N5" s="62"/>
      <c r="O5" t="str">
        <f>CONCATENATE(O2,O3,O4)</f>
        <v>$300,000</v>
      </c>
    </row>
    <row r="6" spans="1:15" x14ac:dyDescent="0.2">
      <c r="A6">
        <f>IF(Personal!G18="July",7,IF(Personal!G18="August",8,IF(Personal!G18="September",9,IF(Personal!G18="October",10,IF(Personal!G18="November",11,IF(Personal!G18="December",12,0))))))</f>
        <v>0</v>
      </c>
      <c r="B6">
        <f>IF(Personal!G21="July",7,IF(Personal!G21="August",8,IF(Personal!G21="September",9,IF(Personal!G21="October",10,IF(Personal!G21="November",11,IF(Personal!G21="December",12,0))))))</f>
        <v>0</v>
      </c>
      <c r="C6">
        <f>IF(Personal!G24="July",7,IF(Personal!G24="August",8,IF(Personal!G24="September",9,IF(Personal!G24="October",10,IF(Personal!G24="November",11,IF(Personal!G24="December",12,0))))))</f>
        <v>0</v>
      </c>
      <c r="D6">
        <f>IF(Personal!G15="July",7,IF(Personal!G15="August",8,IF(Personal!G15="September",9,IF(Personal!G15="October",10,IF(Personal!G15="November",11,IF(Personal!G15="December",12,0))))))</f>
        <v>0</v>
      </c>
      <c r="F6">
        <f>TRUNC((E2-F2)/10000)</f>
        <v>22</v>
      </c>
      <c r="H6" s="87"/>
    </row>
    <row r="7" spans="1:15" x14ac:dyDescent="0.2">
      <c r="A7">
        <f>A5+A6</f>
        <v>1</v>
      </c>
      <c r="B7">
        <f>B5+B6</f>
        <v>1</v>
      </c>
      <c r="C7">
        <f>C5+C6</f>
        <v>1</v>
      </c>
      <c r="D7">
        <f>D5+D6</f>
        <v>1</v>
      </c>
      <c r="H7" s="87"/>
      <c r="I7" s="127" t="s">
        <v>212</v>
      </c>
      <c r="J7" s="128" t="s">
        <v>231</v>
      </c>
      <c r="K7" s="128" t="s">
        <v>232</v>
      </c>
    </row>
    <row r="8" spans="1:15" x14ac:dyDescent="0.2">
      <c r="H8" s="87"/>
      <c r="I8">
        <f>IF(Personal!G18="January",1,IF(Personal!G18="February",2,IF(Personal!G18="March",3,IF(Personal!G18="April",4,IF(Personal!G18="May",5,IF(Personal!G18="June",6,0))))))</f>
        <v>1</v>
      </c>
      <c r="J8">
        <f>IF(Personal!G21="January",1,IF(Personal!G21="February",2,IF(Personal!G21="March",3,IF(Personal!G21="April",4,IF(Personal!G21="May",5,IF(Personal!G21="June",6,0))))))</f>
        <v>1</v>
      </c>
      <c r="K8">
        <f>IF(Personal!G24="January",1,IF(Personal!G24="February",2,IF(Personal!G24="March",3,IF(Personal!G24="April",4,IF(Personal!G24="May",5,IF(Personal!G24="June",6,0))))))</f>
        <v>1</v>
      </c>
    </row>
    <row r="9" spans="1:15" x14ac:dyDescent="0.2">
      <c r="A9" s="21" t="s">
        <v>45</v>
      </c>
      <c r="B9">
        <f>Personal!L18-Personal!L21+IF(B7&gt;A7,-1,IF(AND(A7=B7,Personal!I18&lt;Personal!I21),-1,0))</f>
        <v>42</v>
      </c>
      <c r="C9" s="58">
        <f>Personal!L18-Personal!L24+IF(C7&gt;A7,-1,IF(AND(A7=C7,Personal!I18&lt;Personal!I24),-1,0))</f>
        <v>40</v>
      </c>
      <c r="D9" s="58">
        <f>IF(A7&gt;=C7,A7-C7,A7-C7+12)</f>
        <v>0</v>
      </c>
      <c r="H9" s="87"/>
      <c r="I9">
        <f>IF(Personal!G18="July",7,IF(Personal!G18="August",8,IF(Personal!G18="September",9,IF(Personal!G18="October",10,IF(Personal!G18="November",11,IF(Personal!G18="December",12,0))))))</f>
        <v>0</v>
      </c>
      <c r="J9">
        <f>IF(Personal!G21="July",7,IF(Personal!G21="August",8,IF(Personal!G21="September",9,IF(Personal!G21="October",10,IF(Personal!G21="November",11,IF(Personal!G21="December",12,0))))))</f>
        <v>0</v>
      </c>
      <c r="K9">
        <f>IF(Personal!G24="July",7,IF(Personal!G24="August",8,IF(Personal!G24="September",9,IF(Personal!G24="October",10,IF(Personal!G24="November",11,IF(Personal!G24="December",12,0))))))</f>
        <v>0</v>
      </c>
    </row>
    <row r="10" spans="1:15" x14ac:dyDescent="0.2">
      <c r="A10" s="21" t="s">
        <v>164</v>
      </c>
      <c r="B10" s="25">
        <f>IF(Personal!G28&gt;Personal!L18,Personal!G28-Personal!L24-1+(12-C7+IF(Personal!I24&lt;=15,1,0))/12,C9+(D9+1-IF(Personal!I24&gt;15,1,0))/12)</f>
        <v>67</v>
      </c>
      <c r="H10" s="87"/>
      <c r="I10">
        <f>I8+I9</f>
        <v>1</v>
      </c>
      <c r="J10">
        <f t="shared" ref="J10:K10" si="0">J8+J9</f>
        <v>1</v>
      </c>
      <c r="K10">
        <f t="shared" si="0"/>
        <v>1</v>
      </c>
    </row>
    <row r="11" spans="1:15" x14ac:dyDescent="0.2">
      <c r="H11" s="87"/>
    </row>
    <row r="12" spans="1:15" x14ac:dyDescent="0.2">
      <c r="B12" s="7" t="s">
        <v>85</v>
      </c>
      <c r="C12" s="63" t="s">
        <v>87</v>
      </c>
      <c r="I12" s="9" t="s">
        <v>213</v>
      </c>
      <c r="J12" s="101">
        <f>DATE(Personal!L21,J10,Personal!I21)</f>
        <v>29587</v>
      </c>
      <c r="K12" s="101">
        <f>DATE(Personal!L24,K10,Personal!I24)</f>
        <v>30317</v>
      </c>
    </row>
    <row r="13" spans="1:15" x14ac:dyDescent="0.2">
      <c r="A13" t="s">
        <v>49</v>
      </c>
      <c r="B13" s="61">
        <f>IF(F2&lt;19800908,F21,IF(F21=0,0,(VLOOKUP(A7,Colas,4))*B14/F21))</f>
        <v>1.8750000000000003E-2</v>
      </c>
      <c r="C13" s="61">
        <f>IF(Career!$F$15="No",B13,VLOOKUP(A7,Colas,3)*C14/E21)</f>
        <v>1.5000000000000001E-2</v>
      </c>
      <c r="E13" s="61"/>
      <c r="F13" s="23"/>
      <c r="I13" s="9"/>
      <c r="J13" s="101"/>
      <c r="K13" s="101"/>
    </row>
    <row r="14" spans="1:15" x14ac:dyDescent="0.2">
      <c r="A14" t="s">
        <v>86</v>
      </c>
      <c r="B14" s="61">
        <f>'Retiree Assumptions'!$F$10</f>
        <v>2.5000000000000001E-2</v>
      </c>
      <c r="C14" s="23">
        <f>MAX('Retiree Assumptions'!$F$10-IF(Career!$F$15="Yes",0.01,0),0)</f>
        <v>1.5000000000000001E-2</v>
      </c>
      <c r="I14" s="9"/>
      <c r="J14" s="101"/>
      <c r="K14" s="101"/>
    </row>
    <row r="15" spans="1:15" x14ac:dyDescent="0.2">
      <c r="I15" s="102" t="s">
        <v>214</v>
      </c>
      <c r="J15" s="103" t="s">
        <v>215</v>
      </c>
      <c r="K15" s="104"/>
    </row>
    <row r="16" spans="1:15" ht="25.5" customHeight="1" x14ac:dyDescent="0.2">
      <c r="B16" s="17"/>
      <c r="I16" s="101">
        <f>DATE(YEAR(I17)-IF(MONTH(I17)&gt;=10,0,1),10,1)</f>
        <v>44835</v>
      </c>
      <c r="J16" s="25">
        <f>IF(MONTH(J12)&gt;=10,M46,M49)</f>
        <v>41.747945205479446</v>
      </c>
      <c r="K16" s="25">
        <f>IF(MONTH(K12)&gt;=10,N46,N49)</f>
        <v>39.747945205479446</v>
      </c>
      <c r="M16" s="105" t="s">
        <v>216</v>
      </c>
    </row>
    <row r="17" spans="1:14" ht="25.5" x14ac:dyDescent="0.2">
      <c r="A17" s="5"/>
      <c r="B17" s="6" t="s">
        <v>56</v>
      </c>
      <c r="C17" s="5" t="s">
        <v>54</v>
      </c>
      <c r="E17" t="s">
        <v>165</v>
      </c>
      <c r="I17" s="101">
        <f>DATE(Personal!L$18,I10,Personal!I$18)</f>
        <v>44927</v>
      </c>
      <c r="J17" s="25">
        <f>IF(MONTH(J13)&gt;=10,M47,M50)</f>
        <v>42</v>
      </c>
      <c r="K17" s="25">
        <f>IF(MONTH(K13)&gt;=10,N47,N50)</f>
        <v>40</v>
      </c>
      <c r="M17" s="105" t="s">
        <v>217</v>
      </c>
    </row>
    <row r="18" spans="1:14" x14ac:dyDescent="0.2">
      <c r="A18" t="s">
        <v>38</v>
      </c>
      <c r="B18" s="17">
        <f>(1+'Retiree Assumptions'!F12)^(1/12)</f>
        <v>1.0032737397821989</v>
      </c>
      <c r="C18" s="17">
        <f>(1+'Retiree Assumptions'!F12*(1-'Retiree Assumptions'!F8))^(1/12)</f>
        <v>1.0028870465787962</v>
      </c>
      <c r="E18">
        <f>('Retiree Assumptions'!F12*(1-'Retiree Assumptions'!F8))</f>
        <v>3.5200000000000002E-2</v>
      </c>
      <c r="F18">
        <f>ROUND(E18,4)</f>
        <v>3.5200000000000002E-2</v>
      </c>
      <c r="I18" s="101"/>
      <c r="J18" s="25"/>
      <c r="K18" s="25"/>
    </row>
    <row r="19" spans="1:14" x14ac:dyDescent="0.2">
      <c r="C19" s="17"/>
      <c r="D19" s="17"/>
      <c r="H19" s="9"/>
      <c r="J19" s="108" t="s">
        <v>223</v>
      </c>
      <c r="K19" s="104"/>
      <c r="M19" s="103" t="s">
        <v>218</v>
      </c>
      <c r="N19" s="104"/>
    </row>
    <row r="20" spans="1:14" ht="38.25" x14ac:dyDescent="0.2">
      <c r="B20" s="13" t="s">
        <v>57</v>
      </c>
      <c r="C20" s="13"/>
      <c r="D20" s="5" t="s">
        <v>84</v>
      </c>
      <c r="E20" s="5" t="s">
        <v>83</v>
      </c>
      <c r="F20" s="5" t="s">
        <v>88</v>
      </c>
      <c r="H20" s="9"/>
      <c r="I20" s="101">
        <f>DATE(Personal!L$18,$I$10,Personal!I$18)</f>
        <v>44927</v>
      </c>
      <c r="J20">
        <f>YEAR($I20)-YEAR(J$12)-IF(OR((MONTH(J$12)&gt;MONTH($I20)),AND(MONTH(J$12)=MONTH($I20),DAY(J$12)&gt;DAY($I20))),1,0)</f>
        <v>42</v>
      </c>
      <c r="K20">
        <f>YEAR($I20)-YEAR(K$12)-IF(OR((MONTH(K$12)&gt;MONTH($I20)),AND(MONTH(K$12)=MONTH($I20),DAY(K$12)&gt;DAY($I20))),1,0)</f>
        <v>40</v>
      </c>
      <c r="L20" s="101"/>
      <c r="M20" s="25">
        <f t="shared" ref="M20:M32" si="1">YEAR($I20)-YEAR(J$12)+($I20-DATE(YEAR($I20),MONTH(J$12),DAY(J$12)))/(IF(ROUND(YEAR($I20)/4,0)*4=YEAR($I20),366,365))-(J$17-J$16)</f>
        <v>41.747945205479446</v>
      </c>
      <c r="N20" s="25">
        <f t="shared" ref="N20:N32" si="2">YEAR($I20)-YEAR(K$12)+($I20-DATE(YEAR($I20),MONTH(K$12),DAY(K$12)))/(IF(ROUND(YEAR($I20)/4,0)*4=YEAR($I20),366,365))-(K$17-K$16)</f>
        <v>39.747945205479446</v>
      </c>
    </row>
    <row r="21" spans="1:14" x14ac:dyDescent="0.2">
      <c r="A21">
        <v>1</v>
      </c>
      <c r="B21" t="s">
        <v>39</v>
      </c>
      <c r="C21" s="26">
        <f>IF(Career!$F$15="Yes",Calculations!E21,Calculations!D21)</f>
        <v>8.7500000000000026E-3</v>
      </c>
      <c r="D21" s="26">
        <f>$F$21*0.75</f>
        <v>1.8750000000000003E-2</v>
      </c>
      <c r="E21" s="26">
        <f>MAX(D21-0.01,0)</f>
        <v>8.7500000000000026E-3</v>
      </c>
      <c r="F21" s="26">
        <f>'Retiree Assumptions'!F10</f>
        <v>2.5000000000000001E-2</v>
      </c>
      <c r="G21">
        <v>1</v>
      </c>
      <c r="H21" t="s">
        <v>39</v>
      </c>
      <c r="I21" s="101">
        <f>DATE(Personal!L$18,$I$10+G21,1)</f>
        <v>44958</v>
      </c>
      <c r="J21">
        <f t="shared" ref="J21:K32" si="3">YEAR($I21)-YEAR(J$12)-IF(OR((MONTH(J$12)&gt;MONTH($I21)),AND(MONTH(J$12)=MONTH($I21),DAY(J$12)&gt;DAY($I21))),1,0)</f>
        <v>42</v>
      </c>
      <c r="K21">
        <f t="shared" si="3"/>
        <v>40</v>
      </c>
      <c r="L21" s="101"/>
      <c r="M21" s="25">
        <f t="shared" si="1"/>
        <v>41.832876712328762</v>
      </c>
      <c r="N21" s="25">
        <f t="shared" si="2"/>
        <v>39.832876712328762</v>
      </c>
    </row>
    <row r="22" spans="1:14" x14ac:dyDescent="0.2">
      <c r="A22">
        <f>A21+1</f>
        <v>2</v>
      </c>
      <c r="B22" t="s">
        <v>40</v>
      </c>
      <c r="C22" s="26">
        <f>IF(Career!$F$15="Yes",Calculations!E22,Calculations!D22)</f>
        <v>8.7500000000000026E-3</v>
      </c>
      <c r="D22" s="26">
        <f t="shared" ref="D22:D23" si="4">$F$21*0.75</f>
        <v>1.8750000000000003E-2</v>
      </c>
      <c r="E22" s="26">
        <f>MAX(D22-0.01,0)</f>
        <v>8.7500000000000026E-3</v>
      </c>
      <c r="F22" s="26"/>
      <c r="G22">
        <f t="shared" ref="G22:G44" si="5">G21+1</f>
        <v>2</v>
      </c>
      <c r="H22" t="s">
        <v>40</v>
      </c>
      <c r="I22" s="101">
        <f>DATE(Personal!L$18,$I$10+G22,1)</f>
        <v>44986</v>
      </c>
      <c r="J22">
        <f t="shared" si="3"/>
        <v>42</v>
      </c>
      <c r="K22">
        <f t="shared" si="3"/>
        <v>40</v>
      </c>
      <c r="L22" s="101"/>
      <c r="M22" s="25">
        <f t="shared" si="1"/>
        <v>41.909589041095884</v>
      </c>
      <c r="N22" s="25">
        <f t="shared" si="2"/>
        <v>39.909589041095884</v>
      </c>
    </row>
    <row r="23" spans="1:14" x14ac:dyDescent="0.2">
      <c r="A23">
        <f t="shared" ref="A23:A44" si="6">A22+1</f>
        <v>3</v>
      </c>
      <c r="B23" t="s">
        <v>41</v>
      </c>
      <c r="C23" s="26">
        <f>IF(Career!$F$15="Yes",Calculations!E23,Calculations!D23)</f>
        <v>8.7500000000000026E-3</v>
      </c>
      <c r="D23" s="26">
        <f t="shared" si="4"/>
        <v>1.8750000000000003E-2</v>
      </c>
      <c r="E23" s="26">
        <f>MAX(D23-0.01,0)</f>
        <v>8.7500000000000026E-3</v>
      </c>
      <c r="F23" s="26"/>
      <c r="G23">
        <f t="shared" si="5"/>
        <v>3</v>
      </c>
      <c r="H23" t="s">
        <v>41</v>
      </c>
      <c r="I23" s="101">
        <f>DATE(Personal!L$18,$I$10+G23,1)</f>
        <v>45017</v>
      </c>
      <c r="J23">
        <f t="shared" si="3"/>
        <v>42</v>
      </c>
      <c r="K23">
        <f t="shared" si="3"/>
        <v>40</v>
      </c>
      <c r="L23" s="101"/>
      <c r="M23" s="25">
        <f t="shared" si="1"/>
        <v>41.9945205479452</v>
      </c>
      <c r="N23" s="25">
        <f t="shared" si="2"/>
        <v>39.9945205479452</v>
      </c>
    </row>
    <row r="24" spans="1:14" x14ac:dyDescent="0.2">
      <c r="A24">
        <f t="shared" si="6"/>
        <v>4</v>
      </c>
      <c r="B24" t="s">
        <v>29</v>
      </c>
      <c r="C24" s="26">
        <f>IF(Career!$F$15="Yes",Calculations!E24,Calculations!D24)</f>
        <v>5.000000000000001E-3</v>
      </c>
      <c r="D24" s="26">
        <f>$F$21*0.5</f>
        <v>1.2500000000000001E-2</v>
      </c>
      <c r="E24" s="26">
        <f>MAX(D24-0.0075,0)</f>
        <v>5.000000000000001E-3</v>
      </c>
      <c r="F24" s="26"/>
      <c r="G24">
        <f t="shared" si="5"/>
        <v>4</v>
      </c>
      <c r="H24" t="s">
        <v>29</v>
      </c>
      <c r="I24" s="101">
        <f>DATE(Personal!L$18,$I$10+G24,1)</f>
        <v>45047</v>
      </c>
      <c r="J24">
        <f t="shared" si="3"/>
        <v>42</v>
      </c>
      <c r="K24">
        <f t="shared" si="3"/>
        <v>40</v>
      </c>
      <c r="L24" s="101"/>
      <c r="M24" s="25">
        <f t="shared" si="1"/>
        <v>42.076712328767115</v>
      </c>
      <c r="N24" s="25">
        <f t="shared" si="2"/>
        <v>40.076712328767115</v>
      </c>
    </row>
    <row r="25" spans="1:14" x14ac:dyDescent="0.2">
      <c r="A25">
        <f t="shared" si="6"/>
        <v>5</v>
      </c>
      <c r="B25" t="s">
        <v>27</v>
      </c>
      <c r="C25" s="26">
        <f>IF(Career!$F$15="Yes",Calculations!E25,Calculations!D25)</f>
        <v>5.000000000000001E-3</v>
      </c>
      <c r="D25" s="26">
        <f t="shared" ref="D25:D26" si="7">$F$21*0.5</f>
        <v>1.2500000000000001E-2</v>
      </c>
      <c r="E25" s="26">
        <f>MAX(D25-0.0075,0)</f>
        <v>5.000000000000001E-3</v>
      </c>
      <c r="F25" s="26"/>
      <c r="G25">
        <f t="shared" si="5"/>
        <v>5</v>
      </c>
      <c r="H25" t="s">
        <v>27</v>
      </c>
      <c r="I25" s="101">
        <f>DATE(Personal!L$18,$I$10+G25,1)</f>
        <v>45078</v>
      </c>
      <c r="J25">
        <f t="shared" si="3"/>
        <v>42</v>
      </c>
      <c r="K25">
        <f t="shared" si="3"/>
        <v>40</v>
      </c>
      <c r="L25" s="101"/>
      <c r="M25" s="25">
        <f t="shared" si="1"/>
        <v>42.161643835616431</v>
      </c>
      <c r="N25" s="25">
        <f t="shared" si="2"/>
        <v>40.161643835616431</v>
      </c>
    </row>
    <row r="26" spans="1:14" x14ac:dyDescent="0.2">
      <c r="A26">
        <f t="shared" si="6"/>
        <v>6</v>
      </c>
      <c r="B26" t="s">
        <v>28</v>
      </c>
      <c r="C26" s="26">
        <f>IF(Career!$F$15="Yes",Calculations!E26,Calculations!D26)</f>
        <v>5.000000000000001E-3</v>
      </c>
      <c r="D26" s="26">
        <f t="shared" si="7"/>
        <v>1.2500000000000001E-2</v>
      </c>
      <c r="E26" s="26">
        <f>MAX(D26-0.0075,0)</f>
        <v>5.000000000000001E-3</v>
      </c>
      <c r="F26" s="26"/>
      <c r="G26">
        <f t="shared" si="5"/>
        <v>6</v>
      </c>
      <c r="H26" t="s">
        <v>28</v>
      </c>
      <c r="I26" s="101">
        <f>DATE(Personal!L$18,$I$10+G26,1)</f>
        <v>45108</v>
      </c>
      <c r="J26">
        <f t="shared" si="3"/>
        <v>42</v>
      </c>
      <c r="K26">
        <f t="shared" si="3"/>
        <v>40</v>
      </c>
      <c r="L26" s="101"/>
      <c r="M26" s="25">
        <f t="shared" si="1"/>
        <v>42.243835616438353</v>
      </c>
      <c r="N26" s="25">
        <f t="shared" si="2"/>
        <v>40.243835616438353</v>
      </c>
    </row>
    <row r="27" spans="1:14" x14ac:dyDescent="0.2">
      <c r="A27">
        <f t="shared" si="6"/>
        <v>7</v>
      </c>
      <c r="B27" t="s">
        <v>42</v>
      </c>
      <c r="C27" s="26">
        <f>IF(Career!$F$15="Yes",Calculations!E27,Calculations!D27)</f>
        <v>3.7500000000000003E-3</v>
      </c>
      <c r="D27" s="26">
        <f>$F$21*0.25</f>
        <v>6.2500000000000003E-3</v>
      </c>
      <c r="E27" s="26">
        <f>MAX(D27-0.0025,0)</f>
        <v>3.7500000000000003E-3</v>
      </c>
      <c r="F27" s="26"/>
      <c r="G27">
        <f t="shared" si="5"/>
        <v>7</v>
      </c>
      <c r="H27" t="s">
        <v>42</v>
      </c>
      <c r="I27" s="101">
        <f>DATE(Personal!L$18,$I$10+G27,1)</f>
        <v>45139</v>
      </c>
      <c r="J27">
        <f t="shared" si="3"/>
        <v>42</v>
      </c>
      <c r="K27">
        <f t="shared" si="3"/>
        <v>40</v>
      </c>
      <c r="L27" s="101"/>
      <c r="M27" s="25">
        <f t="shared" si="1"/>
        <v>42.328767123287669</v>
      </c>
      <c r="N27" s="25">
        <f t="shared" si="2"/>
        <v>40.328767123287669</v>
      </c>
    </row>
    <row r="28" spans="1:14" x14ac:dyDescent="0.2">
      <c r="A28">
        <f t="shared" si="6"/>
        <v>8</v>
      </c>
      <c r="B28" t="s">
        <v>22</v>
      </c>
      <c r="C28" s="26">
        <f>IF(Career!$F$15="Yes",Calculations!E28,Calculations!D28)</f>
        <v>3.7500000000000003E-3</v>
      </c>
      <c r="D28" s="26">
        <f>$F$21*0.25</f>
        <v>6.2500000000000003E-3</v>
      </c>
      <c r="E28" s="26">
        <f>MAX(D28-0.0025,0)</f>
        <v>3.7500000000000003E-3</v>
      </c>
      <c r="F28" s="26"/>
      <c r="G28">
        <f t="shared" si="5"/>
        <v>8</v>
      </c>
      <c r="H28" t="s">
        <v>22</v>
      </c>
      <c r="I28" s="101">
        <f>DATE(Personal!L$18,$I$10+G28,1)</f>
        <v>45170</v>
      </c>
      <c r="J28">
        <f t="shared" si="3"/>
        <v>42</v>
      </c>
      <c r="K28">
        <f t="shared" si="3"/>
        <v>40</v>
      </c>
      <c r="L28" s="101"/>
      <c r="M28" s="25">
        <f t="shared" si="1"/>
        <v>42.413698630136977</v>
      </c>
      <c r="N28" s="25">
        <f t="shared" si="2"/>
        <v>40.413698630136977</v>
      </c>
    </row>
    <row r="29" spans="1:14" x14ac:dyDescent="0.2">
      <c r="A29">
        <f t="shared" si="6"/>
        <v>9</v>
      </c>
      <c r="B29" t="s">
        <v>30</v>
      </c>
      <c r="C29" s="26">
        <f>IF(Career!$F$15="Yes",Calculations!E29,Calculations!D29)</f>
        <v>3.7500000000000003E-3</v>
      </c>
      <c r="D29" s="26">
        <f>$F$21*0.25</f>
        <v>6.2500000000000003E-3</v>
      </c>
      <c r="E29" s="26">
        <f>MAX(D29-0.0025,0)</f>
        <v>3.7500000000000003E-3</v>
      </c>
      <c r="F29" s="26"/>
      <c r="G29">
        <f t="shared" si="5"/>
        <v>9</v>
      </c>
      <c r="H29" t="s">
        <v>30</v>
      </c>
      <c r="I29" s="101">
        <f>DATE(Personal!L$18,$I$10+G29,1)</f>
        <v>45200</v>
      </c>
      <c r="J29">
        <f t="shared" si="3"/>
        <v>42</v>
      </c>
      <c r="K29">
        <f t="shared" si="3"/>
        <v>40</v>
      </c>
      <c r="L29" s="101"/>
      <c r="M29" s="25">
        <f t="shared" si="1"/>
        <v>42.4958904109589</v>
      </c>
      <c r="N29" s="25">
        <f t="shared" si="2"/>
        <v>40.4958904109589</v>
      </c>
    </row>
    <row r="30" spans="1:14" x14ac:dyDescent="0.2">
      <c r="A30">
        <f t="shared" si="6"/>
        <v>10</v>
      </c>
      <c r="B30" t="s">
        <v>43</v>
      </c>
      <c r="C30" s="26">
        <f>IF(Career!$F$15="Yes",Calculations!E30,Calculations!D30)</f>
        <v>0</v>
      </c>
      <c r="D30" s="26">
        <f>$F$21*0</f>
        <v>0</v>
      </c>
      <c r="E30" s="26">
        <f>MAX(D30-0,0)</f>
        <v>0</v>
      </c>
      <c r="F30" s="26"/>
      <c r="G30">
        <f t="shared" si="5"/>
        <v>10</v>
      </c>
      <c r="H30" t="s">
        <v>43</v>
      </c>
      <c r="I30" s="101">
        <f>DATE(Personal!L$18,$I$10+G30,1)</f>
        <v>45231</v>
      </c>
      <c r="J30">
        <f t="shared" si="3"/>
        <v>42</v>
      </c>
      <c r="K30">
        <f t="shared" si="3"/>
        <v>40</v>
      </c>
      <c r="L30" s="101"/>
      <c r="M30" s="25">
        <f t="shared" si="1"/>
        <v>42.580821917808215</v>
      </c>
      <c r="N30" s="25">
        <f t="shared" si="2"/>
        <v>40.580821917808215</v>
      </c>
    </row>
    <row r="31" spans="1:14" x14ac:dyDescent="0.2">
      <c r="A31">
        <f t="shared" si="6"/>
        <v>11</v>
      </c>
      <c r="B31" t="s">
        <v>44</v>
      </c>
      <c r="C31" s="26">
        <f>IF(Career!$F$15="Yes",Calculations!E31,Calculations!D31)</f>
        <v>0</v>
      </c>
      <c r="D31" s="26">
        <f>$F$21*0</f>
        <v>0</v>
      </c>
      <c r="E31" s="26">
        <f>MAX(D31-0,0)</f>
        <v>0</v>
      </c>
      <c r="F31" s="26"/>
      <c r="G31">
        <f t="shared" si="5"/>
        <v>11</v>
      </c>
      <c r="H31" t="s">
        <v>44</v>
      </c>
      <c r="I31" s="101">
        <f>DATE(Personal!L$18,$I$10+G31,1)</f>
        <v>45261</v>
      </c>
      <c r="J31">
        <f t="shared" si="3"/>
        <v>42</v>
      </c>
      <c r="K31">
        <f t="shared" si="3"/>
        <v>40</v>
      </c>
      <c r="L31" s="101"/>
      <c r="M31" s="25">
        <f t="shared" si="1"/>
        <v>42.663013698630131</v>
      </c>
      <c r="N31" s="25">
        <f t="shared" si="2"/>
        <v>40.663013698630131</v>
      </c>
    </row>
    <row r="32" spans="1:14" x14ac:dyDescent="0.2">
      <c r="A32">
        <f t="shared" si="6"/>
        <v>12</v>
      </c>
      <c r="B32" t="s">
        <v>18</v>
      </c>
      <c r="C32" s="26">
        <f>IF(Career!$F$15="Yes",Calculations!E32,Calculations!D32)</f>
        <v>0</v>
      </c>
      <c r="D32" s="26">
        <f>$F$21*0</f>
        <v>0</v>
      </c>
      <c r="E32" s="26">
        <f>MAX(D32-0,0)</f>
        <v>0</v>
      </c>
      <c r="F32" s="26"/>
      <c r="G32">
        <f t="shared" si="5"/>
        <v>12</v>
      </c>
      <c r="H32" t="s">
        <v>18</v>
      </c>
      <c r="I32" s="101">
        <f>DATE(Personal!L$18,$I$10+G32,1)</f>
        <v>45292</v>
      </c>
      <c r="J32">
        <f t="shared" si="3"/>
        <v>43</v>
      </c>
      <c r="K32">
        <f t="shared" si="3"/>
        <v>41</v>
      </c>
      <c r="L32" s="101"/>
      <c r="M32" s="25">
        <f t="shared" si="1"/>
        <v>42.747945205479446</v>
      </c>
      <c r="N32" s="25">
        <f t="shared" si="2"/>
        <v>40.747945205479446</v>
      </c>
    </row>
    <row r="33" spans="1:14" x14ac:dyDescent="0.2">
      <c r="A33">
        <f t="shared" si="6"/>
        <v>13</v>
      </c>
      <c r="B33" t="s">
        <v>39</v>
      </c>
      <c r="C33" s="26">
        <f>C21</f>
        <v>8.7500000000000026E-3</v>
      </c>
      <c r="G33">
        <f t="shared" si="5"/>
        <v>13</v>
      </c>
      <c r="H33" t="s">
        <v>39</v>
      </c>
      <c r="N33" s="26"/>
    </row>
    <row r="34" spans="1:14" x14ac:dyDescent="0.2">
      <c r="A34">
        <f t="shared" si="6"/>
        <v>14</v>
      </c>
      <c r="B34" t="s">
        <v>40</v>
      </c>
      <c r="C34" s="26">
        <f t="shared" ref="C34:C44" si="8">C22</f>
        <v>8.7500000000000026E-3</v>
      </c>
      <c r="G34">
        <f t="shared" si="5"/>
        <v>14</v>
      </c>
      <c r="H34" t="s">
        <v>40</v>
      </c>
      <c r="N34" s="26"/>
    </row>
    <row r="35" spans="1:14" x14ac:dyDescent="0.2">
      <c r="A35">
        <f t="shared" si="6"/>
        <v>15</v>
      </c>
      <c r="B35" t="s">
        <v>41</v>
      </c>
      <c r="C35" s="26">
        <f t="shared" si="8"/>
        <v>8.7500000000000026E-3</v>
      </c>
      <c r="G35">
        <f t="shared" si="5"/>
        <v>15</v>
      </c>
      <c r="H35" t="s">
        <v>41</v>
      </c>
      <c r="N35" s="26"/>
    </row>
    <row r="36" spans="1:14" x14ac:dyDescent="0.2">
      <c r="A36">
        <f t="shared" si="6"/>
        <v>16</v>
      </c>
      <c r="B36" t="s">
        <v>29</v>
      </c>
      <c r="C36" s="26">
        <f t="shared" si="8"/>
        <v>5.000000000000001E-3</v>
      </c>
      <c r="G36">
        <f t="shared" si="5"/>
        <v>16</v>
      </c>
      <c r="H36" t="s">
        <v>29</v>
      </c>
      <c r="N36" s="26"/>
    </row>
    <row r="37" spans="1:14" x14ac:dyDescent="0.2">
      <c r="A37">
        <f t="shared" si="6"/>
        <v>17</v>
      </c>
      <c r="B37" t="s">
        <v>27</v>
      </c>
      <c r="C37" s="26">
        <f t="shared" si="8"/>
        <v>5.000000000000001E-3</v>
      </c>
      <c r="G37">
        <f t="shared" si="5"/>
        <v>17</v>
      </c>
      <c r="H37" t="s">
        <v>27</v>
      </c>
      <c r="N37" s="26"/>
    </row>
    <row r="38" spans="1:14" x14ac:dyDescent="0.2">
      <c r="A38">
        <f t="shared" si="6"/>
        <v>18</v>
      </c>
      <c r="B38" t="s">
        <v>28</v>
      </c>
      <c r="C38" s="26">
        <f t="shared" si="8"/>
        <v>5.000000000000001E-3</v>
      </c>
      <c r="G38">
        <f t="shared" si="5"/>
        <v>18</v>
      </c>
      <c r="H38" t="s">
        <v>28</v>
      </c>
      <c r="N38" s="26"/>
    </row>
    <row r="39" spans="1:14" x14ac:dyDescent="0.2">
      <c r="A39">
        <f t="shared" si="6"/>
        <v>19</v>
      </c>
      <c r="B39" t="s">
        <v>42</v>
      </c>
      <c r="C39" s="26">
        <f t="shared" si="8"/>
        <v>3.7500000000000003E-3</v>
      </c>
      <c r="G39">
        <f t="shared" si="5"/>
        <v>19</v>
      </c>
      <c r="H39" t="s">
        <v>42</v>
      </c>
      <c r="N39" s="26"/>
    </row>
    <row r="40" spans="1:14" x14ac:dyDescent="0.2">
      <c r="A40">
        <f t="shared" si="6"/>
        <v>20</v>
      </c>
      <c r="B40" t="s">
        <v>22</v>
      </c>
      <c r="C40" s="26">
        <f t="shared" si="8"/>
        <v>3.7500000000000003E-3</v>
      </c>
      <c r="G40">
        <f t="shared" si="5"/>
        <v>20</v>
      </c>
      <c r="H40" t="s">
        <v>22</v>
      </c>
      <c r="N40" s="26"/>
    </row>
    <row r="41" spans="1:14" x14ac:dyDescent="0.2">
      <c r="A41">
        <f t="shared" si="6"/>
        <v>21</v>
      </c>
      <c r="B41" t="s">
        <v>30</v>
      </c>
      <c r="C41" s="26">
        <f t="shared" si="8"/>
        <v>3.7500000000000003E-3</v>
      </c>
      <c r="G41">
        <f t="shared" si="5"/>
        <v>21</v>
      </c>
      <c r="H41" t="s">
        <v>30</v>
      </c>
      <c r="N41" s="26"/>
    </row>
    <row r="42" spans="1:14" x14ac:dyDescent="0.2">
      <c r="A42">
        <f t="shared" si="6"/>
        <v>22</v>
      </c>
      <c r="B42" t="s">
        <v>43</v>
      </c>
      <c r="C42" s="26">
        <f t="shared" si="8"/>
        <v>0</v>
      </c>
      <c r="G42">
        <f t="shared" si="5"/>
        <v>22</v>
      </c>
      <c r="H42" t="s">
        <v>43</v>
      </c>
      <c r="N42" s="26"/>
    </row>
    <row r="43" spans="1:14" x14ac:dyDescent="0.2">
      <c r="A43">
        <f t="shared" si="6"/>
        <v>23</v>
      </c>
      <c r="B43" t="s">
        <v>44</v>
      </c>
      <c r="C43" s="26">
        <f t="shared" si="8"/>
        <v>0</v>
      </c>
      <c r="G43">
        <f t="shared" si="5"/>
        <v>23</v>
      </c>
      <c r="H43" t="s">
        <v>44</v>
      </c>
      <c r="N43" s="26"/>
    </row>
    <row r="44" spans="1:14" x14ac:dyDescent="0.2">
      <c r="A44">
        <f t="shared" si="6"/>
        <v>24</v>
      </c>
      <c r="B44" t="s">
        <v>18</v>
      </c>
      <c r="C44" s="26">
        <f t="shared" si="8"/>
        <v>0</v>
      </c>
      <c r="G44">
        <f t="shared" si="5"/>
        <v>24</v>
      </c>
      <c r="H44" t="s">
        <v>18</v>
      </c>
      <c r="N44" s="26"/>
    </row>
    <row r="45" spans="1:14" x14ac:dyDescent="0.2">
      <c r="N45" s="26"/>
    </row>
    <row r="46" spans="1:14" x14ac:dyDescent="0.2">
      <c r="J46" s="9"/>
      <c r="K46" s="9"/>
      <c r="L46" s="9" t="s">
        <v>219</v>
      </c>
      <c r="M46" s="25">
        <f>YEAR($I16)-YEAR(J$12)+($I16-DATE(YEAR($I16),MONTH(J$12),DAY(J$12)))/(IF(ROUND(YEAR($I16)/4,0)*4=YEAR($I16),366,365))</f>
        <v>41.747945205479454</v>
      </c>
      <c r="N46" s="25">
        <f>YEAR($I16)-YEAR(K$12)+($I16-DATE(YEAR($I16),MONTH(K$12),DAY(K$12)))/(IF(ROUND(YEAR($I16)/4,0)*4=YEAR($I16),366,365))</f>
        <v>39.747945205479454</v>
      </c>
    </row>
    <row r="47" spans="1:14" x14ac:dyDescent="0.2">
      <c r="J47" s="9"/>
      <c r="K47" s="9"/>
      <c r="L47" s="9"/>
      <c r="M47" s="25">
        <f>YEAR($I17)-YEAR(J$12)+($I17-DATE(YEAR($I17),MONTH(J$12),DAY(J$12)))/(IF(ROUND(YEAR($I17)/4,0)*4=YEAR($I17),366,365))</f>
        <v>42</v>
      </c>
      <c r="N47" s="25">
        <f>YEAR($I17)-YEAR(K$12)+($I17-DATE(YEAR($I17),MONTH(K$12),DAY(K$12)))/(IF(ROUND(YEAR($I17)/4,0)*4=YEAR($I17),366,365))</f>
        <v>40</v>
      </c>
    </row>
    <row r="48" spans="1:14" x14ac:dyDescent="0.2">
      <c r="J48" s="9"/>
      <c r="K48" s="9"/>
      <c r="L48" s="9"/>
      <c r="M48" s="25"/>
    </row>
    <row r="49" spans="7:14" x14ac:dyDescent="0.2">
      <c r="J49" s="9"/>
      <c r="K49" s="9"/>
      <c r="L49" s="9" t="s">
        <v>220</v>
      </c>
      <c r="M49" s="25">
        <f>YEAR($I16)-1-YEAR(J$12)+(DATE(YEAR($I16)-1,12,31)-DATE(YEAR($I16)-1,MONTH(J$12),DAY(J$12)))/(IF(ROUND((YEAR($I16)-1)/4,0)*4=(YEAR($I16)-1),366,365))+($I16-DATE(YEAR($I16)-1,12,31))/(IF(ROUND((YEAR($I16)-1)/4,0)*4=(YEAR($I16)-1),366,365))</f>
        <v>41.747945205479446</v>
      </c>
      <c r="N49" s="25">
        <f>YEAR($I16)-1-YEAR(K$12)+(DATE(YEAR($I16)-1,12,31)-DATE(YEAR($I16)-1,MONTH(K$12),DAY(K$12)))/(IF(ROUND((YEAR($I16)-1)/4,0)*4=(YEAR($I16)-1),366,365))+($I16-DATE(YEAR($I16)-1,12,31))/(IF(ROUND((YEAR($I16)-1)/4,0)*4=(YEAR($I16)-1),366,365))</f>
        <v>39.747945205479446</v>
      </c>
    </row>
    <row r="50" spans="7:14" x14ac:dyDescent="0.2">
      <c r="M50" s="25">
        <f>YEAR($I17)-1-YEAR(J$12)+(DATE(YEAR($I17)-1,12,31)-DATE(YEAR($I17)-1,MONTH(J$12),DAY(J$12)))/(IF(ROUND((YEAR($I17)-1)/4,0)*4=(YEAR($I17)-1),366,365))+($I17-DATE(YEAR($I17)-1,12,31))/(IF(ROUND((YEAR($I17)-1)/4,0)*4=(YEAR($I17)-1),366,365))</f>
        <v>42</v>
      </c>
      <c r="N50" s="25">
        <f>YEAR($I17)-1-YEAR(K$12)+(DATE(YEAR($I17)-1,12,31)-DATE(YEAR($I17)-1,MONTH(K$12),DAY(K$12)))/(IF(ROUND((YEAR($I17)-1)/4,0)*4=(YEAR($I17)-1),366,365))+($I17-DATE(YEAR($I17)-1,12,31))/(IF(ROUND((YEAR($I17)-1)/4,0)*4=(YEAR($I17)-1),366,365))</f>
        <v>40</v>
      </c>
    </row>
    <row r="52" spans="7:14" x14ac:dyDescent="0.2">
      <c r="J52" s="25"/>
      <c r="K52" s="25"/>
    </row>
    <row r="53" spans="7:14" x14ac:dyDescent="0.2">
      <c r="J53" s="25"/>
      <c r="K53" s="25"/>
    </row>
    <row r="56" spans="7:14" x14ac:dyDescent="0.2">
      <c r="G56" s="11"/>
    </row>
    <row r="57" spans="7:14" x14ac:dyDescent="0.2">
      <c r="G57" s="11"/>
    </row>
    <row r="58" spans="7:14" x14ac:dyDescent="0.2">
      <c r="G58" s="11"/>
    </row>
    <row r="59" spans="7:14" x14ac:dyDescent="0.2">
      <c r="G59" s="11"/>
    </row>
    <row r="60" spans="7:14" x14ac:dyDescent="0.2">
      <c r="G60" s="11"/>
      <c r="H60" s="11"/>
    </row>
    <row r="61" spans="7:14" x14ac:dyDescent="0.2">
      <c r="G61" s="11"/>
      <c r="H61" s="11"/>
    </row>
    <row r="62" spans="7:14" x14ac:dyDescent="0.2">
      <c r="G62" s="11"/>
      <c r="H62" s="11"/>
    </row>
    <row r="63" spans="7:14" x14ac:dyDescent="0.2">
      <c r="G63" s="11"/>
      <c r="H63" s="11"/>
    </row>
    <row r="64" spans="7:14" x14ac:dyDescent="0.2">
      <c r="G64" s="11"/>
      <c r="H64" s="11"/>
    </row>
    <row r="65" spans="7:8" x14ac:dyDescent="0.2">
      <c r="G65" s="11"/>
      <c r="H65" s="11"/>
    </row>
    <row r="66" spans="7:8" x14ac:dyDescent="0.2">
      <c r="G66" s="11"/>
      <c r="H66" s="11"/>
    </row>
    <row r="67" spans="7:8" x14ac:dyDescent="0.2">
      <c r="G67" s="11"/>
      <c r="H67" s="11"/>
    </row>
    <row r="68" spans="7:8" x14ac:dyDescent="0.2">
      <c r="G68" s="11"/>
      <c r="H68" s="11"/>
    </row>
    <row r="69" spans="7:8" x14ac:dyDescent="0.2">
      <c r="G69" s="11"/>
      <c r="H69" s="11"/>
    </row>
    <row r="70" spans="7:8" x14ac:dyDescent="0.2">
      <c r="G70" s="11"/>
      <c r="H70" s="11"/>
    </row>
    <row r="71" spans="7:8" x14ac:dyDescent="0.2">
      <c r="G71" s="11"/>
      <c r="H71" s="11"/>
    </row>
    <row r="72" spans="7:8" x14ac:dyDescent="0.2">
      <c r="G72" s="11"/>
      <c r="H72" s="11"/>
    </row>
    <row r="73" spans="7:8" x14ac:dyDescent="0.2">
      <c r="G73" s="11"/>
      <c r="H73" s="11"/>
    </row>
    <row r="74" spans="7:8" x14ac:dyDescent="0.2">
      <c r="G74" s="11"/>
      <c r="H74" s="11"/>
    </row>
    <row r="75" spans="7:8" x14ac:dyDescent="0.2">
      <c r="G75" s="11"/>
      <c r="H75" s="11"/>
    </row>
    <row r="76" spans="7:8" x14ac:dyDescent="0.2">
      <c r="G76" s="11"/>
      <c r="H76" s="11"/>
    </row>
    <row r="77" spans="7:8" x14ac:dyDescent="0.2">
      <c r="G77" s="11"/>
      <c r="H77" s="11"/>
    </row>
    <row r="78" spans="7:8" x14ac:dyDescent="0.2">
      <c r="G78" s="11"/>
      <c r="H78" s="11"/>
    </row>
    <row r="79" spans="7:8" x14ac:dyDescent="0.2">
      <c r="G79" s="11"/>
      <c r="H79" s="11"/>
    </row>
    <row r="80" spans="7:8" x14ac:dyDescent="0.2">
      <c r="G80" s="11"/>
      <c r="H80" s="11"/>
    </row>
    <row r="81" spans="7:8" x14ac:dyDescent="0.2">
      <c r="G81" s="11"/>
      <c r="H81" s="11"/>
    </row>
    <row r="82" spans="7:8" x14ac:dyDescent="0.2">
      <c r="G82" s="11"/>
      <c r="H82" s="11"/>
    </row>
    <row r="83" spans="7:8" x14ac:dyDescent="0.2">
      <c r="G83" s="11"/>
      <c r="H83" s="11"/>
    </row>
    <row r="84" spans="7:8" x14ac:dyDescent="0.2">
      <c r="G84" s="11"/>
      <c r="H84" s="11"/>
    </row>
    <row r="85" spans="7:8" x14ac:dyDescent="0.2">
      <c r="G85" s="11"/>
      <c r="H85" s="11"/>
    </row>
    <row r="86" spans="7:8" x14ac:dyDescent="0.2">
      <c r="G86" s="11"/>
      <c r="H86" s="11"/>
    </row>
    <row r="87" spans="7:8" x14ac:dyDescent="0.2">
      <c r="G87" s="11"/>
      <c r="H87" s="11"/>
    </row>
    <row r="88" spans="7:8" x14ac:dyDescent="0.2">
      <c r="G88" s="11"/>
      <c r="H88" s="11"/>
    </row>
    <row r="89" spans="7:8" x14ac:dyDescent="0.2">
      <c r="G89" s="11"/>
      <c r="H89" s="11"/>
    </row>
    <row r="90" spans="7:8" x14ac:dyDescent="0.2">
      <c r="G90" s="11"/>
      <c r="H90" s="11"/>
    </row>
    <row r="91" spans="7:8" x14ac:dyDescent="0.2">
      <c r="G91" s="11"/>
      <c r="H91" s="11"/>
    </row>
    <row r="92" spans="7:8" x14ac:dyDescent="0.2">
      <c r="G92" s="11"/>
      <c r="H92" s="11"/>
    </row>
    <row r="93" spans="7:8" x14ac:dyDescent="0.2">
      <c r="G93" s="11"/>
      <c r="H93" s="11"/>
    </row>
    <row r="94" spans="7:8" x14ac:dyDescent="0.2">
      <c r="G94" s="11"/>
      <c r="H94" s="11"/>
    </row>
    <row r="95" spans="7:8" x14ac:dyDescent="0.2">
      <c r="G95" s="11"/>
      <c r="H95" s="11"/>
    </row>
    <row r="96" spans="7:8" x14ac:dyDescent="0.2">
      <c r="G96" s="11"/>
      <c r="H96" s="11"/>
    </row>
    <row r="97" spans="7:8" x14ac:dyDescent="0.2">
      <c r="G97" s="11"/>
      <c r="H97" s="11"/>
    </row>
    <row r="98" spans="7:8" x14ac:dyDescent="0.2">
      <c r="G98" s="11"/>
      <c r="H98" s="11"/>
    </row>
    <row r="99" spans="7:8" x14ac:dyDescent="0.2">
      <c r="G99" s="11"/>
      <c r="H99" s="11"/>
    </row>
    <row r="100" spans="7:8" x14ac:dyDescent="0.2">
      <c r="G100" s="11"/>
      <c r="H100" s="11"/>
    </row>
    <row r="101" spans="7:8" x14ac:dyDescent="0.2">
      <c r="G101" s="11"/>
      <c r="H101" s="11"/>
    </row>
    <row r="102" spans="7:8" x14ac:dyDescent="0.2">
      <c r="G102" s="11"/>
      <c r="H102" s="11"/>
    </row>
    <row r="103" spans="7:8" x14ac:dyDescent="0.2">
      <c r="G103" s="11"/>
      <c r="H103" s="11"/>
    </row>
    <row r="104" spans="7:8" x14ac:dyDescent="0.2">
      <c r="G104" s="11"/>
      <c r="H104" s="11"/>
    </row>
    <row r="105" spans="7:8" x14ac:dyDescent="0.2">
      <c r="G105" s="11"/>
      <c r="H105" s="11"/>
    </row>
    <row r="106" spans="7:8" x14ac:dyDescent="0.2">
      <c r="G106" s="11"/>
      <c r="H106" s="11"/>
    </row>
    <row r="107" spans="7:8" x14ac:dyDescent="0.2">
      <c r="G107" s="11"/>
      <c r="H107" s="11"/>
    </row>
    <row r="108" spans="7:8" x14ac:dyDescent="0.2">
      <c r="G108" s="11"/>
      <c r="H108" s="11"/>
    </row>
    <row r="109" spans="7:8" x14ac:dyDescent="0.2">
      <c r="G109" s="11"/>
      <c r="H109" s="11"/>
    </row>
    <row r="110" spans="7:8" x14ac:dyDescent="0.2">
      <c r="G110" s="11"/>
      <c r="H110" s="11"/>
    </row>
    <row r="111" spans="7:8" x14ac:dyDescent="0.2">
      <c r="G111" s="11"/>
      <c r="H111" s="11"/>
    </row>
    <row r="112" spans="7:8" x14ac:dyDescent="0.2">
      <c r="G112" s="11"/>
      <c r="H112" s="11"/>
    </row>
    <row r="113" spans="7:8" x14ac:dyDescent="0.2">
      <c r="G113" s="11"/>
      <c r="H113" s="11"/>
    </row>
    <row r="114" spans="7:8" x14ac:dyDescent="0.2">
      <c r="G114" s="11"/>
      <c r="H114" s="11"/>
    </row>
    <row r="115" spans="7:8" x14ac:dyDescent="0.2">
      <c r="G115" s="11"/>
      <c r="H115" s="11"/>
    </row>
    <row r="116" spans="7:8" x14ac:dyDescent="0.2">
      <c r="G116" s="11"/>
      <c r="H116" s="11"/>
    </row>
    <row r="117" spans="7:8" x14ac:dyDescent="0.2">
      <c r="G117" s="11"/>
      <c r="H117" s="11"/>
    </row>
    <row r="118" spans="7:8" x14ac:dyDescent="0.2">
      <c r="G118" s="11"/>
      <c r="H118" s="11"/>
    </row>
    <row r="119" spans="7:8" x14ac:dyDescent="0.2">
      <c r="G119" s="11"/>
      <c r="H119" s="11"/>
    </row>
    <row r="120" spans="7:8" x14ac:dyDescent="0.2">
      <c r="G120" s="11"/>
      <c r="H120" s="11"/>
    </row>
    <row r="121" spans="7:8" x14ac:dyDescent="0.2">
      <c r="G121" s="11"/>
      <c r="H121" s="11"/>
    </row>
    <row r="122" spans="7:8" x14ac:dyDescent="0.2">
      <c r="G122" s="11"/>
      <c r="H122" s="11"/>
    </row>
    <row r="123" spans="7:8" x14ac:dyDescent="0.2">
      <c r="G123" s="11"/>
      <c r="H123" s="11"/>
    </row>
    <row r="124" spans="7:8" x14ac:dyDescent="0.2">
      <c r="G124" s="11"/>
      <c r="H124" s="11"/>
    </row>
    <row r="125" spans="7:8" x14ac:dyDescent="0.2">
      <c r="G125" s="11"/>
      <c r="H125" s="11"/>
    </row>
    <row r="126" spans="7:8" x14ac:dyDescent="0.2">
      <c r="G126" s="11"/>
      <c r="H126" s="11"/>
    </row>
    <row r="127" spans="7:8" x14ac:dyDescent="0.2">
      <c r="G127" s="11"/>
      <c r="H127" s="11"/>
    </row>
    <row r="128" spans="7:8" x14ac:dyDescent="0.2">
      <c r="G128" s="11"/>
      <c r="H128" s="11"/>
    </row>
    <row r="129" spans="7:8" x14ac:dyDescent="0.2">
      <c r="G129" s="11"/>
      <c r="H129" s="11"/>
    </row>
    <row r="130" spans="7:8" x14ac:dyDescent="0.2">
      <c r="G130" s="11"/>
      <c r="H130" s="11"/>
    </row>
    <row r="131" spans="7:8" x14ac:dyDescent="0.2">
      <c r="G131" s="11"/>
      <c r="H131" s="11"/>
    </row>
    <row r="132" spans="7:8" x14ac:dyDescent="0.2">
      <c r="G132" s="11"/>
      <c r="H132" s="11"/>
    </row>
    <row r="133" spans="7:8" x14ac:dyDescent="0.2">
      <c r="G133" s="11"/>
      <c r="H133" s="11"/>
    </row>
    <row r="134" spans="7:8" x14ac:dyDescent="0.2">
      <c r="G134" s="11"/>
      <c r="H134" s="11"/>
    </row>
    <row r="135" spans="7:8" x14ac:dyDescent="0.2">
      <c r="G135" s="11"/>
      <c r="H135" s="11"/>
    </row>
    <row r="136" spans="7:8" x14ac:dyDescent="0.2">
      <c r="G136" s="11"/>
      <c r="H136" s="11"/>
    </row>
    <row r="137" spans="7:8" x14ac:dyDescent="0.2">
      <c r="G137" s="11"/>
      <c r="H137" s="11"/>
    </row>
    <row r="138" spans="7:8" x14ac:dyDescent="0.2">
      <c r="G138" s="11"/>
      <c r="H138" s="11"/>
    </row>
    <row r="139" spans="7:8" x14ac:dyDescent="0.2">
      <c r="G139" s="11"/>
      <c r="H139" s="11"/>
    </row>
    <row r="140" spans="7:8" x14ac:dyDescent="0.2">
      <c r="G140" s="11"/>
      <c r="H140" s="11"/>
    </row>
    <row r="141" spans="7:8" x14ac:dyDescent="0.2">
      <c r="G141" s="11"/>
      <c r="H141" s="11"/>
    </row>
    <row r="142" spans="7:8" x14ac:dyDescent="0.2">
      <c r="G142" s="11"/>
      <c r="H142" s="11"/>
    </row>
    <row r="143" spans="7:8" x14ac:dyDescent="0.2">
      <c r="G143" s="11"/>
      <c r="H143" s="11"/>
    </row>
    <row r="144" spans="7:8" x14ac:dyDescent="0.2">
      <c r="G144" s="11"/>
      <c r="H144" s="11"/>
    </row>
    <row r="145" spans="7:8" x14ac:dyDescent="0.2">
      <c r="G145" s="11"/>
      <c r="H145" s="11"/>
    </row>
    <row r="146" spans="7:8" x14ac:dyDescent="0.2">
      <c r="G146" s="11"/>
      <c r="H146" s="11"/>
    </row>
    <row r="147" spans="7:8" x14ac:dyDescent="0.2">
      <c r="G147" s="11"/>
      <c r="H147" s="11"/>
    </row>
    <row r="148" spans="7:8" x14ac:dyDescent="0.2">
      <c r="G148" s="11"/>
      <c r="H148" s="11"/>
    </row>
    <row r="149" spans="7:8" x14ac:dyDescent="0.2">
      <c r="G149" s="11"/>
      <c r="H149" s="11"/>
    </row>
    <row r="150" spans="7:8" x14ac:dyDescent="0.2">
      <c r="G150" s="11"/>
      <c r="H150" s="11"/>
    </row>
    <row r="151" spans="7:8" x14ac:dyDescent="0.2">
      <c r="G151" s="11"/>
      <c r="H151" s="11"/>
    </row>
    <row r="152" spans="7:8" x14ac:dyDescent="0.2">
      <c r="G152" s="11"/>
      <c r="H152" s="11"/>
    </row>
    <row r="153" spans="7:8" x14ac:dyDescent="0.2">
      <c r="G153" s="11"/>
      <c r="H153" s="11"/>
    </row>
    <row r="154" spans="7:8" x14ac:dyDescent="0.2">
      <c r="G154" s="11"/>
      <c r="H154" s="11"/>
    </row>
    <row r="155" spans="7:8" x14ac:dyDescent="0.2">
      <c r="G155" s="11"/>
      <c r="H155" s="11"/>
    </row>
    <row r="156" spans="7:8" x14ac:dyDescent="0.2">
      <c r="G156" s="11"/>
      <c r="H156" s="11"/>
    </row>
    <row r="157" spans="7:8" x14ac:dyDescent="0.2">
      <c r="G157" s="11"/>
      <c r="H157" s="11"/>
    </row>
    <row r="158" spans="7:8" x14ac:dyDescent="0.2">
      <c r="G158" s="11"/>
      <c r="H158" s="11"/>
    </row>
    <row r="159" spans="7:8" x14ac:dyDescent="0.2">
      <c r="G159" s="11"/>
      <c r="H159" s="11"/>
    </row>
    <row r="160" spans="7:8" x14ac:dyDescent="0.2">
      <c r="G160" s="11"/>
      <c r="H160" s="11"/>
    </row>
    <row r="161" spans="7:8" x14ac:dyDescent="0.2">
      <c r="G161" s="11"/>
      <c r="H161" s="11"/>
    </row>
    <row r="162" spans="7:8" x14ac:dyDescent="0.2">
      <c r="G162" s="11"/>
      <c r="H162" s="11"/>
    </row>
    <row r="163" spans="7:8" x14ac:dyDescent="0.2">
      <c r="G163" s="11"/>
      <c r="H163" s="11"/>
    </row>
    <row r="164" spans="7:8" x14ac:dyDescent="0.2">
      <c r="G164" s="11"/>
      <c r="H164" s="11"/>
    </row>
    <row r="165" spans="7:8" x14ac:dyDescent="0.2">
      <c r="G165" s="11"/>
      <c r="H165" s="11"/>
    </row>
    <row r="166" spans="7:8" x14ac:dyDescent="0.2">
      <c r="G166" s="11"/>
      <c r="H166" s="11"/>
    </row>
    <row r="167" spans="7:8" x14ac:dyDescent="0.2">
      <c r="G167" s="11"/>
      <c r="H167" s="11"/>
    </row>
    <row r="168" spans="7:8" x14ac:dyDescent="0.2">
      <c r="G168" s="11"/>
      <c r="H168" s="11"/>
    </row>
    <row r="169" spans="7:8" x14ac:dyDescent="0.2">
      <c r="G169" s="11"/>
      <c r="H169" s="11"/>
    </row>
    <row r="170" spans="7:8" x14ac:dyDescent="0.2">
      <c r="G170" s="11"/>
      <c r="H170" s="11"/>
    </row>
    <row r="171" spans="7:8" x14ac:dyDescent="0.2">
      <c r="G171" s="11"/>
      <c r="H171" s="11"/>
    </row>
    <row r="172" spans="7:8" x14ac:dyDescent="0.2">
      <c r="G172" s="11"/>
      <c r="H172" s="11"/>
    </row>
    <row r="173" spans="7:8" x14ac:dyDescent="0.2">
      <c r="G173" s="11"/>
      <c r="H173" s="11"/>
    </row>
    <row r="174" spans="7:8" x14ac:dyDescent="0.2">
      <c r="G174" s="11"/>
      <c r="H174" s="11"/>
    </row>
    <row r="175" spans="7:8" x14ac:dyDescent="0.2">
      <c r="G175" s="11"/>
      <c r="H175" s="11"/>
    </row>
    <row r="176" spans="7:8" x14ac:dyDescent="0.2">
      <c r="G176" s="11"/>
      <c r="H176" s="11"/>
    </row>
    <row r="177" spans="7:8" x14ac:dyDescent="0.2">
      <c r="G177" s="11"/>
      <c r="H177" s="11"/>
    </row>
    <row r="178" spans="7:8" x14ac:dyDescent="0.2">
      <c r="G178" s="11"/>
      <c r="H178" s="11"/>
    </row>
    <row r="179" spans="7:8" x14ac:dyDescent="0.2">
      <c r="G179" s="11"/>
      <c r="H179" s="11"/>
    </row>
    <row r="180" spans="7:8" x14ac:dyDescent="0.2">
      <c r="G180" s="11"/>
      <c r="H180" s="11"/>
    </row>
    <row r="181" spans="7:8" x14ac:dyDescent="0.2">
      <c r="G181" s="11"/>
      <c r="H181" s="11"/>
    </row>
    <row r="182" spans="7:8" x14ac:dyDescent="0.2">
      <c r="G182" s="11"/>
      <c r="H182" s="11"/>
    </row>
    <row r="183" spans="7:8" x14ac:dyDescent="0.2">
      <c r="G183" s="11"/>
      <c r="H183" s="11"/>
    </row>
    <row r="184" spans="7:8" x14ac:dyDescent="0.2">
      <c r="G184" s="11"/>
      <c r="H184" s="11"/>
    </row>
    <row r="185" spans="7:8" x14ac:dyDescent="0.2">
      <c r="G185" s="11"/>
      <c r="H185" s="11"/>
    </row>
    <row r="186" spans="7:8" x14ac:dyDescent="0.2">
      <c r="G186" s="11"/>
      <c r="H186" s="11"/>
    </row>
    <row r="187" spans="7:8" x14ac:dyDescent="0.2">
      <c r="G187" s="11"/>
      <c r="H187" s="11"/>
    </row>
    <row r="188" spans="7:8" x14ac:dyDescent="0.2">
      <c r="G188" s="11"/>
      <c r="H188" s="11"/>
    </row>
    <row r="189" spans="7:8" x14ac:dyDescent="0.2">
      <c r="G189" s="11"/>
      <c r="H189" s="11"/>
    </row>
    <row r="190" spans="7:8" x14ac:dyDescent="0.2">
      <c r="G190" s="11"/>
      <c r="H190" s="11"/>
    </row>
    <row r="191" spans="7:8" x14ac:dyDescent="0.2">
      <c r="G191" s="11"/>
      <c r="H191" s="11"/>
    </row>
    <row r="192" spans="7:8" x14ac:dyDescent="0.2">
      <c r="G192" s="11"/>
      <c r="H192" s="11"/>
    </row>
    <row r="193" spans="7:8" x14ac:dyDescent="0.2">
      <c r="G193" s="11"/>
      <c r="H193" s="11"/>
    </row>
    <row r="194" spans="7:8" x14ac:dyDescent="0.2">
      <c r="G194" s="11"/>
      <c r="H194" s="11"/>
    </row>
    <row r="195" spans="7:8" x14ac:dyDescent="0.2">
      <c r="G195" s="11"/>
      <c r="H195" s="11"/>
    </row>
    <row r="196" spans="7:8" x14ac:dyDescent="0.2">
      <c r="G196" s="11"/>
      <c r="H196" s="11"/>
    </row>
    <row r="197" spans="7:8" x14ac:dyDescent="0.2">
      <c r="G197" s="11"/>
      <c r="H197" s="11"/>
    </row>
    <row r="198" spans="7:8" x14ac:dyDescent="0.2">
      <c r="G198" s="11"/>
      <c r="H198" s="11"/>
    </row>
    <row r="199" spans="7:8" x14ac:dyDescent="0.2">
      <c r="G199" s="11"/>
      <c r="H199" s="11"/>
    </row>
    <row r="200" spans="7:8" x14ac:dyDescent="0.2">
      <c r="G200" s="11"/>
      <c r="H200" s="11"/>
    </row>
    <row r="201" spans="7:8" x14ac:dyDescent="0.2">
      <c r="G201" s="11"/>
      <c r="H201" s="11"/>
    </row>
    <row r="202" spans="7:8" x14ac:dyDescent="0.2">
      <c r="G202" s="11"/>
      <c r="H202" s="11"/>
    </row>
    <row r="203" spans="7:8" x14ac:dyDescent="0.2">
      <c r="G203" s="11"/>
      <c r="H203" s="11"/>
    </row>
    <row r="204" spans="7:8" x14ac:dyDescent="0.2">
      <c r="G204" s="11"/>
      <c r="H204" s="11"/>
    </row>
    <row r="205" spans="7:8" x14ac:dyDescent="0.2">
      <c r="G205" s="11"/>
      <c r="H205" s="11"/>
    </row>
    <row r="206" spans="7:8" x14ac:dyDescent="0.2">
      <c r="G206" s="11"/>
      <c r="H206" s="11"/>
    </row>
    <row r="207" spans="7:8" x14ac:dyDescent="0.2">
      <c r="G207" s="11"/>
      <c r="H207" s="11"/>
    </row>
    <row r="208" spans="7:8" x14ac:dyDescent="0.2">
      <c r="G208" s="11"/>
      <c r="H208" s="11"/>
    </row>
    <row r="209" spans="7:8" x14ac:dyDescent="0.2">
      <c r="G209" s="11"/>
      <c r="H209" s="11"/>
    </row>
    <row r="210" spans="7:8" x14ac:dyDescent="0.2">
      <c r="G210" s="11"/>
      <c r="H210" s="11"/>
    </row>
    <row r="211" spans="7:8" x14ac:dyDescent="0.2">
      <c r="G211" s="11"/>
      <c r="H211" s="11"/>
    </row>
    <row r="212" spans="7:8" x14ac:dyDescent="0.2">
      <c r="G212" s="11"/>
      <c r="H212" s="11"/>
    </row>
    <row r="213" spans="7:8" x14ac:dyDescent="0.2">
      <c r="G213" s="11"/>
      <c r="H213" s="11"/>
    </row>
    <row r="214" spans="7:8" x14ac:dyDescent="0.2">
      <c r="G214" s="11"/>
      <c r="H214" s="11"/>
    </row>
    <row r="215" spans="7:8" x14ac:dyDescent="0.2">
      <c r="G215" s="11"/>
      <c r="H215" s="11"/>
    </row>
    <row r="216" spans="7:8" x14ac:dyDescent="0.2">
      <c r="G216" s="11"/>
      <c r="H216" s="11"/>
    </row>
    <row r="217" spans="7:8" x14ac:dyDescent="0.2">
      <c r="G217" s="11"/>
      <c r="H217" s="11"/>
    </row>
    <row r="218" spans="7:8" x14ac:dyDescent="0.2">
      <c r="G218" s="11"/>
      <c r="H218" s="11"/>
    </row>
    <row r="219" spans="7:8" x14ac:dyDescent="0.2">
      <c r="G219" s="11"/>
      <c r="H219" s="11"/>
    </row>
    <row r="220" spans="7:8" x14ac:dyDescent="0.2">
      <c r="G220" s="11"/>
      <c r="H220" s="11"/>
    </row>
    <row r="221" spans="7:8" x14ac:dyDescent="0.2">
      <c r="G221" s="11"/>
      <c r="H221" s="11"/>
    </row>
    <row r="222" spans="7:8" x14ac:dyDescent="0.2">
      <c r="G222" s="11"/>
      <c r="H222" s="11"/>
    </row>
    <row r="223" spans="7:8" x14ac:dyDescent="0.2">
      <c r="G223" s="11"/>
      <c r="H223" s="11"/>
    </row>
    <row r="224" spans="7:8" x14ac:dyDescent="0.2">
      <c r="G224" s="11"/>
      <c r="H224" s="11"/>
    </row>
    <row r="225" spans="7:8" x14ac:dyDescent="0.2">
      <c r="G225" s="11"/>
      <c r="H225" s="11"/>
    </row>
    <row r="226" spans="7:8" x14ac:dyDescent="0.2">
      <c r="G226" s="11"/>
      <c r="H226" s="11"/>
    </row>
    <row r="227" spans="7:8" x14ac:dyDescent="0.2">
      <c r="G227" s="11"/>
      <c r="H227" s="11"/>
    </row>
    <row r="228" spans="7:8" x14ac:dyDescent="0.2">
      <c r="G228" s="11"/>
      <c r="H228" s="11"/>
    </row>
    <row r="229" spans="7:8" x14ac:dyDescent="0.2">
      <c r="G229" s="11"/>
      <c r="H229" s="11"/>
    </row>
    <row r="230" spans="7:8" x14ac:dyDescent="0.2">
      <c r="G230" s="11"/>
      <c r="H230" s="11"/>
    </row>
    <row r="231" spans="7:8" x14ac:dyDescent="0.2">
      <c r="G231" s="11"/>
      <c r="H231" s="11"/>
    </row>
    <row r="232" spans="7:8" x14ac:dyDescent="0.2">
      <c r="G232" s="11"/>
      <c r="H232" s="11"/>
    </row>
    <row r="233" spans="7:8" x14ac:dyDescent="0.2">
      <c r="G233" s="11"/>
      <c r="H233" s="11"/>
    </row>
    <row r="234" spans="7:8" x14ac:dyDescent="0.2">
      <c r="G234" s="11"/>
      <c r="H234" s="11"/>
    </row>
    <row r="235" spans="7:8" x14ac:dyDescent="0.2">
      <c r="G235" s="11"/>
      <c r="H235" s="11"/>
    </row>
    <row r="236" spans="7:8" x14ac:dyDescent="0.2">
      <c r="G236" s="11"/>
      <c r="H236" s="11"/>
    </row>
    <row r="237" spans="7:8" x14ac:dyDescent="0.2">
      <c r="G237" s="11"/>
      <c r="H237" s="11"/>
    </row>
    <row r="238" spans="7:8" x14ac:dyDescent="0.2">
      <c r="G238" s="11"/>
      <c r="H238" s="11"/>
    </row>
    <row r="239" spans="7:8" x14ac:dyDescent="0.2">
      <c r="G239" s="11"/>
      <c r="H239" s="11"/>
    </row>
    <row r="240" spans="7:8" x14ac:dyDescent="0.2">
      <c r="G240" s="11"/>
      <c r="H240" s="11"/>
    </row>
    <row r="241" spans="7:8" x14ac:dyDescent="0.2">
      <c r="G241" s="11"/>
      <c r="H241" s="11"/>
    </row>
    <row r="242" spans="7:8" x14ac:dyDescent="0.2">
      <c r="G242" s="11"/>
      <c r="H242" s="11"/>
    </row>
    <row r="243" spans="7:8" x14ac:dyDescent="0.2">
      <c r="G243" s="11"/>
      <c r="H243" s="11"/>
    </row>
    <row r="244" spans="7:8" x14ac:dyDescent="0.2">
      <c r="G244" s="11"/>
      <c r="H244" s="11"/>
    </row>
    <row r="245" spans="7:8" x14ac:dyDescent="0.2">
      <c r="G245" s="11"/>
      <c r="H245" s="11"/>
    </row>
    <row r="246" spans="7:8" x14ac:dyDescent="0.2">
      <c r="G246" s="11"/>
      <c r="H246" s="11"/>
    </row>
    <row r="247" spans="7:8" x14ac:dyDescent="0.2">
      <c r="G247" s="11"/>
      <c r="H247" s="11"/>
    </row>
    <row r="248" spans="7:8" x14ac:dyDescent="0.2">
      <c r="G248" s="11"/>
      <c r="H248" s="11"/>
    </row>
    <row r="249" spans="7:8" x14ac:dyDescent="0.2">
      <c r="G249" s="11"/>
      <c r="H249" s="11"/>
    </row>
    <row r="250" spans="7:8" x14ac:dyDescent="0.2">
      <c r="G250" s="11"/>
      <c r="H250" s="11"/>
    </row>
    <row r="251" spans="7:8" x14ac:dyDescent="0.2">
      <c r="G251" s="11"/>
      <c r="H251" s="11"/>
    </row>
    <row r="252" spans="7:8" x14ac:dyDescent="0.2">
      <c r="G252" s="11"/>
      <c r="H252" s="11"/>
    </row>
    <row r="253" spans="7:8" x14ac:dyDescent="0.2">
      <c r="G253" s="11"/>
      <c r="H253" s="11"/>
    </row>
    <row r="254" spans="7:8" x14ac:dyDescent="0.2">
      <c r="G254" s="11"/>
      <c r="H254" s="11"/>
    </row>
    <row r="255" spans="7:8" x14ac:dyDescent="0.2">
      <c r="G255" s="11"/>
      <c r="H255" s="11"/>
    </row>
    <row r="256" spans="7:8" x14ac:dyDescent="0.2">
      <c r="G256" s="11"/>
      <c r="H256" s="11"/>
    </row>
    <row r="257" spans="7:8" x14ac:dyDescent="0.2">
      <c r="G257" s="11"/>
      <c r="H257" s="11"/>
    </row>
    <row r="258" spans="7:8" x14ac:dyDescent="0.2">
      <c r="G258" s="11"/>
      <c r="H258" s="11"/>
    </row>
    <row r="259" spans="7:8" x14ac:dyDescent="0.2">
      <c r="G259" s="11"/>
      <c r="H259" s="11"/>
    </row>
    <row r="260" spans="7:8" x14ac:dyDescent="0.2">
      <c r="G260" s="11"/>
      <c r="H260" s="11"/>
    </row>
    <row r="261" spans="7:8" x14ac:dyDescent="0.2">
      <c r="G261" s="11"/>
      <c r="H261" s="11"/>
    </row>
    <row r="262" spans="7:8" x14ac:dyDescent="0.2">
      <c r="G262" s="11"/>
      <c r="H262" s="11"/>
    </row>
    <row r="263" spans="7:8" x14ac:dyDescent="0.2">
      <c r="G263" s="11"/>
      <c r="H263" s="11"/>
    </row>
    <row r="264" spans="7:8" x14ac:dyDescent="0.2">
      <c r="G264" s="11"/>
      <c r="H264" s="11"/>
    </row>
    <row r="265" spans="7:8" x14ac:dyDescent="0.2">
      <c r="G265" s="11"/>
      <c r="H265" s="11"/>
    </row>
    <row r="266" spans="7:8" x14ac:dyDescent="0.2">
      <c r="G266" s="11"/>
      <c r="H266" s="11"/>
    </row>
    <row r="267" spans="7:8" x14ac:dyDescent="0.2">
      <c r="G267" s="11"/>
      <c r="H267" s="11"/>
    </row>
    <row r="268" spans="7:8" x14ac:dyDescent="0.2">
      <c r="G268" s="11"/>
      <c r="H268" s="11"/>
    </row>
    <row r="269" spans="7:8" x14ac:dyDescent="0.2">
      <c r="G269" s="11"/>
      <c r="H269" s="11"/>
    </row>
    <row r="270" spans="7:8" x14ac:dyDescent="0.2">
      <c r="G270" s="11"/>
      <c r="H270" s="11"/>
    </row>
    <row r="271" spans="7:8" x14ac:dyDescent="0.2">
      <c r="G271" s="11"/>
      <c r="H271" s="11"/>
    </row>
    <row r="272" spans="7:8" x14ac:dyDescent="0.2">
      <c r="G272" s="11"/>
      <c r="H272" s="11"/>
    </row>
    <row r="273" spans="7:8" x14ac:dyDescent="0.2">
      <c r="G273" s="11"/>
      <c r="H273" s="11"/>
    </row>
    <row r="274" spans="7:8" x14ac:dyDescent="0.2">
      <c r="G274" s="11"/>
      <c r="H274" s="11"/>
    </row>
    <row r="275" spans="7:8" x14ac:dyDescent="0.2">
      <c r="G275" s="11"/>
      <c r="H275" s="11"/>
    </row>
    <row r="276" spans="7:8" x14ac:dyDescent="0.2">
      <c r="G276" s="11"/>
      <c r="H276" s="11"/>
    </row>
    <row r="277" spans="7:8" x14ac:dyDescent="0.2">
      <c r="G277" s="11"/>
      <c r="H277" s="11"/>
    </row>
    <row r="278" spans="7:8" x14ac:dyDescent="0.2">
      <c r="G278" s="11"/>
      <c r="H278" s="11"/>
    </row>
    <row r="279" spans="7:8" x14ac:dyDescent="0.2">
      <c r="G279" s="11"/>
      <c r="H279" s="11"/>
    </row>
    <row r="280" spans="7:8" x14ac:dyDescent="0.2">
      <c r="G280" s="11"/>
      <c r="H280" s="11"/>
    </row>
    <row r="281" spans="7:8" x14ac:dyDescent="0.2">
      <c r="G281" s="11"/>
      <c r="H281" s="11"/>
    </row>
    <row r="282" spans="7:8" x14ac:dyDescent="0.2">
      <c r="G282" s="11"/>
      <c r="H282" s="11"/>
    </row>
    <row r="283" spans="7:8" x14ac:dyDescent="0.2">
      <c r="G283" s="11"/>
      <c r="H283" s="11"/>
    </row>
    <row r="284" spans="7:8" x14ac:dyDescent="0.2">
      <c r="G284" s="11"/>
      <c r="H284" s="11"/>
    </row>
    <row r="285" spans="7:8" x14ac:dyDescent="0.2">
      <c r="G285" s="11"/>
      <c r="H285" s="11"/>
    </row>
    <row r="286" spans="7:8" x14ac:dyDescent="0.2">
      <c r="G286" s="11"/>
      <c r="H286" s="11"/>
    </row>
    <row r="287" spans="7:8" x14ac:dyDescent="0.2">
      <c r="G287" s="11"/>
      <c r="H287" s="11"/>
    </row>
    <row r="288" spans="7:8" x14ac:dyDescent="0.2">
      <c r="G288" s="11"/>
      <c r="H288" s="11"/>
    </row>
    <row r="289" spans="7:8" x14ac:dyDescent="0.2">
      <c r="G289" s="11"/>
      <c r="H289" s="11"/>
    </row>
    <row r="290" spans="7:8" x14ac:dyDescent="0.2">
      <c r="G290" s="11"/>
      <c r="H290" s="11"/>
    </row>
    <row r="291" spans="7:8" x14ac:dyDescent="0.2">
      <c r="G291" s="11"/>
      <c r="H291" s="11"/>
    </row>
    <row r="292" spans="7:8" x14ac:dyDescent="0.2">
      <c r="G292" s="11"/>
      <c r="H292" s="11"/>
    </row>
    <row r="293" spans="7:8" x14ac:dyDescent="0.2">
      <c r="G293" s="11"/>
      <c r="H293" s="11"/>
    </row>
    <row r="294" spans="7:8" x14ac:dyDescent="0.2">
      <c r="G294" s="11"/>
      <c r="H294" s="11"/>
    </row>
    <row r="295" spans="7:8" x14ac:dyDescent="0.2">
      <c r="G295" s="11"/>
      <c r="H295" s="11"/>
    </row>
    <row r="296" spans="7:8" x14ac:dyDescent="0.2">
      <c r="G296" s="11"/>
      <c r="H296" s="11"/>
    </row>
    <row r="297" spans="7:8" x14ac:dyDescent="0.2">
      <c r="G297" s="11"/>
      <c r="H297" s="11"/>
    </row>
    <row r="298" spans="7:8" x14ac:dyDescent="0.2">
      <c r="G298" s="11"/>
      <c r="H298" s="11"/>
    </row>
    <row r="299" spans="7:8" x14ac:dyDescent="0.2">
      <c r="G299" s="11"/>
      <c r="H299" s="11"/>
    </row>
    <row r="300" spans="7:8" x14ac:dyDescent="0.2">
      <c r="G300" s="11"/>
      <c r="H300" s="11"/>
    </row>
    <row r="301" spans="7:8" x14ac:dyDescent="0.2">
      <c r="G301" s="11"/>
      <c r="H301" s="11"/>
    </row>
    <row r="302" spans="7:8" x14ac:dyDescent="0.2">
      <c r="G302" s="11"/>
      <c r="H302" s="11"/>
    </row>
    <row r="303" spans="7:8" x14ac:dyDescent="0.2">
      <c r="G303" s="11"/>
      <c r="H303" s="11"/>
    </row>
    <row r="304" spans="7:8" x14ac:dyDescent="0.2">
      <c r="G304" s="11"/>
      <c r="H304" s="11"/>
    </row>
    <row r="305" spans="7:8" x14ac:dyDescent="0.2">
      <c r="G305" s="11"/>
      <c r="H305" s="11"/>
    </row>
    <row r="306" spans="7:8" x14ac:dyDescent="0.2">
      <c r="G306" s="11"/>
      <c r="H306" s="11"/>
    </row>
    <row r="307" spans="7:8" x14ac:dyDescent="0.2">
      <c r="G307" s="11"/>
      <c r="H307" s="11"/>
    </row>
    <row r="308" spans="7:8" x14ac:dyDescent="0.2">
      <c r="G308" s="11"/>
      <c r="H308" s="11"/>
    </row>
    <row r="309" spans="7:8" x14ac:dyDescent="0.2">
      <c r="G309" s="11"/>
      <c r="H309" s="11"/>
    </row>
    <row r="310" spans="7:8" x14ac:dyDescent="0.2">
      <c r="G310" s="11"/>
      <c r="H310" s="11"/>
    </row>
    <row r="311" spans="7:8" x14ac:dyDescent="0.2">
      <c r="G311" s="11"/>
      <c r="H311" s="11"/>
    </row>
    <row r="312" spans="7:8" x14ac:dyDescent="0.2">
      <c r="G312" s="11"/>
      <c r="H312" s="11"/>
    </row>
    <row r="313" spans="7:8" x14ac:dyDescent="0.2">
      <c r="G313" s="11"/>
      <c r="H313" s="11"/>
    </row>
    <row r="314" spans="7:8" x14ac:dyDescent="0.2">
      <c r="G314" s="11"/>
      <c r="H314" s="11"/>
    </row>
    <row r="315" spans="7:8" x14ac:dyDescent="0.2">
      <c r="G315" s="11"/>
      <c r="H315" s="11"/>
    </row>
    <row r="316" spans="7:8" x14ac:dyDescent="0.2">
      <c r="G316" s="11"/>
      <c r="H316" s="11"/>
    </row>
    <row r="317" spans="7:8" x14ac:dyDescent="0.2">
      <c r="G317" s="11"/>
      <c r="H317" s="11"/>
    </row>
    <row r="318" spans="7:8" x14ac:dyDescent="0.2">
      <c r="G318" s="11"/>
      <c r="H318" s="11"/>
    </row>
    <row r="319" spans="7:8" x14ac:dyDescent="0.2">
      <c r="G319" s="11"/>
      <c r="H319" s="11"/>
    </row>
    <row r="320" spans="7:8" x14ac:dyDescent="0.2">
      <c r="G320" s="11"/>
      <c r="H320" s="11"/>
    </row>
    <row r="321" spans="7:8" x14ac:dyDescent="0.2">
      <c r="G321" s="11"/>
      <c r="H321" s="11"/>
    </row>
    <row r="322" spans="7:8" x14ac:dyDescent="0.2">
      <c r="G322" s="11"/>
      <c r="H322" s="11"/>
    </row>
    <row r="323" spans="7:8" x14ac:dyDescent="0.2">
      <c r="G323" s="11"/>
      <c r="H323" s="11"/>
    </row>
    <row r="324" spans="7:8" x14ac:dyDescent="0.2">
      <c r="G324" s="11"/>
      <c r="H324" s="11"/>
    </row>
    <row r="325" spans="7:8" x14ac:dyDescent="0.2">
      <c r="G325" s="11"/>
      <c r="H325" s="11"/>
    </row>
    <row r="326" spans="7:8" x14ac:dyDescent="0.2">
      <c r="G326" s="11"/>
      <c r="H326" s="11"/>
    </row>
    <row r="327" spans="7:8" x14ac:dyDescent="0.2">
      <c r="G327" s="11"/>
      <c r="H327" s="11"/>
    </row>
    <row r="328" spans="7:8" x14ac:dyDescent="0.2">
      <c r="G328" s="11"/>
      <c r="H328" s="11"/>
    </row>
    <row r="329" spans="7:8" x14ac:dyDescent="0.2">
      <c r="G329" s="11"/>
      <c r="H329" s="11"/>
    </row>
    <row r="330" spans="7:8" x14ac:dyDescent="0.2">
      <c r="G330" s="11"/>
      <c r="H330" s="11"/>
    </row>
    <row r="331" spans="7:8" x14ac:dyDescent="0.2">
      <c r="G331" s="11"/>
      <c r="H331" s="11"/>
    </row>
    <row r="332" spans="7:8" x14ac:dyDescent="0.2">
      <c r="G332" s="11"/>
      <c r="H332" s="11"/>
    </row>
    <row r="333" spans="7:8" x14ac:dyDescent="0.2">
      <c r="G333" s="11"/>
      <c r="H333" s="11"/>
    </row>
    <row r="334" spans="7:8" x14ac:dyDescent="0.2">
      <c r="G334" s="11"/>
      <c r="H334" s="11"/>
    </row>
    <row r="335" spans="7:8" x14ac:dyDescent="0.2">
      <c r="G335" s="11"/>
      <c r="H335" s="11"/>
    </row>
    <row r="336" spans="7:8" x14ac:dyDescent="0.2">
      <c r="G336" s="11"/>
      <c r="H336" s="11"/>
    </row>
    <row r="337" spans="7:8" x14ac:dyDescent="0.2">
      <c r="G337" s="11"/>
      <c r="H337" s="11"/>
    </row>
    <row r="338" spans="7:8" x14ac:dyDescent="0.2">
      <c r="G338" s="11"/>
      <c r="H338" s="11"/>
    </row>
    <row r="339" spans="7:8" x14ac:dyDescent="0.2">
      <c r="G339" s="11"/>
      <c r="H339" s="11"/>
    </row>
    <row r="340" spans="7:8" x14ac:dyDescent="0.2">
      <c r="G340" s="11"/>
      <c r="H340" s="11"/>
    </row>
    <row r="341" spans="7:8" x14ac:dyDescent="0.2">
      <c r="G341" s="11"/>
      <c r="H341" s="11"/>
    </row>
    <row r="342" spans="7:8" x14ac:dyDescent="0.2">
      <c r="G342" s="11"/>
      <c r="H342" s="11"/>
    </row>
    <row r="343" spans="7:8" x14ac:dyDescent="0.2">
      <c r="G343" s="11"/>
      <c r="H343" s="11"/>
    </row>
    <row r="344" spans="7:8" x14ac:dyDescent="0.2">
      <c r="G344" s="11"/>
      <c r="H344" s="11"/>
    </row>
    <row r="345" spans="7:8" x14ac:dyDescent="0.2">
      <c r="G345" s="11"/>
      <c r="H345" s="11"/>
    </row>
    <row r="346" spans="7:8" x14ac:dyDescent="0.2">
      <c r="G346" s="11"/>
      <c r="H346" s="11"/>
    </row>
    <row r="347" spans="7:8" x14ac:dyDescent="0.2">
      <c r="G347" s="11"/>
      <c r="H347" s="11"/>
    </row>
    <row r="348" spans="7:8" x14ac:dyDescent="0.2">
      <c r="G348" s="11"/>
      <c r="H348" s="11"/>
    </row>
    <row r="349" spans="7:8" x14ac:dyDescent="0.2">
      <c r="G349" s="11"/>
      <c r="H349" s="11"/>
    </row>
    <row r="350" spans="7:8" x14ac:dyDescent="0.2">
      <c r="G350" s="11"/>
      <c r="H350" s="11"/>
    </row>
    <row r="351" spans="7:8" x14ac:dyDescent="0.2">
      <c r="G351" s="11"/>
      <c r="H351" s="11"/>
    </row>
    <row r="352" spans="7:8" x14ac:dyDescent="0.2">
      <c r="G352" s="11"/>
      <c r="H352" s="11"/>
    </row>
    <row r="353" spans="7:8" x14ac:dyDescent="0.2">
      <c r="G353" s="11"/>
      <c r="H353" s="11"/>
    </row>
    <row r="354" spans="7:8" x14ac:dyDescent="0.2">
      <c r="G354" s="11"/>
      <c r="H354" s="11"/>
    </row>
    <row r="355" spans="7:8" x14ac:dyDescent="0.2">
      <c r="G355" s="11"/>
      <c r="H355" s="11"/>
    </row>
    <row r="356" spans="7:8" x14ac:dyDescent="0.2">
      <c r="G356" s="11"/>
      <c r="H356" s="11"/>
    </row>
    <row r="357" spans="7:8" x14ac:dyDescent="0.2">
      <c r="G357" s="11"/>
      <c r="H357" s="11"/>
    </row>
    <row r="358" spans="7:8" x14ac:dyDescent="0.2">
      <c r="G358" s="11"/>
      <c r="H358" s="11"/>
    </row>
    <row r="359" spans="7:8" x14ac:dyDescent="0.2">
      <c r="G359" s="11"/>
      <c r="H359" s="11"/>
    </row>
    <row r="360" spans="7:8" x14ac:dyDescent="0.2">
      <c r="G360" s="11"/>
      <c r="H360" s="11"/>
    </row>
    <row r="361" spans="7:8" x14ac:dyDescent="0.2">
      <c r="G361" s="11"/>
      <c r="H361" s="11"/>
    </row>
    <row r="362" spans="7:8" x14ac:dyDescent="0.2">
      <c r="G362" s="11"/>
      <c r="H362" s="11"/>
    </row>
    <row r="363" spans="7:8" x14ac:dyDescent="0.2">
      <c r="G363" s="11"/>
      <c r="H363" s="11"/>
    </row>
    <row r="364" spans="7:8" x14ac:dyDescent="0.2">
      <c r="G364" s="11"/>
      <c r="H364" s="11"/>
    </row>
    <row r="365" spans="7:8" x14ac:dyDescent="0.2">
      <c r="G365" s="11"/>
      <c r="H365" s="11"/>
    </row>
    <row r="366" spans="7:8" x14ac:dyDescent="0.2">
      <c r="G366" s="11"/>
      <c r="H366" s="11"/>
    </row>
    <row r="367" spans="7:8" x14ac:dyDescent="0.2">
      <c r="G367" s="11"/>
      <c r="H367" s="11"/>
    </row>
    <row r="368" spans="7:8" x14ac:dyDescent="0.2">
      <c r="G368" s="11"/>
      <c r="H368" s="11"/>
    </row>
    <row r="369" spans="7:8" x14ac:dyDescent="0.2">
      <c r="G369" s="11"/>
      <c r="H369" s="11"/>
    </row>
    <row r="370" spans="7:8" x14ac:dyDescent="0.2">
      <c r="G370" s="11"/>
      <c r="H370" s="11"/>
    </row>
    <row r="371" spans="7:8" x14ac:dyDescent="0.2">
      <c r="G371" s="11"/>
      <c r="H371" s="11"/>
    </row>
    <row r="372" spans="7:8" x14ac:dyDescent="0.2">
      <c r="G372" s="11"/>
      <c r="H372" s="11"/>
    </row>
    <row r="373" spans="7:8" x14ac:dyDescent="0.2">
      <c r="G373" s="11"/>
      <c r="H373" s="11"/>
    </row>
    <row r="374" spans="7:8" x14ac:dyDescent="0.2">
      <c r="G374" s="11"/>
      <c r="H374" s="11"/>
    </row>
    <row r="375" spans="7:8" x14ac:dyDescent="0.2">
      <c r="G375" s="11"/>
      <c r="H375" s="11"/>
    </row>
    <row r="376" spans="7:8" x14ac:dyDescent="0.2">
      <c r="G376" s="11"/>
      <c r="H376" s="11"/>
    </row>
    <row r="377" spans="7:8" x14ac:dyDescent="0.2">
      <c r="G377" s="11"/>
      <c r="H377" s="11"/>
    </row>
    <row r="378" spans="7:8" x14ac:dyDescent="0.2">
      <c r="G378" s="11"/>
      <c r="H378" s="11"/>
    </row>
    <row r="379" spans="7:8" x14ac:dyDescent="0.2">
      <c r="G379" s="11"/>
      <c r="H379" s="11"/>
    </row>
    <row r="380" spans="7:8" x14ac:dyDescent="0.2">
      <c r="G380" s="11"/>
      <c r="H380" s="11"/>
    </row>
    <row r="381" spans="7:8" x14ac:dyDescent="0.2">
      <c r="G381" s="11"/>
      <c r="H381" s="11"/>
    </row>
    <row r="382" spans="7:8" x14ac:dyDescent="0.2">
      <c r="G382" s="11"/>
      <c r="H382" s="11"/>
    </row>
    <row r="383" spans="7:8" x14ac:dyDescent="0.2">
      <c r="G383" s="11"/>
      <c r="H383" s="11"/>
    </row>
    <row r="384" spans="7:8" x14ac:dyDescent="0.2">
      <c r="G384" s="11"/>
      <c r="H384" s="11"/>
    </row>
    <row r="385" spans="7:8" x14ac:dyDescent="0.2">
      <c r="G385" s="11"/>
      <c r="H385" s="11"/>
    </row>
    <row r="386" spans="7:8" x14ac:dyDescent="0.2">
      <c r="G386" s="11"/>
      <c r="H386" s="11"/>
    </row>
    <row r="387" spans="7:8" x14ac:dyDescent="0.2">
      <c r="G387" s="11"/>
      <c r="H387" s="11"/>
    </row>
    <row r="388" spans="7:8" x14ac:dyDescent="0.2">
      <c r="G388" s="11"/>
      <c r="H388" s="11"/>
    </row>
    <row r="389" spans="7:8" x14ac:dyDescent="0.2">
      <c r="G389" s="11"/>
      <c r="H389" s="11"/>
    </row>
    <row r="390" spans="7:8" x14ac:dyDescent="0.2">
      <c r="G390" s="11"/>
      <c r="H390" s="11"/>
    </row>
    <row r="391" spans="7:8" x14ac:dyDescent="0.2">
      <c r="G391" s="11"/>
      <c r="H391" s="11"/>
    </row>
    <row r="392" spans="7:8" x14ac:dyDescent="0.2">
      <c r="G392" s="11"/>
      <c r="H392" s="11"/>
    </row>
    <row r="393" spans="7:8" x14ac:dyDescent="0.2">
      <c r="G393" s="11"/>
      <c r="H393" s="11"/>
    </row>
    <row r="394" spans="7:8" x14ac:dyDescent="0.2">
      <c r="G394" s="11"/>
      <c r="H394" s="11"/>
    </row>
    <row r="395" spans="7:8" x14ac:dyDescent="0.2">
      <c r="G395" s="11"/>
      <c r="H395" s="11"/>
    </row>
    <row r="396" spans="7:8" x14ac:dyDescent="0.2">
      <c r="G396" s="11"/>
      <c r="H396" s="11"/>
    </row>
    <row r="397" spans="7:8" x14ac:dyDescent="0.2">
      <c r="G397" s="11"/>
      <c r="H397" s="11"/>
    </row>
    <row r="398" spans="7:8" x14ac:dyDescent="0.2">
      <c r="G398" s="11"/>
      <c r="H398" s="11"/>
    </row>
    <row r="399" spans="7:8" x14ac:dyDescent="0.2">
      <c r="G399" s="11"/>
      <c r="H399" s="11"/>
    </row>
    <row r="400" spans="7:8" x14ac:dyDescent="0.2">
      <c r="G400" s="11"/>
      <c r="H400" s="11"/>
    </row>
    <row r="401" spans="7:8" x14ac:dyDescent="0.2">
      <c r="G401" s="11"/>
      <c r="H401" s="11"/>
    </row>
    <row r="402" spans="7:8" x14ac:dyDescent="0.2">
      <c r="G402" s="11"/>
      <c r="H402" s="11"/>
    </row>
    <row r="403" spans="7:8" x14ac:dyDescent="0.2">
      <c r="G403" s="11"/>
      <c r="H403" s="11"/>
    </row>
    <row r="404" spans="7:8" x14ac:dyDescent="0.2">
      <c r="G404" s="11"/>
      <c r="H404" s="11"/>
    </row>
    <row r="405" spans="7:8" x14ac:dyDescent="0.2">
      <c r="G405" s="11"/>
      <c r="H405" s="11"/>
    </row>
    <row r="406" spans="7:8" x14ac:dyDescent="0.2">
      <c r="G406" s="11"/>
      <c r="H406" s="11"/>
    </row>
    <row r="407" spans="7:8" x14ac:dyDescent="0.2">
      <c r="G407" s="11"/>
      <c r="H407" s="11"/>
    </row>
    <row r="408" spans="7:8" x14ac:dyDescent="0.2">
      <c r="G408" s="11"/>
      <c r="H408" s="11"/>
    </row>
    <row r="409" spans="7:8" x14ac:dyDescent="0.2">
      <c r="G409" s="11"/>
      <c r="H409" s="11"/>
    </row>
    <row r="410" spans="7:8" x14ac:dyDescent="0.2">
      <c r="G410" s="11"/>
      <c r="H410" s="11"/>
    </row>
    <row r="411" spans="7:8" x14ac:dyDescent="0.2">
      <c r="G411" s="11"/>
      <c r="H411" s="11"/>
    </row>
    <row r="412" spans="7:8" x14ac:dyDescent="0.2">
      <c r="G412" s="11"/>
      <c r="H412" s="11"/>
    </row>
    <row r="413" spans="7:8" x14ac:dyDescent="0.2">
      <c r="G413" s="11"/>
      <c r="H413" s="11"/>
    </row>
    <row r="414" spans="7:8" x14ac:dyDescent="0.2">
      <c r="G414" s="11"/>
      <c r="H414" s="11"/>
    </row>
    <row r="415" spans="7:8" x14ac:dyDescent="0.2">
      <c r="G415" s="11"/>
      <c r="H415" s="11"/>
    </row>
    <row r="416" spans="7:8" x14ac:dyDescent="0.2">
      <c r="G416" s="11"/>
      <c r="H416" s="11"/>
    </row>
    <row r="417" spans="7:8" x14ac:dyDescent="0.2">
      <c r="G417" s="11"/>
      <c r="H417" s="11"/>
    </row>
    <row r="418" spans="7:8" x14ac:dyDescent="0.2">
      <c r="G418" s="11"/>
      <c r="H418" s="11"/>
    </row>
    <row r="419" spans="7:8" x14ac:dyDescent="0.2">
      <c r="G419" s="11"/>
      <c r="H419" s="11"/>
    </row>
    <row r="420" spans="7:8" x14ac:dyDescent="0.2">
      <c r="G420" s="11"/>
      <c r="H420" s="11"/>
    </row>
    <row r="421" spans="7:8" x14ac:dyDescent="0.2">
      <c r="G421" s="11"/>
      <c r="H421" s="11"/>
    </row>
    <row r="422" spans="7:8" x14ac:dyDescent="0.2">
      <c r="G422" s="11"/>
      <c r="H422" s="11"/>
    </row>
    <row r="423" spans="7:8" x14ac:dyDescent="0.2">
      <c r="G423" s="11"/>
      <c r="H423" s="11"/>
    </row>
    <row r="424" spans="7:8" x14ac:dyDescent="0.2">
      <c r="G424" s="11"/>
      <c r="H424" s="11"/>
    </row>
    <row r="425" spans="7:8" x14ac:dyDescent="0.2">
      <c r="G425" s="11"/>
      <c r="H425" s="11"/>
    </row>
    <row r="426" spans="7:8" x14ac:dyDescent="0.2">
      <c r="G426" s="11"/>
      <c r="H426" s="11"/>
    </row>
    <row r="427" spans="7:8" x14ac:dyDescent="0.2">
      <c r="G427" s="11"/>
      <c r="H427" s="11"/>
    </row>
    <row r="428" spans="7:8" x14ac:dyDescent="0.2">
      <c r="G428" s="11"/>
      <c r="H428" s="11"/>
    </row>
    <row r="429" spans="7:8" x14ac:dyDescent="0.2">
      <c r="G429" s="11"/>
      <c r="H429" s="11"/>
    </row>
    <row r="430" spans="7:8" x14ac:dyDescent="0.2">
      <c r="G430" s="11"/>
      <c r="H430" s="11"/>
    </row>
    <row r="431" spans="7:8" x14ac:dyDescent="0.2">
      <c r="G431" s="11"/>
      <c r="H431" s="11"/>
    </row>
    <row r="432" spans="7:8" x14ac:dyDescent="0.2">
      <c r="G432" s="11"/>
      <c r="H432" s="11"/>
    </row>
    <row r="433" spans="7:8" x14ac:dyDescent="0.2">
      <c r="G433" s="11"/>
      <c r="H433" s="11"/>
    </row>
    <row r="434" spans="7:8" x14ac:dyDescent="0.2">
      <c r="G434" s="11"/>
      <c r="H434" s="11"/>
    </row>
    <row r="435" spans="7:8" x14ac:dyDescent="0.2">
      <c r="G435" s="11"/>
      <c r="H435" s="11"/>
    </row>
    <row r="436" spans="7:8" x14ac:dyDescent="0.2">
      <c r="G436" s="11"/>
      <c r="H436" s="11"/>
    </row>
    <row r="437" spans="7:8" x14ac:dyDescent="0.2">
      <c r="G437" s="11"/>
      <c r="H437" s="11"/>
    </row>
    <row r="438" spans="7:8" x14ac:dyDescent="0.2">
      <c r="G438" s="11"/>
      <c r="H438" s="11"/>
    </row>
    <row r="439" spans="7:8" x14ac:dyDescent="0.2">
      <c r="G439" s="11"/>
      <c r="H439" s="11"/>
    </row>
    <row r="440" spans="7:8" x14ac:dyDescent="0.2">
      <c r="G440" s="11"/>
      <c r="H440" s="11"/>
    </row>
    <row r="441" spans="7:8" x14ac:dyDescent="0.2">
      <c r="G441" s="11"/>
      <c r="H441" s="11"/>
    </row>
    <row r="442" spans="7:8" x14ac:dyDescent="0.2">
      <c r="G442" s="11"/>
      <c r="H442" s="11"/>
    </row>
    <row r="443" spans="7:8" x14ac:dyDescent="0.2">
      <c r="G443" s="11"/>
      <c r="H443" s="11"/>
    </row>
    <row r="444" spans="7:8" x14ac:dyDescent="0.2">
      <c r="G444" s="11"/>
      <c r="H444" s="11"/>
    </row>
    <row r="445" spans="7:8" x14ac:dyDescent="0.2">
      <c r="G445" s="11"/>
      <c r="H445" s="11"/>
    </row>
    <row r="446" spans="7:8" x14ac:dyDescent="0.2">
      <c r="G446" s="11"/>
      <c r="H446" s="11"/>
    </row>
    <row r="447" spans="7:8" x14ac:dyDescent="0.2">
      <c r="G447" s="11"/>
      <c r="H447" s="11"/>
    </row>
    <row r="448" spans="7:8" x14ac:dyDescent="0.2">
      <c r="G448" s="11"/>
      <c r="H448" s="11"/>
    </row>
    <row r="449" spans="7:8" x14ac:dyDescent="0.2">
      <c r="G449" s="11"/>
      <c r="H449" s="11"/>
    </row>
    <row r="450" spans="7:8" x14ac:dyDescent="0.2">
      <c r="G450" s="11"/>
      <c r="H450" s="11"/>
    </row>
    <row r="451" spans="7:8" x14ac:dyDescent="0.2">
      <c r="G451" s="11"/>
      <c r="H451" s="11"/>
    </row>
    <row r="452" spans="7:8" x14ac:dyDescent="0.2">
      <c r="G452" s="11"/>
      <c r="H452" s="11"/>
    </row>
    <row r="453" spans="7:8" x14ac:dyDescent="0.2">
      <c r="G453" s="11"/>
      <c r="H453" s="11"/>
    </row>
    <row r="454" spans="7:8" x14ac:dyDescent="0.2">
      <c r="G454" s="11"/>
      <c r="H454" s="11"/>
    </row>
    <row r="455" spans="7:8" x14ac:dyDescent="0.2">
      <c r="G455" s="11"/>
      <c r="H455" s="11"/>
    </row>
    <row r="456" spans="7:8" x14ac:dyDescent="0.2">
      <c r="G456" s="11"/>
      <c r="H456" s="11"/>
    </row>
    <row r="457" spans="7:8" x14ac:dyDescent="0.2">
      <c r="G457" s="11"/>
      <c r="H457" s="11"/>
    </row>
    <row r="458" spans="7:8" x14ac:dyDescent="0.2">
      <c r="G458" s="11"/>
      <c r="H458" s="11"/>
    </row>
    <row r="459" spans="7:8" x14ac:dyDescent="0.2">
      <c r="G459" s="11"/>
      <c r="H459" s="11"/>
    </row>
    <row r="460" spans="7:8" x14ac:dyDescent="0.2">
      <c r="G460" s="11"/>
      <c r="H460" s="11"/>
    </row>
    <row r="461" spans="7:8" x14ac:dyDescent="0.2">
      <c r="G461" s="11"/>
      <c r="H461" s="11"/>
    </row>
    <row r="462" spans="7:8" x14ac:dyDescent="0.2">
      <c r="G462" s="11"/>
      <c r="H462" s="11"/>
    </row>
    <row r="463" spans="7:8" x14ac:dyDescent="0.2">
      <c r="G463" s="11"/>
      <c r="H463" s="11"/>
    </row>
    <row r="464" spans="7:8" x14ac:dyDescent="0.2">
      <c r="G464" s="11"/>
      <c r="H464" s="11"/>
    </row>
    <row r="465" spans="7:8" x14ac:dyDescent="0.2">
      <c r="G465" s="11"/>
      <c r="H465" s="11"/>
    </row>
    <row r="466" spans="7:8" x14ac:dyDescent="0.2">
      <c r="G466" s="11"/>
      <c r="H466" s="11"/>
    </row>
    <row r="467" spans="7:8" x14ac:dyDescent="0.2">
      <c r="G467" s="11"/>
      <c r="H467" s="11"/>
    </row>
    <row r="468" spans="7:8" x14ac:dyDescent="0.2">
      <c r="G468" s="11"/>
      <c r="H468" s="11"/>
    </row>
    <row r="469" spans="7:8" x14ac:dyDescent="0.2">
      <c r="G469" s="11"/>
      <c r="H469" s="11"/>
    </row>
    <row r="470" spans="7:8" x14ac:dyDescent="0.2">
      <c r="G470" s="11"/>
      <c r="H470" s="11"/>
    </row>
    <row r="471" spans="7:8" x14ac:dyDescent="0.2">
      <c r="G471" s="11"/>
      <c r="H471" s="11"/>
    </row>
    <row r="472" spans="7:8" x14ac:dyDescent="0.2">
      <c r="G472" s="11"/>
      <c r="H472" s="11"/>
    </row>
    <row r="473" spans="7:8" x14ac:dyDescent="0.2">
      <c r="G473" s="11"/>
      <c r="H473" s="11"/>
    </row>
    <row r="474" spans="7:8" x14ac:dyDescent="0.2">
      <c r="G474" s="11"/>
      <c r="H474" s="11"/>
    </row>
    <row r="475" spans="7:8" x14ac:dyDescent="0.2">
      <c r="G475" s="11"/>
      <c r="H475" s="11"/>
    </row>
    <row r="476" spans="7:8" x14ac:dyDescent="0.2">
      <c r="G476" s="11"/>
      <c r="H476" s="11"/>
    </row>
    <row r="477" spans="7:8" x14ac:dyDescent="0.2">
      <c r="G477" s="11"/>
      <c r="H477" s="11"/>
    </row>
    <row r="478" spans="7:8" x14ac:dyDescent="0.2">
      <c r="G478" s="11"/>
      <c r="H478" s="11"/>
    </row>
    <row r="479" spans="7:8" x14ac:dyDescent="0.2">
      <c r="G479" s="11"/>
      <c r="H479" s="11"/>
    </row>
    <row r="480" spans="7:8" x14ac:dyDescent="0.2">
      <c r="G480" s="11"/>
      <c r="H480" s="11"/>
    </row>
    <row r="481" spans="7:8" x14ac:dyDescent="0.2">
      <c r="G481" s="11"/>
      <c r="H481" s="11"/>
    </row>
    <row r="482" spans="7:8" x14ac:dyDescent="0.2">
      <c r="G482" s="11"/>
      <c r="H482" s="11"/>
    </row>
    <row r="483" spans="7:8" x14ac:dyDescent="0.2">
      <c r="G483" s="11"/>
      <c r="H483" s="11"/>
    </row>
    <row r="484" spans="7:8" x14ac:dyDescent="0.2">
      <c r="G484" s="11"/>
      <c r="H484" s="11"/>
    </row>
    <row r="485" spans="7:8" x14ac:dyDescent="0.2">
      <c r="G485" s="11"/>
      <c r="H485" s="11"/>
    </row>
    <row r="486" spans="7:8" x14ac:dyDescent="0.2">
      <c r="G486" s="11"/>
      <c r="H486" s="11"/>
    </row>
    <row r="487" spans="7:8" x14ac:dyDescent="0.2">
      <c r="G487" s="11"/>
      <c r="H487" s="11"/>
    </row>
    <row r="488" spans="7:8" x14ac:dyDescent="0.2">
      <c r="G488" s="11"/>
      <c r="H488" s="11"/>
    </row>
    <row r="489" spans="7:8" x14ac:dyDescent="0.2">
      <c r="G489" s="11"/>
      <c r="H489" s="11"/>
    </row>
    <row r="490" spans="7:8" x14ac:dyDescent="0.2">
      <c r="G490" s="11"/>
      <c r="H490" s="11"/>
    </row>
    <row r="491" spans="7:8" x14ac:dyDescent="0.2">
      <c r="G491" s="11"/>
      <c r="H491" s="11"/>
    </row>
    <row r="492" spans="7:8" x14ac:dyDescent="0.2">
      <c r="G492" s="11"/>
      <c r="H492" s="11"/>
    </row>
    <row r="493" spans="7:8" x14ac:dyDescent="0.2">
      <c r="G493" s="11"/>
      <c r="H493" s="11"/>
    </row>
    <row r="494" spans="7:8" x14ac:dyDescent="0.2">
      <c r="G494" s="11"/>
      <c r="H494" s="11"/>
    </row>
    <row r="495" spans="7:8" x14ac:dyDescent="0.2">
      <c r="G495" s="11"/>
      <c r="H495" s="11"/>
    </row>
    <row r="496" spans="7:8" x14ac:dyDescent="0.2">
      <c r="G496" s="11"/>
      <c r="H496" s="11"/>
    </row>
    <row r="497" spans="7:8" x14ac:dyDescent="0.2">
      <c r="G497" s="11"/>
      <c r="H497" s="11"/>
    </row>
    <row r="498" spans="7:8" x14ac:dyDescent="0.2">
      <c r="G498" s="11"/>
      <c r="H498" s="11"/>
    </row>
    <row r="499" spans="7:8" x14ac:dyDescent="0.2">
      <c r="G499" s="11"/>
      <c r="H499" s="11"/>
    </row>
    <row r="500" spans="7:8" x14ac:dyDescent="0.2">
      <c r="G500" s="11"/>
      <c r="H500" s="11"/>
    </row>
    <row r="501" spans="7:8" x14ac:dyDescent="0.2">
      <c r="G501" s="11"/>
      <c r="H501" s="11"/>
    </row>
    <row r="502" spans="7:8" x14ac:dyDescent="0.2">
      <c r="G502" s="11"/>
      <c r="H502" s="11"/>
    </row>
    <row r="503" spans="7:8" x14ac:dyDescent="0.2">
      <c r="G503" s="11"/>
      <c r="H503" s="11"/>
    </row>
    <row r="504" spans="7:8" x14ac:dyDescent="0.2">
      <c r="G504" s="11"/>
      <c r="H504" s="11"/>
    </row>
    <row r="505" spans="7:8" x14ac:dyDescent="0.2">
      <c r="G505" s="11"/>
      <c r="H505" s="11"/>
    </row>
    <row r="506" spans="7:8" x14ac:dyDescent="0.2">
      <c r="G506" s="11"/>
      <c r="H506" s="11"/>
    </row>
    <row r="507" spans="7:8" x14ac:dyDescent="0.2">
      <c r="G507" s="11"/>
      <c r="H507" s="11"/>
    </row>
    <row r="508" spans="7:8" x14ac:dyDescent="0.2">
      <c r="G508" s="11"/>
      <c r="H508" s="11"/>
    </row>
    <row r="509" spans="7:8" x14ac:dyDescent="0.2">
      <c r="G509" s="11"/>
      <c r="H509" s="11"/>
    </row>
    <row r="510" spans="7:8" x14ac:dyDescent="0.2">
      <c r="G510" s="11"/>
      <c r="H510" s="11"/>
    </row>
    <row r="511" spans="7:8" x14ac:dyDescent="0.2">
      <c r="G511" s="11"/>
      <c r="H511" s="11"/>
    </row>
    <row r="512" spans="7:8" x14ac:dyDescent="0.2">
      <c r="G512" s="11"/>
      <c r="H512" s="11"/>
    </row>
    <row r="513" spans="7:8" x14ac:dyDescent="0.2">
      <c r="G513" s="11"/>
      <c r="H513" s="11"/>
    </row>
    <row r="514" spans="7:8" x14ac:dyDescent="0.2">
      <c r="G514" s="11"/>
      <c r="H514" s="11"/>
    </row>
    <row r="515" spans="7:8" x14ac:dyDescent="0.2">
      <c r="G515" s="11"/>
      <c r="H515" s="11"/>
    </row>
    <row r="516" spans="7:8" x14ac:dyDescent="0.2">
      <c r="G516" s="11"/>
      <c r="H516" s="11"/>
    </row>
    <row r="517" spans="7:8" x14ac:dyDescent="0.2">
      <c r="G517" s="11"/>
      <c r="H517" s="11"/>
    </row>
    <row r="518" spans="7:8" x14ac:dyDescent="0.2">
      <c r="G518" s="11"/>
      <c r="H518" s="11"/>
    </row>
    <row r="519" spans="7:8" x14ac:dyDescent="0.2">
      <c r="G519" s="11"/>
      <c r="H519" s="11"/>
    </row>
    <row r="520" spans="7:8" x14ac:dyDescent="0.2">
      <c r="G520" s="11"/>
      <c r="H520" s="11"/>
    </row>
    <row r="521" spans="7:8" x14ac:dyDescent="0.2">
      <c r="G521" s="11"/>
      <c r="H521" s="11"/>
    </row>
    <row r="522" spans="7:8" x14ac:dyDescent="0.2">
      <c r="G522" s="11"/>
      <c r="H522" s="11"/>
    </row>
    <row r="523" spans="7:8" x14ac:dyDescent="0.2">
      <c r="G523" s="11"/>
      <c r="H523" s="11"/>
    </row>
    <row r="524" spans="7:8" x14ac:dyDescent="0.2">
      <c r="G524" s="11"/>
      <c r="H524" s="11"/>
    </row>
    <row r="525" spans="7:8" x14ac:dyDescent="0.2">
      <c r="G525" s="11"/>
      <c r="H525" s="11"/>
    </row>
    <row r="526" spans="7:8" x14ac:dyDescent="0.2">
      <c r="G526" s="11"/>
      <c r="H526" s="11"/>
    </row>
    <row r="527" spans="7:8" x14ac:dyDescent="0.2">
      <c r="G527" s="11"/>
      <c r="H527" s="11"/>
    </row>
    <row r="528" spans="7:8" x14ac:dyDescent="0.2">
      <c r="G528" s="11"/>
      <c r="H528" s="11"/>
    </row>
    <row r="529" spans="7:8" x14ac:dyDescent="0.2">
      <c r="G529" s="11"/>
      <c r="H529" s="11"/>
    </row>
    <row r="530" spans="7:8" x14ac:dyDescent="0.2">
      <c r="G530" s="11"/>
      <c r="H530" s="11"/>
    </row>
    <row r="531" spans="7:8" x14ac:dyDescent="0.2">
      <c r="G531" s="11"/>
      <c r="H531" s="11"/>
    </row>
    <row r="532" spans="7:8" x14ac:dyDescent="0.2">
      <c r="G532" s="11"/>
      <c r="H532" s="11"/>
    </row>
    <row r="533" spans="7:8" x14ac:dyDescent="0.2">
      <c r="G533" s="11"/>
      <c r="H533" s="11"/>
    </row>
    <row r="534" spans="7:8" x14ac:dyDescent="0.2">
      <c r="G534" s="11"/>
      <c r="H534" s="11"/>
    </row>
    <row r="535" spans="7:8" x14ac:dyDescent="0.2">
      <c r="G535" s="11"/>
      <c r="H535" s="11"/>
    </row>
    <row r="536" spans="7:8" x14ac:dyDescent="0.2">
      <c r="G536" s="11"/>
      <c r="H536" s="11"/>
    </row>
    <row r="537" spans="7:8" x14ac:dyDescent="0.2">
      <c r="G537" s="11"/>
      <c r="H537" s="11"/>
    </row>
    <row r="538" spans="7:8" x14ac:dyDescent="0.2">
      <c r="G538" s="11"/>
      <c r="H538" s="11"/>
    </row>
    <row r="539" spans="7:8" x14ac:dyDescent="0.2">
      <c r="G539" s="11"/>
      <c r="H539" s="11"/>
    </row>
    <row r="540" spans="7:8" x14ac:dyDescent="0.2">
      <c r="G540" s="11"/>
      <c r="H540" s="11"/>
    </row>
    <row r="541" spans="7:8" x14ac:dyDescent="0.2">
      <c r="G541" s="11"/>
      <c r="H541" s="11"/>
    </row>
    <row r="542" spans="7:8" x14ac:dyDescent="0.2">
      <c r="G542" s="11"/>
      <c r="H542" s="11"/>
    </row>
    <row r="543" spans="7:8" x14ac:dyDescent="0.2">
      <c r="G543" s="11"/>
      <c r="H543" s="11"/>
    </row>
    <row r="544" spans="7:8" x14ac:dyDescent="0.2">
      <c r="G544" s="11"/>
      <c r="H544" s="11"/>
    </row>
    <row r="545" spans="7:8" x14ac:dyDescent="0.2">
      <c r="G545" s="11"/>
      <c r="H545" s="11"/>
    </row>
    <row r="546" spans="7:8" x14ac:dyDescent="0.2">
      <c r="G546" s="11"/>
      <c r="H546" s="11"/>
    </row>
    <row r="547" spans="7:8" x14ac:dyDescent="0.2">
      <c r="G547" s="11"/>
      <c r="H547" s="11"/>
    </row>
    <row r="548" spans="7:8" x14ac:dyDescent="0.2">
      <c r="G548" s="11"/>
      <c r="H548" s="11"/>
    </row>
    <row r="549" spans="7:8" x14ac:dyDescent="0.2">
      <c r="G549" s="11"/>
      <c r="H549" s="11"/>
    </row>
    <row r="550" spans="7:8" x14ac:dyDescent="0.2">
      <c r="G550" s="11"/>
      <c r="H550" s="11"/>
    </row>
    <row r="551" spans="7:8" x14ac:dyDescent="0.2">
      <c r="G551" s="11"/>
      <c r="H551" s="11"/>
    </row>
    <row r="552" spans="7:8" x14ac:dyDescent="0.2">
      <c r="G552" s="11"/>
      <c r="H552" s="11"/>
    </row>
    <row r="553" spans="7:8" x14ac:dyDescent="0.2">
      <c r="G553" s="11"/>
      <c r="H553" s="11"/>
    </row>
    <row r="554" spans="7:8" x14ac:dyDescent="0.2">
      <c r="G554" s="11"/>
      <c r="H554" s="11"/>
    </row>
    <row r="555" spans="7:8" x14ac:dyDescent="0.2">
      <c r="G555" s="11"/>
      <c r="H555" s="11"/>
    </row>
    <row r="556" spans="7:8" x14ac:dyDescent="0.2">
      <c r="G556" s="11"/>
      <c r="H556" s="11"/>
    </row>
    <row r="557" spans="7:8" x14ac:dyDescent="0.2">
      <c r="G557" s="11"/>
      <c r="H557" s="11"/>
    </row>
    <row r="558" spans="7:8" x14ac:dyDescent="0.2">
      <c r="G558" s="11"/>
      <c r="H558" s="11"/>
    </row>
    <row r="559" spans="7:8" x14ac:dyDescent="0.2">
      <c r="G559" s="11"/>
      <c r="H559" s="11"/>
    </row>
    <row r="560" spans="7:8" x14ac:dyDescent="0.2">
      <c r="G560" s="11"/>
      <c r="H560" s="11"/>
    </row>
    <row r="561" spans="7:8" x14ac:dyDescent="0.2">
      <c r="G561" s="11"/>
      <c r="H561" s="11"/>
    </row>
    <row r="562" spans="7:8" x14ac:dyDescent="0.2">
      <c r="G562" s="11"/>
      <c r="H562" s="11"/>
    </row>
    <row r="563" spans="7:8" x14ac:dyDescent="0.2">
      <c r="G563" s="11"/>
      <c r="H563" s="11"/>
    </row>
    <row r="564" spans="7:8" x14ac:dyDescent="0.2">
      <c r="G564" s="11"/>
      <c r="H564" s="11"/>
    </row>
    <row r="565" spans="7:8" x14ac:dyDescent="0.2">
      <c r="G565" s="11"/>
      <c r="H565" s="11"/>
    </row>
    <row r="566" spans="7:8" x14ac:dyDescent="0.2">
      <c r="G566" s="11"/>
      <c r="H566" s="11"/>
    </row>
    <row r="567" spans="7:8" x14ac:dyDescent="0.2">
      <c r="G567" s="11"/>
      <c r="H567" s="11"/>
    </row>
    <row r="568" spans="7:8" x14ac:dyDescent="0.2">
      <c r="G568" s="11"/>
      <c r="H568" s="11"/>
    </row>
    <row r="569" spans="7:8" x14ac:dyDescent="0.2">
      <c r="G569" s="11"/>
      <c r="H569" s="11"/>
    </row>
    <row r="570" spans="7:8" x14ac:dyDescent="0.2">
      <c r="G570" s="11"/>
      <c r="H570" s="11"/>
    </row>
    <row r="571" spans="7:8" x14ac:dyDescent="0.2">
      <c r="G571" s="11"/>
      <c r="H571" s="11"/>
    </row>
    <row r="572" spans="7:8" x14ac:dyDescent="0.2">
      <c r="G572" s="11"/>
      <c r="H572" s="11"/>
    </row>
    <row r="573" spans="7:8" x14ac:dyDescent="0.2">
      <c r="G573" s="11"/>
      <c r="H573" s="11"/>
    </row>
    <row r="574" spans="7:8" x14ac:dyDescent="0.2">
      <c r="G574" s="11"/>
      <c r="H574" s="11"/>
    </row>
    <row r="575" spans="7:8" x14ac:dyDescent="0.2">
      <c r="G575" s="11"/>
      <c r="H575" s="11"/>
    </row>
    <row r="576" spans="7:8" x14ac:dyDescent="0.2">
      <c r="G576" s="11"/>
      <c r="H576" s="11"/>
    </row>
    <row r="577" spans="7:8" x14ac:dyDescent="0.2">
      <c r="G577" s="11"/>
      <c r="H577" s="11"/>
    </row>
    <row r="578" spans="7:8" x14ac:dyDescent="0.2">
      <c r="G578" s="11"/>
      <c r="H578" s="11"/>
    </row>
    <row r="579" spans="7:8" x14ac:dyDescent="0.2">
      <c r="G579" s="11"/>
      <c r="H579" s="11"/>
    </row>
    <row r="580" spans="7:8" x14ac:dyDescent="0.2">
      <c r="G580" s="11"/>
      <c r="H580" s="11"/>
    </row>
    <row r="581" spans="7:8" x14ac:dyDescent="0.2">
      <c r="G581" s="11"/>
      <c r="H581" s="11"/>
    </row>
    <row r="582" spans="7:8" x14ac:dyDescent="0.2">
      <c r="G582" s="11"/>
      <c r="H582" s="11"/>
    </row>
    <row r="583" spans="7:8" x14ac:dyDescent="0.2">
      <c r="G583" s="11"/>
      <c r="H583" s="11"/>
    </row>
    <row r="584" spans="7:8" x14ac:dyDescent="0.2">
      <c r="G584" s="11"/>
      <c r="H584" s="11"/>
    </row>
    <row r="585" spans="7:8" x14ac:dyDescent="0.2">
      <c r="G585" s="11"/>
      <c r="H585" s="11"/>
    </row>
    <row r="586" spans="7:8" x14ac:dyDescent="0.2">
      <c r="G586" s="11"/>
      <c r="H586" s="11"/>
    </row>
    <row r="587" spans="7:8" x14ac:dyDescent="0.2">
      <c r="G587" s="11"/>
      <c r="H587" s="11"/>
    </row>
    <row r="588" spans="7:8" x14ac:dyDescent="0.2">
      <c r="G588" s="11"/>
      <c r="H588" s="11"/>
    </row>
    <row r="589" spans="7:8" x14ac:dyDescent="0.2">
      <c r="G589" s="11"/>
      <c r="H589" s="11"/>
    </row>
    <row r="590" spans="7:8" x14ac:dyDescent="0.2">
      <c r="G590" s="11"/>
      <c r="H590" s="11"/>
    </row>
    <row r="591" spans="7:8" x14ac:dyDescent="0.2">
      <c r="G591" s="11"/>
      <c r="H591" s="11"/>
    </row>
    <row r="592" spans="7:8" x14ac:dyDescent="0.2">
      <c r="G592" s="11"/>
      <c r="H592" s="11"/>
    </row>
    <row r="593" spans="7:8" x14ac:dyDescent="0.2">
      <c r="G593" s="11"/>
      <c r="H593" s="11"/>
    </row>
    <row r="594" spans="7:8" x14ac:dyDescent="0.2">
      <c r="G594" s="11"/>
      <c r="H594" s="11"/>
    </row>
    <row r="595" spans="7:8" x14ac:dyDescent="0.2">
      <c r="G595" s="11"/>
      <c r="H595" s="11"/>
    </row>
    <row r="596" spans="7:8" x14ac:dyDescent="0.2">
      <c r="G596" s="11"/>
      <c r="H596" s="11"/>
    </row>
    <row r="597" spans="7:8" x14ac:dyDescent="0.2">
      <c r="G597" s="11"/>
      <c r="H597" s="11"/>
    </row>
    <row r="598" spans="7:8" x14ac:dyDescent="0.2">
      <c r="G598" s="11"/>
      <c r="H598" s="11"/>
    </row>
    <row r="599" spans="7:8" x14ac:dyDescent="0.2">
      <c r="G599" s="11"/>
      <c r="H599" s="11"/>
    </row>
    <row r="600" spans="7:8" x14ac:dyDescent="0.2">
      <c r="G600" s="11"/>
      <c r="H600" s="11"/>
    </row>
    <row r="601" spans="7:8" x14ac:dyDescent="0.2">
      <c r="G601" s="11"/>
      <c r="H601" s="11"/>
    </row>
    <row r="602" spans="7:8" x14ac:dyDescent="0.2">
      <c r="G602" s="11"/>
      <c r="H602" s="11"/>
    </row>
    <row r="603" spans="7:8" x14ac:dyDescent="0.2">
      <c r="G603" s="11"/>
      <c r="H603" s="11"/>
    </row>
    <row r="604" spans="7:8" x14ac:dyDescent="0.2">
      <c r="G604" s="11"/>
      <c r="H604" s="11"/>
    </row>
    <row r="605" spans="7:8" x14ac:dyDescent="0.2">
      <c r="G605" s="11"/>
      <c r="H605" s="11"/>
    </row>
    <row r="606" spans="7:8" x14ac:dyDescent="0.2">
      <c r="G606" s="11"/>
      <c r="H606" s="11"/>
    </row>
    <row r="607" spans="7:8" x14ac:dyDescent="0.2">
      <c r="G607" s="11"/>
      <c r="H607" s="11"/>
    </row>
    <row r="608" spans="7:8" x14ac:dyDescent="0.2">
      <c r="G608" s="11"/>
      <c r="H608" s="11"/>
    </row>
    <row r="609" spans="7:8" x14ac:dyDescent="0.2">
      <c r="G609" s="11"/>
      <c r="H609" s="11"/>
    </row>
    <row r="610" spans="7:8" x14ac:dyDescent="0.2">
      <c r="G610" s="11"/>
      <c r="H610" s="11"/>
    </row>
    <row r="611" spans="7:8" x14ac:dyDescent="0.2">
      <c r="G611" s="11"/>
      <c r="H611" s="11"/>
    </row>
    <row r="612" spans="7:8" x14ac:dyDescent="0.2">
      <c r="G612" s="11"/>
      <c r="H612" s="11"/>
    </row>
    <row r="613" spans="7:8" x14ac:dyDescent="0.2">
      <c r="G613" s="11"/>
      <c r="H613" s="11"/>
    </row>
    <row r="614" spans="7:8" x14ac:dyDescent="0.2">
      <c r="G614" s="11"/>
      <c r="H614" s="11"/>
    </row>
    <row r="615" spans="7:8" x14ac:dyDescent="0.2">
      <c r="G615" s="11"/>
      <c r="H615" s="11"/>
    </row>
    <row r="616" spans="7:8" x14ac:dyDescent="0.2">
      <c r="G616" s="11"/>
      <c r="H616" s="11"/>
    </row>
    <row r="617" spans="7:8" x14ac:dyDescent="0.2">
      <c r="G617" s="11"/>
      <c r="H617" s="11"/>
    </row>
    <row r="618" spans="7:8" x14ac:dyDescent="0.2">
      <c r="G618" s="11"/>
      <c r="H618" s="11"/>
    </row>
    <row r="619" spans="7:8" x14ac:dyDescent="0.2">
      <c r="G619" s="11"/>
      <c r="H619" s="11"/>
    </row>
    <row r="620" spans="7:8" x14ac:dyDescent="0.2">
      <c r="G620" s="11"/>
      <c r="H620" s="11"/>
    </row>
    <row r="621" spans="7:8" x14ac:dyDescent="0.2">
      <c r="G621" s="11"/>
      <c r="H621" s="11"/>
    </row>
    <row r="622" spans="7:8" x14ac:dyDescent="0.2">
      <c r="G622" s="11"/>
      <c r="H622" s="11"/>
    </row>
    <row r="623" spans="7:8" x14ac:dyDescent="0.2">
      <c r="G623" s="11"/>
      <c r="H623" s="11"/>
    </row>
    <row r="624" spans="7:8" x14ac:dyDescent="0.2">
      <c r="G624" s="11"/>
      <c r="H624" s="11"/>
    </row>
    <row r="625" spans="7:8" x14ac:dyDescent="0.2">
      <c r="G625" s="11"/>
      <c r="H625" s="11"/>
    </row>
    <row r="626" spans="7:8" x14ac:dyDescent="0.2">
      <c r="G626" s="11"/>
      <c r="H626" s="11"/>
    </row>
    <row r="627" spans="7:8" x14ac:dyDescent="0.2">
      <c r="G627" s="11"/>
      <c r="H627" s="11"/>
    </row>
    <row r="628" spans="7:8" x14ac:dyDescent="0.2">
      <c r="G628" s="11"/>
      <c r="H628" s="11"/>
    </row>
    <row r="629" spans="7:8" x14ac:dyDescent="0.2">
      <c r="G629" s="11"/>
      <c r="H629" s="11"/>
    </row>
    <row r="630" spans="7:8" x14ac:dyDescent="0.2">
      <c r="G630" s="11"/>
      <c r="H630" s="11"/>
    </row>
    <row r="631" spans="7:8" x14ac:dyDescent="0.2">
      <c r="G631" s="11"/>
      <c r="H631" s="11"/>
    </row>
    <row r="632" spans="7:8" x14ac:dyDescent="0.2">
      <c r="G632" s="11"/>
      <c r="H632" s="11"/>
    </row>
    <row r="633" spans="7:8" x14ac:dyDescent="0.2">
      <c r="G633" s="11"/>
      <c r="H633" s="11"/>
    </row>
    <row r="634" spans="7:8" x14ac:dyDescent="0.2">
      <c r="G634" s="11"/>
      <c r="H634" s="11"/>
    </row>
    <row r="635" spans="7:8" x14ac:dyDescent="0.2">
      <c r="G635" s="11"/>
      <c r="H635" s="11"/>
    </row>
    <row r="636" spans="7:8" x14ac:dyDescent="0.2">
      <c r="G636" s="11"/>
      <c r="H636" s="11"/>
    </row>
    <row r="637" spans="7:8" x14ac:dyDescent="0.2">
      <c r="G637" s="11"/>
      <c r="H637" s="11"/>
    </row>
    <row r="638" spans="7:8" x14ac:dyDescent="0.2">
      <c r="G638" s="11"/>
      <c r="H638" s="11"/>
    </row>
    <row r="639" spans="7:8" x14ac:dyDescent="0.2">
      <c r="G639" s="11"/>
      <c r="H639" s="11"/>
    </row>
    <row r="640" spans="7:8" x14ac:dyDescent="0.2">
      <c r="G640" s="11"/>
      <c r="H640" s="11"/>
    </row>
    <row r="641" spans="7:8" x14ac:dyDescent="0.2">
      <c r="G641" s="11"/>
      <c r="H641" s="11"/>
    </row>
    <row r="642" spans="7:8" x14ac:dyDescent="0.2">
      <c r="G642" s="11"/>
      <c r="H642" s="11"/>
    </row>
    <row r="643" spans="7:8" x14ac:dyDescent="0.2">
      <c r="G643" s="11"/>
      <c r="H643" s="11"/>
    </row>
    <row r="644" spans="7:8" x14ac:dyDescent="0.2">
      <c r="G644" s="11"/>
      <c r="H644" s="11"/>
    </row>
    <row r="645" spans="7:8" x14ac:dyDescent="0.2">
      <c r="G645" s="11"/>
      <c r="H645" s="11"/>
    </row>
    <row r="646" spans="7:8" x14ac:dyDescent="0.2">
      <c r="G646" s="11"/>
      <c r="H646" s="11"/>
    </row>
    <row r="647" spans="7:8" x14ac:dyDescent="0.2">
      <c r="G647" s="11"/>
      <c r="H647" s="11"/>
    </row>
    <row r="648" spans="7:8" x14ac:dyDescent="0.2">
      <c r="G648" s="11"/>
      <c r="H648" s="11"/>
    </row>
    <row r="649" spans="7:8" x14ac:dyDescent="0.2">
      <c r="G649" s="11"/>
      <c r="H649" s="11"/>
    </row>
    <row r="650" spans="7:8" x14ac:dyDescent="0.2">
      <c r="G650" s="11"/>
      <c r="H650" s="11"/>
    </row>
    <row r="651" spans="7:8" x14ac:dyDescent="0.2">
      <c r="G651" s="11"/>
      <c r="H651" s="11"/>
    </row>
    <row r="652" spans="7:8" x14ac:dyDescent="0.2">
      <c r="G652" s="11"/>
      <c r="H652" s="11"/>
    </row>
    <row r="653" spans="7:8" x14ac:dyDescent="0.2">
      <c r="G653" s="11"/>
      <c r="H653" s="11"/>
    </row>
    <row r="654" spans="7:8" x14ac:dyDescent="0.2">
      <c r="G654" s="11"/>
      <c r="H654" s="11"/>
    </row>
    <row r="655" spans="7:8" x14ac:dyDescent="0.2">
      <c r="G655" s="11"/>
      <c r="H655" s="11"/>
    </row>
    <row r="656" spans="7:8" x14ac:dyDescent="0.2">
      <c r="G656" s="11"/>
      <c r="H656" s="11"/>
    </row>
    <row r="657" spans="7:8" x14ac:dyDescent="0.2">
      <c r="G657" s="11"/>
      <c r="H657" s="11"/>
    </row>
    <row r="658" spans="7:8" x14ac:dyDescent="0.2">
      <c r="G658" s="11"/>
      <c r="H658" s="11"/>
    </row>
    <row r="659" spans="7:8" x14ac:dyDescent="0.2">
      <c r="G659" s="11"/>
      <c r="H659" s="11"/>
    </row>
    <row r="660" spans="7:8" x14ac:dyDescent="0.2">
      <c r="G660" s="11"/>
      <c r="H660" s="11"/>
    </row>
    <row r="661" spans="7:8" x14ac:dyDescent="0.2">
      <c r="G661" s="11"/>
      <c r="H661" s="11"/>
    </row>
    <row r="662" spans="7:8" x14ac:dyDescent="0.2">
      <c r="G662" s="11"/>
      <c r="H662" s="11"/>
    </row>
    <row r="663" spans="7:8" x14ac:dyDescent="0.2">
      <c r="G663" s="11"/>
      <c r="H663" s="11"/>
    </row>
    <row r="664" spans="7:8" x14ac:dyDescent="0.2">
      <c r="G664" s="11"/>
      <c r="H664" s="11"/>
    </row>
    <row r="665" spans="7:8" x14ac:dyDescent="0.2">
      <c r="G665" s="11"/>
      <c r="H665" s="11"/>
    </row>
    <row r="666" spans="7:8" x14ac:dyDescent="0.2">
      <c r="G666" s="11"/>
      <c r="H666" s="11"/>
    </row>
    <row r="667" spans="7:8" x14ac:dyDescent="0.2">
      <c r="G667" s="11"/>
      <c r="H667" s="11"/>
    </row>
    <row r="668" spans="7:8" x14ac:dyDescent="0.2">
      <c r="G668" s="11"/>
      <c r="H668" s="11"/>
    </row>
    <row r="669" spans="7:8" x14ac:dyDescent="0.2">
      <c r="G669" s="11"/>
      <c r="H669" s="11"/>
    </row>
    <row r="670" spans="7:8" x14ac:dyDescent="0.2">
      <c r="G670" s="11"/>
      <c r="H670" s="11"/>
    </row>
    <row r="671" spans="7:8" x14ac:dyDescent="0.2">
      <c r="G671" s="11"/>
      <c r="H671" s="11"/>
    </row>
    <row r="672" spans="7:8" x14ac:dyDescent="0.2">
      <c r="G672" s="11"/>
      <c r="H672" s="11"/>
    </row>
    <row r="673" spans="7:8" x14ac:dyDescent="0.2">
      <c r="G673" s="11"/>
      <c r="H673" s="11"/>
    </row>
    <row r="674" spans="7:8" x14ac:dyDescent="0.2">
      <c r="G674" s="11"/>
      <c r="H674" s="11"/>
    </row>
    <row r="675" spans="7:8" x14ac:dyDescent="0.2">
      <c r="G675" s="11"/>
      <c r="H675" s="11"/>
    </row>
    <row r="676" spans="7:8" x14ac:dyDescent="0.2">
      <c r="G676" s="11"/>
      <c r="H676" s="11"/>
    </row>
    <row r="677" spans="7:8" x14ac:dyDescent="0.2">
      <c r="G677" s="11"/>
      <c r="H677" s="11"/>
    </row>
    <row r="678" spans="7:8" x14ac:dyDescent="0.2">
      <c r="G678" s="11"/>
      <c r="H678" s="11"/>
    </row>
    <row r="679" spans="7:8" x14ac:dyDescent="0.2">
      <c r="G679" s="11"/>
      <c r="H679" s="11"/>
    </row>
    <row r="680" spans="7:8" x14ac:dyDescent="0.2">
      <c r="G680" s="11"/>
      <c r="H680" s="11"/>
    </row>
    <row r="681" spans="7:8" x14ac:dyDescent="0.2">
      <c r="G681" s="11"/>
      <c r="H681" s="11"/>
    </row>
    <row r="682" spans="7:8" x14ac:dyDescent="0.2">
      <c r="G682" s="11"/>
      <c r="H682" s="11"/>
    </row>
    <row r="683" spans="7:8" x14ac:dyDescent="0.2">
      <c r="G683" s="11"/>
      <c r="H683" s="11"/>
    </row>
    <row r="684" spans="7:8" x14ac:dyDescent="0.2">
      <c r="G684" s="11"/>
      <c r="H684" s="11"/>
    </row>
    <row r="685" spans="7:8" x14ac:dyDescent="0.2">
      <c r="G685" s="11"/>
      <c r="H685" s="11"/>
    </row>
    <row r="686" spans="7:8" x14ac:dyDescent="0.2">
      <c r="G686" s="11"/>
      <c r="H686" s="11"/>
    </row>
    <row r="687" spans="7:8" x14ac:dyDescent="0.2">
      <c r="G687" s="11"/>
      <c r="H687" s="11"/>
    </row>
    <row r="688" spans="7:8" x14ac:dyDescent="0.2">
      <c r="G688" s="11"/>
      <c r="H688" s="11"/>
    </row>
    <row r="689" spans="7:8" x14ac:dyDescent="0.2">
      <c r="G689" s="11"/>
      <c r="H689" s="11"/>
    </row>
    <row r="690" spans="7:8" x14ac:dyDescent="0.2">
      <c r="G690" s="11"/>
      <c r="H690" s="11"/>
    </row>
    <row r="691" spans="7:8" x14ac:dyDescent="0.2">
      <c r="G691" s="11"/>
      <c r="H691" s="11"/>
    </row>
    <row r="692" spans="7:8" x14ac:dyDescent="0.2">
      <c r="G692" s="11"/>
      <c r="H692" s="11"/>
    </row>
    <row r="693" spans="7:8" x14ac:dyDescent="0.2">
      <c r="G693" s="11"/>
      <c r="H693" s="11"/>
    </row>
    <row r="694" spans="7:8" x14ac:dyDescent="0.2">
      <c r="G694" s="11"/>
      <c r="H694" s="11"/>
    </row>
    <row r="695" spans="7:8" x14ac:dyDescent="0.2">
      <c r="G695" s="11"/>
      <c r="H695" s="11"/>
    </row>
    <row r="696" spans="7:8" x14ac:dyDescent="0.2">
      <c r="G696" s="11"/>
      <c r="H696" s="11"/>
    </row>
    <row r="697" spans="7:8" x14ac:dyDescent="0.2">
      <c r="G697" s="11"/>
      <c r="H697" s="11"/>
    </row>
    <row r="698" spans="7:8" x14ac:dyDescent="0.2">
      <c r="G698" s="11"/>
      <c r="H698" s="11"/>
    </row>
    <row r="699" spans="7:8" x14ac:dyDescent="0.2">
      <c r="G699" s="11"/>
      <c r="H699" s="11"/>
    </row>
    <row r="700" spans="7:8" x14ac:dyDescent="0.2">
      <c r="G700" s="11"/>
      <c r="H700" s="11"/>
    </row>
    <row r="701" spans="7:8" x14ac:dyDescent="0.2">
      <c r="G701" s="11"/>
      <c r="H701" s="11"/>
    </row>
    <row r="702" spans="7:8" x14ac:dyDescent="0.2">
      <c r="G702" s="11"/>
      <c r="H702" s="11"/>
    </row>
    <row r="703" spans="7:8" x14ac:dyDescent="0.2">
      <c r="G703" s="11"/>
      <c r="H703" s="11"/>
    </row>
    <row r="704" spans="7:8" x14ac:dyDescent="0.2">
      <c r="G704" s="11"/>
      <c r="H704" s="11"/>
    </row>
    <row r="705" spans="7:8" x14ac:dyDescent="0.2">
      <c r="G705" s="11"/>
      <c r="H705" s="11"/>
    </row>
    <row r="706" spans="7:8" x14ac:dyDescent="0.2">
      <c r="G706" s="11"/>
      <c r="H706" s="11"/>
    </row>
    <row r="707" spans="7:8" x14ac:dyDescent="0.2">
      <c r="G707" s="11"/>
      <c r="H707" s="11"/>
    </row>
    <row r="708" spans="7:8" x14ac:dyDescent="0.2">
      <c r="G708" s="11"/>
      <c r="H708" s="11"/>
    </row>
    <row r="709" spans="7:8" x14ac:dyDescent="0.2">
      <c r="G709" s="11"/>
      <c r="H709" s="11"/>
    </row>
    <row r="710" spans="7:8" x14ac:dyDescent="0.2">
      <c r="G710" s="11"/>
      <c r="H710" s="11"/>
    </row>
    <row r="711" spans="7:8" x14ac:dyDescent="0.2">
      <c r="G711" s="11"/>
      <c r="H711" s="11"/>
    </row>
    <row r="712" spans="7:8" x14ac:dyDescent="0.2">
      <c r="G712" s="11"/>
      <c r="H712" s="11"/>
    </row>
    <row r="713" spans="7:8" x14ac:dyDescent="0.2">
      <c r="G713" s="11"/>
      <c r="H713" s="11"/>
    </row>
    <row r="714" spans="7:8" x14ac:dyDescent="0.2">
      <c r="G714" s="11"/>
      <c r="H714" s="11"/>
    </row>
    <row r="715" spans="7:8" x14ac:dyDescent="0.2">
      <c r="G715" s="11"/>
      <c r="H715" s="11"/>
    </row>
    <row r="716" spans="7:8" x14ac:dyDescent="0.2">
      <c r="G716" s="11"/>
      <c r="H716" s="11"/>
    </row>
    <row r="717" spans="7:8" x14ac:dyDescent="0.2">
      <c r="G717" s="11"/>
      <c r="H717" s="11"/>
    </row>
    <row r="718" spans="7:8" x14ac:dyDescent="0.2">
      <c r="G718" s="11"/>
      <c r="H718" s="11"/>
    </row>
    <row r="719" spans="7:8" x14ac:dyDescent="0.2">
      <c r="G719" s="11"/>
      <c r="H719" s="11"/>
    </row>
    <row r="720" spans="7:8" x14ac:dyDescent="0.2">
      <c r="G720" s="11"/>
      <c r="H720" s="11"/>
    </row>
    <row r="721" spans="7:8" x14ac:dyDescent="0.2">
      <c r="G721" s="11"/>
      <c r="H721" s="11"/>
    </row>
    <row r="722" spans="7:8" x14ac:dyDescent="0.2">
      <c r="G722" s="11"/>
      <c r="H722" s="11"/>
    </row>
    <row r="723" spans="7:8" x14ac:dyDescent="0.2">
      <c r="G723" s="11"/>
      <c r="H723" s="11"/>
    </row>
    <row r="724" spans="7:8" x14ac:dyDescent="0.2">
      <c r="G724" s="11"/>
      <c r="H724" s="11"/>
    </row>
    <row r="725" spans="7:8" x14ac:dyDescent="0.2">
      <c r="G725" s="11"/>
      <c r="H725" s="11"/>
    </row>
    <row r="726" spans="7:8" x14ac:dyDescent="0.2">
      <c r="G726" s="11"/>
      <c r="H726" s="11"/>
    </row>
    <row r="727" spans="7:8" x14ac:dyDescent="0.2">
      <c r="G727" s="11"/>
      <c r="H727" s="11"/>
    </row>
    <row r="728" spans="7:8" x14ac:dyDescent="0.2">
      <c r="G728" s="11"/>
      <c r="H728" s="11"/>
    </row>
    <row r="729" spans="7:8" x14ac:dyDescent="0.2">
      <c r="G729" s="11"/>
      <c r="H729" s="11"/>
    </row>
    <row r="730" spans="7:8" x14ac:dyDescent="0.2">
      <c r="G730" s="11"/>
      <c r="H730" s="11"/>
    </row>
    <row r="731" spans="7:8" x14ac:dyDescent="0.2">
      <c r="G731" s="11"/>
      <c r="H731" s="11"/>
    </row>
    <row r="732" spans="7:8" x14ac:dyDescent="0.2">
      <c r="G732" s="11"/>
      <c r="H732" s="11"/>
    </row>
    <row r="733" spans="7:8" x14ac:dyDescent="0.2">
      <c r="G733" s="11"/>
      <c r="H733" s="11"/>
    </row>
    <row r="734" spans="7:8" x14ac:dyDescent="0.2">
      <c r="G734" s="11"/>
      <c r="H734" s="11"/>
    </row>
    <row r="735" spans="7:8" x14ac:dyDescent="0.2">
      <c r="G735" s="11"/>
      <c r="H735" s="11"/>
    </row>
    <row r="736" spans="7:8" x14ac:dyDescent="0.2">
      <c r="G736" s="11"/>
      <c r="H736" s="11"/>
    </row>
    <row r="737" spans="7:8" x14ac:dyDescent="0.2">
      <c r="G737" s="11"/>
      <c r="H737" s="11"/>
    </row>
    <row r="738" spans="7:8" x14ac:dyDescent="0.2">
      <c r="G738" s="11"/>
      <c r="H738" s="11"/>
    </row>
    <row r="739" spans="7:8" x14ac:dyDescent="0.2">
      <c r="G739" s="11"/>
      <c r="H739" s="11"/>
    </row>
    <row r="740" spans="7:8" x14ac:dyDescent="0.2">
      <c r="G740" s="11"/>
      <c r="H740" s="11"/>
    </row>
    <row r="741" spans="7:8" x14ac:dyDescent="0.2">
      <c r="G741" s="11"/>
      <c r="H741" s="11"/>
    </row>
    <row r="742" spans="7:8" x14ac:dyDescent="0.2">
      <c r="G742" s="11"/>
      <c r="H742" s="11"/>
    </row>
    <row r="743" spans="7:8" x14ac:dyDescent="0.2">
      <c r="G743" s="11"/>
      <c r="H743" s="11"/>
    </row>
    <row r="744" spans="7:8" x14ac:dyDescent="0.2">
      <c r="G744" s="11"/>
      <c r="H744" s="11"/>
    </row>
    <row r="745" spans="7:8" x14ac:dyDescent="0.2">
      <c r="G745" s="11"/>
      <c r="H745" s="11"/>
    </row>
    <row r="746" spans="7:8" x14ac:dyDescent="0.2">
      <c r="G746" s="11"/>
      <c r="H746" s="11"/>
    </row>
    <row r="747" spans="7:8" x14ac:dyDescent="0.2">
      <c r="G747" s="11"/>
      <c r="H747" s="11"/>
    </row>
    <row r="748" spans="7:8" x14ac:dyDescent="0.2">
      <c r="G748" s="11"/>
      <c r="H748" s="11"/>
    </row>
    <row r="749" spans="7:8" x14ac:dyDescent="0.2">
      <c r="G749" s="11"/>
      <c r="H749" s="11"/>
    </row>
    <row r="750" spans="7:8" x14ac:dyDescent="0.2">
      <c r="G750" s="11"/>
      <c r="H750" s="11"/>
    </row>
    <row r="751" spans="7:8" x14ac:dyDescent="0.2">
      <c r="G751" s="11"/>
      <c r="H751" s="11"/>
    </row>
    <row r="752" spans="7:8" x14ac:dyDescent="0.2">
      <c r="G752" s="11"/>
      <c r="H752" s="11"/>
    </row>
    <row r="753" spans="7:8" x14ac:dyDescent="0.2">
      <c r="G753" s="11"/>
      <c r="H753" s="11"/>
    </row>
    <row r="754" spans="7:8" x14ac:dyDescent="0.2">
      <c r="G754" s="11"/>
      <c r="H754" s="11"/>
    </row>
    <row r="755" spans="7:8" x14ac:dyDescent="0.2">
      <c r="G755" s="11"/>
      <c r="H755" s="11"/>
    </row>
    <row r="756" spans="7:8" x14ac:dyDescent="0.2">
      <c r="G756" s="11"/>
      <c r="H756" s="11"/>
    </row>
    <row r="757" spans="7:8" x14ac:dyDescent="0.2">
      <c r="G757" s="11"/>
      <c r="H757" s="11"/>
    </row>
    <row r="758" spans="7:8" x14ac:dyDescent="0.2">
      <c r="G758" s="11"/>
      <c r="H758" s="11"/>
    </row>
    <row r="759" spans="7:8" x14ac:dyDescent="0.2">
      <c r="G759" s="11"/>
      <c r="H759" s="11"/>
    </row>
    <row r="760" spans="7:8" x14ac:dyDescent="0.2">
      <c r="G760" s="11"/>
      <c r="H760" s="11"/>
    </row>
    <row r="761" spans="7:8" x14ac:dyDescent="0.2">
      <c r="G761" s="11"/>
      <c r="H761" s="11"/>
    </row>
    <row r="762" spans="7:8" x14ac:dyDescent="0.2">
      <c r="G762" s="11"/>
      <c r="H762" s="11"/>
    </row>
    <row r="763" spans="7:8" x14ac:dyDescent="0.2">
      <c r="G763" s="11"/>
      <c r="H763" s="11"/>
    </row>
    <row r="764" spans="7:8" x14ac:dyDescent="0.2">
      <c r="G764" s="11"/>
      <c r="H764" s="11"/>
    </row>
    <row r="765" spans="7:8" x14ac:dyDescent="0.2">
      <c r="G765" s="11"/>
      <c r="H765" s="11"/>
    </row>
    <row r="766" spans="7:8" x14ac:dyDescent="0.2">
      <c r="G766" s="11"/>
      <c r="H766" s="11"/>
    </row>
    <row r="767" spans="7:8" x14ac:dyDescent="0.2">
      <c r="G767" s="11"/>
      <c r="H767" s="11"/>
    </row>
    <row r="768" spans="7:8" x14ac:dyDescent="0.2">
      <c r="G768" s="11"/>
      <c r="H768" s="11"/>
    </row>
    <row r="769" spans="7:8" x14ac:dyDescent="0.2">
      <c r="G769" s="11"/>
      <c r="H769" s="11"/>
    </row>
    <row r="770" spans="7:8" x14ac:dyDescent="0.2">
      <c r="G770" s="11"/>
      <c r="H770" s="11"/>
    </row>
    <row r="771" spans="7:8" x14ac:dyDescent="0.2">
      <c r="G771" s="11"/>
      <c r="H771" s="11"/>
    </row>
    <row r="772" spans="7:8" x14ac:dyDescent="0.2">
      <c r="G772" s="11"/>
      <c r="H772" s="11"/>
    </row>
    <row r="773" spans="7:8" x14ac:dyDescent="0.2">
      <c r="G773" s="11"/>
      <c r="H773" s="11"/>
    </row>
    <row r="774" spans="7:8" x14ac:dyDescent="0.2">
      <c r="G774" s="11"/>
      <c r="H774" s="11"/>
    </row>
    <row r="775" spans="7:8" x14ac:dyDescent="0.2">
      <c r="G775" s="11"/>
      <c r="H775" s="11"/>
    </row>
    <row r="776" spans="7:8" x14ac:dyDescent="0.2">
      <c r="G776" s="11"/>
      <c r="H776" s="11"/>
    </row>
    <row r="777" spans="7:8" x14ac:dyDescent="0.2">
      <c r="G777" s="11"/>
      <c r="H777" s="11"/>
    </row>
    <row r="778" spans="7:8" x14ac:dyDescent="0.2">
      <c r="G778" s="11"/>
      <c r="H778" s="11"/>
    </row>
    <row r="779" spans="7:8" x14ac:dyDescent="0.2">
      <c r="G779" s="11"/>
      <c r="H779" s="11"/>
    </row>
    <row r="780" spans="7:8" x14ac:dyDescent="0.2">
      <c r="G780" s="11"/>
      <c r="H780" s="11"/>
    </row>
    <row r="781" spans="7:8" x14ac:dyDescent="0.2">
      <c r="G781" s="11"/>
      <c r="H781" s="11"/>
    </row>
    <row r="782" spans="7:8" x14ac:dyDescent="0.2">
      <c r="G782" s="11"/>
      <c r="H782" s="11"/>
    </row>
    <row r="783" spans="7:8" x14ac:dyDescent="0.2">
      <c r="G783" s="11"/>
      <c r="H783" s="11"/>
    </row>
    <row r="784" spans="7:8" x14ac:dyDescent="0.2">
      <c r="G784" s="11"/>
      <c r="H784" s="11"/>
    </row>
    <row r="785" spans="7:8" x14ac:dyDescent="0.2">
      <c r="G785" s="11"/>
      <c r="H785" s="11"/>
    </row>
    <row r="786" spans="7:8" x14ac:dyDescent="0.2">
      <c r="G786" s="11"/>
      <c r="H786" s="11"/>
    </row>
    <row r="787" spans="7:8" x14ac:dyDescent="0.2">
      <c r="G787" s="11"/>
      <c r="H787" s="11"/>
    </row>
    <row r="788" spans="7:8" x14ac:dyDescent="0.2">
      <c r="G788" s="11"/>
      <c r="H788" s="11"/>
    </row>
    <row r="789" spans="7:8" x14ac:dyDescent="0.2">
      <c r="G789" s="11"/>
      <c r="H789" s="11"/>
    </row>
    <row r="790" spans="7:8" x14ac:dyDescent="0.2">
      <c r="G790" s="11"/>
      <c r="H790" s="11"/>
    </row>
    <row r="791" spans="7:8" x14ac:dyDescent="0.2">
      <c r="G791" s="11"/>
      <c r="H791" s="11"/>
    </row>
    <row r="792" spans="7:8" x14ac:dyDescent="0.2">
      <c r="G792" s="11"/>
      <c r="H792" s="11"/>
    </row>
    <row r="793" spans="7:8" x14ac:dyDescent="0.2">
      <c r="G793" s="11"/>
      <c r="H793" s="11"/>
    </row>
    <row r="794" spans="7:8" x14ac:dyDescent="0.2">
      <c r="G794" s="11"/>
      <c r="H794" s="11"/>
    </row>
    <row r="795" spans="7:8" x14ac:dyDescent="0.2">
      <c r="G795" s="11"/>
      <c r="H795" s="11"/>
    </row>
    <row r="796" spans="7:8" x14ac:dyDescent="0.2">
      <c r="G796" s="11"/>
      <c r="H796" s="11"/>
    </row>
    <row r="797" spans="7:8" x14ac:dyDescent="0.2">
      <c r="G797" s="11"/>
      <c r="H797" s="11"/>
    </row>
    <row r="798" spans="7:8" x14ac:dyDescent="0.2">
      <c r="G798" s="11"/>
      <c r="H798" s="11"/>
    </row>
    <row r="799" spans="7:8" x14ac:dyDescent="0.2">
      <c r="G799" s="11"/>
      <c r="H799" s="11"/>
    </row>
    <row r="800" spans="7:8" x14ac:dyDescent="0.2">
      <c r="G800" s="11"/>
      <c r="H800" s="11"/>
    </row>
    <row r="801" spans="7:8" x14ac:dyDescent="0.2">
      <c r="G801" s="11"/>
      <c r="H801" s="11"/>
    </row>
    <row r="802" spans="7:8" x14ac:dyDescent="0.2">
      <c r="G802" s="11"/>
      <c r="H802" s="11"/>
    </row>
    <row r="803" spans="7:8" x14ac:dyDescent="0.2">
      <c r="G803" s="11"/>
      <c r="H803" s="11"/>
    </row>
    <row r="804" spans="7:8" x14ac:dyDescent="0.2">
      <c r="G804" s="11"/>
      <c r="H804" s="11"/>
    </row>
    <row r="805" spans="7:8" x14ac:dyDescent="0.2">
      <c r="G805" s="11"/>
      <c r="H805" s="11"/>
    </row>
    <row r="806" spans="7:8" x14ac:dyDescent="0.2">
      <c r="G806" s="11"/>
      <c r="H806" s="11"/>
    </row>
    <row r="807" spans="7:8" x14ac:dyDescent="0.2">
      <c r="G807" s="11"/>
      <c r="H807" s="11"/>
    </row>
    <row r="808" spans="7:8" x14ac:dyDescent="0.2">
      <c r="G808" s="11"/>
      <c r="H808" s="11"/>
    </row>
    <row r="809" spans="7:8" x14ac:dyDescent="0.2">
      <c r="G809" s="11"/>
      <c r="H809" s="11"/>
    </row>
    <row r="810" spans="7:8" x14ac:dyDescent="0.2">
      <c r="G810" s="11"/>
      <c r="H810" s="11"/>
    </row>
    <row r="811" spans="7:8" x14ac:dyDescent="0.2">
      <c r="G811" s="11"/>
      <c r="H811" s="11"/>
    </row>
    <row r="812" spans="7:8" x14ac:dyDescent="0.2">
      <c r="G812" s="11"/>
      <c r="H812" s="11"/>
    </row>
    <row r="813" spans="7:8" x14ac:dyDescent="0.2">
      <c r="G813" s="11"/>
      <c r="H813" s="11"/>
    </row>
    <row r="814" spans="7:8" x14ac:dyDescent="0.2">
      <c r="G814" s="11"/>
      <c r="H814" s="11"/>
    </row>
    <row r="815" spans="7:8" x14ac:dyDescent="0.2">
      <c r="G815" s="11"/>
      <c r="H815" s="11"/>
    </row>
    <row r="816" spans="7:8" x14ac:dyDescent="0.2">
      <c r="G816" s="11"/>
      <c r="H816" s="11"/>
    </row>
    <row r="817" spans="7:8" x14ac:dyDescent="0.2">
      <c r="G817" s="11"/>
      <c r="H817" s="11"/>
    </row>
    <row r="818" spans="7:8" x14ac:dyDescent="0.2">
      <c r="G818" s="11"/>
      <c r="H818" s="11"/>
    </row>
    <row r="819" spans="7:8" x14ac:dyDescent="0.2">
      <c r="G819" s="11"/>
      <c r="H819" s="11"/>
    </row>
    <row r="820" spans="7:8" x14ac:dyDescent="0.2">
      <c r="G820" s="11"/>
      <c r="H820" s="11"/>
    </row>
    <row r="821" spans="7:8" x14ac:dyDescent="0.2">
      <c r="G821" s="11"/>
      <c r="H821" s="11"/>
    </row>
    <row r="822" spans="7:8" x14ac:dyDescent="0.2">
      <c r="G822" s="11"/>
      <c r="H822" s="11"/>
    </row>
    <row r="823" spans="7:8" x14ac:dyDescent="0.2">
      <c r="G823" s="11"/>
      <c r="H823" s="11"/>
    </row>
    <row r="824" spans="7:8" x14ac:dyDescent="0.2">
      <c r="G824" s="11"/>
      <c r="H824" s="11"/>
    </row>
    <row r="825" spans="7:8" x14ac:dyDescent="0.2">
      <c r="G825" s="11"/>
      <c r="H825" s="11"/>
    </row>
    <row r="826" spans="7:8" x14ac:dyDescent="0.2">
      <c r="G826" s="11"/>
      <c r="H826" s="11"/>
    </row>
    <row r="827" spans="7:8" x14ac:dyDescent="0.2">
      <c r="G827" s="11"/>
      <c r="H827" s="11"/>
    </row>
    <row r="828" spans="7:8" x14ac:dyDescent="0.2">
      <c r="G828" s="11"/>
      <c r="H828" s="11"/>
    </row>
    <row r="829" spans="7:8" x14ac:dyDescent="0.2">
      <c r="G829" s="11"/>
      <c r="H829" s="11"/>
    </row>
    <row r="830" spans="7:8" x14ac:dyDescent="0.2">
      <c r="G830" s="11"/>
      <c r="H830" s="11"/>
    </row>
    <row r="831" spans="7:8" x14ac:dyDescent="0.2">
      <c r="G831" s="11"/>
      <c r="H831" s="11"/>
    </row>
    <row r="832" spans="7:8" x14ac:dyDescent="0.2">
      <c r="G832" s="11"/>
      <c r="H832" s="11"/>
    </row>
    <row r="833" spans="7:8" x14ac:dyDescent="0.2">
      <c r="G833" s="11"/>
      <c r="H833" s="11"/>
    </row>
    <row r="834" spans="7:8" x14ac:dyDescent="0.2">
      <c r="G834" s="11"/>
      <c r="H834" s="11"/>
    </row>
    <row r="835" spans="7:8" x14ac:dyDescent="0.2">
      <c r="G835" s="11"/>
      <c r="H835" s="11"/>
    </row>
    <row r="836" spans="7:8" x14ac:dyDescent="0.2">
      <c r="G836" s="11"/>
      <c r="H836" s="11"/>
    </row>
    <row r="837" spans="7:8" x14ac:dyDescent="0.2">
      <c r="G837" s="11"/>
      <c r="H837" s="11"/>
    </row>
    <row r="838" spans="7:8" x14ac:dyDescent="0.2">
      <c r="G838" s="11"/>
      <c r="H838" s="11"/>
    </row>
    <row r="839" spans="7:8" x14ac:dyDescent="0.2">
      <c r="G839" s="11"/>
      <c r="H839" s="11"/>
    </row>
    <row r="840" spans="7:8" x14ac:dyDescent="0.2">
      <c r="G840" s="11"/>
      <c r="H840" s="11"/>
    </row>
    <row r="841" spans="7:8" x14ac:dyDescent="0.2">
      <c r="G841" s="11"/>
      <c r="H841" s="11"/>
    </row>
    <row r="842" spans="7:8" x14ac:dyDescent="0.2">
      <c r="G842" s="11"/>
      <c r="H842" s="11"/>
    </row>
    <row r="843" spans="7:8" x14ac:dyDescent="0.2">
      <c r="G843" s="11"/>
      <c r="H843" s="11"/>
    </row>
    <row r="844" spans="7:8" x14ac:dyDescent="0.2">
      <c r="G844" s="11"/>
      <c r="H844" s="11"/>
    </row>
    <row r="845" spans="7:8" x14ac:dyDescent="0.2">
      <c r="G845" s="11"/>
      <c r="H845" s="11"/>
    </row>
    <row r="846" spans="7:8" x14ac:dyDescent="0.2">
      <c r="G846" s="11"/>
      <c r="H846" s="11"/>
    </row>
    <row r="847" spans="7:8" x14ac:dyDescent="0.2">
      <c r="G847" s="11"/>
      <c r="H847" s="11"/>
    </row>
    <row r="848" spans="7:8" x14ac:dyDescent="0.2">
      <c r="G848" s="11"/>
      <c r="H848" s="11"/>
    </row>
    <row r="849" spans="7:8" x14ac:dyDescent="0.2">
      <c r="G849" s="11"/>
      <c r="H849" s="11"/>
    </row>
    <row r="850" spans="7:8" x14ac:dyDescent="0.2">
      <c r="G850" s="11"/>
      <c r="H850" s="11"/>
    </row>
    <row r="851" spans="7:8" x14ac:dyDescent="0.2">
      <c r="G851" s="11"/>
      <c r="H851" s="11"/>
    </row>
    <row r="852" spans="7:8" x14ac:dyDescent="0.2">
      <c r="G852" s="11"/>
      <c r="H852" s="11"/>
    </row>
    <row r="853" spans="7:8" x14ac:dyDescent="0.2">
      <c r="G853" s="11"/>
      <c r="H853" s="11"/>
    </row>
    <row r="854" spans="7:8" x14ac:dyDescent="0.2">
      <c r="G854" s="11"/>
      <c r="H854" s="11"/>
    </row>
    <row r="855" spans="7:8" x14ac:dyDescent="0.2">
      <c r="G855" s="11"/>
      <c r="H855" s="11"/>
    </row>
    <row r="856" spans="7:8" x14ac:dyDescent="0.2">
      <c r="G856" s="11"/>
      <c r="H856" s="11"/>
    </row>
    <row r="857" spans="7:8" x14ac:dyDescent="0.2">
      <c r="G857" s="11"/>
      <c r="H857" s="11"/>
    </row>
    <row r="858" spans="7:8" x14ac:dyDescent="0.2">
      <c r="G858" s="11"/>
      <c r="H858" s="11"/>
    </row>
    <row r="859" spans="7:8" x14ac:dyDescent="0.2">
      <c r="G859" s="11"/>
      <c r="H859" s="11"/>
    </row>
    <row r="860" spans="7:8" x14ac:dyDescent="0.2">
      <c r="G860" s="11"/>
      <c r="H860" s="11"/>
    </row>
    <row r="861" spans="7:8" x14ac:dyDescent="0.2">
      <c r="G861" s="11"/>
      <c r="H861" s="11"/>
    </row>
    <row r="862" spans="7:8" x14ac:dyDescent="0.2">
      <c r="G862" s="11"/>
      <c r="H862" s="11"/>
    </row>
    <row r="863" spans="7:8" x14ac:dyDescent="0.2">
      <c r="G863" s="11"/>
      <c r="H863" s="11"/>
    </row>
    <row r="864" spans="7:8" x14ac:dyDescent="0.2">
      <c r="G864" s="11"/>
      <c r="H864" s="11"/>
    </row>
    <row r="865" spans="7:8" x14ac:dyDescent="0.2">
      <c r="G865" s="11"/>
      <c r="H865" s="11"/>
    </row>
    <row r="866" spans="7:8" x14ac:dyDescent="0.2">
      <c r="G866" s="11"/>
      <c r="H866" s="11"/>
    </row>
    <row r="867" spans="7:8" x14ac:dyDescent="0.2">
      <c r="G867" s="11"/>
      <c r="H867" s="11"/>
    </row>
    <row r="868" spans="7:8" x14ac:dyDescent="0.2">
      <c r="G868" s="11"/>
      <c r="H868" s="11"/>
    </row>
    <row r="869" spans="7:8" x14ac:dyDescent="0.2">
      <c r="G869" s="11"/>
      <c r="H869" s="11"/>
    </row>
    <row r="870" spans="7:8" x14ac:dyDescent="0.2">
      <c r="G870" s="11"/>
      <c r="H870" s="11"/>
    </row>
    <row r="871" spans="7:8" x14ac:dyDescent="0.2">
      <c r="G871" s="11"/>
      <c r="H871" s="11"/>
    </row>
    <row r="872" spans="7:8" x14ac:dyDescent="0.2">
      <c r="G872" s="11"/>
      <c r="H872" s="11"/>
    </row>
    <row r="873" spans="7:8" x14ac:dyDescent="0.2">
      <c r="G873" s="11"/>
      <c r="H873" s="11"/>
    </row>
    <row r="874" spans="7:8" x14ac:dyDescent="0.2">
      <c r="G874" s="11"/>
      <c r="H874" s="11"/>
    </row>
    <row r="875" spans="7:8" x14ac:dyDescent="0.2">
      <c r="G875" s="11"/>
      <c r="H875" s="11"/>
    </row>
    <row r="876" spans="7:8" x14ac:dyDescent="0.2">
      <c r="G876" s="11"/>
      <c r="H876" s="11"/>
    </row>
    <row r="877" spans="7:8" x14ac:dyDescent="0.2">
      <c r="G877" s="11"/>
      <c r="H877" s="11"/>
    </row>
    <row r="878" spans="7:8" x14ac:dyDescent="0.2">
      <c r="G878" s="11"/>
      <c r="H878" s="11"/>
    </row>
    <row r="879" spans="7:8" x14ac:dyDescent="0.2">
      <c r="G879" s="11"/>
      <c r="H879" s="11"/>
    </row>
    <row r="880" spans="7:8" x14ac:dyDescent="0.2">
      <c r="G880" s="11"/>
      <c r="H880" s="11"/>
    </row>
    <row r="881" spans="7:8" x14ac:dyDescent="0.2">
      <c r="G881" s="11"/>
      <c r="H881" s="11"/>
    </row>
    <row r="882" spans="7:8" x14ac:dyDescent="0.2">
      <c r="G882" s="11"/>
      <c r="H882" s="11"/>
    </row>
    <row r="883" spans="7:8" x14ac:dyDescent="0.2">
      <c r="G883" s="11"/>
      <c r="H883" s="11"/>
    </row>
    <row r="884" spans="7:8" x14ac:dyDescent="0.2">
      <c r="G884" s="11"/>
      <c r="H884" s="11"/>
    </row>
    <row r="885" spans="7:8" x14ac:dyDescent="0.2">
      <c r="G885" s="11"/>
      <c r="H885" s="11"/>
    </row>
    <row r="886" spans="7:8" x14ac:dyDescent="0.2">
      <c r="G886" s="11"/>
      <c r="H886" s="11"/>
    </row>
    <row r="887" spans="7:8" x14ac:dyDescent="0.2">
      <c r="G887" s="11"/>
      <c r="H887" s="11"/>
    </row>
    <row r="888" spans="7:8" x14ac:dyDescent="0.2">
      <c r="G888" s="11"/>
      <c r="H888" s="11"/>
    </row>
    <row r="889" spans="7:8" x14ac:dyDescent="0.2">
      <c r="G889" s="11"/>
      <c r="H889" s="11"/>
    </row>
    <row r="890" spans="7:8" x14ac:dyDescent="0.2">
      <c r="G890" s="11"/>
      <c r="H890" s="11"/>
    </row>
    <row r="891" spans="7:8" x14ac:dyDescent="0.2">
      <c r="G891" s="11"/>
      <c r="H891" s="11"/>
    </row>
    <row r="892" spans="7:8" x14ac:dyDescent="0.2">
      <c r="G892" s="11"/>
      <c r="H892" s="11"/>
    </row>
    <row r="893" spans="7:8" x14ac:dyDescent="0.2">
      <c r="G893" s="11"/>
      <c r="H893" s="11"/>
    </row>
    <row r="894" spans="7:8" x14ac:dyDescent="0.2">
      <c r="G894" s="11"/>
      <c r="H894" s="11"/>
    </row>
    <row r="895" spans="7:8" x14ac:dyDescent="0.2">
      <c r="G895" s="11"/>
      <c r="H895" s="11"/>
    </row>
    <row r="896" spans="7:8" x14ac:dyDescent="0.2">
      <c r="G896" s="11"/>
      <c r="H896" s="11"/>
    </row>
    <row r="897" spans="7:8" x14ac:dyDescent="0.2">
      <c r="G897" s="11"/>
      <c r="H897" s="11"/>
    </row>
    <row r="898" spans="7:8" x14ac:dyDescent="0.2">
      <c r="G898" s="11"/>
      <c r="H898" s="11"/>
    </row>
    <row r="899" spans="7:8" x14ac:dyDescent="0.2">
      <c r="G899" s="11"/>
      <c r="H899" s="11"/>
    </row>
    <row r="900" spans="7:8" x14ac:dyDescent="0.2">
      <c r="G900" s="11"/>
      <c r="H900" s="11"/>
    </row>
    <row r="901" spans="7:8" x14ac:dyDescent="0.2">
      <c r="G901" s="11"/>
      <c r="H901" s="11"/>
    </row>
    <row r="902" spans="7:8" x14ac:dyDescent="0.2">
      <c r="G902" s="11"/>
      <c r="H902" s="11"/>
    </row>
    <row r="903" spans="7:8" x14ac:dyDescent="0.2">
      <c r="G903" s="11"/>
      <c r="H903" s="11"/>
    </row>
    <row r="904" spans="7:8" x14ac:dyDescent="0.2">
      <c r="G904" s="11"/>
      <c r="H904" s="11"/>
    </row>
    <row r="905" spans="7:8" x14ac:dyDescent="0.2">
      <c r="G905" s="11"/>
      <c r="H905" s="11"/>
    </row>
    <row r="906" spans="7:8" x14ac:dyDescent="0.2">
      <c r="G906" s="11"/>
      <c r="H906" s="11"/>
    </row>
    <row r="907" spans="7:8" x14ac:dyDescent="0.2">
      <c r="G907" s="11"/>
      <c r="H907" s="11"/>
    </row>
    <row r="908" spans="7:8" x14ac:dyDescent="0.2">
      <c r="G908" s="11"/>
      <c r="H908" s="11"/>
    </row>
    <row r="909" spans="7:8" x14ac:dyDescent="0.2">
      <c r="G909" s="11"/>
      <c r="H909" s="11"/>
    </row>
    <row r="910" spans="7:8" x14ac:dyDescent="0.2">
      <c r="G910" s="11"/>
      <c r="H910" s="11"/>
    </row>
    <row r="911" spans="7:8" x14ac:dyDescent="0.2">
      <c r="G911" s="11"/>
      <c r="H911" s="11"/>
    </row>
    <row r="912" spans="7:8" x14ac:dyDescent="0.2">
      <c r="G912" s="11"/>
      <c r="H912" s="11"/>
    </row>
    <row r="913" spans="7:8" x14ac:dyDescent="0.2">
      <c r="G913" s="11"/>
      <c r="H913" s="11"/>
    </row>
    <row r="914" spans="7:8" x14ac:dyDescent="0.2">
      <c r="G914" s="11"/>
      <c r="H914" s="11"/>
    </row>
    <row r="915" spans="7:8" x14ac:dyDescent="0.2">
      <c r="G915" s="11"/>
      <c r="H915" s="11"/>
    </row>
    <row r="916" spans="7:8" x14ac:dyDescent="0.2">
      <c r="G916" s="11"/>
      <c r="H916" s="11"/>
    </row>
    <row r="917" spans="7:8" x14ac:dyDescent="0.2">
      <c r="G917" s="11"/>
      <c r="H917" s="11"/>
    </row>
    <row r="918" spans="7:8" x14ac:dyDescent="0.2">
      <c r="G918" s="11"/>
      <c r="H918" s="11"/>
    </row>
    <row r="919" spans="7:8" x14ac:dyDescent="0.2">
      <c r="G919" s="11"/>
      <c r="H919" s="11"/>
    </row>
    <row r="920" spans="7:8" x14ac:dyDescent="0.2">
      <c r="G920" s="11"/>
      <c r="H920" s="11"/>
    </row>
    <row r="921" spans="7:8" x14ac:dyDescent="0.2">
      <c r="G921" s="11"/>
      <c r="H921" s="11"/>
    </row>
    <row r="922" spans="7:8" x14ac:dyDescent="0.2">
      <c r="G922" s="11"/>
      <c r="H922" s="11"/>
    </row>
    <row r="923" spans="7:8" x14ac:dyDescent="0.2">
      <c r="G923" s="11"/>
      <c r="H923" s="11"/>
    </row>
    <row r="924" spans="7:8" x14ac:dyDescent="0.2">
      <c r="G924" s="11"/>
      <c r="H924" s="11"/>
    </row>
    <row r="925" spans="7:8" x14ac:dyDescent="0.2">
      <c r="G925" s="11"/>
      <c r="H925" s="11"/>
    </row>
    <row r="926" spans="7:8" x14ac:dyDescent="0.2">
      <c r="G926" s="11"/>
      <c r="H926" s="11"/>
    </row>
    <row r="927" spans="7:8" x14ac:dyDescent="0.2">
      <c r="G927" s="11"/>
      <c r="H927" s="11"/>
    </row>
    <row r="928" spans="7:8" x14ac:dyDescent="0.2">
      <c r="G928" s="11"/>
      <c r="H928" s="11"/>
    </row>
    <row r="929" spans="7:8" x14ac:dyDescent="0.2">
      <c r="G929" s="11"/>
      <c r="H929" s="11"/>
    </row>
    <row r="930" spans="7:8" x14ac:dyDescent="0.2">
      <c r="G930" s="11"/>
      <c r="H930" s="11"/>
    </row>
    <row r="931" spans="7:8" x14ac:dyDescent="0.2">
      <c r="G931" s="11"/>
      <c r="H931" s="11"/>
    </row>
    <row r="932" spans="7:8" x14ac:dyDescent="0.2">
      <c r="G932" s="11"/>
      <c r="H932" s="11"/>
    </row>
    <row r="933" spans="7:8" x14ac:dyDescent="0.2">
      <c r="G933" s="11"/>
      <c r="H933" s="11"/>
    </row>
    <row r="934" spans="7:8" x14ac:dyDescent="0.2">
      <c r="G934" s="11"/>
      <c r="H934" s="11"/>
    </row>
    <row r="935" spans="7:8" x14ac:dyDescent="0.2">
      <c r="G935" s="11"/>
      <c r="H935" s="11"/>
    </row>
    <row r="936" spans="7:8" x14ac:dyDescent="0.2">
      <c r="G936" s="11"/>
      <c r="H936" s="11"/>
    </row>
    <row r="937" spans="7:8" x14ac:dyDescent="0.2">
      <c r="G937" s="11"/>
      <c r="H937" s="11"/>
    </row>
    <row r="938" spans="7:8" x14ac:dyDescent="0.2">
      <c r="G938" s="11"/>
      <c r="H938" s="11"/>
    </row>
    <row r="939" spans="7:8" x14ac:dyDescent="0.2">
      <c r="G939" s="11"/>
      <c r="H939" s="11"/>
    </row>
    <row r="940" spans="7:8" x14ac:dyDescent="0.2">
      <c r="G940" s="11"/>
      <c r="H940" s="11"/>
    </row>
    <row r="941" spans="7:8" x14ac:dyDescent="0.2">
      <c r="G941" s="11"/>
      <c r="H941" s="11"/>
    </row>
    <row r="942" spans="7:8" x14ac:dyDescent="0.2">
      <c r="G942" s="11"/>
      <c r="H942" s="11"/>
    </row>
    <row r="943" spans="7:8" x14ac:dyDescent="0.2">
      <c r="G943" s="11"/>
      <c r="H943" s="11"/>
    </row>
    <row r="944" spans="7:8" x14ac:dyDescent="0.2">
      <c r="G944" s="11"/>
      <c r="H944" s="11"/>
    </row>
    <row r="945" spans="7:8" x14ac:dyDescent="0.2">
      <c r="G945" s="11"/>
      <c r="H945" s="11"/>
    </row>
    <row r="946" spans="7:8" x14ac:dyDescent="0.2">
      <c r="G946" s="11"/>
      <c r="H946" s="11"/>
    </row>
    <row r="947" spans="7:8" x14ac:dyDescent="0.2">
      <c r="G947" s="11"/>
      <c r="H947" s="11"/>
    </row>
    <row r="948" spans="7:8" x14ac:dyDescent="0.2">
      <c r="G948" s="11"/>
      <c r="H948" s="11"/>
    </row>
    <row r="949" spans="7:8" x14ac:dyDescent="0.2">
      <c r="G949" s="11"/>
      <c r="H949" s="11"/>
    </row>
    <row r="950" spans="7:8" x14ac:dyDescent="0.2">
      <c r="G950" s="11"/>
      <c r="H950" s="11"/>
    </row>
    <row r="951" spans="7:8" x14ac:dyDescent="0.2">
      <c r="G951" s="11"/>
      <c r="H951" s="11"/>
    </row>
    <row r="952" spans="7:8" x14ac:dyDescent="0.2">
      <c r="G952" s="11"/>
      <c r="H952" s="11"/>
    </row>
    <row r="953" spans="7:8" x14ac:dyDescent="0.2">
      <c r="G953" s="11"/>
      <c r="H953" s="11"/>
    </row>
    <row r="954" spans="7:8" x14ac:dyDescent="0.2">
      <c r="G954" s="11"/>
      <c r="H954" s="11"/>
    </row>
    <row r="955" spans="7:8" x14ac:dyDescent="0.2">
      <c r="G955" s="11"/>
      <c r="H955" s="11"/>
    </row>
    <row r="956" spans="7:8" x14ac:dyDescent="0.2">
      <c r="G956" s="11"/>
      <c r="H956" s="11"/>
    </row>
    <row r="957" spans="7:8" x14ac:dyDescent="0.2">
      <c r="G957" s="11"/>
      <c r="H957" s="11"/>
    </row>
    <row r="958" spans="7:8" x14ac:dyDescent="0.2">
      <c r="G958" s="11"/>
      <c r="H958" s="11"/>
    </row>
    <row r="959" spans="7:8" x14ac:dyDescent="0.2">
      <c r="G959" s="11"/>
      <c r="H959" s="11"/>
    </row>
    <row r="960" spans="7:8" x14ac:dyDescent="0.2">
      <c r="G960" s="11"/>
      <c r="H960" s="11"/>
    </row>
    <row r="961" spans="7:8" x14ac:dyDescent="0.2">
      <c r="G961" s="11"/>
      <c r="H961" s="11"/>
    </row>
    <row r="962" spans="7:8" x14ac:dyDescent="0.2">
      <c r="G962" s="11"/>
      <c r="H962" s="11"/>
    </row>
    <row r="963" spans="7:8" x14ac:dyDescent="0.2">
      <c r="G963" s="11"/>
      <c r="H963" s="11"/>
    </row>
    <row r="964" spans="7:8" x14ac:dyDescent="0.2">
      <c r="G964" s="11"/>
      <c r="H964" s="11"/>
    </row>
    <row r="965" spans="7:8" x14ac:dyDescent="0.2">
      <c r="G965" s="11"/>
      <c r="H965" s="11"/>
    </row>
    <row r="966" spans="7:8" x14ac:dyDescent="0.2">
      <c r="G966" s="11"/>
      <c r="H966" s="11"/>
    </row>
    <row r="967" spans="7:8" x14ac:dyDescent="0.2">
      <c r="G967" s="11"/>
      <c r="H967" s="11"/>
    </row>
    <row r="968" spans="7:8" x14ac:dyDescent="0.2">
      <c r="G968" s="11"/>
      <c r="H968" s="11"/>
    </row>
    <row r="969" spans="7:8" x14ac:dyDescent="0.2">
      <c r="G969" s="11"/>
      <c r="H969" s="11"/>
    </row>
    <row r="970" spans="7:8" x14ac:dyDescent="0.2">
      <c r="G970" s="11"/>
      <c r="H970" s="11"/>
    </row>
    <row r="971" spans="7:8" x14ac:dyDescent="0.2">
      <c r="G971" s="11"/>
      <c r="H971" s="11"/>
    </row>
    <row r="972" spans="7:8" x14ac:dyDescent="0.2">
      <c r="G972" s="11"/>
      <c r="H972" s="11"/>
    </row>
    <row r="973" spans="7:8" x14ac:dyDescent="0.2">
      <c r="G973" s="11"/>
      <c r="H973" s="11"/>
    </row>
    <row r="974" spans="7:8" x14ac:dyDescent="0.2">
      <c r="G974" s="11"/>
      <c r="H974" s="11"/>
    </row>
    <row r="975" spans="7:8" x14ac:dyDescent="0.2">
      <c r="G975" s="11"/>
      <c r="H975" s="11"/>
    </row>
    <row r="976" spans="7:8" x14ac:dyDescent="0.2">
      <c r="G976" s="11"/>
      <c r="H976" s="11"/>
    </row>
    <row r="977" spans="7:8" x14ac:dyDescent="0.2">
      <c r="G977" s="11"/>
      <c r="H977" s="11"/>
    </row>
    <row r="978" spans="7:8" x14ac:dyDescent="0.2">
      <c r="G978" s="11"/>
      <c r="H978" s="11"/>
    </row>
    <row r="979" spans="7:8" x14ac:dyDescent="0.2">
      <c r="G979" s="11"/>
      <c r="H979" s="11"/>
    </row>
    <row r="980" spans="7:8" x14ac:dyDescent="0.2">
      <c r="G980" s="11"/>
      <c r="H980" s="11"/>
    </row>
    <row r="981" spans="7:8" x14ac:dyDescent="0.2">
      <c r="G981" s="11"/>
      <c r="H981" s="11"/>
    </row>
    <row r="982" spans="7:8" x14ac:dyDescent="0.2">
      <c r="G982" s="11"/>
      <c r="H982" s="11"/>
    </row>
    <row r="983" spans="7:8" x14ac:dyDescent="0.2">
      <c r="G983" s="11"/>
      <c r="H983" s="11"/>
    </row>
    <row r="984" spans="7:8" x14ac:dyDescent="0.2">
      <c r="G984" s="11"/>
      <c r="H984" s="11"/>
    </row>
    <row r="985" spans="7:8" x14ac:dyDescent="0.2">
      <c r="G985" s="11"/>
      <c r="H985" s="11"/>
    </row>
    <row r="986" spans="7:8" x14ac:dyDescent="0.2">
      <c r="G986" s="11"/>
      <c r="H986" s="11"/>
    </row>
    <row r="987" spans="7:8" x14ac:dyDescent="0.2">
      <c r="G987" s="11"/>
      <c r="H987" s="11"/>
    </row>
    <row r="988" spans="7:8" x14ac:dyDescent="0.2">
      <c r="G988" s="11"/>
      <c r="H988" s="11"/>
    </row>
    <row r="989" spans="7:8" x14ac:dyDescent="0.2">
      <c r="G989" s="11"/>
      <c r="H989" s="11"/>
    </row>
    <row r="990" spans="7:8" x14ac:dyDescent="0.2">
      <c r="G990" s="11"/>
      <c r="H990" s="11"/>
    </row>
    <row r="991" spans="7:8" x14ac:dyDescent="0.2">
      <c r="G991" s="11"/>
      <c r="H991" s="11"/>
    </row>
    <row r="992" spans="7:8" x14ac:dyDescent="0.2">
      <c r="G992" s="11"/>
      <c r="H992" s="11"/>
    </row>
    <row r="993" spans="7:8" x14ac:dyDescent="0.2">
      <c r="G993" s="11"/>
      <c r="H993" s="11"/>
    </row>
    <row r="994" spans="7:8" x14ac:dyDescent="0.2">
      <c r="G994" s="11"/>
      <c r="H994" s="11"/>
    </row>
    <row r="995" spans="7:8" x14ac:dyDescent="0.2">
      <c r="G995" s="11"/>
      <c r="H995" s="11"/>
    </row>
    <row r="996" spans="7:8" x14ac:dyDescent="0.2">
      <c r="G996" s="11"/>
      <c r="H996" s="11"/>
    </row>
    <row r="997" spans="7:8" x14ac:dyDescent="0.2">
      <c r="G997" s="11"/>
      <c r="H997" s="11"/>
    </row>
    <row r="998" spans="7:8" x14ac:dyDescent="0.2">
      <c r="G998" s="11"/>
      <c r="H998" s="11"/>
    </row>
    <row r="999" spans="7:8" x14ac:dyDescent="0.2">
      <c r="G999" s="11"/>
      <c r="H999" s="11"/>
    </row>
    <row r="1000" spans="7:8" x14ac:dyDescent="0.2">
      <c r="G1000" s="11"/>
      <c r="H1000" s="11"/>
    </row>
    <row r="1001" spans="7:8" x14ac:dyDescent="0.2">
      <c r="G1001" s="11"/>
      <c r="H1001" s="11"/>
    </row>
    <row r="1002" spans="7:8" x14ac:dyDescent="0.2">
      <c r="G1002" s="11"/>
      <c r="H1002" s="11"/>
    </row>
    <row r="1003" spans="7:8" x14ac:dyDescent="0.2">
      <c r="G1003" s="11"/>
      <c r="H1003" s="11"/>
    </row>
    <row r="1004" spans="7:8" x14ac:dyDescent="0.2">
      <c r="G1004" s="11"/>
      <c r="H1004" s="11"/>
    </row>
    <row r="1005" spans="7:8" x14ac:dyDescent="0.2">
      <c r="G1005" s="11"/>
      <c r="H1005" s="11"/>
    </row>
    <row r="1006" spans="7:8" x14ac:dyDescent="0.2">
      <c r="G1006" s="11"/>
      <c r="H1006" s="11"/>
    </row>
    <row r="1007" spans="7:8" x14ac:dyDescent="0.2">
      <c r="G1007" s="11"/>
      <c r="H1007" s="11"/>
    </row>
    <row r="1008" spans="7:8" x14ac:dyDescent="0.2">
      <c r="G1008" s="11"/>
      <c r="H1008" s="11"/>
    </row>
    <row r="1009" spans="7:8" x14ac:dyDescent="0.2">
      <c r="G1009" s="11"/>
      <c r="H1009" s="11"/>
    </row>
    <row r="1010" spans="7:8" x14ac:dyDescent="0.2">
      <c r="G1010" s="11"/>
      <c r="H1010" s="11"/>
    </row>
    <row r="1011" spans="7:8" x14ac:dyDescent="0.2">
      <c r="G1011" s="11"/>
      <c r="H1011" s="11"/>
    </row>
    <row r="1012" spans="7:8" x14ac:dyDescent="0.2">
      <c r="G1012" s="11"/>
      <c r="H1012" s="11"/>
    </row>
    <row r="1013" spans="7:8" x14ac:dyDescent="0.2">
      <c r="G1013" s="11"/>
      <c r="H1013" s="11"/>
    </row>
    <row r="1014" spans="7:8" x14ac:dyDescent="0.2">
      <c r="G1014" s="11"/>
      <c r="H1014" s="11"/>
    </row>
    <row r="1015" spans="7:8" x14ac:dyDescent="0.2">
      <c r="G1015" s="11"/>
      <c r="H1015" s="11"/>
    </row>
    <row r="1016" spans="7:8" x14ac:dyDescent="0.2">
      <c r="G1016" s="11"/>
      <c r="H1016" s="11"/>
    </row>
    <row r="1017" spans="7:8" x14ac:dyDescent="0.2">
      <c r="G1017" s="11"/>
      <c r="H1017" s="11"/>
    </row>
    <row r="1018" spans="7:8" x14ac:dyDescent="0.2">
      <c r="G1018" s="11"/>
      <c r="H1018" s="11"/>
    </row>
    <row r="1019" spans="7:8" x14ac:dyDescent="0.2">
      <c r="G1019" s="11"/>
      <c r="H1019" s="11"/>
    </row>
    <row r="1020" spans="7:8" x14ac:dyDescent="0.2">
      <c r="G1020" s="11"/>
      <c r="H1020" s="11"/>
    </row>
    <row r="1021" spans="7:8" x14ac:dyDescent="0.2">
      <c r="G1021" s="11"/>
      <c r="H1021" s="11"/>
    </row>
    <row r="1022" spans="7:8" x14ac:dyDescent="0.2">
      <c r="G1022" s="11"/>
      <c r="H1022" s="11"/>
    </row>
    <row r="1023" spans="7:8" x14ac:dyDescent="0.2">
      <c r="G1023" s="11"/>
      <c r="H1023" s="11"/>
    </row>
    <row r="1024" spans="7:8" x14ac:dyDescent="0.2">
      <c r="G1024" s="11"/>
      <c r="H1024" s="11"/>
    </row>
    <row r="1025" spans="7:8" x14ac:dyDescent="0.2">
      <c r="G1025" s="11"/>
      <c r="H1025" s="11"/>
    </row>
    <row r="1026" spans="7:8" x14ac:dyDescent="0.2">
      <c r="G1026" s="11"/>
      <c r="H1026" s="11"/>
    </row>
    <row r="1027" spans="7:8" x14ac:dyDescent="0.2">
      <c r="G1027" s="11"/>
      <c r="H1027" s="11"/>
    </row>
    <row r="1028" spans="7:8" x14ac:dyDescent="0.2">
      <c r="G1028" s="11"/>
      <c r="H1028" s="11"/>
    </row>
    <row r="1029" spans="7:8" x14ac:dyDescent="0.2">
      <c r="G1029" s="11"/>
      <c r="H1029" s="11"/>
    </row>
    <row r="1030" spans="7:8" x14ac:dyDescent="0.2">
      <c r="G1030" s="11"/>
      <c r="H1030" s="11"/>
    </row>
    <row r="1031" spans="7:8" x14ac:dyDescent="0.2">
      <c r="G1031" s="11"/>
      <c r="H1031" s="11"/>
    </row>
    <row r="1032" spans="7:8" x14ac:dyDescent="0.2">
      <c r="G1032" s="11"/>
      <c r="H1032" s="11"/>
    </row>
    <row r="1033" spans="7:8" x14ac:dyDescent="0.2">
      <c r="G1033" s="11"/>
      <c r="H1033" s="11"/>
    </row>
    <row r="1034" spans="7:8" x14ac:dyDescent="0.2">
      <c r="G1034" s="11"/>
      <c r="H1034" s="11"/>
    </row>
    <row r="1035" spans="7:8" x14ac:dyDescent="0.2">
      <c r="G1035" s="11"/>
      <c r="H1035" s="11"/>
    </row>
    <row r="1036" spans="7:8" x14ac:dyDescent="0.2">
      <c r="G1036" s="11"/>
      <c r="H1036" s="11"/>
    </row>
    <row r="1037" spans="7:8" x14ac:dyDescent="0.2">
      <c r="G1037" s="11"/>
      <c r="H1037" s="11"/>
    </row>
    <row r="1038" spans="7:8" x14ac:dyDescent="0.2">
      <c r="G1038" s="11"/>
      <c r="H1038" s="11"/>
    </row>
    <row r="1039" spans="7:8" x14ac:dyDescent="0.2">
      <c r="G1039" s="11"/>
      <c r="H1039" s="11"/>
    </row>
    <row r="1040" spans="7:8" x14ac:dyDescent="0.2">
      <c r="G1040" s="11"/>
      <c r="H1040" s="11"/>
    </row>
    <row r="1041" spans="7:8" x14ac:dyDescent="0.2">
      <c r="G1041" s="11"/>
      <c r="H1041" s="11"/>
    </row>
    <row r="1042" spans="7:8" x14ac:dyDescent="0.2">
      <c r="G1042" s="11"/>
      <c r="H1042" s="11"/>
    </row>
    <row r="1043" spans="7:8" x14ac:dyDescent="0.2">
      <c r="G1043" s="11"/>
      <c r="H1043" s="11"/>
    </row>
    <row r="1044" spans="7:8" x14ac:dyDescent="0.2">
      <c r="G1044" s="11"/>
      <c r="H1044" s="11"/>
    </row>
    <row r="1045" spans="7:8" x14ac:dyDescent="0.2">
      <c r="G1045" s="11"/>
      <c r="H1045" s="11"/>
    </row>
    <row r="1046" spans="7:8" x14ac:dyDescent="0.2">
      <c r="G1046" s="11"/>
      <c r="H1046" s="11"/>
    </row>
    <row r="1047" spans="7:8" x14ac:dyDescent="0.2">
      <c r="G1047" s="11"/>
      <c r="H1047" s="11"/>
    </row>
    <row r="1048" spans="7:8" x14ac:dyDescent="0.2">
      <c r="G1048" s="11"/>
      <c r="H1048" s="11"/>
    </row>
    <row r="1049" spans="7:8" x14ac:dyDescent="0.2">
      <c r="G1049" s="11"/>
      <c r="H1049" s="11"/>
    </row>
    <row r="1050" spans="7:8" x14ac:dyDescent="0.2">
      <c r="G1050" s="11"/>
      <c r="H1050" s="11"/>
    </row>
    <row r="1051" spans="7:8" x14ac:dyDescent="0.2">
      <c r="G1051" s="11"/>
      <c r="H1051" s="11"/>
    </row>
    <row r="1052" spans="7:8" x14ac:dyDescent="0.2">
      <c r="G1052" s="11"/>
      <c r="H1052" s="11"/>
    </row>
    <row r="1053" spans="7:8" x14ac:dyDescent="0.2">
      <c r="G1053" s="11"/>
      <c r="H1053" s="11"/>
    </row>
    <row r="1054" spans="7:8" x14ac:dyDescent="0.2">
      <c r="G1054" s="11"/>
      <c r="H1054" s="11"/>
    </row>
    <row r="1055" spans="7:8" x14ac:dyDescent="0.2">
      <c r="G1055" s="11"/>
      <c r="H1055" s="11"/>
    </row>
    <row r="1056" spans="7:8" x14ac:dyDescent="0.2">
      <c r="G1056" s="11"/>
      <c r="H1056" s="11"/>
    </row>
    <row r="1057" spans="7:8" x14ac:dyDescent="0.2">
      <c r="G1057" s="11"/>
      <c r="H1057" s="11"/>
    </row>
    <row r="1058" spans="7:8" x14ac:dyDescent="0.2">
      <c r="G1058" s="11"/>
      <c r="H1058" s="11"/>
    </row>
    <row r="1059" spans="7:8" x14ac:dyDescent="0.2">
      <c r="G1059" s="11"/>
      <c r="H1059" s="11"/>
    </row>
    <row r="1060" spans="7:8" x14ac:dyDescent="0.2">
      <c r="G1060" s="11"/>
      <c r="H1060" s="11"/>
    </row>
    <row r="1061" spans="7:8" x14ac:dyDescent="0.2">
      <c r="G1061" s="11"/>
      <c r="H1061" s="11"/>
    </row>
    <row r="1062" spans="7:8" x14ac:dyDescent="0.2">
      <c r="G1062" s="11"/>
      <c r="H1062" s="11"/>
    </row>
    <row r="1063" spans="7:8" x14ac:dyDescent="0.2">
      <c r="G1063" s="11"/>
      <c r="H1063" s="11"/>
    </row>
    <row r="1064" spans="7:8" x14ac:dyDescent="0.2">
      <c r="G1064" s="11"/>
      <c r="H1064" s="11"/>
    </row>
    <row r="1065" spans="7:8" x14ac:dyDescent="0.2">
      <c r="G1065" s="11"/>
      <c r="H1065" s="11"/>
    </row>
    <row r="1066" spans="7:8" x14ac:dyDescent="0.2">
      <c r="G1066" s="11"/>
      <c r="H1066" s="11"/>
    </row>
    <row r="1067" spans="7:8" x14ac:dyDescent="0.2">
      <c r="G1067" s="11"/>
      <c r="H1067" s="11"/>
    </row>
    <row r="1068" spans="7:8" x14ac:dyDescent="0.2">
      <c r="G1068" s="11"/>
      <c r="H1068" s="11"/>
    </row>
    <row r="1069" spans="7:8" x14ac:dyDescent="0.2">
      <c r="G1069" s="11"/>
      <c r="H1069" s="11"/>
    </row>
    <row r="1070" spans="7:8" x14ac:dyDescent="0.2">
      <c r="G1070" s="11"/>
      <c r="H1070" s="11"/>
    </row>
    <row r="1071" spans="7:8" x14ac:dyDescent="0.2">
      <c r="G1071" s="11"/>
      <c r="H1071" s="11"/>
    </row>
    <row r="1072" spans="7:8" x14ac:dyDescent="0.2">
      <c r="G1072" s="11"/>
      <c r="H1072" s="11"/>
    </row>
    <row r="1073" spans="7:8" x14ac:dyDescent="0.2">
      <c r="G1073" s="11"/>
      <c r="H1073" s="11"/>
    </row>
    <row r="1074" spans="7:8" x14ac:dyDescent="0.2">
      <c r="G1074" s="11"/>
      <c r="H1074" s="11"/>
    </row>
    <row r="1075" spans="7:8" x14ac:dyDescent="0.2">
      <c r="G1075" s="11"/>
      <c r="H1075" s="11"/>
    </row>
    <row r="1076" spans="7:8" x14ac:dyDescent="0.2">
      <c r="G1076" s="11"/>
      <c r="H1076" s="11"/>
    </row>
    <row r="1077" spans="7:8" x14ac:dyDescent="0.2">
      <c r="G1077" s="11"/>
      <c r="H1077" s="11"/>
    </row>
    <row r="1078" spans="7:8" x14ac:dyDescent="0.2">
      <c r="G1078" s="11"/>
      <c r="H1078" s="11"/>
    </row>
    <row r="1079" spans="7:8" x14ac:dyDescent="0.2">
      <c r="G1079" s="11"/>
      <c r="H1079" s="11"/>
    </row>
    <row r="1080" spans="7:8" x14ac:dyDescent="0.2">
      <c r="G1080" s="11"/>
      <c r="H1080" s="11"/>
    </row>
    <row r="1081" spans="7:8" x14ac:dyDescent="0.2">
      <c r="G1081" s="11"/>
      <c r="H1081" s="11"/>
    </row>
    <row r="1082" spans="7:8" x14ac:dyDescent="0.2">
      <c r="G1082" s="11"/>
      <c r="H1082" s="11"/>
    </row>
    <row r="1083" spans="7:8" x14ac:dyDescent="0.2">
      <c r="G1083" s="11"/>
      <c r="H1083" s="11"/>
    </row>
    <row r="1084" spans="7:8" x14ac:dyDescent="0.2">
      <c r="G1084" s="11"/>
      <c r="H1084" s="11"/>
    </row>
    <row r="1085" spans="7:8" x14ac:dyDescent="0.2">
      <c r="G1085" s="11"/>
      <c r="H1085" s="11"/>
    </row>
    <row r="1086" spans="7:8" x14ac:dyDescent="0.2">
      <c r="G1086" s="11"/>
      <c r="H1086" s="11"/>
    </row>
    <row r="1087" spans="7:8" x14ac:dyDescent="0.2">
      <c r="G1087" s="11"/>
      <c r="H1087" s="11"/>
    </row>
    <row r="1088" spans="7:8" x14ac:dyDescent="0.2">
      <c r="G1088" s="11"/>
      <c r="H1088" s="11"/>
    </row>
    <row r="1089" spans="7:8" x14ac:dyDescent="0.2">
      <c r="G1089" s="11"/>
      <c r="H1089" s="11"/>
    </row>
    <row r="1090" spans="7:8" x14ac:dyDescent="0.2">
      <c r="G1090" s="11"/>
      <c r="H1090" s="11"/>
    </row>
    <row r="1091" spans="7:8" x14ac:dyDescent="0.2">
      <c r="G1091" s="11"/>
      <c r="H1091" s="11"/>
    </row>
    <row r="1092" spans="7:8" x14ac:dyDescent="0.2">
      <c r="G1092" s="11"/>
      <c r="H1092" s="11"/>
    </row>
    <row r="1093" spans="7:8" x14ac:dyDescent="0.2">
      <c r="G1093" s="11"/>
      <c r="H1093" s="11"/>
    </row>
    <row r="1094" spans="7:8" x14ac:dyDescent="0.2">
      <c r="G1094" s="11"/>
      <c r="H1094" s="11"/>
    </row>
    <row r="1095" spans="7:8" x14ac:dyDescent="0.2">
      <c r="G1095" s="11"/>
      <c r="H1095" s="11"/>
    </row>
    <row r="1096" spans="7:8" x14ac:dyDescent="0.2">
      <c r="G1096" s="11"/>
      <c r="H1096" s="11"/>
    </row>
    <row r="1097" spans="7:8" x14ac:dyDescent="0.2">
      <c r="G1097" s="11"/>
      <c r="H1097" s="11"/>
    </row>
    <row r="1098" spans="7:8" x14ac:dyDescent="0.2">
      <c r="G1098" s="11"/>
      <c r="H1098" s="11"/>
    </row>
    <row r="1099" spans="7:8" x14ac:dyDescent="0.2">
      <c r="G1099" s="11"/>
      <c r="H1099" s="11"/>
    </row>
    <row r="1100" spans="7:8" x14ac:dyDescent="0.2">
      <c r="G1100" s="11"/>
      <c r="H1100" s="11"/>
    </row>
    <row r="1101" spans="7:8" x14ac:dyDescent="0.2">
      <c r="G1101" s="11"/>
      <c r="H1101" s="11"/>
    </row>
    <row r="1102" spans="7:8" x14ac:dyDescent="0.2">
      <c r="G1102" s="11"/>
      <c r="H1102" s="11"/>
    </row>
    <row r="1103" spans="7:8" x14ac:dyDescent="0.2">
      <c r="G1103" s="11"/>
      <c r="H1103" s="11"/>
    </row>
    <row r="1104" spans="7:8" x14ac:dyDescent="0.2">
      <c r="G1104" s="11"/>
      <c r="H1104" s="11"/>
    </row>
    <row r="1105" spans="7:8" x14ac:dyDescent="0.2">
      <c r="G1105" s="11"/>
      <c r="H1105" s="11"/>
    </row>
    <row r="1106" spans="7:8" x14ac:dyDescent="0.2">
      <c r="G1106" s="11"/>
      <c r="H1106" s="11"/>
    </row>
    <row r="1107" spans="7:8" x14ac:dyDescent="0.2">
      <c r="G1107" s="11"/>
      <c r="H1107" s="11"/>
    </row>
    <row r="1108" spans="7:8" x14ac:dyDescent="0.2">
      <c r="G1108" s="11"/>
      <c r="H1108" s="11"/>
    </row>
    <row r="1109" spans="7:8" x14ac:dyDescent="0.2">
      <c r="G1109" s="11"/>
      <c r="H1109" s="11"/>
    </row>
    <row r="1110" spans="7:8" x14ac:dyDescent="0.2">
      <c r="G1110" s="11"/>
      <c r="H1110" s="11"/>
    </row>
    <row r="1111" spans="7:8" x14ac:dyDescent="0.2">
      <c r="G1111" s="11"/>
      <c r="H1111" s="11"/>
    </row>
    <row r="1112" spans="7:8" x14ac:dyDescent="0.2">
      <c r="G1112" s="11"/>
      <c r="H1112" s="11"/>
    </row>
    <row r="1113" spans="7:8" x14ac:dyDescent="0.2">
      <c r="G1113" s="11"/>
      <c r="H1113" s="11"/>
    </row>
    <row r="1114" spans="7:8" x14ac:dyDescent="0.2">
      <c r="G1114" s="11"/>
      <c r="H1114" s="11"/>
    </row>
    <row r="1115" spans="7:8" x14ac:dyDescent="0.2">
      <c r="G1115" s="11"/>
      <c r="H1115" s="11"/>
    </row>
    <row r="1116" spans="7:8" x14ac:dyDescent="0.2">
      <c r="G1116" s="11"/>
      <c r="H1116" s="11"/>
    </row>
    <row r="1117" spans="7:8" x14ac:dyDescent="0.2">
      <c r="G1117" s="11"/>
      <c r="H1117" s="11"/>
    </row>
    <row r="1118" spans="7:8" x14ac:dyDescent="0.2">
      <c r="G1118" s="11"/>
      <c r="H1118" s="11"/>
    </row>
    <row r="1119" spans="7:8" x14ac:dyDescent="0.2">
      <c r="G1119" s="11"/>
      <c r="H1119" s="11"/>
    </row>
    <row r="1120" spans="7:8" x14ac:dyDescent="0.2">
      <c r="G1120" s="11"/>
      <c r="H1120" s="11"/>
    </row>
    <row r="1121" spans="7:8" x14ac:dyDescent="0.2">
      <c r="G1121" s="11"/>
      <c r="H1121" s="11"/>
    </row>
    <row r="1122" spans="7:8" x14ac:dyDescent="0.2">
      <c r="G1122" s="11"/>
      <c r="H1122" s="11"/>
    </row>
    <row r="1123" spans="7:8" x14ac:dyDescent="0.2">
      <c r="G1123" s="11"/>
      <c r="H1123" s="11"/>
    </row>
    <row r="1124" spans="7:8" x14ac:dyDescent="0.2">
      <c r="G1124" s="11"/>
      <c r="H1124" s="11"/>
    </row>
    <row r="1125" spans="7:8" x14ac:dyDescent="0.2">
      <c r="G1125" s="11"/>
      <c r="H1125" s="11"/>
    </row>
    <row r="1126" spans="7:8" x14ac:dyDescent="0.2">
      <c r="G1126" s="11"/>
      <c r="H1126" s="11"/>
    </row>
    <row r="1127" spans="7:8" x14ac:dyDescent="0.2">
      <c r="G1127" s="11"/>
      <c r="H1127" s="11"/>
    </row>
    <row r="1128" spans="7:8" x14ac:dyDescent="0.2">
      <c r="G1128" s="11"/>
      <c r="H1128" s="11"/>
    </row>
    <row r="1129" spans="7:8" x14ac:dyDescent="0.2">
      <c r="G1129" s="11"/>
      <c r="H1129" s="11"/>
    </row>
    <row r="1130" spans="7:8" x14ac:dyDescent="0.2">
      <c r="G1130" s="11"/>
      <c r="H1130" s="11"/>
    </row>
    <row r="1131" spans="7:8" x14ac:dyDescent="0.2">
      <c r="G1131" s="11"/>
      <c r="H1131" s="11"/>
    </row>
    <row r="1132" spans="7:8" x14ac:dyDescent="0.2">
      <c r="G1132" s="11"/>
      <c r="H1132" s="11"/>
    </row>
    <row r="1133" spans="7:8" x14ac:dyDescent="0.2">
      <c r="G1133" s="11"/>
      <c r="H1133" s="11"/>
    </row>
    <row r="1134" spans="7:8" x14ac:dyDescent="0.2">
      <c r="G1134" s="11"/>
      <c r="H1134" s="11"/>
    </row>
    <row r="1135" spans="7:8" x14ac:dyDescent="0.2">
      <c r="G1135" s="11"/>
      <c r="H1135" s="11"/>
    </row>
    <row r="1136" spans="7:8" x14ac:dyDescent="0.2">
      <c r="G1136" s="11"/>
      <c r="H1136" s="11"/>
    </row>
    <row r="1137" spans="7:8" x14ac:dyDescent="0.2">
      <c r="G1137" s="11"/>
      <c r="H1137" s="11"/>
    </row>
    <row r="1138" spans="7:8" x14ac:dyDescent="0.2">
      <c r="G1138" s="11"/>
      <c r="H1138" s="11"/>
    </row>
    <row r="1139" spans="7:8" x14ac:dyDescent="0.2">
      <c r="G1139" s="11"/>
      <c r="H1139" s="11"/>
    </row>
    <row r="1140" spans="7:8" x14ac:dyDescent="0.2">
      <c r="G1140" s="11"/>
      <c r="H1140" s="11"/>
    </row>
    <row r="1141" spans="7:8" x14ac:dyDescent="0.2">
      <c r="G1141" s="11"/>
      <c r="H1141" s="11"/>
    </row>
    <row r="1142" spans="7:8" x14ac:dyDescent="0.2">
      <c r="G1142" s="11"/>
      <c r="H1142" s="11"/>
    </row>
    <row r="1143" spans="7:8" x14ac:dyDescent="0.2">
      <c r="G1143" s="11"/>
      <c r="H1143" s="11"/>
    </row>
    <row r="1144" spans="7:8" x14ac:dyDescent="0.2">
      <c r="G1144" s="11"/>
      <c r="H1144" s="11"/>
    </row>
    <row r="1145" spans="7:8" x14ac:dyDescent="0.2">
      <c r="G1145" s="11"/>
      <c r="H1145" s="11"/>
    </row>
    <row r="1146" spans="7:8" x14ac:dyDescent="0.2">
      <c r="G1146" s="11"/>
      <c r="H1146" s="11"/>
    </row>
    <row r="1147" spans="7:8" x14ac:dyDescent="0.2">
      <c r="G1147" s="11"/>
      <c r="H1147" s="11"/>
    </row>
    <row r="1148" spans="7:8" x14ac:dyDescent="0.2">
      <c r="G1148" s="11"/>
      <c r="H1148" s="11"/>
    </row>
    <row r="1149" spans="7:8" x14ac:dyDescent="0.2">
      <c r="G1149" s="11"/>
      <c r="H1149" s="11"/>
    </row>
    <row r="1150" spans="7:8" x14ac:dyDescent="0.2">
      <c r="G1150" s="11"/>
      <c r="H1150" s="11"/>
    </row>
    <row r="1151" spans="7:8" x14ac:dyDescent="0.2">
      <c r="H1151" s="11"/>
    </row>
    <row r="1152" spans="7:8" x14ac:dyDescent="0.2">
      <c r="G1152" s="11"/>
      <c r="H1152" s="11"/>
    </row>
    <row r="1153" spans="7:8" x14ac:dyDescent="0.2">
      <c r="H1153" s="11"/>
    </row>
    <row r="1154" spans="7:8" x14ac:dyDescent="0.2">
      <c r="G1154" s="106"/>
      <c r="H1154" s="11"/>
    </row>
    <row r="1156" spans="7:8" x14ac:dyDescent="0.2">
      <c r="H1156" s="11"/>
    </row>
    <row r="1158" spans="7:8" x14ac:dyDescent="0.2">
      <c r="H1158" s="106"/>
    </row>
  </sheetData>
  <phoneticPr fontId="2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49"/>
  <sheetViews>
    <sheetView zoomScale="75" workbookViewId="0">
      <pane xSplit="1" ySplit="6" topLeftCell="B102" activePane="bottomRight" state="frozen"/>
      <selection activeCell="AA63" sqref="AA63"/>
      <selection pane="topRight" activeCell="AA63" sqref="AA63"/>
      <selection pane="bottomLeft" activeCell="AA63" sqref="AA63"/>
      <selection pane="bottomRight" activeCell="G128" sqref="G128"/>
    </sheetView>
  </sheetViews>
  <sheetFormatPr defaultRowHeight="12.75" x14ac:dyDescent="0.2"/>
  <cols>
    <col min="1" max="1" width="4.5703125" bestFit="1" customWidth="1"/>
    <col min="11" max="12" width="5.5703125" customWidth="1"/>
    <col min="13" max="13" width="10.5703125" style="15" bestFit="1" customWidth="1"/>
    <col min="22" max="22" width="26.85546875" bestFit="1" customWidth="1"/>
    <col min="23" max="23" width="10.42578125" customWidth="1"/>
    <col min="24" max="24" width="9.140625" customWidth="1"/>
  </cols>
  <sheetData>
    <row r="1" spans="1:28" ht="86.45" customHeight="1" x14ac:dyDescent="0.25">
      <c r="B1" s="14" t="s">
        <v>244</v>
      </c>
      <c r="C1" s="13"/>
      <c r="D1" s="13"/>
      <c r="E1" s="13"/>
      <c r="F1" s="13"/>
      <c r="G1" s="13"/>
      <c r="H1" s="13"/>
      <c r="I1" s="13"/>
      <c r="J1" s="112" t="s">
        <v>249</v>
      </c>
      <c r="K1" s="12"/>
      <c r="L1" s="12"/>
      <c r="M1" s="12"/>
      <c r="N1" s="12"/>
      <c r="O1" s="12"/>
      <c r="P1" s="12"/>
      <c r="Q1" s="12"/>
      <c r="R1" s="12"/>
      <c r="S1" s="12"/>
      <c r="V1" s="122" t="s">
        <v>229</v>
      </c>
      <c r="X1" s="16" t="s">
        <v>25</v>
      </c>
      <c r="Y1">
        <f>IF($Y$3="Non Disabled (Regular)",1,IF($Y$3="Reserve (Non Regular)",3,5))+IF($Y$4="Officer",1,2)</f>
        <v>3</v>
      </c>
      <c r="Z1" s="15">
        <f>VLOOKUP(121,Rates,Y1)</f>
        <v>1.3823468417030441E-5</v>
      </c>
    </row>
    <row r="2" spans="1:28" ht="39" x14ac:dyDescent="0.25">
      <c r="B2" s="14"/>
      <c r="C2" s="13"/>
      <c r="D2" s="13"/>
      <c r="E2" s="13"/>
      <c r="F2" s="13"/>
      <c r="G2" s="13"/>
      <c r="H2" s="13"/>
      <c r="I2" s="13"/>
      <c r="J2" s="115" t="s">
        <v>250</v>
      </c>
      <c r="K2" s="115"/>
      <c r="L2" s="115"/>
      <c r="M2" s="115"/>
      <c r="N2" s="115"/>
      <c r="O2" s="115"/>
      <c r="P2" s="115"/>
      <c r="Q2" s="115"/>
      <c r="R2" s="115"/>
      <c r="S2" s="115"/>
      <c r="V2" s="123" t="s">
        <v>230</v>
      </c>
      <c r="X2" s="16" t="s">
        <v>26</v>
      </c>
      <c r="Y2">
        <f>IF($W$4="Female",8,9)</f>
        <v>8</v>
      </c>
      <c r="Z2" s="15">
        <f>VLOOKUP(121,Rates,Y2)</f>
        <v>1E-4</v>
      </c>
    </row>
    <row r="3" spans="1:28" ht="12.75" customHeight="1" x14ac:dyDescent="0.25">
      <c r="B3" s="14"/>
      <c r="C3" s="13"/>
      <c r="D3" s="13"/>
      <c r="E3" s="13"/>
      <c r="F3" s="13"/>
      <c r="G3" s="13"/>
      <c r="H3" s="13"/>
      <c r="I3" s="13"/>
      <c r="J3" s="116"/>
      <c r="K3" s="117"/>
      <c r="L3" s="116"/>
      <c r="M3" s="116"/>
      <c r="N3" s="116"/>
      <c r="O3" s="116"/>
      <c r="P3" s="116"/>
      <c r="Q3" s="116"/>
      <c r="R3" s="116"/>
      <c r="S3" s="116"/>
      <c r="T3" s="13"/>
      <c r="W3" t="str">
        <f>Personal!G10</f>
        <v>Male</v>
      </c>
      <c r="X3" s="13"/>
      <c r="Y3" t="str">
        <f>Career!F11</f>
        <v>Non Disabled (Regular)</v>
      </c>
    </row>
    <row r="4" spans="1:28" ht="12.75" customHeight="1" x14ac:dyDescent="0.2"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6">
        <v>10</v>
      </c>
      <c r="W4" t="str">
        <f>Personal!G12</f>
        <v>Female</v>
      </c>
      <c r="Y4" t="str">
        <f>Career!F13</f>
        <v>Enlisted</v>
      </c>
    </row>
    <row r="5" spans="1:28" ht="12.75" customHeight="1" x14ac:dyDescent="0.2">
      <c r="B5" s="7" t="s">
        <v>93</v>
      </c>
      <c r="C5" s="7" t="s">
        <v>93</v>
      </c>
      <c r="D5" s="7" t="s">
        <v>92</v>
      </c>
      <c r="E5" s="7" t="s">
        <v>92</v>
      </c>
      <c r="F5" s="7" t="s">
        <v>97</v>
      </c>
      <c r="G5" s="7" t="s">
        <v>97</v>
      </c>
      <c r="H5" s="7" t="s">
        <v>100</v>
      </c>
      <c r="I5" s="7" t="s">
        <v>100</v>
      </c>
      <c r="J5" s="7" t="s">
        <v>96</v>
      </c>
      <c r="O5" s="19"/>
      <c r="P5" s="154" t="s">
        <v>46</v>
      </c>
      <c r="Q5" s="154"/>
      <c r="R5" s="154"/>
      <c r="S5" s="154"/>
      <c r="T5" s="154"/>
      <c r="U5" s="154"/>
    </row>
    <row r="6" spans="1:28" ht="12.75" customHeight="1" x14ac:dyDescent="0.2">
      <c r="A6" s="8" t="s">
        <v>23</v>
      </c>
      <c r="B6" s="8" t="s">
        <v>94</v>
      </c>
      <c r="C6" s="8" t="s">
        <v>95</v>
      </c>
      <c r="D6" s="8" t="s">
        <v>94</v>
      </c>
      <c r="E6" s="8" t="s">
        <v>95</v>
      </c>
      <c r="F6" s="8" t="s">
        <v>94</v>
      </c>
      <c r="G6" s="8" t="s">
        <v>95</v>
      </c>
      <c r="H6" s="8" t="s">
        <v>101</v>
      </c>
      <c r="I6" s="8" t="s">
        <v>17</v>
      </c>
      <c r="J6" s="8" t="s">
        <v>114</v>
      </c>
      <c r="K6" s="8"/>
      <c r="M6" s="124" t="s">
        <v>31</v>
      </c>
      <c r="N6" s="124" t="s">
        <v>102</v>
      </c>
      <c r="O6" s="124" t="s">
        <v>103</v>
      </c>
      <c r="P6" s="22" t="s">
        <v>31</v>
      </c>
      <c r="Q6" s="22" t="s">
        <v>102</v>
      </c>
      <c r="R6" s="22" t="s">
        <v>103</v>
      </c>
      <c r="S6" s="22" t="s">
        <v>32</v>
      </c>
      <c r="T6" s="22" t="s">
        <v>102</v>
      </c>
      <c r="U6" s="22" t="s">
        <v>103</v>
      </c>
      <c r="V6" s="22"/>
      <c r="Z6" s="8"/>
    </row>
    <row r="7" spans="1:28" ht="12.75" customHeight="1" x14ac:dyDescent="0.2">
      <c r="A7" s="113">
        <v>0</v>
      </c>
      <c r="B7" s="15">
        <f>B$37*$I7/$I$37</f>
        <v>8.5078899293400596E-4</v>
      </c>
      <c r="C7" s="15">
        <f>C$37*$I7/$I$37</f>
        <v>1.3875306423594305E-3</v>
      </c>
      <c r="D7" s="15">
        <f>D$37*$I7/$I$37</f>
        <v>8.5078899293400596E-4</v>
      </c>
      <c r="E7" s="15">
        <f>E$37*$I7/$I$37</f>
        <v>1.3875306423594305E-3</v>
      </c>
      <c r="F7" s="15">
        <f t="shared" ref="F7:G21" si="0">F$23*$I7/$I$23</f>
        <v>4.2451788059518934E-3</v>
      </c>
      <c r="G7" s="15">
        <f t="shared" si="0"/>
        <v>1.3946060063228275E-2</v>
      </c>
      <c r="H7" s="64">
        <v>7.11E-3</v>
      </c>
      <c r="I7" s="10">
        <v>8.0300000000000007E-3</v>
      </c>
      <c r="J7" s="66">
        <v>5.6800000000000002E-3</v>
      </c>
      <c r="K7" s="10"/>
      <c r="L7">
        <f t="shared" ref="L7:L70" si="1">A7</f>
        <v>0</v>
      </c>
      <c r="M7" s="121">
        <f t="shared" ref="M7" si="2">MAX(VLOOKUP(MAX(0,A7+IF($W$3="Female",VLOOKUP(A7,Setback,IF($Y$4="Officer",2,3)),0)),Rates,$Y$1),$Z$1)</f>
        <v>1.3875306423594305E-3</v>
      </c>
      <c r="N7" s="121">
        <f t="shared" ref="N7:N38" si="3">VLOOKUP(A7,Rates,$Y$2)</f>
        <v>7.11E-3</v>
      </c>
      <c r="O7" s="121">
        <f t="shared" ref="O7" si="4">MAX(VLOOKUP(A7,Rates,$Y$2),VLOOKUP(A7+IF($Y$2=9,MIN(VLOOKUP(A7,Setback2,2),110-A7),0),Rates,10))</f>
        <v>7.11E-3</v>
      </c>
      <c r="P7" s="15">
        <f t="shared" ref="P7" si="5">1-(1-M7)^(1/12)</f>
        <v>1.1570115230308264E-4</v>
      </c>
      <c r="Q7" s="15">
        <f>1-(1-N7)^(1/12)</f>
        <v>5.9443962580196796E-4</v>
      </c>
      <c r="R7" s="15">
        <f>1-(1-O7)^(1/12)</f>
        <v>5.9443962580196796E-4</v>
      </c>
      <c r="S7" s="15">
        <f>(1-M7)^(1/12)</f>
        <v>0.99988429884769692</v>
      </c>
      <c r="T7" s="15">
        <f>(1-N7)^(1/12)</f>
        <v>0.99940556037419803</v>
      </c>
      <c r="U7" s="15">
        <f>(1-O7)^(1/12)</f>
        <v>0.99940556037419803</v>
      </c>
      <c r="V7" s="15"/>
      <c r="W7" s="69" t="s">
        <v>24</v>
      </c>
      <c r="X7" s="6" t="s">
        <v>94</v>
      </c>
      <c r="Y7" s="6" t="s">
        <v>90</v>
      </c>
      <c r="AB7" s="15"/>
    </row>
    <row r="8" spans="1:28" ht="12.75" customHeight="1" x14ac:dyDescent="0.2">
      <c r="A8" s="113">
        <f t="shared" ref="A8:A71" si="6">A7+1</f>
        <v>1</v>
      </c>
      <c r="B8" s="15">
        <f t="shared" ref="B8:E34" si="7">B$37*$I8/$I$37</f>
        <v>4.9797114156784894E-5</v>
      </c>
      <c r="C8" s="15">
        <f t="shared" si="7"/>
        <v>8.1212876950053842E-5</v>
      </c>
      <c r="D8" s="15">
        <f t="shared" si="7"/>
        <v>4.9797114156784894E-5</v>
      </c>
      <c r="E8" s="15">
        <f t="shared" si="7"/>
        <v>8.1212876950053842E-5</v>
      </c>
      <c r="F8" s="15">
        <f t="shared" si="0"/>
        <v>2.4847248303828013E-4</v>
      </c>
      <c r="G8" s="15">
        <f t="shared" si="0"/>
        <v>8.1627001615408319E-4</v>
      </c>
      <c r="H8" s="64">
        <v>4.4000000000000002E-4</v>
      </c>
      <c r="I8" s="10">
        <v>4.6999999999999999E-4</v>
      </c>
      <c r="J8" s="66">
        <v>3.4000000000000002E-4</v>
      </c>
      <c r="K8" s="10"/>
      <c r="L8">
        <f t="shared" si="1"/>
        <v>1</v>
      </c>
      <c r="M8" s="121">
        <f t="shared" ref="M8:M71" si="8">MAX(VLOOKUP(MAX(0,A8+IF($W$3="Female",VLOOKUP(A8,Setback,IF($Y$4="Officer",2,3)),0)),Rates,$Y$1),$Z$1)</f>
        <v>8.1212876950053842E-5</v>
      </c>
      <c r="N8" s="121">
        <f t="shared" si="3"/>
        <v>4.4000000000000002E-4</v>
      </c>
      <c r="O8" s="121">
        <f t="shared" ref="O8:O71" si="9">MAX(VLOOKUP(A8,Rates,$Y$2),VLOOKUP(A8+IF($Y$2=9,MIN(VLOOKUP(A8,Setback2,2),110-A8),0),Rates,10))</f>
        <v>4.4000000000000002E-4</v>
      </c>
      <c r="P8" s="15">
        <f t="shared" ref="P8:P71" si="10">1-(1-M8)^(1/12)</f>
        <v>6.7679916715412958E-6</v>
      </c>
      <c r="Q8" s="15">
        <f t="shared" ref="Q8:Q71" si="11">1-(1-N8)^(1/12)</f>
        <v>3.6674063190411665E-5</v>
      </c>
      <c r="R8" s="15">
        <f t="shared" ref="R8:R71" si="12">1-(1-O8)^(1/12)</f>
        <v>3.6674063190411665E-5</v>
      </c>
      <c r="S8" s="15">
        <f t="shared" ref="S8:S71" si="13">(1-M8)^(1/12)</f>
        <v>0.99999323200832846</v>
      </c>
      <c r="T8" s="15">
        <f t="shared" ref="T8:T71" si="14">(1-N8)^(1/12)</f>
        <v>0.99996332593680959</v>
      </c>
      <c r="U8" s="15">
        <f t="shared" ref="U8:U71" si="15">(1-O8)^(1/12)</f>
        <v>0.99996332593680959</v>
      </c>
      <c r="V8" s="15"/>
      <c r="W8">
        <v>0</v>
      </c>
      <c r="X8">
        <v>0</v>
      </c>
      <c r="Y8">
        <v>0</v>
      </c>
    </row>
    <row r="9" spans="1:28" ht="12.75" customHeight="1" x14ac:dyDescent="0.2">
      <c r="A9" s="113">
        <f t="shared" si="6"/>
        <v>2</v>
      </c>
      <c r="B9" s="15">
        <f t="shared" si="7"/>
        <v>3.284490508213472E-5</v>
      </c>
      <c r="C9" s="15">
        <f t="shared" si="7"/>
        <v>5.3565940115992954E-5</v>
      </c>
      <c r="D9" s="15">
        <f t="shared" si="7"/>
        <v>3.284490508213472E-5</v>
      </c>
      <c r="E9" s="15">
        <f t="shared" si="7"/>
        <v>5.3565940115992954E-5</v>
      </c>
      <c r="F9" s="15">
        <f t="shared" si="0"/>
        <v>1.6388610583375926E-4</v>
      </c>
      <c r="G9" s="15">
        <f t="shared" si="0"/>
        <v>5.3839086171865067E-4</v>
      </c>
      <c r="H9" s="64">
        <v>2.9E-4</v>
      </c>
      <c r="I9" s="10">
        <v>3.1E-4</v>
      </c>
      <c r="J9" s="66">
        <v>2.3000000000000001E-4</v>
      </c>
      <c r="K9" s="10"/>
      <c r="L9">
        <f t="shared" si="1"/>
        <v>2</v>
      </c>
      <c r="M9" s="121">
        <f t="shared" si="8"/>
        <v>5.3565940115992954E-5</v>
      </c>
      <c r="N9" s="121">
        <f t="shared" si="3"/>
        <v>2.9E-4</v>
      </c>
      <c r="O9" s="121">
        <f t="shared" si="9"/>
        <v>2.9E-4</v>
      </c>
      <c r="P9" s="15">
        <f t="shared" si="10"/>
        <v>4.463937938403717E-6</v>
      </c>
      <c r="Q9" s="15">
        <f t="shared" si="11"/>
        <v>2.4169879414670525E-5</v>
      </c>
      <c r="R9" s="15">
        <f t="shared" si="12"/>
        <v>2.4169879414670525E-5</v>
      </c>
      <c r="S9" s="15">
        <f t="shared" si="13"/>
        <v>0.9999955360620616</v>
      </c>
      <c r="T9" s="15">
        <f t="shared" si="14"/>
        <v>0.99997583012058533</v>
      </c>
      <c r="U9" s="15">
        <f t="shared" si="15"/>
        <v>0.99997583012058533</v>
      </c>
      <c r="V9" s="15"/>
      <c r="W9">
        <v>16</v>
      </c>
      <c r="X9">
        <v>-2</v>
      </c>
      <c r="Y9">
        <v>-4</v>
      </c>
    </row>
    <row r="10" spans="1:28" ht="12.75" customHeight="1" x14ac:dyDescent="0.2">
      <c r="A10" s="113">
        <f t="shared" si="6"/>
        <v>3</v>
      </c>
      <c r="B10" s="15">
        <f t="shared" si="7"/>
        <v>2.754733974630654E-5</v>
      </c>
      <c r="C10" s="15">
        <f t="shared" si="7"/>
        <v>4.492627235534893E-5</v>
      </c>
      <c r="D10" s="15">
        <f t="shared" si="7"/>
        <v>2.754733974630654E-5</v>
      </c>
      <c r="E10" s="15">
        <f t="shared" si="7"/>
        <v>4.492627235534893E-5</v>
      </c>
      <c r="F10" s="15">
        <f t="shared" si="0"/>
        <v>1.3745286295734646E-4</v>
      </c>
      <c r="G10" s="15">
        <f t="shared" si="0"/>
        <v>4.5155362595757786E-4</v>
      </c>
      <c r="H10" s="64">
        <v>2.1000000000000001E-4</v>
      </c>
      <c r="I10" s="10">
        <v>2.5999999999999998E-4</v>
      </c>
      <c r="J10" s="66">
        <v>1.8000000000000001E-4</v>
      </c>
      <c r="K10" s="10"/>
      <c r="L10">
        <f t="shared" si="1"/>
        <v>3</v>
      </c>
      <c r="M10" s="121">
        <f t="shared" si="8"/>
        <v>4.492627235534893E-5</v>
      </c>
      <c r="N10" s="121">
        <f t="shared" si="3"/>
        <v>2.1000000000000001E-4</v>
      </c>
      <c r="O10" s="121">
        <f t="shared" si="9"/>
        <v>2.1000000000000001E-4</v>
      </c>
      <c r="P10" s="15">
        <f t="shared" si="10"/>
        <v>3.7439331223021455E-6</v>
      </c>
      <c r="Q10" s="15">
        <f t="shared" si="11"/>
        <v>1.7501684601017864E-5</v>
      </c>
      <c r="R10" s="15">
        <f t="shared" si="12"/>
        <v>1.7501684601017864E-5</v>
      </c>
      <c r="S10" s="15">
        <f t="shared" si="13"/>
        <v>0.9999962560668777</v>
      </c>
      <c r="T10" s="15">
        <f t="shared" si="14"/>
        <v>0.99998249831539898</v>
      </c>
      <c r="U10" s="15">
        <f t="shared" si="15"/>
        <v>0.99998249831539898</v>
      </c>
      <c r="V10" s="15"/>
      <c r="W10">
        <v>106</v>
      </c>
      <c r="X10">
        <v>-2</v>
      </c>
      <c r="Y10">
        <v>0</v>
      </c>
    </row>
    <row r="11" spans="1:28" ht="12.75" customHeight="1" x14ac:dyDescent="0.2">
      <c r="A11" s="113">
        <f t="shared" si="6"/>
        <v>4</v>
      </c>
      <c r="B11" s="15">
        <f t="shared" si="7"/>
        <v>2.1190261343312722E-5</v>
      </c>
      <c r="C11" s="15">
        <f t="shared" si="7"/>
        <v>3.4558671042576103E-5</v>
      </c>
      <c r="D11" s="15">
        <f t="shared" si="7"/>
        <v>2.1190261343312722E-5</v>
      </c>
      <c r="E11" s="15">
        <f t="shared" si="7"/>
        <v>3.4558671042576103E-5</v>
      </c>
      <c r="F11" s="15">
        <f t="shared" si="0"/>
        <v>1.0573297150565114E-4</v>
      </c>
      <c r="G11" s="15">
        <f t="shared" si="0"/>
        <v>3.4734894304429081E-4</v>
      </c>
      <c r="H11" s="64">
        <v>1.6000000000000001E-4</v>
      </c>
      <c r="I11" s="10">
        <v>2.0000000000000001E-4</v>
      </c>
      <c r="J11" s="66">
        <v>1.3999999999999999E-4</v>
      </c>
      <c r="K11" s="10"/>
      <c r="L11">
        <f t="shared" si="1"/>
        <v>4</v>
      </c>
      <c r="M11" s="121">
        <f t="shared" si="8"/>
        <v>3.4558671042576103E-5</v>
      </c>
      <c r="N11" s="121">
        <f t="shared" si="3"/>
        <v>1.6000000000000001E-4</v>
      </c>
      <c r="O11" s="121">
        <f t="shared" si="9"/>
        <v>1.6000000000000001E-4</v>
      </c>
      <c r="P11" s="15">
        <f t="shared" si="10"/>
        <v>2.8799348702479577E-6</v>
      </c>
      <c r="Q11" s="15">
        <f t="shared" si="11"/>
        <v>1.3334311211088412E-5</v>
      </c>
      <c r="R11" s="15">
        <f t="shared" si="12"/>
        <v>1.3334311211088412E-5</v>
      </c>
      <c r="S11" s="15">
        <f t="shared" si="13"/>
        <v>0.99999712006512975</v>
      </c>
      <c r="T11" s="15">
        <f t="shared" si="14"/>
        <v>0.99998666568878891</v>
      </c>
      <c r="U11" s="15">
        <f t="shared" si="15"/>
        <v>0.99998666568878891</v>
      </c>
      <c r="V11" s="15"/>
      <c r="W11">
        <v>108</v>
      </c>
      <c r="X11">
        <v>0</v>
      </c>
      <c r="Y11">
        <v>0</v>
      </c>
    </row>
    <row r="12" spans="1:28" ht="12.75" customHeight="1" x14ac:dyDescent="0.2">
      <c r="A12" s="113">
        <f t="shared" si="6"/>
        <v>5</v>
      </c>
      <c r="B12" s="15">
        <f t="shared" si="7"/>
        <v>1.9071235208981453E-5</v>
      </c>
      <c r="C12" s="15">
        <f t="shared" si="7"/>
        <v>3.1102803938318492E-5</v>
      </c>
      <c r="D12" s="15">
        <f t="shared" si="7"/>
        <v>1.9071235208981453E-5</v>
      </c>
      <c r="E12" s="15">
        <f t="shared" si="7"/>
        <v>3.1102803938318492E-5</v>
      </c>
      <c r="F12" s="15">
        <f t="shared" si="0"/>
        <v>9.5159674355086015E-5</v>
      </c>
      <c r="G12" s="15">
        <f t="shared" si="0"/>
        <v>3.1261404873986171E-4</v>
      </c>
      <c r="H12" s="64">
        <v>1.4999999999999999E-4</v>
      </c>
      <c r="I12" s="10">
        <v>1.8000000000000001E-4</v>
      </c>
      <c r="J12" s="66">
        <v>1.2999999999999999E-4</v>
      </c>
      <c r="K12" s="10"/>
      <c r="L12">
        <f t="shared" si="1"/>
        <v>5</v>
      </c>
      <c r="M12" s="121">
        <f t="shared" si="8"/>
        <v>3.1102803938318492E-5</v>
      </c>
      <c r="N12" s="121">
        <f t="shared" si="3"/>
        <v>1.4999999999999999E-4</v>
      </c>
      <c r="O12" s="121">
        <f t="shared" si="9"/>
        <v>1.4999999999999999E-4</v>
      </c>
      <c r="P12" s="15">
        <f t="shared" si="10"/>
        <v>2.5919372776961325E-6</v>
      </c>
      <c r="Q12" s="15">
        <f t="shared" si="11"/>
        <v>1.250085945736501E-5</v>
      </c>
      <c r="R12" s="15">
        <f t="shared" si="12"/>
        <v>1.250085945736501E-5</v>
      </c>
      <c r="S12" s="15">
        <f t="shared" si="13"/>
        <v>0.9999974080627223</v>
      </c>
      <c r="T12" s="15">
        <f t="shared" si="14"/>
        <v>0.99998749914054263</v>
      </c>
      <c r="U12" s="15">
        <f t="shared" si="15"/>
        <v>0.99998749914054263</v>
      </c>
      <c r="V12" s="15"/>
    </row>
    <row r="13" spans="1:28" ht="12.75" customHeight="1" x14ac:dyDescent="0.2">
      <c r="A13" s="113">
        <f t="shared" si="6"/>
        <v>6</v>
      </c>
      <c r="B13" s="15">
        <f t="shared" si="7"/>
        <v>1.6952209074650181E-5</v>
      </c>
      <c r="C13" s="15">
        <f t="shared" si="7"/>
        <v>2.7646936834060881E-5</v>
      </c>
      <c r="D13" s="15">
        <f t="shared" si="7"/>
        <v>1.6952209074650181E-5</v>
      </c>
      <c r="E13" s="15">
        <f t="shared" si="7"/>
        <v>2.7646936834060881E-5</v>
      </c>
      <c r="F13" s="15">
        <f t="shared" si="0"/>
        <v>8.4586377204520921E-5</v>
      </c>
      <c r="G13" s="15">
        <f t="shared" si="0"/>
        <v>2.7787915443543262E-4</v>
      </c>
      <c r="H13" s="64">
        <v>1.2999999999999999E-4</v>
      </c>
      <c r="I13" s="10">
        <v>1.6000000000000001E-4</v>
      </c>
      <c r="J13" s="66">
        <v>1.1E-4</v>
      </c>
      <c r="K13" s="10"/>
      <c r="L13">
        <f t="shared" si="1"/>
        <v>6</v>
      </c>
      <c r="M13" s="121">
        <f t="shared" si="8"/>
        <v>2.7646936834060881E-5</v>
      </c>
      <c r="N13" s="121">
        <f t="shared" si="3"/>
        <v>1.2999999999999999E-4</v>
      </c>
      <c r="O13" s="121">
        <f t="shared" si="9"/>
        <v>1.2999999999999999E-4</v>
      </c>
      <c r="P13" s="15">
        <f t="shared" si="10"/>
        <v>2.3039405974145666E-6</v>
      </c>
      <c r="Q13" s="15">
        <f t="shared" si="11"/>
        <v>1.0833978873026062E-5</v>
      </c>
      <c r="R13" s="15">
        <f t="shared" si="12"/>
        <v>1.0833978873026062E-5</v>
      </c>
      <c r="S13" s="15">
        <f t="shared" si="13"/>
        <v>0.99999769605940259</v>
      </c>
      <c r="T13" s="15">
        <f t="shared" si="14"/>
        <v>0.99998916602112697</v>
      </c>
      <c r="U13" s="15">
        <f t="shared" si="15"/>
        <v>0.99998916602112697</v>
      </c>
      <c r="V13" s="15"/>
      <c r="W13" t="s">
        <v>115</v>
      </c>
    </row>
    <row r="14" spans="1:28" x14ac:dyDescent="0.2">
      <c r="A14" s="113">
        <f t="shared" si="6"/>
        <v>7</v>
      </c>
      <c r="B14" s="15">
        <f t="shared" si="7"/>
        <v>1.4833182940318905E-5</v>
      </c>
      <c r="C14" s="15">
        <f t="shared" si="7"/>
        <v>2.4191069729803267E-5</v>
      </c>
      <c r="D14" s="15">
        <f t="shared" si="7"/>
        <v>1.4833182940318905E-5</v>
      </c>
      <c r="E14" s="15">
        <f t="shared" si="7"/>
        <v>2.4191069729803267E-5</v>
      </c>
      <c r="F14" s="15">
        <f t="shared" si="0"/>
        <v>7.4013080053955785E-5</v>
      </c>
      <c r="G14" s="15">
        <f t="shared" si="0"/>
        <v>2.4314426013100348E-4</v>
      </c>
      <c r="H14" s="64">
        <v>1.2E-4</v>
      </c>
      <c r="I14" s="10">
        <v>1.3999999999999999E-4</v>
      </c>
      <c r="J14" s="66">
        <v>1E-4</v>
      </c>
      <c r="K14" s="10"/>
      <c r="L14">
        <f t="shared" si="1"/>
        <v>7</v>
      </c>
      <c r="M14" s="121">
        <f t="shared" si="8"/>
        <v>2.4191069729803267E-5</v>
      </c>
      <c r="N14" s="121">
        <f t="shared" si="3"/>
        <v>1.2E-4</v>
      </c>
      <c r="O14" s="121">
        <f t="shared" si="9"/>
        <v>1.2E-4</v>
      </c>
      <c r="P14" s="15">
        <f t="shared" si="10"/>
        <v>2.0159448295142823E-6</v>
      </c>
      <c r="Q14" s="15">
        <f t="shared" si="11"/>
        <v>1.0000550042188472E-5</v>
      </c>
      <c r="R14" s="15">
        <f t="shared" si="12"/>
        <v>1.0000550042188472E-5</v>
      </c>
      <c r="S14" s="15">
        <f t="shared" si="13"/>
        <v>0.99999798405517049</v>
      </c>
      <c r="T14" s="15">
        <f t="shared" si="14"/>
        <v>0.99998999944995781</v>
      </c>
      <c r="U14" s="15">
        <f t="shared" si="15"/>
        <v>0.99998999944995781</v>
      </c>
      <c r="V14" s="15"/>
      <c r="W14" s="69" t="s">
        <v>116</v>
      </c>
    </row>
    <row r="15" spans="1:28" x14ac:dyDescent="0.2">
      <c r="A15" s="113">
        <f t="shared" si="6"/>
        <v>8</v>
      </c>
      <c r="B15" s="15">
        <f t="shared" si="7"/>
        <v>1.2714156805987634E-5</v>
      </c>
      <c r="C15" s="15">
        <f t="shared" si="7"/>
        <v>2.0735202625545663E-5</v>
      </c>
      <c r="D15" s="15">
        <f t="shared" si="7"/>
        <v>1.2714156805987634E-5</v>
      </c>
      <c r="E15" s="15">
        <f t="shared" si="7"/>
        <v>2.0735202625545663E-5</v>
      </c>
      <c r="F15" s="15">
        <f t="shared" si="0"/>
        <v>6.3439782903390677E-5</v>
      </c>
      <c r="G15" s="15">
        <f t="shared" si="0"/>
        <v>2.0840936582657444E-4</v>
      </c>
      <c r="H15" s="64">
        <v>1.1E-4</v>
      </c>
      <c r="I15" s="10">
        <v>1.2E-4</v>
      </c>
      <c r="J15" s="66">
        <v>9.0000000000000006E-5</v>
      </c>
      <c r="K15" s="10"/>
      <c r="L15">
        <f t="shared" si="1"/>
        <v>8</v>
      </c>
      <c r="M15" s="121">
        <f t="shared" si="8"/>
        <v>2.0735202625545663E-5</v>
      </c>
      <c r="N15" s="121">
        <f t="shared" si="3"/>
        <v>1.1E-4</v>
      </c>
      <c r="O15" s="121">
        <f t="shared" si="9"/>
        <v>1.1E-4</v>
      </c>
      <c r="P15" s="15">
        <f t="shared" si="10"/>
        <v>1.7279499739952797E-6</v>
      </c>
      <c r="Q15" s="15">
        <f t="shared" si="11"/>
        <v>9.167128851905737E-6</v>
      </c>
      <c r="R15" s="15">
        <f t="shared" si="12"/>
        <v>9.167128851905737E-6</v>
      </c>
      <c r="S15" s="15">
        <f t="shared" si="13"/>
        <v>0.999998272050026</v>
      </c>
      <c r="T15" s="15">
        <f t="shared" si="14"/>
        <v>0.99999083287114809</v>
      </c>
      <c r="U15" s="15">
        <f t="shared" si="15"/>
        <v>0.99999083287114809</v>
      </c>
      <c r="V15" s="15"/>
      <c r="W15">
        <v>0</v>
      </c>
      <c r="X15">
        <v>0</v>
      </c>
    </row>
    <row r="16" spans="1:28" x14ac:dyDescent="0.2">
      <c r="A16" s="113">
        <f t="shared" si="6"/>
        <v>9</v>
      </c>
      <c r="B16" s="15">
        <f t="shared" si="7"/>
        <v>1.0595130671656361E-5</v>
      </c>
      <c r="C16" s="15">
        <f t="shared" si="7"/>
        <v>1.7279335521288052E-5</v>
      </c>
      <c r="D16" s="15">
        <f t="shared" si="7"/>
        <v>1.0595130671656361E-5</v>
      </c>
      <c r="E16" s="15">
        <f t="shared" si="7"/>
        <v>1.7279335521288052E-5</v>
      </c>
      <c r="F16" s="15">
        <f t="shared" si="0"/>
        <v>5.2866485752825569E-5</v>
      </c>
      <c r="G16" s="15">
        <f t="shared" si="0"/>
        <v>1.736744715221454E-4</v>
      </c>
      <c r="H16" s="64">
        <v>1.1E-4</v>
      </c>
      <c r="I16" s="10">
        <v>1E-4</v>
      </c>
      <c r="J16" s="66">
        <v>8.0000000000000007E-5</v>
      </c>
      <c r="K16" s="10"/>
      <c r="L16">
        <f t="shared" si="1"/>
        <v>9</v>
      </c>
      <c r="M16" s="121">
        <f t="shared" si="8"/>
        <v>1.7279335521288052E-5</v>
      </c>
      <c r="N16" s="121">
        <f t="shared" si="3"/>
        <v>1.1E-4</v>
      </c>
      <c r="O16" s="121">
        <f t="shared" si="9"/>
        <v>1.1E-4</v>
      </c>
      <c r="P16" s="15">
        <f t="shared" si="10"/>
        <v>1.4399560308575587E-6</v>
      </c>
      <c r="Q16" s="15">
        <f t="shared" si="11"/>
        <v>9.167128851905737E-6</v>
      </c>
      <c r="R16" s="15">
        <f t="shared" si="12"/>
        <v>9.167128851905737E-6</v>
      </c>
      <c r="S16" s="15">
        <f t="shared" si="13"/>
        <v>0.99999856004396914</v>
      </c>
      <c r="T16" s="15">
        <f t="shared" si="14"/>
        <v>0.99999083287114809</v>
      </c>
      <c r="U16" s="15">
        <f t="shared" si="15"/>
        <v>0.99999083287114809</v>
      </c>
      <c r="V16" s="15"/>
      <c r="W16">
        <v>16</v>
      </c>
      <c r="X16">
        <v>4</v>
      </c>
    </row>
    <row r="17" spans="1:24" x14ac:dyDescent="0.2">
      <c r="A17" s="113">
        <f t="shared" si="6"/>
        <v>10</v>
      </c>
      <c r="B17" s="15">
        <f t="shared" si="7"/>
        <v>8.4761045373250903E-6</v>
      </c>
      <c r="C17" s="15">
        <f t="shared" si="7"/>
        <v>1.3823468417030441E-5</v>
      </c>
      <c r="D17" s="15">
        <f t="shared" si="7"/>
        <v>8.4761045373250903E-6</v>
      </c>
      <c r="E17" s="15">
        <f t="shared" si="7"/>
        <v>1.3823468417030441E-5</v>
      </c>
      <c r="F17" s="15">
        <f t="shared" si="0"/>
        <v>4.229318860226046E-5</v>
      </c>
      <c r="G17" s="15">
        <f t="shared" si="0"/>
        <v>1.3893957721771631E-4</v>
      </c>
      <c r="H17" s="64">
        <v>1E-4</v>
      </c>
      <c r="I17" s="10">
        <v>8.0000000000000007E-5</v>
      </c>
      <c r="J17" s="66">
        <v>6.9999999999999994E-5</v>
      </c>
      <c r="K17" s="10"/>
      <c r="L17">
        <f t="shared" si="1"/>
        <v>10</v>
      </c>
      <c r="M17" s="121">
        <f t="shared" si="8"/>
        <v>1.3823468417030441E-5</v>
      </c>
      <c r="N17" s="121">
        <f t="shared" si="3"/>
        <v>1E-4</v>
      </c>
      <c r="O17" s="121">
        <f t="shared" si="9"/>
        <v>1E-4</v>
      </c>
      <c r="P17" s="15">
        <f t="shared" si="10"/>
        <v>1.1519629999900971E-6</v>
      </c>
      <c r="Q17" s="15">
        <f t="shared" si="11"/>
        <v>8.3337153021778576E-6</v>
      </c>
      <c r="R17" s="15">
        <f t="shared" si="12"/>
        <v>8.3337153021778576E-6</v>
      </c>
      <c r="S17" s="15">
        <f t="shared" si="13"/>
        <v>0.99999884803700001</v>
      </c>
      <c r="T17" s="15">
        <f t="shared" si="14"/>
        <v>0.99999166628469782</v>
      </c>
      <c r="U17" s="15">
        <f t="shared" si="15"/>
        <v>0.99999166628469782</v>
      </c>
      <c r="V17" s="15"/>
    </row>
    <row r="18" spans="1:24" x14ac:dyDescent="0.2">
      <c r="A18" s="113">
        <f t="shared" si="6"/>
        <v>11</v>
      </c>
      <c r="B18" s="15">
        <f t="shared" si="7"/>
        <v>9.5356176044907266E-6</v>
      </c>
      <c r="C18" s="15">
        <f t="shared" si="7"/>
        <v>1.5551401969159246E-5</v>
      </c>
      <c r="D18" s="15">
        <f t="shared" si="7"/>
        <v>9.5356176044907266E-6</v>
      </c>
      <c r="E18" s="15">
        <f t="shared" si="7"/>
        <v>1.5551401969159246E-5</v>
      </c>
      <c r="F18" s="15">
        <f t="shared" si="0"/>
        <v>4.7579837177543008E-5</v>
      </c>
      <c r="G18" s="15">
        <f t="shared" si="0"/>
        <v>1.5630702436993086E-4</v>
      </c>
      <c r="H18" s="64">
        <v>1E-4</v>
      </c>
      <c r="I18" s="10">
        <v>9.0000000000000006E-5</v>
      </c>
      <c r="J18" s="66">
        <v>6.9999999999999994E-5</v>
      </c>
      <c r="K18" s="10"/>
      <c r="L18">
        <f t="shared" si="1"/>
        <v>11</v>
      </c>
      <c r="M18" s="121">
        <f t="shared" si="8"/>
        <v>1.5551401969159246E-5</v>
      </c>
      <c r="N18" s="121">
        <f t="shared" si="3"/>
        <v>1E-4</v>
      </c>
      <c r="O18" s="121">
        <f t="shared" si="9"/>
        <v>1E-4</v>
      </c>
      <c r="P18" s="15">
        <f t="shared" si="10"/>
        <v>1.2959594013484121E-6</v>
      </c>
      <c r="Q18" s="15">
        <f t="shared" si="11"/>
        <v>8.3337153021778576E-6</v>
      </c>
      <c r="R18" s="15">
        <f t="shared" si="12"/>
        <v>8.3337153021778576E-6</v>
      </c>
      <c r="S18" s="15">
        <f t="shared" si="13"/>
        <v>0.99999870404059865</v>
      </c>
      <c r="T18" s="15">
        <f t="shared" si="14"/>
        <v>0.99999166628469782</v>
      </c>
      <c r="U18" s="15">
        <f t="shared" si="15"/>
        <v>0.99999166628469782</v>
      </c>
      <c r="V18" s="15"/>
    </row>
    <row r="19" spans="1:24" x14ac:dyDescent="0.2">
      <c r="A19" s="113">
        <f t="shared" si="6"/>
        <v>12</v>
      </c>
      <c r="B19" s="15">
        <f t="shared" si="7"/>
        <v>1.377366987315327E-5</v>
      </c>
      <c r="C19" s="15">
        <f t="shared" si="7"/>
        <v>2.2463136177674465E-5</v>
      </c>
      <c r="D19" s="15">
        <f t="shared" si="7"/>
        <v>1.377366987315327E-5</v>
      </c>
      <c r="E19" s="15">
        <f t="shared" si="7"/>
        <v>2.2463136177674465E-5</v>
      </c>
      <c r="F19" s="15">
        <f t="shared" si="0"/>
        <v>6.8726431478673231E-5</v>
      </c>
      <c r="G19" s="15">
        <f t="shared" si="0"/>
        <v>2.2577681297878893E-4</v>
      </c>
      <c r="H19" s="64">
        <v>1.2E-4</v>
      </c>
      <c r="I19" s="10">
        <v>1.2999999999999999E-4</v>
      </c>
      <c r="J19" s="66">
        <v>1E-4</v>
      </c>
      <c r="K19" s="10"/>
      <c r="L19">
        <f t="shared" si="1"/>
        <v>12</v>
      </c>
      <c r="M19" s="121">
        <f t="shared" si="8"/>
        <v>2.2463136177674465E-5</v>
      </c>
      <c r="N19" s="121">
        <f t="shared" si="3"/>
        <v>1.2E-4</v>
      </c>
      <c r="O19" s="121">
        <f t="shared" si="9"/>
        <v>1.2E-4</v>
      </c>
      <c r="P19" s="15">
        <f t="shared" si="10"/>
        <v>1.8719472877348764E-6</v>
      </c>
      <c r="Q19" s="15">
        <f t="shared" si="11"/>
        <v>1.0000550042188472E-5</v>
      </c>
      <c r="R19" s="15">
        <f t="shared" si="12"/>
        <v>1.0000550042188472E-5</v>
      </c>
      <c r="S19" s="15">
        <f t="shared" si="13"/>
        <v>0.99999812805271227</v>
      </c>
      <c r="T19" s="15">
        <f t="shared" si="14"/>
        <v>0.99998999944995781</v>
      </c>
      <c r="U19" s="15">
        <f t="shared" si="15"/>
        <v>0.99998999944995781</v>
      </c>
      <c r="V19" s="15"/>
    </row>
    <row r="20" spans="1:24" x14ac:dyDescent="0.2">
      <c r="A20" s="113">
        <f t="shared" si="6"/>
        <v>13</v>
      </c>
      <c r="B20" s="15">
        <f t="shared" si="7"/>
        <v>2.0130748276147091E-5</v>
      </c>
      <c r="C20" s="15">
        <f t="shared" si="7"/>
        <v>3.2830737490447294E-5</v>
      </c>
      <c r="D20" s="15">
        <f t="shared" si="7"/>
        <v>2.0130748276147091E-5</v>
      </c>
      <c r="E20" s="15">
        <f t="shared" si="7"/>
        <v>3.2830737490447294E-5</v>
      </c>
      <c r="F20" s="15">
        <f t="shared" si="0"/>
        <v>1.0044632293036858E-4</v>
      </c>
      <c r="G20" s="15">
        <f t="shared" si="0"/>
        <v>3.2998149589207623E-4</v>
      </c>
      <c r="H20" s="64">
        <v>1.3999999999999999E-4</v>
      </c>
      <c r="I20" s="10">
        <v>1.9000000000000001E-4</v>
      </c>
      <c r="J20" s="66">
        <v>1.2999999999999999E-4</v>
      </c>
      <c r="K20" s="10"/>
      <c r="L20">
        <f t="shared" si="1"/>
        <v>13</v>
      </c>
      <c r="M20" s="121">
        <f t="shared" si="8"/>
        <v>3.2830737490447294E-5</v>
      </c>
      <c r="N20" s="121">
        <f t="shared" si="3"/>
        <v>1.3999999999999999E-4</v>
      </c>
      <c r="O20" s="121">
        <f t="shared" si="9"/>
        <v>1.3999999999999999E-4</v>
      </c>
      <c r="P20" s="15">
        <f t="shared" si="10"/>
        <v>2.7359359598966293E-6</v>
      </c>
      <c r="Q20" s="15">
        <f t="shared" si="11"/>
        <v>1.1667415344751575E-5</v>
      </c>
      <c r="R20" s="15">
        <f t="shared" si="12"/>
        <v>1.1667415344751575E-5</v>
      </c>
      <c r="S20" s="15">
        <f t="shared" si="13"/>
        <v>0.9999972640640401</v>
      </c>
      <c r="T20" s="15">
        <f t="shared" si="14"/>
        <v>0.99998833258465525</v>
      </c>
      <c r="U20" s="15">
        <f t="shared" si="15"/>
        <v>0.99998833258465525</v>
      </c>
      <c r="V20" s="15"/>
    </row>
    <row r="21" spans="1:24" x14ac:dyDescent="0.2">
      <c r="A21" s="113">
        <f t="shared" si="6"/>
        <v>14</v>
      </c>
      <c r="B21" s="15">
        <f t="shared" si="7"/>
        <v>2.6487826679140905E-5</v>
      </c>
      <c r="C21" s="15">
        <f t="shared" si="7"/>
        <v>4.3198338803220127E-5</v>
      </c>
      <c r="D21" s="15">
        <f t="shared" si="7"/>
        <v>2.6487826679140905E-5</v>
      </c>
      <c r="E21" s="15">
        <f t="shared" si="7"/>
        <v>4.3198338803220127E-5</v>
      </c>
      <c r="F21" s="15">
        <f t="shared" si="0"/>
        <v>1.3216621438206391E-4</v>
      </c>
      <c r="G21" s="15">
        <f t="shared" si="0"/>
        <v>4.341861788053634E-4</v>
      </c>
      <c r="H21" s="64">
        <v>1.7000000000000001E-4</v>
      </c>
      <c r="I21" s="10">
        <v>2.5000000000000001E-4</v>
      </c>
      <c r="J21" s="66">
        <v>1.6000000000000001E-4</v>
      </c>
      <c r="K21" s="10"/>
      <c r="L21">
        <f t="shared" si="1"/>
        <v>14</v>
      </c>
      <c r="M21" s="121">
        <f t="shared" si="8"/>
        <v>4.3198338803220127E-5</v>
      </c>
      <c r="N21" s="121">
        <f t="shared" si="3"/>
        <v>1.7000000000000001E-4</v>
      </c>
      <c r="O21" s="121">
        <f t="shared" si="9"/>
        <v>1.7000000000000001E-4</v>
      </c>
      <c r="P21" s="15">
        <f t="shared" si="10"/>
        <v>3.5999328433788946E-6</v>
      </c>
      <c r="Q21" s="15">
        <f t="shared" si="11"/>
        <v>1.4167770606032803E-5</v>
      </c>
      <c r="R21" s="15">
        <f t="shared" si="12"/>
        <v>1.4167770606032803E-5</v>
      </c>
      <c r="S21" s="15">
        <f t="shared" si="13"/>
        <v>0.99999640006715662</v>
      </c>
      <c r="T21" s="15">
        <f t="shared" si="14"/>
        <v>0.99998583222939397</v>
      </c>
      <c r="U21" s="15">
        <f t="shared" si="15"/>
        <v>0.99998583222939397</v>
      </c>
      <c r="V21" s="15"/>
    </row>
    <row r="22" spans="1:24" x14ac:dyDescent="0.2">
      <c r="A22" s="113">
        <f t="shared" si="6"/>
        <v>15</v>
      </c>
      <c r="B22" s="15">
        <f t="shared" si="7"/>
        <v>3.3904418149300361E-5</v>
      </c>
      <c r="C22" s="15">
        <f t="shared" si="7"/>
        <v>5.5293873668121763E-5</v>
      </c>
      <c r="D22" s="15">
        <f t="shared" si="7"/>
        <v>3.3904418149300361E-5</v>
      </c>
      <c r="E22" s="15">
        <f t="shared" si="7"/>
        <v>5.5293873668121763E-5</v>
      </c>
      <c r="F22" s="72">
        <f>F$23*$I22/$I$23</f>
        <v>1.6917275440904184E-4</v>
      </c>
      <c r="G22" s="73">
        <f>G$23*$I22/$I$23</f>
        <v>5.5575830887086525E-4</v>
      </c>
      <c r="H22" s="64">
        <v>1.9000000000000001E-4</v>
      </c>
      <c r="I22" s="10">
        <v>3.2000000000000003E-4</v>
      </c>
      <c r="J22" s="66">
        <v>2.0000000000000001E-4</v>
      </c>
      <c r="K22" s="10"/>
      <c r="L22">
        <f t="shared" si="1"/>
        <v>15</v>
      </c>
      <c r="M22" s="121">
        <f t="shared" si="8"/>
        <v>5.5293873668121763E-5</v>
      </c>
      <c r="N22" s="121">
        <f t="shared" si="3"/>
        <v>1.9000000000000001E-4</v>
      </c>
      <c r="O22" s="121">
        <f t="shared" si="9"/>
        <v>2.0000000000000001E-4</v>
      </c>
      <c r="P22" s="15">
        <f t="shared" si="10"/>
        <v>4.6079395860099126E-6</v>
      </c>
      <c r="Q22" s="15">
        <f t="shared" si="11"/>
        <v>1.5834712320139666E-5</v>
      </c>
      <c r="R22" s="15">
        <f t="shared" si="12"/>
        <v>1.6668194639635203E-5</v>
      </c>
      <c r="S22" s="15">
        <f t="shared" si="13"/>
        <v>0.99999539206041399</v>
      </c>
      <c r="T22" s="15">
        <f t="shared" si="14"/>
        <v>0.99998416528767986</v>
      </c>
      <c r="U22" s="15">
        <f t="shared" si="15"/>
        <v>0.99998333180536036</v>
      </c>
      <c r="V22" s="15"/>
    </row>
    <row r="23" spans="1:24" x14ac:dyDescent="0.2">
      <c r="A23" s="113">
        <f t="shared" si="6"/>
        <v>16</v>
      </c>
      <c r="B23" s="15">
        <f t="shared" si="7"/>
        <v>4.2380522686625445E-5</v>
      </c>
      <c r="C23" s="15">
        <f t="shared" si="7"/>
        <v>6.9117342085152207E-5</v>
      </c>
      <c r="D23" s="15">
        <f t="shared" si="7"/>
        <v>4.2380522686625445E-5</v>
      </c>
      <c r="E23" s="15">
        <f t="shared" si="7"/>
        <v>6.9117342085152207E-5</v>
      </c>
      <c r="F23" s="64">
        <v>2.1146594301130227E-4</v>
      </c>
      <c r="G23" s="10">
        <v>6.946978860885815E-4</v>
      </c>
      <c r="H23" s="10">
        <v>2.1000000000000001E-4</v>
      </c>
      <c r="I23" s="10">
        <v>4.0000000000000002E-4</v>
      </c>
      <c r="J23" s="66">
        <v>2.4000000000000001E-4</v>
      </c>
      <c r="K23" s="10"/>
      <c r="L23">
        <f t="shared" si="1"/>
        <v>16</v>
      </c>
      <c r="M23" s="121">
        <f t="shared" si="8"/>
        <v>6.9117342085152207E-5</v>
      </c>
      <c r="N23" s="121">
        <f t="shared" si="3"/>
        <v>2.1000000000000001E-4</v>
      </c>
      <c r="O23" s="121">
        <f t="shared" si="9"/>
        <v>2.4000000000000001E-4</v>
      </c>
      <c r="P23" s="15">
        <f t="shared" si="10"/>
        <v>5.7599609779579453E-6</v>
      </c>
      <c r="Q23" s="15">
        <f t="shared" si="11"/>
        <v>1.7501684601017864E-5</v>
      </c>
      <c r="R23" s="15">
        <f t="shared" si="12"/>
        <v>2.0002200337376763E-5</v>
      </c>
      <c r="S23" s="15">
        <f t="shared" si="13"/>
        <v>0.99999424003902204</v>
      </c>
      <c r="T23" s="15">
        <f t="shared" si="14"/>
        <v>0.99998249831539898</v>
      </c>
      <c r="U23" s="15">
        <f t="shared" si="15"/>
        <v>0.99997999779966262</v>
      </c>
      <c r="V23" s="15"/>
    </row>
    <row r="24" spans="1:24" x14ac:dyDescent="0.2">
      <c r="A24" s="113">
        <f t="shared" si="6"/>
        <v>17</v>
      </c>
      <c r="B24" s="15">
        <f t="shared" si="7"/>
        <v>4.9797114156784894E-5</v>
      </c>
      <c r="C24" s="15">
        <f t="shared" si="7"/>
        <v>8.1212876950053842E-5</v>
      </c>
      <c r="D24" s="15">
        <f t="shared" si="7"/>
        <v>4.9797114156784894E-5</v>
      </c>
      <c r="E24" s="15">
        <f t="shared" si="7"/>
        <v>8.1212876950053842E-5</v>
      </c>
      <c r="F24" s="64">
        <v>2.3101519960503738E-4</v>
      </c>
      <c r="G24" s="10">
        <v>7.4914914303248034E-4</v>
      </c>
      <c r="H24" s="10">
        <v>2.3000000000000001E-4</v>
      </c>
      <c r="I24" s="10">
        <v>4.6999999999999999E-4</v>
      </c>
      <c r="J24" s="66">
        <v>2.7E-4</v>
      </c>
      <c r="K24" s="10"/>
      <c r="L24">
        <f t="shared" si="1"/>
        <v>17</v>
      </c>
      <c r="M24" s="121">
        <f t="shared" si="8"/>
        <v>8.1212876950053842E-5</v>
      </c>
      <c r="N24" s="121">
        <f t="shared" si="3"/>
        <v>2.3000000000000001E-4</v>
      </c>
      <c r="O24" s="121">
        <f t="shared" si="9"/>
        <v>2.7E-4</v>
      </c>
      <c r="P24" s="15">
        <f t="shared" si="10"/>
        <v>6.7679916715412958E-6</v>
      </c>
      <c r="Q24" s="15">
        <f t="shared" si="11"/>
        <v>1.9168687449777622E-5</v>
      </c>
      <c r="R24" s="15">
        <f t="shared" si="12"/>
        <v>2.2502784855382707E-5</v>
      </c>
      <c r="S24" s="15">
        <f t="shared" si="13"/>
        <v>0.99999323200832846</v>
      </c>
      <c r="T24" s="15">
        <f t="shared" si="14"/>
        <v>0.99998083131255022</v>
      </c>
      <c r="U24" s="15">
        <f t="shared" si="15"/>
        <v>0.99997749721514462</v>
      </c>
      <c r="V24" s="15"/>
    </row>
    <row r="25" spans="1:24" x14ac:dyDescent="0.2">
      <c r="A25" s="113">
        <f t="shared" si="6"/>
        <v>18</v>
      </c>
      <c r="B25" s="15">
        <f t="shared" si="7"/>
        <v>5.1916140291116176E-5</v>
      </c>
      <c r="C25" s="15">
        <f t="shared" si="7"/>
        <v>8.4668744054311446E-5</v>
      </c>
      <c r="D25" s="15">
        <f t="shared" si="7"/>
        <v>5.1916140291116176E-5</v>
      </c>
      <c r="E25" s="15">
        <f t="shared" si="7"/>
        <v>8.4668744054311446E-5</v>
      </c>
      <c r="F25" s="64">
        <v>2.5237148572791615E-4</v>
      </c>
      <c r="G25" s="10">
        <v>8.0786663050360947E-4</v>
      </c>
      <c r="H25" s="10">
        <v>2.5000000000000001E-4</v>
      </c>
      <c r="I25" s="10">
        <v>4.8999999999999998E-4</v>
      </c>
      <c r="J25" s="66">
        <v>4.0000000000000002E-4</v>
      </c>
      <c r="K25" s="10"/>
      <c r="L25">
        <f t="shared" si="1"/>
        <v>18</v>
      </c>
      <c r="M25" s="121">
        <f t="shared" si="8"/>
        <v>8.4668744054311446E-5</v>
      </c>
      <c r="N25" s="121">
        <f t="shared" si="3"/>
        <v>2.5000000000000001E-4</v>
      </c>
      <c r="O25" s="121">
        <f t="shared" si="9"/>
        <v>4.0000000000000002E-4</v>
      </c>
      <c r="P25" s="15">
        <f t="shared" si="10"/>
        <v>7.0560024941768162E-6</v>
      </c>
      <c r="Q25" s="15">
        <f t="shared" si="11"/>
        <v>2.0835720867418139E-5</v>
      </c>
      <c r="R25" s="15">
        <f t="shared" si="12"/>
        <v>3.3339446006586115E-5</v>
      </c>
      <c r="S25" s="15">
        <f t="shared" si="13"/>
        <v>0.99999294399750582</v>
      </c>
      <c r="T25" s="15">
        <f t="shared" si="14"/>
        <v>0.99997916427913258</v>
      </c>
      <c r="U25" s="15">
        <f t="shared" si="15"/>
        <v>0.99996666055399341</v>
      </c>
      <c r="V25" s="15"/>
    </row>
    <row r="26" spans="1:24" x14ac:dyDescent="0.2">
      <c r="A26" s="113">
        <f t="shared" si="6"/>
        <v>19</v>
      </c>
      <c r="B26" s="15">
        <f t="shared" si="7"/>
        <v>5.4035166425447452E-5</v>
      </c>
      <c r="C26" s="15">
        <f t="shared" si="7"/>
        <v>8.8124611158569064E-5</v>
      </c>
      <c r="D26" s="15">
        <f t="shared" si="7"/>
        <v>5.4035166425447452E-5</v>
      </c>
      <c r="E26" s="15">
        <f t="shared" si="7"/>
        <v>8.8124611158569064E-5</v>
      </c>
      <c r="F26" s="64">
        <v>2.7570178948224216E-4</v>
      </c>
      <c r="G26" s="10">
        <v>8.7118432474831515E-4</v>
      </c>
      <c r="H26" s="10">
        <v>2.5999999999999998E-4</v>
      </c>
      <c r="I26" s="10">
        <v>5.1000000000000004E-4</v>
      </c>
      <c r="J26" s="66">
        <v>4.6000000000000001E-4</v>
      </c>
      <c r="K26" s="10"/>
      <c r="L26">
        <f t="shared" si="1"/>
        <v>19</v>
      </c>
      <c r="M26" s="121">
        <f t="shared" si="8"/>
        <v>8.8124611158569064E-5</v>
      </c>
      <c r="N26" s="121">
        <f t="shared" si="3"/>
        <v>2.5999999999999998E-4</v>
      </c>
      <c r="O26" s="121">
        <f t="shared" si="9"/>
        <v>4.6000000000000001E-4</v>
      </c>
      <c r="P26" s="15">
        <f t="shared" si="10"/>
        <v>7.3440142293046407E-6</v>
      </c>
      <c r="Q26" s="15">
        <f t="shared" si="11"/>
        <v>2.1669249040123795E-5</v>
      </c>
      <c r="R26" s="15">
        <f t="shared" si="12"/>
        <v>3.8341417653797727E-5</v>
      </c>
      <c r="S26" s="15">
        <f t="shared" si="13"/>
        <v>0.9999926559857707</v>
      </c>
      <c r="T26" s="15">
        <f t="shared" si="14"/>
        <v>0.99997833075095988</v>
      </c>
      <c r="U26" s="15">
        <f t="shared" si="15"/>
        <v>0.9999616585823462</v>
      </c>
      <c r="V26" s="15"/>
    </row>
    <row r="27" spans="1:24" x14ac:dyDescent="0.2">
      <c r="A27" s="113">
        <f t="shared" si="6"/>
        <v>20</v>
      </c>
      <c r="B27" s="15">
        <f t="shared" si="7"/>
        <v>5.7213705626944349E-5</v>
      </c>
      <c r="C27" s="15">
        <f t="shared" si="7"/>
        <v>9.3308411814955477E-5</v>
      </c>
      <c r="D27" s="15">
        <f t="shared" si="7"/>
        <v>5.7213705626944349E-5</v>
      </c>
      <c r="E27" s="15">
        <f t="shared" si="7"/>
        <v>9.3308411814955477E-5</v>
      </c>
      <c r="F27" s="64">
        <v>3.0118852185383351E-4</v>
      </c>
      <c r="G27" s="10">
        <v>9.3946230114693298E-4</v>
      </c>
      <c r="H27" s="10">
        <v>2.7E-4</v>
      </c>
      <c r="I27" s="10">
        <v>5.4000000000000001E-4</v>
      </c>
      <c r="J27" s="66">
        <v>5.1999999999999995E-4</v>
      </c>
      <c r="K27" s="10"/>
      <c r="L27">
        <f t="shared" si="1"/>
        <v>20</v>
      </c>
      <c r="M27" s="121">
        <f t="shared" si="8"/>
        <v>9.3308411814955477E-5</v>
      </c>
      <c r="N27" s="121">
        <f t="shared" si="3"/>
        <v>2.7E-4</v>
      </c>
      <c r="O27" s="121">
        <f t="shared" si="9"/>
        <v>5.1999999999999995E-4</v>
      </c>
      <c r="P27" s="15">
        <f t="shared" si="10"/>
        <v>7.7760335428500582E-6</v>
      </c>
      <c r="Q27" s="15">
        <f t="shared" si="11"/>
        <v>2.2502784855382707E-5</v>
      </c>
      <c r="R27" s="15">
        <f t="shared" si="12"/>
        <v>4.3343664543504801E-5</v>
      </c>
      <c r="S27" s="15">
        <f t="shared" si="13"/>
        <v>0.99999222396645715</v>
      </c>
      <c r="T27" s="15">
        <f t="shared" si="14"/>
        <v>0.99997749721514462</v>
      </c>
      <c r="U27" s="15">
        <f t="shared" si="15"/>
        <v>0.9999566563354565</v>
      </c>
      <c r="V27" s="15"/>
    </row>
    <row r="28" spans="1:24" x14ac:dyDescent="0.2">
      <c r="A28" s="113">
        <f t="shared" si="6"/>
        <v>21</v>
      </c>
      <c r="B28" s="15">
        <f t="shared" si="7"/>
        <v>6.1451757895606901E-5</v>
      </c>
      <c r="C28" s="15">
        <f t="shared" si="7"/>
        <v>1.0022014602347069E-4</v>
      </c>
      <c r="D28" s="15">
        <f t="shared" si="7"/>
        <v>6.1451757895606901E-5</v>
      </c>
      <c r="E28" s="15">
        <f t="shared" si="7"/>
        <v>1.0022014602347069E-4</v>
      </c>
      <c r="F28" s="64">
        <v>3.2903093950615312E-4</v>
      </c>
      <c r="G28" s="10">
        <v>1.0130887663205134E-3</v>
      </c>
      <c r="H28" s="10">
        <v>2.9999999999999997E-4</v>
      </c>
      <c r="I28" s="10">
        <v>5.8E-4</v>
      </c>
      <c r="J28" s="66">
        <v>5.6999999999999998E-4</v>
      </c>
      <c r="K28" s="10"/>
      <c r="L28">
        <f t="shared" si="1"/>
        <v>21</v>
      </c>
      <c r="M28" s="121">
        <f t="shared" si="8"/>
        <v>1.0022014602347069E-4</v>
      </c>
      <c r="N28" s="121">
        <f t="shared" si="3"/>
        <v>2.9999999999999997E-4</v>
      </c>
      <c r="O28" s="121">
        <f t="shared" si="9"/>
        <v>5.6999999999999998E-4</v>
      </c>
      <c r="P28" s="15">
        <f t="shared" si="10"/>
        <v>8.3520624878374861E-6</v>
      </c>
      <c r="Q28" s="15">
        <f t="shared" si="11"/>
        <v>2.5003438159032498E-5</v>
      </c>
      <c r="R28" s="15">
        <f t="shared" si="12"/>
        <v>4.7512413896000361E-5</v>
      </c>
      <c r="S28" s="15">
        <f t="shared" si="13"/>
        <v>0.99999164793751216</v>
      </c>
      <c r="T28" s="15">
        <f t="shared" si="14"/>
        <v>0.99997499656184097</v>
      </c>
      <c r="U28" s="15">
        <f t="shared" si="15"/>
        <v>0.999952487586104</v>
      </c>
      <c r="V28" s="15"/>
    </row>
    <row r="29" spans="1:24" x14ac:dyDescent="0.2">
      <c r="A29" s="113">
        <f t="shared" si="6"/>
        <v>22</v>
      </c>
      <c r="B29" s="15">
        <f t="shared" si="7"/>
        <v>6.7808836298600722E-5</v>
      </c>
      <c r="C29" s="15">
        <f t="shared" si="7"/>
        <v>1.1058774733624353E-4</v>
      </c>
      <c r="D29" s="15">
        <f t="shared" si="7"/>
        <v>6.7808836298600722E-5</v>
      </c>
      <c r="E29" s="15">
        <f t="shared" si="7"/>
        <v>1.1058774733624353E-4</v>
      </c>
      <c r="F29" s="64">
        <v>3.5944669851089699E-4</v>
      </c>
      <c r="G29" s="10">
        <v>1.1023047948659696E-3</v>
      </c>
      <c r="H29" s="10">
        <v>3.4000000000000002E-4</v>
      </c>
      <c r="I29" s="10">
        <v>6.4000000000000005E-4</v>
      </c>
      <c r="J29" s="66">
        <v>6.2E-4</v>
      </c>
      <c r="K29" s="10"/>
      <c r="L29">
        <f t="shared" si="1"/>
        <v>22</v>
      </c>
      <c r="M29" s="121">
        <f t="shared" si="8"/>
        <v>1.1058774733624353E-4</v>
      </c>
      <c r="N29" s="121">
        <f t="shared" si="3"/>
        <v>3.4000000000000002E-4</v>
      </c>
      <c r="O29" s="121">
        <f t="shared" si="9"/>
        <v>6.2E-4</v>
      </c>
      <c r="P29" s="15">
        <f t="shared" si="10"/>
        <v>9.2161127490664185E-6</v>
      </c>
      <c r="Q29" s="15">
        <f t="shared" si="11"/>
        <v>2.8337749570450654E-5</v>
      </c>
      <c r="R29" s="15">
        <f t="shared" si="12"/>
        <v>5.1681354429455872E-5</v>
      </c>
      <c r="S29" s="15">
        <f t="shared" si="13"/>
        <v>0.99999078388725093</v>
      </c>
      <c r="T29" s="15">
        <f t="shared" si="14"/>
        <v>0.99997166225042955</v>
      </c>
      <c r="U29" s="15">
        <f t="shared" si="15"/>
        <v>0.99994831864557054</v>
      </c>
      <c r="V29" s="15"/>
      <c r="X29" s="15"/>
    </row>
    <row r="30" spans="1:24" x14ac:dyDescent="0.2">
      <c r="A30" s="113">
        <f t="shared" si="6"/>
        <v>23</v>
      </c>
      <c r="B30" s="15">
        <f t="shared" si="7"/>
        <v>7.416591470159453E-5</v>
      </c>
      <c r="C30" s="15">
        <f t="shared" si="7"/>
        <v>1.2095534864901635E-4</v>
      </c>
      <c r="D30" s="15">
        <f t="shared" si="7"/>
        <v>7.416591470159453E-5</v>
      </c>
      <c r="E30" s="15">
        <f t="shared" si="7"/>
        <v>1.2095534864901635E-4</v>
      </c>
      <c r="F30" s="64">
        <v>3.9267355100299937E-4</v>
      </c>
      <c r="G30" s="10">
        <v>1.1993503904243455E-3</v>
      </c>
      <c r="H30" s="10">
        <v>3.6999999999999999E-4</v>
      </c>
      <c r="I30" s="10">
        <v>6.9999999999999999E-4</v>
      </c>
      <c r="J30" s="66">
        <v>6.4999999999999997E-4</v>
      </c>
      <c r="K30" s="10"/>
      <c r="L30">
        <f t="shared" si="1"/>
        <v>23</v>
      </c>
      <c r="M30" s="121">
        <f t="shared" si="8"/>
        <v>1.2095534864901635E-4</v>
      </c>
      <c r="N30" s="121">
        <f t="shared" si="3"/>
        <v>3.6999999999999999E-4</v>
      </c>
      <c r="O30" s="121">
        <f t="shared" si="9"/>
        <v>6.4999999999999997E-4</v>
      </c>
      <c r="P30" s="15">
        <f t="shared" si="10"/>
        <v>1.0080171222837109E-5</v>
      </c>
      <c r="Q30" s="15">
        <f t="shared" si="11"/>
        <v>3.0838563389146145E-5</v>
      </c>
      <c r="R30" s="15">
        <f t="shared" si="12"/>
        <v>5.4182810524050495E-5</v>
      </c>
      <c r="S30" s="15">
        <f t="shared" si="13"/>
        <v>0.99998991982877716</v>
      </c>
      <c r="T30" s="15">
        <f t="shared" si="14"/>
        <v>0.99996916143661085</v>
      </c>
      <c r="U30" s="15">
        <f t="shared" si="15"/>
        <v>0.99994581718947595</v>
      </c>
      <c r="V30" s="15"/>
      <c r="X30" s="15"/>
    </row>
    <row r="31" spans="1:24" x14ac:dyDescent="0.2">
      <c r="A31" s="113">
        <f t="shared" si="6"/>
        <v>24</v>
      </c>
      <c r="B31" s="15">
        <f t="shared" si="7"/>
        <v>8.1582506171753972E-5</v>
      </c>
      <c r="C31" s="15">
        <f t="shared" si="7"/>
        <v>1.3305088351391796E-4</v>
      </c>
      <c r="D31" s="15">
        <f t="shared" si="7"/>
        <v>8.1582506171753972E-5</v>
      </c>
      <c r="E31" s="15">
        <f t="shared" si="7"/>
        <v>1.3305088351391796E-4</v>
      </c>
      <c r="F31" s="64">
        <v>4.2897119783359146E-4</v>
      </c>
      <c r="G31" s="10">
        <v>1.3088614482379558E-3</v>
      </c>
      <c r="H31" s="10">
        <v>4.0999999999999999E-4</v>
      </c>
      <c r="I31" s="10">
        <v>7.6999999999999996E-4</v>
      </c>
      <c r="J31" s="66">
        <v>6.8000000000000005E-4</v>
      </c>
      <c r="K31" s="10"/>
      <c r="L31">
        <f t="shared" si="1"/>
        <v>24</v>
      </c>
      <c r="M31" s="121">
        <f t="shared" si="8"/>
        <v>1.3305088351391796E-4</v>
      </c>
      <c r="N31" s="121">
        <f t="shared" si="3"/>
        <v>4.0999999999999999E-4</v>
      </c>
      <c r="O31" s="121">
        <f t="shared" si="9"/>
        <v>6.8000000000000005E-4</v>
      </c>
      <c r="P31" s="15">
        <f t="shared" si="10"/>
        <v>1.1088249822210905E-5</v>
      </c>
      <c r="Q31" s="15">
        <f t="shared" si="11"/>
        <v>3.4173088835132148E-5</v>
      </c>
      <c r="R31" s="15">
        <f t="shared" si="12"/>
        <v>5.6684335454360024E-5</v>
      </c>
      <c r="S31" s="15">
        <f t="shared" si="13"/>
        <v>0.99998891175017779</v>
      </c>
      <c r="T31" s="15">
        <f t="shared" si="14"/>
        <v>0.99996582691116487</v>
      </c>
      <c r="U31" s="15">
        <f t="shared" si="15"/>
        <v>0.99994331566454564</v>
      </c>
      <c r="V31" s="15"/>
      <c r="X31" s="10"/>
    </row>
    <row r="32" spans="1:24" x14ac:dyDescent="0.2">
      <c r="A32" s="113">
        <f t="shared" si="6"/>
        <v>25</v>
      </c>
      <c r="B32" s="15">
        <f t="shared" si="7"/>
        <v>9.0058610709079062E-5</v>
      </c>
      <c r="C32" s="15">
        <f t="shared" si="7"/>
        <v>1.468743519309484E-4</v>
      </c>
      <c r="D32" s="15">
        <f t="shared" si="7"/>
        <v>9.0058610709079062E-5</v>
      </c>
      <c r="E32" s="15">
        <f t="shared" si="7"/>
        <v>1.468743519309484E-4</v>
      </c>
      <c r="F32" s="64">
        <v>4.6862331147600161E-4</v>
      </c>
      <c r="G32" s="10">
        <v>1.432455434596218E-3</v>
      </c>
      <c r="H32" s="10">
        <v>4.4999999999999999E-4</v>
      </c>
      <c r="I32" s="10">
        <v>8.4999999999999995E-4</v>
      </c>
      <c r="J32" s="66">
        <v>7.1000000000000002E-4</v>
      </c>
      <c r="K32" s="10"/>
      <c r="L32">
        <f t="shared" si="1"/>
        <v>25</v>
      </c>
      <c r="M32" s="121">
        <f t="shared" si="8"/>
        <v>1.468743519309484E-4</v>
      </c>
      <c r="N32" s="121">
        <f t="shared" si="3"/>
        <v>4.4999999999999999E-4</v>
      </c>
      <c r="O32" s="121">
        <f t="shared" si="9"/>
        <v>7.1000000000000002E-4</v>
      </c>
      <c r="P32" s="15">
        <f t="shared" si="10"/>
        <v>1.224035333835527E-5</v>
      </c>
      <c r="Q32" s="15">
        <f t="shared" si="11"/>
        <v>3.7507736599384778E-5</v>
      </c>
      <c r="R32" s="15">
        <f t="shared" si="12"/>
        <v>5.9185929224381262E-5</v>
      </c>
      <c r="S32" s="15">
        <f t="shared" si="13"/>
        <v>0.99998775964666164</v>
      </c>
      <c r="T32" s="15">
        <f t="shared" si="14"/>
        <v>0.99996249226340062</v>
      </c>
      <c r="U32" s="15">
        <f t="shared" si="15"/>
        <v>0.99994081407077562</v>
      </c>
      <c r="V32" s="15"/>
      <c r="X32" s="10"/>
    </row>
    <row r="33" spans="1:24" x14ac:dyDescent="0.2">
      <c r="A33" s="113">
        <f t="shared" si="6"/>
        <v>26</v>
      </c>
      <c r="B33" s="15">
        <f t="shared" si="7"/>
        <v>9.8534715246404166E-5</v>
      </c>
      <c r="C33" s="15">
        <f t="shared" si="7"/>
        <v>1.6069782034797887E-4</v>
      </c>
      <c r="D33" s="15">
        <f t="shared" si="7"/>
        <v>9.8534715246404166E-5</v>
      </c>
      <c r="E33" s="15">
        <f t="shared" si="7"/>
        <v>1.6069782034797887E-4</v>
      </c>
      <c r="F33" s="64">
        <v>5.1193974472543518E-4</v>
      </c>
      <c r="G33" s="10">
        <v>1.5718404503530586E-3</v>
      </c>
      <c r="H33" s="10">
        <v>4.8999999999999998E-4</v>
      </c>
      <c r="I33" s="10">
        <v>9.3000000000000005E-4</v>
      </c>
      <c r="J33" s="66">
        <v>7.3999999999999999E-4</v>
      </c>
      <c r="K33" s="10"/>
      <c r="L33">
        <f t="shared" si="1"/>
        <v>26</v>
      </c>
      <c r="M33" s="121">
        <f t="shared" si="8"/>
        <v>1.6069782034797887E-4</v>
      </c>
      <c r="N33" s="121">
        <f t="shared" si="3"/>
        <v>4.8999999999999998E-4</v>
      </c>
      <c r="O33" s="121">
        <f t="shared" si="9"/>
        <v>7.3999999999999999E-4</v>
      </c>
      <c r="P33" s="15">
        <f t="shared" si="10"/>
        <v>1.3392471455597743E-5</v>
      </c>
      <c r="Q33" s="15">
        <f t="shared" si="11"/>
        <v>4.084250669134093E-5</v>
      </c>
      <c r="R33" s="15">
        <f t="shared" si="12"/>
        <v>6.1687591838111011E-5</v>
      </c>
      <c r="S33" s="15">
        <f t="shared" si="13"/>
        <v>0.9999866075285444</v>
      </c>
      <c r="T33" s="15">
        <f t="shared" si="14"/>
        <v>0.99995915749330866</v>
      </c>
      <c r="U33" s="15">
        <f t="shared" si="15"/>
        <v>0.99993831240816189</v>
      </c>
      <c r="V33" s="15"/>
      <c r="X33" s="10"/>
    </row>
    <row r="34" spans="1:24" x14ac:dyDescent="0.2">
      <c r="A34" s="113">
        <f t="shared" si="6"/>
        <v>27</v>
      </c>
      <c r="B34" s="15">
        <f t="shared" si="7"/>
        <v>1.0912984591806054E-4</v>
      </c>
      <c r="C34" s="15">
        <f t="shared" si="7"/>
        <v>1.7797715586926694E-4</v>
      </c>
      <c r="D34" s="15">
        <f t="shared" si="7"/>
        <v>1.0912984591806054E-4</v>
      </c>
      <c r="E34" s="15">
        <f t="shared" si="7"/>
        <v>1.7797715586926694E-4</v>
      </c>
      <c r="F34" s="64">
        <v>5.5925894213113372E-4</v>
      </c>
      <c r="G34" s="10">
        <v>1.728846630699224E-3</v>
      </c>
      <c r="H34" s="10">
        <v>5.4000000000000001E-4</v>
      </c>
      <c r="I34" s="10">
        <v>1.0300000000000001E-3</v>
      </c>
      <c r="J34" s="66">
        <v>7.6999999999999996E-4</v>
      </c>
      <c r="K34" s="10"/>
      <c r="L34">
        <f t="shared" si="1"/>
        <v>27</v>
      </c>
      <c r="M34" s="121">
        <f t="shared" si="8"/>
        <v>1.7797715586926694E-4</v>
      </c>
      <c r="N34" s="121">
        <f t="shared" si="3"/>
        <v>5.4000000000000001E-4</v>
      </c>
      <c r="O34" s="121">
        <f t="shared" si="9"/>
        <v>7.6999999999999996E-4</v>
      </c>
      <c r="P34" s="15">
        <f t="shared" si="10"/>
        <v>1.4832639635531386E-5</v>
      </c>
      <c r="Q34" s="15">
        <f t="shared" si="11"/>
        <v>4.5011141343920258E-5</v>
      </c>
      <c r="R34" s="15">
        <f t="shared" si="12"/>
        <v>6.418932329932403E-5</v>
      </c>
      <c r="S34" s="15">
        <f t="shared" si="13"/>
        <v>0.99998516736036447</v>
      </c>
      <c r="T34" s="15">
        <f t="shared" si="14"/>
        <v>0.99995498885865608</v>
      </c>
      <c r="U34" s="15">
        <f t="shared" si="15"/>
        <v>0.99993581067670068</v>
      </c>
      <c r="V34" s="15"/>
      <c r="X34" s="10"/>
    </row>
    <row r="35" spans="1:24" x14ac:dyDescent="0.2">
      <c r="A35" s="113">
        <f t="shared" si="6"/>
        <v>28</v>
      </c>
      <c r="B35" s="15">
        <f t="shared" ref="B35:E36" si="16">B$37*$I35/$I$37</f>
        <v>1.1972497658971687E-4</v>
      </c>
      <c r="C35" s="15">
        <f t="shared" si="16"/>
        <v>1.9525649139055494E-4</v>
      </c>
      <c r="D35" s="15">
        <f t="shared" si="16"/>
        <v>1.1972497658971687E-4</v>
      </c>
      <c r="E35" s="15">
        <f t="shared" si="16"/>
        <v>1.9525649139055494E-4</v>
      </c>
      <c r="F35" s="64">
        <v>6.1095057261977654E-4</v>
      </c>
      <c r="G35" s="10">
        <v>1.9039764761382475E-3</v>
      </c>
      <c r="H35" s="10">
        <v>5.9000000000000003E-4</v>
      </c>
      <c r="I35" s="10">
        <v>1.1299999999999999E-3</v>
      </c>
      <c r="J35" s="66">
        <v>8.0999999999999996E-4</v>
      </c>
      <c r="K35" s="10"/>
      <c r="L35">
        <f t="shared" si="1"/>
        <v>28</v>
      </c>
      <c r="M35" s="121">
        <f t="shared" si="8"/>
        <v>1.9525649139055494E-4</v>
      </c>
      <c r="N35" s="121">
        <f t="shared" si="3"/>
        <v>5.9000000000000003E-4</v>
      </c>
      <c r="O35" s="121">
        <f t="shared" si="9"/>
        <v>8.0999999999999996E-4</v>
      </c>
      <c r="P35" s="15">
        <f t="shared" si="10"/>
        <v>1.6272830631103297E-5</v>
      </c>
      <c r="Q35" s="15">
        <f t="shared" si="11"/>
        <v>4.9179967166579353E-5</v>
      </c>
      <c r="R35" s="15">
        <f t="shared" si="12"/>
        <v>6.7525072350860249E-5</v>
      </c>
      <c r="S35" s="15">
        <f t="shared" si="13"/>
        <v>0.9999837271693689</v>
      </c>
      <c r="T35" s="15">
        <f t="shared" si="14"/>
        <v>0.99995082003283342</v>
      </c>
      <c r="U35" s="15">
        <f t="shared" si="15"/>
        <v>0.99993247492764914</v>
      </c>
      <c r="V35" s="15"/>
      <c r="X35" s="10"/>
    </row>
    <row r="36" spans="1:24" x14ac:dyDescent="0.2">
      <c r="A36" s="113">
        <f t="shared" si="6"/>
        <v>29</v>
      </c>
      <c r="B36" s="72">
        <f t="shared" si="16"/>
        <v>1.3137962032853888E-4</v>
      </c>
      <c r="C36" s="72">
        <f t="shared" si="16"/>
        <v>2.1426376046397181E-4</v>
      </c>
      <c r="D36" s="72">
        <f t="shared" si="16"/>
        <v>1.3137962032853888E-4</v>
      </c>
      <c r="E36" s="73">
        <f t="shared" si="16"/>
        <v>2.1426376046397181E-4</v>
      </c>
      <c r="F36" s="10">
        <v>6.6741840342051295E-4</v>
      </c>
      <c r="G36" s="10">
        <v>1.9509735949490021E-3</v>
      </c>
      <c r="H36" s="10">
        <v>6.4000000000000005E-4</v>
      </c>
      <c r="I36" s="10">
        <v>1.24E-3</v>
      </c>
      <c r="J36" s="66">
        <v>8.5999999999999998E-4</v>
      </c>
      <c r="K36" s="10"/>
      <c r="L36">
        <f t="shared" si="1"/>
        <v>29</v>
      </c>
      <c r="M36" s="121">
        <f t="shared" si="8"/>
        <v>2.1426376046397181E-4</v>
      </c>
      <c r="N36" s="121">
        <f t="shared" si="3"/>
        <v>6.4000000000000005E-4</v>
      </c>
      <c r="O36" s="121">
        <f t="shared" si="9"/>
        <v>8.5999999999999998E-4</v>
      </c>
      <c r="P36" s="15">
        <f t="shared" si="10"/>
        <v>1.7857067079241062E-5</v>
      </c>
      <c r="Q36" s="15">
        <f t="shared" si="11"/>
        <v>5.3348984177636893E-5</v>
      </c>
      <c r="R36" s="15">
        <f t="shared" si="12"/>
        <v>7.1694930808607893E-5</v>
      </c>
      <c r="S36" s="15">
        <f t="shared" si="13"/>
        <v>0.99998214293292076</v>
      </c>
      <c r="T36" s="15">
        <f t="shared" si="14"/>
        <v>0.99994665101582236</v>
      </c>
      <c r="U36" s="15">
        <f t="shared" si="15"/>
        <v>0.99992830506919139</v>
      </c>
      <c r="V36" s="15"/>
      <c r="X36" s="10"/>
    </row>
    <row r="37" spans="1:24" x14ac:dyDescent="0.2">
      <c r="A37" s="113">
        <f t="shared" si="6"/>
        <v>30</v>
      </c>
      <c r="B37" s="64">
        <v>1.4197475100019525E-4</v>
      </c>
      <c r="C37" s="10">
        <v>2.3154309598525988E-4</v>
      </c>
      <c r="D37" s="10">
        <v>1.4197475100019525E-4</v>
      </c>
      <c r="E37" s="10">
        <v>2.3154309598525988E-4</v>
      </c>
      <c r="F37" s="10">
        <v>7.2910343719572747E-4</v>
      </c>
      <c r="G37" s="10">
        <v>1.9999253811367112E-3</v>
      </c>
      <c r="H37" s="10">
        <v>6.8999999999999997E-4</v>
      </c>
      <c r="I37" s="10">
        <v>1.34E-3</v>
      </c>
      <c r="J37" s="66">
        <v>9.1E-4</v>
      </c>
      <c r="K37" s="10"/>
      <c r="L37">
        <f t="shared" si="1"/>
        <v>30</v>
      </c>
      <c r="M37" s="121">
        <f t="shared" si="8"/>
        <v>2.3154309598525988E-4</v>
      </c>
      <c r="N37" s="121">
        <f t="shared" si="3"/>
        <v>6.8999999999999997E-4</v>
      </c>
      <c r="O37" s="121">
        <f t="shared" si="9"/>
        <v>9.1E-4</v>
      </c>
      <c r="P37" s="15">
        <f t="shared" si="10"/>
        <v>1.9297305990151337E-5</v>
      </c>
      <c r="Q37" s="15">
        <f t="shared" si="11"/>
        <v>5.7518192395300538E-5</v>
      </c>
      <c r="R37" s="15">
        <f t="shared" si="12"/>
        <v>7.5864980553674854E-5</v>
      </c>
      <c r="S37" s="15">
        <f t="shared" si="13"/>
        <v>0.99998070269400985</v>
      </c>
      <c r="T37" s="15">
        <f t="shared" si="14"/>
        <v>0.9999424818076047</v>
      </c>
      <c r="U37" s="15">
        <f t="shared" si="15"/>
        <v>0.99992413501944633</v>
      </c>
      <c r="V37" s="15"/>
      <c r="X37" s="10"/>
    </row>
    <row r="38" spans="1:24" x14ac:dyDescent="0.2">
      <c r="A38" s="113">
        <f t="shared" si="6"/>
        <v>31</v>
      </c>
      <c r="B38" s="64">
        <v>1.5972017761069177E-4</v>
      </c>
      <c r="C38" s="10">
        <v>2.6805014566918541E-4</v>
      </c>
      <c r="D38" s="10">
        <v>1.5972017761069177E-4</v>
      </c>
      <c r="E38" s="10">
        <v>2.6805014566918541E-4</v>
      </c>
      <c r="F38" s="10">
        <v>7.9648733622858037E-4</v>
      </c>
      <c r="G38" s="10">
        <v>2.0510899162625843E-3</v>
      </c>
      <c r="H38" s="10">
        <v>7.2999999999999996E-4</v>
      </c>
      <c r="I38" s="10">
        <v>1.4499999999999999E-3</v>
      </c>
      <c r="J38" s="66">
        <v>9.7000000000000005E-4</v>
      </c>
      <c r="K38" s="10"/>
      <c r="L38">
        <f t="shared" si="1"/>
        <v>31</v>
      </c>
      <c r="M38" s="121">
        <f t="shared" si="8"/>
        <v>2.6805014566918541E-4</v>
      </c>
      <c r="N38" s="121">
        <f t="shared" si="3"/>
        <v>7.2999999999999996E-4</v>
      </c>
      <c r="O38" s="121">
        <f t="shared" si="9"/>
        <v>9.7000000000000005E-4</v>
      </c>
      <c r="P38" s="15">
        <f t="shared" si="10"/>
        <v>2.2340256913611078E-5</v>
      </c>
      <c r="Q38" s="15">
        <f t="shared" si="11"/>
        <v>6.0853696650653433E-5</v>
      </c>
      <c r="R38" s="15">
        <f t="shared" si="12"/>
        <v>8.0869292772955959E-5</v>
      </c>
      <c r="S38" s="15">
        <f t="shared" si="13"/>
        <v>0.99997765974308639</v>
      </c>
      <c r="T38" s="15">
        <f t="shared" si="14"/>
        <v>0.99993914630334935</v>
      </c>
      <c r="U38" s="15">
        <f t="shared" si="15"/>
        <v>0.99991913070722704</v>
      </c>
      <c r="V38" s="15"/>
      <c r="X38" s="10"/>
    </row>
    <row r="39" spans="1:24" x14ac:dyDescent="0.2">
      <c r="A39" s="113">
        <f t="shared" si="6"/>
        <v>32</v>
      </c>
      <c r="B39" s="64">
        <v>1.7746528930146158E-4</v>
      </c>
      <c r="C39" s="10">
        <v>3.0603144414633008E-4</v>
      </c>
      <c r="D39" s="10">
        <v>1.7746528930146158E-4</v>
      </c>
      <c r="E39" s="10">
        <v>3.0603144414633008E-4</v>
      </c>
      <c r="F39" s="10">
        <v>8.7009615963024771E-4</v>
      </c>
      <c r="G39" s="10">
        <v>2.1052425524879202E-3</v>
      </c>
      <c r="H39" s="10">
        <v>7.7999999999999999E-4</v>
      </c>
      <c r="I39" s="10">
        <v>1.5499999999999999E-3</v>
      </c>
      <c r="J39" s="66">
        <v>1.0200000000000001E-3</v>
      </c>
      <c r="K39" s="10"/>
      <c r="L39">
        <f t="shared" si="1"/>
        <v>32</v>
      </c>
      <c r="M39" s="121">
        <f t="shared" si="8"/>
        <v>3.0603144414633008E-4</v>
      </c>
      <c r="N39" s="121">
        <f t="shared" ref="N39:N70" si="17">VLOOKUP(A39,Rates,$Y$2)</f>
        <v>7.7999999999999999E-4</v>
      </c>
      <c r="O39" s="121">
        <f t="shared" si="9"/>
        <v>1.0200000000000001E-3</v>
      </c>
      <c r="P39" s="15">
        <f t="shared" si="10"/>
        <v>2.5506198155111903E-5</v>
      </c>
      <c r="Q39" s="15">
        <f t="shared" si="11"/>
        <v>6.5023249086637591E-5</v>
      </c>
      <c r="R39" s="15">
        <f t="shared" si="12"/>
        <v>8.503976341489583E-5</v>
      </c>
      <c r="S39" s="15">
        <f t="shared" si="13"/>
        <v>0.99997449380184489</v>
      </c>
      <c r="T39" s="15">
        <f t="shared" si="14"/>
        <v>0.99993497675091336</v>
      </c>
      <c r="U39" s="15">
        <f t="shared" si="15"/>
        <v>0.9999149602365851</v>
      </c>
      <c r="V39" s="15"/>
      <c r="X39" s="10"/>
    </row>
    <row r="40" spans="1:24" x14ac:dyDescent="0.2">
      <c r="A40" s="113">
        <f t="shared" si="6"/>
        <v>33</v>
      </c>
      <c r="B40" s="64">
        <v>1.9521008608088772E-4</v>
      </c>
      <c r="C40" s="10">
        <v>3.4548335882538824E-4</v>
      </c>
      <c r="D40" s="10">
        <v>1.9521008608088772E-4</v>
      </c>
      <c r="E40" s="10">
        <v>3.4548335882538824E-4</v>
      </c>
      <c r="F40" s="10">
        <v>9.5050444181898387E-4</v>
      </c>
      <c r="G40" s="10">
        <v>2.1627524797573801E-3</v>
      </c>
      <c r="H40" s="10">
        <v>8.1999999999999998E-4</v>
      </c>
      <c r="I40" s="10">
        <v>1.64E-3</v>
      </c>
      <c r="J40" s="66">
        <v>1.09E-3</v>
      </c>
      <c r="K40" s="10"/>
      <c r="L40">
        <f t="shared" si="1"/>
        <v>33</v>
      </c>
      <c r="M40" s="121">
        <f t="shared" si="8"/>
        <v>3.4548335882538824E-4</v>
      </c>
      <c r="N40" s="121">
        <f t="shared" si="17"/>
        <v>8.1999999999999998E-4</v>
      </c>
      <c r="O40" s="121">
        <f t="shared" si="9"/>
        <v>1.09E-3</v>
      </c>
      <c r="P40" s="15">
        <f t="shared" si="10"/>
        <v>2.8794839749823886E-5</v>
      </c>
      <c r="Q40" s="15">
        <f t="shared" si="11"/>
        <v>6.8359028740361261E-5</v>
      </c>
      <c r="R40" s="15">
        <f t="shared" si="12"/>
        <v>9.0878743779221338E-5</v>
      </c>
      <c r="S40" s="15">
        <f t="shared" si="13"/>
        <v>0.99997120516025018</v>
      </c>
      <c r="T40" s="15">
        <f t="shared" si="14"/>
        <v>0.99993164097125964</v>
      </c>
      <c r="U40" s="15">
        <f t="shared" si="15"/>
        <v>0.99990912125622078</v>
      </c>
      <c r="V40" s="15"/>
      <c r="X40" s="10"/>
    </row>
    <row r="41" spans="1:24" x14ac:dyDescent="0.2">
      <c r="A41" s="113">
        <f t="shared" si="6"/>
        <v>34</v>
      </c>
      <c r="B41" s="64">
        <v>2.2182669080959453E-4</v>
      </c>
      <c r="C41" s="10">
        <v>3.9479072883659633E-4</v>
      </c>
      <c r="D41" s="10">
        <v>2.2182669080959453E-4</v>
      </c>
      <c r="E41" s="10">
        <v>3.9479072883659633E-4</v>
      </c>
      <c r="F41" s="10">
        <v>1.0383396430026115E-3</v>
      </c>
      <c r="G41" s="10">
        <v>2.2238268946541632E-3</v>
      </c>
      <c r="H41" s="10">
        <v>8.4999999999999995E-4</v>
      </c>
      <c r="I41" s="10">
        <v>1.72E-3</v>
      </c>
      <c r="J41" s="66">
        <v>1.16E-3</v>
      </c>
      <c r="K41" s="10"/>
      <c r="L41">
        <f t="shared" si="1"/>
        <v>34</v>
      </c>
      <c r="M41" s="121">
        <f t="shared" si="8"/>
        <v>3.9479072883659633E-4</v>
      </c>
      <c r="N41" s="121">
        <f t="shared" si="17"/>
        <v>8.4999999999999995E-4</v>
      </c>
      <c r="O41" s="121">
        <f t="shared" si="9"/>
        <v>1.16E-3</v>
      </c>
      <c r="P41" s="15">
        <f t="shared" si="10"/>
        <v>3.2905181880371615E-5</v>
      </c>
      <c r="Q41" s="15">
        <f t="shared" si="11"/>
        <v>7.0860943814587962E-5</v>
      </c>
      <c r="R41" s="15">
        <f t="shared" si="12"/>
        <v>9.6718099232395716E-5</v>
      </c>
      <c r="S41" s="15">
        <f t="shared" si="13"/>
        <v>0.99996709481811963</v>
      </c>
      <c r="T41" s="15">
        <f t="shared" si="14"/>
        <v>0.99992913905618541</v>
      </c>
      <c r="U41" s="15">
        <f t="shared" si="15"/>
        <v>0.9999032819007676</v>
      </c>
      <c r="V41" s="15"/>
      <c r="X41" s="10"/>
    </row>
    <row r="42" spans="1:24" x14ac:dyDescent="0.2">
      <c r="A42" s="113">
        <f t="shared" si="6"/>
        <v>35</v>
      </c>
      <c r="B42" s="64">
        <v>2.4846489412207076E-4</v>
      </c>
      <c r="C42" s="10">
        <v>4.5453702197220327E-4</v>
      </c>
      <c r="D42" s="10">
        <v>2.4846489412207076E-4</v>
      </c>
      <c r="E42" s="10">
        <v>4.5453702197220327E-4</v>
      </c>
      <c r="F42" s="10">
        <v>1.1343888049754538E-3</v>
      </c>
      <c r="G42" s="10">
        <v>2.2873795054624852E-3</v>
      </c>
      <c r="H42" s="10">
        <v>8.8000000000000003E-4</v>
      </c>
      <c r="I42" s="10">
        <v>1.7899999999999999E-3</v>
      </c>
      <c r="J42" s="66">
        <v>1.24E-3</v>
      </c>
      <c r="K42" s="10"/>
      <c r="L42">
        <f t="shared" si="1"/>
        <v>35</v>
      </c>
      <c r="M42" s="121">
        <f t="shared" si="8"/>
        <v>4.5453702197220327E-4</v>
      </c>
      <c r="N42" s="121">
        <f t="shared" si="17"/>
        <v>8.8000000000000003E-4</v>
      </c>
      <c r="O42" s="121">
        <f t="shared" si="9"/>
        <v>1.24E-3</v>
      </c>
      <c r="P42" s="15">
        <f t="shared" si="10"/>
        <v>3.7885978578011681E-5</v>
      </c>
      <c r="Q42" s="15">
        <f t="shared" si="11"/>
        <v>7.33629277510639E-5</v>
      </c>
      <c r="R42" s="15">
        <f t="shared" si="12"/>
        <v>1.0339210767862372E-4</v>
      </c>
      <c r="S42" s="15">
        <f t="shared" si="13"/>
        <v>0.99996211402142199</v>
      </c>
      <c r="T42" s="15">
        <f t="shared" si="14"/>
        <v>0.99992663707224894</v>
      </c>
      <c r="U42" s="15">
        <f t="shared" si="15"/>
        <v>0.99989660789232138</v>
      </c>
      <c r="V42" s="15"/>
      <c r="X42" s="10"/>
    </row>
    <row r="43" spans="1:24" x14ac:dyDescent="0.2">
      <c r="A43" s="113">
        <f t="shared" si="6"/>
        <v>36</v>
      </c>
      <c r="B43" s="64">
        <v>2.8398412716452293E-4</v>
      </c>
      <c r="C43" s="10">
        <v>5.163202900511037E-4</v>
      </c>
      <c r="D43" s="10">
        <v>2.8398412716452293E-4</v>
      </c>
      <c r="E43" s="10">
        <v>5.163202900511037E-4</v>
      </c>
      <c r="F43" s="10">
        <v>1.2393338026817826E-3</v>
      </c>
      <c r="G43" s="10">
        <v>2.3502894142456987E-3</v>
      </c>
      <c r="H43" s="10">
        <v>8.9999999999999998E-4</v>
      </c>
      <c r="I43" s="10">
        <v>1.8400000000000001E-3</v>
      </c>
      <c r="J43" s="66">
        <v>1.33E-3</v>
      </c>
      <c r="K43" s="10"/>
      <c r="L43">
        <f t="shared" si="1"/>
        <v>36</v>
      </c>
      <c r="M43" s="121">
        <f t="shared" si="8"/>
        <v>5.163202900511037E-4</v>
      </c>
      <c r="N43" s="121">
        <f t="shared" si="17"/>
        <v>8.9999999999999998E-4</v>
      </c>
      <c r="O43" s="121">
        <f t="shared" si="9"/>
        <v>1.33E-3</v>
      </c>
      <c r="P43" s="15">
        <f t="shared" si="10"/>
        <v>4.3036876326341122E-5</v>
      </c>
      <c r="Q43" s="15">
        <f t="shared" si="11"/>
        <v>7.5030955300703361E-5</v>
      </c>
      <c r="R43" s="15">
        <f t="shared" si="12"/>
        <v>1.1090095295096525E-4</v>
      </c>
      <c r="S43" s="15">
        <f t="shared" si="13"/>
        <v>0.99995696312367366</v>
      </c>
      <c r="T43" s="15">
        <f t="shared" si="14"/>
        <v>0.9999249690446993</v>
      </c>
      <c r="U43" s="15">
        <f t="shared" si="15"/>
        <v>0.99988909904704903</v>
      </c>
      <c r="V43" s="15"/>
      <c r="X43" s="10"/>
    </row>
    <row r="44" spans="1:24" x14ac:dyDescent="0.2">
      <c r="A44" s="113">
        <f t="shared" si="6"/>
        <v>37</v>
      </c>
      <c r="B44" s="64">
        <v>3.1953001757337927E-4</v>
      </c>
      <c r="C44" s="10">
        <v>5.8030132581003246E-4</v>
      </c>
      <c r="D44" s="10">
        <v>3.1953001757337927E-4</v>
      </c>
      <c r="E44" s="10">
        <v>5.8030132581003246E-4</v>
      </c>
      <c r="F44" s="10">
        <v>1.3540681605403435E-3</v>
      </c>
      <c r="G44" s="10">
        <v>2.4109441496929134E-3</v>
      </c>
      <c r="H44" s="10">
        <v>9.1E-4</v>
      </c>
      <c r="I44" s="10">
        <v>1.8699999999999999E-3</v>
      </c>
      <c r="J44" s="66">
        <v>1.4300000000000001E-3</v>
      </c>
      <c r="K44" s="10"/>
      <c r="L44">
        <f t="shared" si="1"/>
        <v>37</v>
      </c>
      <c r="M44" s="121">
        <f t="shared" si="8"/>
        <v>5.8030132581003246E-4</v>
      </c>
      <c r="N44" s="121">
        <f t="shared" si="17"/>
        <v>9.1E-4</v>
      </c>
      <c r="O44" s="121">
        <f t="shared" si="9"/>
        <v>1.4300000000000001E-3</v>
      </c>
      <c r="P44" s="15">
        <f t="shared" si="10"/>
        <v>4.8371310553019242E-5</v>
      </c>
      <c r="Q44" s="15">
        <f t="shared" si="11"/>
        <v>7.5864980553674854E-5</v>
      </c>
      <c r="R44" s="15">
        <f t="shared" si="12"/>
        <v>1.1924484191716545E-4</v>
      </c>
      <c r="S44" s="15">
        <f t="shared" si="13"/>
        <v>0.99995162868944698</v>
      </c>
      <c r="T44" s="15">
        <f t="shared" si="14"/>
        <v>0.99992413501944633</v>
      </c>
      <c r="U44" s="15">
        <f t="shared" si="15"/>
        <v>0.99988075515808283</v>
      </c>
      <c r="V44" s="15"/>
      <c r="X44" s="10"/>
    </row>
    <row r="45" spans="1:24" x14ac:dyDescent="0.2">
      <c r="A45" s="113">
        <f t="shared" si="6"/>
        <v>38</v>
      </c>
      <c r="B45" s="64">
        <v>3.5502705053710483E-4</v>
      </c>
      <c r="C45" s="10">
        <v>6.6413002954441994E-4</v>
      </c>
      <c r="D45" s="10">
        <v>3.5502705053710483E-4</v>
      </c>
      <c r="E45" s="10">
        <v>6.6413002954441994E-4</v>
      </c>
      <c r="F45" s="10">
        <v>1.4791687023998717E-3</v>
      </c>
      <c r="G45" s="10">
        <v>2.4645940253085223E-3</v>
      </c>
      <c r="H45" s="10">
        <v>9.2000000000000003E-4</v>
      </c>
      <c r="I45" s="10">
        <v>1.89E-3</v>
      </c>
      <c r="J45" s="66">
        <v>1.5299999999999999E-3</v>
      </c>
      <c r="K45" s="10"/>
      <c r="L45">
        <f t="shared" si="1"/>
        <v>38</v>
      </c>
      <c r="M45" s="121">
        <f t="shared" si="8"/>
        <v>6.6413002954441994E-4</v>
      </c>
      <c r="N45" s="121">
        <f t="shared" si="17"/>
        <v>9.2000000000000003E-4</v>
      </c>
      <c r="O45" s="121">
        <f t="shared" si="9"/>
        <v>1.5299999999999999E-3</v>
      </c>
      <c r="P45" s="15">
        <f t="shared" si="10"/>
        <v>5.5361022654021319E-5</v>
      </c>
      <c r="Q45" s="15">
        <f t="shared" si="11"/>
        <v>7.6699013458747523E-5</v>
      </c>
      <c r="R45" s="15">
        <f t="shared" si="12"/>
        <v>1.2758949687030618E-4</v>
      </c>
      <c r="S45" s="15">
        <f t="shared" si="13"/>
        <v>0.99994463897734598</v>
      </c>
      <c r="T45" s="15">
        <f t="shared" si="14"/>
        <v>0.99992330098654125</v>
      </c>
      <c r="U45" s="15">
        <f t="shared" si="15"/>
        <v>0.99987241050312969</v>
      </c>
      <c r="V45" s="15"/>
      <c r="X45" s="10"/>
    </row>
    <row r="46" spans="1:24" x14ac:dyDescent="0.2">
      <c r="A46" s="113">
        <f t="shared" si="6"/>
        <v>39</v>
      </c>
      <c r="B46" s="64">
        <v>3.9945370688736871E-4</v>
      </c>
      <c r="C46" s="10">
        <v>7.5005061686599474E-4</v>
      </c>
      <c r="D46" s="10">
        <v>3.9945370688736871E-4</v>
      </c>
      <c r="E46" s="10">
        <v>7.5005061686599474E-4</v>
      </c>
      <c r="F46" s="10">
        <v>1.6160487883773928E-3</v>
      </c>
      <c r="G46" s="10">
        <v>2.5089028879228658E-3</v>
      </c>
      <c r="H46" s="10">
        <v>9.3000000000000005E-4</v>
      </c>
      <c r="I46" s="10">
        <v>1.9E-3</v>
      </c>
      <c r="J46" s="66">
        <v>1.64E-3</v>
      </c>
      <c r="K46" s="10"/>
      <c r="L46">
        <f t="shared" si="1"/>
        <v>39</v>
      </c>
      <c r="M46" s="121">
        <f t="shared" si="8"/>
        <v>7.5005061686599474E-4</v>
      </c>
      <c r="N46" s="121">
        <f t="shared" si="17"/>
        <v>9.3000000000000005E-4</v>
      </c>
      <c r="O46" s="121">
        <f t="shared" si="9"/>
        <v>1.64E-3</v>
      </c>
      <c r="P46" s="15">
        <f t="shared" si="10"/>
        <v>6.2525715649464075E-5</v>
      </c>
      <c r="Q46" s="15">
        <f t="shared" si="11"/>
        <v>7.7533054016254432E-5</v>
      </c>
      <c r="R46" s="15">
        <f t="shared" si="12"/>
        <v>1.367695022091997E-4</v>
      </c>
      <c r="S46" s="15">
        <f t="shared" si="13"/>
        <v>0.99993747428435054</v>
      </c>
      <c r="T46" s="15">
        <f t="shared" si="14"/>
        <v>0.99992246694598375</v>
      </c>
      <c r="U46" s="15">
        <f t="shared" si="15"/>
        <v>0.9998632304977908</v>
      </c>
      <c r="V46" s="15"/>
      <c r="X46" s="10"/>
    </row>
    <row r="47" spans="1:24" x14ac:dyDescent="0.2">
      <c r="A47" s="113">
        <f t="shared" si="6"/>
        <v>40</v>
      </c>
      <c r="B47" s="64">
        <v>4.5275388307063497E-4</v>
      </c>
      <c r="C47" s="10">
        <v>8.2851137262106463E-4</v>
      </c>
      <c r="D47" s="10">
        <v>4.5275388307063497E-4</v>
      </c>
      <c r="E47" s="10">
        <v>8.2851137262106463E-4</v>
      </c>
      <c r="F47" s="10">
        <v>1.7655336108430564E-3</v>
      </c>
      <c r="G47" s="10">
        <v>2.5498004037338589E-3</v>
      </c>
      <c r="H47" s="10">
        <v>9.3000000000000005E-4</v>
      </c>
      <c r="I47" s="10">
        <v>1.89E-3</v>
      </c>
      <c r="J47" s="66">
        <v>1.7700000000000001E-3</v>
      </c>
      <c r="K47" s="10"/>
      <c r="L47">
        <f t="shared" si="1"/>
        <v>40</v>
      </c>
      <c r="M47" s="121">
        <f t="shared" si="8"/>
        <v>8.2851137262106463E-4</v>
      </c>
      <c r="N47" s="121">
        <f t="shared" si="17"/>
        <v>9.3000000000000005E-4</v>
      </c>
      <c r="O47" s="121">
        <f t="shared" si="9"/>
        <v>1.7700000000000001E-3</v>
      </c>
      <c r="P47" s="15">
        <f t="shared" si="10"/>
        <v>6.9068846125563965E-5</v>
      </c>
      <c r="Q47" s="15">
        <f t="shared" si="11"/>
        <v>7.7533054016254432E-5</v>
      </c>
      <c r="R47" s="15">
        <f t="shared" si="12"/>
        <v>1.4761979486466181E-4</v>
      </c>
      <c r="S47" s="15">
        <f t="shared" si="13"/>
        <v>0.99993093115387444</v>
      </c>
      <c r="T47" s="15">
        <f t="shared" si="14"/>
        <v>0.99992246694598375</v>
      </c>
      <c r="U47" s="15">
        <f t="shared" si="15"/>
        <v>0.99985238020513534</v>
      </c>
      <c r="V47" s="15"/>
      <c r="X47" s="10"/>
    </row>
    <row r="48" spans="1:24" x14ac:dyDescent="0.2">
      <c r="A48" s="113">
        <f t="shared" si="6"/>
        <v>41</v>
      </c>
      <c r="B48" s="64">
        <v>5.1490800396191002E-4</v>
      </c>
      <c r="C48" s="10">
        <v>9.0774957518643148E-4</v>
      </c>
      <c r="D48" s="10">
        <v>5.1490800396191002E-4</v>
      </c>
      <c r="E48" s="10">
        <v>9.0774957518643148E-4</v>
      </c>
      <c r="F48" s="10">
        <v>1.9287148810687939E-3</v>
      </c>
      <c r="G48" s="10">
        <v>2.5960229637249856E-3</v>
      </c>
      <c r="H48" s="10">
        <v>9.3999999999999997E-4</v>
      </c>
      <c r="I48" s="10">
        <v>1.89E-3</v>
      </c>
      <c r="J48" s="66">
        <v>1.91E-3</v>
      </c>
      <c r="K48" s="10"/>
      <c r="L48">
        <f t="shared" si="1"/>
        <v>41</v>
      </c>
      <c r="M48" s="121">
        <f t="shared" si="8"/>
        <v>9.0774957518643148E-4</v>
      </c>
      <c r="N48" s="121">
        <f t="shared" si="17"/>
        <v>9.3999999999999997E-4</v>
      </c>
      <c r="O48" s="121">
        <f t="shared" si="9"/>
        <v>1.91E-3</v>
      </c>
      <c r="P48" s="15">
        <f t="shared" si="10"/>
        <v>7.5677288774000928E-5</v>
      </c>
      <c r="Q48" s="15">
        <f t="shared" si="11"/>
        <v>7.8367102226306606E-5</v>
      </c>
      <c r="R48" s="15">
        <f t="shared" si="12"/>
        <v>1.593061740866597E-4</v>
      </c>
      <c r="S48" s="15">
        <f t="shared" si="13"/>
        <v>0.999924322711226</v>
      </c>
      <c r="T48" s="15">
        <f t="shared" si="14"/>
        <v>0.99992163289777369</v>
      </c>
      <c r="U48" s="15">
        <f t="shared" si="15"/>
        <v>0.99984069382591334</v>
      </c>
      <c r="V48" s="15"/>
      <c r="X48" s="10"/>
    </row>
    <row r="49" spans="1:24" x14ac:dyDescent="0.2">
      <c r="A49" s="113">
        <f t="shared" si="6"/>
        <v>42</v>
      </c>
      <c r="B49" s="64">
        <v>5.770859365302008E-4</v>
      </c>
      <c r="C49" s="10">
        <v>9.9692403620049979E-4</v>
      </c>
      <c r="D49" s="10">
        <v>5.770859365302008E-4</v>
      </c>
      <c r="E49" s="10">
        <v>9.9692403620049979E-4</v>
      </c>
      <c r="F49" s="10">
        <v>2.1070392573331242E-3</v>
      </c>
      <c r="G49" s="10">
        <v>2.6586016722856248E-3</v>
      </c>
      <c r="H49" s="10">
        <v>9.5E-4</v>
      </c>
      <c r="I49" s="10">
        <v>1.8799999999999999E-3</v>
      </c>
      <c r="J49" s="66">
        <v>2.0799999999999998E-3</v>
      </c>
      <c r="K49" s="10"/>
      <c r="L49">
        <f t="shared" si="1"/>
        <v>42</v>
      </c>
      <c r="M49" s="121">
        <f t="shared" si="8"/>
        <v>9.9692403620049979E-4</v>
      </c>
      <c r="N49" s="121">
        <f t="shared" si="17"/>
        <v>9.5E-4</v>
      </c>
      <c r="O49" s="121">
        <f t="shared" si="9"/>
        <v>2.0799999999999998E-3</v>
      </c>
      <c r="P49" s="15">
        <f t="shared" si="10"/>
        <v>8.3114987048160671E-5</v>
      </c>
      <c r="Q49" s="15">
        <f t="shared" si="11"/>
        <v>7.9201158088904045E-5</v>
      </c>
      <c r="R49" s="15">
        <f t="shared" si="12"/>
        <v>1.7349879770289789E-4</v>
      </c>
      <c r="S49" s="15">
        <f t="shared" si="13"/>
        <v>0.99991688501295184</v>
      </c>
      <c r="T49" s="15">
        <f t="shared" si="14"/>
        <v>0.9999207988419111</v>
      </c>
      <c r="U49" s="15">
        <f t="shared" si="15"/>
        <v>0.9998265012022971</v>
      </c>
      <c r="V49" s="15"/>
      <c r="X49" s="10"/>
    </row>
    <row r="50" spans="1:24" x14ac:dyDescent="0.2">
      <c r="A50" s="113">
        <f t="shared" si="6"/>
        <v>43</v>
      </c>
      <c r="B50" s="64">
        <v>6.4826429483685433E-4</v>
      </c>
      <c r="C50" s="10">
        <v>1.0858374981113608E-3</v>
      </c>
      <c r="D50" s="10">
        <v>6.4826429483685433E-4</v>
      </c>
      <c r="E50" s="10">
        <v>1.0858374981113608E-3</v>
      </c>
      <c r="F50" s="10">
        <v>2.3022481227997185E-3</v>
      </c>
      <c r="G50" s="10">
        <v>2.7494002104696772E-3</v>
      </c>
      <c r="H50" s="10">
        <v>9.6000000000000002E-4</v>
      </c>
      <c r="I50" s="10">
        <v>1.8799999999999999E-3</v>
      </c>
      <c r="J50" s="66">
        <v>2.2899999999999999E-3</v>
      </c>
      <c r="K50" s="10"/>
      <c r="L50">
        <f t="shared" si="1"/>
        <v>43</v>
      </c>
      <c r="M50" s="121">
        <f t="shared" si="8"/>
        <v>1.0858374981113608E-3</v>
      </c>
      <c r="N50" s="121">
        <f t="shared" si="17"/>
        <v>9.6000000000000002E-4</v>
      </c>
      <c r="O50" s="121">
        <f t="shared" si="9"/>
        <v>2.2899999999999999E-3</v>
      </c>
      <c r="P50" s="15">
        <f t="shared" si="10"/>
        <v>9.0531522336512182E-5</v>
      </c>
      <c r="Q50" s="15">
        <f t="shared" si="11"/>
        <v>8.0035221604490836E-5</v>
      </c>
      <c r="R50" s="15">
        <f t="shared" si="12"/>
        <v>1.9103392235308991E-4</v>
      </c>
      <c r="S50" s="15">
        <f t="shared" si="13"/>
        <v>0.99990946847766349</v>
      </c>
      <c r="T50" s="15">
        <f t="shared" si="14"/>
        <v>0.99991996477839551</v>
      </c>
      <c r="U50" s="15">
        <f t="shared" si="15"/>
        <v>0.99980896607764691</v>
      </c>
      <c r="V50" s="15"/>
      <c r="X50" s="10"/>
    </row>
    <row r="51" spans="1:24" x14ac:dyDescent="0.2">
      <c r="A51" s="113">
        <f t="shared" si="6"/>
        <v>44</v>
      </c>
      <c r="B51" s="64">
        <v>7.282332091189986E-4</v>
      </c>
      <c r="C51" s="10">
        <v>1.1832042945098117E-3</v>
      </c>
      <c r="D51" s="10">
        <v>7.282332091189986E-4</v>
      </c>
      <c r="E51" s="10">
        <v>1.1832042945098117E-3</v>
      </c>
      <c r="F51" s="10">
        <v>2.5150983698449033E-3</v>
      </c>
      <c r="G51" s="10">
        <v>2.8811760336751296E-3</v>
      </c>
      <c r="H51" s="10">
        <v>9.7999999999999997E-4</v>
      </c>
      <c r="I51" s="10">
        <v>1.89E-3</v>
      </c>
      <c r="J51" s="66">
        <v>2.5100000000000001E-3</v>
      </c>
      <c r="K51" s="10"/>
      <c r="L51">
        <f t="shared" si="1"/>
        <v>44</v>
      </c>
      <c r="M51" s="121">
        <f t="shared" si="8"/>
        <v>1.1832042945098117E-3</v>
      </c>
      <c r="N51" s="121">
        <f t="shared" si="17"/>
        <v>9.7999999999999997E-4</v>
      </c>
      <c r="O51" s="121">
        <f t="shared" si="9"/>
        <v>2.5100000000000001E-3</v>
      </c>
      <c r="P51" s="15">
        <f t="shared" si="10"/>
        <v>9.8653869499698565E-5</v>
      </c>
      <c r="Q51" s="15">
        <f t="shared" si="11"/>
        <v>8.1703371594521457E-5</v>
      </c>
      <c r="R51" s="15">
        <f t="shared" si="12"/>
        <v>2.0940768206878513E-4</v>
      </c>
      <c r="S51" s="15">
        <f t="shared" si="13"/>
        <v>0.9999013461305003</v>
      </c>
      <c r="T51" s="15">
        <f t="shared" si="14"/>
        <v>0.99991829662840548</v>
      </c>
      <c r="U51" s="15">
        <f t="shared" si="15"/>
        <v>0.99979059231793121</v>
      </c>
      <c r="V51" s="15"/>
      <c r="X51" s="10"/>
    </row>
    <row r="52" spans="1:24" x14ac:dyDescent="0.2">
      <c r="A52" s="113">
        <f t="shared" si="6"/>
        <v>45</v>
      </c>
      <c r="B52" s="64">
        <v>8.260007871576171E-4</v>
      </c>
      <c r="C52" s="10">
        <v>1.2787449731163436E-3</v>
      </c>
      <c r="D52" s="10">
        <v>8.260007871576171E-4</v>
      </c>
      <c r="E52" s="10">
        <v>1.2787449731163436E-3</v>
      </c>
      <c r="F52" s="10">
        <v>2.7477099656064465E-3</v>
      </c>
      <c r="G52" s="10">
        <v>3.0601221495320627E-3</v>
      </c>
      <c r="H52" s="10">
        <v>1.01E-3</v>
      </c>
      <c r="I52" s="10">
        <v>1.9E-3</v>
      </c>
      <c r="J52" s="66">
        <v>2.7499999999999998E-3</v>
      </c>
      <c r="K52" s="10"/>
      <c r="L52">
        <f t="shared" si="1"/>
        <v>45</v>
      </c>
      <c r="M52" s="121">
        <f t="shared" si="8"/>
        <v>1.2787449731163436E-3</v>
      </c>
      <c r="N52" s="121">
        <f t="shared" si="17"/>
        <v>1.01E-3</v>
      </c>
      <c r="O52" s="121">
        <f t="shared" si="9"/>
        <v>2.7499999999999998E-3</v>
      </c>
      <c r="P52" s="15">
        <f t="shared" si="10"/>
        <v>1.0662458728916135E-4</v>
      </c>
      <c r="Q52" s="15">
        <f t="shared" si="11"/>
        <v>8.4205653979374517E-5</v>
      </c>
      <c r="R52" s="15">
        <f t="shared" si="12"/>
        <v>2.294560206580476E-4</v>
      </c>
      <c r="S52" s="15">
        <f t="shared" si="13"/>
        <v>0.99989337541271084</v>
      </c>
      <c r="T52" s="15">
        <f t="shared" si="14"/>
        <v>0.99991579434602063</v>
      </c>
      <c r="U52" s="15">
        <f t="shared" si="15"/>
        <v>0.99977054397934195</v>
      </c>
      <c r="V52" s="15"/>
      <c r="X52" s="10"/>
    </row>
    <row r="53" spans="1:24" x14ac:dyDescent="0.2">
      <c r="A53" s="113">
        <f t="shared" si="6"/>
        <v>46</v>
      </c>
      <c r="B53" s="64">
        <v>8.5273201694503916E-4</v>
      </c>
      <c r="C53" s="10">
        <v>1.3820872427056062E-3</v>
      </c>
      <c r="D53" s="10">
        <v>8.5273201694503916E-4</v>
      </c>
      <c r="E53" s="10">
        <v>1.3820872427056062E-3</v>
      </c>
      <c r="F53" s="10">
        <v>3.0017163502224086E-3</v>
      </c>
      <c r="G53" s="10">
        <v>3.2848245067588974E-3</v>
      </c>
      <c r="H53" s="10">
        <v>1.0499999999999999E-3</v>
      </c>
      <c r="I53" s="10">
        <v>1.9300000000000001E-3</v>
      </c>
      <c r="J53" s="66">
        <v>3.0200000000000001E-3</v>
      </c>
      <c r="K53" s="10"/>
      <c r="L53">
        <f t="shared" si="1"/>
        <v>46</v>
      </c>
      <c r="M53" s="121">
        <f t="shared" si="8"/>
        <v>1.3820872427056062E-3</v>
      </c>
      <c r="N53" s="121">
        <f t="shared" si="17"/>
        <v>1.0499999999999999E-3</v>
      </c>
      <c r="O53" s="121">
        <f t="shared" si="9"/>
        <v>3.0200000000000001E-3</v>
      </c>
      <c r="P53" s="15">
        <f t="shared" si="10"/>
        <v>1.1524695907538796E-4</v>
      </c>
      <c r="Q53" s="15">
        <f t="shared" si="11"/>
        <v>8.7542137645058027E-5</v>
      </c>
      <c r="R53" s="15">
        <f t="shared" si="12"/>
        <v>2.5201568888066905E-4</v>
      </c>
      <c r="S53" s="15">
        <f t="shared" si="13"/>
        <v>0.99988475304092461</v>
      </c>
      <c r="T53" s="15">
        <f t="shared" si="14"/>
        <v>0.99991245786235494</v>
      </c>
      <c r="U53" s="15">
        <f t="shared" si="15"/>
        <v>0.99974798431111933</v>
      </c>
      <c r="V53" s="15"/>
      <c r="X53" s="10"/>
    </row>
    <row r="54" spans="1:24" x14ac:dyDescent="0.2">
      <c r="A54" s="113">
        <f t="shared" si="6"/>
        <v>47</v>
      </c>
      <c r="B54" s="64">
        <v>8.8856680099748929E-4</v>
      </c>
      <c r="C54" s="10">
        <v>1.4914076679150474E-3</v>
      </c>
      <c r="D54" s="10">
        <v>8.8856680099748929E-4</v>
      </c>
      <c r="E54" s="10">
        <v>1.4914076679150474E-3</v>
      </c>
      <c r="F54" s="10">
        <v>3.2799712131962241E-3</v>
      </c>
      <c r="G54" s="10">
        <v>3.5491840780390205E-3</v>
      </c>
      <c r="H54" s="10">
        <v>1.09E-3</v>
      </c>
      <c r="I54" s="10">
        <v>1.97E-3</v>
      </c>
      <c r="J54" s="66">
        <v>3.31E-3</v>
      </c>
      <c r="K54" s="10"/>
      <c r="L54">
        <f t="shared" si="1"/>
        <v>47</v>
      </c>
      <c r="M54" s="121">
        <f t="shared" si="8"/>
        <v>1.4914076679150474E-3</v>
      </c>
      <c r="N54" s="121">
        <f t="shared" si="17"/>
        <v>1.09E-3</v>
      </c>
      <c r="O54" s="121">
        <f t="shared" si="9"/>
        <v>3.31E-3</v>
      </c>
      <c r="P54" s="15">
        <f t="shared" si="10"/>
        <v>1.2436900914569726E-4</v>
      </c>
      <c r="Q54" s="15">
        <f t="shared" si="11"/>
        <v>9.0878743779221338E-5</v>
      </c>
      <c r="R54" s="15">
        <f t="shared" si="12"/>
        <v>2.7625268255870861E-4</v>
      </c>
      <c r="S54" s="15">
        <f t="shared" si="13"/>
        <v>0.9998756309908543</v>
      </c>
      <c r="T54" s="15">
        <f t="shared" si="14"/>
        <v>0.99990912125622078</v>
      </c>
      <c r="U54" s="15">
        <f t="shared" si="15"/>
        <v>0.99972374731744129</v>
      </c>
      <c r="V54" s="15"/>
      <c r="X54" s="10"/>
    </row>
    <row r="55" spans="1:24" x14ac:dyDescent="0.2">
      <c r="A55" s="113">
        <f t="shared" si="6"/>
        <v>48</v>
      </c>
      <c r="B55" s="64">
        <v>9.3302408631479121E-4</v>
      </c>
      <c r="C55" s="10">
        <v>1.626006656990086E-3</v>
      </c>
      <c r="D55" s="10">
        <v>9.3302408631479121E-4</v>
      </c>
      <c r="E55" s="10">
        <v>1.626006656990086E-3</v>
      </c>
      <c r="F55" s="10">
        <v>3.5828748888713123E-3</v>
      </c>
      <c r="G55" s="10">
        <v>3.8487048303280382E-3</v>
      </c>
      <c r="H55" s="10">
        <v>1.15E-3</v>
      </c>
      <c r="I55" s="10">
        <v>2.0200000000000001E-3</v>
      </c>
      <c r="J55" s="66">
        <v>3.63E-3</v>
      </c>
      <c r="K55" s="10"/>
      <c r="L55">
        <f t="shared" si="1"/>
        <v>48</v>
      </c>
      <c r="M55" s="121">
        <f t="shared" si="8"/>
        <v>1.626006656990086E-3</v>
      </c>
      <c r="N55" s="121">
        <f t="shared" si="17"/>
        <v>1.15E-3</v>
      </c>
      <c r="O55" s="121">
        <f t="shared" si="9"/>
        <v>3.63E-3</v>
      </c>
      <c r="P55" s="15">
        <f t="shared" si="10"/>
        <v>1.3560164197967683E-4</v>
      </c>
      <c r="Q55" s="15">
        <f t="shared" si="11"/>
        <v>9.5883882629710371E-5</v>
      </c>
      <c r="R55" s="15">
        <f t="shared" si="12"/>
        <v>3.0300445467357218E-4</v>
      </c>
      <c r="S55" s="15">
        <f t="shared" si="13"/>
        <v>0.99986439835802032</v>
      </c>
      <c r="T55" s="15">
        <f t="shared" si="14"/>
        <v>0.99990411611737029</v>
      </c>
      <c r="U55" s="15">
        <f t="shared" si="15"/>
        <v>0.99969699554532643</v>
      </c>
      <c r="V55" s="15"/>
      <c r="X55" s="10"/>
    </row>
    <row r="56" spans="1:24" x14ac:dyDescent="0.2">
      <c r="A56" s="113">
        <f t="shared" si="6"/>
        <v>49</v>
      </c>
      <c r="B56" s="64">
        <v>9.7768345892383039E-4</v>
      </c>
      <c r="C56" s="10">
        <v>1.7746303203861583E-3</v>
      </c>
      <c r="D56" s="10">
        <v>9.7768345892383039E-4</v>
      </c>
      <c r="E56" s="10">
        <v>1.7746303203861583E-3</v>
      </c>
      <c r="F56" s="10">
        <v>3.850873590780522E-3</v>
      </c>
      <c r="G56" s="10">
        <v>4.1751220355398418E-3</v>
      </c>
      <c r="H56" s="10">
        <v>1.2199999999999999E-3</v>
      </c>
      <c r="I56" s="10">
        <v>2.0899999999999998E-3</v>
      </c>
      <c r="J56" s="66">
        <v>3.9899999999999996E-3</v>
      </c>
      <c r="K56" s="10"/>
      <c r="L56">
        <f t="shared" si="1"/>
        <v>49</v>
      </c>
      <c r="M56" s="121">
        <f t="shared" si="8"/>
        <v>1.7746303203861583E-3</v>
      </c>
      <c r="N56" s="121">
        <f t="shared" si="17"/>
        <v>1.2199999999999999E-3</v>
      </c>
      <c r="O56" s="121">
        <f t="shared" si="9"/>
        <v>3.9899999999999996E-3</v>
      </c>
      <c r="P56" s="15">
        <f t="shared" si="10"/>
        <v>1.4800628284017403E-4</v>
      </c>
      <c r="Q56" s="15">
        <f t="shared" si="11"/>
        <v>1.0172355962756452E-4</v>
      </c>
      <c r="R56" s="15">
        <f t="shared" si="12"/>
        <v>3.3310961394350525E-4</v>
      </c>
      <c r="S56" s="15">
        <f t="shared" si="13"/>
        <v>0.99985199371715983</v>
      </c>
      <c r="T56" s="15">
        <f t="shared" si="14"/>
        <v>0.99989827644037244</v>
      </c>
      <c r="U56" s="15">
        <f t="shared" si="15"/>
        <v>0.99966689038605649</v>
      </c>
      <c r="V56" s="15"/>
      <c r="X56" s="10"/>
    </row>
    <row r="57" spans="1:24" x14ac:dyDescent="0.2">
      <c r="A57" s="113">
        <f t="shared" si="6"/>
        <v>50</v>
      </c>
      <c r="B57" s="64">
        <v>1.0230480969967493E-3</v>
      </c>
      <c r="C57" s="10">
        <v>1.9364480016927732E-3</v>
      </c>
      <c r="D57" s="10">
        <v>1.0230480969967493E-3</v>
      </c>
      <c r="E57" s="10">
        <v>1.9364480016927732E-3</v>
      </c>
      <c r="F57" s="10">
        <v>4.1422523524501879E-3</v>
      </c>
      <c r="G57" s="10">
        <v>4.5230225417087549E-3</v>
      </c>
      <c r="H57" s="10">
        <v>1.2999999999999999E-3</v>
      </c>
      <c r="I57" s="10">
        <v>2.1800000000000001E-3</v>
      </c>
      <c r="J57" s="66">
        <v>4.3699999999999998E-3</v>
      </c>
      <c r="K57" s="10"/>
      <c r="L57">
        <f t="shared" si="1"/>
        <v>50</v>
      </c>
      <c r="M57" s="121">
        <f t="shared" si="8"/>
        <v>1.9364480016927732E-3</v>
      </c>
      <c r="N57" s="121">
        <f t="shared" si="17"/>
        <v>1.2999999999999999E-3</v>
      </c>
      <c r="O57" s="121">
        <f t="shared" si="9"/>
        <v>4.3699999999999998E-3</v>
      </c>
      <c r="P57" s="15">
        <f t="shared" si="10"/>
        <v>1.6151406695641413E-4</v>
      </c>
      <c r="Q57" s="15">
        <f t="shared" si="11"/>
        <v>1.0839793560657451E-4</v>
      </c>
      <c r="R57" s="15">
        <f t="shared" si="12"/>
        <v>3.6489810509576781E-4</v>
      </c>
      <c r="S57" s="15">
        <f t="shared" si="13"/>
        <v>0.99983848593304359</v>
      </c>
      <c r="T57" s="15">
        <f t="shared" si="14"/>
        <v>0.99989160206439343</v>
      </c>
      <c r="U57" s="15">
        <f t="shared" si="15"/>
        <v>0.99963510189490423</v>
      </c>
      <c r="V57" s="15"/>
      <c r="X57" s="10"/>
    </row>
    <row r="58" spans="1:24" x14ac:dyDescent="0.2">
      <c r="A58" s="113">
        <f t="shared" si="6"/>
        <v>51</v>
      </c>
      <c r="B58" s="64">
        <v>1.0868927727807332E-3</v>
      </c>
      <c r="C58" s="10">
        <v>2.1302780045342772E-3</v>
      </c>
      <c r="D58" s="10">
        <v>1.0868927727807332E-3</v>
      </c>
      <c r="E58" s="10">
        <v>2.1302780045342772E-3</v>
      </c>
      <c r="F58" s="10">
        <v>4.4593968280705817E-3</v>
      </c>
      <c r="G58" s="10">
        <v>4.8915804673350096E-3</v>
      </c>
      <c r="H58" s="10">
        <v>1.4300000000000001E-3</v>
      </c>
      <c r="I58" s="10">
        <v>2.3700000000000001E-3</v>
      </c>
      <c r="J58" s="66">
        <v>4.7699999999999999E-3</v>
      </c>
      <c r="K58" s="10"/>
      <c r="L58">
        <f t="shared" si="1"/>
        <v>51</v>
      </c>
      <c r="M58" s="121">
        <f t="shared" si="8"/>
        <v>2.1302780045342772E-3</v>
      </c>
      <c r="N58" s="121">
        <f t="shared" si="17"/>
        <v>1.4300000000000001E-3</v>
      </c>
      <c r="O58" s="121">
        <f t="shared" si="9"/>
        <v>4.7699999999999999E-3</v>
      </c>
      <c r="P58" s="15">
        <f t="shared" si="10"/>
        <v>1.7769673292666877E-4</v>
      </c>
      <c r="Q58" s="15">
        <f t="shared" si="11"/>
        <v>1.1924484191716545E-4</v>
      </c>
      <c r="R58" s="15">
        <f t="shared" si="12"/>
        <v>3.9837169200318545E-4</v>
      </c>
      <c r="S58" s="15">
        <f t="shared" si="13"/>
        <v>0.99982230326707333</v>
      </c>
      <c r="T58" s="15">
        <f t="shared" si="14"/>
        <v>0.99988075515808283</v>
      </c>
      <c r="U58" s="15">
        <f t="shared" si="15"/>
        <v>0.99960162830799681</v>
      </c>
      <c r="V58" s="15"/>
      <c r="X58" s="10"/>
    </row>
    <row r="59" spans="1:24" x14ac:dyDescent="0.2">
      <c r="A59" s="113">
        <f t="shared" si="6"/>
        <v>52</v>
      </c>
      <c r="B59" s="64">
        <v>1.1599003814657268E-3</v>
      </c>
      <c r="C59" s="10">
        <v>2.3446860763064892E-3</v>
      </c>
      <c r="D59" s="10">
        <v>1.1599003814657268E-3</v>
      </c>
      <c r="E59" s="10">
        <v>2.3446860763064892E-3</v>
      </c>
      <c r="F59" s="10">
        <v>4.8031439671795467E-3</v>
      </c>
      <c r="G59" s="10">
        <v>5.2778725052203424E-3</v>
      </c>
      <c r="H59" s="10">
        <v>1.57E-3</v>
      </c>
      <c r="I59" s="10">
        <v>2.5999999999999999E-3</v>
      </c>
      <c r="J59" s="66">
        <v>5.1700000000000001E-3</v>
      </c>
      <c r="K59" s="10"/>
      <c r="L59">
        <f t="shared" si="1"/>
        <v>52</v>
      </c>
      <c r="M59" s="121">
        <f t="shared" si="8"/>
        <v>2.3446860763064892E-3</v>
      </c>
      <c r="N59" s="121">
        <f t="shared" si="17"/>
        <v>1.57E-3</v>
      </c>
      <c r="O59" s="121">
        <f t="shared" si="9"/>
        <v>5.1700000000000001E-3</v>
      </c>
      <c r="P59" s="15">
        <f t="shared" si="10"/>
        <v>1.9560079741520742E-4</v>
      </c>
      <c r="Q59" s="15">
        <f t="shared" si="11"/>
        <v>1.3092757336086169E-4</v>
      </c>
      <c r="R59" s="15">
        <f t="shared" si="12"/>
        <v>4.3185761365771569E-4</v>
      </c>
      <c r="S59" s="15">
        <f t="shared" si="13"/>
        <v>0.99980439920258479</v>
      </c>
      <c r="T59" s="15">
        <f t="shared" si="14"/>
        <v>0.99986907242663914</v>
      </c>
      <c r="U59" s="15">
        <f t="shared" si="15"/>
        <v>0.99956814238634228</v>
      </c>
      <c r="V59" s="15"/>
      <c r="X59" s="10"/>
    </row>
    <row r="60" spans="1:24" x14ac:dyDescent="0.2">
      <c r="A60" s="113">
        <f t="shared" si="6"/>
        <v>53</v>
      </c>
      <c r="B60" s="64">
        <v>1.2422573257588306E-3</v>
      </c>
      <c r="C60" s="10">
        <v>2.5708535874052352E-3</v>
      </c>
      <c r="D60" s="10">
        <v>1.2422573257588306E-3</v>
      </c>
      <c r="E60" s="10">
        <v>2.5708535874052352E-3</v>
      </c>
      <c r="F60" s="10">
        <v>5.1772030174748887E-3</v>
      </c>
      <c r="G60" s="10">
        <v>5.6829544218967819E-3</v>
      </c>
      <c r="H60" s="10">
        <v>1.73E-3</v>
      </c>
      <c r="I60" s="10">
        <v>2.8300000000000001E-3</v>
      </c>
      <c r="J60" s="66">
        <v>5.5799999999999999E-3</v>
      </c>
      <c r="K60" s="10"/>
      <c r="L60">
        <f t="shared" si="1"/>
        <v>53</v>
      </c>
      <c r="M60" s="121">
        <f t="shared" si="8"/>
        <v>2.5708535874052352E-3</v>
      </c>
      <c r="N60" s="121">
        <f t="shared" si="17"/>
        <v>1.73E-3</v>
      </c>
      <c r="O60" s="121">
        <f t="shared" si="9"/>
        <v>5.5799999999999999E-3</v>
      </c>
      <c r="P60" s="15">
        <f t="shared" si="10"/>
        <v>2.1449065244594223E-4</v>
      </c>
      <c r="Q60" s="15">
        <f t="shared" si="11"/>
        <v>1.4428110532571647E-4</v>
      </c>
      <c r="R60" s="15">
        <f t="shared" si="12"/>
        <v>4.6619349445742309E-4</v>
      </c>
      <c r="S60" s="15">
        <f t="shared" si="13"/>
        <v>0.99978550934755406</v>
      </c>
      <c r="T60" s="15">
        <f t="shared" si="14"/>
        <v>0.99985571889467428</v>
      </c>
      <c r="U60" s="15">
        <f t="shared" si="15"/>
        <v>0.99953380650554258</v>
      </c>
      <c r="V60" s="15"/>
      <c r="X60" s="10"/>
    </row>
    <row r="61" spans="1:24" x14ac:dyDescent="0.2">
      <c r="A61" s="113">
        <f t="shared" si="6"/>
        <v>54</v>
      </c>
      <c r="B61" s="64">
        <v>1.343345141397938E-3</v>
      </c>
      <c r="C61" s="10">
        <v>2.8082865045332491E-3</v>
      </c>
      <c r="D61" s="10">
        <v>1.343345141397938E-3</v>
      </c>
      <c r="E61" s="10">
        <v>2.8082865045332491E-3</v>
      </c>
      <c r="F61" s="10">
        <v>5.5867728084013184E-3</v>
      </c>
      <c r="G61" s="10">
        <v>6.1032600117122485E-3</v>
      </c>
      <c r="H61" s="10">
        <v>1.92E-3</v>
      </c>
      <c r="I61" s="10">
        <v>3.0999999999999999E-3</v>
      </c>
      <c r="J61" s="66">
        <v>5.9699999999999996E-3</v>
      </c>
      <c r="K61" s="10"/>
      <c r="L61">
        <f t="shared" si="1"/>
        <v>54</v>
      </c>
      <c r="M61" s="121">
        <f t="shared" si="8"/>
        <v>2.8082865045332491E-3</v>
      </c>
      <c r="N61" s="121">
        <f t="shared" si="17"/>
        <v>1.92E-3</v>
      </c>
      <c r="O61" s="121">
        <f t="shared" si="9"/>
        <v>5.9699999999999996E-3</v>
      </c>
      <c r="P61" s="15">
        <f t="shared" si="10"/>
        <v>2.3432563638803305E-4</v>
      </c>
      <c r="Q61" s="15">
        <f t="shared" si="11"/>
        <v>1.6014097295680152E-4</v>
      </c>
      <c r="R61" s="15">
        <f t="shared" si="12"/>
        <v>4.9886649924890669E-4</v>
      </c>
      <c r="S61" s="15">
        <f t="shared" si="13"/>
        <v>0.99976567436361197</v>
      </c>
      <c r="T61" s="15">
        <f t="shared" si="14"/>
        <v>0.9998398590270432</v>
      </c>
      <c r="U61" s="15">
        <f t="shared" si="15"/>
        <v>0.99950113350075109</v>
      </c>
      <c r="V61" s="15"/>
      <c r="X61" s="10"/>
    </row>
    <row r="62" spans="1:24" x14ac:dyDescent="0.2">
      <c r="A62" s="113">
        <f t="shared" si="6"/>
        <v>55</v>
      </c>
      <c r="B62" s="64">
        <v>1.4630359898833581E-3</v>
      </c>
      <c r="C62" s="10">
        <v>3.077500408611216E-3</v>
      </c>
      <c r="D62" s="10">
        <v>1.4630359898833581E-3</v>
      </c>
      <c r="E62" s="10">
        <v>3.077500408611216E-3</v>
      </c>
      <c r="F62" s="10">
        <v>6.0349984851754846E-3</v>
      </c>
      <c r="G62" s="10">
        <v>6.5506030712123523E-3</v>
      </c>
      <c r="H62" s="10">
        <v>2.1199999999999999E-3</v>
      </c>
      <c r="I62" s="10">
        <v>3.4099999999999998E-3</v>
      </c>
      <c r="J62" s="66">
        <v>6.43E-3</v>
      </c>
      <c r="K62" s="10"/>
      <c r="L62">
        <f t="shared" si="1"/>
        <v>55</v>
      </c>
      <c r="M62" s="121">
        <f t="shared" si="8"/>
        <v>3.077500408611216E-3</v>
      </c>
      <c r="N62" s="121">
        <f t="shared" si="17"/>
        <v>2.1199999999999999E-3</v>
      </c>
      <c r="O62" s="121">
        <f t="shared" si="9"/>
        <v>6.43E-3</v>
      </c>
      <c r="P62" s="15">
        <f t="shared" si="10"/>
        <v>2.5682082014832908E-4</v>
      </c>
      <c r="Q62" s="15">
        <f t="shared" si="11"/>
        <v>1.7683856064321102E-4</v>
      </c>
      <c r="R62" s="15">
        <f t="shared" si="12"/>
        <v>5.3741899660642023E-4</v>
      </c>
      <c r="S62" s="15">
        <f t="shared" si="13"/>
        <v>0.99974317917985167</v>
      </c>
      <c r="T62" s="15">
        <f t="shared" si="14"/>
        <v>0.99982316143935679</v>
      </c>
      <c r="U62" s="15">
        <f t="shared" si="15"/>
        <v>0.99946258100339358</v>
      </c>
      <c r="V62" s="15"/>
      <c r="X62" s="10"/>
    </row>
    <row r="63" spans="1:24" x14ac:dyDescent="0.2">
      <c r="A63" s="113">
        <f t="shared" si="6"/>
        <v>56</v>
      </c>
      <c r="B63" s="64">
        <v>1.6103901394059073E-3</v>
      </c>
      <c r="C63" s="10">
        <v>3.3888069755913107E-3</v>
      </c>
      <c r="D63" s="10">
        <v>1.6103901394059073E-3</v>
      </c>
      <c r="E63" s="10">
        <v>3.3888069755913107E-3</v>
      </c>
      <c r="F63" s="10">
        <v>6.5264257331163018E-3</v>
      </c>
      <c r="G63" s="10">
        <v>7.0588879741512916E-3</v>
      </c>
      <c r="H63" s="10">
        <v>2.3400000000000001E-3</v>
      </c>
      <c r="I63" s="10">
        <v>3.7699999999999999E-3</v>
      </c>
      <c r="J63" s="66">
        <v>6.9199999999999999E-3</v>
      </c>
      <c r="K63" s="10"/>
      <c r="L63">
        <f t="shared" si="1"/>
        <v>56</v>
      </c>
      <c r="M63" s="121">
        <f t="shared" si="8"/>
        <v>3.3888069755913107E-3</v>
      </c>
      <c r="N63" s="121">
        <f t="shared" si="17"/>
        <v>2.3400000000000001E-3</v>
      </c>
      <c r="O63" s="121">
        <f t="shared" si="9"/>
        <v>6.9199999999999999E-3</v>
      </c>
      <c r="P63" s="15">
        <f t="shared" si="10"/>
        <v>2.8284015879320723E-4</v>
      </c>
      <c r="Q63" s="15">
        <f t="shared" si="11"/>
        <v>1.9520945069506634E-4</v>
      </c>
      <c r="R63" s="15">
        <f t="shared" si="12"/>
        <v>5.7850378832280391E-4</v>
      </c>
      <c r="S63" s="15">
        <f t="shared" si="13"/>
        <v>0.99971715984120679</v>
      </c>
      <c r="T63" s="15">
        <f t="shared" si="14"/>
        <v>0.99980479054930493</v>
      </c>
      <c r="U63" s="15">
        <f t="shared" si="15"/>
        <v>0.9994214962116772</v>
      </c>
      <c r="V63" s="15"/>
      <c r="X63" s="10"/>
    </row>
    <row r="64" spans="1:24" x14ac:dyDescent="0.2">
      <c r="A64" s="113">
        <f t="shared" si="6"/>
        <v>57</v>
      </c>
      <c r="B64" s="64">
        <v>1.7852454329942977E-3</v>
      </c>
      <c r="C64" s="10">
        <v>3.7528075106165225E-3</v>
      </c>
      <c r="D64" s="10">
        <v>1.7852454329942977E-3</v>
      </c>
      <c r="E64" s="10">
        <v>3.7528075106165225E-3</v>
      </c>
      <c r="F64" s="10">
        <v>7.0651576889189547E-3</v>
      </c>
      <c r="G64" s="10">
        <v>7.6741213640464257E-3</v>
      </c>
      <c r="H64" s="10">
        <v>2.5799999999999998E-3</v>
      </c>
      <c r="I64" s="10">
        <v>4.1999999999999997E-3</v>
      </c>
      <c r="J64" s="66">
        <v>7.4200000000000004E-3</v>
      </c>
      <c r="K64" s="10"/>
      <c r="L64">
        <f t="shared" si="1"/>
        <v>57</v>
      </c>
      <c r="M64" s="121">
        <f t="shared" si="8"/>
        <v>3.7528075106165225E-3</v>
      </c>
      <c r="N64" s="121">
        <f t="shared" si="17"/>
        <v>2.5799999999999998E-3</v>
      </c>
      <c r="O64" s="121">
        <f t="shared" si="9"/>
        <v>7.4200000000000004E-3</v>
      </c>
      <c r="P64" s="15">
        <f t="shared" si="10"/>
        <v>3.1327316638540825E-4</v>
      </c>
      <c r="Q64" s="15">
        <f t="shared" si="11"/>
        <v>2.1525465735816596E-4</v>
      </c>
      <c r="R64" s="15">
        <f t="shared" si="12"/>
        <v>6.2044620486512159E-4</v>
      </c>
      <c r="S64" s="15">
        <f t="shared" si="13"/>
        <v>0.99968672683361459</v>
      </c>
      <c r="T64" s="15">
        <f t="shared" si="14"/>
        <v>0.99978474534264183</v>
      </c>
      <c r="U64" s="15">
        <f t="shared" si="15"/>
        <v>0.99937955379513488</v>
      </c>
      <c r="V64" s="15"/>
      <c r="X64" s="10"/>
    </row>
    <row r="65" spans="1:24" x14ac:dyDescent="0.2">
      <c r="A65" s="113">
        <f t="shared" si="6"/>
        <v>58</v>
      </c>
      <c r="B65" s="64">
        <v>1.997016968304953E-3</v>
      </c>
      <c r="C65" s="10">
        <v>4.2076108566377153E-3</v>
      </c>
      <c r="D65" s="10">
        <v>1.997016968304953E-3</v>
      </c>
      <c r="E65" s="10">
        <v>4.2076108566377153E-3</v>
      </c>
      <c r="F65" s="10">
        <v>7.658394010702241E-3</v>
      </c>
      <c r="G65" s="10">
        <v>8.4574689359801069E-3</v>
      </c>
      <c r="H65" s="10">
        <v>2.8300000000000001E-3</v>
      </c>
      <c r="I65" s="10">
        <v>4.7000000000000002E-3</v>
      </c>
      <c r="J65" s="66">
        <v>7.9000000000000008E-3</v>
      </c>
      <c r="K65" s="10"/>
      <c r="L65">
        <f t="shared" si="1"/>
        <v>58</v>
      </c>
      <c r="M65" s="121">
        <f t="shared" si="8"/>
        <v>4.2076108566377153E-3</v>
      </c>
      <c r="N65" s="121">
        <f t="shared" si="17"/>
        <v>2.8300000000000001E-3</v>
      </c>
      <c r="O65" s="121">
        <f t="shared" si="9"/>
        <v>7.9000000000000008E-3</v>
      </c>
      <c r="P65" s="15">
        <f t="shared" si="10"/>
        <v>3.5131225541940037E-4</v>
      </c>
      <c r="Q65" s="15">
        <f t="shared" si="11"/>
        <v>2.3613978303926864E-4</v>
      </c>
      <c r="R65" s="15">
        <f t="shared" si="12"/>
        <v>6.6072914948789307E-4</v>
      </c>
      <c r="S65" s="15">
        <f t="shared" si="13"/>
        <v>0.9996486877445806</v>
      </c>
      <c r="T65" s="15">
        <f t="shared" si="14"/>
        <v>0.99976386021696073</v>
      </c>
      <c r="U65" s="15">
        <f t="shared" si="15"/>
        <v>0.99933927085051211</v>
      </c>
      <c r="V65" s="15"/>
      <c r="X65" s="10"/>
    </row>
    <row r="66" spans="1:24" x14ac:dyDescent="0.2">
      <c r="A66" s="113">
        <f t="shared" si="6"/>
        <v>59</v>
      </c>
      <c r="B66" s="64">
        <v>2.24621380356984E-3</v>
      </c>
      <c r="C66" s="10">
        <v>4.77142989295658E-3</v>
      </c>
      <c r="D66" s="10">
        <v>2.24621380356984E-3</v>
      </c>
      <c r="E66" s="10">
        <v>4.77142989295658E-3</v>
      </c>
      <c r="F66" s="10">
        <v>8.3144798001923582E-3</v>
      </c>
      <c r="G66" s="10">
        <v>9.48831696717411E-3</v>
      </c>
      <c r="H66" s="10">
        <v>3.0899999999999999E-3</v>
      </c>
      <c r="I66" s="10">
        <v>5.28E-3</v>
      </c>
      <c r="J66" s="66">
        <v>8.0499999999999999E-3</v>
      </c>
      <c r="K66" s="10"/>
      <c r="L66">
        <f t="shared" si="1"/>
        <v>59</v>
      </c>
      <c r="M66" s="121">
        <f t="shared" si="8"/>
        <v>4.77142989295658E-3</v>
      </c>
      <c r="N66" s="121">
        <f t="shared" si="17"/>
        <v>3.0899999999999999E-3</v>
      </c>
      <c r="O66" s="121">
        <f t="shared" si="9"/>
        <v>8.0499999999999999E-3</v>
      </c>
      <c r="P66" s="15">
        <f t="shared" si="10"/>
        <v>3.9849137323844097E-4</v>
      </c>
      <c r="Q66" s="15">
        <f t="shared" si="11"/>
        <v>2.5786540594885388E-4</v>
      </c>
      <c r="R66" s="15">
        <f t="shared" si="12"/>
        <v>6.733212335671146E-4</v>
      </c>
      <c r="S66" s="15">
        <f t="shared" si="13"/>
        <v>0.99960150862676156</v>
      </c>
      <c r="T66" s="15">
        <f t="shared" si="14"/>
        <v>0.99974213459405115</v>
      </c>
      <c r="U66" s="15">
        <f t="shared" si="15"/>
        <v>0.99932667876643289</v>
      </c>
      <c r="V66" s="15"/>
      <c r="X66" s="10"/>
    </row>
    <row r="67" spans="1:24" x14ac:dyDescent="0.2">
      <c r="A67" s="113">
        <f t="shared" si="6"/>
        <v>60</v>
      </c>
      <c r="B67" s="64">
        <v>2.5500089354999578E-3</v>
      </c>
      <c r="C67" s="10">
        <v>5.4410465547422016E-3</v>
      </c>
      <c r="D67" s="10">
        <v>2.5500089354999578E-3</v>
      </c>
      <c r="E67" s="10">
        <v>5.4410465547422016E-3</v>
      </c>
      <c r="F67" s="10">
        <v>9.0373986268481622E-3</v>
      </c>
      <c r="G67" s="10">
        <v>1.0853985884161513E-2</v>
      </c>
      <c r="H67" s="10">
        <v>3.3600000000000001E-3</v>
      </c>
      <c r="I67" s="10">
        <v>5.94E-3</v>
      </c>
      <c r="J67" s="66">
        <v>8.3499999999999998E-3</v>
      </c>
      <c r="K67" s="10"/>
      <c r="L67">
        <f t="shared" si="1"/>
        <v>60</v>
      </c>
      <c r="M67" s="121">
        <f t="shared" si="8"/>
        <v>5.4410465547422016E-3</v>
      </c>
      <c r="N67" s="121">
        <f t="shared" si="17"/>
        <v>3.3600000000000001E-3</v>
      </c>
      <c r="O67" s="121">
        <f t="shared" si="9"/>
        <v>8.3499999999999998E-3</v>
      </c>
      <c r="P67" s="15">
        <f t="shared" si="10"/>
        <v>4.5455523867155012E-4</v>
      </c>
      <c r="Q67" s="15">
        <f t="shared" si="11"/>
        <v>2.8043212791650785E-4</v>
      </c>
      <c r="R67" s="15">
        <f t="shared" si="12"/>
        <v>6.9851063898229704E-4</v>
      </c>
      <c r="S67" s="15">
        <f t="shared" si="13"/>
        <v>0.99954544476132845</v>
      </c>
      <c r="T67" s="15">
        <f t="shared" si="14"/>
        <v>0.99971956787208349</v>
      </c>
      <c r="U67" s="15">
        <f t="shared" si="15"/>
        <v>0.9993014893610177</v>
      </c>
      <c r="V67" s="15"/>
      <c r="X67" s="10"/>
    </row>
    <row r="68" spans="1:24" x14ac:dyDescent="0.2">
      <c r="A68" s="113">
        <f t="shared" si="6"/>
        <v>61</v>
      </c>
      <c r="B68" s="64">
        <v>2.9108463225160251E-3</v>
      </c>
      <c r="C68" s="10">
        <v>6.2444976550156362E-3</v>
      </c>
      <c r="D68" s="10">
        <v>2.9108463225160251E-3</v>
      </c>
      <c r="E68" s="10">
        <v>6.2444976550156362E-3</v>
      </c>
      <c r="F68" s="10">
        <v>9.8419810650361081E-3</v>
      </c>
      <c r="G68" s="10">
        <v>1.2554405111875021E-2</v>
      </c>
      <c r="H68" s="10">
        <v>3.62E-3</v>
      </c>
      <c r="I68" s="10">
        <v>6.6899999999999998E-3</v>
      </c>
      <c r="J68" s="66">
        <v>8.8000000000000005E-3</v>
      </c>
      <c r="K68" s="10"/>
      <c r="L68">
        <f t="shared" si="1"/>
        <v>61</v>
      </c>
      <c r="M68" s="121">
        <f t="shared" si="8"/>
        <v>6.2444976550156362E-3</v>
      </c>
      <c r="N68" s="121">
        <f t="shared" si="17"/>
        <v>3.62E-3</v>
      </c>
      <c r="O68" s="121">
        <f t="shared" si="9"/>
        <v>8.8000000000000005E-3</v>
      </c>
      <c r="P68" s="15">
        <f t="shared" si="10"/>
        <v>5.2187011822746321E-4</v>
      </c>
      <c r="Q68" s="15">
        <f t="shared" si="11"/>
        <v>3.0216834258922631E-4</v>
      </c>
      <c r="R68" s="15">
        <f t="shared" si="12"/>
        <v>7.3630784784051162E-4</v>
      </c>
      <c r="S68" s="15">
        <f t="shared" si="13"/>
        <v>0.99947812988177254</v>
      </c>
      <c r="T68" s="15">
        <f t="shared" si="14"/>
        <v>0.99969783165741077</v>
      </c>
      <c r="U68" s="15">
        <f t="shared" si="15"/>
        <v>0.99926369215215949</v>
      </c>
      <c r="V68" s="15"/>
      <c r="X68" s="10"/>
    </row>
    <row r="69" spans="1:24" x14ac:dyDescent="0.2">
      <c r="A69" s="113">
        <f t="shared" si="6"/>
        <v>62</v>
      </c>
      <c r="B69" s="64">
        <v>3.3183559322337687E-3</v>
      </c>
      <c r="C69" s="10">
        <v>7.1606929982356978E-3</v>
      </c>
      <c r="D69" s="10">
        <v>3.3183559322337687E-3</v>
      </c>
      <c r="E69" s="10">
        <v>7.1606929982356978E-3</v>
      </c>
      <c r="F69" s="10">
        <v>1.072888218281225E-2</v>
      </c>
      <c r="G69" s="10">
        <v>1.4547794078760926E-2</v>
      </c>
      <c r="H69" s="10">
        <v>3.8899999999999998E-3</v>
      </c>
      <c r="I69" s="10">
        <v>7.5199999999999998E-3</v>
      </c>
      <c r="J69" s="66">
        <v>9.4000000000000004E-3</v>
      </c>
      <c r="K69" s="10"/>
      <c r="L69">
        <f t="shared" si="1"/>
        <v>62</v>
      </c>
      <c r="M69" s="121">
        <f t="shared" si="8"/>
        <v>7.1606929982356978E-3</v>
      </c>
      <c r="N69" s="121">
        <f t="shared" si="17"/>
        <v>3.8899999999999998E-3</v>
      </c>
      <c r="O69" s="121">
        <f t="shared" si="9"/>
        <v>9.4000000000000004E-3</v>
      </c>
      <c r="P69" s="15">
        <f t="shared" si="10"/>
        <v>5.986918633686944E-4</v>
      </c>
      <c r="Q69" s="15">
        <f t="shared" si="11"/>
        <v>3.2474606930266159E-4</v>
      </c>
      <c r="R69" s="15">
        <f t="shared" si="12"/>
        <v>7.8672860231088215E-4</v>
      </c>
      <c r="S69" s="15">
        <f t="shared" si="13"/>
        <v>0.99940130813663131</v>
      </c>
      <c r="T69" s="15">
        <f t="shared" si="14"/>
        <v>0.99967525393069734</v>
      </c>
      <c r="U69" s="15">
        <f t="shared" si="15"/>
        <v>0.99921327139768912</v>
      </c>
      <c r="V69" s="15"/>
      <c r="X69" s="10"/>
    </row>
    <row r="70" spans="1:24" x14ac:dyDescent="0.2">
      <c r="A70" s="113">
        <f t="shared" si="6"/>
        <v>63</v>
      </c>
      <c r="B70" s="64">
        <v>3.7726427352315168E-3</v>
      </c>
      <c r="C70" s="10">
        <v>8.1852560508164571E-3</v>
      </c>
      <c r="D70" s="10">
        <v>3.7726427352315168E-3</v>
      </c>
      <c r="E70" s="10">
        <v>8.1852560508164571E-3</v>
      </c>
      <c r="F70" s="10">
        <v>1.1704269805810004E-2</v>
      </c>
      <c r="G70" s="10">
        <v>1.6728299525131177E-2</v>
      </c>
      <c r="H70" s="10">
        <v>4.1599999999999996E-3</v>
      </c>
      <c r="I70" s="10">
        <v>8.43E-3</v>
      </c>
      <c r="J70" s="66">
        <v>1.0149999999999999E-2</v>
      </c>
      <c r="K70" s="10"/>
      <c r="L70">
        <f t="shared" si="1"/>
        <v>63</v>
      </c>
      <c r="M70" s="121">
        <f t="shared" si="8"/>
        <v>8.1852560508164571E-3</v>
      </c>
      <c r="N70" s="121">
        <f t="shared" si="17"/>
        <v>4.1599999999999996E-3</v>
      </c>
      <c r="O70" s="121">
        <f t="shared" si="9"/>
        <v>1.0149999999999999E-2</v>
      </c>
      <c r="P70" s="15">
        <f t="shared" si="10"/>
        <v>6.8467710062847242E-4</v>
      </c>
      <c r="Q70" s="15">
        <f t="shared" si="11"/>
        <v>3.4732940652271171E-4</v>
      </c>
      <c r="R70" s="15">
        <f t="shared" si="12"/>
        <v>8.4979392750017535E-4</v>
      </c>
      <c r="S70" s="15">
        <f t="shared" si="13"/>
        <v>0.99931532289937153</v>
      </c>
      <c r="T70" s="15">
        <f t="shared" si="14"/>
        <v>0.99965267059347729</v>
      </c>
      <c r="U70" s="15">
        <f t="shared" si="15"/>
        <v>0.99915020607249982</v>
      </c>
      <c r="V70" s="15"/>
      <c r="X70" s="10"/>
    </row>
    <row r="71" spans="1:24" x14ac:dyDescent="0.2">
      <c r="A71" s="113">
        <f t="shared" si="6"/>
        <v>64</v>
      </c>
      <c r="B71" s="64">
        <v>4.2926721092655809E-3</v>
      </c>
      <c r="C71" s="10">
        <v>9.3304059823884501E-3</v>
      </c>
      <c r="D71" s="10">
        <v>4.2926721092655809E-3</v>
      </c>
      <c r="E71" s="10">
        <v>9.3304059823884501E-3</v>
      </c>
      <c r="F71" s="10">
        <v>1.2776171900770482E-2</v>
      </c>
      <c r="G71" s="10">
        <v>1.8904974653341122E-2</v>
      </c>
      <c r="H71" s="10">
        <v>4.4299999999999999E-3</v>
      </c>
      <c r="I71" s="10">
        <v>9.41E-3</v>
      </c>
      <c r="J71" s="66">
        <v>1.103E-2</v>
      </c>
      <c r="K71" s="10"/>
      <c r="L71">
        <f t="shared" ref="L71:L127" si="18">A71</f>
        <v>64</v>
      </c>
      <c r="M71" s="121">
        <f t="shared" si="8"/>
        <v>9.3304059823884501E-3</v>
      </c>
      <c r="N71" s="121">
        <f t="shared" ref="N71:N102" si="19">VLOOKUP(A71,Rates,$Y$2)</f>
        <v>4.4299999999999999E-3</v>
      </c>
      <c r="O71" s="121">
        <f t="shared" si="9"/>
        <v>1.103E-2</v>
      </c>
      <c r="P71" s="15">
        <f t="shared" si="10"/>
        <v>7.8087886251110294E-4</v>
      </c>
      <c r="Q71" s="15">
        <f t="shared" si="11"/>
        <v>3.6991835716515542E-4</v>
      </c>
      <c r="R71" s="15">
        <f t="shared" si="12"/>
        <v>9.2384644834531127E-4</v>
      </c>
      <c r="S71" s="15">
        <f t="shared" si="13"/>
        <v>0.9992191211374889</v>
      </c>
      <c r="T71" s="15">
        <f t="shared" si="14"/>
        <v>0.99963008164283484</v>
      </c>
      <c r="U71" s="15">
        <f t="shared" si="15"/>
        <v>0.99907615355165469</v>
      </c>
      <c r="V71" s="15"/>
      <c r="X71" s="10"/>
    </row>
    <row r="72" spans="1:24" x14ac:dyDescent="0.2">
      <c r="A72" s="113">
        <f t="shared" ref="A72:A128" si="20">A71+1</f>
        <v>65</v>
      </c>
      <c r="B72" s="64">
        <v>4.8869899348805285E-3</v>
      </c>
      <c r="C72" s="10">
        <v>1.0599072061438519E-2</v>
      </c>
      <c r="D72" s="10">
        <v>4.8869899348805285E-3</v>
      </c>
      <c r="E72" s="10">
        <v>1.0599072061438519E-2</v>
      </c>
      <c r="F72" s="10">
        <v>1.3948343772198795E-2</v>
      </c>
      <c r="G72" s="10">
        <v>2.0858739178681255E-2</v>
      </c>
      <c r="H72" s="10">
        <v>4.7200000000000002E-3</v>
      </c>
      <c r="I72" s="10">
        <v>1.0460000000000001E-2</v>
      </c>
      <c r="J72" s="66">
        <v>1.204E-2</v>
      </c>
      <c r="K72" s="10"/>
      <c r="L72">
        <f t="shared" si="18"/>
        <v>65</v>
      </c>
      <c r="M72" s="121">
        <f t="shared" ref="M72:M127" si="21">MAX(VLOOKUP(MAX(0,A72+IF($W$3="Female",VLOOKUP(A72,Setback,IF($Y$4="Officer",2,3)),0)),Rates,$Y$1),$Z$1)</f>
        <v>1.0599072061438519E-2</v>
      </c>
      <c r="N72" s="121">
        <f t="shared" si="19"/>
        <v>4.7200000000000002E-3</v>
      </c>
      <c r="O72" s="121">
        <f t="shared" ref="O72:O127" si="22">MAX(VLOOKUP(A72,Rates,$Y$2),VLOOKUP(A72+IF($Y$2=9,MIN(VLOOKUP(A72,Setback2,2),110-A72),0),Rates,10))</f>
        <v>1.204E-2</v>
      </c>
      <c r="P72" s="15">
        <f t="shared" ref="P72:P127" si="23">1-(1-M72)^(1/12)</f>
        <v>8.8757606354206153E-4</v>
      </c>
      <c r="Q72" s="15">
        <f t="shared" ref="Q72:Q127" si="24">1-(1-N72)^(1/12)</f>
        <v>3.941868192781639E-4</v>
      </c>
      <c r="R72" s="15">
        <f t="shared" ref="R72:R127" si="25">1-(1-O72)^(1/12)</f>
        <v>1.0089130283155168E-3</v>
      </c>
      <c r="S72" s="15">
        <f t="shared" ref="S72:S127" si="26">(1-M72)^(1/12)</f>
        <v>0.99911242393645794</v>
      </c>
      <c r="T72" s="15">
        <f t="shared" ref="T72:T127" si="27">(1-N72)^(1/12)</f>
        <v>0.99960581318072184</v>
      </c>
      <c r="U72" s="15">
        <f t="shared" ref="U72:U127" si="28">(1-O72)^(1/12)</f>
        <v>0.99899108697168448</v>
      </c>
      <c r="V72" s="15"/>
      <c r="X72" s="10"/>
    </row>
    <row r="73" spans="1:24" x14ac:dyDescent="0.2">
      <c r="A73" s="113">
        <f t="shared" si="20"/>
        <v>66</v>
      </c>
      <c r="B73" s="64">
        <v>5.5474792830178463E-3</v>
      </c>
      <c r="C73" s="10">
        <v>1.2001457014670251E-2</v>
      </c>
      <c r="D73" s="10">
        <v>5.5474792830178463E-3</v>
      </c>
      <c r="E73" s="10">
        <v>1.2001457014670251E-2</v>
      </c>
      <c r="F73" s="10">
        <v>1.5230747810474878E-2</v>
      </c>
      <c r="G73" s="10">
        <v>2.2582466370556043E-2</v>
      </c>
      <c r="H73" s="10">
        <v>5.11E-3</v>
      </c>
      <c r="I73" s="10">
        <v>1.146E-2</v>
      </c>
      <c r="J73" s="66">
        <v>1.3169999999999999E-2</v>
      </c>
      <c r="K73" s="10"/>
      <c r="L73">
        <f t="shared" si="18"/>
        <v>66</v>
      </c>
      <c r="M73" s="121">
        <f t="shared" si="21"/>
        <v>1.2001457014670251E-2</v>
      </c>
      <c r="N73" s="121">
        <f t="shared" si="19"/>
        <v>5.11E-3</v>
      </c>
      <c r="O73" s="121">
        <f t="shared" si="22"/>
        <v>1.3169999999999999E-2</v>
      </c>
      <c r="P73" s="15">
        <f t="shared" si="23"/>
        <v>1.0056653082373135E-3</v>
      </c>
      <c r="Q73" s="15">
        <f t="shared" si="24"/>
        <v>4.2683393869569208E-4</v>
      </c>
      <c r="R73" s="15">
        <f t="shared" si="25"/>
        <v>1.1041810672952623E-3</v>
      </c>
      <c r="S73" s="15">
        <f t="shared" si="26"/>
        <v>0.99899433469176269</v>
      </c>
      <c r="T73" s="15">
        <f t="shared" si="27"/>
        <v>0.99957316606130431</v>
      </c>
      <c r="U73" s="15">
        <f t="shared" si="28"/>
        <v>0.99889581893270474</v>
      </c>
      <c r="V73" s="15"/>
      <c r="X73" s="10"/>
    </row>
    <row r="74" spans="1:24" x14ac:dyDescent="0.2">
      <c r="A74" s="113">
        <f t="shared" si="20"/>
        <v>67</v>
      </c>
      <c r="B74" s="64">
        <v>6.3202617919736895E-3</v>
      </c>
      <c r="C74" s="10">
        <v>1.3574685001063454E-2</v>
      </c>
      <c r="D74" s="10">
        <v>6.3202617919736895E-3</v>
      </c>
      <c r="E74" s="10">
        <v>1.3574685001063454E-2</v>
      </c>
      <c r="F74" s="10">
        <v>1.6638404964972174E-2</v>
      </c>
      <c r="G74" s="10">
        <v>2.418295937638194E-2</v>
      </c>
      <c r="H74" s="10">
        <v>5.5399999999999998E-3</v>
      </c>
      <c r="I74" s="10">
        <v>1.251E-2</v>
      </c>
      <c r="J74" s="66">
        <v>1.4420000000000001E-2</v>
      </c>
      <c r="K74" s="10"/>
      <c r="L74">
        <f t="shared" si="18"/>
        <v>67</v>
      </c>
      <c r="M74" s="121">
        <f t="shared" si="21"/>
        <v>1.3574685001063454E-2</v>
      </c>
      <c r="N74" s="121">
        <f t="shared" si="19"/>
        <v>5.5399999999999998E-3</v>
      </c>
      <c r="O74" s="121">
        <f t="shared" si="22"/>
        <v>1.4420000000000001E-2</v>
      </c>
      <c r="P74" s="15">
        <f t="shared" si="23"/>
        <v>1.1383235702634442E-3</v>
      </c>
      <c r="Q74" s="15">
        <f t="shared" si="24"/>
        <v>4.6284308122035434E-4</v>
      </c>
      <c r="R74" s="15">
        <f t="shared" si="25"/>
        <v>1.209682628091624E-3</v>
      </c>
      <c r="S74" s="15">
        <f t="shared" si="26"/>
        <v>0.99886167642973656</v>
      </c>
      <c r="T74" s="15">
        <f t="shared" si="27"/>
        <v>0.99953715691877965</v>
      </c>
      <c r="U74" s="15">
        <f t="shared" si="28"/>
        <v>0.99879031737190838</v>
      </c>
      <c r="V74" s="15"/>
      <c r="X74" s="10"/>
    </row>
    <row r="75" spans="1:24" x14ac:dyDescent="0.2">
      <c r="A75" s="113">
        <f t="shared" si="20"/>
        <v>68</v>
      </c>
      <c r="B75" s="64">
        <v>7.1946526880301911E-3</v>
      </c>
      <c r="C75" s="10">
        <v>1.5317728394613754E-2</v>
      </c>
      <c r="D75" s="10">
        <v>7.1946526880301911E-3</v>
      </c>
      <c r="E75" s="10">
        <v>1.5317728394613754E-2</v>
      </c>
      <c r="F75" s="10">
        <v>1.8186119002905055E-2</v>
      </c>
      <c r="G75" s="10">
        <v>2.5819793009473804E-2</v>
      </c>
      <c r="H75" s="10">
        <v>6.0200000000000002E-3</v>
      </c>
      <c r="I75" s="10">
        <v>1.3650000000000001E-2</v>
      </c>
      <c r="J75" s="66">
        <v>1.5740000000000001E-2</v>
      </c>
      <c r="K75" s="10"/>
      <c r="L75">
        <f t="shared" si="18"/>
        <v>68</v>
      </c>
      <c r="M75" s="121">
        <f t="shared" si="21"/>
        <v>1.5317728394613754E-2</v>
      </c>
      <c r="N75" s="121">
        <f t="shared" si="19"/>
        <v>6.0200000000000002E-3</v>
      </c>
      <c r="O75" s="121">
        <f t="shared" si="22"/>
        <v>1.5740000000000001E-2</v>
      </c>
      <c r="P75" s="15">
        <f t="shared" si="23"/>
        <v>1.2855277290677591E-3</v>
      </c>
      <c r="Q75" s="15">
        <f t="shared" si="24"/>
        <v>5.0305619580837124E-4</v>
      </c>
      <c r="R75" s="15">
        <f t="shared" si="25"/>
        <v>1.3212255111503257E-3</v>
      </c>
      <c r="S75" s="15">
        <f t="shared" si="26"/>
        <v>0.99871447227093224</v>
      </c>
      <c r="T75" s="15">
        <f t="shared" si="27"/>
        <v>0.99949694380419163</v>
      </c>
      <c r="U75" s="15">
        <f t="shared" si="28"/>
        <v>0.99867877448884967</v>
      </c>
      <c r="V75" s="15"/>
      <c r="X75" s="10"/>
    </row>
    <row r="76" spans="1:24" x14ac:dyDescent="0.2">
      <c r="A76" s="113">
        <f t="shared" si="20"/>
        <v>69</v>
      </c>
      <c r="B76" s="64">
        <v>8.220532887635348E-3</v>
      </c>
      <c r="C76" s="10">
        <v>1.7298709380812318E-2</v>
      </c>
      <c r="D76" s="10">
        <v>8.220532887635348E-3</v>
      </c>
      <c r="E76" s="10">
        <v>1.7298709380812318E-2</v>
      </c>
      <c r="F76" s="10">
        <v>1.9906628987288098E-2</v>
      </c>
      <c r="G76" s="10">
        <v>2.7715650545216543E-2</v>
      </c>
      <c r="H76" s="10">
        <v>6.5700000000000003E-3</v>
      </c>
      <c r="I76" s="10">
        <v>1.489E-2</v>
      </c>
      <c r="J76" s="66">
        <v>1.7170000000000001E-2</v>
      </c>
      <c r="K76" s="10"/>
      <c r="L76">
        <f t="shared" si="18"/>
        <v>69</v>
      </c>
      <c r="M76" s="121">
        <f t="shared" si="21"/>
        <v>1.7298709380812318E-2</v>
      </c>
      <c r="N76" s="121">
        <f t="shared" si="19"/>
        <v>6.5700000000000003E-3</v>
      </c>
      <c r="O76" s="121">
        <f t="shared" si="22"/>
        <v>1.7170000000000001E-2</v>
      </c>
      <c r="P76" s="15">
        <f t="shared" si="23"/>
        <v>1.4531165584635852E-3</v>
      </c>
      <c r="Q76" s="15">
        <f t="shared" si="24"/>
        <v>5.4915561294655024E-4</v>
      </c>
      <c r="R76" s="15">
        <f t="shared" si="25"/>
        <v>1.4422184827780349E-3</v>
      </c>
      <c r="S76" s="15">
        <f t="shared" si="26"/>
        <v>0.99854688344153641</v>
      </c>
      <c r="T76" s="15">
        <f t="shared" si="27"/>
        <v>0.99945084438705345</v>
      </c>
      <c r="U76" s="15">
        <f t="shared" si="28"/>
        <v>0.99855778151722197</v>
      </c>
      <c r="V76" s="15"/>
      <c r="X76" s="10"/>
    </row>
    <row r="77" spans="1:24" x14ac:dyDescent="0.2">
      <c r="A77" s="113">
        <f t="shared" si="20"/>
        <v>70</v>
      </c>
      <c r="B77" s="64">
        <v>9.3941512363695402E-3</v>
      </c>
      <c r="C77" s="10">
        <v>1.9545461888155126E-2</v>
      </c>
      <c r="D77" s="10">
        <v>9.3941512363695402E-3</v>
      </c>
      <c r="E77" s="10">
        <v>1.9545461888155126E-2</v>
      </c>
      <c r="F77" s="10">
        <v>2.1817932741316652E-2</v>
      </c>
      <c r="G77" s="10">
        <v>3.0116606815293708E-2</v>
      </c>
      <c r="H77" s="10">
        <v>7.1900000000000002E-3</v>
      </c>
      <c r="I77" s="10">
        <v>1.6250000000000001E-2</v>
      </c>
      <c r="J77" s="66">
        <v>1.8669999999999999E-2</v>
      </c>
      <c r="K77" s="10"/>
      <c r="L77">
        <f t="shared" si="18"/>
        <v>70</v>
      </c>
      <c r="M77" s="121">
        <f t="shared" si="21"/>
        <v>1.9545461888155126E-2</v>
      </c>
      <c r="N77" s="121">
        <f t="shared" si="19"/>
        <v>7.1900000000000002E-3</v>
      </c>
      <c r="O77" s="121">
        <f t="shared" si="22"/>
        <v>1.8669999999999999E-2</v>
      </c>
      <c r="P77" s="15">
        <f t="shared" si="23"/>
        <v>1.643564569863587E-3</v>
      </c>
      <c r="Q77" s="15">
        <f t="shared" si="24"/>
        <v>6.0115028841012386E-4</v>
      </c>
      <c r="R77" s="15">
        <f t="shared" si="25"/>
        <v>1.5693077257190602E-3</v>
      </c>
      <c r="S77" s="15">
        <f t="shared" si="26"/>
        <v>0.99835643543013641</v>
      </c>
      <c r="T77" s="15">
        <f t="shared" si="27"/>
        <v>0.99939884971158988</v>
      </c>
      <c r="U77" s="15">
        <f t="shared" si="28"/>
        <v>0.99843069227428094</v>
      </c>
      <c r="V77" s="15"/>
      <c r="X77" s="10"/>
    </row>
    <row r="78" spans="1:24" x14ac:dyDescent="0.2">
      <c r="A78" s="113">
        <f t="shared" si="20"/>
        <v>71</v>
      </c>
      <c r="B78" s="64">
        <v>1.0765334726631336E-2</v>
      </c>
      <c r="C78" s="10">
        <v>2.2123689835938064E-2</v>
      </c>
      <c r="D78" s="10">
        <v>1.0765334726631336E-2</v>
      </c>
      <c r="E78" s="10">
        <v>2.2123689835938064E-2</v>
      </c>
      <c r="F78" s="10">
        <v>2.3962186572757147E-2</v>
      </c>
      <c r="G78" s="10">
        <v>3.3113632873037341E-2</v>
      </c>
      <c r="H78" s="10">
        <v>7.8899999999999994E-3</v>
      </c>
      <c r="I78" s="10">
        <v>1.7760000000000001E-2</v>
      </c>
      <c r="J78" s="66">
        <v>2.0250000000000001E-2</v>
      </c>
      <c r="K78" s="10"/>
      <c r="L78">
        <f t="shared" si="18"/>
        <v>71</v>
      </c>
      <c r="M78" s="121">
        <f t="shared" si="21"/>
        <v>2.2123689835938064E-2</v>
      </c>
      <c r="N78" s="121">
        <f t="shared" si="19"/>
        <v>7.8899999999999994E-3</v>
      </c>
      <c r="O78" s="121">
        <f t="shared" si="22"/>
        <v>2.0250000000000001E-2</v>
      </c>
      <c r="P78" s="15">
        <f t="shared" si="23"/>
        <v>1.8626039604641154E-3</v>
      </c>
      <c r="Q78" s="15">
        <f t="shared" si="24"/>
        <v>6.5988973926878192E-4</v>
      </c>
      <c r="R78" s="15">
        <f t="shared" si="25"/>
        <v>1.7033677781129741E-3</v>
      </c>
      <c r="S78" s="15">
        <f t="shared" si="26"/>
        <v>0.99813739603953588</v>
      </c>
      <c r="T78" s="15">
        <f t="shared" si="27"/>
        <v>0.99934011026073122</v>
      </c>
      <c r="U78" s="15">
        <f t="shared" si="28"/>
        <v>0.99829663222188703</v>
      </c>
      <c r="V78" s="15"/>
      <c r="X78" s="10"/>
    </row>
    <row r="79" spans="1:24" x14ac:dyDescent="0.2">
      <c r="A79" s="113">
        <f t="shared" si="20"/>
        <v>72</v>
      </c>
      <c r="B79" s="64">
        <v>1.2362728864551241E-2</v>
      </c>
      <c r="C79" s="10">
        <v>2.512564881623253E-2</v>
      </c>
      <c r="D79" s="10">
        <v>1.2362728864551241E-2</v>
      </c>
      <c r="E79" s="10">
        <v>2.512564881623253E-2</v>
      </c>
      <c r="F79" s="10">
        <v>2.6376707861624559E-2</v>
      </c>
      <c r="G79" s="10">
        <v>3.6719982179283031E-2</v>
      </c>
      <c r="H79" s="10">
        <v>8.6899999999999998E-3</v>
      </c>
      <c r="I79" s="10">
        <v>1.9449999999999999E-2</v>
      </c>
      <c r="J79" s="66">
        <v>2.1919999999999999E-2</v>
      </c>
      <c r="K79" s="10"/>
      <c r="L79">
        <f t="shared" si="18"/>
        <v>72</v>
      </c>
      <c r="M79" s="121">
        <f t="shared" si="21"/>
        <v>2.512564881623253E-2</v>
      </c>
      <c r="N79" s="121">
        <f t="shared" si="19"/>
        <v>8.6899999999999998E-3</v>
      </c>
      <c r="O79" s="121">
        <f t="shared" si="22"/>
        <v>2.1919999999999999E-2</v>
      </c>
      <c r="P79" s="15">
        <f t="shared" si="23"/>
        <v>2.1183104460601454E-3</v>
      </c>
      <c r="Q79" s="15">
        <f t="shared" si="24"/>
        <v>7.2706707776526436E-4</v>
      </c>
      <c r="R79" s="15">
        <f t="shared" si="25"/>
        <v>1.8452797657724229E-3</v>
      </c>
      <c r="S79" s="15">
        <f t="shared" si="26"/>
        <v>0.99788168955393985</v>
      </c>
      <c r="T79" s="15">
        <f t="shared" si="27"/>
        <v>0.99927293292223474</v>
      </c>
      <c r="U79" s="15">
        <f t="shared" si="28"/>
        <v>0.99815472023422758</v>
      </c>
      <c r="V79" s="15"/>
      <c r="X79" s="10"/>
    </row>
    <row r="80" spans="1:24" x14ac:dyDescent="0.2">
      <c r="A80" s="113">
        <f t="shared" si="20"/>
        <v>73</v>
      </c>
      <c r="B80" s="64">
        <v>1.4224128969923987E-2</v>
      </c>
      <c r="C80" s="10">
        <v>2.8598929528538503E-2</v>
      </c>
      <c r="D80" s="10">
        <v>1.4224128969923987E-2</v>
      </c>
      <c r="E80" s="10">
        <v>2.8598929528538503E-2</v>
      </c>
      <c r="F80" s="10">
        <v>2.9097615784130049E-2</v>
      </c>
      <c r="G80" s="10">
        <v>4.0938204237027521E-2</v>
      </c>
      <c r="H80" s="10">
        <v>9.6100000000000005E-3</v>
      </c>
      <c r="I80" s="10">
        <v>2.1350000000000001E-2</v>
      </c>
      <c r="J80" s="66">
        <v>2.3709999999999998E-2</v>
      </c>
      <c r="K80" s="10"/>
      <c r="L80">
        <f t="shared" si="18"/>
        <v>73</v>
      </c>
      <c r="M80" s="121">
        <f t="shared" si="21"/>
        <v>2.8598929528538503E-2</v>
      </c>
      <c r="N80" s="121">
        <f t="shared" si="19"/>
        <v>9.6100000000000005E-3</v>
      </c>
      <c r="O80" s="121">
        <f t="shared" si="22"/>
        <v>2.3709999999999998E-2</v>
      </c>
      <c r="P80" s="15">
        <f t="shared" si="23"/>
        <v>2.4150662804792722E-3</v>
      </c>
      <c r="Q80" s="15">
        <f t="shared" si="24"/>
        <v>8.0438248026393211E-4</v>
      </c>
      <c r="R80" s="15">
        <f t="shared" si="25"/>
        <v>1.9976358606270672E-3</v>
      </c>
      <c r="S80" s="15">
        <f t="shared" si="26"/>
        <v>0.99758493371952073</v>
      </c>
      <c r="T80" s="15">
        <f t="shared" si="27"/>
        <v>0.99919561751973607</v>
      </c>
      <c r="U80" s="15">
        <f t="shared" si="28"/>
        <v>0.99800236413937293</v>
      </c>
      <c r="V80" s="15"/>
      <c r="X80" s="10"/>
    </row>
    <row r="81" spans="1:24" x14ac:dyDescent="0.2">
      <c r="A81" s="113">
        <f t="shared" si="20"/>
        <v>74</v>
      </c>
      <c r="B81" s="64">
        <v>1.637635751647068E-2</v>
      </c>
      <c r="C81" s="10">
        <v>3.2543314300454491E-2</v>
      </c>
      <c r="D81" s="10">
        <v>1.637635751647068E-2</v>
      </c>
      <c r="E81" s="10">
        <v>3.2543314300454491E-2</v>
      </c>
      <c r="F81" s="10">
        <v>3.2161773988821217E-2</v>
      </c>
      <c r="G81" s="10">
        <v>4.5744467573595675E-2</v>
      </c>
      <c r="H81" s="10">
        <v>1.065E-2</v>
      </c>
      <c r="I81" s="10">
        <v>2.3480000000000001E-2</v>
      </c>
      <c r="J81" s="66">
        <v>2.5649999999999999E-2</v>
      </c>
      <c r="K81" s="10"/>
      <c r="L81">
        <f t="shared" si="18"/>
        <v>74</v>
      </c>
      <c r="M81" s="121">
        <f t="shared" si="21"/>
        <v>3.2543314300454491E-2</v>
      </c>
      <c r="N81" s="121">
        <f t="shared" si="19"/>
        <v>1.065E-2</v>
      </c>
      <c r="O81" s="121">
        <f t="shared" si="22"/>
        <v>2.5649999999999999E-2</v>
      </c>
      <c r="P81" s="15">
        <f t="shared" si="23"/>
        <v>2.7532548544511037E-3</v>
      </c>
      <c r="Q81" s="15">
        <f t="shared" si="24"/>
        <v>8.9186181659828279E-4</v>
      </c>
      <c r="R81" s="15">
        <f t="shared" si="25"/>
        <v>2.1630486456529763E-3</v>
      </c>
      <c r="S81" s="15">
        <f t="shared" si="26"/>
        <v>0.9972467451455489</v>
      </c>
      <c r="T81" s="15">
        <f t="shared" si="27"/>
        <v>0.99910813818340172</v>
      </c>
      <c r="U81" s="15">
        <f t="shared" si="28"/>
        <v>0.99783695135434702</v>
      </c>
      <c r="V81" s="15"/>
      <c r="X81" s="10"/>
    </row>
    <row r="82" spans="1:24" x14ac:dyDescent="0.2">
      <c r="A82" s="113">
        <f t="shared" si="20"/>
        <v>75</v>
      </c>
      <c r="B82" s="64">
        <v>1.8877163449777169E-2</v>
      </c>
      <c r="C82" s="10">
        <v>3.6902562954075083E-2</v>
      </c>
      <c r="D82" s="10">
        <v>1.8877163449777169E-2</v>
      </c>
      <c r="E82" s="10">
        <v>3.6902562954075083E-2</v>
      </c>
      <c r="F82" s="10">
        <v>3.5618167113867796E-2</v>
      </c>
      <c r="G82" s="10">
        <v>5.1069365807704714E-2</v>
      </c>
      <c r="H82" s="10">
        <v>1.183E-2</v>
      </c>
      <c r="I82" s="10">
        <v>2.588E-2</v>
      </c>
      <c r="J82" s="66">
        <v>2.7799999999999998E-2</v>
      </c>
      <c r="K82" s="10"/>
      <c r="L82">
        <f t="shared" si="18"/>
        <v>75</v>
      </c>
      <c r="M82" s="121">
        <f t="shared" si="21"/>
        <v>3.6902562954075083E-2</v>
      </c>
      <c r="N82" s="121">
        <f t="shared" si="19"/>
        <v>1.183E-2</v>
      </c>
      <c r="O82" s="121">
        <f t="shared" si="22"/>
        <v>2.7799999999999998E-2</v>
      </c>
      <c r="P82" s="15">
        <f t="shared" si="23"/>
        <v>3.1284870179794089E-3</v>
      </c>
      <c r="Q82" s="15">
        <f t="shared" si="24"/>
        <v>9.9121935542256789E-4</v>
      </c>
      <c r="R82" s="15">
        <f t="shared" si="25"/>
        <v>2.3467200013832512E-3</v>
      </c>
      <c r="S82" s="15">
        <f t="shared" si="26"/>
        <v>0.99687151298202059</v>
      </c>
      <c r="T82" s="15">
        <f t="shared" si="27"/>
        <v>0.99900878064457743</v>
      </c>
      <c r="U82" s="15">
        <f t="shared" si="28"/>
        <v>0.99765327999861675</v>
      </c>
      <c r="V82" s="15"/>
      <c r="X82" s="10"/>
    </row>
    <row r="83" spans="1:24" x14ac:dyDescent="0.2">
      <c r="A83" s="113">
        <f t="shared" si="20"/>
        <v>76</v>
      </c>
      <c r="B83" s="64">
        <v>2.1772442820106739E-2</v>
      </c>
      <c r="C83" s="10">
        <v>4.1597603488739851E-2</v>
      </c>
      <c r="D83" s="10">
        <v>2.1772442820106739E-2</v>
      </c>
      <c r="E83" s="10">
        <v>4.1597603488739851E-2</v>
      </c>
      <c r="F83" s="10">
        <v>3.9516703920992345E-2</v>
      </c>
      <c r="G83" s="10">
        <v>5.6848244004283975E-2</v>
      </c>
      <c r="H83" s="10">
        <v>1.3169999999999999E-2</v>
      </c>
      <c r="I83" s="10">
        <v>2.8570000000000002E-2</v>
      </c>
      <c r="J83" s="66">
        <v>3.0200000000000001E-2</v>
      </c>
      <c r="K83" s="10"/>
      <c r="L83">
        <f t="shared" si="18"/>
        <v>76</v>
      </c>
      <c r="M83" s="121">
        <f t="shared" si="21"/>
        <v>4.1597603488739851E-2</v>
      </c>
      <c r="N83" s="121">
        <f t="shared" si="19"/>
        <v>1.3169999999999999E-2</v>
      </c>
      <c r="O83" s="121">
        <f t="shared" si="22"/>
        <v>3.0200000000000001E-2</v>
      </c>
      <c r="P83" s="15">
        <f t="shared" si="23"/>
        <v>3.5343686208265668E-3</v>
      </c>
      <c r="Q83" s="15">
        <f t="shared" si="24"/>
        <v>1.1041810672952623E-3</v>
      </c>
      <c r="R83" s="15">
        <f t="shared" si="25"/>
        <v>2.5521888067225884E-3</v>
      </c>
      <c r="S83" s="15">
        <f t="shared" si="26"/>
        <v>0.99646563137917343</v>
      </c>
      <c r="T83" s="15">
        <f t="shared" si="27"/>
        <v>0.99889581893270474</v>
      </c>
      <c r="U83" s="15">
        <f t="shared" si="28"/>
        <v>0.99744781119327741</v>
      </c>
      <c r="V83" s="15"/>
      <c r="X83" s="10"/>
    </row>
    <row r="84" spans="1:24" x14ac:dyDescent="0.2">
      <c r="A84" s="113">
        <f t="shared" si="20"/>
        <v>77</v>
      </c>
      <c r="B84" s="64">
        <v>2.5108209125304374E-2</v>
      </c>
      <c r="C84" s="10">
        <v>4.6508124879853195E-2</v>
      </c>
      <c r="D84" s="10">
        <v>2.5108209125304374E-2</v>
      </c>
      <c r="E84" s="10">
        <v>4.6508124879853195E-2</v>
      </c>
      <c r="F84" s="10">
        <v>4.3914157509265098E-2</v>
      </c>
      <c r="G84" s="10">
        <v>6.3010838967222468E-2</v>
      </c>
      <c r="H84" s="10">
        <v>1.4670000000000001E-2</v>
      </c>
      <c r="I84" s="10">
        <v>3.159E-2</v>
      </c>
      <c r="J84" s="66">
        <v>3.2969999999999999E-2</v>
      </c>
      <c r="K84" s="10"/>
      <c r="L84">
        <f t="shared" si="18"/>
        <v>77</v>
      </c>
      <c r="M84" s="121">
        <f t="shared" si="21"/>
        <v>4.6508124879853195E-2</v>
      </c>
      <c r="N84" s="121">
        <f t="shared" si="19"/>
        <v>1.4670000000000001E-2</v>
      </c>
      <c r="O84" s="121">
        <f t="shared" si="22"/>
        <v>3.2969999999999999E-2</v>
      </c>
      <c r="P84" s="15">
        <f t="shared" si="23"/>
        <v>3.960833050395296E-3</v>
      </c>
      <c r="Q84" s="15">
        <f t="shared" si="24"/>
        <v>1.2307976579758462E-3</v>
      </c>
      <c r="R84" s="15">
        <f t="shared" si="25"/>
        <v>2.7899142875056349E-3</v>
      </c>
      <c r="S84" s="15">
        <f t="shared" si="26"/>
        <v>0.9960391669496047</v>
      </c>
      <c r="T84" s="15">
        <f t="shared" si="27"/>
        <v>0.99876920234202415</v>
      </c>
      <c r="U84" s="15">
        <f t="shared" si="28"/>
        <v>0.99721008571249437</v>
      </c>
      <c r="V84" s="15"/>
      <c r="X84" s="10"/>
    </row>
    <row r="85" spans="1:24" x14ac:dyDescent="0.2">
      <c r="A85" s="113">
        <f t="shared" si="20"/>
        <v>78</v>
      </c>
      <c r="B85" s="64">
        <v>2.8923201082007296E-2</v>
      </c>
      <c r="C85" s="10">
        <v>5.1639536640632401E-2</v>
      </c>
      <c r="D85" s="10">
        <v>2.8923201082007296E-2</v>
      </c>
      <c r="E85" s="10">
        <v>5.1639536640632401E-2</v>
      </c>
      <c r="F85" s="10">
        <v>4.8869595447037104E-2</v>
      </c>
      <c r="G85" s="10">
        <v>6.9472105695232544E-2</v>
      </c>
      <c r="H85" s="10">
        <v>1.636E-2</v>
      </c>
      <c r="I85" s="10">
        <v>3.4950000000000002E-2</v>
      </c>
      <c r="J85" s="66">
        <v>3.6110000000000003E-2</v>
      </c>
      <c r="K85" s="10"/>
      <c r="L85">
        <f t="shared" si="18"/>
        <v>78</v>
      </c>
      <c r="M85" s="121">
        <f t="shared" si="21"/>
        <v>5.1639536640632401E-2</v>
      </c>
      <c r="N85" s="121">
        <f t="shared" si="19"/>
        <v>1.636E-2</v>
      </c>
      <c r="O85" s="121">
        <f t="shared" si="22"/>
        <v>3.6110000000000003E-2</v>
      </c>
      <c r="P85" s="15">
        <f t="shared" si="23"/>
        <v>4.408637748538502E-3</v>
      </c>
      <c r="Q85" s="15">
        <f t="shared" si="24"/>
        <v>1.3736642025246049E-3</v>
      </c>
      <c r="R85" s="15">
        <f t="shared" si="25"/>
        <v>3.0601497314100001E-3</v>
      </c>
      <c r="S85" s="15">
        <f t="shared" si="26"/>
        <v>0.9955913622514615</v>
      </c>
      <c r="T85" s="15">
        <f t="shared" si="27"/>
        <v>0.9986263357974754</v>
      </c>
      <c r="U85" s="15">
        <f t="shared" si="28"/>
        <v>0.99693985026859</v>
      </c>
      <c r="V85" s="15"/>
      <c r="X85" s="10"/>
    </row>
    <row r="86" spans="1:24" x14ac:dyDescent="0.2">
      <c r="A86" s="113">
        <f t="shared" si="20"/>
        <v>79</v>
      </c>
      <c r="B86" s="64">
        <v>3.3270980469765392E-2</v>
      </c>
      <c r="C86" s="10">
        <v>5.7065830946068791E-2</v>
      </c>
      <c r="D86" s="10">
        <v>3.3270980469765392E-2</v>
      </c>
      <c r="E86" s="10">
        <v>5.7065830946068791E-2</v>
      </c>
      <c r="F86" s="10">
        <v>5.444922483385066E-2</v>
      </c>
      <c r="G86" s="10">
        <v>7.607743711516142E-2</v>
      </c>
      <c r="H86" s="10">
        <v>1.8259999999999998E-2</v>
      </c>
      <c r="I86" s="10">
        <v>3.8679999999999999E-2</v>
      </c>
      <c r="J86" s="66">
        <v>3.9739999999999998E-2</v>
      </c>
      <c r="K86" s="10"/>
      <c r="L86">
        <f t="shared" si="18"/>
        <v>79</v>
      </c>
      <c r="M86" s="121">
        <f t="shared" si="21"/>
        <v>5.7065830946068791E-2</v>
      </c>
      <c r="N86" s="121">
        <f t="shared" si="19"/>
        <v>1.8259999999999998E-2</v>
      </c>
      <c r="O86" s="121">
        <f t="shared" si="22"/>
        <v>3.9739999999999998E-2</v>
      </c>
      <c r="P86" s="15">
        <f t="shared" si="23"/>
        <v>4.8845987659126289E-3</v>
      </c>
      <c r="Q86" s="15">
        <f t="shared" si="24"/>
        <v>1.534552324349403E-3</v>
      </c>
      <c r="R86" s="15">
        <f t="shared" si="25"/>
        <v>3.3735631930987831E-3</v>
      </c>
      <c r="S86" s="15">
        <f t="shared" si="26"/>
        <v>0.99511540123408737</v>
      </c>
      <c r="T86" s="15">
        <f t="shared" si="27"/>
        <v>0.9984654476756506</v>
      </c>
      <c r="U86" s="15">
        <f t="shared" si="28"/>
        <v>0.99662643680690122</v>
      </c>
      <c r="V86" s="15"/>
      <c r="X86" s="10"/>
    </row>
    <row r="87" spans="1:24" x14ac:dyDescent="0.2">
      <c r="A87" s="113">
        <f t="shared" si="20"/>
        <v>80</v>
      </c>
      <c r="B87" s="64">
        <v>3.8189730595229079E-2</v>
      </c>
      <c r="C87" s="10">
        <v>6.2943802636922452E-2</v>
      </c>
      <c r="D87" s="10">
        <v>3.8189730595229079E-2</v>
      </c>
      <c r="E87" s="10">
        <v>6.2943802636922452E-2</v>
      </c>
      <c r="F87" s="10">
        <v>6.0695222382014746E-2</v>
      </c>
      <c r="G87" s="10">
        <v>8.2706335098914618E-2</v>
      </c>
      <c r="H87" s="10">
        <v>2.0379999999999999E-2</v>
      </c>
      <c r="I87" s="10">
        <v>4.283E-2</v>
      </c>
      <c r="J87" s="66">
        <v>4.3920000000000001E-2</v>
      </c>
      <c r="K87" s="10"/>
      <c r="L87">
        <f t="shared" si="18"/>
        <v>80</v>
      </c>
      <c r="M87" s="121">
        <f t="shared" si="21"/>
        <v>6.2943802636922452E-2</v>
      </c>
      <c r="N87" s="121">
        <f t="shared" si="19"/>
        <v>2.0379999999999999E-2</v>
      </c>
      <c r="O87" s="121">
        <f t="shared" si="22"/>
        <v>4.3920000000000001E-2</v>
      </c>
      <c r="P87" s="15">
        <f t="shared" si="23"/>
        <v>5.4030194587177949E-3</v>
      </c>
      <c r="Q87" s="15">
        <f t="shared" si="24"/>
        <v>1.7144068574120874E-3</v>
      </c>
      <c r="R87" s="15">
        <f t="shared" si="25"/>
        <v>3.7358117125202428E-3</v>
      </c>
      <c r="S87" s="15">
        <f t="shared" si="26"/>
        <v>0.99459698054128221</v>
      </c>
      <c r="T87" s="15">
        <f t="shared" si="27"/>
        <v>0.99828559314258791</v>
      </c>
      <c r="U87" s="15">
        <f t="shared" si="28"/>
        <v>0.99626418828747976</v>
      </c>
      <c r="V87" s="15"/>
      <c r="X87" s="10"/>
    </row>
    <row r="88" spans="1:24" x14ac:dyDescent="0.2">
      <c r="A88" s="113">
        <f t="shared" si="20"/>
        <v>81</v>
      </c>
      <c r="B88" s="64">
        <v>4.3764093577065649E-2</v>
      </c>
      <c r="C88" s="10">
        <v>6.9452430945527263E-2</v>
      </c>
      <c r="D88" s="10">
        <v>4.3764093577065649E-2</v>
      </c>
      <c r="E88" s="10">
        <v>6.9452430945527263E-2</v>
      </c>
      <c r="F88" s="10">
        <v>6.7652840615084531E-2</v>
      </c>
      <c r="G88" s="10">
        <v>8.930813675883105E-2</v>
      </c>
      <c r="H88" s="10">
        <v>2.427E-2</v>
      </c>
      <c r="I88" s="10">
        <v>4.8430000000000001E-2</v>
      </c>
      <c r="J88" s="66">
        <v>4.8739999999999999E-2</v>
      </c>
      <c r="K88" s="10"/>
      <c r="L88">
        <f t="shared" si="18"/>
        <v>81</v>
      </c>
      <c r="M88" s="121">
        <f t="shared" si="21"/>
        <v>6.9452430945527263E-2</v>
      </c>
      <c r="N88" s="121">
        <f t="shared" si="19"/>
        <v>2.427E-2</v>
      </c>
      <c r="O88" s="121">
        <f t="shared" si="22"/>
        <v>4.8739999999999999E-2</v>
      </c>
      <c r="P88" s="15">
        <f t="shared" si="23"/>
        <v>5.9805517245937745E-3</v>
      </c>
      <c r="Q88" s="15">
        <f t="shared" si="24"/>
        <v>2.0453529245203494E-3</v>
      </c>
      <c r="R88" s="15">
        <f t="shared" si="25"/>
        <v>4.1553307368915604E-3</v>
      </c>
      <c r="S88" s="15">
        <f t="shared" si="26"/>
        <v>0.99401944827540623</v>
      </c>
      <c r="T88" s="15">
        <f t="shared" si="27"/>
        <v>0.99795464707547965</v>
      </c>
      <c r="U88" s="15">
        <f t="shared" si="28"/>
        <v>0.99584466926310844</v>
      </c>
      <c r="V88" s="15"/>
      <c r="X88" s="10"/>
    </row>
    <row r="89" spans="1:24" x14ac:dyDescent="0.2">
      <c r="A89" s="113">
        <f t="shared" si="20"/>
        <v>82</v>
      </c>
      <c r="B89" s="64">
        <v>5.0141695320277624E-2</v>
      </c>
      <c r="C89" s="10">
        <v>7.6787366878382363E-2</v>
      </c>
      <c r="D89" s="10">
        <v>5.0141695320277624E-2</v>
      </c>
      <c r="E89" s="10">
        <v>7.6787366878382363E-2</v>
      </c>
      <c r="F89" s="10">
        <v>7.5407300523242307E-2</v>
      </c>
      <c r="G89" s="10">
        <v>9.6062556417649353E-2</v>
      </c>
      <c r="H89" s="10">
        <v>2.886E-2</v>
      </c>
      <c r="I89" s="10">
        <v>5.4780000000000002E-2</v>
      </c>
      <c r="J89" s="66">
        <v>5.425E-2</v>
      </c>
      <c r="K89" s="10"/>
      <c r="L89">
        <f t="shared" si="18"/>
        <v>82</v>
      </c>
      <c r="M89" s="121">
        <f t="shared" si="21"/>
        <v>7.6787366878382363E-2</v>
      </c>
      <c r="N89" s="121">
        <f t="shared" si="19"/>
        <v>2.886E-2</v>
      </c>
      <c r="O89" s="121">
        <f t="shared" si="22"/>
        <v>5.425E-2</v>
      </c>
      <c r="P89" s="15">
        <f t="shared" si="23"/>
        <v>6.6358597316350521E-3</v>
      </c>
      <c r="Q89" s="15">
        <f t="shared" si="24"/>
        <v>2.4374113295895228E-3</v>
      </c>
      <c r="R89" s="15">
        <f t="shared" si="25"/>
        <v>4.6372989943960219E-3</v>
      </c>
      <c r="S89" s="15">
        <f t="shared" si="26"/>
        <v>0.99336414026836495</v>
      </c>
      <c r="T89" s="15">
        <f t="shared" si="27"/>
        <v>0.99756258867041048</v>
      </c>
      <c r="U89" s="15">
        <f t="shared" si="28"/>
        <v>0.99536270100560398</v>
      </c>
      <c r="V89" s="15"/>
      <c r="X89" s="10"/>
    </row>
    <row r="90" spans="1:24" x14ac:dyDescent="0.2">
      <c r="A90" s="113">
        <f t="shared" si="20"/>
        <v>83</v>
      </c>
      <c r="B90" s="64">
        <v>5.7498097939952392E-2</v>
      </c>
      <c r="C90" s="10">
        <v>8.4999921062537856E-2</v>
      </c>
      <c r="D90" s="10">
        <v>5.7498097939952392E-2</v>
      </c>
      <c r="E90" s="10">
        <v>8.4999921062537856E-2</v>
      </c>
      <c r="F90" s="10">
        <v>8.398823719967001E-2</v>
      </c>
      <c r="G90" s="10">
        <v>0.10316348636351037</v>
      </c>
      <c r="H90" s="10">
        <v>3.4329999999999999E-2</v>
      </c>
      <c r="I90" s="10">
        <v>6.1920000000000003E-2</v>
      </c>
      <c r="J90" s="66">
        <v>6.0499999999999998E-2</v>
      </c>
      <c r="K90" s="10"/>
      <c r="L90">
        <f t="shared" si="18"/>
        <v>83</v>
      </c>
      <c r="M90" s="121">
        <f t="shared" si="21"/>
        <v>8.4999921062537856E-2</v>
      </c>
      <c r="N90" s="121">
        <f t="shared" si="19"/>
        <v>3.4329999999999999E-2</v>
      </c>
      <c r="O90" s="121">
        <f t="shared" si="22"/>
        <v>6.0499999999999998E-2</v>
      </c>
      <c r="P90" s="15">
        <f t="shared" si="23"/>
        <v>7.3752622378437938E-3</v>
      </c>
      <c r="Q90" s="15">
        <f t="shared" si="24"/>
        <v>2.9068600469556172E-3</v>
      </c>
      <c r="R90" s="15">
        <f t="shared" si="25"/>
        <v>5.1871218570939126E-3</v>
      </c>
      <c r="S90" s="15">
        <f t="shared" si="26"/>
        <v>0.99262473776215621</v>
      </c>
      <c r="T90" s="15">
        <f t="shared" si="27"/>
        <v>0.99709313995304438</v>
      </c>
      <c r="U90" s="15">
        <f t="shared" si="28"/>
        <v>0.99481287814290609</v>
      </c>
      <c r="V90" s="15"/>
      <c r="X90" s="10"/>
    </row>
    <row r="91" spans="1:24" x14ac:dyDescent="0.2">
      <c r="A91" s="113">
        <f t="shared" si="20"/>
        <v>84</v>
      </c>
      <c r="B91" s="64">
        <v>6.6071274239312236E-2</v>
      </c>
      <c r="C91" s="10">
        <v>9.412170002260456E-2</v>
      </c>
      <c r="D91" s="10">
        <v>6.6071274239312236E-2</v>
      </c>
      <c r="E91" s="10">
        <v>9.412170002260456E-2</v>
      </c>
      <c r="F91" s="10">
        <v>9.3441160542368881E-2</v>
      </c>
      <c r="G91" s="10">
        <v>0.11090469570122284</v>
      </c>
      <c r="H91" s="10">
        <v>4.0809999999999999E-2</v>
      </c>
      <c r="I91" s="10">
        <v>7.0050000000000001E-2</v>
      </c>
      <c r="J91" s="66">
        <v>6.7610000000000003E-2</v>
      </c>
      <c r="K91" s="10"/>
      <c r="L91">
        <f t="shared" si="18"/>
        <v>84</v>
      </c>
      <c r="M91" s="121">
        <f t="shared" si="21"/>
        <v>9.412170002260456E-2</v>
      </c>
      <c r="N91" s="121">
        <f t="shared" si="19"/>
        <v>4.0809999999999999E-2</v>
      </c>
      <c r="O91" s="121">
        <f t="shared" si="22"/>
        <v>6.7610000000000003E-2</v>
      </c>
      <c r="P91" s="15">
        <f t="shared" si="23"/>
        <v>8.2036902802873346E-3</v>
      </c>
      <c r="Q91" s="15">
        <f t="shared" si="24"/>
        <v>3.4661540273634994E-3</v>
      </c>
      <c r="R91" s="15">
        <f t="shared" si="25"/>
        <v>5.8166919004111195E-3</v>
      </c>
      <c r="S91" s="15">
        <f t="shared" si="26"/>
        <v>0.99179630971971267</v>
      </c>
      <c r="T91" s="15">
        <f t="shared" si="27"/>
        <v>0.9965338459726365</v>
      </c>
      <c r="U91" s="15">
        <f t="shared" si="28"/>
        <v>0.99418330809958888</v>
      </c>
      <c r="V91" s="15"/>
      <c r="X91" s="10"/>
    </row>
    <row r="92" spans="1:24" x14ac:dyDescent="0.2">
      <c r="A92" s="113">
        <f t="shared" si="20"/>
        <v>85</v>
      </c>
      <c r="B92" s="64">
        <v>7.6049905715568342E-2</v>
      </c>
      <c r="C92" s="10">
        <v>0.10418393469898136</v>
      </c>
      <c r="D92" s="10">
        <v>7.6049905715568342E-2</v>
      </c>
      <c r="E92" s="10">
        <v>0.10418393469898136</v>
      </c>
      <c r="F92" s="10">
        <v>0.10380778783266591</v>
      </c>
      <c r="G92" s="10">
        <v>0.1196585971864496</v>
      </c>
      <c r="H92" s="10">
        <v>4.8480000000000002E-2</v>
      </c>
      <c r="I92" s="10">
        <v>7.9219999999999999E-2</v>
      </c>
      <c r="J92" s="66">
        <v>7.5630000000000003E-2</v>
      </c>
      <c r="K92" s="10"/>
      <c r="L92">
        <f t="shared" si="18"/>
        <v>85</v>
      </c>
      <c r="M92" s="121">
        <f t="shared" si="21"/>
        <v>0.10418393469898136</v>
      </c>
      <c r="N92" s="121">
        <f t="shared" si="19"/>
        <v>4.8480000000000002E-2</v>
      </c>
      <c r="O92" s="121">
        <f t="shared" si="22"/>
        <v>7.5630000000000003E-2</v>
      </c>
      <c r="P92" s="15">
        <f t="shared" si="23"/>
        <v>9.1264464654997601E-3</v>
      </c>
      <c r="Q92" s="15">
        <f t="shared" si="24"/>
        <v>4.1326514147137505E-3</v>
      </c>
      <c r="R92" s="15">
        <f t="shared" si="25"/>
        <v>6.5321434032667991E-3</v>
      </c>
      <c r="S92" s="15">
        <f t="shared" si="26"/>
        <v>0.99087355353450024</v>
      </c>
      <c r="T92" s="15">
        <f t="shared" si="27"/>
        <v>0.99586734858528625</v>
      </c>
      <c r="U92" s="15">
        <f t="shared" si="28"/>
        <v>0.9934678565967332</v>
      </c>
      <c r="V92" s="15"/>
      <c r="X92" s="10"/>
    </row>
    <row r="93" spans="1:24" x14ac:dyDescent="0.2">
      <c r="A93" s="113">
        <f t="shared" si="20"/>
        <v>86</v>
      </c>
      <c r="B93" s="64">
        <v>8.7492454415896578E-2</v>
      </c>
      <c r="C93" s="10">
        <v>0.11518264703942054</v>
      </c>
      <c r="D93" s="10">
        <v>8.7492454415896578E-2</v>
      </c>
      <c r="E93" s="10">
        <v>0.11518264703942054</v>
      </c>
      <c r="F93" s="10">
        <v>0.11511081155334679</v>
      </c>
      <c r="G93" s="10">
        <v>0.12967598367871608</v>
      </c>
      <c r="H93" s="10">
        <v>5.7520000000000002E-2</v>
      </c>
      <c r="I93" s="10">
        <v>8.9560000000000001E-2</v>
      </c>
      <c r="J93" s="66">
        <v>8.4629999999999997E-2</v>
      </c>
      <c r="K93" s="10"/>
      <c r="L93">
        <f t="shared" si="18"/>
        <v>86</v>
      </c>
      <c r="M93" s="121">
        <f t="shared" si="21"/>
        <v>0.11518264703942054</v>
      </c>
      <c r="N93" s="121">
        <f t="shared" si="19"/>
        <v>5.7520000000000002E-2</v>
      </c>
      <c r="O93" s="121">
        <f t="shared" si="22"/>
        <v>8.4629999999999997E-2</v>
      </c>
      <c r="P93" s="15">
        <f t="shared" si="23"/>
        <v>1.0146014715154084E-2</v>
      </c>
      <c r="Q93" s="15">
        <f t="shared" si="24"/>
        <v>4.9245494536931389E-3</v>
      </c>
      <c r="R93" s="15">
        <f t="shared" si="25"/>
        <v>7.3418264688352997E-3</v>
      </c>
      <c r="S93" s="15">
        <f t="shared" si="26"/>
        <v>0.98985398528484592</v>
      </c>
      <c r="T93" s="15">
        <f t="shared" si="27"/>
        <v>0.99507545054630686</v>
      </c>
      <c r="U93" s="15">
        <f t="shared" si="28"/>
        <v>0.9926581735311647</v>
      </c>
      <c r="V93" s="15"/>
      <c r="X93" s="10"/>
    </row>
    <row r="94" spans="1:24" x14ac:dyDescent="0.2">
      <c r="A94" s="113">
        <f t="shared" si="20"/>
        <v>87</v>
      </c>
      <c r="B94" s="64">
        <v>0.10036313603364412</v>
      </c>
      <c r="C94" s="10">
        <v>0.12715193331936994</v>
      </c>
      <c r="D94" s="10">
        <v>0.10036313603364412</v>
      </c>
      <c r="E94" s="10">
        <v>0.12715193331936994</v>
      </c>
      <c r="F94" s="10">
        <v>0.12732749705905885</v>
      </c>
      <c r="G94" s="10">
        <v>0.14097731713674519</v>
      </c>
      <c r="H94" s="10">
        <v>6.8190000000000001E-2</v>
      </c>
      <c r="I94" s="10">
        <v>0.1012</v>
      </c>
      <c r="J94" s="66">
        <v>9.4689999999999996E-2</v>
      </c>
      <c r="K94" s="10"/>
      <c r="L94">
        <f t="shared" si="18"/>
        <v>87</v>
      </c>
      <c r="M94" s="121">
        <f t="shared" si="21"/>
        <v>0.12715193331936994</v>
      </c>
      <c r="N94" s="121">
        <f t="shared" si="19"/>
        <v>6.8190000000000001E-2</v>
      </c>
      <c r="O94" s="121">
        <f t="shared" si="22"/>
        <v>9.4689999999999996E-2</v>
      </c>
      <c r="P94" s="15">
        <f t="shared" si="23"/>
        <v>1.1268840069505237E-2</v>
      </c>
      <c r="Q94" s="15">
        <f t="shared" si="24"/>
        <v>5.8682431813271707E-3</v>
      </c>
      <c r="R94" s="15">
        <f t="shared" si="25"/>
        <v>8.2555552263879894E-3</v>
      </c>
      <c r="S94" s="15">
        <f t="shared" si="26"/>
        <v>0.98873115993049476</v>
      </c>
      <c r="T94" s="15">
        <f t="shared" si="27"/>
        <v>0.99413175681867283</v>
      </c>
      <c r="U94" s="15">
        <f t="shared" si="28"/>
        <v>0.99174444477361201</v>
      </c>
      <c r="V94" s="15"/>
      <c r="X94" s="10"/>
    </row>
    <row r="95" spans="1:24" x14ac:dyDescent="0.2">
      <c r="A95" s="113">
        <f t="shared" si="20"/>
        <v>88</v>
      </c>
      <c r="B95" s="64">
        <v>0.11458890544822654</v>
      </c>
      <c r="C95" s="10">
        <v>0.14030088402376562</v>
      </c>
      <c r="D95" s="10">
        <v>0.11458890544822654</v>
      </c>
      <c r="E95" s="10">
        <v>0.14030088402376562</v>
      </c>
      <c r="F95" s="10">
        <v>0.14047938660935114</v>
      </c>
      <c r="G95" s="10">
        <v>0.15361488985858426</v>
      </c>
      <c r="H95" s="10">
        <v>8.0680000000000002E-2</v>
      </c>
      <c r="I95" s="10">
        <v>0.11429</v>
      </c>
      <c r="J95" s="66">
        <v>0.10582999999999999</v>
      </c>
      <c r="K95" s="10"/>
      <c r="L95">
        <f t="shared" si="18"/>
        <v>88</v>
      </c>
      <c r="M95" s="121">
        <f t="shared" si="21"/>
        <v>0.14030088402376562</v>
      </c>
      <c r="N95" s="121">
        <f t="shared" si="19"/>
        <v>8.0680000000000002E-2</v>
      </c>
      <c r="O95" s="121">
        <f t="shared" si="22"/>
        <v>0.10582999999999999</v>
      </c>
      <c r="P95" s="15">
        <f t="shared" si="23"/>
        <v>1.2518715384572943E-2</v>
      </c>
      <c r="Q95" s="15">
        <f t="shared" si="24"/>
        <v>6.9855710608267563E-3</v>
      </c>
      <c r="R95" s="15">
        <f t="shared" si="25"/>
        <v>9.2783022145552785E-3</v>
      </c>
      <c r="S95" s="15">
        <f t="shared" si="26"/>
        <v>0.98748128461542706</v>
      </c>
      <c r="T95" s="15">
        <f t="shared" si="27"/>
        <v>0.99301442893917324</v>
      </c>
      <c r="U95" s="15">
        <f t="shared" si="28"/>
        <v>0.99072169778544472</v>
      </c>
      <c r="V95" s="15"/>
      <c r="X95" s="10"/>
    </row>
    <row r="96" spans="1:24" x14ac:dyDescent="0.2">
      <c r="A96" s="113">
        <f t="shared" si="20"/>
        <v>89</v>
      </c>
      <c r="B96" s="64">
        <v>0.13005712513740103</v>
      </c>
      <c r="C96" s="10">
        <v>0.154826112234416</v>
      </c>
      <c r="D96" s="10">
        <v>0.13005712513740103</v>
      </c>
      <c r="E96" s="10">
        <v>0.154826112234416</v>
      </c>
      <c r="F96" s="10">
        <v>0.15457562102988431</v>
      </c>
      <c r="G96" s="10">
        <v>0.167552121355664</v>
      </c>
      <c r="H96" s="10">
        <v>9.5259999999999997E-2</v>
      </c>
      <c r="I96" s="10">
        <v>0.12898999999999999</v>
      </c>
      <c r="J96" s="66">
        <v>0.11811000000000001</v>
      </c>
      <c r="K96" s="10"/>
      <c r="L96">
        <f t="shared" si="18"/>
        <v>89</v>
      </c>
      <c r="M96" s="121">
        <f t="shared" si="21"/>
        <v>0.154826112234416</v>
      </c>
      <c r="N96" s="121">
        <f t="shared" si="19"/>
        <v>9.5259999999999997E-2</v>
      </c>
      <c r="O96" s="121">
        <f t="shared" si="22"/>
        <v>0.11811000000000001</v>
      </c>
      <c r="P96" s="15">
        <f t="shared" si="23"/>
        <v>1.3919949647404395E-2</v>
      </c>
      <c r="Q96" s="15">
        <f t="shared" si="24"/>
        <v>8.3076053095167968E-3</v>
      </c>
      <c r="R96" s="15">
        <f t="shared" si="25"/>
        <v>1.0419334324000107E-2</v>
      </c>
      <c r="S96" s="15">
        <f t="shared" si="26"/>
        <v>0.98608005035259561</v>
      </c>
      <c r="T96" s="15">
        <f t="shared" si="27"/>
        <v>0.9916923946904832</v>
      </c>
      <c r="U96" s="15">
        <f t="shared" si="28"/>
        <v>0.98958066567599989</v>
      </c>
      <c r="V96" s="15"/>
      <c r="X96" s="10"/>
    </row>
    <row r="97" spans="1:24" x14ac:dyDescent="0.2">
      <c r="A97" s="113">
        <f t="shared" si="20"/>
        <v>90</v>
      </c>
      <c r="B97" s="64">
        <v>0.14672441790773771</v>
      </c>
      <c r="C97" s="10">
        <v>0.17103538764208401</v>
      </c>
      <c r="D97" s="10">
        <v>0.14672441790773771</v>
      </c>
      <c r="E97" s="10">
        <v>0.17103538764208401</v>
      </c>
      <c r="F97" s="10">
        <v>0.16955607093438796</v>
      </c>
      <c r="G97" s="10">
        <v>0.18278484076048504</v>
      </c>
      <c r="H97" s="10">
        <v>0.11229</v>
      </c>
      <c r="I97" s="10">
        <v>0.14537</v>
      </c>
      <c r="J97" s="66">
        <v>0.13158</v>
      </c>
      <c r="K97" s="10"/>
      <c r="L97">
        <f t="shared" si="18"/>
        <v>90</v>
      </c>
      <c r="M97" s="121">
        <f t="shared" si="21"/>
        <v>0.17103538764208401</v>
      </c>
      <c r="N97" s="121">
        <f t="shared" si="19"/>
        <v>0.11229</v>
      </c>
      <c r="O97" s="121">
        <f t="shared" si="22"/>
        <v>0.13158</v>
      </c>
      <c r="P97" s="15">
        <f t="shared" si="23"/>
        <v>1.5509946768885507E-2</v>
      </c>
      <c r="Q97" s="15">
        <f t="shared" si="24"/>
        <v>9.8767485205885075E-3</v>
      </c>
      <c r="R97" s="15">
        <f t="shared" si="25"/>
        <v>1.168781148299447E-2</v>
      </c>
      <c r="S97" s="15">
        <f t="shared" si="26"/>
        <v>0.98449005323111449</v>
      </c>
      <c r="T97" s="15">
        <f t="shared" si="27"/>
        <v>0.99012325147941149</v>
      </c>
      <c r="U97" s="15">
        <f t="shared" si="28"/>
        <v>0.98831218851700553</v>
      </c>
      <c r="V97" s="15"/>
      <c r="X97" s="10"/>
    </row>
    <row r="98" spans="1:24" x14ac:dyDescent="0.2">
      <c r="A98" s="113">
        <f t="shared" si="20"/>
        <v>91</v>
      </c>
      <c r="B98" s="64">
        <v>0.16476959738376082</v>
      </c>
      <c r="C98" s="10">
        <v>0.18913116601581634</v>
      </c>
      <c r="D98" s="10">
        <v>0.16476959738376082</v>
      </c>
      <c r="E98" s="10">
        <v>0.18913116601581634</v>
      </c>
      <c r="F98" s="10">
        <v>0.18551456352439699</v>
      </c>
      <c r="G98" s="10">
        <v>0.19912916105894934</v>
      </c>
      <c r="H98" s="10">
        <v>0.13222999999999999</v>
      </c>
      <c r="I98" s="10">
        <v>0.16359000000000001</v>
      </c>
      <c r="J98" s="66">
        <v>0.14624999999999999</v>
      </c>
      <c r="K98" s="10"/>
      <c r="L98">
        <f t="shared" si="18"/>
        <v>91</v>
      </c>
      <c r="M98" s="121">
        <f t="shared" si="21"/>
        <v>0.18913116601581634</v>
      </c>
      <c r="N98" s="121">
        <f t="shared" si="19"/>
        <v>0.13222999999999999</v>
      </c>
      <c r="O98" s="121">
        <f t="shared" si="22"/>
        <v>0.14624999999999999</v>
      </c>
      <c r="P98" s="15">
        <f t="shared" si="23"/>
        <v>1.7319019013339099E-2</v>
      </c>
      <c r="Q98" s="15">
        <f t="shared" si="24"/>
        <v>1.1749477440340161E-2</v>
      </c>
      <c r="R98" s="15">
        <f t="shared" si="25"/>
        <v>1.3089976864983144E-2</v>
      </c>
      <c r="S98" s="15">
        <f t="shared" si="26"/>
        <v>0.9826809809866609</v>
      </c>
      <c r="T98" s="15">
        <f t="shared" si="27"/>
        <v>0.98825052255965984</v>
      </c>
      <c r="U98" s="15">
        <f t="shared" si="28"/>
        <v>0.98691002313501686</v>
      </c>
      <c r="V98" s="15"/>
      <c r="X98" s="10"/>
    </row>
    <row r="99" spans="1:24" x14ac:dyDescent="0.2">
      <c r="A99" s="113">
        <f t="shared" si="20"/>
        <v>92</v>
      </c>
      <c r="B99" s="64">
        <v>0.18431380947888631</v>
      </c>
      <c r="C99" s="10">
        <v>0.20903811191532584</v>
      </c>
      <c r="D99" s="10">
        <v>0.18431380947888631</v>
      </c>
      <c r="E99" s="10">
        <v>0.20903811191532584</v>
      </c>
      <c r="F99" s="10">
        <v>0.20244560423107547</v>
      </c>
      <c r="G99" s="10">
        <v>0.21646755775210968</v>
      </c>
      <c r="H99" s="10">
        <v>0.14657000000000001</v>
      </c>
      <c r="I99" s="10">
        <v>0.17957999999999999</v>
      </c>
      <c r="J99" s="66">
        <v>0.16222</v>
      </c>
      <c r="K99" s="10"/>
      <c r="L99">
        <f t="shared" si="18"/>
        <v>92</v>
      </c>
      <c r="M99" s="121">
        <f t="shared" si="21"/>
        <v>0.20903811191532584</v>
      </c>
      <c r="N99" s="121">
        <f t="shared" si="19"/>
        <v>0.14657000000000001</v>
      </c>
      <c r="O99" s="121">
        <f t="shared" si="22"/>
        <v>0.16222</v>
      </c>
      <c r="P99" s="15">
        <f t="shared" si="23"/>
        <v>1.935241499645346E-2</v>
      </c>
      <c r="Q99" s="15">
        <f t="shared" si="24"/>
        <v>1.3120808048385668E-2</v>
      </c>
      <c r="R99" s="15">
        <f t="shared" si="25"/>
        <v>1.4641730505209116E-2</v>
      </c>
      <c r="S99" s="15">
        <f t="shared" si="26"/>
        <v>0.98064758500354654</v>
      </c>
      <c r="T99" s="15">
        <f t="shared" si="27"/>
        <v>0.98687919195161433</v>
      </c>
      <c r="U99" s="15">
        <f t="shared" si="28"/>
        <v>0.98535826949479088</v>
      </c>
      <c r="V99" s="15"/>
      <c r="X99" s="10"/>
    </row>
    <row r="100" spans="1:24" x14ac:dyDescent="0.2">
      <c r="A100" s="113">
        <f t="shared" si="20"/>
        <v>93</v>
      </c>
      <c r="B100" s="64">
        <v>0.20551460476901245</v>
      </c>
      <c r="C100" s="10">
        <v>0.23031174952519282</v>
      </c>
      <c r="D100" s="10">
        <v>0.20551460476901245</v>
      </c>
      <c r="E100" s="10">
        <v>0.23031174952519282</v>
      </c>
      <c r="F100" s="10">
        <v>0.22040516894450474</v>
      </c>
      <c r="G100" s="10">
        <v>0.23446950933353533</v>
      </c>
      <c r="H100" s="10">
        <v>0.16148000000000001</v>
      </c>
      <c r="I100" s="10">
        <v>0.19556000000000001</v>
      </c>
      <c r="J100" s="66">
        <v>0.17945</v>
      </c>
      <c r="K100" s="10"/>
      <c r="L100">
        <f t="shared" si="18"/>
        <v>93</v>
      </c>
      <c r="M100" s="121">
        <f t="shared" si="21"/>
        <v>0.23031174952519282</v>
      </c>
      <c r="N100" s="121">
        <f t="shared" si="19"/>
        <v>0.16148000000000001</v>
      </c>
      <c r="O100" s="121">
        <f t="shared" si="22"/>
        <v>0.17945</v>
      </c>
      <c r="P100" s="15">
        <f t="shared" si="23"/>
        <v>2.1577935226572809E-2</v>
      </c>
      <c r="Q100" s="15">
        <f t="shared" si="24"/>
        <v>1.4569230356914376E-2</v>
      </c>
      <c r="R100" s="15">
        <f t="shared" si="25"/>
        <v>1.6346622528491728E-2</v>
      </c>
      <c r="S100" s="15">
        <f t="shared" si="26"/>
        <v>0.97842206477342719</v>
      </c>
      <c r="T100" s="15">
        <f t="shared" si="27"/>
        <v>0.98543076964308562</v>
      </c>
      <c r="U100" s="15">
        <f t="shared" si="28"/>
        <v>0.98365337747150827</v>
      </c>
      <c r="V100" s="15"/>
      <c r="X100" s="10"/>
    </row>
    <row r="101" spans="1:24" x14ac:dyDescent="0.2">
      <c r="A101" s="113">
        <f t="shared" si="20"/>
        <v>94</v>
      </c>
      <c r="B101" s="64">
        <v>0.2283052662283872</v>
      </c>
      <c r="C101" s="10">
        <v>0.25244301582924783</v>
      </c>
      <c r="D101" s="10">
        <v>0.2283052662283872</v>
      </c>
      <c r="E101" s="10">
        <v>0.25244301582924783</v>
      </c>
      <c r="F101" s="10">
        <v>0.23937784989768771</v>
      </c>
      <c r="G101" s="10">
        <v>0.25284482919265855</v>
      </c>
      <c r="H101" s="10">
        <v>0.17668</v>
      </c>
      <c r="I101" s="10">
        <v>0.21145</v>
      </c>
      <c r="J101" s="66">
        <v>0.19799</v>
      </c>
      <c r="K101" s="10"/>
      <c r="L101">
        <f t="shared" si="18"/>
        <v>94</v>
      </c>
      <c r="M101" s="121">
        <f t="shared" si="21"/>
        <v>0.25244301582924783</v>
      </c>
      <c r="N101" s="121">
        <f t="shared" si="19"/>
        <v>0.17668</v>
      </c>
      <c r="O101" s="121">
        <f t="shared" si="22"/>
        <v>0.19799</v>
      </c>
      <c r="P101" s="15">
        <f t="shared" si="23"/>
        <v>2.3953836775231219E-2</v>
      </c>
      <c r="Q101" s="15">
        <f t="shared" si="24"/>
        <v>1.6070332931586551E-2</v>
      </c>
      <c r="R101" s="15">
        <f t="shared" si="25"/>
        <v>1.8218188827446857E-2</v>
      </c>
      <c r="S101" s="15">
        <f t="shared" si="26"/>
        <v>0.97604616322476878</v>
      </c>
      <c r="T101" s="15">
        <f t="shared" si="27"/>
        <v>0.98392966706841345</v>
      </c>
      <c r="U101" s="15">
        <f t="shared" si="28"/>
        <v>0.98178181117255314</v>
      </c>
      <c r="V101" s="15"/>
      <c r="X101" s="10"/>
    </row>
    <row r="102" spans="1:24" x14ac:dyDescent="0.2">
      <c r="A102" s="113">
        <f t="shared" si="20"/>
        <v>95</v>
      </c>
      <c r="B102" s="64">
        <v>0.25256843181931721</v>
      </c>
      <c r="C102" s="10">
        <v>0.27466274639901916</v>
      </c>
      <c r="D102" s="10">
        <v>0.25256843181931721</v>
      </c>
      <c r="E102" s="10">
        <v>0.27466274639901916</v>
      </c>
      <c r="F102" s="10">
        <v>0.25949268414867988</v>
      </c>
      <c r="G102" s="10">
        <v>0.2711421509854075</v>
      </c>
      <c r="H102" s="10">
        <v>0.19231000000000001</v>
      </c>
      <c r="I102" s="10">
        <v>0.22703999999999999</v>
      </c>
      <c r="J102" s="66">
        <v>0.21789</v>
      </c>
      <c r="K102" s="10"/>
      <c r="L102">
        <f t="shared" si="18"/>
        <v>95</v>
      </c>
      <c r="M102" s="121">
        <f t="shared" si="21"/>
        <v>0.27466274639901916</v>
      </c>
      <c r="N102" s="121">
        <f t="shared" si="19"/>
        <v>0.19231000000000001</v>
      </c>
      <c r="O102" s="121">
        <f t="shared" si="22"/>
        <v>0.21789</v>
      </c>
      <c r="P102" s="15">
        <f t="shared" si="23"/>
        <v>2.6405006498150585E-2</v>
      </c>
      <c r="Q102" s="15">
        <f t="shared" si="24"/>
        <v>1.7640629453356094E-2</v>
      </c>
      <c r="R102" s="15">
        <f t="shared" si="25"/>
        <v>2.0271699633269247E-2</v>
      </c>
      <c r="S102" s="15">
        <f t="shared" si="26"/>
        <v>0.97359499350184942</v>
      </c>
      <c r="T102" s="15">
        <f t="shared" si="27"/>
        <v>0.98235937054664391</v>
      </c>
      <c r="U102" s="15">
        <f t="shared" si="28"/>
        <v>0.97972830036673075</v>
      </c>
      <c r="V102" s="15"/>
      <c r="X102" s="10"/>
    </row>
    <row r="103" spans="1:24" x14ac:dyDescent="0.2">
      <c r="A103" s="113">
        <f t="shared" si="20"/>
        <v>96</v>
      </c>
      <c r="B103" s="64">
        <v>0.27778640101376922</v>
      </c>
      <c r="C103" s="10">
        <v>0.29646777822725945</v>
      </c>
      <c r="D103" s="10">
        <v>0.27778640101376922</v>
      </c>
      <c r="E103" s="10">
        <v>0.29646777822725945</v>
      </c>
      <c r="F103" s="10">
        <v>0.28057964895386428</v>
      </c>
      <c r="G103" s="10">
        <v>0.28903838898246315</v>
      </c>
      <c r="H103" s="10">
        <v>0.20924000000000001</v>
      </c>
      <c r="I103" s="10">
        <v>0.24435000000000001</v>
      </c>
      <c r="J103" s="66">
        <v>0.23902000000000001</v>
      </c>
      <c r="K103" s="10"/>
      <c r="L103">
        <f t="shared" si="18"/>
        <v>96</v>
      </c>
      <c r="M103" s="121">
        <f t="shared" si="21"/>
        <v>0.29646777822725945</v>
      </c>
      <c r="N103" s="121">
        <f t="shared" ref="N103:N127" si="29">VLOOKUP(A103,Rates,$Y$2)</f>
        <v>0.20924000000000001</v>
      </c>
      <c r="O103" s="121">
        <f t="shared" si="22"/>
        <v>0.23902000000000001</v>
      </c>
      <c r="P103" s="15">
        <f t="shared" si="23"/>
        <v>2.8878283436417407E-2</v>
      </c>
      <c r="Q103" s="15">
        <f t="shared" si="24"/>
        <v>1.9373276118271554E-2</v>
      </c>
      <c r="R103" s="15">
        <f t="shared" si="25"/>
        <v>2.250524241646501E-2</v>
      </c>
      <c r="S103" s="15">
        <f t="shared" si="26"/>
        <v>0.97112171656358259</v>
      </c>
      <c r="T103" s="15">
        <f t="shared" si="27"/>
        <v>0.98062672388172845</v>
      </c>
      <c r="U103" s="15">
        <f t="shared" si="28"/>
        <v>0.97749475758353499</v>
      </c>
      <c r="V103" s="15"/>
      <c r="X103" s="10"/>
    </row>
    <row r="104" spans="1:24" x14ac:dyDescent="0.2">
      <c r="A104" s="113">
        <f t="shared" si="20"/>
        <v>97</v>
      </c>
      <c r="B104" s="64">
        <v>0.30391746934096026</v>
      </c>
      <c r="C104" s="10">
        <v>0.31799871549253417</v>
      </c>
      <c r="D104" s="10">
        <v>0.30391746934096026</v>
      </c>
      <c r="E104" s="10">
        <v>0.31799871549253417</v>
      </c>
      <c r="F104" s="10">
        <v>0.30302546468273422</v>
      </c>
      <c r="G104" s="10">
        <v>0.30657342634696899</v>
      </c>
      <c r="H104" s="10">
        <v>0.22684000000000001</v>
      </c>
      <c r="I104" s="10">
        <v>0.26218999999999998</v>
      </c>
      <c r="J104" s="66">
        <v>0.26140999999999998</v>
      </c>
      <c r="K104" s="10"/>
      <c r="L104">
        <f t="shared" si="18"/>
        <v>97</v>
      </c>
      <c r="M104" s="121">
        <f t="shared" si="21"/>
        <v>0.31799871549253417</v>
      </c>
      <c r="N104" s="121">
        <f t="shared" si="29"/>
        <v>0.22684000000000001</v>
      </c>
      <c r="O104" s="121">
        <f t="shared" si="22"/>
        <v>0.26140999999999998</v>
      </c>
      <c r="P104" s="15">
        <f t="shared" si="23"/>
        <v>3.1390406739717269E-2</v>
      </c>
      <c r="Q104" s="15">
        <f t="shared" si="24"/>
        <v>2.1210921477571865E-2</v>
      </c>
      <c r="R104" s="15">
        <f t="shared" si="25"/>
        <v>2.4934885698522646E-2</v>
      </c>
      <c r="S104" s="15">
        <f t="shared" si="26"/>
        <v>0.96860959326028273</v>
      </c>
      <c r="T104" s="15">
        <f t="shared" si="27"/>
        <v>0.97878907852242814</v>
      </c>
      <c r="U104" s="15">
        <f t="shared" si="28"/>
        <v>0.97506511430147735</v>
      </c>
      <c r="V104" s="15"/>
      <c r="X104" s="10"/>
    </row>
    <row r="105" spans="1:24" x14ac:dyDescent="0.2">
      <c r="A105" s="113">
        <f t="shared" si="20"/>
        <v>98</v>
      </c>
      <c r="B105" s="64">
        <v>0.33062886528541396</v>
      </c>
      <c r="C105" s="10">
        <v>0.33975072816108048</v>
      </c>
      <c r="D105" s="10">
        <v>0.33062886528541396</v>
      </c>
      <c r="E105" s="10">
        <v>0.33975072816108048</v>
      </c>
      <c r="F105" s="10">
        <v>0.32680277005984398</v>
      </c>
      <c r="G105" s="10">
        <v>0.32405435026922375</v>
      </c>
      <c r="H105" s="10">
        <v>0.24521999999999999</v>
      </c>
      <c r="I105" s="10">
        <v>0.28077999999999997</v>
      </c>
      <c r="J105" s="66">
        <v>0.28510999999999997</v>
      </c>
      <c r="K105" s="10"/>
      <c r="L105">
        <f t="shared" si="18"/>
        <v>98</v>
      </c>
      <c r="M105" s="121">
        <f t="shared" si="21"/>
        <v>0.33975072816108048</v>
      </c>
      <c r="N105" s="121">
        <f t="shared" si="29"/>
        <v>0.24521999999999999</v>
      </c>
      <c r="O105" s="121">
        <f t="shared" si="22"/>
        <v>0.28510999999999997</v>
      </c>
      <c r="P105" s="15">
        <f t="shared" si="23"/>
        <v>3.4003259715348677E-2</v>
      </c>
      <c r="Q105" s="15">
        <f t="shared" si="24"/>
        <v>2.3171402841285493E-2</v>
      </c>
      <c r="R105" s="15">
        <f t="shared" si="25"/>
        <v>2.758137477959044E-2</v>
      </c>
      <c r="S105" s="15">
        <f t="shared" si="26"/>
        <v>0.96599674028465132</v>
      </c>
      <c r="T105" s="15">
        <f t="shared" si="27"/>
        <v>0.97682859715871451</v>
      </c>
      <c r="U105" s="15">
        <f t="shared" si="28"/>
        <v>0.97241862522040956</v>
      </c>
      <c r="V105" s="15"/>
      <c r="X105" s="10"/>
    </row>
    <row r="106" spans="1:24" x14ac:dyDescent="0.2">
      <c r="A106" s="113">
        <f t="shared" si="20"/>
        <v>99</v>
      </c>
      <c r="B106" s="64">
        <v>0.35803909061496741</v>
      </c>
      <c r="C106" s="10">
        <v>0.36225036861518922</v>
      </c>
      <c r="D106" s="10">
        <v>0.35803909061496741</v>
      </c>
      <c r="E106" s="10">
        <v>0.36225036861518922</v>
      </c>
      <c r="F106" s="10">
        <v>0.35215005983236031</v>
      </c>
      <c r="G106" s="10">
        <v>0.3417781192594887</v>
      </c>
      <c r="H106" s="10">
        <v>0.26423000000000002</v>
      </c>
      <c r="I106" s="10">
        <v>0.30010999999999999</v>
      </c>
      <c r="J106" s="66">
        <v>0.31007000000000001</v>
      </c>
      <c r="K106" s="10"/>
      <c r="L106">
        <f t="shared" si="18"/>
        <v>99</v>
      </c>
      <c r="M106" s="121">
        <f t="shared" si="21"/>
        <v>0.36225036861518922</v>
      </c>
      <c r="N106" s="121">
        <f t="shared" si="29"/>
        <v>0.26423000000000002</v>
      </c>
      <c r="O106" s="121">
        <f t="shared" si="22"/>
        <v>0.31007000000000001</v>
      </c>
      <c r="P106" s="15">
        <f t="shared" si="23"/>
        <v>3.6790291442703738E-2</v>
      </c>
      <c r="Q106" s="15">
        <f t="shared" si="24"/>
        <v>2.5245670123135167E-2</v>
      </c>
      <c r="R106" s="15">
        <f t="shared" si="25"/>
        <v>3.0456976207943631E-2</v>
      </c>
      <c r="S106" s="15">
        <f t="shared" si="26"/>
        <v>0.96320970855729626</v>
      </c>
      <c r="T106" s="15">
        <f t="shared" si="27"/>
        <v>0.97475432987686483</v>
      </c>
      <c r="U106" s="15">
        <f t="shared" si="28"/>
        <v>0.96954302379205637</v>
      </c>
      <c r="V106" s="15"/>
      <c r="X106" s="10"/>
    </row>
    <row r="107" spans="1:24" x14ac:dyDescent="0.2">
      <c r="A107" s="113">
        <f t="shared" si="20"/>
        <v>100</v>
      </c>
      <c r="B107" s="64">
        <v>0.38606613697620085</v>
      </c>
      <c r="C107" s="10">
        <v>0.38599511132104314</v>
      </c>
      <c r="D107" s="10">
        <v>0.38606613697620085</v>
      </c>
      <c r="E107" s="10">
        <v>0.38599511132104314</v>
      </c>
      <c r="F107" s="10">
        <v>0.38058732292064684</v>
      </c>
      <c r="G107" s="10">
        <v>0.35998588706574602</v>
      </c>
      <c r="H107" s="10">
        <v>0.28399000000000002</v>
      </c>
      <c r="I107" s="10">
        <v>0.31996999999999998</v>
      </c>
      <c r="J107" s="66">
        <v>0.33635999999999999</v>
      </c>
      <c r="K107" s="10"/>
      <c r="L107">
        <f t="shared" si="18"/>
        <v>100</v>
      </c>
      <c r="M107" s="121">
        <f t="shared" si="21"/>
        <v>0.38599511132104314</v>
      </c>
      <c r="N107" s="121">
        <f t="shared" si="29"/>
        <v>0.28399000000000002</v>
      </c>
      <c r="O107" s="121">
        <f t="shared" si="22"/>
        <v>0.33635999999999999</v>
      </c>
      <c r="P107" s="15">
        <f t="shared" si="23"/>
        <v>3.9831061505511189E-2</v>
      </c>
      <c r="Q107" s="15">
        <f t="shared" si="24"/>
        <v>2.7454510553683753E-2</v>
      </c>
      <c r="R107" s="15">
        <f t="shared" si="25"/>
        <v>3.3590821056024844E-2</v>
      </c>
      <c r="S107" s="15">
        <f t="shared" si="26"/>
        <v>0.96016893849448881</v>
      </c>
      <c r="T107" s="15">
        <f t="shared" si="27"/>
        <v>0.97254548944631625</v>
      </c>
      <c r="U107" s="15">
        <f t="shared" si="28"/>
        <v>0.96640917894397516</v>
      </c>
      <c r="V107" s="15"/>
      <c r="X107" s="10"/>
    </row>
    <row r="108" spans="1:24" x14ac:dyDescent="0.2">
      <c r="A108" s="113">
        <f t="shared" si="20"/>
        <v>101</v>
      </c>
      <c r="B108" s="64">
        <v>0.41331122393274844</v>
      </c>
      <c r="C108" s="10">
        <v>0.409054688896278</v>
      </c>
      <c r="D108" s="10">
        <v>0.41331122393274844</v>
      </c>
      <c r="E108" s="10">
        <v>0.409054688896278</v>
      </c>
      <c r="F108" s="10">
        <v>0.40939796638380549</v>
      </c>
      <c r="G108" s="10">
        <v>0.38390012015618458</v>
      </c>
      <c r="H108" s="10">
        <v>0.30399999999999999</v>
      </c>
      <c r="I108" s="10">
        <v>0.34011000000000002</v>
      </c>
      <c r="J108" s="66">
        <v>0.36429</v>
      </c>
      <c r="K108" s="10"/>
      <c r="L108">
        <f t="shared" si="18"/>
        <v>101</v>
      </c>
      <c r="M108" s="121">
        <f t="shared" si="21"/>
        <v>0.409054688896278</v>
      </c>
      <c r="N108" s="121">
        <f t="shared" si="29"/>
        <v>0.30399999999999999</v>
      </c>
      <c r="O108" s="121">
        <f t="shared" si="22"/>
        <v>0.36429</v>
      </c>
      <c r="P108" s="15">
        <f t="shared" si="23"/>
        <v>4.2889073420665946E-2</v>
      </c>
      <c r="Q108" s="15">
        <f t="shared" si="24"/>
        <v>2.9748990442242773E-2</v>
      </c>
      <c r="R108" s="15">
        <f t="shared" si="25"/>
        <v>3.7047377492776312E-2</v>
      </c>
      <c r="S108" s="15">
        <f t="shared" si="26"/>
        <v>0.95711092657933405</v>
      </c>
      <c r="T108" s="15">
        <f t="shared" si="27"/>
        <v>0.97025100955775723</v>
      </c>
      <c r="U108" s="15">
        <f t="shared" si="28"/>
        <v>0.96295262250722369</v>
      </c>
      <c r="V108" s="15"/>
      <c r="X108" s="10"/>
    </row>
    <row r="109" spans="1:24" x14ac:dyDescent="0.2">
      <c r="A109" s="113">
        <f t="shared" si="20"/>
        <v>102</v>
      </c>
      <c r="B109" s="64">
        <v>0.44117202325487975</v>
      </c>
      <c r="C109" s="10">
        <v>0.43342947229325274</v>
      </c>
      <c r="D109" s="10">
        <v>0.44117202325487975</v>
      </c>
      <c r="E109" s="10">
        <v>0.43342947229325274</v>
      </c>
      <c r="F109" s="10">
        <v>0.43990634392659428</v>
      </c>
      <c r="G109" s="10">
        <v>0.40914630834680155</v>
      </c>
      <c r="H109" s="10">
        <v>0.32428000000000001</v>
      </c>
      <c r="I109" s="10">
        <v>0.36013000000000001</v>
      </c>
      <c r="J109" s="66">
        <v>0.39345999999999998</v>
      </c>
      <c r="K109" s="10"/>
      <c r="L109">
        <f t="shared" si="18"/>
        <v>102</v>
      </c>
      <c r="M109" s="121">
        <f t="shared" si="21"/>
        <v>0.43342947229325274</v>
      </c>
      <c r="N109" s="121">
        <f t="shared" si="29"/>
        <v>0.32428000000000001</v>
      </c>
      <c r="O109" s="121">
        <f t="shared" si="22"/>
        <v>0.39345999999999998</v>
      </c>
      <c r="P109" s="15">
        <f t="shared" si="23"/>
        <v>4.6242795375948442E-2</v>
      </c>
      <c r="Q109" s="15">
        <f t="shared" si="24"/>
        <v>3.2136977590703886E-2</v>
      </c>
      <c r="R109" s="15">
        <f t="shared" si="25"/>
        <v>4.0809311977278218E-2</v>
      </c>
      <c r="S109" s="15">
        <f t="shared" si="26"/>
        <v>0.95375720462405156</v>
      </c>
      <c r="T109" s="15">
        <f t="shared" si="27"/>
        <v>0.96786302240929611</v>
      </c>
      <c r="U109" s="15">
        <f t="shared" si="28"/>
        <v>0.95919068802272178</v>
      </c>
      <c r="V109" s="15"/>
      <c r="X109" s="10"/>
    </row>
    <row r="110" spans="1:24" x14ac:dyDescent="0.2">
      <c r="A110" s="113">
        <f t="shared" si="20"/>
        <v>103</v>
      </c>
      <c r="B110" s="64">
        <v>0.46914364357003369</v>
      </c>
      <c r="C110" s="10">
        <v>0.45827720415439721</v>
      </c>
      <c r="D110" s="10">
        <v>0.46914364357003369</v>
      </c>
      <c r="E110" s="10">
        <v>0.45827720415439721</v>
      </c>
      <c r="F110" s="10">
        <v>0.47149209297453659</v>
      </c>
      <c r="G110" s="10">
        <v>0.43495531376648305</v>
      </c>
      <c r="H110" s="10">
        <v>0.34444999999999998</v>
      </c>
      <c r="I110" s="10">
        <v>0.37992999999999999</v>
      </c>
      <c r="J110" s="66">
        <v>0.42403999999999997</v>
      </c>
      <c r="K110" s="10"/>
      <c r="L110">
        <f t="shared" si="18"/>
        <v>103</v>
      </c>
      <c r="M110" s="121">
        <f t="shared" si="21"/>
        <v>0.45827720415439721</v>
      </c>
      <c r="N110" s="121">
        <f t="shared" si="29"/>
        <v>0.34444999999999998</v>
      </c>
      <c r="O110" s="121">
        <f t="shared" si="22"/>
        <v>0.42403999999999997</v>
      </c>
      <c r="P110" s="15">
        <f t="shared" si="23"/>
        <v>4.9800583771307916E-2</v>
      </c>
      <c r="Q110" s="15">
        <f t="shared" si="24"/>
        <v>3.4578087743134867E-2</v>
      </c>
      <c r="R110" s="15">
        <f t="shared" si="25"/>
        <v>4.4935519655329936E-2</v>
      </c>
      <c r="S110" s="15">
        <f t="shared" si="26"/>
        <v>0.95019941622869208</v>
      </c>
      <c r="T110" s="15">
        <f t="shared" si="27"/>
        <v>0.96542191225686513</v>
      </c>
      <c r="U110" s="15">
        <f t="shared" si="28"/>
        <v>0.95506448034467006</v>
      </c>
      <c r="V110" s="15"/>
      <c r="X110" s="10"/>
    </row>
    <row r="111" spans="1:24" x14ac:dyDescent="0.2">
      <c r="A111" s="113">
        <f t="shared" si="20"/>
        <v>104</v>
      </c>
      <c r="B111" s="64">
        <v>0.49742992114231999</v>
      </c>
      <c r="C111" s="10">
        <v>0.48351386099300869</v>
      </c>
      <c r="D111" s="10">
        <v>0.49742992114231999</v>
      </c>
      <c r="E111" s="10">
        <v>0.48351386099300869</v>
      </c>
      <c r="F111" s="10">
        <v>0.50419942197274559</v>
      </c>
      <c r="G111" s="10">
        <v>0.46129262685235417</v>
      </c>
      <c r="H111" s="10">
        <v>0.36436000000000002</v>
      </c>
      <c r="I111" s="10">
        <v>0.39913999999999999</v>
      </c>
      <c r="J111" s="66">
        <v>0.45595999999999998</v>
      </c>
      <c r="K111" s="10"/>
      <c r="L111">
        <f t="shared" si="18"/>
        <v>104</v>
      </c>
      <c r="M111" s="121">
        <f t="shared" si="21"/>
        <v>0.48351386099300869</v>
      </c>
      <c r="N111" s="121">
        <f t="shared" si="29"/>
        <v>0.36436000000000002</v>
      </c>
      <c r="O111" s="121">
        <f t="shared" si="22"/>
        <v>0.45595999999999998</v>
      </c>
      <c r="P111" s="15">
        <f t="shared" si="23"/>
        <v>5.3570600522689138E-2</v>
      </c>
      <c r="Q111" s="15">
        <f t="shared" si="24"/>
        <v>3.7056214080440686E-2</v>
      </c>
      <c r="R111" s="15">
        <f t="shared" si="25"/>
        <v>4.9462541702375296E-2</v>
      </c>
      <c r="S111" s="15">
        <f t="shared" si="26"/>
        <v>0.94642939947731086</v>
      </c>
      <c r="T111" s="15">
        <f t="shared" si="27"/>
        <v>0.96294378591955931</v>
      </c>
      <c r="U111" s="15">
        <f t="shared" si="28"/>
        <v>0.9505374582976247</v>
      </c>
      <c r="V111" s="15"/>
      <c r="X111" s="10"/>
    </row>
    <row r="112" spans="1:24" x14ac:dyDescent="0.2">
      <c r="A112" s="113">
        <f t="shared" si="20"/>
        <v>105</v>
      </c>
      <c r="B112" s="64">
        <v>0.52610504953196435</v>
      </c>
      <c r="C112" s="10">
        <v>0.52385279753259906</v>
      </c>
      <c r="D112" s="10">
        <v>0.52610504953196435</v>
      </c>
      <c r="E112" s="10">
        <v>0.52385279753259906</v>
      </c>
      <c r="F112" s="10">
        <v>0.53789081721436416</v>
      </c>
      <c r="G112" s="10">
        <v>0.48790465936635857</v>
      </c>
      <c r="H112" s="10">
        <v>0.38386999999999999</v>
      </c>
      <c r="I112" s="10">
        <v>0.41750999999999999</v>
      </c>
      <c r="J112" s="66">
        <v>0.48924000000000001</v>
      </c>
      <c r="K112" s="10"/>
      <c r="L112">
        <f t="shared" si="18"/>
        <v>105</v>
      </c>
      <c r="M112" s="121">
        <f t="shared" si="21"/>
        <v>0.52385279753259906</v>
      </c>
      <c r="N112" s="121">
        <f t="shared" si="29"/>
        <v>0.38386999999999999</v>
      </c>
      <c r="O112" s="121">
        <f t="shared" si="22"/>
        <v>0.48924000000000001</v>
      </c>
      <c r="P112" s="15">
        <f t="shared" si="23"/>
        <v>5.9962663951585893E-2</v>
      </c>
      <c r="Q112" s="15">
        <f t="shared" si="24"/>
        <v>3.9554565853399226E-2</v>
      </c>
      <c r="R112" s="15">
        <f t="shared" si="25"/>
        <v>5.4449475528436486E-2</v>
      </c>
      <c r="S112" s="15">
        <f t="shared" si="26"/>
        <v>0.94003733604841411</v>
      </c>
      <c r="T112" s="15">
        <f t="shared" si="27"/>
        <v>0.96044543414660077</v>
      </c>
      <c r="U112" s="15">
        <f t="shared" si="28"/>
        <v>0.94555052447156351</v>
      </c>
      <c r="V112" s="15"/>
      <c r="X112" s="10"/>
    </row>
    <row r="113" spans="1:26" x14ac:dyDescent="0.2">
      <c r="A113" s="113">
        <f t="shared" si="20"/>
        <v>106</v>
      </c>
      <c r="B113" s="64">
        <v>0.57245165487025607</v>
      </c>
      <c r="C113" s="10">
        <v>0.56554029687764507</v>
      </c>
      <c r="D113" s="10">
        <v>0.57245165487025607</v>
      </c>
      <c r="E113" s="10">
        <v>0.56554029687764507</v>
      </c>
      <c r="F113" s="10">
        <v>0.57243130448292356</v>
      </c>
      <c r="G113" s="10">
        <v>0.51482526373531046</v>
      </c>
      <c r="H113" s="10">
        <v>0.40288000000000002</v>
      </c>
      <c r="I113" s="10">
        <v>0.43541999999999997</v>
      </c>
      <c r="J113" s="66">
        <v>0.51361999999999997</v>
      </c>
      <c r="K113" s="10"/>
      <c r="L113">
        <f t="shared" si="18"/>
        <v>106</v>
      </c>
      <c r="M113" s="121">
        <f t="shared" si="21"/>
        <v>0.56554029687764507</v>
      </c>
      <c r="N113" s="121">
        <f t="shared" si="29"/>
        <v>0.40288000000000002</v>
      </c>
      <c r="O113" s="121">
        <f t="shared" si="22"/>
        <v>0.51361999999999997</v>
      </c>
      <c r="P113" s="15">
        <f t="shared" si="23"/>
        <v>6.71128196290941E-2</v>
      </c>
      <c r="Q113" s="15">
        <f t="shared" si="24"/>
        <v>4.2059647105172404E-2</v>
      </c>
      <c r="R113" s="15">
        <f t="shared" si="25"/>
        <v>5.8295507295782922E-2</v>
      </c>
      <c r="S113" s="15">
        <f t="shared" si="26"/>
        <v>0.9328871803709059</v>
      </c>
      <c r="T113" s="15">
        <f t="shared" si="27"/>
        <v>0.9579403528948276</v>
      </c>
      <c r="U113" s="15">
        <f t="shared" si="28"/>
        <v>0.94170449270421708</v>
      </c>
      <c r="V113" s="15"/>
      <c r="X113" s="10"/>
    </row>
    <row r="114" spans="1:26" x14ac:dyDescent="0.2">
      <c r="A114" s="113">
        <f t="shared" si="20"/>
        <v>107</v>
      </c>
      <c r="B114" s="64">
        <v>0.62100959454224258</v>
      </c>
      <c r="C114" s="10">
        <v>0.60883228304150383</v>
      </c>
      <c r="D114" s="10">
        <v>0.62100959454224258</v>
      </c>
      <c r="E114" s="10">
        <v>0.60883228304150383</v>
      </c>
      <c r="F114" s="10">
        <v>0.60811637665959983</v>
      </c>
      <c r="G114" s="10">
        <v>0.54237188661097302</v>
      </c>
      <c r="H114" s="10">
        <v>0.4209</v>
      </c>
      <c r="I114" s="10">
        <v>0.45236999999999999</v>
      </c>
      <c r="J114" s="66">
        <v>0.53913</v>
      </c>
      <c r="K114" s="10"/>
      <c r="L114">
        <f t="shared" si="18"/>
        <v>107</v>
      </c>
      <c r="M114" s="121">
        <f t="shared" si="21"/>
        <v>0.60883228304150383</v>
      </c>
      <c r="N114" s="121">
        <f t="shared" si="29"/>
        <v>0.4209</v>
      </c>
      <c r="O114" s="121">
        <f t="shared" si="22"/>
        <v>0.53913</v>
      </c>
      <c r="P114" s="15">
        <f t="shared" si="23"/>
        <v>7.5237414691378901E-2</v>
      </c>
      <c r="Q114" s="15">
        <f t="shared" si="24"/>
        <v>4.4502700966053688E-2</v>
      </c>
      <c r="R114" s="15">
        <f t="shared" si="25"/>
        <v>6.2513829410848598E-2</v>
      </c>
      <c r="S114" s="15">
        <f t="shared" si="26"/>
        <v>0.9247625853086211</v>
      </c>
      <c r="T114" s="15">
        <f t="shared" si="27"/>
        <v>0.95549729903394631</v>
      </c>
      <c r="U114" s="15">
        <f t="shared" si="28"/>
        <v>0.9374861705891514</v>
      </c>
      <c r="V114" s="15"/>
      <c r="X114" s="10"/>
    </row>
    <row r="115" spans="1:26" x14ac:dyDescent="0.2">
      <c r="A115" s="113">
        <f t="shared" si="20"/>
        <v>108</v>
      </c>
      <c r="B115" s="64">
        <v>0.67164988255321234</v>
      </c>
      <c r="C115" s="10">
        <v>0.65395924960337681</v>
      </c>
      <c r="D115" s="10">
        <v>0.67164988255321234</v>
      </c>
      <c r="E115" s="10">
        <v>0.65395924960337681</v>
      </c>
      <c r="F115" s="10">
        <v>0.64492864140619877</v>
      </c>
      <c r="G115" s="10">
        <v>0.57085911344084339</v>
      </c>
      <c r="H115" s="10">
        <v>0.43831999999999999</v>
      </c>
      <c r="I115" s="10">
        <v>0.46812999999999999</v>
      </c>
      <c r="J115" s="66">
        <v>0.56598000000000004</v>
      </c>
      <c r="K115" s="10"/>
      <c r="L115">
        <f t="shared" si="18"/>
        <v>108</v>
      </c>
      <c r="M115" s="121">
        <f t="shared" si="21"/>
        <v>0.65395924960337681</v>
      </c>
      <c r="N115" s="121">
        <f t="shared" si="29"/>
        <v>0.43831999999999999</v>
      </c>
      <c r="O115" s="121">
        <f t="shared" si="22"/>
        <v>0.56598000000000004</v>
      </c>
      <c r="P115" s="15">
        <f t="shared" si="23"/>
        <v>8.4635770539113198E-2</v>
      </c>
      <c r="Q115" s="15">
        <f t="shared" si="24"/>
        <v>4.6931578682942399E-2</v>
      </c>
      <c r="R115" s="15">
        <f t="shared" si="25"/>
        <v>6.7191534985298063E-2</v>
      </c>
      <c r="S115" s="15">
        <f t="shared" si="26"/>
        <v>0.9153642294608868</v>
      </c>
      <c r="T115" s="15">
        <f t="shared" si="27"/>
        <v>0.9530684213170576</v>
      </c>
      <c r="U115" s="15">
        <f t="shared" si="28"/>
        <v>0.93280846501470194</v>
      </c>
      <c r="V115" s="15"/>
      <c r="X115" s="10"/>
    </row>
    <row r="116" spans="1:26" x14ac:dyDescent="0.2">
      <c r="A116" s="113">
        <f t="shared" si="20"/>
        <v>109</v>
      </c>
      <c r="B116" s="64">
        <v>0.72427282917803326</v>
      </c>
      <c r="C116" s="10">
        <v>0.70068609023022743</v>
      </c>
      <c r="D116" s="10">
        <v>0.72427282917803326</v>
      </c>
      <c r="E116" s="10">
        <v>0.70068609023022743</v>
      </c>
      <c r="F116" s="10">
        <v>0.68289689401965881</v>
      </c>
      <c r="G116" s="10">
        <v>0.60016670217253409</v>
      </c>
      <c r="H116" s="10">
        <v>0.45466000000000001</v>
      </c>
      <c r="I116" s="10">
        <v>0.48304999999999998</v>
      </c>
      <c r="J116" s="66">
        <v>0.59418000000000004</v>
      </c>
      <c r="K116" s="10"/>
      <c r="L116">
        <f t="shared" si="18"/>
        <v>109</v>
      </c>
      <c r="M116" s="121">
        <f t="shared" si="21"/>
        <v>0.70068609023022743</v>
      </c>
      <c r="N116" s="121">
        <f t="shared" si="29"/>
        <v>0.45466000000000001</v>
      </c>
      <c r="O116" s="121">
        <f t="shared" si="22"/>
        <v>0.59418000000000004</v>
      </c>
      <c r="P116" s="15">
        <f t="shared" si="23"/>
        <v>9.5634662570283857E-2</v>
      </c>
      <c r="Q116" s="15">
        <f t="shared" si="24"/>
        <v>4.9273470522039009E-2</v>
      </c>
      <c r="R116" s="15">
        <f t="shared" si="25"/>
        <v>7.2399187130895992E-2</v>
      </c>
      <c r="S116" s="15">
        <f t="shared" si="26"/>
        <v>0.90436533742971614</v>
      </c>
      <c r="T116" s="15">
        <f t="shared" si="27"/>
        <v>0.95072652947796099</v>
      </c>
      <c r="U116" s="15">
        <f t="shared" si="28"/>
        <v>0.92760081286910401</v>
      </c>
      <c r="V116" s="15"/>
      <c r="X116" s="10"/>
    </row>
    <row r="117" spans="1:26" x14ac:dyDescent="0.2">
      <c r="A117" s="113">
        <f t="shared" si="20"/>
        <v>110</v>
      </c>
      <c r="B117" s="64">
        <v>0.7785774339306849</v>
      </c>
      <c r="C117" s="10">
        <v>0.74890984526968951</v>
      </c>
      <c r="D117" s="10">
        <v>0.7785774339306849</v>
      </c>
      <c r="E117" s="10">
        <v>0.74890984526968951</v>
      </c>
      <c r="F117" s="10">
        <v>0.72188648758808505</v>
      </c>
      <c r="G117" s="10">
        <v>0.63033525088741948</v>
      </c>
      <c r="H117" s="10">
        <v>0.46994999999999998</v>
      </c>
      <c r="I117" s="10">
        <v>0.49697000000000002</v>
      </c>
      <c r="J117" s="66">
        <v>1</v>
      </c>
      <c r="K117" s="10"/>
      <c r="L117">
        <f t="shared" si="18"/>
        <v>110</v>
      </c>
      <c r="M117" s="121">
        <f t="shared" si="21"/>
        <v>0.74890984526968951</v>
      </c>
      <c r="N117" s="121">
        <f t="shared" si="29"/>
        <v>0.46994999999999998</v>
      </c>
      <c r="O117" s="121">
        <f t="shared" si="22"/>
        <v>1</v>
      </c>
      <c r="P117" s="15">
        <f t="shared" si="23"/>
        <v>0.1087781879427463</v>
      </c>
      <c r="Q117" s="15">
        <f t="shared" si="24"/>
        <v>5.1523875181702206E-2</v>
      </c>
      <c r="R117" s="15">
        <f>1-(1-O117)^(1/12)</f>
        <v>1</v>
      </c>
      <c r="S117" s="15">
        <f t="shared" si="26"/>
        <v>0.8912218120572537</v>
      </c>
      <c r="T117" s="15">
        <f t="shared" si="27"/>
        <v>0.94847612481829779</v>
      </c>
      <c r="U117" s="15">
        <f t="shared" si="28"/>
        <v>0</v>
      </c>
      <c r="V117" s="15"/>
      <c r="X117" s="10"/>
    </row>
    <row r="118" spans="1:26" x14ac:dyDescent="0.2">
      <c r="A118" s="113">
        <f t="shared" si="20"/>
        <v>111</v>
      </c>
      <c r="B118" s="64">
        <v>0.77736621519912796</v>
      </c>
      <c r="C118" s="10">
        <v>0.74668067951329697</v>
      </c>
      <c r="D118" s="10">
        <v>0.77736621519912796</v>
      </c>
      <c r="E118" s="10">
        <v>0.74668067951329697</v>
      </c>
      <c r="F118" s="10">
        <v>0.72071142280964218</v>
      </c>
      <c r="G118" s="10">
        <v>0.62828178454172756</v>
      </c>
      <c r="H118" s="10">
        <v>0.48420999999999997</v>
      </c>
      <c r="I118" s="10">
        <v>0.50197000000000003</v>
      </c>
      <c r="J118" s="66">
        <v>1</v>
      </c>
      <c r="K118" s="10"/>
      <c r="L118">
        <f t="shared" si="18"/>
        <v>111</v>
      </c>
      <c r="M118" s="121">
        <f t="shared" si="21"/>
        <v>0.74668067951329697</v>
      </c>
      <c r="N118" s="121">
        <f t="shared" si="29"/>
        <v>0.48420999999999997</v>
      </c>
      <c r="O118" s="121">
        <f t="shared" si="22"/>
        <v>1</v>
      </c>
      <c r="P118" s="15">
        <f t="shared" si="23"/>
        <v>0.10812150389930475</v>
      </c>
      <c r="Q118" s="15">
        <f t="shared" si="24"/>
        <v>5.3676968943731196E-2</v>
      </c>
      <c r="R118" s="15">
        <f t="shared" si="25"/>
        <v>1</v>
      </c>
      <c r="S118" s="15">
        <f t="shared" si="26"/>
        <v>0.89187849610069525</v>
      </c>
      <c r="T118" s="15">
        <f t="shared" si="27"/>
        <v>0.9463230310562688</v>
      </c>
      <c r="U118" s="15">
        <f t="shared" si="28"/>
        <v>0</v>
      </c>
      <c r="V118" s="15"/>
      <c r="X118" s="10"/>
    </row>
    <row r="119" spans="1:26" x14ac:dyDescent="0.2">
      <c r="A119" s="113">
        <f t="shared" si="20"/>
        <v>112</v>
      </c>
      <c r="B119" s="64">
        <v>0.77600785339806955</v>
      </c>
      <c r="C119" s="10">
        <v>0.74449832337989963</v>
      </c>
      <c r="D119" s="10">
        <v>0.77600785339806955</v>
      </c>
      <c r="E119" s="10">
        <v>0.74449832337989963</v>
      </c>
      <c r="F119" s="10">
        <v>0.71939380890476989</v>
      </c>
      <c r="G119" s="10">
        <v>0.62627256009197907</v>
      </c>
      <c r="H119" s="10">
        <v>0.49736000000000002</v>
      </c>
      <c r="I119" s="10">
        <v>0.50121000000000004</v>
      </c>
      <c r="J119" s="66">
        <v>1</v>
      </c>
      <c r="L119">
        <f t="shared" si="18"/>
        <v>112</v>
      </c>
      <c r="M119" s="121">
        <f t="shared" si="21"/>
        <v>0.74449832337989963</v>
      </c>
      <c r="N119" s="121">
        <f t="shared" si="29"/>
        <v>0.49736000000000002</v>
      </c>
      <c r="O119" s="121">
        <f t="shared" si="22"/>
        <v>1</v>
      </c>
      <c r="P119" s="15">
        <f t="shared" si="23"/>
        <v>0.10748372089741343</v>
      </c>
      <c r="Q119" s="15">
        <f t="shared" si="24"/>
        <v>5.5711384280767606E-2</v>
      </c>
      <c r="R119" s="15">
        <f t="shared" si="25"/>
        <v>1</v>
      </c>
      <c r="S119" s="15">
        <f t="shared" si="26"/>
        <v>0.89251627910258657</v>
      </c>
      <c r="T119" s="15">
        <f t="shared" si="27"/>
        <v>0.94428861571923239</v>
      </c>
      <c r="U119" s="15">
        <f t="shared" si="28"/>
        <v>0</v>
      </c>
      <c r="Z119" s="10"/>
    </row>
    <row r="120" spans="1:26" x14ac:dyDescent="0.2">
      <c r="A120" s="113">
        <f t="shared" si="20"/>
        <v>113</v>
      </c>
      <c r="B120" s="64">
        <v>0.77464946833249337</v>
      </c>
      <c r="C120" s="10">
        <v>0.74231623381616707</v>
      </c>
      <c r="D120" s="10">
        <v>0.77464946833249337</v>
      </c>
      <c r="E120" s="10">
        <v>0.74231623381616707</v>
      </c>
      <c r="F120" s="10">
        <v>0.7180763857814999</v>
      </c>
      <c r="G120" s="10">
        <v>0.62426468976862826</v>
      </c>
      <c r="H120" s="10">
        <v>0.50275999999999998</v>
      </c>
      <c r="I120" s="10">
        <v>0.50060000000000004</v>
      </c>
      <c r="J120" s="66">
        <v>1</v>
      </c>
      <c r="L120">
        <f t="shared" si="18"/>
        <v>113</v>
      </c>
      <c r="M120" s="121">
        <f t="shared" si="21"/>
        <v>0.74231623381616707</v>
      </c>
      <c r="N120" s="121">
        <f t="shared" si="29"/>
        <v>0.50275999999999998</v>
      </c>
      <c r="O120" s="121">
        <f t="shared" si="22"/>
        <v>1</v>
      </c>
      <c r="P120" s="15">
        <f t="shared" si="23"/>
        <v>0.10685098910943436</v>
      </c>
      <c r="Q120" s="15">
        <f t="shared" si="24"/>
        <v>5.6560971872701704E-2</v>
      </c>
      <c r="R120" s="15">
        <f t="shared" si="25"/>
        <v>1</v>
      </c>
      <c r="S120" s="15">
        <f t="shared" si="26"/>
        <v>0.89314901089056564</v>
      </c>
      <c r="T120" s="15">
        <f t="shared" si="27"/>
        <v>0.9434390281272983</v>
      </c>
      <c r="U120" s="15">
        <f t="shared" si="28"/>
        <v>0</v>
      </c>
      <c r="Z120" s="10"/>
    </row>
    <row r="121" spans="1:26" x14ac:dyDescent="0.2">
      <c r="A121" s="113">
        <f t="shared" si="20"/>
        <v>114</v>
      </c>
      <c r="B121" s="64">
        <v>0.77339082309409712</v>
      </c>
      <c r="C121" s="10">
        <v>0.74008790103208155</v>
      </c>
      <c r="D121" s="10">
        <v>0.77339082309409712</v>
      </c>
      <c r="E121" s="10">
        <v>0.74008790103208155</v>
      </c>
      <c r="F121" s="10">
        <v>0.71685588522474508</v>
      </c>
      <c r="G121" s="10">
        <v>0.62221541148297022</v>
      </c>
      <c r="H121" s="10">
        <v>0.50105</v>
      </c>
      <c r="I121" s="10">
        <v>0.5</v>
      </c>
      <c r="J121" s="66">
        <v>1</v>
      </c>
      <c r="L121">
        <f t="shared" si="18"/>
        <v>114</v>
      </c>
      <c r="M121" s="121">
        <f t="shared" si="21"/>
        <v>0.74008790103208155</v>
      </c>
      <c r="N121" s="121">
        <f t="shared" si="29"/>
        <v>0.50105</v>
      </c>
      <c r="O121" s="121">
        <f t="shared" si="22"/>
        <v>1</v>
      </c>
      <c r="P121" s="15">
        <f t="shared" si="23"/>
        <v>0.10620989700958938</v>
      </c>
      <c r="Q121" s="15">
        <f t="shared" si="24"/>
        <v>5.6291024520485844E-2</v>
      </c>
      <c r="R121" s="15">
        <f t="shared" si="25"/>
        <v>1</v>
      </c>
      <c r="S121" s="15">
        <f t="shared" si="26"/>
        <v>0.89379010299041062</v>
      </c>
      <c r="T121" s="15">
        <f t="shared" si="27"/>
        <v>0.94370897547951416</v>
      </c>
      <c r="U121" s="15">
        <f t="shared" si="28"/>
        <v>0</v>
      </c>
      <c r="Y121" s="10"/>
    </row>
    <row r="122" spans="1:26" x14ac:dyDescent="0.2">
      <c r="A122" s="113">
        <f t="shared" si="20"/>
        <v>115</v>
      </c>
      <c r="B122" s="64">
        <v>0.77203240903748915</v>
      </c>
      <c r="C122" s="10">
        <v>0.737969507517792</v>
      </c>
      <c r="D122" s="10">
        <v>0.77203240903748915</v>
      </c>
      <c r="E122" s="10">
        <v>0.737969507517792</v>
      </c>
      <c r="F122" s="10">
        <v>0.7155388448844866</v>
      </c>
      <c r="G122" s="10">
        <v>0.62026830864792393</v>
      </c>
      <c r="H122" s="10">
        <v>0.4995</v>
      </c>
      <c r="I122" s="10">
        <v>0.49930000000000002</v>
      </c>
      <c r="J122" s="66">
        <v>1</v>
      </c>
      <c r="L122">
        <f t="shared" si="18"/>
        <v>115</v>
      </c>
      <c r="M122" s="121">
        <f t="shared" si="21"/>
        <v>0.737969507517792</v>
      </c>
      <c r="N122" s="121">
        <f t="shared" si="29"/>
        <v>0.4995</v>
      </c>
      <c r="O122" s="121">
        <f t="shared" si="22"/>
        <v>1</v>
      </c>
      <c r="P122" s="15">
        <f t="shared" si="23"/>
        <v>0.10560508908407396</v>
      </c>
      <c r="Q122" s="15">
        <f t="shared" si="24"/>
        <v>5.6047067153322416E-2</v>
      </c>
      <c r="R122" s="15">
        <f t="shared" si="25"/>
        <v>1</v>
      </c>
      <c r="S122" s="15">
        <f t="shared" si="26"/>
        <v>0.89439491091592604</v>
      </c>
      <c r="T122" s="15">
        <f t="shared" si="27"/>
        <v>0.94395293284667758</v>
      </c>
      <c r="U122" s="15">
        <f t="shared" si="28"/>
        <v>0</v>
      </c>
      <c r="X122" s="10"/>
    </row>
    <row r="123" spans="1:26" x14ac:dyDescent="0.2">
      <c r="A123" s="113">
        <f t="shared" si="20"/>
        <v>116</v>
      </c>
      <c r="B123" s="64">
        <v>0.75896261685142608</v>
      </c>
      <c r="C123" s="10">
        <v>0.72444505387625213</v>
      </c>
      <c r="D123" s="10">
        <v>0.75896261685142608</v>
      </c>
      <c r="E123" s="10">
        <v>0.72444505387625213</v>
      </c>
      <c r="F123" s="10">
        <v>0.70287801061617194</v>
      </c>
      <c r="G123" s="10">
        <v>0.60786195849062918</v>
      </c>
      <c r="H123" s="10">
        <v>0.49975000000000003</v>
      </c>
      <c r="I123" s="10">
        <v>0.49959999999999999</v>
      </c>
      <c r="J123" s="66">
        <v>1</v>
      </c>
      <c r="L123">
        <f t="shared" si="18"/>
        <v>116</v>
      </c>
      <c r="M123" s="121">
        <f t="shared" si="21"/>
        <v>0.72444505387625213</v>
      </c>
      <c r="N123" s="121">
        <f t="shared" si="29"/>
        <v>0.49975000000000003</v>
      </c>
      <c r="O123" s="121">
        <f t="shared" si="22"/>
        <v>1</v>
      </c>
      <c r="P123" s="15">
        <f t="shared" si="23"/>
        <v>0.10184625677259096</v>
      </c>
      <c r="Q123" s="15">
        <f t="shared" si="24"/>
        <v>5.6086368231755501E-2</v>
      </c>
      <c r="R123" s="15">
        <f t="shared" si="25"/>
        <v>1</v>
      </c>
      <c r="S123" s="15">
        <f t="shared" si="26"/>
        <v>0.89815374322740904</v>
      </c>
      <c r="T123" s="15">
        <f t="shared" si="27"/>
        <v>0.9439136317682445</v>
      </c>
      <c r="U123" s="15">
        <f t="shared" si="28"/>
        <v>0</v>
      </c>
      <c r="X123" s="10"/>
    </row>
    <row r="124" spans="1:26" x14ac:dyDescent="0.2">
      <c r="A124" s="113">
        <f t="shared" si="20"/>
        <v>117</v>
      </c>
      <c r="B124" s="64">
        <v>0.75896261685142608</v>
      </c>
      <c r="C124" s="10">
        <v>0.72444505387625213</v>
      </c>
      <c r="D124" s="10">
        <v>0.75896261685142608</v>
      </c>
      <c r="E124" s="10">
        <v>0.72444505387625213</v>
      </c>
      <c r="F124" s="10">
        <v>0.70287801061617194</v>
      </c>
      <c r="G124" s="10">
        <v>0.60786195849062918</v>
      </c>
      <c r="H124" s="10">
        <v>0.49985000000000002</v>
      </c>
      <c r="I124" s="10">
        <v>0.49980000000000002</v>
      </c>
      <c r="J124" s="66">
        <v>1</v>
      </c>
      <c r="L124">
        <f t="shared" si="18"/>
        <v>117</v>
      </c>
      <c r="M124" s="121">
        <f t="shared" si="21"/>
        <v>0.72444505387625213</v>
      </c>
      <c r="N124" s="121">
        <f t="shared" si="29"/>
        <v>0.49985000000000002</v>
      </c>
      <c r="O124" s="121">
        <f t="shared" si="22"/>
        <v>1</v>
      </c>
      <c r="P124" s="15">
        <f t="shared" si="23"/>
        <v>0.10184625677259096</v>
      </c>
      <c r="Q124" s="15">
        <f t="shared" si="24"/>
        <v>5.610209370443564E-2</v>
      </c>
      <c r="R124" s="15">
        <f t="shared" si="25"/>
        <v>1</v>
      </c>
      <c r="S124" s="15">
        <f t="shared" si="26"/>
        <v>0.89815374322740904</v>
      </c>
      <c r="T124" s="15">
        <f t="shared" si="27"/>
        <v>0.94389790629556436</v>
      </c>
      <c r="U124" s="15">
        <f t="shared" si="28"/>
        <v>0</v>
      </c>
      <c r="X124" s="10"/>
    </row>
    <row r="125" spans="1:26" x14ac:dyDescent="0.2">
      <c r="A125" s="113">
        <f t="shared" si="20"/>
        <v>118</v>
      </c>
      <c r="B125" s="64">
        <v>0.75896261685142608</v>
      </c>
      <c r="C125" s="10">
        <v>0.72444505387625213</v>
      </c>
      <c r="D125" s="10">
        <v>0.75896261685142608</v>
      </c>
      <c r="E125" s="10">
        <v>0.72444505387625213</v>
      </c>
      <c r="F125" s="10">
        <v>0.70287801061617194</v>
      </c>
      <c r="G125" s="10">
        <v>0.60786195849062918</v>
      </c>
      <c r="H125" s="10">
        <v>0.5</v>
      </c>
      <c r="I125" s="10">
        <v>0.49995000000000001</v>
      </c>
      <c r="J125" s="66">
        <v>1</v>
      </c>
      <c r="L125">
        <f t="shared" si="18"/>
        <v>118</v>
      </c>
      <c r="M125" s="121">
        <f t="shared" si="21"/>
        <v>0.72444505387625213</v>
      </c>
      <c r="N125" s="121">
        <f t="shared" si="29"/>
        <v>0.5</v>
      </c>
      <c r="O125" s="121">
        <f t="shared" si="22"/>
        <v>1</v>
      </c>
      <c r="P125" s="15">
        <f t="shared" si="23"/>
        <v>0.10184625677259096</v>
      </c>
      <c r="Q125" s="15">
        <f t="shared" si="24"/>
        <v>5.6125687318306472E-2</v>
      </c>
      <c r="R125" s="15">
        <f t="shared" si="25"/>
        <v>1</v>
      </c>
      <c r="S125" s="15">
        <f t="shared" si="26"/>
        <v>0.89815374322740904</v>
      </c>
      <c r="T125" s="15">
        <f t="shared" si="27"/>
        <v>0.94387431268169353</v>
      </c>
      <c r="U125" s="15">
        <f t="shared" si="28"/>
        <v>0</v>
      </c>
      <c r="X125" s="10"/>
    </row>
    <row r="126" spans="1:26" x14ac:dyDescent="0.2">
      <c r="A126" s="113">
        <f t="shared" si="20"/>
        <v>119</v>
      </c>
      <c r="B126" s="64">
        <v>0.75896261685142608</v>
      </c>
      <c r="C126" s="10">
        <v>0.72444505387625213</v>
      </c>
      <c r="D126" s="10">
        <v>0.75896261685142608</v>
      </c>
      <c r="E126" s="10">
        <v>0.72444505387625213</v>
      </c>
      <c r="F126" s="10">
        <v>0.70287801061617194</v>
      </c>
      <c r="G126" s="10">
        <v>0.60786195849062918</v>
      </c>
      <c r="H126" s="10">
        <v>0.5</v>
      </c>
      <c r="I126" s="10">
        <v>0.5</v>
      </c>
      <c r="J126" s="66">
        <v>1</v>
      </c>
      <c r="L126">
        <f t="shared" si="18"/>
        <v>119</v>
      </c>
      <c r="M126" s="121">
        <f t="shared" si="21"/>
        <v>0.72444505387625213</v>
      </c>
      <c r="N126" s="121">
        <f t="shared" si="29"/>
        <v>0.5</v>
      </c>
      <c r="O126" s="121">
        <f t="shared" si="22"/>
        <v>1</v>
      </c>
      <c r="P126" s="15">
        <f t="shared" si="23"/>
        <v>0.10184625677259096</v>
      </c>
      <c r="Q126" s="15">
        <f t="shared" si="24"/>
        <v>5.6125687318306472E-2</v>
      </c>
      <c r="R126" s="15">
        <f t="shared" si="25"/>
        <v>1</v>
      </c>
      <c r="S126" s="15">
        <f t="shared" si="26"/>
        <v>0.89815374322740904</v>
      </c>
      <c r="T126" s="15">
        <f t="shared" si="27"/>
        <v>0.94387431268169353</v>
      </c>
      <c r="U126" s="15">
        <f t="shared" si="28"/>
        <v>0</v>
      </c>
      <c r="X126" s="10"/>
    </row>
    <row r="127" spans="1:26" x14ac:dyDescent="0.2">
      <c r="A127" s="113">
        <f t="shared" si="20"/>
        <v>120</v>
      </c>
      <c r="B127" s="64">
        <v>1</v>
      </c>
      <c r="C127" s="65">
        <v>1</v>
      </c>
      <c r="D127" s="65">
        <v>1</v>
      </c>
      <c r="E127" s="65">
        <v>1</v>
      </c>
      <c r="F127" s="65">
        <v>1</v>
      </c>
      <c r="G127" s="65">
        <v>1</v>
      </c>
      <c r="H127" s="65">
        <v>1</v>
      </c>
      <c r="I127" s="65">
        <v>1</v>
      </c>
      <c r="J127" s="65">
        <v>1</v>
      </c>
      <c r="L127">
        <f t="shared" si="18"/>
        <v>120</v>
      </c>
      <c r="M127" s="121">
        <f t="shared" si="21"/>
        <v>1</v>
      </c>
      <c r="N127" s="121">
        <f t="shared" si="29"/>
        <v>1</v>
      </c>
      <c r="O127" s="121">
        <f t="shared" si="22"/>
        <v>1</v>
      </c>
      <c r="P127" s="15">
        <f t="shared" si="23"/>
        <v>1</v>
      </c>
      <c r="Q127" s="15">
        <f t="shared" si="24"/>
        <v>1</v>
      </c>
      <c r="R127" s="15">
        <f t="shared" si="25"/>
        <v>1</v>
      </c>
      <c r="S127" s="15">
        <f t="shared" si="26"/>
        <v>0</v>
      </c>
      <c r="T127" s="15">
        <f t="shared" si="27"/>
        <v>0</v>
      </c>
      <c r="U127" s="15">
        <f t="shared" si="28"/>
        <v>0</v>
      </c>
      <c r="X127" s="10"/>
    </row>
    <row r="128" spans="1:26" x14ac:dyDescent="0.2">
      <c r="A128" s="113">
        <f t="shared" si="20"/>
        <v>121</v>
      </c>
      <c r="B128" s="10">
        <f t="shared" ref="B128:J128" si="30">MIN(B6:B127)</f>
        <v>8.4761045373250903E-6</v>
      </c>
      <c r="C128" s="10">
        <f t="shared" si="30"/>
        <v>1.3823468417030441E-5</v>
      </c>
      <c r="D128" s="10">
        <f t="shared" si="30"/>
        <v>8.4761045373250903E-6</v>
      </c>
      <c r="E128" s="10">
        <f t="shared" si="30"/>
        <v>1.3823468417030441E-5</v>
      </c>
      <c r="F128" s="10">
        <f t="shared" si="30"/>
        <v>4.229318860226046E-5</v>
      </c>
      <c r="G128" s="10">
        <f t="shared" si="30"/>
        <v>1.3893957721771631E-4</v>
      </c>
      <c r="H128" s="10">
        <f t="shared" si="30"/>
        <v>1E-4</v>
      </c>
      <c r="I128" s="10">
        <f t="shared" si="30"/>
        <v>8.0000000000000007E-5</v>
      </c>
      <c r="J128" s="10">
        <f t="shared" si="30"/>
        <v>6.9999999999999994E-5</v>
      </c>
      <c r="X128" s="10"/>
    </row>
    <row r="129" spans="6:24" x14ac:dyDescent="0.2">
      <c r="F129" s="10"/>
      <c r="X129" s="10"/>
    </row>
    <row r="130" spans="6:24" x14ac:dyDescent="0.2">
      <c r="F130" s="10"/>
      <c r="X130" s="10"/>
    </row>
    <row r="131" spans="6:24" x14ac:dyDescent="0.2">
      <c r="F131" s="10"/>
      <c r="X131" s="10"/>
    </row>
    <row r="132" spans="6:24" x14ac:dyDescent="0.2">
      <c r="F132" s="10"/>
      <c r="X132" s="10"/>
    </row>
    <row r="133" spans="6:24" x14ac:dyDescent="0.2">
      <c r="F133" s="10"/>
      <c r="X133" s="10"/>
    </row>
    <row r="134" spans="6:24" x14ac:dyDescent="0.2">
      <c r="F134" s="10"/>
      <c r="X134" s="10"/>
    </row>
    <row r="135" spans="6:24" x14ac:dyDescent="0.2">
      <c r="F135" s="10"/>
      <c r="X135" s="10"/>
    </row>
    <row r="136" spans="6:24" x14ac:dyDescent="0.2">
      <c r="F136" s="10"/>
      <c r="X136" s="10"/>
    </row>
    <row r="137" spans="6:24" x14ac:dyDescent="0.2">
      <c r="F137" s="10"/>
      <c r="X137" s="10"/>
    </row>
    <row r="138" spans="6:24" x14ac:dyDescent="0.2">
      <c r="F138" s="10"/>
      <c r="X138" s="10"/>
    </row>
    <row r="139" spans="6:24" x14ac:dyDescent="0.2">
      <c r="F139" s="10"/>
      <c r="X139" s="10"/>
    </row>
    <row r="140" spans="6:24" x14ac:dyDescent="0.2">
      <c r="F140" s="10"/>
      <c r="X140" s="10"/>
    </row>
    <row r="141" spans="6:24" x14ac:dyDescent="0.2">
      <c r="F141" s="10"/>
      <c r="X141" s="10"/>
    </row>
    <row r="142" spans="6:24" x14ac:dyDescent="0.2">
      <c r="F142" s="10"/>
      <c r="X142" s="10"/>
    </row>
    <row r="143" spans="6:24" x14ac:dyDescent="0.2">
      <c r="F143" s="10"/>
      <c r="X143" s="10"/>
    </row>
    <row r="144" spans="6:24" x14ac:dyDescent="0.2">
      <c r="F144" s="10"/>
      <c r="X144" s="10"/>
    </row>
    <row r="145" spans="6:24" x14ac:dyDescent="0.2">
      <c r="F145" s="10"/>
      <c r="X145" s="10"/>
    </row>
    <row r="146" spans="6:24" x14ac:dyDescent="0.2">
      <c r="F146" s="10"/>
      <c r="X146" s="10"/>
    </row>
    <row r="147" spans="6:24" x14ac:dyDescent="0.2">
      <c r="F147" s="10"/>
      <c r="X147" s="10"/>
    </row>
    <row r="148" spans="6:24" x14ac:dyDescent="0.2">
      <c r="F148" s="10"/>
      <c r="X148" s="10"/>
    </row>
    <row r="149" spans="6:24" x14ac:dyDescent="0.2">
      <c r="F149" s="10"/>
      <c r="X149" s="10"/>
    </row>
  </sheetData>
  <mergeCells count="1">
    <mergeCell ref="P5:U5"/>
  </mergeCells>
  <phoneticPr fontId="2" type="noConversion"/>
  <printOptions gridLines="1"/>
  <pageMargins left="0.75" right="0.75" top="1" bottom="1" header="0.5" footer="0.5"/>
  <pageSetup orientation="portrait" r:id="rId1"/>
  <headerFooter alignWithMargins="0">
    <oddHeader>&amp;L&amp;F&amp;RPrinted &amp;D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Q1595"/>
  <sheetViews>
    <sheetView zoomScale="70" zoomScaleNormal="70" workbookViewId="0">
      <pane xSplit="6" ySplit="2" topLeftCell="G1220" activePane="bottomRight" state="frozen"/>
      <selection activeCell="C1" sqref="C1:C2"/>
      <selection pane="topRight" activeCell="C1" sqref="C1:C2"/>
      <selection pane="bottomLeft" activeCell="C1" sqref="C1:C2"/>
      <selection pane="bottomRight" activeCell="K1264" sqref="K1264"/>
    </sheetView>
  </sheetViews>
  <sheetFormatPr defaultRowHeight="12.75" x14ac:dyDescent="0.2"/>
  <cols>
    <col min="1" max="1" width="7.42578125" customWidth="1"/>
    <col min="2" max="2" width="10.85546875" customWidth="1"/>
    <col min="3" max="3" width="6.5703125" customWidth="1"/>
    <col min="4" max="4" width="8.42578125" customWidth="1"/>
    <col min="5" max="6" width="7.42578125" customWidth="1"/>
    <col min="7" max="9" width="14.42578125" customWidth="1"/>
    <col min="10" max="10" width="5.85546875" customWidth="1"/>
    <col min="11" max="18" width="11.42578125" customWidth="1"/>
    <col min="19" max="19" width="13.85546875" customWidth="1"/>
    <col min="20" max="21" width="11.42578125" customWidth="1"/>
    <col min="22" max="26" width="11.85546875" customWidth="1"/>
    <col min="27" max="27" width="9.5703125" bestFit="1" customWidth="1"/>
    <col min="28" max="37" width="11.85546875" style="15" customWidth="1"/>
    <col min="40" max="41" width="19.5703125" customWidth="1"/>
  </cols>
  <sheetData>
    <row r="1" spans="1:43" ht="47.1" customHeight="1" x14ac:dyDescent="0.2">
      <c r="A1" s="155" t="s">
        <v>166</v>
      </c>
      <c r="B1" s="155"/>
      <c r="C1" s="155"/>
      <c r="D1" s="155"/>
      <c r="E1" s="155"/>
      <c r="F1" s="155"/>
      <c r="G1" s="2" t="s">
        <v>167</v>
      </c>
      <c r="H1" s="2"/>
      <c r="I1" s="13"/>
      <c r="K1" s="13" t="s">
        <v>168</v>
      </c>
      <c r="L1" s="13"/>
      <c r="M1" s="13"/>
      <c r="N1" s="13"/>
      <c r="O1" s="13"/>
      <c r="P1" s="13"/>
      <c r="Q1" s="13"/>
      <c r="R1" s="13"/>
      <c r="T1" s="13"/>
      <c r="V1" s="13" t="s">
        <v>52</v>
      </c>
      <c r="W1" s="13"/>
      <c r="X1" s="19"/>
      <c r="Y1" s="19"/>
      <c r="Z1" s="19"/>
      <c r="AA1" s="13"/>
      <c r="AB1" s="83" t="s">
        <v>53</v>
      </c>
      <c r="AC1" s="84"/>
      <c r="AD1" s="84"/>
      <c r="AE1" s="85"/>
      <c r="AF1" s="84"/>
      <c r="AG1" s="84"/>
      <c r="AH1" s="84"/>
      <c r="AI1" s="84"/>
      <c r="AJ1"/>
      <c r="AK1"/>
    </row>
    <row r="2" spans="1:43" s="5" customFormat="1" ht="57.75" customHeight="1" x14ac:dyDescent="0.2">
      <c r="A2" s="5" t="s">
        <v>48</v>
      </c>
      <c r="B2" s="5" t="s">
        <v>2</v>
      </c>
      <c r="C2" s="5" t="s">
        <v>4</v>
      </c>
      <c r="D2" s="5" t="s">
        <v>169</v>
      </c>
      <c r="E2" s="5" t="s">
        <v>221</v>
      </c>
      <c r="F2" s="5" t="s">
        <v>222</v>
      </c>
      <c r="G2" s="5" t="s">
        <v>170</v>
      </c>
      <c r="H2" s="5" t="s">
        <v>33</v>
      </c>
      <c r="I2" s="5" t="s">
        <v>34</v>
      </c>
      <c r="K2" s="5" t="s">
        <v>48</v>
      </c>
      <c r="P2" s="5" t="s">
        <v>58</v>
      </c>
      <c r="Q2" s="5" t="s">
        <v>59</v>
      </c>
      <c r="R2" s="5" t="s">
        <v>60</v>
      </c>
      <c r="S2" s="5" t="s">
        <v>168</v>
      </c>
      <c r="V2" s="5" t="s">
        <v>31</v>
      </c>
      <c r="W2" s="5" t="s">
        <v>32</v>
      </c>
      <c r="X2" s="67" t="s">
        <v>102</v>
      </c>
      <c r="Y2" s="67" t="s">
        <v>104</v>
      </c>
      <c r="Z2" s="129" t="s">
        <v>105</v>
      </c>
      <c r="AA2" s="67" t="s">
        <v>106</v>
      </c>
      <c r="AB2" s="20" t="s">
        <v>51</v>
      </c>
      <c r="AC2" s="67" t="s">
        <v>109</v>
      </c>
      <c r="AD2" s="67" t="s">
        <v>110</v>
      </c>
      <c r="AE2" s="5" t="s">
        <v>35</v>
      </c>
      <c r="AF2" s="5" t="s">
        <v>108</v>
      </c>
      <c r="AG2" s="67" t="s">
        <v>107</v>
      </c>
      <c r="AH2" s="5" t="s">
        <v>37</v>
      </c>
      <c r="AI2" s="5" t="s">
        <v>36</v>
      </c>
      <c r="AJ2" s="5" t="s">
        <v>55</v>
      </c>
      <c r="AK2" s="86" t="s">
        <v>171</v>
      </c>
      <c r="AN2" s="5" t="s">
        <v>172</v>
      </c>
      <c r="AO2" s="5" t="s">
        <v>173</v>
      </c>
    </row>
    <row r="3" spans="1:43" x14ac:dyDescent="0.2">
      <c r="T3" s="18"/>
      <c r="AB3" s="68"/>
      <c r="AD3"/>
    </row>
    <row r="4" spans="1:43" x14ac:dyDescent="0.2">
      <c r="B4" t="str">
        <f>VLOOKUP(Calculations!$A$7,Months,2)</f>
        <v>January</v>
      </c>
      <c r="C4">
        <f>Personal!L18</f>
        <v>2023</v>
      </c>
      <c r="D4">
        <f>C4*100+VLOOKUP(Calculations!$A$7,Months,1)</f>
        <v>202301</v>
      </c>
      <c r="E4">
        <f>ROUND(Calculations!J20,0)</f>
        <v>42</v>
      </c>
      <c r="F4">
        <f>ROUND(Calculations!K20,0)</f>
        <v>40</v>
      </c>
      <c r="P4" s="11"/>
      <c r="Q4" s="11"/>
      <c r="R4" s="11"/>
      <c r="T4" s="24"/>
      <c r="V4" s="121">
        <f>VLOOKUP(E4,Rates2,5)*VLOOKUP(E4,Mort_Imp_Retirees,C4-'Mort Imp Cume'!$C$4+2)*Calculations!$B$1/30</f>
        <v>8.3114987048160671E-5</v>
      </c>
      <c r="W4" s="15">
        <f>1-V4</f>
        <v>0.99991688501295184</v>
      </c>
      <c r="X4" s="121">
        <f>VLOOKUP(F4,Rates2,6)*VLOOKUP(F4,Mort_Imp_Survivors,C4-'Mort Imp Cume'!$C$4+2)*Calculations!$B$1/30</f>
        <v>7.7533054016254432E-5</v>
      </c>
      <c r="Y4" s="15">
        <f>1-X4</f>
        <v>0.99992246694598375</v>
      </c>
      <c r="Z4" s="121">
        <f>VLOOKUP(F4,Rates2,7)*VLOOKUP(F4,Mort_Imp_Survivors,C4-'Mort Imp Cume'!$C$4+2)</f>
        <v>1.4761979486466181E-4</v>
      </c>
      <c r="AA4" s="15">
        <f>1-Z4</f>
        <v>0.99985238020513534</v>
      </c>
      <c r="AB4" s="68">
        <v>1</v>
      </c>
      <c r="AC4" s="15">
        <v>1</v>
      </c>
      <c r="AD4" s="15">
        <v>1</v>
      </c>
      <c r="AE4" s="15">
        <v>1</v>
      </c>
      <c r="AF4" s="15">
        <v>0</v>
      </c>
      <c r="AG4" s="15">
        <f>AE4*V4*Y4</f>
        <v>8.3108542889380306E-5</v>
      </c>
      <c r="AH4" s="15">
        <v>0</v>
      </c>
      <c r="AI4" s="15">
        <v>0</v>
      </c>
      <c r="AJ4" s="15">
        <f>AB4*V4</f>
        <v>8.3114987048160671E-5</v>
      </c>
      <c r="AK4" s="15">
        <f>AE4*X4+AH4*Z4</f>
        <v>7.7533054016254432E-5</v>
      </c>
    </row>
    <row r="5" spans="1:43" x14ac:dyDescent="0.2">
      <c r="A5">
        <v>1</v>
      </c>
      <c r="B5" t="str">
        <f>VLOOKUP(Calculations!$A$7+1,Months,2)</f>
        <v>February</v>
      </c>
      <c r="C5">
        <f t="shared" ref="C5:C68" si="0">C4+IF(B4="December",1,0)</f>
        <v>2023</v>
      </c>
      <c r="D5">
        <f>C5*100+VLOOKUP(IF(Calculations!$A$7+A5&gt;12,Calculations!$A$7-12+A5,Calculations!$A$7+A5),Months,1)</f>
        <v>202302</v>
      </c>
      <c r="E5">
        <f>ROUND(Calculations!J21,0)</f>
        <v>42</v>
      </c>
      <c r="F5">
        <f>ROUND(Calculations!K21,0)</f>
        <v>40</v>
      </c>
      <c r="G5" s="11">
        <f>Career!$F$9*Calculations!$B$1/30*0.55</f>
        <v>1430.0000000000002</v>
      </c>
      <c r="H5" s="11">
        <f>Career!$F$9*Calculations!$B$1/30*0.55</f>
        <v>1430.0000000000002</v>
      </c>
      <c r="I5" s="11">
        <f>H5*(1-'Retiree Assumptions'!$F$8)</f>
        <v>1258.4000000000003</v>
      </c>
      <c r="J5" s="11"/>
      <c r="K5">
        <f>IF(Personal!L18=Personal!G28,1,0)+IF(AND(Personal!G28=Personal!L18+1,Personal!G18="December"),1,0)</f>
        <v>0</v>
      </c>
      <c r="L5">
        <f>IF(AND(C5&gt;=Personal!$G$28,OR(S4&gt;0,S5&gt;0)),1,0)</f>
        <v>0</v>
      </c>
      <c r="M5">
        <f>IF(AND(C5&gt;=Personal!$G$28,OR(S4&gt;0,S5&gt;0)),1,0)</f>
        <v>0</v>
      </c>
      <c r="N5">
        <f>C5</f>
        <v>2023</v>
      </c>
      <c r="O5">
        <f>F5</f>
        <v>40</v>
      </c>
      <c r="P5" s="11">
        <f>I5*30/Calculations!$B$1*12</f>
        <v>15100.800000000003</v>
      </c>
      <c r="Q5" s="11">
        <f>$AD5*I5*30/Calculations!$B$1/(Calculations!$C$18^(A5-1+Calculations!$B$1/30))</f>
        <v>1254.5921692202107</v>
      </c>
      <c r="R5" s="11">
        <f>IF(Q5=0,0,SUM(Q5:Q$1071)*I5/Q5)*30/Calculations!$B$1</f>
        <v>469227.28748058464</v>
      </c>
      <c r="S5" s="11">
        <f>IF(OR(C4=Personal!G28,C5=Personal!G28),Personal!G26,0)</f>
        <v>0</v>
      </c>
      <c r="T5">
        <f t="shared" ref="T5:T68" si="1">IF(T4&gt;1,T4,IF(T4&gt;0,IF(L5&gt;0,1,IF(S4&gt;0,3,2)),IF(S5=0,0,1)))</f>
        <v>0</v>
      </c>
      <c r="U5" s="11"/>
      <c r="V5" s="121">
        <f>VLOOKUP(E5,Rates2,5)*VLOOKUP(E5,Mort_Imp_Retirees,C5-'Mort Imp Cume'!$C$4+2)</f>
        <v>8.3114987048160671E-5</v>
      </c>
      <c r="W5" s="15">
        <f>1-V5</f>
        <v>0.99991688501295184</v>
      </c>
      <c r="X5" s="121">
        <f>VLOOKUP(F5,Rates2,6)*VLOOKUP(F5,Mort_Imp_Survivors,C5-'Mort Imp Cume'!$C$4+2)</f>
        <v>7.7533054016254432E-5</v>
      </c>
      <c r="Y5" s="15">
        <f>1-X5</f>
        <v>0.99992246694598375</v>
      </c>
      <c r="Z5" s="121">
        <f>VLOOKUP(F5,Rates2,7)*VLOOKUP(F5,Mort_Imp_Survivors,C5-'Mort Imp Cume'!$C$4+2)</f>
        <v>1.4761979486466181E-4</v>
      </c>
      <c r="AA5" s="15">
        <f>1-Z5</f>
        <v>0.99985238020513534</v>
      </c>
      <c r="AB5" s="68">
        <f>PRODUCT(W$4:W4)</f>
        <v>0.99991688501295184</v>
      </c>
      <c r="AC5" s="15">
        <f>PRODUCT(Y$4:Y4)</f>
        <v>0.99992246694598375</v>
      </c>
      <c r="AD5" s="15">
        <f>PRODUCT(AA$4:AA4)</f>
        <v>0.99985238020513534</v>
      </c>
      <c r="AE5" s="15">
        <f t="shared" ref="AE5:AE68" si="2">AB5*AC5</f>
        <v>0.99983935840309435</v>
      </c>
      <c r="AF5" s="15">
        <f t="shared" ref="AF5:AF68" si="3">AB5*(1-AC5)</f>
        <v>7.7526609857474067E-5</v>
      </c>
      <c r="AG5" s="15">
        <f t="shared" ref="AG5:AG68" si="4">AE5*V5*Y5</f>
        <v>8.3095192200334061E-5</v>
      </c>
      <c r="AH5" s="15">
        <f t="shared" ref="AH5:AH68" si="5">AH4*AA4+AG4</f>
        <v>8.3108542889380306E-5</v>
      </c>
      <c r="AI5" s="15">
        <f>1-AE5-AF5-AH5</f>
        <v>6.4441587985665082E-9</v>
      </c>
      <c r="AJ5" s="15">
        <f>AB5*V5</f>
        <v>8.3108078947088658E-5</v>
      </c>
      <c r="AK5" s="15">
        <f t="shared" ref="AK5:AK68" si="6">AE5*X5+AH5*Z5</f>
        <v>7.7532867448697117E-5</v>
      </c>
      <c r="AL5">
        <f>IF(C4=Personal!G28,1,0)+IF(AND(Personal!G28=Personal!L18+1,Personal!G18="December"),1,0)</f>
        <v>0</v>
      </c>
      <c r="AM5">
        <f>IF(AL5=0,0,1)</f>
        <v>0</v>
      </c>
      <c r="AN5" s="25">
        <f>SUMPRODUCT(AK$5:AK891,A$5:A891)/12+Calculations!C9+Calculations!D9/12</f>
        <v>88.463129398041815</v>
      </c>
      <c r="AO5" s="25">
        <f>SUMPRODUCT(AK$5:AK891,AL$5:AL891)/SUMPRODUCT(AK5:AK891,AM5:AM891)/12</f>
        <v>23.221814623308475</v>
      </c>
      <c r="AP5" s="58">
        <f>IF(Calculations!C9+Valuation!AO6&gt;Valuation!AN6,1,0)</f>
        <v>0</v>
      </c>
      <c r="AQ5" t="s">
        <v>174</v>
      </c>
    </row>
    <row r="6" spans="1:43" x14ac:dyDescent="0.2">
      <c r="A6">
        <f t="shared" ref="A6:A69" si="7">A5+1</f>
        <v>2</v>
      </c>
      <c r="B6" t="str">
        <f>VLOOKUP(Calculations!$A$7+2,Months,2)</f>
        <v>March</v>
      </c>
      <c r="C6">
        <f t="shared" si="0"/>
        <v>2023</v>
      </c>
      <c r="D6">
        <f>C6*100+VLOOKUP(IF(Calculations!$A$7+A6&gt;12,Calculations!$A$7-12+A6,Calculations!$A$7+A6),Months,1)</f>
        <v>202303</v>
      </c>
      <c r="E6">
        <f>ROUND(Calculations!J22,0)</f>
        <v>42</v>
      </c>
      <c r="F6">
        <f>ROUND(Calculations!K22,0)</f>
        <v>40</v>
      </c>
      <c r="G6" s="11">
        <f>G5*30/Calculations!$B$1*IF($B6="January",(1+IF(C6&gt;Personal!$L$18+1,Calculations!$B$14,Calculations!$B$13)),1)</f>
        <v>1430.0000000000002</v>
      </c>
      <c r="H6" s="11">
        <f>IF(AND(Career!$F$15="Yes",$E6=62,$E5=61),G6,H5*30/Calculations!$B$1*IF($B6="January",(1+IF(C6&gt;Personal!$L$18+1,Calculations!$C$14,Calculations!$C$13)),1))</f>
        <v>1430.0000000000002</v>
      </c>
      <c r="I6" s="11">
        <f>H6*(1-'Retiree Assumptions'!$F$8)</f>
        <v>1258.4000000000003</v>
      </c>
      <c r="J6" s="11"/>
      <c r="K6">
        <f>IF(Personal!L18=Personal!G28,2,1)+IF(AND(Personal!G28=Personal!L18+1,Personal!G18="December"),1,0)</f>
        <v>1</v>
      </c>
      <c r="L6">
        <f>IF(AND(C6&gt;=Personal!$G$28,MAX(L$5:L5)&lt;$AO$8,OR(S5&gt;0,S6&gt;0)),L5+1,0)</f>
        <v>0</v>
      </c>
      <c r="M6" t="str">
        <f>IF(AND(C6&gt;=Personal!$G$28,MAX(L$5:L5)&lt;$AO$8,OR(S5&gt;0,S6&gt;0)),L5+1,"")</f>
        <v/>
      </c>
      <c r="N6">
        <f t="shared" ref="N6:N69" si="8">C6</f>
        <v>2023</v>
      </c>
      <c r="O6">
        <f t="shared" ref="O6:O69" si="9">F6</f>
        <v>40</v>
      </c>
      <c r="P6" s="11">
        <f>I6*12</f>
        <v>15100.800000000003</v>
      </c>
      <c r="Q6" s="11">
        <f>$AD6*I6/(Calculations!$C$18^(A6-1+Calculations!$B$1/30))</f>
        <v>1250.7958606712286</v>
      </c>
      <c r="R6" s="11">
        <f>IF(Q6=0,0,SUM(Q6:Q$1071)*I6/Q6)</f>
        <v>469389.22659751045</v>
      </c>
      <c r="S6" s="11">
        <f>IF(S5&gt;0,MAX((S5+I6/2)*(Calculations!$C$18-1)+S5-I6,0),IF(AND(Personal!$G$28=Valuation!C6,Personal!$G$28&gt;Valuation!C5),Personal!$G$26,0))</f>
        <v>0</v>
      </c>
      <c r="T6">
        <f t="shared" si="1"/>
        <v>0</v>
      </c>
      <c r="U6" s="11"/>
      <c r="V6" s="121">
        <f>VLOOKUP(E6,Rates2,5)*VLOOKUP(E6,Mort_Imp_Retirees,C6-'Mort Imp Cume'!$C$4+2)</f>
        <v>8.3114987048160671E-5</v>
      </c>
      <c r="W6" s="15">
        <f t="shared" ref="W6:W69" si="10">1-V6</f>
        <v>0.99991688501295184</v>
      </c>
      <c r="X6" s="121">
        <f>VLOOKUP(F6,Rates2,6)*VLOOKUP(F6,Mort_Imp_Survivors,C6-'Mort Imp Cume'!$C$4+2)</f>
        <v>7.7533054016254432E-5</v>
      </c>
      <c r="Y6" s="15">
        <f t="shared" ref="Y6:Y69" si="11">1-X6</f>
        <v>0.99992246694598375</v>
      </c>
      <c r="Z6" s="121">
        <f>VLOOKUP(F6,Rates2,7)*VLOOKUP(F6,Mort_Imp_Survivors,C6-'Mort Imp Cume'!$C$4+2)</f>
        <v>1.4761979486466181E-4</v>
      </c>
      <c r="AA6" s="15">
        <f t="shared" ref="AA6:AA69" si="12">1-Z6</f>
        <v>0.99985238020513534</v>
      </c>
      <c r="AB6" s="68">
        <f>PRODUCT(W$4:W5)</f>
        <v>0.99983377693400477</v>
      </c>
      <c r="AC6" s="15">
        <f>PRODUCT(Y$4:Y5)</f>
        <v>0.999844939903342</v>
      </c>
      <c r="AD6" s="15">
        <f>PRODUCT(AA$4:AA5)</f>
        <v>0.99970478220187453</v>
      </c>
      <c r="AE6" s="15">
        <f t="shared" si="2"/>
        <v>0.99967874261191148</v>
      </c>
      <c r="AF6" s="15">
        <f t="shared" si="3"/>
        <v>1.5503432209331957E-4</v>
      </c>
      <c r="AG6" s="15">
        <f t="shared" si="4"/>
        <v>8.3081843655963828E-5</v>
      </c>
      <c r="AH6" s="15">
        <f t="shared" si="5"/>
        <v>1.6619146662366153E-4</v>
      </c>
      <c r="AI6" s="15">
        <f t="shared" ref="AI6:AI69" si="13">1-AE6-AF6-AH6</f>
        <v>3.1599371543906312E-8</v>
      </c>
      <c r="AJ6" s="15">
        <f t="shared" ref="AJ6:AJ69" si="14">AB6*V6</f>
        <v>8.3101171420183376E-5</v>
      </c>
      <c r="AK6" s="15">
        <f t="shared" si="6"/>
        <v>7.7532679100041896E-5</v>
      </c>
      <c r="AL6">
        <f>IF(AL5&gt;0,AL5+1,IF(AND(B6="January",C6&gt;=Personal!$G$28,F6&lt;=100,AL5=0),1,0))</f>
        <v>0</v>
      </c>
      <c r="AM6">
        <f t="shared" ref="AM6:AM69" si="15">IF(AL6=0,0,1)</f>
        <v>0</v>
      </c>
      <c r="AN6" s="58">
        <f>ROUNDDOWN(AN5,0)</f>
        <v>88</v>
      </c>
      <c r="AO6" s="58">
        <f>ROUND(AO5,0)</f>
        <v>23</v>
      </c>
      <c r="AP6" s="58">
        <f>AO6-AP5</f>
        <v>23</v>
      </c>
    </row>
    <row r="7" spans="1:43" x14ac:dyDescent="0.2">
      <c r="A7">
        <f t="shared" si="7"/>
        <v>3</v>
      </c>
      <c r="B7" t="str">
        <f>VLOOKUP(Calculations!$A$7+3,Months,2)</f>
        <v>April</v>
      </c>
      <c r="C7">
        <f t="shared" si="0"/>
        <v>2023</v>
      </c>
      <c r="D7">
        <f>C7*100+VLOOKUP(IF(Calculations!$A$7+A7&gt;12,Calculations!$A$7-12+A7,Calculations!$A$7+A7),Months,1)</f>
        <v>202304</v>
      </c>
      <c r="E7">
        <f>ROUND(Calculations!J23,0)</f>
        <v>42</v>
      </c>
      <c r="F7">
        <f>ROUND(Calculations!K23,0)</f>
        <v>40</v>
      </c>
      <c r="G7" s="11">
        <f>G6*IF($B7="January",(1+IF(C7&gt;Personal!$L$18+1,Calculations!$B$14,Calculations!$B$13)),1)</f>
        <v>1430.0000000000002</v>
      </c>
      <c r="H7" s="11">
        <f>IF(AND(Career!$F$15="Yes",$E7=62,$E6=61),G7,H6*IF($B7="January",(1+IF(C7&gt;Personal!$L$18+1,Calculations!$C$14,Calculations!$C$13)),1))</f>
        <v>1430.0000000000002</v>
      </c>
      <c r="I7" s="11">
        <f>H7*(1-'Retiree Assumptions'!$F$8)</f>
        <v>1258.4000000000003</v>
      </c>
      <c r="J7" s="11"/>
      <c r="K7">
        <f>IF(OR(AND(L8=0,L7&gt;0),AND(B7="February",C7&gt;=Personal!$G$28,C7&lt;=Personal!$G$28+5,L6&gt;0),AND(B7="February",MOD(C7-Personal!$G$28,5)=0,L6&gt;0)),K6+1,K6)</f>
        <v>1</v>
      </c>
      <c r="L7">
        <f>IF(AND(C7&gt;=Personal!$G$28,MAX(L$5:L6)&lt;$AO$8,OR(S6&gt;0,S7&gt;0)),L6+1,0)</f>
        <v>0</v>
      </c>
      <c r="M7" t="str">
        <f>IF(AND(C7&gt;=Personal!$G$28,MAX(L$5:L6)&lt;$AO$8,OR(S6&gt;0,S7&gt;0)),L6+1,"")</f>
        <v/>
      </c>
      <c r="N7">
        <f t="shared" si="8"/>
        <v>2023</v>
      </c>
      <c r="O7">
        <f t="shared" si="9"/>
        <v>40</v>
      </c>
      <c r="P7" s="11">
        <f t="shared" ref="P7:P70" si="16">I7*12</f>
        <v>15100.800000000003</v>
      </c>
      <c r="Q7" s="11">
        <f>$AD7*I7/(Calculations!$C$18^(A7-1+Calculations!$B$1/30))</f>
        <v>1247.0110394875851</v>
      </c>
      <c r="R7" s="11">
        <f>IF(Q7=0,0,SUM(Q7:Q$1071)*I7/Q7)</f>
        <v>469551.65721818467</v>
      </c>
      <c r="S7" s="11">
        <f>IF(S6&gt;0,MAX((S6+I7/2)*(Calculations!$C$18-1)+S6-I7,0),IF(AND(Personal!$G$28=Valuation!C7,Personal!$G$28&gt;Valuation!C6),Personal!$G$26,0))</f>
        <v>0</v>
      </c>
      <c r="T7">
        <f t="shared" si="1"/>
        <v>0</v>
      </c>
      <c r="U7" s="11"/>
      <c r="V7" s="121">
        <f>VLOOKUP(E7,Rates2,5)*VLOOKUP(E7,Mort_Imp_Retirees,C7-'Mort Imp Cume'!$C$4+2)</f>
        <v>8.3114987048160671E-5</v>
      </c>
      <c r="W7" s="15">
        <f t="shared" si="10"/>
        <v>0.99991688501295184</v>
      </c>
      <c r="X7" s="121">
        <f>VLOOKUP(F7,Rates2,6)*VLOOKUP(F7,Mort_Imp_Survivors,C7-'Mort Imp Cume'!$C$4+2)</f>
        <v>7.7533054016254432E-5</v>
      </c>
      <c r="Y7" s="15">
        <f t="shared" si="11"/>
        <v>0.99992246694598375</v>
      </c>
      <c r="Z7" s="121">
        <f>VLOOKUP(F7,Rates2,7)*VLOOKUP(F7,Mort_Imp_Survivors,C7-'Mort Imp Cume'!$C$4+2)</f>
        <v>1.4761979486466181E-4</v>
      </c>
      <c r="AA7" s="15">
        <f t="shared" si="12"/>
        <v>0.99985238020513534</v>
      </c>
      <c r="AB7" s="68">
        <f>PRODUCT(W$4:W6)</f>
        <v>0.99975067576258458</v>
      </c>
      <c r="AC7" s="15">
        <f>PRODUCT(Y$4:Y6)</f>
        <v>0.99976741887160858</v>
      </c>
      <c r="AD7" s="15">
        <f>PRODUCT(AA$4:AA6)</f>
        <v>0.99955720598700071</v>
      </c>
      <c r="AE7" s="15">
        <f t="shared" si="2"/>
        <v>0.99951815262230559</v>
      </c>
      <c r="AF7" s="15">
        <f t="shared" si="3"/>
        <v>2.3252314027894468E-4</v>
      </c>
      <c r="AG7" s="15">
        <f t="shared" si="4"/>
        <v>8.306849725592506E-5</v>
      </c>
      <c r="AH7" s="15">
        <f t="shared" si="5"/>
        <v>2.4924877712941413E-4</v>
      </c>
      <c r="AI7" s="15">
        <f t="shared" si="13"/>
        <v>7.5460286052154036E-8</v>
      </c>
      <c r="AJ7" s="15">
        <f t="shared" si="14"/>
        <v>8.3094264467397093E-5</v>
      </c>
      <c r="AK7" s="15">
        <f t="shared" si="6"/>
        <v>7.7532488970842172E-5</v>
      </c>
      <c r="AL7">
        <f>IF(AL6&gt;0,AL6+1,IF(AND(B7="January",C7&gt;=Personal!$G$28,F7&lt;=100,AL6=0),1,0))</f>
        <v>0</v>
      </c>
      <c r="AM7">
        <f t="shared" si="15"/>
        <v>0</v>
      </c>
      <c r="AN7" s="58"/>
      <c r="AO7" s="58"/>
    </row>
    <row r="8" spans="1:43" x14ac:dyDescent="0.2">
      <c r="A8">
        <f t="shared" si="7"/>
        <v>4</v>
      </c>
      <c r="B8" t="str">
        <f>VLOOKUP(Calculations!$A$7+4,Months,2)</f>
        <v>May</v>
      </c>
      <c r="C8">
        <f t="shared" si="0"/>
        <v>2023</v>
      </c>
      <c r="D8">
        <f>C8*100+VLOOKUP(IF(Calculations!$A$7+A8&gt;12,Calculations!$A$7-12+A8,Calculations!$A$7+A8),Months,1)</f>
        <v>202305</v>
      </c>
      <c r="E8">
        <f>ROUND(Calculations!J24,0)</f>
        <v>42</v>
      </c>
      <c r="F8">
        <f>ROUND(Calculations!K24,0)</f>
        <v>40</v>
      </c>
      <c r="G8" s="11">
        <f>G7*IF($B8="January",(1+IF(C8&gt;Personal!$L$18+1,Calculations!$B$14,Calculations!$B$13)),1)</f>
        <v>1430.0000000000002</v>
      </c>
      <c r="H8" s="11">
        <f>IF(AND(Career!$F$15="Yes",$E8=62,$E7=61),G8,H7*IF($B8="January",(1+IF(C8&gt;Personal!$L$18+1,Calculations!$C$14,Calculations!$C$13)),1))</f>
        <v>1430.0000000000002</v>
      </c>
      <c r="I8" s="11">
        <f>H8*(1-'Retiree Assumptions'!$F$8)</f>
        <v>1258.4000000000003</v>
      </c>
      <c r="J8" s="11"/>
      <c r="K8">
        <f>IF(OR(AND(L9=0,L8&gt;0),AND(B8="February",C8&gt;=Personal!$G$28,C8&lt;=Personal!$G$28+5,L7&gt;0),AND(B8="February",MOD(C8-Personal!$G$28,5)=0,L7&gt;0)),K7+1,K7)</f>
        <v>1</v>
      </c>
      <c r="L8">
        <f>IF(AND(C8&gt;=Personal!$G$28,MAX(L$5:L7)&lt;$AO$8,OR(S7&gt;0,S8&gt;0)),L7+1,0)</f>
        <v>0</v>
      </c>
      <c r="M8" t="str">
        <f>IF(AND(C8&gt;=Personal!$G$28,MAX(L$5:L7)&lt;$AO$8,OR(S7&gt;0,S8&gt;0)),L7+1,"")</f>
        <v/>
      </c>
      <c r="N8">
        <f t="shared" si="8"/>
        <v>2023</v>
      </c>
      <c r="O8">
        <f t="shared" si="9"/>
        <v>40</v>
      </c>
      <c r="P8" s="11">
        <f t="shared" si="16"/>
        <v>15100.800000000003</v>
      </c>
      <c r="Q8" s="11">
        <f>$AD8*I8/(Calculations!$C$18^(A8-1+Calculations!$B$1/30))</f>
        <v>1243.2376709093128</v>
      </c>
      <c r="R8" s="11">
        <f>IF(Q8=0,0,SUM(Q8:Q$1071)*I8/Q8)</f>
        <v>469714.5808343775</v>
      </c>
      <c r="S8" s="11">
        <f>IF(S7&gt;0,MAX((S7+I8/2)*(Calculations!$C$18-1)+S7-I8,0),IF(AND(Personal!$G$28=Valuation!C8,Personal!$G$28&gt;Valuation!C7),Personal!$G$26,0))</f>
        <v>0</v>
      </c>
      <c r="T8">
        <f t="shared" si="1"/>
        <v>0</v>
      </c>
      <c r="U8" s="11"/>
      <c r="V8" s="121">
        <f>VLOOKUP(E8,Rates2,5)*VLOOKUP(E8,Mort_Imp_Retirees,C8-'Mort Imp Cume'!$C$4+2)</f>
        <v>8.3114987048160671E-5</v>
      </c>
      <c r="W8" s="15">
        <f t="shared" si="10"/>
        <v>0.99991688501295184</v>
      </c>
      <c r="X8" s="121">
        <f>VLOOKUP(F8,Rates2,6)*VLOOKUP(F8,Mort_Imp_Survivors,C8-'Mort Imp Cume'!$C$4+2)</f>
        <v>7.7533054016254432E-5</v>
      </c>
      <c r="Y8" s="15">
        <f t="shared" si="11"/>
        <v>0.99992246694598375</v>
      </c>
      <c r="Z8" s="121">
        <f>VLOOKUP(F8,Rates2,7)*VLOOKUP(F8,Mort_Imp_Survivors,C8-'Mort Imp Cume'!$C$4+2)</f>
        <v>1.4761979486466181E-4</v>
      </c>
      <c r="AA8" s="15">
        <f t="shared" si="12"/>
        <v>0.99985238020513534</v>
      </c>
      <c r="AB8" s="68">
        <f>PRODUCT(W$4:W7)</f>
        <v>0.99966758149811719</v>
      </c>
      <c r="AC8" s="15">
        <f>PRODUCT(Y$4:Y7)</f>
        <v>0.99968990385031753</v>
      </c>
      <c r="AD8" s="15">
        <f>PRODUCT(AA$4:AA7)</f>
        <v>0.99940965155729744</v>
      </c>
      <c r="AE8" s="15">
        <f t="shared" si="2"/>
        <v>0.99935758843013223</v>
      </c>
      <c r="AF8" s="15">
        <f t="shared" si="3"/>
        <v>3.0999306798495349E-4</v>
      </c>
      <c r="AG8" s="15">
        <f t="shared" si="4"/>
        <v>8.305515299987332E-5</v>
      </c>
      <c r="AH8" s="15">
        <f t="shared" si="5"/>
        <v>3.3228048033198909E-4</v>
      </c>
      <c r="AI8" s="15">
        <f t="shared" si="13"/>
        <v>1.3802155083089424E-7</v>
      </c>
      <c r="AJ8" s="15">
        <f t="shared" si="14"/>
        <v>8.3087358088682119E-5</v>
      </c>
      <c r="AK8" s="15">
        <f t="shared" si="6"/>
        <v>7.7532297061651349E-5</v>
      </c>
      <c r="AL8">
        <f>IF(AL7&gt;0,AL7+1,IF(AND(B8="January",C8&gt;=Personal!$G$28,F8&lt;=100,AL7=0),1,0))</f>
        <v>0</v>
      </c>
      <c r="AM8">
        <f t="shared" si="15"/>
        <v>0</v>
      </c>
      <c r="AN8" s="58"/>
      <c r="AO8">
        <f>ROUNDUP(AO5*12,0)</f>
        <v>279</v>
      </c>
      <c r="AP8" s="58"/>
    </row>
    <row r="9" spans="1:43" x14ac:dyDescent="0.2">
      <c r="A9">
        <f t="shared" si="7"/>
        <v>5</v>
      </c>
      <c r="B9" t="str">
        <f>VLOOKUP(Calculations!$A$7+5,Months,2)</f>
        <v>June</v>
      </c>
      <c r="C9">
        <f t="shared" si="0"/>
        <v>2023</v>
      </c>
      <c r="D9">
        <f>C9*100+VLOOKUP(IF(Calculations!$A$7+A9&gt;12,Calculations!$A$7-12+A9,Calculations!$A$7+A9),Months,1)</f>
        <v>202306</v>
      </c>
      <c r="E9">
        <f>ROUND(Calculations!J25,0)</f>
        <v>42</v>
      </c>
      <c r="F9">
        <f>ROUND(Calculations!K25,0)</f>
        <v>40</v>
      </c>
      <c r="G9" s="11">
        <f>G8*IF($B9="January",(1+IF(C9&gt;Personal!$L$18+1,Calculations!$B$14,Calculations!$B$13)),1)</f>
        <v>1430.0000000000002</v>
      </c>
      <c r="H9" s="11">
        <f>IF(AND(Career!$F$15="Yes",$E9=62,$E8=61),G9,H8*IF($B9="January",(1+IF(C9&gt;Personal!$L$18+1,Calculations!$C$14,Calculations!$C$13)),1))</f>
        <v>1430.0000000000002</v>
      </c>
      <c r="I9" s="11">
        <f>H9*(1-'Retiree Assumptions'!$F$8)</f>
        <v>1258.4000000000003</v>
      </c>
      <c r="J9" s="11"/>
      <c r="K9">
        <f>IF(OR(AND(L10=0,L9&gt;0),AND(B9="February",C9&gt;=Personal!$G$28,C9&lt;=Personal!$G$28+5,L8&gt;0),AND(B9="February",MOD(C9-Personal!$G$28,5)=0,L8&gt;0)),K8+1,K8)</f>
        <v>1</v>
      </c>
      <c r="L9">
        <f>IF(AND(C9&gt;=Personal!$G$28,MAX(L$5:L8)&lt;$AO$8,OR(S8&gt;0,S9&gt;0)),L8+1,0)</f>
        <v>0</v>
      </c>
      <c r="M9" t="str">
        <f>IF(AND(C9&gt;=Personal!$G$28,MAX(L$5:L8)&lt;$AO$8,OR(S8&gt;0,S9&gt;0)),L8+1,"")</f>
        <v/>
      </c>
      <c r="N9">
        <f t="shared" si="8"/>
        <v>2023</v>
      </c>
      <c r="O9">
        <f t="shared" si="9"/>
        <v>40</v>
      </c>
      <c r="P9" s="11">
        <f t="shared" si="16"/>
        <v>15100.800000000003</v>
      </c>
      <c r="Q9" s="11">
        <f>$AD9*I9/(Calculations!$C$18^(A9-1+Calculations!$B$1/30))</f>
        <v>1239.4757202816247</v>
      </c>
      <c r="R9" s="11">
        <f>IF(Q9=0,0,SUM(Q9:Q$1071)*I9/Q9)</f>
        <v>469877.99894238671</v>
      </c>
      <c r="S9" s="11">
        <f>IF(S8&gt;0,MAX((S8+I9/2)*(Calculations!$C$18-1)+S8-I9,0),IF(AND(Personal!$G$28=Valuation!C9,Personal!$G$28&gt;Valuation!C8),Personal!$G$26,0))</f>
        <v>0</v>
      </c>
      <c r="T9">
        <f t="shared" si="1"/>
        <v>0</v>
      </c>
      <c r="U9" s="11"/>
      <c r="V9" s="121">
        <f>VLOOKUP(E9,Rates2,5)*VLOOKUP(E9,Mort_Imp_Retirees,C9-'Mort Imp Cume'!$C$4+2)</f>
        <v>8.3114987048160671E-5</v>
      </c>
      <c r="W9" s="15">
        <f t="shared" si="10"/>
        <v>0.99991688501295184</v>
      </c>
      <c r="X9" s="121">
        <f>VLOOKUP(F9,Rates2,6)*VLOOKUP(F9,Mort_Imp_Survivors,C9-'Mort Imp Cume'!$C$4+2)</f>
        <v>7.7533054016254432E-5</v>
      </c>
      <c r="Y9" s="15">
        <f t="shared" si="11"/>
        <v>0.99992246694598375</v>
      </c>
      <c r="Z9" s="121">
        <f>VLOOKUP(F9,Rates2,7)*VLOOKUP(F9,Mort_Imp_Survivors,C9-'Mort Imp Cume'!$C$4+2)</f>
        <v>1.4761979486466181E-4</v>
      </c>
      <c r="AA9" s="15">
        <f t="shared" si="12"/>
        <v>0.99985238020513534</v>
      </c>
      <c r="AB9" s="68">
        <f>PRODUCT(W$4:W8)</f>
        <v>0.99958449414002848</v>
      </c>
      <c r="AC9" s="15">
        <f>PRODUCT(Y$4:Y8)</f>
        <v>0.99961239483900277</v>
      </c>
      <c r="AD9" s="15">
        <f>PRODUCT(AA$4:AA8)</f>
        <v>0.99926211890954875</v>
      </c>
      <c r="AE9" s="15">
        <f t="shared" si="2"/>
        <v>0.99919705003124704</v>
      </c>
      <c r="AF9" s="15">
        <f t="shared" si="3"/>
        <v>3.8744410878147908E-4</v>
      </c>
      <c r="AG9" s="15">
        <f t="shared" si="4"/>
        <v>8.304181088746417E-5</v>
      </c>
      <c r="AH9" s="15">
        <f t="shared" si="5"/>
        <v>4.1528658215551824E-4</v>
      </c>
      <c r="AI9" s="15">
        <f t="shared" si="13"/>
        <v>2.1927781596666222E-7</v>
      </c>
      <c r="AJ9" s="15">
        <f t="shared" si="14"/>
        <v>8.3080452283990707E-5</v>
      </c>
      <c r="AK9" s="15">
        <f t="shared" si="6"/>
        <v>7.7532103373022601E-5</v>
      </c>
      <c r="AL9">
        <f>IF(AL8&gt;0,AL8+1,IF(AND(B9="January",C9&gt;=Personal!$G$28,F9&lt;=100,AL8=0),1,0))</f>
        <v>0</v>
      </c>
      <c r="AM9">
        <f t="shared" si="15"/>
        <v>0</v>
      </c>
    </row>
    <row r="10" spans="1:43" x14ac:dyDescent="0.2">
      <c r="A10">
        <f t="shared" si="7"/>
        <v>6</v>
      </c>
      <c r="B10" t="str">
        <f>VLOOKUP(Calculations!$A$7+6,Months,2)</f>
        <v>July</v>
      </c>
      <c r="C10">
        <f t="shared" si="0"/>
        <v>2023</v>
      </c>
      <c r="D10">
        <f>C10*100+VLOOKUP(IF(Calculations!$A$7+A10&gt;12,Calculations!$A$7-12+A10,Calculations!$A$7+A10),Months,1)</f>
        <v>202307</v>
      </c>
      <c r="E10">
        <f>ROUND(Calculations!J26,0)</f>
        <v>42</v>
      </c>
      <c r="F10">
        <f>ROUND(Calculations!K26,0)</f>
        <v>40</v>
      </c>
      <c r="G10" s="11">
        <f>G9*IF($B10="January",(1+IF(C10&gt;Personal!$L$18+1,Calculations!$B$14,Calculations!$B$13)),1)</f>
        <v>1430.0000000000002</v>
      </c>
      <c r="H10" s="11">
        <f>IF(AND(Career!$F$15="Yes",$E10=62,$E9=61),G10,H9*IF($B10="January",(1+IF(C10&gt;Personal!$L$18+1,Calculations!$C$14,Calculations!$C$13)),1))</f>
        <v>1430.0000000000002</v>
      </c>
      <c r="I10" s="11">
        <f>H10*(1-'Retiree Assumptions'!$F$8)</f>
        <v>1258.4000000000003</v>
      </c>
      <c r="J10" s="11"/>
      <c r="K10">
        <f>IF(OR(AND(L11=0,L10&gt;0),AND(B10="February",C10&gt;=Personal!$G$28,C10&lt;=Personal!$G$28+5,L9&gt;0),AND(B10="February",MOD(C10-Personal!$G$28,5)=0,L9&gt;0)),K9+1,K9)</f>
        <v>1</v>
      </c>
      <c r="L10">
        <f>IF(AND(C10&gt;=Personal!$G$28,MAX(L$5:L9)&lt;$AO$8,OR(S9&gt;0,S10&gt;0)),L9+1,0)</f>
        <v>0</v>
      </c>
      <c r="M10" t="str">
        <f>IF(AND(C10&gt;=Personal!$G$28,MAX(L$5:L9)&lt;$AO$8,OR(S9&gt;0,S10&gt;0)),L9+1,"")</f>
        <v/>
      </c>
      <c r="N10">
        <f t="shared" si="8"/>
        <v>2023</v>
      </c>
      <c r="O10">
        <f t="shared" si="9"/>
        <v>40</v>
      </c>
      <c r="P10" s="11">
        <f t="shared" si="16"/>
        <v>15100.800000000003</v>
      </c>
      <c r="Q10" s="11">
        <f>$AD10*I10/(Calculations!$C$18^(A10-1+Calculations!$B$1/30))</f>
        <v>1235.7251530545986</v>
      </c>
      <c r="R10" s="11">
        <f>IF(Q10=0,0,SUM(Q10:Q$1071)*I10/Q10)</f>
        <v>470041.91304305132</v>
      </c>
      <c r="S10" s="11">
        <f>IF(S9&gt;0,MAX((S9+I10/2)*(Calculations!$C$18-1)+S9-I10,0),IF(AND(Personal!$G$28=Valuation!C10,Personal!$G$28&gt;Valuation!C9),Personal!$G$26,0))</f>
        <v>0</v>
      </c>
      <c r="T10">
        <f t="shared" si="1"/>
        <v>0</v>
      </c>
      <c r="U10" s="11"/>
      <c r="V10" s="121">
        <f>VLOOKUP(E10,Rates2,5)*VLOOKUP(E10,Mort_Imp_Retirees,C10-'Mort Imp Cume'!$C$4+2)</f>
        <v>8.3114987048160671E-5</v>
      </c>
      <c r="W10" s="15">
        <f t="shared" si="10"/>
        <v>0.99991688501295184</v>
      </c>
      <c r="X10" s="121">
        <f>VLOOKUP(F10,Rates2,6)*VLOOKUP(F10,Mort_Imp_Survivors,C10-'Mort Imp Cume'!$C$4+2)</f>
        <v>7.7533054016254432E-5</v>
      </c>
      <c r="Y10" s="15">
        <f t="shared" si="11"/>
        <v>0.99992246694598375</v>
      </c>
      <c r="Z10" s="121">
        <f>VLOOKUP(F10,Rates2,7)*VLOOKUP(F10,Mort_Imp_Survivors,C10-'Mort Imp Cume'!$C$4+2)</f>
        <v>1.4761979486466181E-4</v>
      </c>
      <c r="AA10" s="15">
        <f t="shared" si="12"/>
        <v>0.99985238020513534</v>
      </c>
      <c r="AB10" s="68">
        <f>PRODUCT(W$4:W9)</f>
        <v>0.99950141368774448</v>
      </c>
      <c r="AC10" s="15">
        <f>PRODUCT(Y$4:Y9)</f>
        <v>0.99953489183719835</v>
      </c>
      <c r="AD10" s="15">
        <f>PRODUCT(AA$4:AA9)</f>
        <v>0.99911460804053931</v>
      </c>
      <c r="AE10" s="15">
        <f t="shared" si="2"/>
        <v>0.99903653742150655</v>
      </c>
      <c r="AF10" s="15">
        <f t="shared" si="3"/>
        <v>4.6487626623796166E-4</v>
      </c>
      <c r="AG10" s="15">
        <f t="shared" si="4"/>
        <v>8.3028470918353268E-5</v>
      </c>
      <c r="AH10" s="15">
        <f t="shared" si="5"/>
        <v>4.9826708852291463E-4</v>
      </c>
      <c r="AI10" s="15">
        <f t="shared" si="13"/>
        <v>3.1922373256950722E-7</v>
      </c>
      <c r="AJ10" s="15">
        <f t="shared" si="14"/>
        <v>8.3073547053275166E-5</v>
      </c>
      <c r="AK10" s="15">
        <f t="shared" si="6"/>
        <v>7.753190790550902E-5</v>
      </c>
      <c r="AL10">
        <f>IF(AL9&gt;0,AL9+1,IF(AND(B10="January",C10&gt;=Personal!$G$28,F10&lt;=100,AL9=0),1,0))</f>
        <v>0</v>
      </c>
      <c r="AM10">
        <f t="shared" si="15"/>
        <v>0</v>
      </c>
      <c r="AO10" t="s">
        <v>175</v>
      </c>
    </row>
    <row r="11" spans="1:43" x14ac:dyDescent="0.2">
      <c r="A11">
        <f t="shared" si="7"/>
        <v>7</v>
      </c>
      <c r="B11" t="str">
        <f>VLOOKUP(Calculations!$A$7+7,Months,2)</f>
        <v>August</v>
      </c>
      <c r="C11">
        <f t="shared" si="0"/>
        <v>2023</v>
      </c>
      <c r="D11">
        <f>C11*100+VLOOKUP(IF(Calculations!$A$7+A11&gt;12,Calculations!$A$7-12+A11,Calculations!$A$7+A11),Months,1)</f>
        <v>202308</v>
      </c>
      <c r="E11">
        <f>ROUND(Calculations!J27,0)</f>
        <v>42</v>
      </c>
      <c r="F11">
        <f>ROUND(Calculations!K27,0)</f>
        <v>40</v>
      </c>
      <c r="G11" s="11">
        <f>G10*IF($B11="January",(1+IF(C11&gt;Personal!$L$18+1,Calculations!$B$14,Calculations!$B$13)),1)</f>
        <v>1430.0000000000002</v>
      </c>
      <c r="H11" s="11">
        <f>IF(AND(Career!$F$15="Yes",$E11=62,$E10=61),G11,H10*IF($B11="January",(1+IF(C11&gt;Personal!$L$18+1,Calculations!$C$14,Calculations!$C$13)),1))</f>
        <v>1430.0000000000002</v>
      </c>
      <c r="I11" s="11">
        <f>H11*(1-'Retiree Assumptions'!$F$8)</f>
        <v>1258.4000000000003</v>
      </c>
      <c r="J11" s="11"/>
      <c r="K11">
        <f>IF(OR(AND(L12=0,L11&gt;0),AND(B11="February",C11&gt;=Personal!$G$28,C11&lt;=Personal!$G$28+5,L10&gt;0),AND(B11="February",MOD(C11-Personal!$G$28,5)=0,L10&gt;0)),K10+1,K10)</f>
        <v>1</v>
      </c>
      <c r="L11">
        <f>IF(AND(C11&gt;=Personal!$G$28,MAX(L$5:L10)&lt;$AO$8,OR(S10&gt;0,S11&gt;0)),L10+1,0)</f>
        <v>0</v>
      </c>
      <c r="M11" t="str">
        <f>IF(AND(C11&gt;=Personal!$G$28,MAX(L$5:L10)&lt;$AO$8,OR(S10&gt;0,S11&gt;0)),L10+1,"")</f>
        <v/>
      </c>
      <c r="N11">
        <f t="shared" si="8"/>
        <v>2023</v>
      </c>
      <c r="O11">
        <f t="shared" si="9"/>
        <v>40</v>
      </c>
      <c r="P11" s="11">
        <f t="shared" si="16"/>
        <v>15100.800000000003</v>
      </c>
      <c r="Q11" s="11">
        <f>$AD11*I11/(Calculations!$C$18^(A11-1+Calculations!$B$1/30))</f>
        <v>1231.9859347828556</v>
      </c>
      <c r="R11" s="11">
        <f>IF(Q11=0,0,SUM(Q11:Q$1071)*I11/Q11)</f>
        <v>470206.32464176608</v>
      </c>
      <c r="S11" s="11">
        <f>IF(S10&gt;0,MAX((S10+I11/2)*(Calculations!$C$18-1)+S10-I11,0),IF(AND(Personal!$G$28=Valuation!C11,Personal!$G$28&gt;Valuation!C10),Personal!$G$26,0))</f>
        <v>0</v>
      </c>
      <c r="T11">
        <f t="shared" si="1"/>
        <v>0</v>
      </c>
      <c r="U11" s="11"/>
      <c r="V11" s="121">
        <f>VLOOKUP(E11,Rates2,5)*VLOOKUP(E11,Mort_Imp_Retirees,C11-'Mort Imp Cume'!$C$4+2)</f>
        <v>8.3114987048160671E-5</v>
      </c>
      <c r="W11" s="15">
        <f t="shared" si="10"/>
        <v>0.99991688501295184</v>
      </c>
      <c r="X11" s="121">
        <f>VLOOKUP(F11,Rates2,6)*VLOOKUP(F11,Mort_Imp_Survivors,C11-'Mort Imp Cume'!$C$4+2)</f>
        <v>7.7533054016254432E-5</v>
      </c>
      <c r="Y11" s="15">
        <f t="shared" si="11"/>
        <v>0.99992246694598375</v>
      </c>
      <c r="Z11" s="121">
        <f>VLOOKUP(F11,Rates2,7)*VLOOKUP(F11,Mort_Imp_Survivors,C11-'Mort Imp Cume'!$C$4+2)</f>
        <v>1.4761979486466181E-4</v>
      </c>
      <c r="AA11" s="15">
        <f t="shared" si="12"/>
        <v>0.99985238020513534</v>
      </c>
      <c r="AB11" s="68">
        <f>PRODUCT(W$4:W10)</f>
        <v>0.9994183401406912</v>
      </c>
      <c r="AC11" s="15">
        <f>PRODUCT(Y$4:Y10)</f>
        <v>0.99945739484443841</v>
      </c>
      <c r="AD11" s="15">
        <f>PRODUCT(AA$4:AA10)</f>
        <v>0.99896711894705403</v>
      </c>
      <c r="AE11" s="15">
        <f t="shared" si="2"/>
        <v>0.99887605059676809</v>
      </c>
      <c r="AF11" s="15">
        <f t="shared" si="3"/>
        <v>5.4228954392314876E-4</v>
      </c>
      <c r="AG11" s="15">
        <f t="shared" si="4"/>
        <v>8.3015133092196325E-5</v>
      </c>
      <c r="AH11" s="15">
        <f t="shared" si="5"/>
        <v>5.8122200535587237E-4</v>
      </c>
      <c r="AI11" s="15">
        <f t="shared" si="13"/>
        <v>4.3785395288415026E-7</v>
      </c>
      <c r="AJ11" s="15">
        <f t="shared" si="14"/>
        <v>8.3066642396487791E-5</v>
      </c>
      <c r="AK11" s="15">
        <f t="shared" si="6"/>
        <v>7.7531710659663576E-5</v>
      </c>
      <c r="AL11">
        <f>IF(AL10&gt;0,AL10+1,IF(AND(B11="January",C11&gt;=Personal!$G$28,F11&lt;=100,AL10=0),1,0))</f>
        <v>0</v>
      </c>
      <c r="AM11">
        <f t="shared" si="15"/>
        <v>0</v>
      </c>
    </row>
    <row r="12" spans="1:43" x14ac:dyDescent="0.2">
      <c r="A12">
        <f t="shared" si="7"/>
        <v>8</v>
      </c>
      <c r="B12" t="str">
        <f>VLOOKUP(Calculations!$A$7+8,Months,2)</f>
        <v>September</v>
      </c>
      <c r="C12">
        <f t="shared" si="0"/>
        <v>2023</v>
      </c>
      <c r="D12">
        <f>C12*100+VLOOKUP(IF(Calculations!$A$7+A12&gt;12,Calculations!$A$7-12+A12,Calculations!$A$7+A12),Months,1)</f>
        <v>202309</v>
      </c>
      <c r="E12">
        <f>ROUND(Calculations!J28,0)</f>
        <v>42</v>
      </c>
      <c r="F12">
        <f>ROUND(Calculations!K28,0)</f>
        <v>40</v>
      </c>
      <c r="G12" s="11">
        <f>G11*IF($B12="January",(1+IF(C12&gt;Personal!$L$18+1,Calculations!$B$14,Calculations!$B$13)),1)</f>
        <v>1430.0000000000002</v>
      </c>
      <c r="H12" s="11">
        <f>IF(AND(Career!$F$15="Yes",$E12=62,$E11=61),G12,H11*IF($B12="January",(1+IF(C12&gt;Personal!$L$18+1,Calculations!$C$14,Calculations!$C$13)),1))</f>
        <v>1430.0000000000002</v>
      </c>
      <c r="I12" s="11">
        <f>H12*(1-'Retiree Assumptions'!$F$8)</f>
        <v>1258.4000000000003</v>
      </c>
      <c r="J12" s="11"/>
      <c r="K12">
        <f>IF(OR(AND(L13=0,L12&gt;0),AND(B12="February",C12&gt;=Personal!$G$28,C12&lt;=Personal!$G$28+5,L11&gt;0),AND(B12="February",MOD(C12-Personal!$G$28,5)=0,L11&gt;0)),K11+1,K11)</f>
        <v>1</v>
      </c>
      <c r="L12">
        <f>IF(AND(C12&gt;=Personal!$G$28,MAX(L$5:L11)&lt;$AO$8,OR(S11&gt;0,S12&gt;0)),L11+1,0)</f>
        <v>0</v>
      </c>
      <c r="M12" t="str">
        <f>IF(AND(C12&gt;=Personal!$G$28,MAX(L$5:L11)&lt;$AO$8,OR(S11&gt;0,S12&gt;0)),L11+1,"")</f>
        <v/>
      </c>
      <c r="N12">
        <f t="shared" si="8"/>
        <v>2023</v>
      </c>
      <c r="O12">
        <f t="shared" si="9"/>
        <v>40</v>
      </c>
      <c r="P12" s="11">
        <f t="shared" si="16"/>
        <v>15100.800000000003</v>
      </c>
      <c r="Q12" s="11">
        <f>$AD12*I12/(Calculations!$C$18^(A12-1+Calculations!$B$1/30))</f>
        <v>1228.258031125248</v>
      </c>
      <c r="R12" s="11">
        <f>IF(Q12=0,0,SUM(Q12:Q$1071)*I12/Q12)</f>
        <v>470371.23524849414</v>
      </c>
      <c r="S12" s="11">
        <f>IF(S11&gt;0,MAX((S11+I12/2)*(Calculations!$C$18-1)+S11-I12,0),IF(AND(Personal!$G$28=Valuation!C12,Personal!$G$28&gt;Valuation!C11),Personal!$G$26,0))</f>
        <v>0</v>
      </c>
      <c r="T12">
        <f t="shared" si="1"/>
        <v>0</v>
      </c>
      <c r="U12" s="11"/>
      <c r="V12" s="121">
        <f>VLOOKUP(E12,Rates2,5)*VLOOKUP(E12,Mort_Imp_Retirees,C12-'Mort Imp Cume'!$C$4+2)</f>
        <v>8.3114987048160671E-5</v>
      </c>
      <c r="W12" s="15">
        <f t="shared" si="10"/>
        <v>0.99991688501295184</v>
      </c>
      <c r="X12" s="121">
        <f>VLOOKUP(F12,Rates2,6)*VLOOKUP(F12,Mort_Imp_Survivors,C12-'Mort Imp Cume'!$C$4+2)</f>
        <v>7.7533054016254432E-5</v>
      </c>
      <c r="Y12" s="15">
        <f t="shared" si="11"/>
        <v>0.99992246694598375</v>
      </c>
      <c r="Z12" s="121">
        <f>VLOOKUP(F12,Rates2,7)*VLOOKUP(F12,Mort_Imp_Survivors,C12-'Mort Imp Cume'!$C$4+2)</f>
        <v>1.4761979486466181E-4</v>
      </c>
      <c r="AA12" s="15">
        <f t="shared" si="12"/>
        <v>0.99985238020513534</v>
      </c>
      <c r="AB12" s="68">
        <f>PRODUCT(W$4:W11)</f>
        <v>0.99933527349829476</v>
      </c>
      <c r="AC12" s="15">
        <f>PRODUCT(Y$4:Y11)</f>
        <v>0.99937990386025699</v>
      </c>
      <c r="AD12" s="15">
        <f>PRODUCT(AA$4:AA11)</f>
        <v>0.99881965162587849</v>
      </c>
      <c r="AE12" s="15">
        <f t="shared" si="2"/>
        <v>0.99871558955288942</v>
      </c>
      <c r="AF12" s="15">
        <f t="shared" si="3"/>
        <v>6.1968394540531707E-4</v>
      </c>
      <c r="AG12" s="15">
        <f t="shared" si="4"/>
        <v>8.300179740864904E-5</v>
      </c>
      <c r="AH12" s="15">
        <f t="shared" si="5"/>
        <v>6.6415133857486723E-4</v>
      </c>
      <c r="AI12" s="15">
        <f t="shared" si="13"/>
        <v>5.7516313040008489E-7</v>
      </c>
      <c r="AJ12" s="15">
        <f t="shared" si="14"/>
        <v>8.3059738313580865E-5</v>
      </c>
      <c r="AK12" s="15">
        <f t="shared" si="6"/>
        <v>7.7531511636039078E-5</v>
      </c>
      <c r="AL12">
        <f>IF(AL11&gt;0,AL11+1,IF(AND(B12="January",C12&gt;=Personal!$G$28,F12&lt;=100,AL11=0),1,0))</f>
        <v>0</v>
      </c>
      <c r="AM12">
        <f t="shared" si="15"/>
        <v>0</v>
      </c>
    </row>
    <row r="13" spans="1:43" x14ac:dyDescent="0.2">
      <c r="A13">
        <f t="shared" si="7"/>
        <v>9</v>
      </c>
      <c r="B13" t="str">
        <f>VLOOKUP(Calculations!$A$7+9,Months,2)</f>
        <v>October</v>
      </c>
      <c r="C13">
        <f t="shared" si="0"/>
        <v>2023</v>
      </c>
      <c r="D13">
        <f>C13*100+VLOOKUP(IF(Calculations!$A$7+A13&gt;12,Calculations!$A$7-12+A13,Calculations!$A$7+A13),Months,1)</f>
        <v>202310</v>
      </c>
      <c r="E13">
        <f>ROUND(Calculations!J29,0)</f>
        <v>42</v>
      </c>
      <c r="F13">
        <f>ROUND(Calculations!K29,0)</f>
        <v>40</v>
      </c>
      <c r="G13" s="11">
        <f>G12*IF($B13="January",(1+IF(C13&gt;Personal!$L$18+1,Calculations!$B$14,Calculations!$B$13)),1)</f>
        <v>1430.0000000000002</v>
      </c>
      <c r="H13" s="11">
        <f>IF(AND(Career!$F$15="Yes",$E13=62,$E12=61),G13,H12*IF($B13="January",(1+IF(C13&gt;Personal!$L$18+1,Calculations!$C$14,Calculations!$C$13)),1))</f>
        <v>1430.0000000000002</v>
      </c>
      <c r="I13" s="11">
        <f>H13*(1-'Retiree Assumptions'!$F$8)</f>
        <v>1258.4000000000003</v>
      </c>
      <c r="J13" s="11"/>
      <c r="K13">
        <f>IF(OR(AND(L14=0,L13&gt;0),AND(B13="February",C13&gt;=Personal!$G$28,C13&lt;=Personal!$G$28+5,L12&gt;0),AND(B13="February",MOD(C13-Personal!$G$28,5)=0,L12&gt;0)),K12+1,K12)</f>
        <v>1</v>
      </c>
      <c r="L13">
        <f>IF(AND(C13&gt;=Personal!$G$28,MAX(L$5:L12)&lt;$AO$8,OR(S12&gt;0,S13&gt;0)),L12+1,0)</f>
        <v>0</v>
      </c>
      <c r="M13" t="str">
        <f>IF(AND(C13&gt;=Personal!$G$28,MAX(L$5:L12)&lt;$AO$8,OR(S12&gt;0,S13&gt;0)),L12+1,"")</f>
        <v/>
      </c>
      <c r="N13">
        <f t="shared" si="8"/>
        <v>2023</v>
      </c>
      <c r="O13">
        <f t="shared" si="9"/>
        <v>40</v>
      </c>
      <c r="P13" s="11">
        <f t="shared" si="16"/>
        <v>15100.800000000003</v>
      </c>
      <c r="Q13" s="11">
        <f>$AD13*I13/(Calculations!$C$18^(A13-1+Calculations!$B$1/30))</f>
        <v>1224.5414078445403</v>
      </c>
      <c r="R13" s="11">
        <f>IF(Q13=0,0,SUM(Q13:Q$1071)*I13/Q13)</f>
        <v>470536.64637778234</v>
      </c>
      <c r="S13" s="11">
        <f>IF(S12&gt;0,MAX((S12+I13/2)*(Calculations!$C$18-1)+S12-I13,0),IF(AND(Personal!$G$28=Valuation!C13,Personal!$G$28&gt;Valuation!C12),Personal!$G$26,0))</f>
        <v>0</v>
      </c>
      <c r="T13">
        <f t="shared" si="1"/>
        <v>0</v>
      </c>
      <c r="U13" s="11"/>
      <c r="V13" s="121">
        <f>VLOOKUP(E13,Rates2,5)*VLOOKUP(E13,Mort_Imp_Retirees,C13-'Mort Imp Cume'!$C$4+2)</f>
        <v>8.3114987048160671E-5</v>
      </c>
      <c r="W13" s="15">
        <f t="shared" si="10"/>
        <v>0.99991688501295184</v>
      </c>
      <c r="X13" s="121">
        <f>VLOOKUP(F13,Rates2,6)*VLOOKUP(F13,Mort_Imp_Survivors,C13-'Mort Imp Cume'!$C$4+2)</f>
        <v>7.7533054016254432E-5</v>
      </c>
      <c r="Y13" s="15">
        <f t="shared" si="11"/>
        <v>0.99992246694598375</v>
      </c>
      <c r="Z13" s="121">
        <f>VLOOKUP(F13,Rates2,7)*VLOOKUP(F13,Mort_Imp_Survivors,C13-'Mort Imp Cume'!$C$4+2)</f>
        <v>1.4761979486466181E-4</v>
      </c>
      <c r="AA13" s="15">
        <f t="shared" si="12"/>
        <v>0.99985238020513534</v>
      </c>
      <c r="AB13" s="68">
        <f>PRODUCT(W$4:W12)</f>
        <v>0.99925221375998119</v>
      </c>
      <c r="AC13" s="15">
        <f>PRODUCT(Y$4:Y12)</f>
        <v>0.99930241888418825</v>
      </c>
      <c r="AD13" s="15">
        <f>PRODUCT(AA$4:AA12)</f>
        <v>0.9986722060737987</v>
      </c>
      <c r="AE13" s="15">
        <f t="shared" si="2"/>
        <v>0.99855515428572916</v>
      </c>
      <c r="AF13" s="15">
        <f t="shared" si="3"/>
        <v>6.9705947425205081E-4</v>
      </c>
      <c r="AG13" s="15">
        <f t="shared" si="4"/>
        <v>8.2988463867367287E-5</v>
      </c>
      <c r="AH13" s="15">
        <f t="shared" si="5"/>
        <v>7.4705509409915679E-4</v>
      </c>
      <c r="AI13" s="15">
        <f t="shared" si="13"/>
        <v>7.3114591962947836E-7</v>
      </c>
      <c r="AJ13" s="15">
        <f t="shared" si="14"/>
        <v>8.3052834804506721E-5</v>
      </c>
      <c r="AK13" s="15">
        <f t="shared" si="6"/>
        <v>7.7531310835188237E-5</v>
      </c>
      <c r="AL13">
        <f>IF(AL12&gt;0,AL12+1,IF(AND(B13="January",C13&gt;=Personal!$G$28,F13&lt;=100,AL12=0),1,0))</f>
        <v>0</v>
      </c>
      <c r="AM13">
        <f t="shared" si="15"/>
        <v>0</v>
      </c>
    </row>
    <row r="14" spans="1:43" x14ac:dyDescent="0.2">
      <c r="A14">
        <f t="shared" si="7"/>
        <v>10</v>
      </c>
      <c r="B14" t="str">
        <f>VLOOKUP(Calculations!$A$7+10,Months,2)</f>
        <v>November</v>
      </c>
      <c r="C14">
        <f t="shared" si="0"/>
        <v>2023</v>
      </c>
      <c r="D14">
        <f>C14*100+VLOOKUP(IF(Calculations!$A$7+A14&gt;12,Calculations!$A$7-12+A14,Calculations!$A$7+A14),Months,1)</f>
        <v>202311</v>
      </c>
      <c r="E14">
        <f>ROUND(Calculations!J30,0)</f>
        <v>42</v>
      </c>
      <c r="F14">
        <f>ROUND(Calculations!K30,0)</f>
        <v>40</v>
      </c>
      <c r="G14" s="11">
        <f>G13*IF($B14="January",(1+IF(C14&gt;Personal!$L$18+1,Calculations!$B$14,Calculations!$B$13)),1)</f>
        <v>1430.0000000000002</v>
      </c>
      <c r="H14" s="11">
        <f>IF(AND(Career!$F$15="Yes",$E14=62,$E13=61),G14,H13*IF($B14="January",(1+IF(C14&gt;Personal!$L$18+1,Calculations!$C$14,Calculations!$C$13)),1))</f>
        <v>1430.0000000000002</v>
      </c>
      <c r="I14" s="11">
        <f>H14*(1-'Retiree Assumptions'!$F$8)</f>
        <v>1258.4000000000003</v>
      </c>
      <c r="J14" s="11"/>
      <c r="K14">
        <f>IF(OR(AND(L15=0,L14&gt;0),AND(B14="February",C14&gt;=Personal!$G$28,C14&lt;=Personal!$G$28+5,L13&gt;0),AND(B14="February",MOD(C14-Personal!$G$28,5)=0,L13&gt;0)),K13+1,K13)</f>
        <v>1</v>
      </c>
      <c r="L14">
        <f>IF(AND(C14&gt;=Personal!$G$28,MAX(L$5:L13)&lt;$AO$8,OR(S13&gt;0,S14&gt;0)),L13+1,0)</f>
        <v>0</v>
      </c>
      <c r="M14" t="str">
        <f>IF(AND(C14&gt;=Personal!$G$28,MAX(L$5:L13)&lt;$AO$8,OR(S13&gt;0,S14&gt;0)),L13+1,"")</f>
        <v/>
      </c>
      <c r="N14">
        <f t="shared" si="8"/>
        <v>2023</v>
      </c>
      <c r="O14">
        <f t="shared" si="9"/>
        <v>40</v>
      </c>
      <c r="P14" s="11">
        <f t="shared" si="16"/>
        <v>15100.800000000003</v>
      </c>
      <c r="Q14" s="11">
        <f>$AD14*I14/(Calculations!$C$18^(A14-1+Calculations!$B$1/30))</f>
        <v>1220.8360308070983</v>
      </c>
      <c r="R14" s="11">
        <f>IF(Q14=0,0,SUM(Q14:Q$1071)*I14/Q14)</f>
        <v>470702.55954877357</v>
      </c>
      <c r="S14" s="11">
        <f>IF(S13&gt;0,MAX((S13+I14/2)*(Calculations!$C$18-1)+S13-I14,0),IF(AND(Personal!$G$28=Valuation!C14,Personal!$G$28&gt;Valuation!C13),Personal!$G$26,0))</f>
        <v>0</v>
      </c>
      <c r="T14">
        <f t="shared" si="1"/>
        <v>0</v>
      </c>
      <c r="U14" s="11"/>
      <c r="V14" s="121">
        <f>VLOOKUP(E14,Rates2,5)*VLOOKUP(E14,Mort_Imp_Retirees,C14-'Mort Imp Cume'!$C$4+2)</f>
        <v>8.3114987048160671E-5</v>
      </c>
      <c r="W14" s="15">
        <f t="shared" si="10"/>
        <v>0.99991688501295184</v>
      </c>
      <c r="X14" s="121">
        <f>VLOOKUP(F14,Rates2,6)*VLOOKUP(F14,Mort_Imp_Survivors,C14-'Mort Imp Cume'!$C$4+2)</f>
        <v>7.7533054016254432E-5</v>
      </c>
      <c r="Y14" s="15">
        <f t="shared" si="11"/>
        <v>0.99992246694598375</v>
      </c>
      <c r="Z14" s="121">
        <f>VLOOKUP(F14,Rates2,7)*VLOOKUP(F14,Mort_Imp_Survivors,C14-'Mort Imp Cume'!$C$4+2)</f>
        <v>1.4761979486466181E-4</v>
      </c>
      <c r="AA14" s="15">
        <f t="shared" si="12"/>
        <v>0.99985238020513534</v>
      </c>
      <c r="AB14" s="68">
        <f>PRODUCT(W$4:W13)</f>
        <v>0.99916916092517671</v>
      </c>
      <c r="AC14" s="15">
        <f>PRODUCT(Y$4:Y13)</f>
        <v>0.99922493991576633</v>
      </c>
      <c r="AD14" s="15">
        <f>PRODUCT(AA$4:AA13)</f>
        <v>0.998524782287601</v>
      </c>
      <c r="AE14" s="15">
        <f t="shared" si="2"/>
        <v>0.99839474479114632</v>
      </c>
      <c r="AF14" s="15">
        <f t="shared" si="3"/>
        <v>7.7441613403035257E-4</v>
      </c>
      <c r="AG14" s="15">
        <f t="shared" si="4"/>
        <v>8.2975132468006885E-5</v>
      </c>
      <c r="AH14" s="15">
        <f t="shared" si="5"/>
        <v>8.2993327784678056E-4</v>
      </c>
      <c r="AI14" s="15">
        <f t="shared" si="13"/>
        <v>9.0579697655109818E-7</v>
      </c>
      <c r="AJ14" s="15">
        <f t="shared" si="14"/>
        <v>8.304593186921763E-5</v>
      </c>
      <c r="AK14" s="15">
        <f t="shared" si="6"/>
        <v>7.7531108257663603E-5</v>
      </c>
      <c r="AL14">
        <f>IF(AL13&gt;0,AL13+1,IF(AND(B14="January",C14&gt;=Personal!$G$28,F14&lt;=100,AL13=0),1,0))</f>
        <v>0</v>
      </c>
      <c r="AM14">
        <f t="shared" si="15"/>
        <v>0</v>
      </c>
    </row>
    <row r="15" spans="1:43" x14ac:dyDescent="0.2">
      <c r="A15">
        <f t="shared" si="7"/>
        <v>11</v>
      </c>
      <c r="B15" t="str">
        <f>VLOOKUP(Calculations!$A$7+11,Months,2)</f>
        <v>December</v>
      </c>
      <c r="C15">
        <f t="shared" si="0"/>
        <v>2023</v>
      </c>
      <c r="D15">
        <f>C15*100+VLOOKUP(IF(Calculations!$A$7+A15&gt;12,Calculations!$A$7-12+A15,Calculations!$A$7+A15),Months,1)</f>
        <v>202312</v>
      </c>
      <c r="E15">
        <f>ROUND(Calculations!J31,0)</f>
        <v>42</v>
      </c>
      <c r="F15">
        <f>ROUND(Calculations!K31,0)</f>
        <v>40</v>
      </c>
      <c r="G15" s="11">
        <f>G14*IF($B15="January",(1+IF(C15&gt;Personal!$L$18+1,Calculations!$B$14,Calculations!$B$13)),1)</f>
        <v>1430.0000000000002</v>
      </c>
      <c r="H15" s="11">
        <f>IF(AND(Career!$F$15="Yes",$E15=62,$E14=61),G15,H14*IF($B15="January",(1+IF(C15&gt;Personal!$L$18+1,Calculations!$C$14,Calculations!$C$13)),1))</f>
        <v>1430.0000000000002</v>
      </c>
      <c r="I15" s="11">
        <f>H15*(1-'Retiree Assumptions'!$F$8)</f>
        <v>1258.4000000000003</v>
      </c>
      <c r="J15" s="11"/>
      <c r="K15">
        <f>IF(OR(AND(L16=0,L15&gt;0),AND(B15="February",C15&gt;=Personal!$G$28,C15&lt;=Personal!$G$28+5,L14&gt;0),AND(B15="February",MOD(C15-Personal!$G$28,5)=0,L14&gt;0)),K14+1,K14)</f>
        <v>1</v>
      </c>
      <c r="L15">
        <f>IF(AND(C15&gt;=Personal!$G$28,MAX(L$5:L14)&lt;$AO$8,OR(S14&gt;0,S15&gt;0)),L14+1,0)</f>
        <v>0</v>
      </c>
      <c r="M15" t="str">
        <f>IF(AND(C15&gt;=Personal!$G$28,MAX(L$5:L14)&lt;$AO$8,OR(S14&gt;0,S15&gt;0)),L14+1,"")</f>
        <v/>
      </c>
      <c r="N15">
        <f t="shared" si="8"/>
        <v>2023</v>
      </c>
      <c r="O15">
        <f t="shared" si="9"/>
        <v>40</v>
      </c>
      <c r="P15" s="11">
        <f t="shared" si="16"/>
        <v>15100.800000000003</v>
      </c>
      <c r="Q15" s="11">
        <f>$AD15*I15/(Calculations!$C$18^(A15-1+Calculations!$B$1/30))</f>
        <v>1217.1418659825724</v>
      </c>
      <c r="R15" s="11">
        <f>IF(Q15=0,0,SUM(Q15:Q$1071)*I15/Q15)</f>
        <v>470868.97628522216</v>
      </c>
      <c r="S15" s="11">
        <f>IF(S14&gt;0,MAX((S14+I15/2)*(Calculations!$C$18-1)+S14-I15,0),IF(AND(Personal!$G$28=Valuation!C15,Personal!$G$28&gt;Valuation!C14),Personal!$G$26,0))</f>
        <v>0</v>
      </c>
      <c r="T15">
        <f t="shared" si="1"/>
        <v>0</v>
      </c>
      <c r="U15" s="11"/>
      <c r="V15" s="121">
        <f>VLOOKUP(E15,Rates2,5)*VLOOKUP(E15,Mort_Imp_Retirees,C15-'Mort Imp Cume'!$C$4+2)</f>
        <v>8.3114987048160671E-5</v>
      </c>
      <c r="W15" s="15">
        <f t="shared" si="10"/>
        <v>0.99991688501295184</v>
      </c>
      <c r="X15" s="121">
        <f>VLOOKUP(F15,Rates2,6)*VLOOKUP(F15,Mort_Imp_Survivors,C15-'Mort Imp Cume'!$C$4+2)</f>
        <v>7.7533054016254432E-5</v>
      </c>
      <c r="Y15" s="15">
        <f t="shared" si="11"/>
        <v>0.99992246694598375</v>
      </c>
      <c r="Z15" s="121">
        <f>VLOOKUP(F15,Rates2,7)*VLOOKUP(F15,Mort_Imp_Survivors,C15-'Mort Imp Cume'!$C$4+2)</f>
        <v>1.4761979486466181E-4</v>
      </c>
      <c r="AA15" s="15">
        <f t="shared" si="12"/>
        <v>0.99985238020513534</v>
      </c>
      <c r="AB15" s="68">
        <f>PRODUCT(W$4:W14)</f>
        <v>0.99908611499330746</v>
      </c>
      <c r="AC15" s="15">
        <f>PRODUCT(Y$4:Y14)</f>
        <v>0.9991474669545255</v>
      </c>
      <c r="AD15" s="15">
        <f>PRODUCT(AA$4:AA14)</f>
        <v>0.99837738026407241</v>
      </c>
      <c r="AE15" s="15">
        <f t="shared" si="2"/>
        <v>0.99823436106500096</v>
      </c>
      <c r="AF15" s="15">
        <f t="shared" si="3"/>
        <v>8.5175392830653268E-4</v>
      </c>
      <c r="AG15" s="15">
        <f t="shared" si="4"/>
        <v>8.2961803210223776E-5</v>
      </c>
      <c r="AH15" s="15">
        <f t="shared" si="5"/>
        <v>9.1278589573456025E-4</v>
      </c>
      <c r="AI15" s="15">
        <f t="shared" si="13"/>
        <v>1.0991109579435278E-6</v>
      </c>
      <c r="AJ15" s="15">
        <f t="shared" si="14"/>
        <v>8.3039029507665912E-5</v>
      </c>
      <c r="AK15" s="15">
        <f t="shared" si="6"/>
        <v>7.7530903904017632E-5</v>
      </c>
      <c r="AL15">
        <f>IF(AL14&gt;0,AL14+1,IF(AND(B15="January",C15&gt;=Personal!$G$28,F15&lt;=100,AL14=0),1,0))</f>
        <v>0</v>
      </c>
      <c r="AM15">
        <f t="shared" si="15"/>
        <v>0</v>
      </c>
    </row>
    <row r="16" spans="1:43" x14ac:dyDescent="0.2">
      <c r="A16">
        <f t="shared" si="7"/>
        <v>12</v>
      </c>
      <c r="B16" t="str">
        <f t="shared" ref="B16:B79" si="17">B4</f>
        <v>January</v>
      </c>
      <c r="C16">
        <f t="shared" si="0"/>
        <v>2024</v>
      </c>
      <c r="D16">
        <f>D4+100</f>
        <v>202401</v>
      </c>
      <c r="E16" s="107">
        <f>ROUND(Calculations!J32,0)</f>
        <v>43</v>
      </c>
      <c r="F16" s="107">
        <f>ROUND(Calculations!K32,0)</f>
        <v>41</v>
      </c>
      <c r="G16" s="11">
        <f>G15*IF($B16="January",(1+IF(C16&gt;Personal!$L$18+1,Calculations!$B$14,Calculations!$B$13)),1)</f>
        <v>1456.8125000000002</v>
      </c>
      <c r="H16" s="11">
        <f>IF(AND(Career!$F$15="Yes",$E16=62,$E15=61),G16,H15*IF($B16="January",(1+IF(C16&gt;Personal!$L$18+1,Calculations!$C$14,Calculations!$C$13)),1))</f>
        <v>1451.45</v>
      </c>
      <c r="I16" s="11">
        <f>H16*(1-'Retiree Assumptions'!$F$8)</f>
        <v>1277.2760000000001</v>
      </c>
      <c r="J16" s="11"/>
      <c r="K16">
        <f>IF(OR(AND(L17=0,L16&gt;0),AND(B16="February",C16&gt;=Personal!$G$28,C16&lt;=Personal!$G$28+5,L15&gt;0),AND(B16="February",MOD(C16-Personal!$G$28,5)=0,L15&gt;0)),K15+1,K15)</f>
        <v>1</v>
      </c>
      <c r="L16">
        <f>IF(AND(C16&gt;=Personal!$G$28,MAX(L$5:L15)&lt;$AO$8,OR(S15&gt;0,S16&gt;0)),L15+1,0)</f>
        <v>0</v>
      </c>
      <c r="M16" t="str">
        <f>IF(AND(C16&gt;=Personal!$G$28,MAX(L$5:L15)&lt;$AO$8,OR(S15&gt;0,S16&gt;0)),L15+1,"")</f>
        <v/>
      </c>
      <c r="N16">
        <f t="shared" si="8"/>
        <v>2024</v>
      </c>
      <c r="O16">
        <f t="shared" si="9"/>
        <v>41</v>
      </c>
      <c r="P16" s="11">
        <f t="shared" si="16"/>
        <v>15327.312000000002</v>
      </c>
      <c r="Q16" s="11">
        <f>$AD16*I16/(Calculations!$C$18^(A16-1+Calculations!$B$1/30))</f>
        <v>1231.6607626352413</v>
      </c>
      <c r="R16" s="11">
        <f>IF(Q16=0,0,SUM(Q16:Q$1071)*I16/Q16)</f>
        <v>471035.89811550645</v>
      </c>
      <c r="S16" s="11">
        <f>IF(S15&gt;0,MAX((S15+I16/2)*(Calculations!$C$18-1)+S15-I16,0),IF(AND(Personal!$G$28=Valuation!C16,Personal!$G$28&gt;Valuation!C15),Personal!$G$26,0))</f>
        <v>0</v>
      </c>
      <c r="T16">
        <f t="shared" si="1"/>
        <v>0</v>
      </c>
      <c r="U16" s="11"/>
      <c r="V16" s="121">
        <f>VLOOKUP(E16,Rates2,5)*VLOOKUP(E16,Mort_Imp_Retirees,C16-'Mort Imp Cume'!$C$4+2)</f>
        <v>8.7299546989098701E-5</v>
      </c>
      <c r="W16" s="15">
        <f t="shared" si="10"/>
        <v>0.99991270045301095</v>
      </c>
      <c r="X16" s="121">
        <f>VLOOKUP(F16,Rates2,6)*VLOOKUP(F16,Mort_Imp_Survivors,C16-'Mort Imp Cume'!$C$4+2)</f>
        <v>7.7136738721353594E-5</v>
      </c>
      <c r="Y16" s="15">
        <f t="shared" si="11"/>
        <v>0.99992286326127866</v>
      </c>
      <c r="Z16" s="121">
        <f>VLOOKUP(F16,Rates2,7)*VLOOKUP(F16,Mort_Imp_Survivors,C16-'Mort Imp Cume'!$C$4+2)</f>
        <v>1.5680506715349914E-4</v>
      </c>
      <c r="AA16" s="15">
        <f t="shared" si="12"/>
        <v>0.99984319493284646</v>
      </c>
      <c r="AB16" s="68">
        <f>PRODUCT(W$4:W15)</f>
        <v>0.99900307596379978</v>
      </c>
      <c r="AC16" s="15">
        <f>PRODUCT(Y$4:Y15)</f>
        <v>0.9990699999999999</v>
      </c>
      <c r="AD16" s="15">
        <f>PRODUCT(AA$4:AA15)</f>
        <v>0.99823000000000028</v>
      </c>
      <c r="AE16" s="15">
        <f t="shared" si="2"/>
        <v>0.99807400310315331</v>
      </c>
      <c r="AF16" s="15">
        <f t="shared" si="3"/>
        <v>9.2907286064643115E-4</v>
      </c>
      <c r="AG16" s="15">
        <f t="shared" si="4"/>
        <v>8.7124687299822606E-5</v>
      </c>
      <c r="AH16" s="15">
        <f t="shared" si="5"/>
        <v>9.9561295367810035E-4</v>
      </c>
      <c r="AI16" s="15">
        <f t="shared" si="13"/>
        <v>1.3110825221617807E-6</v>
      </c>
      <c r="AJ16" s="15">
        <f t="shared" si="14"/>
        <v>8.7212515972355883E-5</v>
      </c>
      <c r="AK16" s="15">
        <f t="shared" si="6"/>
        <v>7.7144290758003779E-5</v>
      </c>
      <c r="AL16">
        <f>IF(AL15&gt;0,AL15+1,IF(AND(B16="January",C16&gt;=Personal!$G$28,F16&lt;=100,AL15=0),1,0))</f>
        <v>0</v>
      </c>
      <c r="AM16">
        <f t="shared" si="15"/>
        <v>0</v>
      </c>
    </row>
    <row r="17" spans="1:41" x14ac:dyDescent="0.2">
      <c r="A17">
        <f t="shared" si="7"/>
        <v>13</v>
      </c>
      <c r="B17" t="str">
        <f t="shared" si="17"/>
        <v>February</v>
      </c>
      <c r="C17">
        <f t="shared" si="0"/>
        <v>2024</v>
      </c>
      <c r="D17">
        <f t="shared" ref="D17:D80" si="18">D5+100</f>
        <v>202402</v>
      </c>
      <c r="E17">
        <f>E5+1</f>
        <v>43</v>
      </c>
      <c r="F17">
        <f>F5+1</f>
        <v>41</v>
      </c>
      <c r="G17" s="11">
        <f>G16*IF($B17="January",(1+IF(C17&gt;Personal!$L$18+1,Calculations!$B$14,Calculations!$B$13)),1)</f>
        <v>1456.8125000000002</v>
      </c>
      <c r="H17" s="11">
        <f>IF(AND(Career!$F$15="Yes",$E17=62,$E16=61),G17,H16*IF($B17="January",(1+IF(C17&gt;Personal!$L$18+1,Calculations!$C$14,Calculations!$C$13)),1))</f>
        <v>1451.45</v>
      </c>
      <c r="I17" s="11">
        <f>H17*(1-'Retiree Assumptions'!$F$8)</f>
        <v>1277.2760000000001</v>
      </c>
      <c r="J17" s="11"/>
      <c r="K17">
        <f>IF(OR(AND(L18=0,L17&gt;0,S17=0,S16&gt;0),AND(L17=0,L16&gt;0,S17&gt;0,S16&gt;0),AND(L6=0,L5&gt;0,S5=0),AND(B17="February",C17&gt;=Personal!$G$28,C17&lt;=Personal!$G$28+5,L16&gt;0),AND(B17="February",MOD(C17-Personal!$G$28,5)=0,L16&gt;0)),K16+1,K16)</f>
        <v>1</v>
      </c>
      <c r="L17">
        <f>IF(AND(C17&gt;=Personal!$G$28,MAX(L$5:L16)&lt;$AO$8,OR(S16&gt;0,S17&gt;0)),L16+1,0)</f>
        <v>0</v>
      </c>
      <c r="M17" t="str">
        <f>IF(AND(C17&gt;=Personal!$G$28,MAX(L$5:L16)&lt;$AO$8,OR(S16&gt;0,S17&gt;0)),L16+1,"")</f>
        <v/>
      </c>
      <c r="N17">
        <f t="shared" si="8"/>
        <v>2024</v>
      </c>
      <c r="O17">
        <f t="shared" si="9"/>
        <v>41</v>
      </c>
      <c r="P17" s="11">
        <f t="shared" si="16"/>
        <v>15327.312000000002</v>
      </c>
      <c r="Q17" s="11">
        <f>$AD17*I17/(Calculations!$C$18^(A17-1+Calculations!$B$1/30))</f>
        <v>1227.9225623539749</v>
      </c>
      <c r="R17" s="11">
        <f>IF(Q17=0,0,SUM(Q17:Q$1071)*I17/Q17)</f>
        <v>471188.72191752744</v>
      </c>
      <c r="S17" s="11">
        <f>IF(S16&gt;0,MAX((S16+I17/2)*(Calculations!$C$18-1)+S16-I17,0),IF(AND(Personal!$G$28=Valuation!C17,Personal!$G$28&gt;Valuation!C16),Personal!$G$26,0))</f>
        <v>0</v>
      </c>
      <c r="T17">
        <f t="shared" si="1"/>
        <v>0</v>
      </c>
      <c r="U17" s="11"/>
      <c r="V17" s="121">
        <f>VLOOKUP(E17,Rates2,5)*VLOOKUP(E17,Mort_Imp_Retirees,C17-'Mort Imp Cume'!$C$4+2)</f>
        <v>8.7299546989098701E-5</v>
      </c>
      <c r="W17" s="15">
        <f t="shared" si="10"/>
        <v>0.99991270045301095</v>
      </c>
      <c r="X17" s="121">
        <f>VLOOKUP(F17,Rates2,6)*VLOOKUP(F17,Mort_Imp_Survivors,C17-'Mort Imp Cume'!$C$4+2)</f>
        <v>7.7136738721353594E-5</v>
      </c>
      <c r="Y17" s="15">
        <f t="shared" si="11"/>
        <v>0.99992286326127866</v>
      </c>
      <c r="Z17" s="121">
        <f>VLOOKUP(F17,Rates2,7)*VLOOKUP(F17,Mort_Imp_Survivors,C17-'Mort Imp Cume'!$C$4+2)</f>
        <v>1.5680506715349914E-4</v>
      </c>
      <c r="AA17" s="15">
        <f t="shared" si="12"/>
        <v>0.99984319493284646</v>
      </c>
      <c r="AB17" s="68">
        <f>PRODUCT(W$4:W16)</f>
        <v>0.99891586344782746</v>
      </c>
      <c r="AC17" s="15">
        <f>PRODUCT(Y$4:Y16)</f>
        <v>0.99899293499844555</v>
      </c>
      <c r="AD17" s="15">
        <f>PRODUCT(AA$4:AA16)</f>
        <v>0.99807347247781564</v>
      </c>
      <c r="AE17" s="15">
        <f t="shared" si="2"/>
        <v>0.99790989024225163</v>
      </c>
      <c r="AF17" s="15">
        <f t="shared" si="3"/>
        <v>1.0059732055758535E-3</v>
      </c>
      <c r="AG17" s="15">
        <f t="shared" si="4"/>
        <v>8.7110361426547204E-5</v>
      </c>
      <c r="AH17" s="15">
        <f t="shared" si="5"/>
        <v>1.0825815238218624E-3</v>
      </c>
      <c r="AI17" s="15">
        <f t="shared" si="13"/>
        <v>1.5550283506548124E-6</v>
      </c>
      <c r="AJ17" s="15">
        <f t="shared" si="14"/>
        <v>8.7204902359219708E-5</v>
      </c>
      <c r="AK17" s="15">
        <f t="shared" si="6"/>
        <v>7.7145268739613226E-5</v>
      </c>
      <c r="AL17">
        <f>IF(AL16&gt;0,AL16+1,IF(AND(B17="January",C17&gt;=Personal!$G$28,F17&lt;=100,AL16=0),1,0))</f>
        <v>0</v>
      </c>
      <c r="AM17">
        <f t="shared" si="15"/>
        <v>0</v>
      </c>
    </row>
    <row r="18" spans="1:41" x14ac:dyDescent="0.2">
      <c r="A18">
        <f t="shared" si="7"/>
        <v>14</v>
      </c>
      <c r="B18" t="str">
        <f t="shared" si="17"/>
        <v>March</v>
      </c>
      <c r="C18">
        <f t="shared" si="0"/>
        <v>2024</v>
      </c>
      <c r="D18">
        <f t="shared" si="18"/>
        <v>202403</v>
      </c>
      <c r="E18">
        <f>E6+1</f>
        <v>43</v>
      </c>
      <c r="F18">
        <f>F6+1</f>
        <v>41</v>
      </c>
      <c r="G18" s="11">
        <f>G17*IF($B18="January",(1+IF(C18&gt;Personal!$L$18+1,Calculations!$B$14,Calculations!$B$13)),1)</f>
        <v>1456.8125000000002</v>
      </c>
      <c r="H18" s="11">
        <f>IF(AND(Career!$F$15="Yes",$E18=62,$E17=61),G18,H17*IF($B18="January",(1+IF(C18&gt;Personal!$L$18+1,Calculations!$C$14,Calculations!$C$13)),1))</f>
        <v>1451.45</v>
      </c>
      <c r="I18" s="11">
        <f>H18*(1-'Retiree Assumptions'!$F$8)</f>
        <v>1277.2760000000001</v>
      </c>
      <c r="J18" s="11"/>
      <c r="K18">
        <f>IF(OR(AND(L19=0,L18&gt;0,S18=0,S17&gt;0),AND(L18=0,L17&gt;0,S18&gt;0,S17&gt;0),AND(L7=0,L6&gt;0,S6=0),AND(B18="February",C18&gt;=Personal!$G$28,C18&lt;=Personal!$G$28+5,L17&gt;0),AND(B18="February",MOD(C18-Personal!$G$28,5)=0,L17&gt;0)),K17+1,K17)</f>
        <v>1</v>
      </c>
      <c r="L18">
        <f>IF(AND(C18&gt;=Personal!$G$28,MAX(L$5:L17)&lt;$AO$8,OR(S17&gt;0,S18&gt;0)),L17+1,0)</f>
        <v>0</v>
      </c>
      <c r="M18" t="str">
        <f>IF(AND(C18&gt;=Personal!$G$28,MAX(L$5:L17)&lt;$AO$8,OR(S17&gt;0,S18&gt;0)),L17+1,"")</f>
        <v/>
      </c>
      <c r="N18">
        <f t="shared" si="8"/>
        <v>2024</v>
      </c>
      <c r="O18">
        <f t="shared" si="9"/>
        <v>41</v>
      </c>
      <c r="P18" s="11">
        <f t="shared" si="16"/>
        <v>15327.312000000002</v>
      </c>
      <c r="Q18" s="11">
        <f>$AD18*I18/(Calculations!$C$18^(A18-1+Calculations!$B$1/30))</f>
        <v>1224.1957078440175</v>
      </c>
      <c r="R18" s="11">
        <f>IF(Q18=0,0,SUM(Q18:Q$1071)*I18/Q18)</f>
        <v>471342.01096548251</v>
      </c>
      <c r="S18" s="11">
        <f>IF(S17&gt;0,MAX((S17+I18/2)*(Calculations!$C$18-1)+S17-I18,0),IF(AND(Personal!$G$28=Valuation!C18,Personal!$G$28&gt;Valuation!C17),Personal!$G$26,0))</f>
        <v>0</v>
      </c>
      <c r="T18">
        <f t="shared" si="1"/>
        <v>0</v>
      </c>
      <c r="U18" s="11"/>
      <c r="V18" s="121">
        <f>VLOOKUP(E18,Rates2,5)*VLOOKUP(E18,Mort_Imp_Retirees,C18-'Mort Imp Cume'!$C$4+2)</f>
        <v>8.7299546989098701E-5</v>
      </c>
      <c r="W18" s="15">
        <f t="shared" si="10"/>
        <v>0.99991270045301095</v>
      </c>
      <c r="X18" s="121">
        <f>VLOOKUP(F18,Rates2,6)*VLOOKUP(F18,Mort_Imp_Survivors,C18-'Mort Imp Cume'!$C$4+2)</f>
        <v>7.7136738721353594E-5</v>
      </c>
      <c r="Y18" s="15">
        <f t="shared" si="11"/>
        <v>0.99992286326127866</v>
      </c>
      <c r="Z18" s="121">
        <f>VLOOKUP(F18,Rates2,7)*VLOOKUP(F18,Mort_Imp_Survivors,C18-'Mort Imp Cume'!$C$4+2)</f>
        <v>1.5680506715349914E-4</v>
      </c>
      <c r="AA18" s="15">
        <f t="shared" si="12"/>
        <v>0.99984319493284646</v>
      </c>
      <c r="AB18" s="68">
        <f>PRODUCT(W$4:W17)</f>
        <v>0.99882865854546832</v>
      </c>
      <c r="AC18" s="15">
        <f>PRODUCT(Y$4:Y17)</f>
        <v>0.99891587594143416</v>
      </c>
      <c r="AD18" s="15">
        <f>PRODUCT(AA$4:AA17)</f>
        <v>0.99791696949993958</v>
      </c>
      <c r="AE18" s="15">
        <f t="shared" si="2"/>
        <v>0.99774580436635418</v>
      </c>
      <c r="AF18" s="15">
        <f t="shared" si="3"/>
        <v>1.0828541791141851E-3</v>
      </c>
      <c r="AG18" s="15">
        <f t="shared" si="4"/>
        <v>8.7096037908868706E-5</v>
      </c>
      <c r="AH18" s="15">
        <f t="shared" si="5"/>
        <v>1.1695221309798675E-3</v>
      </c>
      <c r="AI18" s="15">
        <f t="shared" si="13"/>
        <v>1.819323551764283E-6</v>
      </c>
      <c r="AJ18" s="15">
        <f t="shared" si="14"/>
        <v>8.7197289410748539E-5</v>
      </c>
      <c r="AK18" s="15">
        <f t="shared" si="6"/>
        <v>7.714624441802004E-5</v>
      </c>
      <c r="AL18">
        <f>IF(AL17&gt;0,AL17+1,IF(AND(B18="January",C18&gt;=Personal!$G$28,F18&lt;=100,AL17=0),1,0))</f>
        <v>0</v>
      </c>
      <c r="AM18">
        <f t="shared" si="15"/>
        <v>0</v>
      </c>
      <c r="AO18" s="99"/>
    </row>
    <row r="19" spans="1:41" x14ac:dyDescent="0.2">
      <c r="A19">
        <f t="shared" si="7"/>
        <v>15</v>
      </c>
      <c r="B19" t="str">
        <f t="shared" si="17"/>
        <v>April</v>
      </c>
      <c r="C19">
        <f t="shared" si="0"/>
        <v>2024</v>
      </c>
      <c r="D19">
        <f t="shared" si="18"/>
        <v>202404</v>
      </c>
      <c r="E19">
        <f t="shared" ref="E19:F19" si="19">E7+1</f>
        <v>43</v>
      </c>
      <c r="F19">
        <f t="shared" si="19"/>
        <v>41</v>
      </c>
      <c r="G19" s="11">
        <f>G18*IF($B19="January",(1+IF(C19&gt;Personal!$L$18+1,Calculations!$B$14,Calculations!$B$13)),1)</f>
        <v>1456.8125000000002</v>
      </c>
      <c r="H19" s="11">
        <f>IF(AND(Career!$F$15="Yes",$E19=62,$E18=61),G19,H18*IF($B19="January",(1+IF(C19&gt;Personal!$L$18+1,Calculations!$C$14,Calculations!$C$13)),1))</f>
        <v>1451.45</v>
      </c>
      <c r="I19" s="11">
        <f>H19*(1-'Retiree Assumptions'!$F$8)</f>
        <v>1277.2760000000001</v>
      </c>
      <c r="J19" s="11"/>
      <c r="K19">
        <f>IF(OR(AND(L20=0,L19&gt;0,S19=0,S18&gt;0),AND(L19=0,L18&gt;0,S19&gt;0,S18&gt;0),AND(L8=0,L7&gt;0,S7=0),AND(B19="February",C19&gt;=Personal!$G$28,C19&lt;=Personal!$G$28+5,L18&gt;0),AND(B19="February",MOD(C19-Personal!$G$28,5)=0,L18&gt;0)),K18+1,K18)</f>
        <v>1</v>
      </c>
      <c r="L19">
        <f>IF(AND(C19&gt;=Personal!$G$28,MAX(L$5:L18)&lt;$AO$8,OR(S18&gt;0,S19&gt;0)),L18+1,0)</f>
        <v>0</v>
      </c>
      <c r="M19" t="str">
        <f>IF(AND(C19&gt;=Personal!$G$28,MAX(L$5:L18)&lt;$AO$8,OR(S18&gt;0,S19&gt;0)),L18+1,"")</f>
        <v/>
      </c>
      <c r="N19">
        <f t="shared" si="8"/>
        <v>2024</v>
      </c>
      <c r="O19">
        <f t="shared" si="9"/>
        <v>41</v>
      </c>
      <c r="P19" s="11">
        <f t="shared" si="16"/>
        <v>15327.312000000002</v>
      </c>
      <c r="Q19" s="11">
        <f>$AD19*I19/(Calculations!$C$18^(A19-1+Calculations!$B$1/30))</f>
        <v>1220.4801646699411</v>
      </c>
      <c r="R19" s="11">
        <f>IF(Q19=0,0,SUM(Q19:Q$1071)*I19/Q19)</f>
        <v>471495.76667573367</v>
      </c>
      <c r="S19" s="11">
        <f>IF(S18&gt;0,MAX((S18+I19/2)*(Calculations!$C$18-1)+S18-I19,0),IF(AND(Personal!$G$28=Valuation!C19,Personal!$G$28&gt;Valuation!C18),Personal!$G$26,0))</f>
        <v>0</v>
      </c>
      <c r="T19">
        <f t="shared" si="1"/>
        <v>0</v>
      </c>
      <c r="U19" s="11"/>
      <c r="V19" s="121">
        <f>VLOOKUP(E19,Rates2,5)*VLOOKUP(E19,Mort_Imp_Retirees,C19-'Mort Imp Cume'!$C$4+2)</f>
        <v>8.7299546989098701E-5</v>
      </c>
      <c r="W19" s="15">
        <f t="shared" si="10"/>
        <v>0.99991270045301095</v>
      </c>
      <c r="X19" s="121">
        <f>VLOOKUP(F19,Rates2,6)*VLOOKUP(F19,Mort_Imp_Survivors,C19-'Mort Imp Cume'!$C$4+2)</f>
        <v>7.7136738721353594E-5</v>
      </c>
      <c r="Y19" s="15">
        <f t="shared" si="11"/>
        <v>0.99992286326127866</v>
      </c>
      <c r="Z19" s="121">
        <f>VLOOKUP(F19,Rates2,7)*VLOOKUP(F19,Mort_Imp_Survivors,C19-'Mort Imp Cume'!$C$4+2)</f>
        <v>1.5680506715349914E-4</v>
      </c>
      <c r="AA19" s="15">
        <f t="shared" si="12"/>
        <v>0.99984319493284646</v>
      </c>
      <c r="AB19" s="68">
        <f>PRODUCT(W$4:W18)</f>
        <v>0.99874146125605767</v>
      </c>
      <c r="AC19" s="15">
        <f>PRODUCT(Y$4:Y18)</f>
        <v>0.99883882282850711</v>
      </c>
      <c r="AD19" s="15">
        <f>PRODUCT(AA$4:AA18)</f>
        <v>0.99776049106252351</v>
      </c>
      <c r="AE19" s="15">
        <f t="shared" si="2"/>
        <v>0.99758174547102374</v>
      </c>
      <c r="AF19" s="15">
        <f t="shared" si="3"/>
        <v>1.1597157850339835E-3</v>
      </c>
      <c r="AG19" s="15">
        <f t="shared" si="4"/>
        <v>8.7081716746399823E-5</v>
      </c>
      <c r="AH19" s="15">
        <f t="shared" si="5"/>
        <v>1.2564347818924504E-3</v>
      </c>
      <c r="AI19" s="15">
        <f t="shared" si="13"/>
        <v>2.1039620498263488E-6</v>
      </c>
      <c r="AJ19" s="15">
        <f t="shared" si="14"/>
        <v>8.7189677126884302E-5</v>
      </c>
      <c r="AK19" s="15">
        <f t="shared" si="6"/>
        <v>7.7147217793938847E-5</v>
      </c>
      <c r="AL19">
        <f>IF(AL18&gt;0,AL18+1,IF(AND(B19="January",C19&gt;=Personal!$G$28,F19&lt;=100,AL18=0),1,0))</f>
        <v>0</v>
      </c>
      <c r="AM19">
        <f t="shared" si="15"/>
        <v>0</v>
      </c>
    </row>
    <row r="20" spans="1:41" x14ac:dyDescent="0.2">
      <c r="A20">
        <f t="shared" si="7"/>
        <v>16</v>
      </c>
      <c r="B20" t="str">
        <f t="shared" si="17"/>
        <v>May</v>
      </c>
      <c r="C20">
        <f t="shared" si="0"/>
        <v>2024</v>
      </c>
      <c r="D20">
        <f t="shared" si="18"/>
        <v>202405</v>
      </c>
      <c r="E20">
        <f t="shared" ref="E20:F20" si="20">E8+1</f>
        <v>43</v>
      </c>
      <c r="F20">
        <f t="shared" si="20"/>
        <v>41</v>
      </c>
      <c r="G20" s="11">
        <f>G19*IF($B20="January",(1+IF(C20&gt;Personal!$L$18+1,Calculations!$B$14,Calculations!$B$13)),1)</f>
        <v>1456.8125000000002</v>
      </c>
      <c r="H20" s="11">
        <f>IF(AND(Career!$F$15="Yes",$E20=62,$E19=61),G20,H19*IF($B20="January",(1+IF(C20&gt;Personal!$L$18+1,Calculations!$C$14,Calculations!$C$13)),1))</f>
        <v>1451.45</v>
      </c>
      <c r="I20" s="11">
        <f>H20*(1-'Retiree Assumptions'!$F$8)</f>
        <v>1277.2760000000001</v>
      </c>
      <c r="J20" s="11"/>
      <c r="K20">
        <f>IF(OR(AND(L21=0,L20&gt;0,S20=0,S19&gt;0),AND(L20=0,L19&gt;0,S20&gt;0,S19&gt;0),AND(L9=0,L8&gt;0,S8=0),AND(B20="February",C20&gt;=Personal!$G$28,C20&lt;=Personal!$G$28+5,L19&gt;0),AND(B20="February",MOD(C20-Personal!$G$28,5)=0,L19&gt;0)),K19+1,K19)</f>
        <v>1</v>
      </c>
      <c r="L20">
        <f>IF(AND(C20&gt;=Personal!$G$28,MAX(L$5:L19)&lt;$AO$8,OR(S19&gt;0,S20&gt;0)),L19+1,0)</f>
        <v>0</v>
      </c>
      <c r="M20" t="str">
        <f>IF(AND(C20&gt;=Personal!$G$28,MAX(L$5:L19)&lt;$AO$8,OR(S19&gt;0,S20&gt;0)),L19+1,"")</f>
        <v/>
      </c>
      <c r="N20">
        <f t="shared" si="8"/>
        <v>2024</v>
      </c>
      <c r="O20">
        <f t="shared" si="9"/>
        <v>41</v>
      </c>
      <c r="P20" s="11">
        <f t="shared" si="16"/>
        <v>15327.312000000002</v>
      </c>
      <c r="Q20" s="11">
        <f>$AD20*I20/(Calculations!$C$18^(A20-1+Calculations!$B$1/30))</f>
        <v>1216.775898500832</v>
      </c>
      <c r="R20" s="11">
        <f>IF(Q20=0,0,SUM(Q20:Q$1071)*I20/Q20)</f>
        <v>471649.99046895414</v>
      </c>
      <c r="S20" s="11">
        <f>IF(S19&gt;0,MAX((S19+I20/2)*(Calculations!$C$18-1)+S19-I20,0),IF(AND(Personal!$G$28=Valuation!C20,Personal!$G$28&gt;Valuation!C19),Personal!$G$26,0))</f>
        <v>0</v>
      </c>
      <c r="T20">
        <f t="shared" si="1"/>
        <v>0</v>
      </c>
      <c r="U20" s="11"/>
      <c r="V20" s="121">
        <f>VLOOKUP(E20,Rates2,5)*VLOOKUP(E20,Mort_Imp_Retirees,C20-'Mort Imp Cume'!$C$4+2)</f>
        <v>8.7299546989098701E-5</v>
      </c>
      <c r="W20" s="15">
        <f t="shared" si="10"/>
        <v>0.99991270045301095</v>
      </c>
      <c r="X20" s="121">
        <f>VLOOKUP(F20,Rates2,6)*VLOOKUP(F20,Mort_Imp_Survivors,C20-'Mort Imp Cume'!$C$4+2)</f>
        <v>7.7136738721353594E-5</v>
      </c>
      <c r="Y20" s="15">
        <f t="shared" si="11"/>
        <v>0.99992286326127866</v>
      </c>
      <c r="Z20" s="121">
        <f>VLOOKUP(F20,Rates2,7)*VLOOKUP(F20,Mort_Imp_Survivors,C20-'Mort Imp Cume'!$C$4+2)</f>
        <v>1.5680506715349914E-4</v>
      </c>
      <c r="AA20" s="15">
        <f t="shared" si="12"/>
        <v>0.99984319493284646</v>
      </c>
      <c r="AB20" s="68">
        <f>PRODUCT(W$4:W19)</f>
        <v>0.99865427157893083</v>
      </c>
      <c r="AC20" s="15">
        <f>PRODUCT(Y$4:Y19)</f>
        <v>0.99876177565920587</v>
      </c>
      <c r="AD20" s="15">
        <f>PRODUCT(AA$4:AA19)</f>
        <v>0.9976040371617193</v>
      </c>
      <c r="AE20" s="15">
        <f t="shared" si="2"/>
        <v>0.99741771355182374</v>
      </c>
      <c r="AF20" s="15">
        <f t="shared" si="3"/>
        <v>1.2365580271070588E-3</v>
      </c>
      <c r="AG20" s="15">
        <f t="shared" si="4"/>
        <v>8.7067397938753237E-5</v>
      </c>
      <c r="AH20" s="15">
        <f t="shared" si="5"/>
        <v>1.3433194832985014E-3</v>
      </c>
      <c r="AI20" s="15">
        <f t="shared" si="13"/>
        <v>2.4089377707028556E-6</v>
      </c>
      <c r="AJ20" s="15">
        <f t="shared" si="14"/>
        <v>8.7182065507569007E-5</v>
      </c>
      <c r="AK20" s="15">
        <f t="shared" si="6"/>
        <v>7.714818886808415E-5</v>
      </c>
      <c r="AL20">
        <f>IF(AL19&gt;0,AL19+1,IF(AND(B20="January",C20&gt;=Personal!$G$28,F20&lt;=100,AL19=0),1,0))</f>
        <v>0</v>
      </c>
      <c r="AM20">
        <f t="shared" si="15"/>
        <v>0</v>
      </c>
    </row>
    <row r="21" spans="1:41" x14ac:dyDescent="0.2">
      <c r="A21">
        <f t="shared" si="7"/>
        <v>17</v>
      </c>
      <c r="B21" t="str">
        <f t="shared" si="17"/>
        <v>June</v>
      </c>
      <c r="C21">
        <f t="shared" si="0"/>
        <v>2024</v>
      </c>
      <c r="D21">
        <f t="shared" si="18"/>
        <v>202406</v>
      </c>
      <c r="E21">
        <f t="shared" ref="E21:F21" si="21">E9+1</f>
        <v>43</v>
      </c>
      <c r="F21">
        <f t="shared" si="21"/>
        <v>41</v>
      </c>
      <c r="G21" s="11">
        <f>G20*IF($B21="January",(1+IF(C21&gt;Personal!$L$18+1,Calculations!$B$14,Calculations!$B$13)),1)</f>
        <v>1456.8125000000002</v>
      </c>
      <c r="H21" s="11">
        <f>IF(AND(Career!$F$15="Yes",$E21=62,$E20=61),G21,H20*IF($B21="January",(1+IF(C21&gt;Personal!$L$18+1,Calculations!$C$14,Calculations!$C$13)),1))</f>
        <v>1451.45</v>
      </c>
      <c r="I21" s="11">
        <f>H21*(1-'Retiree Assumptions'!$F$8)</f>
        <v>1277.2760000000001</v>
      </c>
      <c r="J21" s="11"/>
      <c r="K21">
        <f>IF(OR(AND(L22=0,L21&gt;0,S21=0,S20&gt;0),AND(L21=0,L20&gt;0,S21&gt;0,S20&gt;0),AND(L10=0,L9&gt;0,S9=0),AND(B21="February",C21&gt;=Personal!$G$28,C21&lt;=Personal!$G$28+5,L20&gt;0),AND(B21="February",MOD(C21-Personal!$G$28,5)=0,L20&gt;0)),K20+1,K20)</f>
        <v>1</v>
      </c>
      <c r="L21">
        <f>IF(AND(C21&gt;=Personal!$G$28,MAX(L$5:L20)&lt;$AO$8,OR(S20&gt;0,S21&gt;0)),L20+1,0)</f>
        <v>0</v>
      </c>
      <c r="M21" t="str">
        <f>IF(AND(C21&gt;=Personal!$G$28,MAX(L$5:L20)&lt;$AO$8,OR(S20&gt;0,S21&gt;0)),L20+1,"")</f>
        <v/>
      </c>
      <c r="N21">
        <f t="shared" si="8"/>
        <v>2024</v>
      </c>
      <c r="O21">
        <f t="shared" si="9"/>
        <v>41</v>
      </c>
      <c r="P21" s="11">
        <f t="shared" si="16"/>
        <v>15327.312000000002</v>
      </c>
      <c r="Q21" s="11">
        <f>$AD21*I21/(Calculations!$C$18^(A21-1+Calculations!$B$1/30))</f>
        <v>1213.0828751099741</v>
      </c>
      <c r="R21" s="11">
        <f>IF(Q21=0,0,SUM(Q21:Q$1071)*I21/Q21)</f>
        <v>471804.68377014279</v>
      </c>
      <c r="S21" s="11">
        <f>IF(S20&gt;0,MAX((S20+I21/2)*(Calculations!$C$18-1)+S20-I21,0),IF(AND(Personal!$G$28=Valuation!C21,Personal!$G$28&gt;Valuation!C20),Personal!$G$26,0))</f>
        <v>0</v>
      </c>
      <c r="T21">
        <f t="shared" si="1"/>
        <v>0</v>
      </c>
      <c r="U21" s="11"/>
      <c r="V21" s="121">
        <f>VLOOKUP(E21,Rates2,5)*VLOOKUP(E21,Mort_Imp_Retirees,C21-'Mort Imp Cume'!$C$4+2)</f>
        <v>8.7299546989098701E-5</v>
      </c>
      <c r="W21" s="15">
        <f t="shared" si="10"/>
        <v>0.99991270045301095</v>
      </c>
      <c r="X21" s="121">
        <f>VLOOKUP(F21,Rates2,6)*VLOOKUP(F21,Mort_Imp_Survivors,C21-'Mort Imp Cume'!$C$4+2)</f>
        <v>7.7136738721353594E-5</v>
      </c>
      <c r="Y21" s="15">
        <f t="shared" si="11"/>
        <v>0.99992286326127866</v>
      </c>
      <c r="Z21" s="121">
        <f>VLOOKUP(F21,Rates2,7)*VLOOKUP(F21,Mort_Imp_Survivors,C21-'Mort Imp Cume'!$C$4+2)</f>
        <v>1.5680506715349914E-4</v>
      </c>
      <c r="AA21" s="15">
        <f t="shared" si="12"/>
        <v>0.99984319493284646</v>
      </c>
      <c r="AB21" s="68">
        <f>PRODUCT(W$4:W20)</f>
        <v>0.99856708951342332</v>
      </c>
      <c r="AC21" s="15">
        <f>PRODUCT(Y$4:Y20)</f>
        <v>0.99868473443307204</v>
      </c>
      <c r="AD21" s="15">
        <f>PRODUCT(AA$4:AA20)</f>
        <v>0.99744760779367947</v>
      </c>
      <c r="AE21" s="15">
        <f t="shared" si="2"/>
        <v>0.99725370860431883</v>
      </c>
      <c r="AF21" s="15">
        <f t="shared" si="3"/>
        <v>1.3133809091044747E-3</v>
      </c>
      <c r="AG21" s="15">
        <f t="shared" si="4"/>
        <v>8.7053081485541792E-5</v>
      </c>
      <c r="AH21" s="15">
        <f t="shared" si="5"/>
        <v>1.4301762419354673E-3</v>
      </c>
      <c r="AI21" s="15">
        <f t="shared" si="13"/>
        <v>2.7342446412242753E-6</v>
      </c>
      <c r="AJ21" s="15">
        <f t="shared" si="14"/>
        <v>8.7174454552744622E-5</v>
      </c>
      <c r="AK21" s="15">
        <f t="shared" si="6"/>
        <v>7.7149157641170262E-5</v>
      </c>
      <c r="AL21">
        <f>IF(AL20&gt;0,AL20+1,IF(AND(B21="January",C21&gt;=Personal!$G$28,F21&lt;=100,AL20=0),1,0))</f>
        <v>0</v>
      </c>
      <c r="AM21">
        <f t="shared" si="15"/>
        <v>0</v>
      </c>
    </row>
    <row r="22" spans="1:41" x14ac:dyDescent="0.2">
      <c r="A22">
        <f t="shared" si="7"/>
        <v>18</v>
      </c>
      <c r="B22" t="str">
        <f t="shared" si="17"/>
        <v>July</v>
      </c>
      <c r="C22">
        <f t="shared" si="0"/>
        <v>2024</v>
      </c>
      <c r="D22">
        <f t="shared" si="18"/>
        <v>202407</v>
      </c>
      <c r="E22">
        <f t="shared" ref="E22:F22" si="22">E10+1</f>
        <v>43</v>
      </c>
      <c r="F22">
        <f t="shared" si="22"/>
        <v>41</v>
      </c>
      <c r="G22" s="11">
        <f>G21*IF($B22="January",(1+IF(C22&gt;Personal!$L$18+1,Calculations!$B$14,Calculations!$B$13)),1)</f>
        <v>1456.8125000000002</v>
      </c>
      <c r="H22" s="11">
        <f>IF(AND(Career!$F$15="Yes",$E22=62,$E21=61),G22,H21*IF($B22="January",(1+IF(C22&gt;Personal!$L$18+1,Calculations!$C$14,Calculations!$C$13)),1))</f>
        <v>1451.45</v>
      </c>
      <c r="I22" s="11">
        <f>H22*(1-'Retiree Assumptions'!$F$8)</f>
        <v>1277.2760000000001</v>
      </c>
      <c r="J22" s="11"/>
      <c r="K22">
        <f>IF(OR(AND(L23=0,L22&gt;0,S22=0,S21&gt;0),AND(L22=0,L21&gt;0,S22&gt;0,S21&gt;0),AND(L11=0,L10&gt;0,S10=0),AND(B22="February",C22&gt;=Personal!$G$28,C22&lt;=Personal!$G$28+5,L21&gt;0),AND(B22="February",MOD(C22-Personal!$G$28,5)=0,L21&gt;0)),K21+1,K21)</f>
        <v>1</v>
      </c>
      <c r="L22">
        <f>IF(AND(C22&gt;=Personal!$G$28,MAX(L$5:L21)&lt;$AO$8,OR(S21&gt;0,S22&gt;0)),L21+1,0)</f>
        <v>0</v>
      </c>
      <c r="M22" t="str">
        <f>IF(AND(C22&gt;=Personal!$G$28,MAX(L$5:L21)&lt;$AO$8,OR(S21&gt;0,S22&gt;0)),L21+1,"")</f>
        <v/>
      </c>
      <c r="N22">
        <f t="shared" si="8"/>
        <v>2024</v>
      </c>
      <c r="O22">
        <f t="shared" si="9"/>
        <v>41</v>
      </c>
      <c r="P22" s="11">
        <f t="shared" si="16"/>
        <v>15327.312000000002</v>
      </c>
      <c r="Q22" s="11">
        <f>$AD22*I22/(Calculations!$C$18^(A22-1+Calculations!$B$1/30))</f>
        <v>1209.4010603745328</v>
      </c>
      <c r="R22" s="11">
        <f>IF(Q22=0,0,SUM(Q22:Q$1071)*I22/Q22)</f>
        <v>471959.84800863621</v>
      </c>
      <c r="S22" s="11">
        <f>IF(S21&gt;0,MAX((S21+I22/2)*(Calculations!$C$18-1)+S21-I22,0),IF(AND(Personal!$G$28=Valuation!C22,Personal!$G$28&gt;Valuation!C21),Personal!$G$26,0))</f>
        <v>0</v>
      </c>
      <c r="T22">
        <f t="shared" si="1"/>
        <v>0</v>
      </c>
      <c r="U22" s="11"/>
      <c r="V22" s="121">
        <f>VLOOKUP(E22,Rates2,5)*VLOOKUP(E22,Mort_Imp_Retirees,C22-'Mort Imp Cume'!$C$4+2)</f>
        <v>8.7299546989098701E-5</v>
      </c>
      <c r="W22" s="15">
        <f t="shared" si="10"/>
        <v>0.99991270045301095</v>
      </c>
      <c r="X22" s="121">
        <f>VLOOKUP(F22,Rates2,6)*VLOOKUP(F22,Mort_Imp_Survivors,C22-'Mort Imp Cume'!$C$4+2)</f>
        <v>7.7136738721353594E-5</v>
      </c>
      <c r="Y22" s="15">
        <f t="shared" si="11"/>
        <v>0.99992286326127866</v>
      </c>
      <c r="Z22" s="121">
        <f>VLOOKUP(F22,Rates2,7)*VLOOKUP(F22,Mort_Imp_Survivors,C22-'Mort Imp Cume'!$C$4+2)</f>
        <v>1.5680506715349914E-4</v>
      </c>
      <c r="AA22" s="15">
        <f t="shared" si="12"/>
        <v>0.99984319493284646</v>
      </c>
      <c r="AB22" s="68">
        <f>PRODUCT(W$4:W21)</f>
        <v>0.99847991505887068</v>
      </c>
      <c r="AC22" s="15">
        <f>PRODUCT(Y$4:Y21)</f>
        <v>0.99860769914964709</v>
      </c>
      <c r="AD22" s="15">
        <f>PRODUCT(AA$4:AA21)</f>
        <v>0.9972912029545572</v>
      </c>
      <c r="AE22" s="15">
        <f t="shared" si="2"/>
        <v>0.99708973062407391</v>
      </c>
      <c r="AF22" s="15">
        <f t="shared" si="3"/>
        <v>1.3901844347967692E-3</v>
      </c>
      <c r="AG22" s="15">
        <f t="shared" si="4"/>
        <v>8.7038767386378321E-5</v>
      </c>
      <c r="AH22" s="15">
        <f t="shared" si="5"/>
        <v>1.5170050645393509E-3</v>
      </c>
      <c r="AI22" s="15">
        <f t="shared" si="13"/>
        <v>3.0798765899688139E-6</v>
      </c>
      <c r="AJ22" s="15">
        <f t="shared" si="14"/>
        <v>8.7166844262353155E-5</v>
      </c>
      <c r="AK22" s="15">
        <f t="shared" si="6"/>
        <v>7.7150124113911319E-5</v>
      </c>
      <c r="AL22">
        <f>IF(AL21&gt;0,AL21+1,IF(AND(B22="January",C22&gt;=Personal!$G$28,F22&lt;=100,AL21=0),1,0))</f>
        <v>0</v>
      </c>
      <c r="AM22">
        <f t="shared" si="15"/>
        <v>0</v>
      </c>
    </row>
    <row r="23" spans="1:41" x14ac:dyDescent="0.2">
      <c r="A23">
        <f t="shared" si="7"/>
        <v>19</v>
      </c>
      <c r="B23" t="str">
        <f t="shared" si="17"/>
        <v>August</v>
      </c>
      <c r="C23">
        <f t="shared" si="0"/>
        <v>2024</v>
      </c>
      <c r="D23">
        <f t="shared" si="18"/>
        <v>202408</v>
      </c>
      <c r="E23">
        <f t="shared" ref="E23:F23" si="23">E11+1</f>
        <v>43</v>
      </c>
      <c r="F23">
        <f t="shared" si="23"/>
        <v>41</v>
      </c>
      <c r="G23" s="11">
        <f>G22*IF($B23="January",(1+IF(C23&gt;Personal!$L$18+1,Calculations!$B$14,Calculations!$B$13)),1)</f>
        <v>1456.8125000000002</v>
      </c>
      <c r="H23" s="11">
        <f>IF(AND(Career!$F$15="Yes",$E23=62,$E22=61),G23,H22*IF($B23="January",(1+IF(C23&gt;Personal!$L$18+1,Calculations!$C$14,Calculations!$C$13)),1))</f>
        <v>1451.45</v>
      </c>
      <c r="I23" s="11">
        <f>H23*(1-'Retiree Assumptions'!$F$8)</f>
        <v>1277.2760000000001</v>
      </c>
      <c r="J23" s="11"/>
      <c r="K23">
        <f>IF(OR(AND(L24=0,L23&gt;0,S23=0,S22&gt;0),AND(L23=0,L22&gt;0,S23&gt;0,S22&gt;0),AND(L12=0,L11&gt;0,S11=0),AND(B23="February",C23&gt;=Personal!$G$28,C23&lt;=Personal!$G$28+5,L22&gt;0),AND(B23="February",MOD(C23-Personal!$G$28,5)=0,L22&gt;0)),K22+1,K22)</f>
        <v>1</v>
      </c>
      <c r="L23">
        <f>IF(AND(C23&gt;=Personal!$G$28,MAX(L$5:L22)&lt;$AO$8,OR(S22&gt;0,S23&gt;0)),L22+1,0)</f>
        <v>0</v>
      </c>
      <c r="M23" t="str">
        <f>IF(AND(C23&gt;=Personal!$G$28,MAX(L$5:L22)&lt;$AO$8,OR(S22&gt;0,S23&gt;0)),L22+1,"")</f>
        <v/>
      </c>
      <c r="N23">
        <f t="shared" si="8"/>
        <v>2024</v>
      </c>
      <c r="O23">
        <f t="shared" si="9"/>
        <v>41</v>
      </c>
      <c r="P23" s="11">
        <f t="shared" si="16"/>
        <v>15327.312000000002</v>
      </c>
      <c r="Q23" s="11">
        <f>$AD23*I23/(Calculations!$C$18^(A23-1+Calculations!$B$1/30))</f>
        <v>1205.7304202752393</v>
      </c>
      <c r="R23" s="11">
        <f>IF(Q23=0,0,SUM(Q23:Q$1071)*I23/Q23)</f>
        <v>472115.4846181224</v>
      </c>
      <c r="S23" s="11">
        <f>IF(S22&gt;0,MAX((S22+I23/2)*(Calculations!$C$18-1)+S22-I23,0),IF(AND(Personal!$G$28=Valuation!C23,Personal!$G$28&gt;Valuation!C22),Personal!$G$26,0))</f>
        <v>0</v>
      </c>
      <c r="T23">
        <f t="shared" si="1"/>
        <v>0</v>
      </c>
      <c r="U23" s="87"/>
      <c r="V23" s="121">
        <f>VLOOKUP(E23,Rates2,5)*VLOOKUP(E23,Mort_Imp_Retirees,C23-'Mort Imp Cume'!$C$4+2)</f>
        <v>8.7299546989098701E-5</v>
      </c>
      <c r="W23" s="15">
        <f t="shared" si="10"/>
        <v>0.99991270045301095</v>
      </c>
      <c r="X23" s="121">
        <f>VLOOKUP(F23,Rates2,6)*VLOOKUP(F23,Mort_Imp_Survivors,C23-'Mort Imp Cume'!$C$4+2)</f>
        <v>7.7136738721353594E-5</v>
      </c>
      <c r="Y23" s="15">
        <f t="shared" si="11"/>
        <v>0.99992286326127866</v>
      </c>
      <c r="Z23" s="121">
        <f>VLOOKUP(F23,Rates2,7)*VLOOKUP(F23,Mort_Imp_Survivors,C23-'Mort Imp Cume'!$C$4+2)</f>
        <v>1.5680506715349914E-4</v>
      </c>
      <c r="AA23" s="15">
        <f t="shared" si="12"/>
        <v>0.99984319493284646</v>
      </c>
      <c r="AB23" s="68">
        <f>PRODUCT(W$4:W22)</f>
        <v>0.99839274821460833</v>
      </c>
      <c r="AC23" s="15">
        <f>PRODUCT(Y$4:Y22)</f>
        <v>0.99853066980847272</v>
      </c>
      <c r="AD23" s="15">
        <f>PRODUCT(AA$4:AA22)</f>
        <v>0.99713482264050624</v>
      </c>
      <c r="AE23" s="15">
        <f t="shared" si="2"/>
        <v>0.99692577960665474</v>
      </c>
      <c r="AF23" s="15">
        <f t="shared" si="3"/>
        <v>1.4669686079536229E-3</v>
      </c>
      <c r="AG23" s="15">
        <f t="shared" si="4"/>
        <v>8.7024455640875763E-5</v>
      </c>
      <c r="AH23" s="15">
        <f t="shared" si="5"/>
        <v>1.603805957844712E-3</v>
      </c>
      <c r="AI23" s="15">
        <f t="shared" si="13"/>
        <v>3.445827546926742E-6</v>
      </c>
      <c r="AJ23" s="15">
        <f t="shared" si="14"/>
        <v>8.7159234636336588E-5</v>
      </c>
      <c r="AK23" s="15">
        <f t="shared" si="6"/>
        <v>7.7151088287021283E-5</v>
      </c>
      <c r="AL23">
        <f>IF(AL22&gt;0,AL22+1,IF(AND(B23="January",C23&gt;=Personal!$G$28,F23&lt;=100,AL22=0),1,0))</f>
        <v>0</v>
      </c>
      <c r="AM23">
        <f t="shared" si="15"/>
        <v>0</v>
      </c>
    </row>
    <row r="24" spans="1:41" x14ac:dyDescent="0.2">
      <c r="A24">
        <f t="shared" si="7"/>
        <v>20</v>
      </c>
      <c r="B24" t="str">
        <f t="shared" si="17"/>
        <v>September</v>
      </c>
      <c r="C24">
        <f t="shared" si="0"/>
        <v>2024</v>
      </c>
      <c r="D24">
        <f t="shared" si="18"/>
        <v>202409</v>
      </c>
      <c r="E24">
        <f t="shared" ref="E24:F24" si="24">E12+1</f>
        <v>43</v>
      </c>
      <c r="F24">
        <f t="shared" si="24"/>
        <v>41</v>
      </c>
      <c r="G24" s="11">
        <f>G23*IF($B24="January",(1+IF(C24&gt;Personal!$L$18+1,Calculations!$B$14,Calculations!$B$13)),1)</f>
        <v>1456.8125000000002</v>
      </c>
      <c r="H24" s="11">
        <f>IF(AND(Career!$F$15="Yes",$E24=62,$E23=61),G24,H23*IF($B24="January",(1+IF(C24&gt;Personal!$L$18+1,Calculations!$C$14,Calculations!$C$13)),1))</f>
        <v>1451.45</v>
      </c>
      <c r="I24" s="11">
        <f>H24*(1-'Retiree Assumptions'!$F$8)</f>
        <v>1277.2760000000001</v>
      </c>
      <c r="J24" s="11"/>
      <c r="K24">
        <f>IF(OR(AND(L25=0,L24&gt;0,S24=0,S23&gt;0),AND(L24=0,L23&gt;0,S24&gt;0,S23&gt;0),AND(L13=0,L12&gt;0,S12=0),AND(B24="February",C24&gt;=Personal!$G$28,C24&lt;=Personal!$G$28+5,L23&gt;0),AND(B24="February",MOD(C24-Personal!$G$28,5)=0,L23&gt;0)),K23+1,K23)</f>
        <v>1</v>
      </c>
      <c r="L24">
        <f>IF(AND(C24&gt;=Personal!$G$28,MAX(L$5:L23)&lt;$AO$8,OR(S23&gt;0,S24&gt;0)),L23+1,0)</f>
        <v>0</v>
      </c>
      <c r="M24" t="str">
        <f>IF(AND(C24&gt;=Personal!$G$28,MAX(L$5:L23)&lt;$AO$8,OR(S23&gt;0,S24&gt;0)),L23+1,"")</f>
        <v/>
      </c>
      <c r="N24">
        <f t="shared" si="8"/>
        <v>2024</v>
      </c>
      <c r="O24">
        <f t="shared" si="9"/>
        <v>41</v>
      </c>
      <c r="P24" s="11">
        <f t="shared" si="16"/>
        <v>15327.312000000002</v>
      </c>
      <c r="Q24" s="11">
        <f>$AD24*I24/(Calculations!$C$18^(A24-1+Calculations!$B$1/30))</f>
        <v>1202.0709208960754</v>
      </c>
      <c r="R24" s="11">
        <f>IF(Q24=0,0,SUM(Q24:Q$1071)*I24/Q24)</f>
        <v>472271.59503665433</v>
      </c>
      <c r="S24" s="11">
        <f>IF(S23&gt;0,MAX((S23+I24/2)*(Calculations!$C$18-1)+S23-I24,0),IF(AND(Personal!$G$28=Valuation!C24,Personal!$G$28&gt;Valuation!C23),Personal!$G$26,0))</f>
        <v>0</v>
      </c>
      <c r="T24">
        <f t="shared" si="1"/>
        <v>0</v>
      </c>
      <c r="U24" s="11"/>
      <c r="V24" s="121">
        <f>VLOOKUP(E24,Rates2,5)*VLOOKUP(E24,Mort_Imp_Retirees,C24-'Mort Imp Cume'!$C$4+2)</f>
        <v>8.7299546989098701E-5</v>
      </c>
      <c r="W24" s="15">
        <f t="shared" si="10"/>
        <v>0.99991270045301095</v>
      </c>
      <c r="X24" s="121">
        <f>VLOOKUP(F24,Rates2,6)*VLOOKUP(F24,Mort_Imp_Survivors,C24-'Mort Imp Cume'!$C$4+2)</f>
        <v>7.7136738721353594E-5</v>
      </c>
      <c r="Y24" s="15">
        <f t="shared" si="11"/>
        <v>0.99992286326127866</v>
      </c>
      <c r="Z24" s="121">
        <f>VLOOKUP(F24,Rates2,7)*VLOOKUP(F24,Mort_Imp_Survivors,C24-'Mort Imp Cume'!$C$4+2)</f>
        <v>1.5680506715349914E-4</v>
      </c>
      <c r="AA24" s="15">
        <f t="shared" si="12"/>
        <v>0.99984319493284646</v>
      </c>
      <c r="AB24" s="68">
        <f>PRODUCT(W$4:W23)</f>
        <v>0.99830558897997201</v>
      </c>
      <c r="AC24" s="15">
        <f>PRODUCT(Y$4:Y23)</f>
        <v>0.9984536464090904</v>
      </c>
      <c r="AD24" s="15">
        <f>PRODUCT(AA$4:AA23)</f>
        <v>0.99697846684768099</v>
      </c>
      <c r="AE24" s="15">
        <f t="shared" si="2"/>
        <v>0.99676185554762775</v>
      </c>
      <c r="AF24" s="15">
        <f t="shared" si="3"/>
        <v>1.5437334323443023E-3</v>
      </c>
      <c r="AG24" s="15">
        <f t="shared" si="4"/>
        <v>8.7010146248647099E-5</v>
      </c>
      <c r="AH24" s="15">
        <f t="shared" si="5"/>
        <v>1.6905789285846667E-3</v>
      </c>
      <c r="AI24" s="15">
        <f t="shared" si="13"/>
        <v>3.8320914432800855E-6</v>
      </c>
      <c r="AJ24" s="15">
        <f t="shared" si="14"/>
        <v>8.7151625674636917E-5</v>
      </c>
      <c r="AK24" s="15">
        <f t="shared" si="6"/>
        <v>7.7152050161213964E-5</v>
      </c>
      <c r="AL24">
        <f>IF(AL23&gt;0,AL23+1,IF(AND(B24="January",C24&gt;=Personal!$G$28,F24&lt;=100,AL23=0),1,0))</f>
        <v>0</v>
      </c>
      <c r="AM24">
        <f t="shared" si="15"/>
        <v>0</v>
      </c>
    </row>
    <row r="25" spans="1:41" x14ac:dyDescent="0.2">
      <c r="A25">
        <f t="shared" si="7"/>
        <v>21</v>
      </c>
      <c r="B25" t="str">
        <f t="shared" si="17"/>
        <v>October</v>
      </c>
      <c r="C25">
        <f t="shared" si="0"/>
        <v>2024</v>
      </c>
      <c r="D25">
        <f t="shared" si="18"/>
        <v>202410</v>
      </c>
      <c r="E25">
        <f t="shared" ref="E25:F25" si="25">E13+1</f>
        <v>43</v>
      </c>
      <c r="F25">
        <f t="shared" si="25"/>
        <v>41</v>
      </c>
      <c r="G25" s="11">
        <f>G24*IF($B25="January",(1+IF(C25&gt;Personal!$L$18+1,Calculations!$B$14,Calculations!$B$13)),1)</f>
        <v>1456.8125000000002</v>
      </c>
      <c r="H25" s="11">
        <f>IF(AND(Career!$F$15="Yes",$E25=62,$E24=61),G25,H24*IF($B25="January",(1+IF(C25&gt;Personal!$L$18+1,Calculations!$C$14,Calculations!$C$13)),1))</f>
        <v>1451.45</v>
      </c>
      <c r="I25" s="11">
        <f>H25*(1-'Retiree Assumptions'!$F$8)</f>
        <v>1277.2760000000001</v>
      </c>
      <c r="J25" s="11"/>
      <c r="K25">
        <f>IF(OR(AND(L26=0,L25&gt;0,S25=0,S24&gt;0),AND(L25=0,L24&gt;0,S25&gt;0,S24&gt;0),AND(L14=0,L13&gt;0,S13=0),AND(B25="February",C25&gt;=Personal!$G$28,C25&lt;=Personal!$G$28+5,L24&gt;0),AND(B25="February",MOD(C25-Personal!$G$28,5)=0,L24&gt;0)),K24+1,K24)</f>
        <v>1</v>
      </c>
      <c r="L25">
        <f>IF(AND(C25&gt;=Personal!$G$28,MAX(L$5:L24)&lt;$AO$8,OR(S24&gt;0,S25&gt;0)),L24+1,0)</f>
        <v>0</v>
      </c>
      <c r="M25" t="str">
        <f>IF(AND(C25&gt;=Personal!$G$28,MAX(L$5:L24)&lt;$AO$8,OR(S24&gt;0,S25&gt;0)),L24+1,"")</f>
        <v/>
      </c>
      <c r="N25">
        <f t="shared" si="8"/>
        <v>2024</v>
      </c>
      <c r="O25">
        <f t="shared" si="9"/>
        <v>41</v>
      </c>
      <c r="P25" s="11">
        <f t="shared" si="16"/>
        <v>15327.312000000002</v>
      </c>
      <c r="Q25" s="11">
        <f>$AD25*I25/(Calculations!$C$18^(A25-1+Calculations!$B$1/30))</f>
        <v>1198.4225284239621</v>
      </c>
      <c r="R25" s="11">
        <f>IF(Q25=0,0,SUM(Q25:Q$1071)*I25/Q25)</f>
        <v>472428.18070666253</v>
      </c>
      <c r="S25" s="11">
        <f>IF(S24&gt;0,MAX((S24+I25/2)*(Calculations!$C$18-1)+S24-I25,0),IF(AND(Personal!$G$28=Valuation!C25,Personal!$G$28&gt;Valuation!C24),Personal!$G$26,0))</f>
        <v>0</v>
      </c>
      <c r="T25">
        <f t="shared" si="1"/>
        <v>0</v>
      </c>
      <c r="U25" s="11"/>
      <c r="V25" s="121">
        <f>VLOOKUP(E25,Rates2,5)*VLOOKUP(E25,Mort_Imp_Retirees,C25-'Mort Imp Cume'!$C$4+2)</f>
        <v>8.7299546989098701E-5</v>
      </c>
      <c r="W25" s="15">
        <f t="shared" si="10"/>
        <v>0.99991270045301095</v>
      </c>
      <c r="X25" s="121">
        <f>VLOOKUP(F25,Rates2,6)*VLOOKUP(F25,Mort_Imp_Survivors,C25-'Mort Imp Cume'!$C$4+2)</f>
        <v>7.7136738721353594E-5</v>
      </c>
      <c r="Y25" s="15">
        <f t="shared" si="11"/>
        <v>0.99992286326127866</v>
      </c>
      <c r="Z25" s="121">
        <f>VLOOKUP(F25,Rates2,7)*VLOOKUP(F25,Mort_Imp_Survivors,C25-'Mort Imp Cume'!$C$4+2)</f>
        <v>1.5680506715349914E-4</v>
      </c>
      <c r="AA25" s="15">
        <f t="shared" si="12"/>
        <v>0.99984319493284646</v>
      </c>
      <c r="AB25" s="68">
        <f>PRODUCT(W$4:W24)</f>
        <v>0.99821843735429738</v>
      </c>
      <c r="AC25" s="15">
        <f>PRODUCT(Y$4:Y24)</f>
        <v>0.99837662895104196</v>
      </c>
      <c r="AD25" s="15">
        <f>PRODUCT(AA$4:AA24)</f>
        <v>0.99682213557223631</v>
      </c>
      <c r="AE25" s="15">
        <f t="shared" si="2"/>
        <v>0.99659795844256027</v>
      </c>
      <c r="AF25" s="15">
        <f t="shared" si="3"/>
        <v>1.6204789117371056E-3</v>
      </c>
      <c r="AG25" s="15">
        <f t="shared" si="4"/>
        <v>8.6995839209305363E-5</v>
      </c>
      <c r="AH25" s="15">
        <f t="shared" si="5"/>
        <v>1.7773239834908887E-3</v>
      </c>
      <c r="AI25" s="15">
        <f t="shared" si="13"/>
        <v>4.2386622117335238E-6</v>
      </c>
      <c r="AJ25" s="15">
        <f t="shared" si="14"/>
        <v>8.7144017377196163E-5</v>
      </c>
      <c r="AK25" s="15">
        <f t="shared" si="6"/>
        <v>7.7153009737202985E-5</v>
      </c>
      <c r="AL25">
        <f>IF(AL24&gt;0,AL24+1,IF(AND(B25="January",C25&gt;=Personal!$G$28,F25&lt;=100,AL24=0),1,0))</f>
        <v>0</v>
      </c>
      <c r="AM25">
        <f t="shared" si="15"/>
        <v>0</v>
      </c>
    </row>
    <row r="26" spans="1:41" x14ac:dyDescent="0.2">
      <c r="A26">
        <f t="shared" si="7"/>
        <v>22</v>
      </c>
      <c r="B26" t="str">
        <f t="shared" si="17"/>
        <v>November</v>
      </c>
      <c r="C26">
        <f t="shared" si="0"/>
        <v>2024</v>
      </c>
      <c r="D26">
        <f t="shared" si="18"/>
        <v>202411</v>
      </c>
      <c r="E26">
        <f t="shared" ref="E26:F26" si="26">E14+1</f>
        <v>43</v>
      </c>
      <c r="F26">
        <f t="shared" si="26"/>
        <v>41</v>
      </c>
      <c r="G26" s="11">
        <f>G25*IF($B26="January",(1+IF(C26&gt;Personal!$L$18+1,Calculations!$B$14,Calculations!$B$13)),1)</f>
        <v>1456.8125000000002</v>
      </c>
      <c r="H26" s="11">
        <f>IF(AND(Career!$F$15="Yes",$E26=62,$E25=61),G26,H25*IF($B26="January",(1+IF(C26&gt;Personal!$L$18+1,Calculations!$C$14,Calculations!$C$13)),1))</f>
        <v>1451.45</v>
      </c>
      <c r="I26" s="11">
        <f>H26*(1-'Retiree Assumptions'!$F$8)</f>
        <v>1277.2760000000001</v>
      </c>
      <c r="J26" s="11"/>
      <c r="K26">
        <f>IF(OR(AND(L27=0,L26&gt;0,S26=0,S25&gt;0),AND(L26=0,L25&gt;0,S26&gt;0,S25&gt;0),AND(L15=0,L14&gt;0,S14=0),AND(B26="February",C26&gt;=Personal!$G$28,C26&lt;=Personal!$G$28+5,L25&gt;0),AND(B26="February",MOD(C26-Personal!$G$28,5)=0,L25&gt;0)),K25+1,K25)</f>
        <v>1</v>
      </c>
      <c r="L26">
        <f>IF(AND(C26&gt;=Personal!$G$28,MAX(L$5:L25)&lt;$AO$8,OR(S25&gt;0,S26&gt;0)),L25+1,0)</f>
        <v>0</v>
      </c>
      <c r="M26" t="str">
        <f>IF(AND(C26&gt;=Personal!$G$28,MAX(L$5:L25)&lt;$AO$8,OR(S25&gt;0,S26&gt;0)),L25+1,"")</f>
        <v/>
      </c>
      <c r="N26">
        <f t="shared" si="8"/>
        <v>2024</v>
      </c>
      <c r="O26">
        <f t="shared" si="9"/>
        <v>41</v>
      </c>
      <c r="P26" s="11">
        <f t="shared" si="16"/>
        <v>15327.312000000002</v>
      </c>
      <c r="Q26" s="11">
        <f>$AD26*I26/(Calculations!$C$18^(A26-1+Calculations!$B$1/30))</f>
        <v>1194.785209148446</v>
      </c>
      <c r="R26" s="11">
        <f>IF(Q26=0,0,SUM(Q26:Q$1071)*I26/Q26)</f>
        <v>472585.24307496881</v>
      </c>
      <c r="S26" s="11">
        <f>IF(S25&gt;0,MAX((S25+I26/2)*(Calculations!$C$18-1)+S25-I26,0),IF(AND(Personal!$G$28=Valuation!C26,Personal!$G$28&gt;Valuation!C25),Personal!$G$26,0))</f>
        <v>0</v>
      </c>
      <c r="T26">
        <f t="shared" si="1"/>
        <v>0</v>
      </c>
      <c r="U26" s="11"/>
      <c r="V26" s="121">
        <f>VLOOKUP(E26,Rates2,5)*VLOOKUP(E26,Mort_Imp_Retirees,C26-'Mort Imp Cume'!$C$4+2)</f>
        <v>8.7299546989098701E-5</v>
      </c>
      <c r="W26" s="15">
        <f t="shared" si="10"/>
        <v>0.99991270045301095</v>
      </c>
      <c r="X26" s="121">
        <f>VLOOKUP(F26,Rates2,6)*VLOOKUP(F26,Mort_Imp_Survivors,C26-'Mort Imp Cume'!$C$4+2)</f>
        <v>7.7136738721353594E-5</v>
      </c>
      <c r="Y26" s="15">
        <f t="shared" si="11"/>
        <v>0.99992286326127866</v>
      </c>
      <c r="Z26" s="121">
        <f>VLOOKUP(F26,Rates2,7)*VLOOKUP(F26,Mort_Imp_Survivors,C26-'Mort Imp Cume'!$C$4+2)</f>
        <v>1.5680506715349914E-4</v>
      </c>
      <c r="AA26" s="15">
        <f t="shared" si="12"/>
        <v>0.99984319493284646</v>
      </c>
      <c r="AB26" s="68">
        <f>PRODUCT(W$4:W25)</f>
        <v>0.99813129333692019</v>
      </c>
      <c r="AC26" s="15">
        <f>PRODUCT(Y$4:Y25)</f>
        <v>0.99829961743386908</v>
      </c>
      <c r="AD26" s="15">
        <f>PRODUCT(AA$4:AA25)</f>
        <v>0.99666582881032773</v>
      </c>
      <c r="AE26" s="15">
        <f t="shared" si="2"/>
        <v>0.9964340882870204</v>
      </c>
      <c r="AF26" s="15">
        <f t="shared" si="3"/>
        <v>1.6972050498998065E-3</v>
      </c>
      <c r="AG26" s="15">
        <f t="shared" si="4"/>
        <v>8.6981534522463712E-5</v>
      </c>
      <c r="AH26" s="15">
        <f t="shared" si="5"/>
        <v>1.8640411292936093E-3</v>
      </c>
      <c r="AI26" s="15">
        <f t="shared" si="13"/>
        <v>4.6655337861811058E-6</v>
      </c>
      <c r="AJ26" s="15">
        <f t="shared" si="14"/>
        <v>8.7136409743956321E-5</v>
      </c>
      <c r="AK26" s="15">
        <f t="shared" si="6"/>
        <v>7.7153967015701833E-5</v>
      </c>
      <c r="AL26">
        <f>IF(AL25&gt;0,AL25+1,IF(AND(B26="January",C26&gt;=Personal!$G$28,F26&lt;=100,AL25=0),1,0))</f>
        <v>0</v>
      </c>
      <c r="AM26">
        <f t="shared" si="15"/>
        <v>0</v>
      </c>
    </row>
    <row r="27" spans="1:41" x14ac:dyDescent="0.2">
      <c r="A27">
        <f t="shared" si="7"/>
        <v>23</v>
      </c>
      <c r="B27" t="str">
        <f t="shared" si="17"/>
        <v>December</v>
      </c>
      <c r="C27">
        <f t="shared" si="0"/>
        <v>2024</v>
      </c>
      <c r="D27">
        <f t="shared" si="18"/>
        <v>202412</v>
      </c>
      <c r="E27">
        <f t="shared" ref="E27:F27" si="27">E15+1</f>
        <v>43</v>
      </c>
      <c r="F27">
        <f t="shared" si="27"/>
        <v>41</v>
      </c>
      <c r="G27" s="11">
        <f>G26*IF($B27="January",(1+IF(C27&gt;Personal!$L$18+1,Calculations!$B$14,Calculations!$B$13)),1)</f>
        <v>1456.8125000000002</v>
      </c>
      <c r="H27" s="11">
        <f>IF(AND(Career!$F$15="Yes",$E27=62,$E26=61),G27,H26*IF($B27="January",(1+IF(C27&gt;Personal!$L$18+1,Calculations!$C$14,Calculations!$C$13)),1))</f>
        <v>1451.45</v>
      </c>
      <c r="I27" s="11">
        <f>H27*(1-'Retiree Assumptions'!$F$8)</f>
        <v>1277.2760000000001</v>
      </c>
      <c r="J27" s="11"/>
      <c r="K27">
        <f>IF(OR(AND(L28=0,L27&gt;0,S27=0,S26&gt;0),AND(L27=0,L26&gt;0,S27&gt;0,S26&gt;0),AND(L16=0,L15&gt;0,S15=0),AND(B27="February",C27&gt;=Personal!$G$28,C27&lt;=Personal!$G$28+5,L26&gt;0),AND(B27="February",MOD(C27-Personal!$G$28,5)=0,L26&gt;0)),K26+1,K26)</f>
        <v>1</v>
      </c>
      <c r="L27">
        <f>IF(AND(C27&gt;=Personal!$G$28,MAX(L$5:L26)&lt;$AO$8,OR(S26&gt;0,S27&gt;0)),L26+1,0)</f>
        <v>0</v>
      </c>
      <c r="M27" t="str">
        <f>IF(AND(C27&gt;=Personal!$G$28,MAX(L$5:L26)&lt;$AO$8,OR(S26&gt;0,S27&gt;0)),L26+1,"")</f>
        <v/>
      </c>
      <c r="N27">
        <f t="shared" si="8"/>
        <v>2024</v>
      </c>
      <c r="O27">
        <f t="shared" si="9"/>
        <v>41</v>
      </c>
      <c r="P27" s="11">
        <f t="shared" si="16"/>
        <v>15327.312000000002</v>
      </c>
      <c r="Q27" s="11">
        <f>$AD27*I27/(Calculations!$C$18^(A27-1+Calculations!$B$1/30))</f>
        <v>1191.1589294613875</v>
      </c>
      <c r="R27" s="11">
        <f>IF(Q27=0,0,SUM(Q27:Q$1071)*I27/Q27)</f>
        <v>472742.78359279962</v>
      </c>
      <c r="S27" s="11">
        <f>IF(S26&gt;0,MAX((S26+I27/2)*(Calculations!$C$18-1)+S26-I27,0),IF(AND(Personal!$G$28=Valuation!C27,Personal!$G$28&gt;Valuation!C26),Personal!$G$26,0))</f>
        <v>0</v>
      </c>
      <c r="T27">
        <f t="shared" si="1"/>
        <v>0</v>
      </c>
      <c r="U27" s="11"/>
      <c r="V27" s="121">
        <f>VLOOKUP(E27,Rates2,5)*VLOOKUP(E27,Mort_Imp_Retirees,C27-'Mort Imp Cume'!$C$4+2)</f>
        <v>8.7299546989098701E-5</v>
      </c>
      <c r="W27" s="15">
        <f t="shared" si="10"/>
        <v>0.99991270045301095</v>
      </c>
      <c r="X27" s="121">
        <f>VLOOKUP(F27,Rates2,6)*VLOOKUP(F27,Mort_Imp_Survivors,C27-'Mort Imp Cume'!$C$4+2)</f>
        <v>7.7136738721353594E-5</v>
      </c>
      <c r="Y27" s="15">
        <f t="shared" si="11"/>
        <v>0.99992286326127866</v>
      </c>
      <c r="Z27" s="121">
        <f>VLOOKUP(F27,Rates2,7)*VLOOKUP(F27,Mort_Imp_Survivors,C27-'Mort Imp Cume'!$C$4+2)</f>
        <v>1.5680506715349914E-4</v>
      </c>
      <c r="AA27" s="15">
        <f t="shared" si="12"/>
        <v>0.99984319493284646</v>
      </c>
      <c r="AB27" s="68">
        <f>PRODUCT(W$4:W26)</f>
        <v>0.9980441569271763</v>
      </c>
      <c r="AC27" s="15">
        <f>PRODUCT(Y$4:Y26)</f>
        <v>0.99822261185711347</v>
      </c>
      <c r="AD27" s="15">
        <f>PRODUCT(AA$4:AA26)</f>
        <v>0.99650954655811153</v>
      </c>
      <c r="AE27" s="15">
        <f t="shared" si="2"/>
        <v>0.9962702450765768</v>
      </c>
      <c r="AF27" s="15">
        <f t="shared" si="3"/>
        <v>1.7739118505995433E-3</v>
      </c>
      <c r="AG27" s="15">
        <f t="shared" si="4"/>
        <v>8.6967232187735316E-5</v>
      </c>
      <c r="AH27" s="15">
        <f t="shared" si="5"/>
        <v>1.9507303727216172E-3</v>
      </c>
      <c r="AI27" s="15">
        <f t="shared" si="13"/>
        <v>5.1127001020401849E-6</v>
      </c>
      <c r="AJ27" s="15">
        <f t="shared" si="14"/>
        <v>8.7128802774859429E-5</v>
      </c>
      <c r="AK27" s="15">
        <f t="shared" si="6"/>
        <v>7.7154921997423803E-5</v>
      </c>
      <c r="AL27">
        <f>IF(AL26&gt;0,AL26+1,IF(AND(B27="January",C27&gt;=Personal!$G$28,F27&lt;=100,AL26=0),1,0))</f>
        <v>0</v>
      </c>
      <c r="AM27">
        <f t="shared" si="15"/>
        <v>0</v>
      </c>
    </row>
    <row r="28" spans="1:41" x14ac:dyDescent="0.2">
      <c r="A28">
        <f t="shared" si="7"/>
        <v>24</v>
      </c>
      <c r="B28" t="str">
        <f t="shared" si="17"/>
        <v>January</v>
      </c>
      <c r="C28">
        <f t="shared" si="0"/>
        <v>2025</v>
      </c>
      <c r="D28">
        <f t="shared" si="18"/>
        <v>202501</v>
      </c>
      <c r="E28">
        <f t="shared" ref="E28:F28" si="28">E16+1</f>
        <v>44</v>
      </c>
      <c r="F28">
        <f t="shared" si="28"/>
        <v>42</v>
      </c>
      <c r="G28" s="11">
        <f>G27*IF($B28="January",(1+IF(C28&gt;Personal!$L$18+1,Calculations!$B$14,Calculations!$B$13)),1)</f>
        <v>1493.2328125000001</v>
      </c>
      <c r="H28" s="11">
        <f>IF(AND(Career!$F$15="Yes",$E28=62,$E27=61),G28,H27*IF($B28="January",(1+IF(C28&gt;Personal!$L$18+1,Calculations!$C$14,Calculations!$C$13)),1))</f>
        <v>1473.2217499999999</v>
      </c>
      <c r="I28" s="11">
        <f>H28*(1-'Retiree Assumptions'!$F$8)</f>
        <v>1296.43514</v>
      </c>
      <c r="J28" s="11"/>
      <c r="K28">
        <f>IF(OR(AND(L29=0,L28&gt;0,S28=0,S27&gt;0),AND(L28=0,L27&gt;0,S28&gt;0,S27&gt;0),AND(L17=0,L16&gt;0,S16=0),AND(B28="February",C28&gt;=Personal!$G$28,C28&lt;=Personal!$G$28+5,L27&gt;0),AND(B28="February",MOD(C28-Personal!$G$28,5)=0,L27&gt;0)),K27+1,K27)</f>
        <v>1</v>
      </c>
      <c r="L28">
        <f>IF(AND(C28&gt;=Personal!$G$28,MAX(L$5:L27)&lt;$AO$8,OR(S27&gt;0,S28&gt;0)),L27+1,0)</f>
        <v>0</v>
      </c>
      <c r="M28" t="str">
        <f>IF(AND(C28&gt;=Personal!$G$28,MAX(L$5:L27)&lt;$AO$8,OR(S27&gt;0,S28&gt;0)),L27+1,"")</f>
        <v/>
      </c>
      <c r="N28">
        <f t="shared" si="8"/>
        <v>2025</v>
      </c>
      <c r="O28">
        <f t="shared" si="9"/>
        <v>42</v>
      </c>
      <c r="P28" s="11">
        <f t="shared" si="16"/>
        <v>15557.221680000001</v>
      </c>
      <c r="Q28" s="11">
        <f>$AD28*I28/(Calculations!$C$18^(A28-1+Calculations!$B$1/30))</f>
        <v>1205.3568106945006</v>
      </c>
      <c r="R28" s="11">
        <f>IF(Q28=0,0,SUM(Q28:Q$1071)*I28/Q28)</f>
        <v>472900.80371579935</v>
      </c>
      <c r="S28" s="11">
        <f>IF(S27&gt;0,MAX((S27+I28/2)*(Calculations!$C$18-1)+S27-I28,0),IF(AND(Personal!$G$28=Valuation!C28,Personal!$G$28&gt;Valuation!C27),Personal!$G$26,0))</f>
        <v>0</v>
      </c>
      <c r="T28">
        <f t="shared" si="1"/>
        <v>0</v>
      </c>
      <c r="U28" s="11"/>
      <c r="V28" s="121">
        <f>VLOOKUP(E28,Rates2,5)*VLOOKUP(E28,Mort_Imp_Retirees,C28-'Mort Imp Cume'!$C$4+2)</f>
        <v>9.2621883849188058E-5</v>
      </c>
      <c r="W28" s="15">
        <f t="shared" si="10"/>
        <v>0.99990737811615082</v>
      </c>
      <c r="X28" s="121">
        <f>VLOOKUP(F28,Rates2,6)*VLOOKUP(F28,Mort_Imp_Survivors,C28-'Mort Imp Cume'!$C$4+2)</f>
        <v>7.7380812927597126E-5</v>
      </c>
      <c r="Y28" s="15">
        <f t="shared" si="11"/>
        <v>0.99992261918707237</v>
      </c>
      <c r="Z28" s="121">
        <f>VLOOKUP(F28,Rates2,7)*VLOOKUP(F28,Mort_Imp_Survivors,C28-'Mort Imp Cume'!$C$4+2)</f>
        <v>1.6951113256627806E-4</v>
      </c>
      <c r="AA28" s="15">
        <f t="shared" si="12"/>
        <v>0.99983048886743375</v>
      </c>
      <c r="AB28" s="68">
        <f>PRODUCT(W$4:W27)</f>
        <v>0.99795702812440146</v>
      </c>
      <c r="AC28" s="15">
        <f>PRODUCT(Y$4:Y27)</f>
        <v>0.99814561222031695</v>
      </c>
      <c r="AD28" s="15">
        <f>PRODUCT(AA$4:AA27)</f>
        <v>0.99635328881174434</v>
      </c>
      <c r="AE28" s="15">
        <f t="shared" si="2"/>
        <v>0.99610642880679878</v>
      </c>
      <c r="AF28" s="15">
        <f t="shared" si="3"/>
        <v>1.8505993176027072E-3</v>
      </c>
      <c r="AG28" s="15">
        <f t="shared" si="4"/>
        <v>9.2254114699540435E-5</v>
      </c>
      <c r="AH28" s="15">
        <f t="shared" si="5"/>
        <v>2.0373917205022594E-3</v>
      </c>
      <c r="AI28" s="15">
        <f t="shared" si="13"/>
        <v>5.5801550962507676E-6</v>
      </c>
      <c r="AJ28" s="15">
        <f t="shared" si="14"/>
        <v>9.2432659945419207E-5</v>
      </c>
      <c r="AK28" s="15">
        <f t="shared" si="6"/>
        <v>7.7424885801499231E-5</v>
      </c>
      <c r="AL28">
        <f>IF(AL27&gt;0,AL27+1,IF(AND(B28="January",C28&gt;=Personal!$G$28,F28&lt;=100,AL27=0),1,0))</f>
        <v>0</v>
      </c>
      <c r="AM28">
        <f t="shared" si="15"/>
        <v>0</v>
      </c>
    </row>
    <row r="29" spans="1:41" x14ac:dyDescent="0.2">
      <c r="A29">
        <f t="shared" si="7"/>
        <v>25</v>
      </c>
      <c r="B29" t="str">
        <f t="shared" si="17"/>
        <v>February</v>
      </c>
      <c r="C29">
        <f t="shared" si="0"/>
        <v>2025</v>
      </c>
      <c r="D29">
        <f t="shared" si="18"/>
        <v>202502</v>
      </c>
      <c r="E29">
        <f t="shared" ref="E29:F29" si="29">E17+1</f>
        <v>44</v>
      </c>
      <c r="F29">
        <f t="shared" si="29"/>
        <v>42</v>
      </c>
      <c r="G29" s="11">
        <f>G28*IF($B29="January",(1+IF(C29&gt;Personal!$L$18+1,Calculations!$B$14,Calculations!$B$13)),1)</f>
        <v>1493.2328125000001</v>
      </c>
      <c r="H29" s="11">
        <f>IF(AND(Career!$F$15="Yes",$E29=62,$E28=61),G29,H28*IF($B29="January",(1+IF(C29&gt;Personal!$L$18+1,Calculations!$C$14,Calculations!$C$13)),1))</f>
        <v>1473.2217499999999</v>
      </c>
      <c r="I29" s="11">
        <f>H29*(1-'Retiree Assumptions'!$F$8)</f>
        <v>1296.43514</v>
      </c>
      <c r="J29" s="11"/>
      <c r="K29">
        <f>IF(OR(AND(L30=0,L29&gt;0,S29=0,S28&gt;0),AND(L29=0,L28&gt;0,S29&gt;0,S28&gt;0),AND(L18=0,L17&gt;0,S17=0),AND(B29="February",C29&gt;=Personal!$G$28,C29&lt;=Personal!$G$28+5,L28&gt;0),AND(B29="February",MOD(C29-Personal!$G$28,5)=0,L28&gt;0)),K28+1,K28)</f>
        <v>1</v>
      </c>
      <c r="L29">
        <f>IF(AND(C29&gt;=Personal!$G$28,MAX(L$5:L28)&lt;$AO$8,OR(S28&gt;0,S29&gt;0)),L28+1,0)</f>
        <v>0</v>
      </c>
      <c r="M29" t="str">
        <f>IF(AND(C29&gt;=Personal!$G$28,MAX(L$5:L28)&lt;$AO$8,OR(S28&gt;0,S29&gt;0)),L28+1,"")</f>
        <v/>
      </c>
      <c r="N29">
        <f t="shared" si="8"/>
        <v>2025</v>
      </c>
      <c r="O29">
        <f t="shared" si="9"/>
        <v>42</v>
      </c>
      <c r="P29" s="11">
        <f t="shared" si="16"/>
        <v>15557.221680000001</v>
      </c>
      <c r="Q29" s="11">
        <f>$AD29*I29/(Calculations!$C$18^(A29-1+Calculations!$B$1/30))</f>
        <v>1201.6831740000796</v>
      </c>
      <c r="R29" s="11">
        <f>IF(Q29=0,0,SUM(Q29:Q$1071)*I29/Q29)</f>
        <v>473046.09893462784</v>
      </c>
      <c r="S29" s="11">
        <f>IF(S28&gt;0,MAX((S28+I29/2)*(Calculations!$C$18-1)+S28-I29,0),IF(AND(Personal!$G$28=Valuation!C29,Personal!$G$28&gt;Valuation!C28),Personal!$G$26,0))</f>
        <v>0</v>
      </c>
      <c r="T29">
        <f t="shared" si="1"/>
        <v>0</v>
      </c>
      <c r="U29" s="11"/>
      <c r="V29" s="121">
        <f>VLOOKUP(E29,Rates2,5)*VLOOKUP(E29,Mort_Imp_Retirees,C29-'Mort Imp Cume'!$C$4+2)</f>
        <v>9.2621883849188058E-5</v>
      </c>
      <c r="W29" s="15">
        <f t="shared" si="10"/>
        <v>0.99990737811615082</v>
      </c>
      <c r="X29" s="121">
        <f>VLOOKUP(F29,Rates2,6)*VLOOKUP(F29,Mort_Imp_Survivors,C29-'Mort Imp Cume'!$C$4+2)</f>
        <v>7.7380812927597126E-5</v>
      </c>
      <c r="Y29" s="15">
        <f t="shared" si="11"/>
        <v>0.99992261918707237</v>
      </c>
      <c r="Z29" s="121">
        <f>VLOOKUP(F29,Rates2,7)*VLOOKUP(F29,Mort_Imp_Survivors,C29-'Mort Imp Cume'!$C$4+2)</f>
        <v>1.6951113256627806E-4</v>
      </c>
      <c r="AA29" s="15">
        <f t="shared" si="12"/>
        <v>0.99983048886743375</v>
      </c>
      <c r="AB29" s="68">
        <f>PRODUCT(W$4:W28)</f>
        <v>0.99786459546445605</v>
      </c>
      <c r="AC29" s="15">
        <f>PRODUCT(Y$4:Y28)</f>
        <v>0.99806837490142319</v>
      </c>
      <c r="AD29" s="15">
        <f>PRODUCT(AA$4:AA28)</f>
        <v>0.99618439583732177</v>
      </c>
      <c r="AE29" s="15">
        <f t="shared" si="2"/>
        <v>0.99593709516687567</v>
      </c>
      <c r="AF29" s="15">
        <f t="shared" si="3"/>
        <v>1.9275002975803342E-3</v>
      </c>
      <c r="AG29" s="15">
        <f t="shared" si="4"/>
        <v>9.2238431912452438E-5</v>
      </c>
      <c r="AH29" s="15">
        <f t="shared" si="5"/>
        <v>2.1293004746237767E-3</v>
      </c>
      <c r="AI29" s="15">
        <f t="shared" si="13"/>
        <v>6.1040609202148849E-6</v>
      </c>
      <c r="AJ29" s="15">
        <f t="shared" si="14"/>
        <v>9.2424098658325875E-5</v>
      </c>
      <c r="AK29" s="15">
        <f t="shared" si="6"/>
        <v>7.7427362183789893E-5</v>
      </c>
      <c r="AL29">
        <f>IF(AL28&gt;0,AL28+1,IF(AND(B29="January",C29&gt;=Personal!$G$28,F29&lt;=100,AL28=0),1,0))</f>
        <v>0</v>
      </c>
      <c r="AM29">
        <f t="shared" si="15"/>
        <v>0</v>
      </c>
    </row>
    <row r="30" spans="1:41" x14ac:dyDescent="0.2">
      <c r="A30">
        <f t="shared" si="7"/>
        <v>26</v>
      </c>
      <c r="B30" t="str">
        <f t="shared" si="17"/>
        <v>March</v>
      </c>
      <c r="C30">
        <f t="shared" si="0"/>
        <v>2025</v>
      </c>
      <c r="D30">
        <f t="shared" si="18"/>
        <v>202503</v>
      </c>
      <c r="E30">
        <f t="shared" ref="E30:F30" si="30">E18+1</f>
        <v>44</v>
      </c>
      <c r="F30">
        <f t="shared" si="30"/>
        <v>42</v>
      </c>
      <c r="G30" s="11">
        <f>G29*IF($B30="January",(1+IF(C30&gt;Personal!$L$18+1,Calculations!$B$14,Calculations!$B$13)),1)</f>
        <v>1493.2328125000001</v>
      </c>
      <c r="H30" s="11">
        <f>IF(AND(Career!$F$15="Yes",$E30=62,$E29=61),G30,H29*IF($B30="January",(1+IF(C30&gt;Personal!$L$18+1,Calculations!$C$14,Calculations!$C$13)),1))</f>
        <v>1473.2217499999999</v>
      </c>
      <c r="I30" s="11">
        <f>H30*(1-'Retiree Assumptions'!$F$8)</f>
        <v>1296.43514</v>
      </c>
      <c r="J30" s="11"/>
      <c r="K30">
        <f>IF(OR(AND(L31=0,L30&gt;0,S30=0,S29&gt;0),AND(L30=0,L29&gt;0,S30&gt;0,S29&gt;0),AND(L19=0,L18&gt;0,S18=0),AND(B30="February",C30&gt;=Personal!$G$28,C30&lt;=Personal!$G$28+5,L29&gt;0),AND(B30="February",MOD(C30-Personal!$G$28,5)=0,L29&gt;0)),K29+1,K29)</f>
        <v>1</v>
      </c>
      <c r="L30">
        <f>IF(AND(C30&gt;=Personal!$G$28,MAX(L$5:L29)&lt;$AO$8,OR(S29&gt;0,S30&gt;0)),L29+1,0)</f>
        <v>0</v>
      </c>
      <c r="M30" t="str">
        <f>IF(AND(C30&gt;=Personal!$G$28,MAX(L$5:L29)&lt;$AO$8,OR(S29&gt;0,S30&gt;0)),L29+1,"")</f>
        <v/>
      </c>
      <c r="N30">
        <f t="shared" si="8"/>
        <v>2025</v>
      </c>
      <c r="O30">
        <f t="shared" si="9"/>
        <v>42</v>
      </c>
      <c r="P30" s="11">
        <f t="shared" si="16"/>
        <v>15557.221680000001</v>
      </c>
      <c r="Q30" s="11">
        <f>$AD30*I30/(Calculations!$C$18^(A30-1+Calculations!$B$1/30))</f>
        <v>1198.020733663818</v>
      </c>
      <c r="R30" s="11">
        <f>IF(Q30=0,0,SUM(Q30:Q$1071)*I30/Q30)</f>
        <v>473191.8383319712</v>
      </c>
      <c r="S30" s="11">
        <f>IF(S29&gt;0,MAX((S29+I30/2)*(Calculations!$C$18-1)+S29-I30,0),IF(AND(Personal!$G$28=Valuation!C30,Personal!$G$28&gt;Valuation!C29),Personal!$G$26,0))</f>
        <v>0</v>
      </c>
      <c r="T30">
        <f t="shared" si="1"/>
        <v>0</v>
      </c>
      <c r="U30" s="11"/>
      <c r="V30" s="121">
        <f>VLOOKUP(E30,Rates2,5)*VLOOKUP(E30,Mort_Imp_Retirees,C30-'Mort Imp Cume'!$C$4+2)</f>
        <v>9.2621883849188058E-5</v>
      </c>
      <c r="W30" s="15">
        <f t="shared" si="10"/>
        <v>0.99990737811615082</v>
      </c>
      <c r="X30" s="121">
        <f>VLOOKUP(F30,Rates2,6)*VLOOKUP(F30,Mort_Imp_Survivors,C30-'Mort Imp Cume'!$C$4+2)</f>
        <v>7.7380812927597126E-5</v>
      </c>
      <c r="Y30" s="15">
        <f t="shared" si="11"/>
        <v>0.99992261918707237</v>
      </c>
      <c r="Z30" s="121">
        <f>VLOOKUP(F30,Rates2,7)*VLOOKUP(F30,Mort_Imp_Survivors,C30-'Mort Imp Cume'!$C$4+2)</f>
        <v>1.6951113256627806E-4</v>
      </c>
      <c r="AA30" s="15">
        <f t="shared" si="12"/>
        <v>0.99983048886743375</v>
      </c>
      <c r="AB30" s="68">
        <f>PRODUCT(W$4:W29)</f>
        <v>0.99777217136579777</v>
      </c>
      <c r="AC30" s="15">
        <f>PRODUCT(Y$4:Y29)</f>
        <v>0.99799114355921592</v>
      </c>
      <c r="AD30" s="15">
        <f>PRODUCT(AA$4:AA29)</f>
        <v>0.99601553149213851</v>
      </c>
      <c r="AE30" s="15">
        <f t="shared" si="2"/>
        <v>0.99576779031291451</v>
      </c>
      <c r="AF30" s="15">
        <f t="shared" si="3"/>
        <v>2.0043810528832988E-3</v>
      </c>
      <c r="AG30" s="15">
        <f t="shared" si="4"/>
        <v>9.2222751791368144E-5</v>
      </c>
      <c r="AH30" s="15">
        <f t="shared" si="5"/>
        <v>2.2211779664012021E-3</v>
      </c>
      <c r="AI30" s="15">
        <f t="shared" si="13"/>
        <v>6.6506678009854887E-6</v>
      </c>
      <c r="AJ30" s="15">
        <f t="shared" si="14"/>
        <v>9.2415538164195081E-5</v>
      </c>
      <c r="AK30" s="15">
        <f t="shared" si="6"/>
        <v>7.7429835494246331E-5</v>
      </c>
      <c r="AL30">
        <f>IF(AL29&gt;0,AL29+1,IF(AND(B30="January",C30&gt;=Personal!$G$28,F30&lt;=100,AL29=0),1,0))</f>
        <v>0</v>
      </c>
      <c r="AM30">
        <f t="shared" si="15"/>
        <v>0</v>
      </c>
    </row>
    <row r="31" spans="1:41" x14ac:dyDescent="0.2">
      <c r="A31">
        <f t="shared" si="7"/>
        <v>27</v>
      </c>
      <c r="B31" t="str">
        <f t="shared" si="17"/>
        <v>April</v>
      </c>
      <c r="C31">
        <f t="shared" si="0"/>
        <v>2025</v>
      </c>
      <c r="D31">
        <f t="shared" si="18"/>
        <v>202504</v>
      </c>
      <c r="E31">
        <f t="shared" ref="E31:F31" si="31">E19+1</f>
        <v>44</v>
      </c>
      <c r="F31">
        <f t="shared" si="31"/>
        <v>42</v>
      </c>
      <c r="G31" s="11">
        <f>G30*IF($B31="January",(1+IF(C31&gt;Personal!$L$18+1,Calculations!$B$14,Calculations!$B$13)),1)</f>
        <v>1493.2328125000001</v>
      </c>
      <c r="H31" s="11">
        <f>IF(AND(Career!$F$15="Yes",$E31=62,$E30=61),G31,H30*IF($B31="January",(1+IF(C31&gt;Personal!$L$18+1,Calculations!$C$14,Calculations!$C$13)),1))</f>
        <v>1473.2217499999999</v>
      </c>
      <c r="I31" s="11">
        <f>H31*(1-'Retiree Assumptions'!$F$8)</f>
        <v>1296.43514</v>
      </c>
      <c r="J31" s="11"/>
      <c r="K31">
        <f>IF(OR(AND(L32=0,L31&gt;0,S31=0,S30&gt;0),AND(L31=0,L30&gt;0,S31&gt;0,S30&gt;0),AND(L20=0,L19&gt;0,S19=0),AND(B31="February",C31&gt;=Personal!$G$28,C31&lt;=Personal!$G$28+5,L30&gt;0),AND(B31="February",MOD(C31-Personal!$G$28,5)=0,L30&gt;0)),K30+1,K30)</f>
        <v>1</v>
      </c>
      <c r="L31">
        <f>IF(AND(C31&gt;=Personal!$G$28,MAX(L$5:L30)&lt;$AO$8,OR(S30&gt;0,S31&gt;0)),L30+1,0)</f>
        <v>0</v>
      </c>
      <c r="M31" t="str">
        <f>IF(AND(C31&gt;=Personal!$G$28,MAX(L$5:L30)&lt;$AO$8,OR(S30&gt;0,S31&gt;0)),L30+1,"")</f>
        <v/>
      </c>
      <c r="N31">
        <f t="shared" si="8"/>
        <v>2025</v>
      </c>
      <c r="O31">
        <f t="shared" si="9"/>
        <v>42</v>
      </c>
      <c r="P31" s="11">
        <f t="shared" si="16"/>
        <v>15557.221680000001</v>
      </c>
      <c r="Q31" s="11">
        <f>$AD31*I31/(Calculations!$C$18^(A31-1+Calculations!$B$1/30))</f>
        <v>1194.3694555619181</v>
      </c>
      <c r="R31" s="11">
        <f>IF(Q31=0,0,SUM(Q31:Q$1071)*I31/Q31)</f>
        <v>473338.02326571656</v>
      </c>
      <c r="S31" s="11">
        <f>IF(S30&gt;0,MAX((S30+I31/2)*(Calculations!$C$18-1)+S30-I31,0),IF(AND(Personal!$G$28=Valuation!C31,Personal!$G$28&gt;Valuation!C30),Personal!$G$26,0))</f>
        <v>0</v>
      </c>
      <c r="T31">
        <f t="shared" si="1"/>
        <v>0</v>
      </c>
      <c r="U31" s="11"/>
      <c r="V31" s="121">
        <f>VLOOKUP(E31,Rates2,5)*VLOOKUP(E31,Mort_Imp_Retirees,C31-'Mort Imp Cume'!$C$4+2)</f>
        <v>9.2621883849188058E-5</v>
      </c>
      <c r="W31" s="15">
        <f t="shared" si="10"/>
        <v>0.99990737811615082</v>
      </c>
      <c r="X31" s="121">
        <f>VLOOKUP(F31,Rates2,6)*VLOOKUP(F31,Mort_Imp_Survivors,C31-'Mort Imp Cume'!$C$4+2)</f>
        <v>7.7380812927597126E-5</v>
      </c>
      <c r="Y31" s="15">
        <f t="shared" si="11"/>
        <v>0.99992261918707237</v>
      </c>
      <c r="Z31" s="121">
        <f>VLOOKUP(F31,Rates2,7)*VLOOKUP(F31,Mort_Imp_Survivors,C31-'Mort Imp Cume'!$C$4+2)</f>
        <v>1.6951113256627806E-4</v>
      </c>
      <c r="AA31" s="15">
        <f t="shared" si="12"/>
        <v>0.99983048886743375</v>
      </c>
      <c r="AB31" s="68">
        <f>PRODUCT(W$4:W30)</f>
        <v>0.99767975582763357</v>
      </c>
      <c r="AC31" s="15">
        <f>PRODUCT(Y$4:Y30)</f>
        <v>0.99791391819323272</v>
      </c>
      <c r="AD31" s="15">
        <f>PRODUCT(AA$4:AA30)</f>
        <v>0.99584669577134166</v>
      </c>
      <c r="AE31" s="15">
        <f t="shared" si="2"/>
        <v>0.99559851424002155</v>
      </c>
      <c r="AF31" s="15">
        <f t="shared" si="3"/>
        <v>2.0812415876120499E-3</v>
      </c>
      <c r="AG31" s="15">
        <f t="shared" si="4"/>
        <v>9.2207074335834356E-5</v>
      </c>
      <c r="AH31" s="15">
        <f t="shared" si="5"/>
        <v>2.3130242037998545E-3</v>
      </c>
      <c r="AI31" s="15">
        <f t="shared" si="13"/>
        <v>7.2199685665474272E-6</v>
      </c>
      <c r="AJ31" s="15">
        <f t="shared" si="14"/>
        <v>9.2406978462953384E-5</v>
      </c>
      <c r="AK31" s="15">
        <f t="shared" si="6"/>
        <v>7.7432305733840073E-5</v>
      </c>
      <c r="AL31">
        <f>IF(AL30&gt;0,AL30+1,IF(AND(B31="January",C31&gt;=Personal!$G$28,F31&lt;=100,AL30=0),1,0))</f>
        <v>0</v>
      </c>
      <c r="AM31">
        <f t="shared" si="15"/>
        <v>0</v>
      </c>
    </row>
    <row r="32" spans="1:41" x14ac:dyDescent="0.2">
      <c r="A32">
        <f t="shared" si="7"/>
        <v>28</v>
      </c>
      <c r="B32" t="str">
        <f t="shared" si="17"/>
        <v>May</v>
      </c>
      <c r="C32">
        <f t="shared" si="0"/>
        <v>2025</v>
      </c>
      <c r="D32">
        <f t="shared" si="18"/>
        <v>202505</v>
      </c>
      <c r="E32">
        <f t="shared" ref="E32:F32" si="32">E20+1</f>
        <v>44</v>
      </c>
      <c r="F32">
        <f t="shared" si="32"/>
        <v>42</v>
      </c>
      <c r="G32" s="11">
        <f>G31*IF($B32="January",(1+IF(C32&gt;Personal!$L$18+1,Calculations!$B$14,Calculations!$B$13)),1)</f>
        <v>1493.2328125000001</v>
      </c>
      <c r="H32" s="11">
        <f>IF(AND(Career!$F$15="Yes",$E32=62,$E31=61),G32,H31*IF($B32="January",(1+IF(C32&gt;Personal!$L$18+1,Calculations!$C$14,Calculations!$C$13)),1))</f>
        <v>1473.2217499999999</v>
      </c>
      <c r="I32" s="11">
        <f>H32*(1-'Retiree Assumptions'!$F$8)</f>
        <v>1296.43514</v>
      </c>
      <c r="J32" s="11"/>
      <c r="K32">
        <f>IF(OR(AND(L33=0,L32&gt;0,S32=0,S31&gt;0),AND(L32=0,L31&gt;0,S32&gt;0,S31&gt;0),AND(L21=0,L20&gt;0,S20=0),AND(B32="February",C32&gt;=Personal!$G$28,C32&lt;=Personal!$G$28+5,L31&gt;0),AND(B32="February",MOD(C32-Personal!$G$28,5)=0,L31&gt;0)),K31+1,K31)</f>
        <v>1</v>
      </c>
      <c r="L32">
        <f>IF(AND(C32&gt;=Personal!$G$28,MAX(L$5:L31)&lt;$AO$8,OR(S31&gt;0,S32&gt;0)),L31+1,0)</f>
        <v>0</v>
      </c>
      <c r="M32" t="str">
        <f>IF(AND(C32&gt;=Personal!$G$28,MAX(L$5:L31)&lt;$AO$8,OR(S31&gt;0,S32&gt;0)),L31+1,"")</f>
        <v/>
      </c>
      <c r="N32">
        <f t="shared" si="8"/>
        <v>2025</v>
      </c>
      <c r="O32">
        <f t="shared" si="9"/>
        <v>42</v>
      </c>
      <c r="P32" s="11">
        <f t="shared" si="16"/>
        <v>15557.221680000001</v>
      </c>
      <c r="Q32" s="11">
        <f>$AD32*I32/(Calculations!$C$18^(A32-1+Calculations!$B$1/30))</f>
        <v>1190.729305674583</v>
      </c>
      <c r="R32" s="11">
        <f>IF(Q32=0,0,SUM(Q32:Q$1071)*I32/Q32)</f>
        <v>473484.65509790287</v>
      </c>
      <c r="S32" s="11">
        <f>IF(S31&gt;0,MAX((S31+I32/2)*(Calculations!$C$18-1)+S31-I32,0),IF(AND(Personal!$G$28=Valuation!C32,Personal!$G$28&gt;Valuation!C31),Personal!$G$26,0))</f>
        <v>0</v>
      </c>
      <c r="T32">
        <f t="shared" si="1"/>
        <v>0</v>
      </c>
      <c r="U32" s="11"/>
      <c r="V32" s="121">
        <f>VLOOKUP(E32,Rates2,5)*VLOOKUP(E32,Mort_Imp_Retirees,C32-'Mort Imp Cume'!$C$4+2)</f>
        <v>9.2621883849188058E-5</v>
      </c>
      <c r="W32" s="15">
        <f t="shared" si="10"/>
        <v>0.99990737811615082</v>
      </c>
      <c r="X32" s="121">
        <f>VLOOKUP(F32,Rates2,6)*VLOOKUP(F32,Mort_Imp_Survivors,C32-'Mort Imp Cume'!$C$4+2)</f>
        <v>7.7380812927597126E-5</v>
      </c>
      <c r="Y32" s="15">
        <f t="shared" si="11"/>
        <v>0.99992261918707237</v>
      </c>
      <c r="Z32" s="121">
        <f>VLOOKUP(F32,Rates2,7)*VLOOKUP(F32,Mort_Imp_Survivors,C32-'Mort Imp Cume'!$C$4+2)</f>
        <v>1.6951113256627806E-4</v>
      </c>
      <c r="AA32" s="15">
        <f t="shared" si="12"/>
        <v>0.99983048886743375</v>
      </c>
      <c r="AB32" s="68">
        <f>PRODUCT(W$4:W31)</f>
        <v>0.99758734884917066</v>
      </c>
      <c r="AC32" s="15">
        <f>PRODUCT(Y$4:Y31)</f>
        <v>0.99783669880301118</v>
      </c>
      <c r="AD32" s="15">
        <f>PRODUCT(AA$4:AA31)</f>
        <v>0.99567788867007911</v>
      </c>
      <c r="AE32" s="15">
        <f t="shared" si="2"/>
        <v>0.99542926694330436</v>
      </c>
      <c r="AF32" s="15">
        <f t="shared" si="3"/>
        <v>2.1580819058663147E-3</v>
      </c>
      <c r="AG32" s="15">
        <f t="shared" si="4"/>
        <v>9.2191399545397918E-5</v>
      </c>
      <c r="AH32" s="15">
        <f t="shared" si="5"/>
        <v>2.4048391947832496E-3</v>
      </c>
      <c r="AI32" s="15">
        <f t="shared" si="13"/>
        <v>7.8119560460773035E-6</v>
      </c>
      <c r="AJ32" s="15">
        <f t="shared" si="14"/>
        <v>9.2398419554527329E-5</v>
      </c>
      <c r="AK32" s="15">
        <f t="shared" si="6"/>
        <v>7.7434772903542469E-5</v>
      </c>
      <c r="AL32">
        <f>IF(AL31&gt;0,AL31+1,IF(AND(B32="January",C32&gt;=Personal!$G$28,F32&lt;=100,AL31=0),1,0))</f>
        <v>0</v>
      </c>
      <c r="AM32">
        <f t="shared" si="15"/>
        <v>0</v>
      </c>
    </row>
    <row r="33" spans="1:39" x14ac:dyDescent="0.2">
      <c r="A33">
        <f t="shared" si="7"/>
        <v>29</v>
      </c>
      <c r="B33" t="str">
        <f t="shared" si="17"/>
        <v>June</v>
      </c>
      <c r="C33">
        <f t="shared" si="0"/>
        <v>2025</v>
      </c>
      <c r="D33">
        <f t="shared" si="18"/>
        <v>202506</v>
      </c>
      <c r="E33">
        <f t="shared" ref="E33:F33" si="33">E21+1</f>
        <v>44</v>
      </c>
      <c r="F33">
        <f t="shared" si="33"/>
        <v>42</v>
      </c>
      <c r="G33" s="11">
        <f>G32*IF($B33="January",(1+IF(C33&gt;Personal!$L$18+1,Calculations!$B$14,Calculations!$B$13)),1)</f>
        <v>1493.2328125000001</v>
      </c>
      <c r="H33" s="11">
        <f>IF(AND(Career!$F$15="Yes",$E33=62,$E32=61),G33,H32*IF($B33="January",(1+IF(C33&gt;Personal!$L$18+1,Calculations!$C$14,Calculations!$C$13)),1))</f>
        <v>1473.2217499999999</v>
      </c>
      <c r="I33" s="11">
        <f>H33*(1-'Retiree Assumptions'!$F$8)</f>
        <v>1296.43514</v>
      </c>
      <c r="J33" s="11"/>
      <c r="K33">
        <f>IF(OR(AND(L34=0,L33&gt;0,S33=0,S32&gt;0),AND(L33=0,L32&gt;0,S33&gt;0,S32&gt;0),AND(L22=0,L21&gt;0,S21=0),AND(B33="February",C33&gt;=Personal!$G$28,C33&lt;=Personal!$G$28+5,L32&gt;0),AND(B33="February",MOD(C33-Personal!$G$28,5)=0,L32&gt;0)),K32+1,K32)</f>
        <v>1</v>
      </c>
      <c r="L33">
        <f>IF(AND(C33&gt;=Personal!$G$28,MAX(L$5:L32)&lt;$AO$8,OR(S32&gt;0,S33&gt;0)),L32+1,0)</f>
        <v>0</v>
      </c>
      <c r="M33" t="str">
        <f>IF(AND(C33&gt;=Personal!$G$28,MAX(L$5:L32)&lt;$AO$8,OR(S32&gt;0,S33&gt;0)),L32+1,"")</f>
        <v/>
      </c>
      <c r="N33">
        <f t="shared" si="8"/>
        <v>2025</v>
      </c>
      <c r="O33">
        <f t="shared" si="9"/>
        <v>42</v>
      </c>
      <c r="P33" s="11">
        <f t="shared" si="16"/>
        <v>15557.221680000001</v>
      </c>
      <c r="Q33" s="11">
        <f>$AD33*I33/(Calculations!$C$18^(A33-1+Calculations!$B$1/30))</f>
        <v>1187.1002500857003</v>
      </c>
      <c r="R33" s="11">
        <f>IF(Q33=0,0,SUM(Q33:Q$1071)*I33/Q33)</f>
        <v>473631.73519473238</v>
      </c>
      <c r="S33" s="11">
        <f>IF(S32&gt;0,MAX((S32+I33/2)*(Calculations!$C$18-1)+S32-I33,0),IF(AND(Personal!$G$28=Valuation!C33,Personal!$G$28&gt;Valuation!C32),Personal!$G$26,0))</f>
        <v>0</v>
      </c>
      <c r="T33">
        <f t="shared" si="1"/>
        <v>0</v>
      </c>
      <c r="U33" s="11"/>
      <c r="V33" s="121">
        <f>VLOOKUP(E33,Rates2,5)*VLOOKUP(E33,Mort_Imp_Retirees,C33-'Mort Imp Cume'!$C$4+2)</f>
        <v>9.2621883849188058E-5</v>
      </c>
      <c r="W33" s="15">
        <f t="shared" si="10"/>
        <v>0.99990737811615082</v>
      </c>
      <c r="X33" s="121">
        <f>VLOOKUP(F33,Rates2,6)*VLOOKUP(F33,Mort_Imp_Survivors,C33-'Mort Imp Cume'!$C$4+2)</f>
        <v>7.7380812927597126E-5</v>
      </c>
      <c r="Y33" s="15">
        <f t="shared" si="11"/>
        <v>0.99992261918707237</v>
      </c>
      <c r="Z33" s="121">
        <f>VLOOKUP(F33,Rates2,7)*VLOOKUP(F33,Mort_Imp_Survivors,C33-'Mort Imp Cume'!$C$4+2)</f>
        <v>1.6951113256627806E-4</v>
      </c>
      <c r="AA33" s="15">
        <f t="shared" si="12"/>
        <v>0.99983048886743375</v>
      </c>
      <c r="AB33" s="68">
        <f>PRODUCT(W$4:W32)</f>
        <v>0.99749495042961611</v>
      </c>
      <c r="AC33" s="15">
        <f>PRODUCT(Y$4:Y32)</f>
        <v>0.99775948538808878</v>
      </c>
      <c r="AD33" s="15">
        <f>PRODUCT(AA$4:AA32)</f>
        <v>0.99550911018349952</v>
      </c>
      <c r="AE33" s="15">
        <f t="shared" si="2"/>
        <v>0.99526004841787086</v>
      </c>
      <c r="AF33" s="15">
        <f t="shared" si="3"/>
        <v>2.2349020117452081E-3</v>
      </c>
      <c r="AG33" s="15">
        <f t="shared" si="4"/>
        <v>9.217572741960577E-5</v>
      </c>
      <c r="AH33" s="15">
        <f t="shared" si="5"/>
        <v>2.4966229473130999E-3</v>
      </c>
      <c r="AI33" s="15">
        <f t="shared" si="13"/>
        <v>8.4266230708346899E-6</v>
      </c>
      <c r="AJ33" s="15">
        <f t="shared" si="14"/>
        <v>9.2389861438843502E-5</v>
      </c>
      <c r="AK33" s="15">
        <f t="shared" si="6"/>
        <v>7.7437237004324529E-5</v>
      </c>
      <c r="AL33">
        <f>IF(AL32&gt;0,AL32+1,IF(AND(B33="January",C33&gt;=Personal!$G$28,F33&lt;=100,AL32=0),1,0))</f>
        <v>0</v>
      </c>
      <c r="AM33">
        <f t="shared" si="15"/>
        <v>0</v>
      </c>
    </row>
    <row r="34" spans="1:39" x14ac:dyDescent="0.2">
      <c r="A34">
        <f t="shared" si="7"/>
        <v>30</v>
      </c>
      <c r="B34" t="str">
        <f t="shared" si="17"/>
        <v>July</v>
      </c>
      <c r="C34">
        <f t="shared" si="0"/>
        <v>2025</v>
      </c>
      <c r="D34">
        <f t="shared" si="18"/>
        <v>202507</v>
      </c>
      <c r="E34">
        <f t="shared" ref="E34:F34" si="34">E22+1</f>
        <v>44</v>
      </c>
      <c r="F34">
        <f t="shared" si="34"/>
        <v>42</v>
      </c>
      <c r="G34" s="11">
        <f>G33*IF($B34="January",(1+IF(C34&gt;Personal!$L$18+1,Calculations!$B$14,Calculations!$B$13)),1)</f>
        <v>1493.2328125000001</v>
      </c>
      <c r="H34" s="11">
        <f>IF(AND(Career!$F$15="Yes",$E34=62,$E33=61),G34,H33*IF($B34="January",(1+IF(C34&gt;Personal!$L$18+1,Calculations!$C$14,Calculations!$C$13)),1))</f>
        <v>1473.2217499999999</v>
      </c>
      <c r="I34" s="11">
        <f>H34*(1-'Retiree Assumptions'!$F$8)</f>
        <v>1296.43514</v>
      </c>
      <c r="J34" s="11"/>
      <c r="K34">
        <f>IF(OR(AND(L35=0,L34&gt;0,S34=0,S33&gt;0),AND(L34=0,L33&gt;0,S34&gt;0,S33&gt;0),AND(L23=0,L22&gt;0,S22=0),AND(B34="February",C34&gt;=Personal!$G$28,C34&lt;=Personal!$G$28+5,L33&gt;0),AND(B34="February",MOD(C34-Personal!$G$28,5)=0,L33&gt;0)),K33+1,K33)</f>
        <v>1</v>
      </c>
      <c r="L34">
        <f>IF(AND(C34&gt;=Personal!$G$28,MAX(L$5:L33)&lt;$AO$8,OR(S33&gt;0,S34&gt;0)),L33+1,0)</f>
        <v>0</v>
      </c>
      <c r="M34" t="str">
        <f>IF(AND(C34&gt;=Personal!$G$28,MAX(L$5:L33)&lt;$AO$8,OR(S33&gt;0,S34&gt;0)),L33+1,"")</f>
        <v/>
      </c>
      <c r="N34">
        <f t="shared" si="8"/>
        <v>2025</v>
      </c>
      <c r="O34">
        <f t="shared" si="9"/>
        <v>42</v>
      </c>
      <c r="P34" s="11">
        <f t="shared" si="16"/>
        <v>15557.221680000001</v>
      </c>
      <c r="Q34" s="11">
        <f>$AD34*I34/(Calculations!$C$18^(A34-1+Calculations!$B$1/30))</f>
        <v>1183.4822549825251</v>
      </c>
      <c r="R34" s="11">
        <f>IF(Q34=0,0,SUM(Q34:Q$1071)*I34/Q34)</f>
        <v>473779.26492658432</v>
      </c>
      <c r="S34" s="11">
        <f>IF(S33&gt;0,MAX((S33+I34/2)*(Calculations!$C$18-1)+S33-I34,0),IF(AND(Personal!$G$28=Valuation!C34,Personal!$G$28&gt;Valuation!C33),Personal!$G$26,0))</f>
        <v>0</v>
      </c>
      <c r="T34">
        <f t="shared" si="1"/>
        <v>0</v>
      </c>
      <c r="U34" s="11"/>
      <c r="V34" s="121">
        <f>VLOOKUP(E34,Rates2,5)*VLOOKUP(E34,Mort_Imp_Retirees,C34-'Mort Imp Cume'!$C$4+2)</f>
        <v>9.2621883849188058E-5</v>
      </c>
      <c r="W34" s="15">
        <f t="shared" si="10"/>
        <v>0.99990737811615082</v>
      </c>
      <c r="X34" s="121">
        <f>VLOOKUP(F34,Rates2,6)*VLOOKUP(F34,Mort_Imp_Survivors,C34-'Mort Imp Cume'!$C$4+2)</f>
        <v>7.7380812927597126E-5</v>
      </c>
      <c r="Y34" s="15">
        <f t="shared" si="11"/>
        <v>0.99992261918707237</v>
      </c>
      <c r="Z34" s="121">
        <f>VLOOKUP(F34,Rates2,7)*VLOOKUP(F34,Mort_Imp_Survivors,C34-'Mort Imp Cume'!$C$4+2)</f>
        <v>1.6951113256627806E-4</v>
      </c>
      <c r="AA34" s="15">
        <f t="shared" si="12"/>
        <v>0.99983048886743375</v>
      </c>
      <c r="AB34" s="68">
        <f>PRODUCT(W$4:W33)</f>
        <v>0.99740256056817733</v>
      </c>
      <c r="AC34" s="15">
        <f>PRODUCT(Y$4:Y33)</f>
        <v>0.99768227794800324</v>
      </c>
      <c r="AD34" s="15">
        <f>PRODUCT(AA$4:AA33)</f>
        <v>0.99534036030675233</v>
      </c>
      <c r="AE34" s="15">
        <f t="shared" si="2"/>
        <v>0.9950908586588304</v>
      </c>
      <c r="AF34" s="15">
        <f t="shared" si="3"/>
        <v>2.3117019093469009E-3</v>
      </c>
      <c r="AG34" s="15">
        <f t="shared" si="4"/>
        <v>9.2160057958004957E-5</v>
      </c>
      <c r="AH34" s="15">
        <f t="shared" si="5"/>
        <v>2.5883754693493159E-3</v>
      </c>
      <c r="AI34" s="15">
        <f t="shared" si="13"/>
        <v>9.0639624733815025E-6</v>
      </c>
      <c r="AJ34" s="15">
        <f t="shared" si="14"/>
        <v>9.2381304115828476E-5</v>
      </c>
      <c r="AK34" s="15">
        <f t="shared" si="6"/>
        <v>7.7439698037157117E-5</v>
      </c>
      <c r="AL34">
        <f>IF(AL33&gt;0,AL33+1,IF(AND(B34="January",C34&gt;=Personal!$G$28,F34&lt;=100,AL33=0),1,0))</f>
        <v>0</v>
      </c>
      <c r="AM34">
        <f t="shared" si="15"/>
        <v>0</v>
      </c>
    </row>
    <row r="35" spans="1:39" x14ac:dyDescent="0.2">
      <c r="A35">
        <f t="shared" si="7"/>
        <v>31</v>
      </c>
      <c r="B35" t="str">
        <f t="shared" si="17"/>
        <v>August</v>
      </c>
      <c r="C35">
        <f t="shared" si="0"/>
        <v>2025</v>
      </c>
      <c r="D35">
        <f t="shared" si="18"/>
        <v>202508</v>
      </c>
      <c r="E35">
        <f t="shared" ref="E35:F35" si="35">E23+1</f>
        <v>44</v>
      </c>
      <c r="F35">
        <f t="shared" si="35"/>
        <v>42</v>
      </c>
      <c r="G35" s="11">
        <f>G34*IF($B35="January",(1+IF(C35&gt;Personal!$L$18+1,Calculations!$B$14,Calculations!$B$13)),1)</f>
        <v>1493.2328125000001</v>
      </c>
      <c r="H35" s="11">
        <f>IF(AND(Career!$F$15="Yes",$E35=62,$E34=61),G35,H34*IF($B35="January",(1+IF(C35&gt;Personal!$L$18+1,Calculations!$C$14,Calculations!$C$13)),1))</f>
        <v>1473.2217499999999</v>
      </c>
      <c r="I35" s="11">
        <f>H35*(1-'Retiree Assumptions'!$F$8)</f>
        <v>1296.43514</v>
      </c>
      <c r="J35" s="11"/>
      <c r="K35">
        <f>IF(OR(AND(L36=0,L35&gt;0,S35=0,S34&gt;0),AND(L35=0,L34&gt;0,S35&gt;0,S34&gt;0),AND(L24=0,L23&gt;0,S23=0),AND(B35="February",C35&gt;=Personal!$G$28,C35&lt;=Personal!$G$28+5,L34&gt;0),AND(B35="February",MOD(C35-Personal!$G$28,5)=0,L34&gt;0)),K34+1,K34)</f>
        <v>1</v>
      </c>
      <c r="L35">
        <f>IF(AND(C35&gt;=Personal!$G$28,MAX(L$5:L34)&lt;$AO$8,OR(S34&gt;0,S35&gt;0)),L34+1,0)</f>
        <v>0</v>
      </c>
      <c r="M35" t="str">
        <f>IF(AND(C35&gt;=Personal!$G$28,MAX(L$5:L34)&lt;$AO$8,OR(S34&gt;0,S35&gt;0)),L34+1,"")</f>
        <v/>
      </c>
      <c r="N35">
        <f t="shared" si="8"/>
        <v>2025</v>
      </c>
      <c r="O35">
        <f t="shared" si="9"/>
        <v>42</v>
      </c>
      <c r="P35" s="11">
        <f t="shared" si="16"/>
        <v>15557.221680000001</v>
      </c>
      <c r="Q35" s="11">
        <f>$AD35*I35/(Calculations!$C$18^(A35-1+Calculations!$B$1/30))</f>
        <v>1179.8752866553666</v>
      </c>
      <c r="R35" s="11">
        <f>IF(Q35=0,0,SUM(Q35:Q$1071)*I35/Q35)</f>
        <v>473927.24566802662</v>
      </c>
      <c r="S35" s="11">
        <f>IF(S34&gt;0,MAX((S34+I35/2)*(Calculations!$C$18-1)+S34-I35,0),IF(AND(Personal!$G$28=Valuation!C35,Personal!$G$28&gt;Valuation!C34),Personal!$G$26,0))</f>
        <v>0</v>
      </c>
      <c r="T35">
        <f t="shared" si="1"/>
        <v>0</v>
      </c>
      <c r="U35" s="11"/>
      <c r="V35" s="121">
        <f>VLOOKUP(E35,Rates2,5)*VLOOKUP(E35,Mort_Imp_Retirees,C35-'Mort Imp Cume'!$C$4+2)</f>
        <v>9.2621883849188058E-5</v>
      </c>
      <c r="W35" s="15">
        <f t="shared" si="10"/>
        <v>0.99990737811615082</v>
      </c>
      <c r="X35" s="121">
        <f>VLOOKUP(F35,Rates2,6)*VLOOKUP(F35,Mort_Imp_Survivors,C35-'Mort Imp Cume'!$C$4+2)</f>
        <v>7.7380812927597126E-5</v>
      </c>
      <c r="Y35" s="15">
        <f t="shared" si="11"/>
        <v>0.99992261918707237</v>
      </c>
      <c r="Z35" s="121">
        <f>VLOOKUP(F35,Rates2,7)*VLOOKUP(F35,Mort_Imp_Survivors,C35-'Mort Imp Cume'!$C$4+2)</f>
        <v>1.6951113256627806E-4</v>
      </c>
      <c r="AA35" s="15">
        <f t="shared" si="12"/>
        <v>0.99983048886743375</v>
      </c>
      <c r="AB35" s="68">
        <f>PRODUCT(W$4:W34)</f>
        <v>0.99731017926406151</v>
      </c>
      <c r="AC35" s="15">
        <f>PRODUCT(Y$4:Y34)</f>
        <v>0.99760507648229213</v>
      </c>
      <c r="AD35" s="15">
        <f>PRODUCT(AA$4:AA34)</f>
        <v>0.99517163903498784</v>
      </c>
      <c r="AE35" s="15">
        <f t="shared" si="2"/>
        <v>0.99492169766129257</v>
      </c>
      <c r="AF35" s="15">
        <f t="shared" si="3"/>
        <v>2.3884816027689524E-3</v>
      </c>
      <c r="AG35" s="15">
        <f t="shared" si="4"/>
        <v>9.2144391160142557E-5</v>
      </c>
      <c r="AH35" s="15">
        <f t="shared" si="5"/>
        <v>2.6800967688500048E-3</v>
      </c>
      <c r="AI35" s="15">
        <f t="shared" si="13"/>
        <v>9.7239670884727812E-6</v>
      </c>
      <c r="AJ35" s="15">
        <f t="shared" si="14"/>
        <v>9.2372747585408823E-5</v>
      </c>
      <c r="AK35" s="15">
        <f t="shared" si="6"/>
        <v>7.7442156003010811E-5</v>
      </c>
      <c r="AL35">
        <f>IF(AL34&gt;0,AL34+1,IF(AND(B35="January",C35&gt;=Personal!$G$28,F35&lt;=100,AL34=0),1,0))</f>
        <v>0</v>
      </c>
      <c r="AM35">
        <f t="shared" si="15"/>
        <v>0</v>
      </c>
    </row>
    <row r="36" spans="1:39" x14ac:dyDescent="0.2">
      <c r="A36">
        <f t="shared" si="7"/>
        <v>32</v>
      </c>
      <c r="B36" t="str">
        <f t="shared" si="17"/>
        <v>September</v>
      </c>
      <c r="C36">
        <f t="shared" si="0"/>
        <v>2025</v>
      </c>
      <c r="D36">
        <f t="shared" si="18"/>
        <v>202509</v>
      </c>
      <c r="E36">
        <f t="shared" ref="E36:F36" si="36">E24+1</f>
        <v>44</v>
      </c>
      <c r="F36">
        <f t="shared" si="36"/>
        <v>42</v>
      </c>
      <c r="G36" s="11">
        <f>G35*IF($B36="January",(1+IF(C36&gt;Personal!$L$18+1,Calculations!$B$14,Calculations!$B$13)),1)</f>
        <v>1493.2328125000001</v>
      </c>
      <c r="H36" s="11">
        <f>IF(AND(Career!$F$15="Yes",$E36=62,$E35=61),G36,H35*IF($B36="January",(1+IF(C36&gt;Personal!$L$18+1,Calculations!$C$14,Calculations!$C$13)),1))</f>
        <v>1473.2217499999999</v>
      </c>
      <c r="I36" s="11">
        <f>H36*(1-'Retiree Assumptions'!$F$8)</f>
        <v>1296.43514</v>
      </c>
      <c r="J36" s="11"/>
      <c r="K36">
        <f>IF(OR(AND(L37=0,L36&gt;0,S36=0,S35&gt;0),AND(L36=0,L35&gt;0,S36&gt;0,S35&gt;0),AND(L25=0,L24&gt;0,S24=0),AND(B36="February",C36&gt;=Personal!$G$28,C36&lt;=Personal!$G$28+5,L35&gt;0),AND(B36="February",MOD(C36-Personal!$G$28,5)=0,L35&gt;0)),K35+1,K35)</f>
        <v>1</v>
      </c>
      <c r="L36">
        <f>IF(AND(C36&gt;=Personal!$G$28,MAX(L$5:L35)&lt;$AO$8,OR(S35&gt;0,S36&gt;0)),L35+1,0)</f>
        <v>0</v>
      </c>
      <c r="M36" t="str">
        <f>IF(AND(C36&gt;=Personal!$G$28,MAX(L$5:L35)&lt;$AO$8,OR(S35&gt;0,S36&gt;0)),L35+1,"")</f>
        <v/>
      </c>
      <c r="N36">
        <f t="shared" si="8"/>
        <v>2025</v>
      </c>
      <c r="O36">
        <f t="shared" si="9"/>
        <v>42</v>
      </c>
      <c r="P36" s="11">
        <f t="shared" si="16"/>
        <v>15557.221680000001</v>
      </c>
      <c r="Q36" s="11">
        <f>$AD36*I36/(Calculations!$C$18^(A36-1+Calculations!$B$1/30))</f>
        <v>1176.2793114972717</v>
      </c>
      <c r="R36" s="11">
        <f>IF(Q36=0,0,SUM(Q36:Q$1071)*I36/Q36)</f>
        <v>474075.67879783054</v>
      </c>
      <c r="S36" s="11">
        <f>IF(S35&gt;0,MAX((S35+I36/2)*(Calculations!$C$18-1)+S35-I36,0),IF(AND(Personal!$G$28=Valuation!C36,Personal!$G$28&gt;Valuation!C35),Personal!$G$26,0))</f>
        <v>0</v>
      </c>
      <c r="T36">
        <f t="shared" si="1"/>
        <v>0</v>
      </c>
      <c r="U36" s="11"/>
      <c r="V36" s="121">
        <f>VLOOKUP(E36,Rates2,5)*VLOOKUP(E36,Mort_Imp_Retirees,C36-'Mort Imp Cume'!$C$4+2)</f>
        <v>9.2621883849188058E-5</v>
      </c>
      <c r="W36" s="15">
        <f t="shared" si="10"/>
        <v>0.99990737811615082</v>
      </c>
      <c r="X36" s="121">
        <f>VLOOKUP(F36,Rates2,6)*VLOOKUP(F36,Mort_Imp_Survivors,C36-'Mort Imp Cume'!$C$4+2)</f>
        <v>7.7380812927597126E-5</v>
      </c>
      <c r="Y36" s="15">
        <f t="shared" si="11"/>
        <v>0.99992261918707237</v>
      </c>
      <c r="Z36" s="121">
        <f>VLOOKUP(F36,Rates2,7)*VLOOKUP(F36,Mort_Imp_Survivors,C36-'Mort Imp Cume'!$C$4+2)</f>
        <v>1.6951113256627806E-4</v>
      </c>
      <c r="AA36" s="15">
        <f t="shared" si="12"/>
        <v>0.99983048886743375</v>
      </c>
      <c r="AB36" s="68">
        <f>PRODUCT(W$4:W35)</f>
        <v>0.99721780651647607</v>
      </c>
      <c r="AC36" s="15">
        <f>PRODUCT(Y$4:Y35)</f>
        <v>0.99752788099049317</v>
      </c>
      <c r="AD36" s="15">
        <f>PRODUCT(AA$4:AA35)</f>
        <v>0.99500294636335718</v>
      </c>
      <c r="AE36" s="15">
        <f t="shared" si="2"/>
        <v>0.99475256542036794</v>
      </c>
      <c r="AF36" s="15">
        <f t="shared" si="3"/>
        <v>2.4652410961080889E-3</v>
      </c>
      <c r="AG36" s="15">
        <f t="shared" si="4"/>
        <v>9.2128727025565763E-5</v>
      </c>
      <c r="AH36" s="15">
        <f t="shared" si="5"/>
        <v>2.7717868537714724E-3</v>
      </c>
      <c r="AI36" s="15">
        <f t="shared" si="13"/>
        <v>1.0406629752498543E-5</v>
      </c>
      <c r="AJ36" s="15">
        <f t="shared" si="14"/>
        <v>9.2364191847511143E-5</v>
      </c>
      <c r="AK36" s="15">
        <f t="shared" si="6"/>
        <v>7.744461090285593E-5</v>
      </c>
      <c r="AL36">
        <f>IF(AL35&gt;0,AL35+1,IF(AND(B36="January",C36&gt;=Personal!$G$28,F36&lt;=100,AL35=0),1,0))</f>
        <v>0</v>
      </c>
      <c r="AM36">
        <f t="shared" si="15"/>
        <v>0</v>
      </c>
    </row>
    <row r="37" spans="1:39" x14ac:dyDescent="0.2">
      <c r="A37">
        <f t="shared" si="7"/>
        <v>33</v>
      </c>
      <c r="B37" t="str">
        <f t="shared" si="17"/>
        <v>October</v>
      </c>
      <c r="C37">
        <f t="shared" si="0"/>
        <v>2025</v>
      </c>
      <c r="D37">
        <f t="shared" si="18"/>
        <v>202510</v>
      </c>
      <c r="E37">
        <f t="shared" ref="E37:F37" si="37">E25+1</f>
        <v>44</v>
      </c>
      <c r="F37">
        <f t="shared" si="37"/>
        <v>42</v>
      </c>
      <c r="G37" s="11">
        <f>G36*IF($B37="January",(1+IF(C37&gt;Personal!$L$18+1,Calculations!$B$14,Calculations!$B$13)),1)</f>
        <v>1493.2328125000001</v>
      </c>
      <c r="H37" s="11">
        <f>IF(AND(Career!$F$15="Yes",$E37=62,$E36=61),G37,H36*IF($B37="January",(1+IF(C37&gt;Personal!$L$18+1,Calculations!$C$14,Calculations!$C$13)),1))</f>
        <v>1473.2217499999999</v>
      </c>
      <c r="I37" s="11">
        <f>H37*(1-'Retiree Assumptions'!$F$8)</f>
        <v>1296.43514</v>
      </c>
      <c r="J37" s="11"/>
      <c r="K37">
        <f>IF(OR(AND(L38=0,L37&gt;0,S37=0,S36&gt;0),AND(L37=0,L36&gt;0,S37&gt;0,S36&gt;0),AND(L26=0,L25&gt;0,S25=0),AND(B37="February",C37&gt;=Personal!$G$28,C37&lt;=Personal!$G$28+5,L36&gt;0),AND(B37="February",MOD(C37-Personal!$G$28,5)=0,L36&gt;0)),K36+1,K36)</f>
        <v>1</v>
      </c>
      <c r="L37">
        <f>IF(AND(C37&gt;=Personal!$G$28,MAX(L$5:L36)&lt;$AO$8,OR(S36&gt;0,S37&gt;0)),L36+1,0)</f>
        <v>0</v>
      </c>
      <c r="M37" t="str">
        <f>IF(AND(C37&gt;=Personal!$G$28,MAX(L$5:L36)&lt;$AO$8,OR(S36&gt;0,S37&gt;0)),L36+1,"")</f>
        <v/>
      </c>
      <c r="N37">
        <f t="shared" si="8"/>
        <v>2025</v>
      </c>
      <c r="O37">
        <f t="shared" si="9"/>
        <v>42</v>
      </c>
      <c r="P37" s="11">
        <f t="shared" si="16"/>
        <v>15557.221680000001</v>
      </c>
      <c r="Q37" s="11">
        <f>$AD37*I37/(Calculations!$C$18^(A37-1+Calculations!$B$1/30))</f>
        <v>1172.694296003714</v>
      </c>
      <c r="R37" s="11">
        <f>IF(Q37=0,0,SUM(Q37:Q$1071)*I37/Q37)</f>
        <v>474224.56569898105</v>
      </c>
      <c r="S37" s="11">
        <f>IF(S36&gt;0,MAX((S36+I37/2)*(Calculations!$C$18-1)+S36-I37,0),IF(AND(Personal!$G$28=Valuation!C37,Personal!$G$28&gt;Valuation!C36),Personal!$G$26,0))</f>
        <v>0</v>
      </c>
      <c r="T37">
        <f t="shared" si="1"/>
        <v>0</v>
      </c>
      <c r="U37" s="11"/>
      <c r="V37" s="121">
        <f>VLOOKUP(E37,Rates2,5)*VLOOKUP(E37,Mort_Imp_Retirees,C37-'Mort Imp Cume'!$C$4+2)</f>
        <v>9.2621883849188058E-5</v>
      </c>
      <c r="W37" s="15">
        <f t="shared" si="10"/>
        <v>0.99990737811615082</v>
      </c>
      <c r="X37" s="121">
        <f>VLOOKUP(F37,Rates2,6)*VLOOKUP(F37,Mort_Imp_Survivors,C37-'Mort Imp Cume'!$C$4+2)</f>
        <v>7.7380812927597126E-5</v>
      </c>
      <c r="Y37" s="15">
        <f t="shared" si="11"/>
        <v>0.99992261918707237</v>
      </c>
      <c r="Z37" s="121">
        <f>VLOOKUP(F37,Rates2,7)*VLOOKUP(F37,Mort_Imp_Survivors,C37-'Mort Imp Cume'!$C$4+2)</f>
        <v>1.6951113256627806E-4</v>
      </c>
      <c r="AA37" s="15">
        <f t="shared" si="12"/>
        <v>0.99983048886743375</v>
      </c>
      <c r="AB37" s="68">
        <f>PRODUCT(W$4:W36)</f>
        <v>0.99712544232462852</v>
      </c>
      <c r="AC37" s="15">
        <f>PRODUCT(Y$4:Y36)</f>
        <v>0.99745069147214416</v>
      </c>
      <c r="AD37" s="15">
        <f>PRODUCT(AA$4:AA36)</f>
        <v>0.99483428228701232</v>
      </c>
      <c r="AE37" s="15">
        <f t="shared" si="2"/>
        <v>0.99458346193116831</v>
      </c>
      <c r="AF37" s="15">
        <f t="shared" si="3"/>
        <v>2.5419803934602046E-3</v>
      </c>
      <c r="AG37" s="15">
        <f t="shared" si="4"/>
        <v>9.2113065553821828E-5</v>
      </c>
      <c r="AH37" s="15">
        <f t="shared" si="5"/>
        <v>2.8634457320682234E-3</v>
      </c>
      <c r="AI37" s="15">
        <f t="shared" si="13"/>
        <v>1.111194330326087E-5</v>
      </c>
      <c r="AJ37" s="15">
        <f t="shared" si="14"/>
        <v>9.2355636902062007E-5</v>
      </c>
      <c r="AK37" s="15">
        <f t="shared" si="6"/>
        <v>7.7447062737662618E-5</v>
      </c>
      <c r="AL37">
        <f>IF(AL36&gt;0,AL36+1,IF(AND(B37="January",C37&gt;=Personal!$G$28,F37&lt;=100,AL36=0),1,0))</f>
        <v>0</v>
      </c>
      <c r="AM37">
        <f t="shared" si="15"/>
        <v>0</v>
      </c>
    </row>
    <row r="38" spans="1:39" x14ac:dyDescent="0.2">
      <c r="A38">
        <f t="shared" si="7"/>
        <v>34</v>
      </c>
      <c r="B38" t="str">
        <f t="shared" si="17"/>
        <v>November</v>
      </c>
      <c r="C38">
        <f t="shared" si="0"/>
        <v>2025</v>
      </c>
      <c r="D38">
        <f t="shared" si="18"/>
        <v>202511</v>
      </c>
      <c r="E38">
        <f t="shared" ref="E38:F38" si="38">E26+1</f>
        <v>44</v>
      </c>
      <c r="F38">
        <f t="shared" si="38"/>
        <v>42</v>
      </c>
      <c r="G38" s="11">
        <f>G37*IF($B38="January",(1+IF(C38&gt;Personal!$L$18+1,Calculations!$B$14,Calculations!$B$13)),1)</f>
        <v>1493.2328125000001</v>
      </c>
      <c r="H38" s="11">
        <f>IF(AND(Career!$F$15="Yes",$E38=62,$E37=61),G38,H37*IF($B38="January",(1+IF(C38&gt;Personal!$L$18+1,Calculations!$C$14,Calculations!$C$13)),1))</f>
        <v>1473.2217499999999</v>
      </c>
      <c r="I38" s="11">
        <f>H38*(1-'Retiree Assumptions'!$F$8)</f>
        <v>1296.43514</v>
      </c>
      <c r="J38" s="11"/>
      <c r="K38">
        <f>IF(OR(AND(L39=0,L38&gt;0,S38=0,S37&gt;0),AND(L38=0,L37&gt;0,S38&gt;0,S37&gt;0),AND(L27=0,L26&gt;0,S26=0),AND(B38="February",C38&gt;=Personal!$G$28,C38&lt;=Personal!$G$28+5,L37&gt;0),AND(B38="February",MOD(C38-Personal!$G$28,5)=0,L37&gt;0)),K37+1,K37)</f>
        <v>1</v>
      </c>
      <c r="L38">
        <f>IF(AND(C38&gt;=Personal!$G$28,MAX(L$5:L37)&lt;$AO$8,OR(S37&gt;0,S38&gt;0)),L37+1,0)</f>
        <v>0</v>
      </c>
      <c r="M38" t="str">
        <f>IF(AND(C38&gt;=Personal!$G$28,MAX(L$5:L37)&lt;$AO$8,OR(S37&gt;0,S38&gt;0)),L37+1,"")</f>
        <v/>
      </c>
      <c r="N38">
        <f t="shared" si="8"/>
        <v>2025</v>
      </c>
      <c r="O38">
        <f t="shared" si="9"/>
        <v>42</v>
      </c>
      <c r="P38" s="11">
        <f t="shared" si="16"/>
        <v>15557.221680000001</v>
      </c>
      <c r="Q38" s="11">
        <f>$AD38*I38/(Calculations!$C$18^(A38-1+Calculations!$B$1/30))</f>
        <v>1169.1202067722811</v>
      </c>
      <c r="R38" s="11">
        <f>IF(Q38=0,0,SUM(Q38:Q$1071)*I38/Q38)</f>
        <v>474373.90775869199</v>
      </c>
      <c r="S38" s="11">
        <f>IF(S37&gt;0,MAX((S37+I38/2)*(Calculations!$C$18-1)+S37-I38,0),IF(AND(Personal!$G$28=Valuation!C38,Personal!$G$28&gt;Valuation!C37),Personal!$G$26,0))</f>
        <v>0</v>
      </c>
      <c r="T38">
        <f t="shared" si="1"/>
        <v>0</v>
      </c>
      <c r="U38" s="11"/>
      <c r="V38" s="121">
        <f>VLOOKUP(E38,Rates2,5)*VLOOKUP(E38,Mort_Imp_Retirees,C38-'Mort Imp Cume'!$C$4+2)</f>
        <v>9.2621883849188058E-5</v>
      </c>
      <c r="W38" s="15">
        <f t="shared" si="10"/>
        <v>0.99990737811615082</v>
      </c>
      <c r="X38" s="121">
        <f>VLOOKUP(F38,Rates2,6)*VLOOKUP(F38,Mort_Imp_Survivors,C38-'Mort Imp Cume'!$C$4+2)</f>
        <v>7.7380812927597126E-5</v>
      </c>
      <c r="Y38" s="15">
        <f t="shared" si="11"/>
        <v>0.99992261918707237</v>
      </c>
      <c r="Z38" s="121">
        <f>VLOOKUP(F38,Rates2,7)*VLOOKUP(F38,Mort_Imp_Survivors,C38-'Mort Imp Cume'!$C$4+2)</f>
        <v>1.6951113256627806E-4</v>
      </c>
      <c r="AA38" s="15">
        <f t="shared" si="12"/>
        <v>0.99983048886743375</v>
      </c>
      <c r="AB38" s="68">
        <f>PRODUCT(W$4:W37)</f>
        <v>0.9970330866877265</v>
      </c>
      <c r="AC38" s="15">
        <f>PRODUCT(Y$4:Y37)</f>
        <v>0.99737350792678281</v>
      </c>
      <c r="AD38" s="15">
        <f>PRODUCT(AA$4:AA37)</f>
        <v>0.99466564680110614</v>
      </c>
      <c r="AE38" s="15">
        <f t="shared" si="2"/>
        <v>0.99441438718880593</v>
      </c>
      <c r="AF38" s="15">
        <f t="shared" si="3"/>
        <v>2.6186994989205814E-3</v>
      </c>
      <c r="AG38" s="15">
        <f t="shared" si="4"/>
        <v>9.209740674445807E-5</v>
      </c>
      <c r="AH38" s="15">
        <f t="shared" si="5"/>
        <v>2.9550734116929604E-3</v>
      </c>
      <c r="AI38" s="15">
        <f t="shared" si="13"/>
        <v>1.1839900580532057E-5</v>
      </c>
      <c r="AJ38" s="15">
        <f t="shared" si="14"/>
        <v>9.2347082748988057E-5</v>
      </c>
      <c r="AK38" s="15">
        <f t="shared" si="6"/>
        <v>7.7449511508400696E-5</v>
      </c>
      <c r="AL38">
        <f>IF(AL37&gt;0,AL37+1,IF(AND(B38="January",C38&gt;=Personal!$G$28,F38&lt;=100,AL37=0),1,0))</f>
        <v>0</v>
      </c>
      <c r="AM38">
        <f t="shared" si="15"/>
        <v>0</v>
      </c>
    </row>
    <row r="39" spans="1:39" x14ac:dyDescent="0.2">
      <c r="A39">
        <f t="shared" si="7"/>
        <v>35</v>
      </c>
      <c r="B39" t="str">
        <f t="shared" si="17"/>
        <v>December</v>
      </c>
      <c r="C39">
        <f t="shared" si="0"/>
        <v>2025</v>
      </c>
      <c r="D39">
        <f t="shared" si="18"/>
        <v>202512</v>
      </c>
      <c r="E39">
        <f t="shared" ref="E39:F39" si="39">E27+1</f>
        <v>44</v>
      </c>
      <c r="F39">
        <f t="shared" si="39"/>
        <v>42</v>
      </c>
      <c r="G39" s="11">
        <f>G38*IF($B39="January",(1+IF(C39&gt;Personal!$L$18+1,Calculations!$B$14,Calculations!$B$13)),1)</f>
        <v>1493.2328125000001</v>
      </c>
      <c r="H39" s="11">
        <f>IF(AND(Career!$F$15="Yes",$E39=62,$E38=61),G39,H38*IF($B39="January",(1+IF(C39&gt;Personal!$L$18+1,Calculations!$C$14,Calculations!$C$13)),1))</f>
        <v>1473.2217499999999</v>
      </c>
      <c r="I39" s="11">
        <f>H39*(1-'Retiree Assumptions'!$F$8)</f>
        <v>1296.43514</v>
      </c>
      <c r="J39" s="11"/>
      <c r="K39">
        <f>IF(OR(AND(L40=0,L39&gt;0,S39=0,S38&gt;0),AND(L39=0,L38&gt;0,S39&gt;0,S38&gt;0),AND(L28=0,L27&gt;0,S27=0),AND(B39="February",C39&gt;=Personal!$G$28,C39&lt;=Personal!$G$28+5,L38&gt;0),AND(B39="February",MOD(C39-Personal!$G$28,5)=0,L38&gt;0)),K38+1,K38)</f>
        <v>1</v>
      </c>
      <c r="L39">
        <f>IF(AND(C39&gt;=Personal!$G$28,MAX(L$5:L38)&lt;$AO$8,OR(S38&gt;0,S39&gt;0)),L38+1,0)</f>
        <v>0</v>
      </c>
      <c r="M39" t="str">
        <f>IF(AND(C39&gt;=Personal!$G$28,MAX(L$5:L38)&lt;$AO$8,OR(S38&gt;0,S39&gt;0)),L38+1,"")</f>
        <v/>
      </c>
      <c r="N39">
        <f t="shared" si="8"/>
        <v>2025</v>
      </c>
      <c r="O39">
        <f t="shared" si="9"/>
        <v>42</v>
      </c>
      <c r="P39" s="11">
        <f t="shared" si="16"/>
        <v>15557.221680000001</v>
      </c>
      <c r="Q39" s="11">
        <f>$AD39*I39/(Calculations!$C$18^(A39-1+Calculations!$B$1/30))</f>
        <v>1165.5570105023621</v>
      </c>
      <c r="R39" s="11">
        <f>IF(Q39=0,0,SUM(Q39:Q$1071)*I39/Q39)</f>
        <v>474523.70636841736</v>
      </c>
      <c r="S39" s="11">
        <f>IF(S38&gt;0,MAX((S38+I39/2)*(Calculations!$C$18-1)+S38-I39,0),IF(AND(Personal!$G$28=Valuation!C39,Personal!$G$28&gt;Valuation!C38),Personal!$G$26,0))</f>
        <v>0</v>
      </c>
      <c r="T39">
        <f t="shared" si="1"/>
        <v>0</v>
      </c>
      <c r="U39" s="11"/>
      <c r="V39" s="121">
        <f>VLOOKUP(E39,Rates2,5)*VLOOKUP(E39,Mort_Imp_Retirees,C39-'Mort Imp Cume'!$C$4+2)</f>
        <v>9.2621883849188058E-5</v>
      </c>
      <c r="W39" s="15">
        <f t="shared" si="10"/>
        <v>0.99990737811615082</v>
      </c>
      <c r="X39" s="121">
        <f>VLOOKUP(F39,Rates2,6)*VLOOKUP(F39,Mort_Imp_Survivors,C39-'Mort Imp Cume'!$C$4+2)</f>
        <v>7.7380812927597126E-5</v>
      </c>
      <c r="Y39" s="15">
        <f t="shared" si="11"/>
        <v>0.99992261918707237</v>
      </c>
      <c r="Z39" s="121">
        <f>VLOOKUP(F39,Rates2,7)*VLOOKUP(F39,Mort_Imp_Survivors,C39-'Mort Imp Cume'!$C$4+2)</f>
        <v>1.6951113256627806E-4</v>
      </c>
      <c r="AA39" s="15">
        <f t="shared" si="12"/>
        <v>0.99983048886743375</v>
      </c>
      <c r="AB39" s="68">
        <f>PRODUCT(W$4:W38)</f>
        <v>0.99694073960497753</v>
      </c>
      <c r="AC39" s="15">
        <f>PRODUCT(Y$4:Y38)</f>
        <v>0.99729633035394694</v>
      </c>
      <c r="AD39" s="15">
        <f>PRODUCT(AA$4:AA38)</f>
        <v>0.99449703990079219</v>
      </c>
      <c r="AE39" s="15">
        <f t="shared" si="2"/>
        <v>0.99424534118839392</v>
      </c>
      <c r="AF39" s="15">
        <f t="shared" si="3"/>
        <v>2.6953984165836694E-3</v>
      </c>
      <c r="AG39" s="15">
        <f t="shared" si="4"/>
        <v>9.2081750597021903E-5</v>
      </c>
      <c r="AH39" s="15">
        <f t="shared" si="5"/>
        <v>3.0466699005965861E-3</v>
      </c>
      <c r="AI39" s="15">
        <f t="shared" si="13"/>
        <v>1.2590494425828228E-5</v>
      </c>
      <c r="AJ39" s="15">
        <f t="shared" si="14"/>
        <v>9.2338529388215864E-5</v>
      </c>
      <c r="AK39" s="15">
        <f t="shared" si="6"/>
        <v>7.7451957216039804E-5</v>
      </c>
      <c r="AL39">
        <f>IF(AL38&gt;0,AL38+1,IF(AND(B39="January",C39&gt;=Personal!$G$28,F39&lt;=100,AL38=0),1,0))</f>
        <v>0</v>
      </c>
      <c r="AM39">
        <f t="shared" si="15"/>
        <v>0</v>
      </c>
    </row>
    <row r="40" spans="1:39" x14ac:dyDescent="0.2">
      <c r="A40">
        <f t="shared" si="7"/>
        <v>36</v>
      </c>
      <c r="B40" t="str">
        <f t="shared" si="17"/>
        <v>January</v>
      </c>
      <c r="C40">
        <f t="shared" si="0"/>
        <v>2026</v>
      </c>
      <c r="D40">
        <f t="shared" si="18"/>
        <v>202601</v>
      </c>
      <c r="E40">
        <f t="shared" ref="E40:F40" si="40">E28+1</f>
        <v>45</v>
      </c>
      <c r="F40">
        <f t="shared" si="40"/>
        <v>43</v>
      </c>
      <c r="G40" s="11">
        <f>G39*IF($B40="January",(1+IF(C40&gt;Personal!$L$18+1,Calculations!$B$14,Calculations!$B$13)),1)</f>
        <v>1530.5636328124999</v>
      </c>
      <c r="H40" s="11">
        <f>IF(AND(Career!$F$15="Yes",$E40=62,$E39=61),G40,H39*IF($B40="January",(1+IF(C40&gt;Personal!$L$18+1,Calculations!$C$14,Calculations!$C$13)),1))</f>
        <v>1495.3200762499998</v>
      </c>
      <c r="I40" s="11">
        <f>H40*(1-'Retiree Assumptions'!$F$8)</f>
        <v>1315.8816671</v>
      </c>
      <c r="J40" s="11"/>
      <c r="K40">
        <f>IF(OR(AND(L41=0,L40&gt;0,S40=0,S39&gt;0),AND(L40=0,L39&gt;0,S40&gt;0,S39&gt;0),AND(L29=0,L28&gt;0,S28=0),AND(B40="February",C40&gt;=Personal!$G$28,C40&lt;=Personal!$G$28+5,L39&gt;0),AND(B40="February",MOD(C40-Personal!$G$28,5)=0,L39&gt;0)),K39+1,K39)</f>
        <v>1</v>
      </c>
      <c r="L40">
        <f>IF(AND(C40&gt;=Personal!$G$28,MAX(L$5:L39)&lt;$AO$8,OR(S39&gt;0,S40&gt;0)),L39+1,0)</f>
        <v>0</v>
      </c>
      <c r="M40" t="str">
        <f>IF(AND(C40&gt;=Personal!$G$28,MAX(L$5:L39)&lt;$AO$8,OR(S39&gt;0,S40&gt;0)),L39+1,"")</f>
        <v/>
      </c>
      <c r="N40">
        <f t="shared" si="8"/>
        <v>2026</v>
      </c>
      <c r="O40">
        <f t="shared" si="9"/>
        <v>43</v>
      </c>
      <c r="P40" s="11">
        <f t="shared" si="16"/>
        <v>15790.5800052</v>
      </c>
      <c r="Q40" s="11">
        <f>$AD40*I40/(Calculations!$C$18^(A40-1+Calculations!$B$1/30))</f>
        <v>1179.4347441047619</v>
      </c>
      <c r="R40" s="11">
        <f>IF(Q40=0,0,SUM(Q40:Q$1071)*I40/Q40)</f>
        <v>474673.96292386536</v>
      </c>
      <c r="S40" s="11">
        <f>IF(S39&gt;0,MAX((S39+I40/2)*(Calculations!$C$18-1)+S39-I40,0),IF(AND(Personal!$G$28=Valuation!C40,Personal!$G$28&gt;Valuation!C39),Personal!$G$26,0))</f>
        <v>0</v>
      </c>
      <c r="T40">
        <f t="shared" si="1"/>
        <v>0</v>
      </c>
      <c r="U40" s="11"/>
      <c r="V40" s="121">
        <f>VLOOKUP(E40,Rates2,5)*VLOOKUP(E40,Mort_Imp_Retirees,C40-'Mort Imp Cume'!$C$4+2)</f>
        <v>9.7443084248503256E-5</v>
      </c>
      <c r="W40" s="15">
        <f t="shared" si="10"/>
        <v>0.99990255691575147</v>
      </c>
      <c r="X40" s="121">
        <f>VLOOKUP(F40,Rates2,6)*VLOOKUP(F40,Mort_Imp_Survivors,C40-'Mort Imp Cume'!$C$4+2)</f>
        <v>7.7523223401766836E-5</v>
      </c>
      <c r="Y40" s="15">
        <f t="shared" si="11"/>
        <v>0.99992247677659818</v>
      </c>
      <c r="Z40" s="121">
        <f>VLOOKUP(F40,Rates2,7)*VLOOKUP(F40,Mort_Imp_Survivors,C40-'Mort Imp Cume'!$C$4+2)</f>
        <v>1.8503810126344915E-4</v>
      </c>
      <c r="AA40" s="15">
        <f t="shared" si="12"/>
        <v>0.99981496189873653</v>
      </c>
      <c r="AB40" s="68">
        <f>PRODUCT(W$4:W39)</f>
        <v>0.99684840107558936</v>
      </c>
      <c r="AC40" s="15">
        <f>PRODUCT(Y$4:Y39)</f>
        <v>0.99721915875317435</v>
      </c>
      <c r="AD40" s="15">
        <f>PRODUCT(AA$4:AA39)</f>
        <v>0.99432846158122479</v>
      </c>
      <c r="AE40" s="15">
        <f t="shared" si="2"/>
        <v>0.99407632392504619</v>
      </c>
      <c r="AF40" s="15">
        <f t="shared" si="3"/>
        <v>2.7720771505431968E-3</v>
      </c>
      <c r="AG40" s="15">
        <f t="shared" si="4"/>
        <v>9.6858353627734747E-5</v>
      </c>
      <c r="AH40" s="15">
        <f t="shared" si="5"/>
        <v>3.1382352067282023E-3</v>
      </c>
      <c r="AI40" s="15">
        <f t="shared" si="13"/>
        <v>1.3363717682410639E-5</v>
      </c>
      <c r="AJ40" s="15">
        <f t="shared" si="14"/>
        <v>9.7135982728994424E-5</v>
      </c>
      <c r="AK40" s="15">
        <f t="shared" si="6"/>
        <v>7.7644694022019586E-5</v>
      </c>
      <c r="AL40">
        <f>IF(AL39&gt;0,AL39+1,IF(AND(B40="January",C40&gt;=Personal!$G$28,F40&lt;=100,AL39=0),1,0))</f>
        <v>0</v>
      </c>
      <c r="AM40">
        <f t="shared" si="15"/>
        <v>0</v>
      </c>
    </row>
    <row r="41" spans="1:39" x14ac:dyDescent="0.2">
      <c r="A41">
        <f t="shared" si="7"/>
        <v>37</v>
      </c>
      <c r="B41" t="str">
        <f t="shared" si="17"/>
        <v>February</v>
      </c>
      <c r="C41">
        <f t="shared" si="0"/>
        <v>2026</v>
      </c>
      <c r="D41">
        <f t="shared" si="18"/>
        <v>202602</v>
      </c>
      <c r="E41">
        <f t="shared" ref="E41:F41" si="41">E29+1</f>
        <v>45</v>
      </c>
      <c r="F41">
        <f t="shared" si="41"/>
        <v>43</v>
      </c>
      <c r="G41" s="11">
        <f>G40*IF($B41="January",(1+IF(C41&gt;Personal!$L$18+1,Calculations!$B$14,Calculations!$B$13)),1)</f>
        <v>1530.5636328124999</v>
      </c>
      <c r="H41" s="11">
        <f>IF(AND(Career!$F$15="Yes",$E41=62,$E40=61),G41,H40*IF($B41="January",(1+IF(C41&gt;Personal!$L$18+1,Calculations!$C$14,Calculations!$C$13)),1))</f>
        <v>1495.3200762499998</v>
      </c>
      <c r="I41" s="11">
        <f>H41*(1-'Retiree Assumptions'!$F$8)</f>
        <v>1315.8816671</v>
      </c>
      <c r="J41" s="11"/>
      <c r="K41">
        <f>IF(OR(AND(L42=0,L41&gt;0,S41=0,S40&gt;0),AND(L41=0,L40&gt;0,S41&gt;0,S40&gt;0),AND(L30=0,L29&gt;0,S29=0),AND(B41="February",C41&gt;=Personal!$G$28,C41&lt;=Personal!$G$28+5,L40&gt;0),AND(B41="February",MOD(C41-Personal!$G$28,5)=0,L40&gt;0)),K40+1,K40)</f>
        <v>1</v>
      </c>
      <c r="L41">
        <f>IF(AND(C41&gt;=Personal!$G$28,MAX(L$5:L40)&lt;$AO$8,OR(S40&gt;0,S41&gt;0)),L40+1,0)</f>
        <v>0</v>
      </c>
      <c r="M41" t="str">
        <f>IF(AND(C41&gt;=Personal!$G$28,MAX(L$5:L40)&lt;$AO$8,OR(S40&gt;0,S41&gt;0)),L40+1,"")</f>
        <v/>
      </c>
      <c r="N41">
        <f t="shared" si="8"/>
        <v>2026</v>
      </c>
      <c r="O41">
        <f t="shared" si="9"/>
        <v>43</v>
      </c>
      <c r="P41" s="11">
        <f t="shared" si="16"/>
        <v>15790.5800052</v>
      </c>
      <c r="Q41" s="11">
        <f>$AD41*I41/(Calculations!$C$18^(A41-1+Calculations!$B$1/30))</f>
        <v>1175.8218512861192</v>
      </c>
      <c r="R41" s="11">
        <f>IF(Q41=0,0,SUM(Q41:Q$1071)*I41/Q41)</f>
        <v>474812.54649786331</v>
      </c>
      <c r="S41" s="11">
        <f>IF(S40&gt;0,MAX((S40+I41/2)*(Calculations!$C$18-1)+S40-I41,0),IF(AND(Personal!$G$28=Valuation!C41,Personal!$G$28&gt;Valuation!C40),Personal!$G$26,0))</f>
        <v>0</v>
      </c>
      <c r="T41">
        <f t="shared" si="1"/>
        <v>0</v>
      </c>
      <c r="U41" s="11"/>
      <c r="V41" s="121">
        <f>VLOOKUP(E41,Rates2,5)*VLOOKUP(E41,Mort_Imp_Retirees,C41-'Mort Imp Cume'!$C$4+2)</f>
        <v>9.7443084248503256E-5</v>
      </c>
      <c r="W41" s="15">
        <f t="shared" si="10"/>
        <v>0.99990255691575147</v>
      </c>
      <c r="X41" s="121">
        <f>VLOOKUP(F41,Rates2,6)*VLOOKUP(F41,Mort_Imp_Survivors,C41-'Mort Imp Cume'!$C$4+2)</f>
        <v>7.7523223401766836E-5</v>
      </c>
      <c r="Y41" s="15">
        <f t="shared" si="11"/>
        <v>0.99992247677659818</v>
      </c>
      <c r="Z41" s="121">
        <f>VLOOKUP(F41,Rates2,7)*VLOOKUP(F41,Mort_Imp_Survivors,C41-'Mort Imp Cume'!$C$4+2)</f>
        <v>1.8503810126344915E-4</v>
      </c>
      <c r="AA41" s="15">
        <f t="shared" si="12"/>
        <v>0.99981496189873653</v>
      </c>
      <c r="AB41" s="68">
        <f>PRODUCT(W$4:W40)</f>
        <v>0.99675126509286038</v>
      </c>
      <c r="AC41" s="15">
        <f>PRODUCT(Y$4:Y40)</f>
        <v>0.99714185110954978</v>
      </c>
      <c r="AD41" s="15">
        <f>PRODUCT(AA$4:AA40)</f>
        <v>0.99414447293066155</v>
      </c>
      <c r="AE41" s="15">
        <f t="shared" si="2"/>
        <v>0.99390240157048038</v>
      </c>
      <c r="AF41" s="15">
        <f t="shared" si="3"/>
        <v>2.8488635223800104E-3</v>
      </c>
      <c r="AG41" s="15">
        <f t="shared" si="4"/>
        <v>9.6841407410913304E-5</v>
      </c>
      <c r="AH41" s="15">
        <f t="shared" si="5"/>
        <v>3.2345128672719658E-3</v>
      </c>
      <c r="AI41" s="15">
        <f t="shared" si="13"/>
        <v>1.4222039867647744E-5</v>
      </c>
      <c r="AJ41" s="15">
        <f t="shared" si="14"/>
        <v>9.7126517499245799E-5</v>
      </c>
      <c r="AK41" s="15">
        <f t="shared" si="6"/>
        <v>7.7649026035973116E-5</v>
      </c>
      <c r="AL41">
        <f>IF(AL40&gt;0,AL40+1,IF(AND(B41="January",C41&gt;=Personal!$G$28,F41&lt;=100,AL40=0),1,0))</f>
        <v>0</v>
      </c>
      <c r="AM41">
        <f t="shared" si="15"/>
        <v>0</v>
      </c>
    </row>
    <row r="42" spans="1:39" x14ac:dyDescent="0.2">
      <c r="A42">
        <f t="shared" si="7"/>
        <v>38</v>
      </c>
      <c r="B42" t="str">
        <f t="shared" si="17"/>
        <v>March</v>
      </c>
      <c r="C42">
        <f t="shared" si="0"/>
        <v>2026</v>
      </c>
      <c r="D42">
        <f t="shared" si="18"/>
        <v>202603</v>
      </c>
      <c r="E42">
        <f t="shared" ref="E42:F42" si="42">E30+1</f>
        <v>45</v>
      </c>
      <c r="F42">
        <f t="shared" si="42"/>
        <v>43</v>
      </c>
      <c r="G42" s="11">
        <f>G41*IF($B42="January",(1+IF(C42&gt;Personal!$L$18+1,Calculations!$B$14,Calculations!$B$13)),1)</f>
        <v>1530.5636328124999</v>
      </c>
      <c r="H42" s="11">
        <f>IF(AND(Career!$F$15="Yes",$E42=62,$E41=61),G42,H41*IF($B42="January",(1+IF(C42&gt;Personal!$L$18+1,Calculations!$C$14,Calculations!$C$13)),1))</f>
        <v>1495.3200762499998</v>
      </c>
      <c r="I42" s="11">
        <f>H42*(1-'Retiree Assumptions'!$F$8)</f>
        <v>1315.8816671</v>
      </c>
      <c r="J42" s="11"/>
      <c r="K42">
        <f>IF(OR(AND(L43=0,L42&gt;0,S42=0,S41&gt;0),AND(L42=0,L41&gt;0,S42&gt;0,S41&gt;0),AND(L31=0,L30&gt;0,S30=0),AND(B42="February",C42&gt;=Personal!$G$28,C42&lt;=Personal!$G$28+5,L41&gt;0),AND(B42="February",MOD(C42-Personal!$G$28,5)=0,L41&gt;0)),K41+1,K41)</f>
        <v>1</v>
      </c>
      <c r="L42">
        <f>IF(AND(C42&gt;=Personal!$G$28,MAX(L$5:L41)&lt;$AO$8,OR(S41&gt;0,S42&gt;0)),L41+1,0)</f>
        <v>0</v>
      </c>
      <c r="M42" t="str">
        <f>IF(AND(C42&gt;=Personal!$G$28,MAX(L$5:L41)&lt;$AO$8,OR(S41&gt;0,S42&gt;0)),L41+1,"")</f>
        <v/>
      </c>
      <c r="N42">
        <f t="shared" si="8"/>
        <v>2026</v>
      </c>
      <c r="O42">
        <f t="shared" si="9"/>
        <v>43</v>
      </c>
      <c r="P42" s="11">
        <f t="shared" si="16"/>
        <v>15790.5800052</v>
      </c>
      <c r="Q42" s="11">
        <f>$AD42*I42/(Calculations!$C$18^(A42-1+Calculations!$B$1/30))</f>
        <v>1172.2200256287451</v>
      </c>
      <c r="R42" s="11">
        <f>IF(Q42=0,0,SUM(Q42:Q$1071)*I42/Q42)</f>
        <v>474951.55589112861</v>
      </c>
      <c r="S42" s="11">
        <f>IF(S41&gt;0,MAX((S41+I42/2)*(Calculations!$C$18-1)+S41-I42,0),IF(AND(Personal!$G$28=Valuation!C42,Personal!$G$28&gt;Valuation!C41),Personal!$G$26,0))</f>
        <v>0</v>
      </c>
      <c r="T42">
        <f t="shared" si="1"/>
        <v>0</v>
      </c>
      <c r="U42" s="11"/>
      <c r="V42" s="121">
        <f>VLOOKUP(E42,Rates2,5)*VLOOKUP(E42,Mort_Imp_Retirees,C42-'Mort Imp Cume'!$C$4+2)</f>
        <v>9.7443084248503256E-5</v>
      </c>
      <c r="W42" s="15">
        <f t="shared" si="10"/>
        <v>0.99990255691575147</v>
      </c>
      <c r="X42" s="121">
        <f>VLOOKUP(F42,Rates2,6)*VLOOKUP(F42,Mort_Imp_Survivors,C42-'Mort Imp Cume'!$C$4+2)</f>
        <v>7.7523223401766836E-5</v>
      </c>
      <c r="Y42" s="15">
        <f t="shared" si="11"/>
        <v>0.99992247677659818</v>
      </c>
      <c r="Z42" s="121">
        <f>VLOOKUP(F42,Rates2,7)*VLOOKUP(F42,Mort_Imp_Survivors,C42-'Mort Imp Cume'!$C$4+2)</f>
        <v>1.8503810126344915E-4</v>
      </c>
      <c r="AA42" s="15">
        <f t="shared" si="12"/>
        <v>0.99981496189873653</v>
      </c>
      <c r="AB42" s="68">
        <f>PRODUCT(W$4:W41)</f>
        <v>0.99665413857536111</v>
      </c>
      <c r="AC42" s="15">
        <f>PRODUCT(Y$4:Y41)</f>
        <v>0.99706454945906287</v>
      </c>
      <c r="AD42" s="15">
        <f>PRODUCT(AA$4:AA41)</f>
        <v>0.99396051832500887</v>
      </c>
      <c r="AE42" s="15">
        <f t="shared" si="2"/>
        <v>0.9937285096451528</v>
      </c>
      <c r="AF42" s="15">
        <f t="shared" si="3"/>
        <v>2.9256289302082776E-3</v>
      </c>
      <c r="AG42" s="15">
        <f t="shared" si="4"/>
        <v>9.6824464158980816E-5</v>
      </c>
      <c r="AH42" s="15">
        <f t="shared" si="5"/>
        <v>3.3307557665634068E-3</v>
      </c>
      <c r="AI42" s="15">
        <f t="shared" si="13"/>
        <v>1.5105658075513419E-5</v>
      </c>
      <c r="AJ42" s="15">
        <f t="shared" si="14"/>
        <v>9.7117053191818353E-5</v>
      </c>
      <c r="AK42" s="15">
        <f t="shared" si="6"/>
        <v>7.7653353976743164E-5</v>
      </c>
      <c r="AL42">
        <f>IF(AL41&gt;0,AL41+1,IF(AND(B42="January",C42&gt;=Personal!$G$28,F42&lt;=100,AL41=0),1,0))</f>
        <v>0</v>
      </c>
      <c r="AM42">
        <f t="shared" si="15"/>
        <v>0</v>
      </c>
    </row>
    <row r="43" spans="1:39" x14ac:dyDescent="0.2">
      <c r="A43">
        <f t="shared" si="7"/>
        <v>39</v>
      </c>
      <c r="B43" t="str">
        <f t="shared" si="17"/>
        <v>April</v>
      </c>
      <c r="C43">
        <f t="shared" si="0"/>
        <v>2026</v>
      </c>
      <c r="D43">
        <f t="shared" si="18"/>
        <v>202604</v>
      </c>
      <c r="E43">
        <f t="shared" ref="E43:F43" si="43">E31+1</f>
        <v>45</v>
      </c>
      <c r="F43">
        <f t="shared" si="43"/>
        <v>43</v>
      </c>
      <c r="G43" s="11">
        <f>G42*IF($B43="January",(1+IF(C43&gt;Personal!$L$18+1,Calculations!$B$14,Calculations!$B$13)),1)</f>
        <v>1530.5636328124999</v>
      </c>
      <c r="H43" s="11">
        <f>IF(AND(Career!$F$15="Yes",$E43=62,$E42=61),G43,H42*IF($B43="January",(1+IF(C43&gt;Personal!$L$18+1,Calculations!$C$14,Calculations!$C$13)),1))</f>
        <v>1495.3200762499998</v>
      </c>
      <c r="I43" s="11">
        <f>H43*(1-'Retiree Assumptions'!$F$8)</f>
        <v>1315.8816671</v>
      </c>
      <c r="J43" s="11"/>
      <c r="K43">
        <f>IF(OR(AND(L44=0,L43&gt;0,S43=0,S42&gt;0),AND(L43=0,L42&gt;0,S43&gt;0,S42&gt;0),AND(L32=0,L31&gt;0,S31=0),AND(B43="February",C43&gt;=Personal!$G$28,C43&lt;=Personal!$G$28+5,L42&gt;0),AND(B43="February",MOD(C43-Personal!$G$28,5)=0,L42&gt;0)),K42+1,K42)</f>
        <v>1</v>
      </c>
      <c r="L43">
        <f>IF(AND(C43&gt;=Personal!$G$28,MAX(L$5:L42)&lt;$AO$8,OR(S42&gt;0,S43&gt;0)),L42+1,0)</f>
        <v>0</v>
      </c>
      <c r="M43" t="str">
        <f>IF(AND(C43&gt;=Personal!$G$28,MAX(L$5:L42)&lt;$AO$8,OR(S42&gt;0,S43&gt;0)),L42+1,"")</f>
        <v/>
      </c>
      <c r="N43">
        <f t="shared" si="8"/>
        <v>2026</v>
      </c>
      <c r="O43">
        <f t="shared" si="9"/>
        <v>43</v>
      </c>
      <c r="P43" s="11">
        <f t="shared" si="16"/>
        <v>15790.5800052</v>
      </c>
      <c r="Q43" s="11">
        <f>$AD43*I43/(Calculations!$C$18^(A43-1+Calculations!$B$1/30))</f>
        <v>1168.6292332312585</v>
      </c>
      <c r="R43" s="11">
        <f>IF(Q43=0,0,SUM(Q43:Q$1071)*I43/Q43)</f>
        <v>475090.99241205613</v>
      </c>
      <c r="S43" s="11">
        <f>IF(S42&gt;0,MAX((S42+I43/2)*(Calculations!$C$18-1)+S42-I43,0),IF(AND(Personal!$G$28=Valuation!C43,Personal!$G$28&gt;Valuation!C42),Personal!$G$26,0))</f>
        <v>0</v>
      </c>
      <c r="T43">
        <f t="shared" si="1"/>
        <v>0</v>
      </c>
      <c r="U43" s="11"/>
      <c r="V43" s="121">
        <f>VLOOKUP(E43,Rates2,5)*VLOOKUP(E43,Mort_Imp_Retirees,C43-'Mort Imp Cume'!$C$4+2)</f>
        <v>9.7443084248503256E-5</v>
      </c>
      <c r="W43" s="15">
        <f t="shared" si="10"/>
        <v>0.99990255691575147</v>
      </c>
      <c r="X43" s="121">
        <f>VLOOKUP(F43,Rates2,6)*VLOOKUP(F43,Mort_Imp_Survivors,C43-'Mort Imp Cume'!$C$4+2)</f>
        <v>7.7523223401766836E-5</v>
      </c>
      <c r="Y43" s="15">
        <f t="shared" si="11"/>
        <v>0.99992247677659818</v>
      </c>
      <c r="Z43" s="121">
        <f>VLOOKUP(F43,Rates2,7)*VLOOKUP(F43,Mort_Imp_Survivors,C43-'Mort Imp Cume'!$C$4+2)</f>
        <v>1.8503810126344915E-4</v>
      </c>
      <c r="AA43" s="15">
        <f t="shared" si="12"/>
        <v>0.99981496189873653</v>
      </c>
      <c r="AB43" s="68">
        <f>PRODUCT(W$4:W42)</f>
        <v>0.9965570215221693</v>
      </c>
      <c r="AC43" s="15">
        <f>PRODUCT(Y$4:Y42)</f>
        <v>0.99698725380124908</v>
      </c>
      <c r="AD43" s="15">
        <f>PRODUCT(AA$4:AA42)</f>
        <v>0.99377659775796712</v>
      </c>
      <c r="AE43" s="15">
        <f t="shared" si="2"/>
        <v>0.99355464814373984</v>
      </c>
      <c r="AF43" s="15">
        <f t="shared" si="3"/>
        <v>3.0023733784294497E-3</v>
      </c>
      <c r="AG43" s="15">
        <f t="shared" si="4"/>
        <v>9.6807523871418559E-5</v>
      </c>
      <c r="AH43" s="15">
        <f t="shared" si="5"/>
        <v>3.4269639139995704E-3</v>
      </c>
      <c r="AI43" s="15">
        <f t="shared" si="13"/>
        <v>1.601456383114189E-5</v>
      </c>
      <c r="AJ43" s="15">
        <f t="shared" si="14"/>
        <v>9.710758980662222E-5</v>
      </c>
      <c r="AK43" s="15">
        <f t="shared" si="6"/>
        <v>7.7657677845655818E-5</v>
      </c>
      <c r="AL43">
        <f>IF(AL42&gt;0,AL42+1,IF(AND(B43="January",C43&gt;=Personal!$G$28,F43&lt;=100,AL42=0),1,0))</f>
        <v>0</v>
      </c>
      <c r="AM43">
        <f t="shared" si="15"/>
        <v>0</v>
      </c>
    </row>
    <row r="44" spans="1:39" x14ac:dyDescent="0.2">
      <c r="A44">
        <f t="shared" si="7"/>
        <v>40</v>
      </c>
      <c r="B44" t="str">
        <f t="shared" si="17"/>
        <v>May</v>
      </c>
      <c r="C44">
        <f t="shared" si="0"/>
        <v>2026</v>
      </c>
      <c r="D44">
        <f t="shared" si="18"/>
        <v>202605</v>
      </c>
      <c r="E44">
        <f t="shared" ref="E44:F44" si="44">E32+1</f>
        <v>45</v>
      </c>
      <c r="F44">
        <f t="shared" si="44"/>
        <v>43</v>
      </c>
      <c r="G44" s="11">
        <f>G43*IF($B44="January",(1+IF(C44&gt;Personal!$L$18+1,Calculations!$B$14,Calculations!$B$13)),1)</f>
        <v>1530.5636328124999</v>
      </c>
      <c r="H44" s="11">
        <f>IF(AND(Career!$F$15="Yes",$E44=62,$E43=61),G44,H43*IF($B44="January",(1+IF(C44&gt;Personal!$L$18+1,Calculations!$C$14,Calculations!$C$13)),1))</f>
        <v>1495.3200762499998</v>
      </c>
      <c r="I44" s="11">
        <f>H44*(1-'Retiree Assumptions'!$F$8)</f>
        <v>1315.8816671</v>
      </c>
      <c r="J44" s="11"/>
      <c r="K44">
        <f>IF(OR(AND(L45=0,L44&gt;0,S44=0,S43&gt;0),AND(L44=0,L43&gt;0,S44&gt;0,S43&gt;0),AND(L33=0,L32&gt;0,S32=0),AND(B44="February",C44&gt;=Personal!$G$28,C44&lt;=Personal!$G$28+5,L43&gt;0),AND(B44="February",MOD(C44-Personal!$G$28,5)=0,L43&gt;0)),K43+1,K43)</f>
        <v>1</v>
      </c>
      <c r="L44">
        <f>IF(AND(C44&gt;=Personal!$G$28,MAX(L$5:L43)&lt;$AO$8,OR(S43&gt;0,S44&gt;0)),L43+1,0)</f>
        <v>0</v>
      </c>
      <c r="M44" t="str">
        <f>IF(AND(C44&gt;=Personal!$G$28,MAX(L$5:L43)&lt;$AO$8,OR(S43&gt;0,S44&gt;0)),L43+1,"")</f>
        <v/>
      </c>
      <c r="N44">
        <f t="shared" si="8"/>
        <v>2026</v>
      </c>
      <c r="O44">
        <f t="shared" si="9"/>
        <v>43</v>
      </c>
      <c r="P44" s="11">
        <f t="shared" si="16"/>
        <v>15790.5800052</v>
      </c>
      <c r="Q44" s="11">
        <f>$AD44*I44/(Calculations!$C$18^(A44-1+Calculations!$B$1/30))</f>
        <v>1165.0494402961249</v>
      </c>
      <c r="R44" s="11">
        <f>IF(Q44=0,0,SUM(Q44:Q$1071)*I44/Q44)</f>
        <v>475230.85737306124</v>
      </c>
      <c r="S44" s="11">
        <f>IF(S43&gt;0,MAX((S43+I44/2)*(Calculations!$C$18-1)+S43-I44,0),IF(AND(Personal!$G$28=Valuation!C44,Personal!$G$28&gt;Valuation!C43),Personal!$G$26,0))</f>
        <v>0</v>
      </c>
      <c r="T44">
        <f t="shared" si="1"/>
        <v>0</v>
      </c>
      <c r="U44" s="11"/>
      <c r="V44" s="121">
        <f>VLOOKUP(E44,Rates2,5)*VLOOKUP(E44,Mort_Imp_Retirees,C44-'Mort Imp Cume'!$C$4+2)</f>
        <v>9.7443084248503256E-5</v>
      </c>
      <c r="W44" s="15">
        <f t="shared" si="10"/>
        <v>0.99990255691575147</v>
      </c>
      <c r="X44" s="121">
        <f>VLOOKUP(F44,Rates2,6)*VLOOKUP(F44,Mort_Imp_Survivors,C44-'Mort Imp Cume'!$C$4+2)</f>
        <v>7.7523223401766836E-5</v>
      </c>
      <c r="Y44" s="15">
        <f t="shared" si="11"/>
        <v>0.99992247677659818</v>
      </c>
      <c r="Z44" s="121">
        <f>VLOOKUP(F44,Rates2,7)*VLOOKUP(F44,Mort_Imp_Survivors,C44-'Mort Imp Cume'!$C$4+2)</f>
        <v>1.8503810126344915E-4</v>
      </c>
      <c r="AA44" s="15">
        <f t="shared" si="12"/>
        <v>0.99981496189873653</v>
      </c>
      <c r="AB44" s="68">
        <f>PRODUCT(W$4:W43)</f>
        <v>0.99645991393236266</v>
      </c>
      <c r="AC44" s="15">
        <f>PRODUCT(Y$4:Y43)</f>
        <v>0.99690996413564392</v>
      </c>
      <c r="AD44" s="15">
        <f>PRODUCT(AA$4:AA43)</f>
        <v>0.99359271122323789</v>
      </c>
      <c r="AE44" s="15">
        <f t="shared" si="2"/>
        <v>0.99338081706091852</v>
      </c>
      <c r="AF44" s="15">
        <f t="shared" si="3"/>
        <v>3.0790968714441711E-3</v>
      </c>
      <c r="AG44" s="15">
        <f t="shared" si="4"/>
        <v>9.6790586547707932E-5</v>
      </c>
      <c r="AH44" s="15">
        <f t="shared" si="5"/>
        <v>3.5231373189752438E-3</v>
      </c>
      <c r="AI44" s="15">
        <f t="shared" si="13"/>
        <v>1.6948748662065638E-5</v>
      </c>
      <c r="AJ44" s="15">
        <f t="shared" si="14"/>
        <v>9.7098127343567519E-5</v>
      </c>
      <c r="AK44" s="15">
        <f t="shared" si="6"/>
        <v>7.7661997644036841E-5</v>
      </c>
      <c r="AL44">
        <f>IF(AL43&gt;0,AL43+1,IF(AND(B44="January",C44&gt;=Personal!$G$28,F44&lt;=100,AL43=0),1,0))</f>
        <v>0</v>
      </c>
      <c r="AM44">
        <f t="shared" si="15"/>
        <v>0</v>
      </c>
    </row>
    <row r="45" spans="1:39" x14ac:dyDescent="0.2">
      <c r="A45">
        <f t="shared" si="7"/>
        <v>41</v>
      </c>
      <c r="B45" t="str">
        <f t="shared" si="17"/>
        <v>June</v>
      </c>
      <c r="C45">
        <f t="shared" si="0"/>
        <v>2026</v>
      </c>
      <c r="D45">
        <f t="shared" si="18"/>
        <v>202606</v>
      </c>
      <c r="E45">
        <f t="shared" ref="E45:F45" si="45">E33+1</f>
        <v>45</v>
      </c>
      <c r="F45">
        <f t="shared" si="45"/>
        <v>43</v>
      </c>
      <c r="G45" s="11">
        <f>G44*IF($B45="January",(1+IF(C45&gt;Personal!$L$18+1,Calculations!$B$14,Calculations!$B$13)),1)</f>
        <v>1530.5636328124999</v>
      </c>
      <c r="H45" s="11">
        <f>IF(AND(Career!$F$15="Yes",$E45=62,$E44=61),G45,H44*IF($B45="January",(1+IF(C45&gt;Personal!$L$18+1,Calculations!$C$14,Calculations!$C$13)),1))</f>
        <v>1495.3200762499998</v>
      </c>
      <c r="I45" s="11">
        <f>H45*(1-'Retiree Assumptions'!$F$8)</f>
        <v>1315.8816671</v>
      </c>
      <c r="J45" s="11"/>
      <c r="K45">
        <f>IF(OR(AND(L46=0,L45&gt;0,S45=0,S44&gt;0),AND(L45=0,L44&gt;0,S45&gt;0,S44&gt;0),AND(L34=0,L33&gt;0,S33=0),AND(B45="February",C45&gt;=Personal!$G$28,C45&lt;=Personal!$G$28+5,L44&gt;0),AND(B45="February",MOD(C45-Personal!$G$28,5)=0,L44&gt;0)),K44+1,K44)</f>
        <v>1</v>
      </c>
      <c r="L45">
        <f>IF(AND(C45&gt;=Personal!$G$28,MAX(L$5:L44)&lt;$AO$8,OR(S44&gt;0,S45&gt;0)),L44+1,0)</f>
        <v>0</v>
      </c>
      <c r="M45" t="str">
        <f>IF(AND(C45&gt;=Personal!$G$28,MAX(L$5:L44)&lt;$AO$8,OR(S44&gt;0,S45&gt;0)),L44+1,"")</f>
        <v/>
      </c>
      <c r="N45">
        <f t="shared" si="8"/>
        <v>2026</v>
      </c>
      <c r="O45">
        <f t="shared" si="9"/>
        <v>43</v>
      </c>
      <c r="P45" s="11">
        <f t="shared" si="16"/>
        <v>15790.5800052</v>
      </c>
      <c r="Q45" s="11">
        <f>$AD45*I45/(Calculations!$C$18^(A45-1+Calculations!$B$1/30))</f>
        <v>1161.4806131293412</v>
      </c>
      <c r="R45" s="11">
        <f>IF(Q45=0,0,SUM(Q45:Q$1071)*I45/Q45)</f>
        <v>475371.15209059161</v>
      </c>
      <c r="S45" s="11">
        <f>IF(S44&gt;0,MAX((S44+I45/2)*(Calculations!$C$18-1)+S44-I45,0),IF(AND(Personal!$G$28=Valuation!C45,Personal!$G$28&gt;Valuation!C44),Personal!$G$26,0))</f>
        <v>0</v>
      </c>
      <c r="T45">
        <f t="shared" si="1"/>
        <v>0</v>
      </c>
      <c r="U45" s="11"/>
      <c r="V45" s="121">
        <f>VLOOKUP(E45,Rates2,5)*VLOOKUP(E45,Mort_Imp_Retirees,C45-'Mort Imp Cume'!$C$4+2)</f>
        <v>9.7443084248503256E-5</v>
      </c>
      <c r="W45" s="15">
        <f t="shared" si="10"/>
        <v>0.99990255691575147</v>
      </c>
      <c r="X45" s="121">
        <f>VLOOKUP(F45,Rates2,6)*VLOOKUP(F45,Mort_Imp_Survivors,C45-'Mort Imp Cume'!$C$4+2)</f>
        <v>7.7523223401766836E-5</v>
      </c>
      <c r="Y45" s="15">
        <f t="shared" si="11"/>
        <v>0.99992247677659818</v>
      </c>
      <c r="Z45" s="121">
        <f>VLOOKUP(F45,Rates2,7)*VLOOKUP(F45,Mort_Imp_Survivors,C45-'Mort Imp Cume'!$C$4+2)</f>
        <v>1.8503810126344915E-4</v>
      </c>
      <c r="AA45" s="15">
        <f t="shared" si="12"/>
        <v>0.99981496189873653</v>
      </c>
      <c r="AB45" s="68">
        <f>PRODUCT(W$4:W44)</f>
        <v>0.99636281580501906</v>
      </c>
      <c r="AC45" s="15">
        <f>PRODUCT(Y$4:Y44)</f>
        <v>0.99683268046178275</v>
      </c>
      <c r="AD45" s="15">
        <f>PRODUCT(AA$4:AA44)</f>
        <v>0.99340885871452389</v>
      </c>
      <c r="AE45" s="15">
        <f t="shared" si="2"/>
        <v>0.99320701639136666</v>
      </c>
      <c r="AF45" s="15">
        <f t="shared" si="3"/>
        <v>3.1557994136523922E-3</v>
      </c>
      <c r="AG45" s="15">
        <f t="shared" si="4"/>
        <v>9.6773652187330322E-5</v>
      </c>
      <c r="AH45" s="15">
        <f t="shared" si="5"/>
        <v>3.6192759908829581E-3</v>
      </c>
      <c r="AI45" s="15">
        <f t="shared" si="13"/>
        <v>1.7908204097990318E-5</v>
      </c>
      <c r="AJ45" s="15">
        <f t="shared" si="14"/>
        <v>9.7088665802564411E-5</v>
      </c>
      <c r="AK45" s="15">
        <f t="shared" si="6"/>
        <v>7.7666313373211588E-5</v>
      </c>
      <c r="AL45">
        <f>IF(AL44&gt;0,AL44+1,IF(AND(B45="January",C45&gt;=Personal!$G$28,F45&lt;=100,AL44=0),1,0))</f>
        <v>0</v>
      </c>
      <c r="AM45">
        <f t="shared" si="15"/>
        <v>0</v>
      </c>
    </row>
    <row r="46" spans="1:39" x14ac:dyDescent="0.2">
      <c r="A46">
        <f t="shared" si="7"/>
        <v>42</v>
      </c>
      <c r="B46" t="str">
        <f t="shared" si="17"/>
        <v>July</v>
      </c>
      <c r="C46">
        <f t="shared" si="0"/>
        <v>2026</v>
      </c>
      <c r="D46">
        <f t="shared" si="18"/>
        <v>202607</v>
      </c>
      <c r="E46">
        <f t="shared" ref="E46:F46" si="46">E34+1</f>
        <v>45</v>
      </c>
      <c r="F46">
        <f t="shared" si="46"/>
        <v>43</v>
      </c>
      <c r="G46" s="11">
        <f>G45*IF($B46="January",(1+IF(C46&gt;Personal!$L$18+1,Calculations!$B$14,Calculations!$B$13)),1)</f>
        <v>1530.5636328124999</v>
      </c>
      <c r="H46" s="11">
        <f>IF(AND(Career!$F$15="Yes",$E46=62,$E45=61),G46,H45*IF($B46="January",(1+IF(C46&gt;Personal!$L$18+1,Calculations!$C$14,Calculations!$C$13)),1))</f>
        <v>1495.3200762499998</v>
      </c>
      <c r="I46" s="11">
        <f>H46*(1-'Retiree Assumptions'!$F$8)</f>
        <v>1315.8816671</v>
      </c>
      <c r="J46" s="11"/>
      <c r="K46">
        <f>IF(OR(AND(L47=0,L46&gt;0,S46=0,S45&gt;0),AND(L46=0,L45&gt;0,S46&gt;0,S45&gt;0),AND(L35=0,L34&gt;0,S34=0),AND(B46="February",C46&gt;=Personal!$G$28,C46&lt;=Personal!$G$28+5,L45&gt;0),AND(B46="February",MOD(C46-Personal!$G$28,5)=0,L45&gt;0)),K45+1,K45)</f>
        <v>1</v>
      </c>
      <c r="L46">
        <f>IF(AND(C46&gt;=Personal!$G$28,MAX(L$5:L45)&lt;$AO$8,OR(S45&gt;0,S46&gt;0)),L45+1,0)</f>
        <v>0</v>
      </c>
      <c r="M46" t="str">
        <f>IF(AND(C46&gt;=Personal!$G$28,MAX(L$5:L45)&lt;$AO$8,OR(S45&gt;0,S46&gt;0)),L45+1,"")</f>
        <v/>
      </c>
      <c r="N46">
        <f t="shared" si="8"/>
        <v>2026</v>
      </c>
      <c r="O46">
        <f t="shared" si="9"/>
        <v>43</v>
      </c>
      <c r="P46" s="11">
        <f t="shared" si="16"/>
        <v>15790.5800052</v>
      </c>
      <c r="Q46" s="11">
        <f>$AD46*I46/(Calculations!$C$18^(A46-1+Calculations!$B$1/30))</f>
        <v>1157.9227181401168</v>
      </c>
      <c r="R46" s="11">
        <f>IF(Q46=0,0,SUM(Q46:Q$1071)*I46/Q46)</f>
        <v>475511.87788514007</v>
      </c>
      <c r="S46" s="11">
        <f>IF(S45&gt;0,MAX((S45+I46/2)*(Calculations!$C$18-1)+S45-I46,0),IF(AND(Personal!$G$28=Valuation!C46,Personal!$G$28&gt;Valuation!C45),Personal!$G$26,0))</f>
        <v>0</v>
      </c>
      <c r="T46">
        <f t="shared" si="1"/>
        <v>0</v>
      </c>
      <c r="U46" s="11"/>
      <c r="V46" s="121">
        <f>VLOOKUP(E46,Rates2,5)*VLOOKUP(E46,Mort_Imp_Retirees,C46-'Mort Imp Cume'!$C$4+2)</f>
        <v>9.7443084248503256E-5</v>
      </c>
      <c r="W46" s="15">
        <f t="shared" si="10"/>
        <v>0.99990255691575147</v>
      </c>
      <c r="X46" s="121">
        <f>VLOOKUP(F46,Rates2,6)*VLOOKUP(F46,Mort_Imp_Survivors,C46-'Mort Imp Cume'!$C$4+2)</f>
        <v>7.7523223401766836E-5</v>
      </c>
      <c r="Y46" s="15">
        <f t="shared" si="11"/>
        <v>0.99992247677659818</v>
      </c>
      <c r="Z46" s="121">
        <f>VLOOKUP(F46,Rates2,7)*VLOOKUP(F46,Mort_Imp_Survivors,C46-'Mort Imp Cume'!$C$4+2)</f>
        <v>1.8503810126344915E-4</v>
      </c>
      <c r="AA46" s="15">
        <f t="shared" si="12"/>
        <v>0.99981496189873653</v>
      </c>
      <c r="AB46" s="68">
        <f>PRODUCT(W$4:W45)</f>
        <v>0.99626572713921646</v>
      </c>
      <c r="AC46" s="15">
        <f>PRODUCT(Y$4:Y45)</f>
        <v>0.99675540277920105</v>
      </c>
      <c r="AD46" s="15">
        <f>PRODUCT(AA$4:AA45)</f>
        <v>0.99322504022552904</v>
      </c>
      <c r="AE46" s="15">
        <f t="shared" si="2"/>
        <v>0.99303324612976329</v>
      </c>
      <c r="AF46" s="15">
        <f t="shared" si="3"/>
        <v>3.2324810094531472E-3</v>
      </c>
      <c r="AG46" s="15">
        <f t="shared" si="4"/>
        <v>9.6756720789767302E-5</v>
      </c>
      <c r="AH46" s="15">
        <f t="shared" si="5"/>
        <v>3.715379939112987E-3</v>
      </c>
      <c r="AI46" s="15">
        <f t="shared" si="13"/>
        <v>1.8892921670574016E-5</v>
      </c>
      <c r="AJ46" s="15">
        <f t="shared" si="14"/>
        <v>9.7079205183523028E-5</v>
      </c>
      <c r="AK46" s="15">
        <f t="shared" si="6"/>
        <v>7.767062503450513E-5</v>
      </c>
      <c r="AL46">
        <f>IF(AL45&gt;0,AL45+1,IF(AND(B46="January",C46&gt;=Personal!$G$28,F46&lt;=100,AL45=0),1,0))</f>
        <v>0</v>
      </c>
      <c r="AM46">
        <f t="shared" si="15"/>
        <v>0</v>
      </c>
    </row>
    <row r="47" spans="1:39" x14ac:dyDescent="0.2">
      <c r="A47">
        <f t="shared" si="7"/>
        <v>43</v>
      </c>
      <c r="B47" t="str">
        <f t="shared" si="17"/>
        <v>August</v>
      </c>
      <c r="C47">
        <f t="shared" si="0"/>
        <v>2026</v>
      </c>
      <c r="D47">
        <f t="shared" si="18"/>
        <v>202608</v>
      </c>
      <c r="E47">
        <f t="shared" ref="E47:F47" si="47">E35+1</f>
        <v>45</v>
      </c>
      <c r="F47">
        <f t="shared" si="47"/>
        <v>43</v>
      </c>
      <c r="G47" s="11">
        <f>G46*IF($B47="January",(1+IF(C47&gt;Personal!$L$18+1,Calculations!$B$14,Calculations!$B$13)),1)</f>
        <v>1530.5636328124999</v>
      </c>
      <c r="H47" s="11">
        <f>IF(AND(Career!$F$15="Yes",$E47=62,$E46=61),G47,H46*IF($B47="January",(1+IF(C47&gt;Personal!$L$18+1,Calculations!$C$14,Calculations!$C$13)),1))</f>
        <v>1495.3200762499998</v>
      </c>
      <c r="I47" s="11">
        <f>H47*(1-'Retiree Assumptions'!$F$8)</f>
        <v>1315.8816671</v>
      </c>
      <c r="J47" s="11"/>
      <c r="K47">
        <f>IF(OR(AND(L48=0,L47&gt;0,S47=0,S46&gt;0),AND(L47=0,L46&gt;0,S47&gt;0,S46&gt;0),AND(L36=0,L35&gt;0,S35=0),AND(B47="February",C47&gt;=Personal!$G$28,C47&lt;=Personal!$G$28+5,L46&gt;0),AND(B47="February",MOD(C47-Personal!$G$28,5)=0,L46&gt;0)),K46+1,K46)</f>
        <v>1</v>
      </c>
      <c r="L47">
        <f>IF(AND(C47&gt;=Personal!$G$28,MAX(L$5:L46)&lt;$AO$8,OR(S46&gt;0,S47&gt;0)),L46+1,0)</f>
        <v>0</v>
      </c>
      <c r="M47" t="str">
        <f>IF(AND(C47&gt;=Personal!$G$28,MAX(L$5:L46)&lt;$AO$8,OR(S46&gt;0,S47&gt;0)),L46+1,"")</f>
        <v/>
      </c>
      <c r="N47">
        <f t="shared" si="8"/>
        <v>2026</v>
      </c>
      <c r="O47">
        <f t="shared" si="9"/>
        <v>43</v>
      </c>
      <c r="P47" s="11">
        <f t="shared" si="16"/>
        <v>15790.5800052</v>
      </c>
      <c r="Q47" s="11">
        <f>$AD47*I47/(Calculations!$C$18^(A47-1+Calculations!$B$1/30))</f>
        <v>1154.3757218405572</v>
      </c>
      <c r="R47" s="11">
        <f>IF(Q47=0,0,SUM(Q47:Q$1071)*I47/Q47)</f>
        <v>475653.03608125687</v>
      </c>
      <c r="S47" s="11">
        <f>IF(S46&gt;0,MAX((S46+I47/2)*(Calculations!$C$18-1)+S46-I47,0),IF(AND(Personal!$G$28=Valuation!C47,Personal!$G$28&gt;Valuation!C46),Personal!$G$26,0))</f>
        <v>0</v>
      </c>
      <c r="T47">
        <f t="shared" si="1"/>
        <v>0</v>
      </c>
      <c r="U47" s="11"/>
      <c r="V47" s="121">
        <f>VLOOKUP(E47,Rates2,5)*VLOOKUP(E47,Mort_Imp_Retirees,C47-'Mort Imp Cume'!$C$4+2)</f>
        <v>9.7443084248503256E-5</v>
      </c>
      <c r="W47" s="15">
        <f t="shared" si="10"/>
        <v>0.99990255691575147</v>
      </c>
      <c r="X47" s="121">
        <f>VLOOKUP(F47,Rates2,6)*VLOOKUP(F47,Mort_Imp_Survivors,C47-'Mort Imp Cume'!$C$4+2)</f>
        <v>7.7523223401766836E-5</v>
      </c>
      <c r="Y47" s="15">
        <f t="shared" si="11"/>
        <v>0.99992247677659818</v>
      </c>
      <c r="Z47" s="121">
        <f>VLOOKUP(F47,Rates2,7)*VLOOKUP(F47,Mort_Imp_Survivors,C47-'Mort Imp Cume'!$C$4+2)</f>
        <v>1.8503810126344915E-4</v>
      </c>
      <c r="AA47" s="15">
        <f t="shared" si="12"/>
        <v>0.99981496189873653</v>
      </c>
      <c r="AB47" s="68">
        <f>PRODUCT(W$4:W46)</f>
        <v>0.99616864793403292</v>
      </c>
      <c r="AC47" s="15">
        <f>PRODUCT(Y$4:Y46)</f>
        <v>0.99667813108743442</v>
      </c>
      <c r="AD47" s="15">
        <f>PRODUCT(AA$4:AA46)</f>
        <v>0.99304125574995838</v>
      </c>
      <c r="AE47" s="15">
        <f t="shared" si="2"/>
        <v>0.99285950627078834</v>
      </c>
      <c r="AF47" s="15">
        <f t="shared" si="3"/>
        <v>3.3091416632445541E-3</v>
      </c>
      <c r="AG47" s="15">
        <f t="shared" si="4"/>
        <v>9.6739792354500503E-5</v>
      </c>
      <c r="AH47" s="15">
        <f t="shared" si="5"/>
        <v>3.8114491730533483E-3</v>
      </c>
      <c r="AI47" s="15">
        <f t="shared" si="13"/>
        <v>1.9902892913758585E-5</v>
      </c>
      <c r="AJ47" s="15">
        <f t="shared" si="14"/>
        <v>9.7069745486353545E-5</v>
      </c>
      <c r="AK47" s="15">
        <f t="shared" si="6"/>
        <v>7.7674932629242187E-5</v>
      </c>
      <c r="AL47">
        <f>IF(AL46&gt;0,AL46+1,IF(AND(B47="January",C47&gt;=Personal!$G$28,F47&lt;=100,AL46=0),1,0))</f>
        <v>0</v>
      </c>
      <c r="AM47">
        <f t="shared" si="15"/>
        <v>0</v>
      </c>
    </row>
    <row r="48" spans="1:39" x14ac:dyDescent="0.2">
      <c r="A48">
        <f t="shared" si="7"/>
        <v>44</v>
      </c>
      <c r="B48" t="str">
        <f t="shared" si="17"/>
        <v>September</v>
      </c>
      <c r="C48">
        <f t="shared" si="0"/>
        <v>2026</v>
      </c>
      <c r="D48">
        <f t="shared" si="18"/>
        <v>202609</v>
      </c>
      <c r="E48">
        <f t="shared" ref="E48:F48" si="48">E36+1</f>
        <v>45</v>
      </c>
      <c r="F48">
        <f t="shared" si="48"/>
        <v>43</v>
      </c>
      <c r="G48" s="11">
        <f>G47*IF($B48="January",(1+IF(C48&gt;Personal!$L$18+1,Calculations!$B$14,Calculations!$B$13)),1)</f>
        <v>1530.5636328124999</v>
      </c>
      <c r="H48" s="11">
        <f>IF(AND(Career!$F$15="Yes",$E48=62,$E47=61),G48,H47*IF($B48="January",(1+IF(C48&gt;Personal!$L$18+1,Calculations!$C$14,Calculations!$C$13)),1))</f>
        <v>1495.3200762499998</v>
      </c>
      <c r="I48" s="11">
        <f>H48*(1-'Retiree Assumptions'!$F$8)</f>
        <v>1315.8816671</v>
      </c>
      <c r="J48" s="11"/>
      <c r="K48">
        <f>IF(OR(AND(L49=0,L48&gt;0,S48=0,S47&gt;0),AND(L48=0,L47&gt;0,S48&gt;0,S47&gt;0),AND(L37=0,L36&gt;0,S36=0),AND(B48="February",C48&gt;=Personal!$G$28,C48&lt;=Personal!$G$28+5,L47&gt;0),AND(B48="February",MOD(C48-Personal!$G$28,5)=0,L47&gt;0)),K47+1,K47)</f>
        <v>1</v>
      </c>
      <c r="L48">
        <f>IF(AND(C48&gt;=Personal!$G$28,MAX(L$5:L47)&lt;$AO$8,OR(S47&gt;0,S48&gt;0)),L47+1,0)</f>
        <v>0</v>
      </c>
      <c r="M48" t="str">
        <f>IF(AND(C48&gt;=Personal!$G$28,MAX(L$5:L47)&lt;$AO$8,OR(S47&gt;0,S48&gt;0)),L47+1,"")</f>
        <v/>
      </c>
      <c r="N48">
        <f t="shared" si="8"/>
        <v>2026</v>
      </c>
      <c r="O48">
        <f t="shared" si="9"/>
        <v>43</v>
      </c>
      <c r="P48" s="11">
        <f t="shared" si="16"/>
        <v>15790.5800052</v>
      </c>
      <c r="Q48" s="11">
        <f>$AD48*I48/(Calculations!$C$18^(A48-1+Calculations!$B$1/30))</f>
        <v>1150.8395908453501</v>
      </c>
      <c r="R48" s="11">
        <f>IF(Q48=0,0,SUM(Q48:Q$1071)*I48/Q48)</f>
        <v>475794.6280075619</v>
      </c>
      <c r="S48" s="11">
        <f>IF(S47&gt;0,MAX((S47+I48/2)*(Calculations!$C$18-1)+S47-I48,0),IF(AND(Personal!$G$28=Valuation!C48,Personal!$G$28&gt;Valuation!C47),Personal!$G$26,0))</f>
        <v>0</v>
      </c>
      <c r="T48">
        <f t="shared" si="1"/>
        <v>0</v>
      </c>
      <c r="U48" s="11"/>
      <c r="V48" s="121">
        <f>VLOOKUP(E48,Rates2,5)*VLOOKUP(E48,Mort_Imp_Retirees,C48-'Mort Imp Cume'!$C$4+2)</f>
        <v>9.7443084248503256E-5</v>
      </c>
      <c r="W48" s="15">
        <f t="shared" si="10"/>
        <v>0.99990255691575147</v>
      </c>
      <c r="X48" s="121">
        <f>VLOOKUP(F48,Rates2,6)*VLOOKUP(F48,Mort_Imp_Survivors,C48-'Mort Imp Cume'!$C$4+2)</f>
        <v>7.7523223401766836E-5</v>
      </c>
      <c r="Y48" s="15">
        <f t="shared" si="11"/>
        <v>0.99992247677659818</v>
      </c>
      <c r="Z48" s="121">
        <f>VLOOKUP(F48,Rates2,7)*VLOOKUP(F48,Mort_Imp_Survivors,C48-'Mort Imp Cume'!$C$4+2)</f>
        <v>1.8503810126344915E-4</v>
      </c>
      <c r="AA48" s="15">
        <f t="shared" si="12"/>
        <v>0.99981496189873653</v>
      </c>
      <c r="AB48" s="68">
        <f>PRODUCT(W$4:W47)</f>
        <v>0.99607157818854652</v>
      </c>
      <c r="AC48" s="15">
        <f>PRODUCT(Y$4:Y47)</f>
        <v>0.99660086538601844</v>
      </c>
      <c r="AD48" s="15">
        <f>PRODUCT(AA$4:AA47)</f>
        <v>0.99285750528151817</v>
      </c>
      <c r="AE48" s="15">
        <f t="shared" si="2"/>
        <v>0.99268579680912261</v>
      </c>
      <c r="AF48" s="15">
        <f t="shared" si="3"/>
        <v>3.3857813794239263E-3</v>
      </c>
      <c r="AG48" s="15">
        <f t="shared" si="4"/>
        <v>9.6722866881011636E-5</v>
      </c>
      <c r="AH48" s="15">
        <f t="shared" si="5"/>
        <v>3.9074837020898045E-3</v>
      </c>
      <c r="AI48" s="15">
        <f t="shared" si="13"/>
        <v>2.0938109363657746E-5</v>
      </c>
      <c r="AJ48" s="15">
        <f t="shared" si="14"/>
        <v>9.7060286710966135E-5</v>
      </c>
      <c r="AK48" s="15">
        <f t="shared" si="6"/>
        <v>7.7679236158747098E-5</v>
      </c>
      <c r="AL48">
        <f>IF(AL47&gt;0,AL47+1,IF(AND(B48="January",C48&gt;=Personal!$G$28,F48&lt;=100,AL47=0),1,0))</f>
        <v>0</v>
      </c>
      <c r="AM48">
        <f t="shared" si="15"/>
        <v>0</v>
      </c>
    </row>
    <row r="49" spans="1:39" x14ac:dyDescent="0.2">
      <c r="A49">
        <f t="shared" si="7"/>
        <v>45</v>
      </c>
      <c r="B49" t="str">
        <f t="shared" si="17"/>
        <v>October</v>
      </c>
      <c r="C49">
        <f t="shared" si="0"/>
        <v>2026</v>
      </c>
      <c r="D49">
        <f t="shared" si="18"/>
        <v>202610</v>
      </c>
      <c r="E49">
        <f t="shared" ref="E49:F49" si="49">E37+1</f>
        <v>45</v>
      </c>
      <c r="F49">
        <f t="shared" si="49"/>
        <v>43</v>
      </c>
      <c r="G49" s="11">
        <f>G48*IF($B49="January",(1+IF(C49&gt;Personal!$L$18+1,Calculations!$B$14,Calculations!$B$13)),1)</f>
        <v>1530.5636328124999</v>
      </c>
      <c r="H49" s="11">
        <f>IF(AND(Career!$F$15="Yes",$E49=62,$E48=61),G49,H48*IF($B49="January",(1+IF(C49&gt;Personal!$L$18+1,Calculations!$C$14,Calculations!$C$13)),1))</f>
        <v>1495.3200762499998</v>
      </c>
      <c r="I49" s="11">
        <f>H49*(1-'Retiree Assumptions'!$F$8)</f>
        <v>1315.8816671</v>
      </c>
      <c r="J49" s="11"/>
      <c r="K49">
        <f>IF(OR(AND(L50=0,L49&gt;0,S49=0,S48&gt;0),AND(L49=0,L48&gt;0,S49&gt;0,S48&gt;0),AND(L38=0,L37&gt;0,S37=0),AND(B49="February",C49&gt;=Personal!$G$28,C49&lt;=Personal!$G$28+5,L48&gt;0),AND(B49="February",MOD(C49-Personal!$G$28,5)=0,L48&gt;0)),K48+1,K48)</f>
        <v>1</v>
      </c>
      <c r="L49">
        <f>IF(AND(C49&gt;=Personal!$G$28,MAX(L$5:L48)&lt;$AO$8,OR(S48&gt;0,S49&gt;0)),L48+1,0)</f>
        <v>0</v>
      </c>
      <c r="M49" t="str">
        <f>IF(AND(C49&gt;=Personal!$G$28,MAX(L$5:L48)&lt;$AO$8,OR(S48&gt;0,S49&gt;0)),L48+1,"")</f>
        <v/>
      </c>
      <c r="N49">
        <f t="shared" si="8"/>
        <v>2026</v>
      </c>
      <c r="O49">
        <f t="shared" si="9"/>
        <v>43</v>
      </c>
      <c r="P49" s="11">
        <f t="shared" si="16"/>
        <v>15790.5800052</v>
      </c>
      <c r="Q49" s="11">
        <f>$AD49*I49/(Calculations!$C$18^(A49-1+Calculations!$B$1/30))</f>
        <v>1147.3142918714495</v>
      </c>
      <c r="R49" s="11">
        <f>IF(Q49=0,0,SUM(Q49:Q$1071)*I49/Q49)</f>
        <v>475936.65499675798</v>
      </c>
      <c r="S49" s="11">
        <f>IF(S48&gt;0,MAX((S48+I49/2)*(Calculations!$C$18-1)+S48-I49,0),IF(AND(Personal!$G$28=Valuation!C49,Personal!$G$28&gt;Valuation!C48),Personal!$G$26,0))</f>
        <v>0</v>
      </c>
      <c r="T49">
        <f t="shared" si="1"/>
        <v>0</v>
      </c>
      <c r="U49" s="11"/>
      <c r="V49" s="121">
        <f>VLOOKUP(E49,Rates2,5)*VLOOKUP(E49,Mort_Imp_Retirees,C49-'Mort Imp Cume'!$C$4+2)</f>
        <v>9.7443084248503256E-5</v>
      </c>
      <c r="W49" s="15">
        <f t="shared" si="10"/>
        <v>0.99990255691575147</v>
      </c>
      <c r="X49" s="121">
        <f>VLOOKUP(F49,Rates2,6)*VLOOKUP(F49,Mort_Imp_Survivors,C49-'Mort Imp Cume'!$C$4+2)</f>
        <v>7.7523223401766836E-5</v>
      </c>
      <c r="Y49" s="15">
        <f t="shared" si="11"/>
        <v>0.99992247677659818</v>
      </c>
      <c r="Z49" s="121">
        <f>VLOOKUP(F49,Rates2,7)*VLOOKUP(F49,Mort_Imp_Survivors,C49-'Mort Imp Cume'!$C$4+2)</f>
        <v>1.8503810126344915E-4</v>
      </c>
      <c r="AA49" s="15">
        <f t="shared" si="12"/>
        <v>0.99981496189873653</v>
      </c>
      <c r="AB49" s="68">
        <f>PRODUCT(W$4:W48)</f>
        <v>0.99597451790183555</v>
      </c>
      <c r="AC49" s="15">
        <f>PRODUCT(Y$4:Y48)</f>
        <v>0.99652360567448872</v>
      </c>
      <c r="AD49" s="15">
        <f>PRODUCT(AA$4:AA48)</f>
        <v>0.99267378881391566</v>
      </c>
      <c r="AE49" s="15">
        <f t="shared" si="2"/>
        <v>0.99251211773944781</v>
      </c>
      <c r="AF49" s="15">
        <f t="shared" si="3"/>
        <v>3.4624001623877721E-3</v>
      </c>
      <c r="AG49" s="15">
        <f t="shared" si="4"/>
        <v>9.6705944368782518E-5</v>
      </c>
      <c r="AH49" s="15">
        <f t="shared" si="5"/>
        <v>4.0034835356058639E-3</v>
      </c>
      <c r="AI49" s="15">
        <f t="shared" si="13"/>
        <v>2.1998562558555798E-5</v>
      </c>
      <c r="AJ49" s="15">
        <f t="shared" si="14"/>
        <v>9.7050828857270973E-5</v>
      </c>
      <c r="AK49" s="15">
        <f t="shared" si="6"/>
        <v>7.7683535624343918E-5</v>
      </c>
      <c r="AL49">
        <f>IF(AL48&gt;0,AL48+1,IF(AND(B49="January",C49&gt;=Personal!$G$28,F49&lt;=100,AL48=0),1,0))</f>
        <v>0</v>
      </c>
      <c r="AM49">
        <f t="shared" si="15"/>
        <v>0</v>
      </c>
    </row>
    <row r="50" spans="1:39" x14ac:dyDescent="0.2">
      <c r="A50">
        <f t="shared" si="7"/>
        <v>46</v>
      </c>
      <c r="B50" t="str">
        <f t="shared" si="17"/>
        <v>November</v>
      </c>
      <c r="C50">
        <f t="shared" si="0"/>
        <v>2026</v>
      </c>
      <c r="D50">
        <f t="shared" si="18"/>
        <v>202611</v>
      </c>
      <c r="E50">
        <f t="shared" ref="E50:F50" si="50">E38+1</f>
        <v>45</v>
      </c>
      <c r="F50">
        <f t="shared" si="50"/>
        <v>43</v>
      </c>
      <c r="G50" s="11">
        <f>G49*IF($B50="January",(1+IF(C50&gt;Personal!$L$18+1,Calculations!$B$14,Calculations!$B$13)),1)</f>
        <v>1530.5636328124999</v>
      </c>
      <c r="H50" s="11">
        <f>IF(AND(Career!$F$15="Yes",$E50=62,$E49=61),G50,H49*IF($B50="January",(1+IF(C50&gt;Personal!$L$18+1,Calculations!$C$14,Calculations!$C$13)),1))</f>
        <v>1495.3200762499998</v>
      </c>
      <c r="I50" s="11">
        <f>H50*(1-'Retiree Assumptions'!$F$8)</f>
        <v>1315.8816671</v>
      </c>
      <c r="J50" s="11"/>
      <c r="K50">
        <f>IF(OR(AND(L51=0,L50&gt;0,S50=0,S49&gt;0),AND(L50=0,L49&gt;0,S50&gt;0,S49&gt;0),AND(L39=0,L38&gt;0,S38=0),AND(B50="February",C50&gt;=Personal!$G$28,C50&lt;=Personal!$G$28+5,L49&gt;0),AND(B50="February",MOD(C50-Personal!$G$28,5)=0,L49&gt;0)),K49+1,K49)</f>
        <v>1</v>
      </c>
      <c r="L50">
        <f>IF(AND(C50&gt;=Personal!$G$28,MAX(L$5:L49)&lt;$AO$8,OR(S49&gt;0,S50&gt;0)),L49+1,0)</f>
        <v>0</v>
      </c>
      <c r="M50" t="str">
        <f>IF(AND(C50&gt;=Personal!$G$28,MAX(L$5:L49)&lt;$AO$8,OR(S49&gt;0,S50&gt;0)),L49+1,"")</f>
        <v/>
      </c>
      <c r="N50">
        <f t="shared" si="8"/>
        <v>2026</v>
      </c>
      <c r="O50">
        <f t="shared" si="9"/>
        <v>43</v>
      </c>
      <c r="P50" s="11">
        <f t="shared" si="16"/>
        <v>15790.5800052</v>
      </c>
      <c r="Q50" s="11">
        <f>$AD50*I50/(Calculations!$C$18^(A50-1+Calculations!$B$1/30))</f>
        <v>1143.799791737765</v>
      </c>
      <c r="R50" s="11">
        <f>IF(Q50=0,0,SUM(Q50:Q$1071)*I50/Q50)</f>
        <v>476079.11838564224</v>
      </c>
      <c r="S50" s="11">
        <f>IF(S49&gt;0,MAX((S49+I50/2)*(Calculations!$C$18-1)+S49-I50,0),IF(AND(Personal!$G$28=Valuation!C50,Personal!$G$28&gt;Valuation!C49),Personal!$G$26,0))</f>
        <v>0</v>
      </c>
      <c r="T50">
        <f t="shared" si="1"/>
        <v>0</v>
      </c>
      <c r="U50" s="11"/>
      <c r="V50" s="121">
        <f>VLOOKUP(E50,Rates2,5)*VLOOKUP(E50,Mort_Imp_Retirees,C50-'Mort Imp Cume'!$C$4+2)</f>
        <v>9.7443084248503256E-5</v>
      </c>
      <c r="W50" s="15">
        <f t="shared" si="10"/>
        <v>0.99990255691575147</v>
      </c>
      <c r="X50" s="121">
        <f>VLOOKUP(F50,Rates2,6)*VLOOKUP(F50,Mort_Imp_Survivors,C50-'Mort Imp Cume'!$C$4+2)</f>
        <v>7.7523223401766836E-5</v>
      </c>
      <c r="Y50" s="15">
        <f t="shared" si="11"/>
        <v>0.99992247677659818</v>
      </c>
      <c r="Z50" s="121">
        <f>VLOOKUP(F50,Rates2,7)*VLOOKUP(F50,Mort_Imp_Survivors,C50-'Mort Imp Cume'!$C$4+2)</f>
        <v>1.8503810126344915E-4</v>
      </c>
      <c r="AA50" s="15">
        <f t="shared" si="12"/>
        <v>0.99981496189873653</v>
      </c>
      <c r="AB50" s="68">
        <f>PRODUCT(W$4:W49)</f>
        <v>0.99587746707297831</v>
      </c>
      <c r="AC50" s="15">
        <f>PRODUCT(Y$4:Y49)</f>
        <v>0.99644635195238085</v>
      </c>
      <c r="AD50" s="15">
        <f>PRODUCT(AA$4:AA49)</f>
        <v>0.99249010634085955</v>
      </c>
      <c r="AE50" s="15">
        <f t="shared" si="2"/>
        <v>0.99233846905644651</v>
      </c>
      <c r="AF50" s="15">
        <f t="shared" si="3"/>
        <v>3.5389980165317948E-3</v>
      </c>
      <c r="AG50" s="15">
        <f t="shared" si="4"/>
        <v>9.6689024817295051E-5</v>
      </c>
      <c r="AH50" s="15">
        <f t="shared" si="5"/>
        <v>4.0994486829827783E-3</v>
      </c>
      <c r="AI50" s="15">
        <f t="shared" si="13"/>
        <v>2.3084244038911947E-5</v>
      </c>
      <c r="AJ50" s="15">
        <f t="shared" si="14"/>
        <v>9.7041371925178258E-5</v>
      </c>
      <c r="AK50" s="15">
        <f t="shared" si="6"/>
        <v>7.7687831027356267E-5</v>
      </c>
      <c r="AL50">
        <f>IF(AL49&gt;0,AL49+1,IF(AND(B50="January",C50&gt;=Personal!$G$28,F50&lt;=100,AL49=0),1,0))</f>
        <v>0</v>
      </c>
      <c r="AM50">
        <f t="shared" si="15"/>
        <v>0</v>
      </c>
    </row>
    <row r="51" spans="1:39" x14ac:dyDescent="0.2">
      <c r="A51">
        <f t="shared" si="7"/>
        <v>47</v>
      </c>
      <c r="B51" t="str">
        <f t="shared" si="17"/>
        <v>December</v>
      </c>
      <c r="C51">
        <f t="shared" si="0"/>
        <v>2026</v>
      </c>
      <c r="D51">
        <f t="shared" si="18"/>
        <v>202612</v>
      </c>
      <c r="E51">
        <f t="shared" ref="E51:F51" si="51">E39+1</f>
        <v>45</v>
      </c>
      <c r="F51">
        <f t="shared" si="51"/>
        <v>43</v>
      </c>
      <c r="G51" s="11">
        <f>G50*IF($B51="January",(1+IF(C51&gt;Personal!$L$18+1,Calculations!$B$14,Calculations!$B$13)),1)</f>
        <v>1530.5636328124999</v>
      </c>
      <c r="H51" s="11">
        <f>IF(AND(Career!$F$15="Yes",$E51=62,$E50=61),G51,H50*IF($B51="January",(1+IF(C51&gt;Personal!$L$18+1,Calculations!$C$14,Calculations!$C$13)),1))</f>
        <v>1495.3200762499998</v>
      </c>
      <c r="I51" s="11">
        <f>H51*(1-'Retiree Assumptions'!$F$8)</f>
        <v>1315.8816671</v>
      </c>
      <c r="J51" s="11"/>
      <c r="K51">
        <f>IF(OR(AND(L52=0,L51&gt;0,S51=0,S50&gt;0),AND(L51=0,L50&gt;0,S51&gt;0,S50&gt;0),AND(L40=0,L39&gt;0,S39=0),AND(B51="February",C51&gt;=Personal!$G$28,C51&lt;=Personal!$G$28+5,L50&gt;0),AND(B51="February",MOD(C51-Personal!$G$28,5)=0,L50&gt;0)),K50+1,K50)</f>
        <v>1</v>
      </c>
      <c r="L51">
        <f>IF(AND(C51&gt;=Personal!$G$28,MAX(L$5:L50)&lt;$AO$8,OR(S50&gt;0,S51&gt;0)),L50+1,0)</f>
        <v>0</v>
      </c>
      <c r="M51" t="str">
        <f>IF(AND(C51&gt;=Personal!$G$28,MAX(L$5:L50)&lt;$AO$8,OR(S50&gt;0,S51&gt;0)),L50+1,"")</f>
        <v/>
      </c>
      <c r="N51">
        <f t="shared" si="8"/>
        <v>2026</v>
      </c>
      <c r="O51">
        <f t="shared" si="9"/>
        <v>43</v>
      </c>
      <c r="P51" s="11">
        <f t="shared" si="16"/>
        <v>15790.5800052</v>
      </c>
      <c r="Q51" s="11">
        <f>$AD51*I51/(Calculations!$C$18^(A51-1+Calculations!$B$1/30))</f>
        <v>1140.2960573648461</v>
      </c>
      <c r="R51" s="11">
        <f>IF(Q51=0,0,SUM(Q51:Q$1071)*I51/Q51)</f>
        <v>476222.01951511973</v>
      </c>
      <c r="S51" s="11">
        <f>IF(S50&gt;0,MAX((S50+I51/2)*(Calculations!$C$18-1)+S50-I51,0),IF(AND(Personal!$G$28=Valuation!C51,Personal!$G$28&gt;Valuation!C50),Personal!$G$26,0))</f>
        <v>0</v>
      </c>
      <c r="T51">
        <f t="shared" si="1"/>
        <v>0</v>
      </c>
      <c r="U51" s="11"/>
      <c r="V51" s="121">
        <f>VLOOKUP(E51,Rates2,5)*VLOOKUP(E51,Mort_Imp_Retirees,C51-'Mort Imp Cume'!$C$4+2)</f>
        <v>9.7443084248503256E-5</v>
      </c>
      <c r="W51" s="15">
        <f t="shared" si="10"/>
        <v>0.99990255691575147</v>
      </c>
      <c r="X51" s="121">
        <f>VLOOKUP(F51,Rates2,6)*VLOOKUP(F51,Mort_Imp_Survivors,C51-'Mort Imp Cume'!$C$4+2)</f>
        <v>7.7523223401766836E-5</v>
      </c>
      <c r="Y51" s="15">
        <f t="shared" si="11"/>
        <v>0.99992247677659818</v>
      </c>
      <c r="Z51" s="121">
        <f>VLOOKUP(F51,Rates2,7)*VLOOKUP(F51,Mort_Imp_Survivors,C51-'Mort Imp Cume'!$C$4+2)</f>
        <v>1.8503810126344915E-4</v>
      </c>
      <c r="AA51" s="15">
        <f t="shared" si="12"/>
        <v>0.99981496189873653</v>
      </c>
      <c r="AB51" s="68">
        <f>PRODUCT(W$4:W50)</f>
        <v>0.99578042570105307</v>
      </c>
      <c r="AC51" s="15">
        <f>PRODUCT(Y$4:Y50)</f>
        <v>0.99636910421923053</v>
      </c>
      <c r="AD51" s="15">
        <f>PRODUCT(AA$4:AA50)</f>
        <v>0.99230645785605942</v>
      </c>
      <c r="AE51" s="15">
        <f t="shared" si="2"/>
        <v>0.99216485075480232</v>
      </c>
      <c r="AF51" s="15">
        <f t="shared" si="3"/>
        <v>3.6155749462507825E-3</v>
      </c>
      <c r="AG51" s="15">
        <f t="shared" si="4"/>
        <v>9.6672108226031204E-5</v>
      </c>
      <c r="AH51" s="15">
        <f t="shared" si="5"/>
        <v>4.195379153599548E-3</v>
      </c>
      <c r="AI51" s="15">
        <f t="shared" si="13"/>
        <v>2.4195145347350767E-5</v>
      </c>
      <c r="AJ51" s="15">
        <f t="shared" si="14"/>
        <v>9.7031915914598153E-5</v>
      </c>
      <c r="AK51" s="15">
        <f t="shared" si="6"/>
        <v>7.769212236910751E-5</v>
      </c>
      <c r="AL51">
        <f>IF(AL50&gt;0,AL50+1,IF(AND(B51="January",C51&gt;=Personal!$G$28,F51&lt;=100,AL50=0),1,0))</f>
        <v>0</v>
      </c>
      <c r="AM51">
        <f t="shared" si="15"/>
        <v>0</v>
      </c>
    </row>
    <row r="52" spans="1:39" x14ac:dyDescent="0.2">
      <c r="A52">
        <f t="shared" si="7"/>
        <v>48</v>
      </c>
      <c r="B52" t="str">
        <f t="shared" si="17"/>
        <v>January</v>
      </c>
      <c r="C52">
        <f t="shared" si="0"/>
        <v>2027</v>
      </c>
      <c r="D52">
        <f t="shared" si="18"/>
        <v>202701</v>
      </c>
      <c r="E52">
        <f t="shared" ref="E52:F52" si="52">E40+1</f>
        <v>46</v>
      </c>
      <c r="F52">
        <f t="shared" si="52"/>
        <v>44</v>
      </c>
      <c r="G52" s="11">
        <f>G51*IF($B52="January",(1+IF(C52&gt;Personal!$L$18+1,Calculations!$B$14,Calculations!$B$13)),1)</f>
        <v>1568.8277236328122</v>
      </c>
      <c r="H52" s="11">
        <f>IF(AND(Career!$F$15="Yes",$E52=62,$E51=61),G52,H51*IF($B52="January",(1+IF(C52&gt;Personal!$L$18+1,Calculations!$C$14,Calculations!$C$13)),1))</f>
        <v>1517.7498773937498</v>
      </c>
      <c r="I52" s="11">
        <f>H52*(1-'Retiree Assumptions'!$F$8)</f>
        <v>1335.6198921064997</v>
      </c>
      <c r="J52" s="11"/>
      <c r="K52">
        <f>IF(OR(AND(L53=0,L52&gt;0,S52=0,S51&gt;0),AND(L52=0,L51&gt;0,S52&gt;0,S51&gt;0),AND(L41=0,L40&gt;0,S40=0),AND(B52="February",C52&gt;=Personal!$G$28,C52&lt;=Personal!$G$28+5,L51&gt;0),AND(B52="February",MOD(C52-Personal!$G$28,5)=0,L51&gt;0)),K51+1,K51)</f>
        <v>1</v>
      </c>
      <c r="L52">
        <f>IF(AND(C52&gt;=Personal!$G$28,MAX(L$5:L51)&lt;$AO$8,OR(S51&gt;0,S52&gt;0)),L51+1,0)</f>
        <v>0</v>
      </c>
      <c r="M52" t="str">
        <f>IF(AND(C52&gt;=Personal!$G$28,MAX(L$5:L51)&lt;$AO$8,OR(S51&gt;0,S52&gt;0)),L51+1,"")</f>
        <v/>
      </c>
      <c r="N52">
        <f t="shared" si="8"/>
        <v>2027</v>
      </c>
      <c r="O52">
        <f t="shared" si="9"/>
        <v>44</v>
      </c>
      <c r="P52" s="11">
        <f t="shared" si="16"/>
        <v>16027.438705277997</v>
      </c>
      <c r="Q52" s="11">
        <f>$AD52*I52/(Calculations!$C$18^(A52-1+Calculations!$B$1/30))</f>
        <v>1153.8551016111926</v>
      </c>
      <c r="R52" s="11">
        <f>IF(Q52=0,0,SUM(Q52:Q$1071)*I52/Q52)</f>
        <v>476365.35973021528</v>
      </c>
      <c r="S52" s="11">
        <f>IF(S51&gt;0,MAX((S51+I52/2)*(Calculations!$C$18-1)+S51-I52,0),IF(AND(Personal!$G$28=Valuation!C52,Personal!$G$28&gt;Valuation!C51),Personal!$G$26,0))</f>
        <v>0</v>
      </c>
      <c r="T52">
        <f t="shared" si="1"/>
        <v>0</v>
      </c>
      <c r="U52" s="11"/>
      <c r="V52" s="121">
        <f>VLOOKUP(E52,Rates2,5)*VLOOKUP(E52,Mort_Imp_Retirees,C52-'Mort Imp Cume'!$C$4+2)</f>
        <v>1.0272214221395168E-4</v>
      </c>
      <c r="W52" s="15">
        <f t="shared" si="10"/>
        <v>0.99989727785778604</v>
      </c>
      <c r="X52" s="121">
        <f>VLOOKUP(F52,Rates2,6)*VLOOKUP(F52,Mort_Imp_Survivors,C52-'Mort Imp Cume'!$C$4+2)</f>
        <v>7.8395109814962785E-5</v>
      </c>
      <c r="Y52" s="15">
        <f t="shared" si="11"/>
        <v>0.999921604890185</v>
      </c>
      <c r="Z52" s="121">
        <f>VLOOKUP(F52,Rates2,7)*VLOOKUP(F52,Mort_Imp_Survivors,C52-'Mort Imp Cume'!$C$4+2)</f>
        <v>2.0092852854777438E-4</v>
      </c>
      <c r="AA52" s="15">
        <f t="shared" si="12"/>
        <v>0.99979907147145219</v>
      </c>
      <c r="AB52" s="68">
        <f>PRODUCT(W$4:W51)</f>
        <v>0.99568339378513848</v>
      </c>
      <c r="AC52" s="15">
        <f>PRODUCT(Y$4:Y51)</f>
        <v>0.99629186247457346</v>
      </c>
      <c r="AD52" s="15">
        <f>PRODUCT(AA$4:AA51)</f>
        <v>0.9921228433532262</v>
      </c>
      <c r="AE52" s="15">
        <f t="shared" si="2"/>
        <v>0.9919912628291998</v>
      </c>
      <c r="AF52" s="15">
        <f t="shared" si="3"/>
        <v>3.6921309559387184E-3</v>
      </c>
      <c r="AG52" s="15">
        <f t="shared" si="4"/>
        <v>1.0189147915538794E-4</v>
      </c>
      <c r="AH52" s="15">
        <f t="shared" si="5"/>
        <v>4.291274956832917E-3</v>
      </c>
      <c r="AI52" s="15">
        <f t="shared" si="13"/>
        <v>2.5331258028559421E-5</v>
      </c>
      <c r="AJ52" s="15">
        <f t="shared" si="14"/>
        <v>1.0227873117646705E-4</v>
      </c>
      <c r="AK52" s="15">
        <f t="shared" si="6"/>
        <v>7.8629503547649076E-5</v>
      </c>
      <c r="AL52">
        <f>IF(AL51&gt;0,AL51+1,IF(AND(B52="January",C52&gt;=Personal!$G$28,F52&lt;=100,AL51=0),1,0))</f>
        <v>0</v>
      </c>
      <c r="AM52">
        <f t="shared" si="15"/>
        <v>0</v>
      </c>
    </row>
    <row r="53" spans="1:39" x14ac:dyDescent="0.2">
      <c r="A53">
        <f t="shared" si="7"/>
        <v>49</v>
      </c>
      <c r="B53" t="str">
        <f t="shared" si="17"/>
        <v>February</v>
      </c>
      <c r="C53">
        <f t="shared" si="0"/>
        <v>2027</v>
      </c>
      <c r="D53">
        <f t="shared" si="18"/>
        <v>202702</v>
      </c>
      <c r="E53">
        <f t="shared" ref="E53:F53" si="53">E41+1</f>
        <v>46</v>
      </c>
      <c r="F53">
        <f t="shared" si="53"/>
        <v>44</v>
      </c>
      <c r="G53" s="11">
        <f>G52*IF($B53="January",(1+IF(C53&gt;Personal!$L$18+1,Calculations!$B$14,Calculations!$B$13)),1)</f>
        <v>1568.8277236328122</v>
      </c>
      <c r="H53" s="11">
        <f>IF(AND(Career!$F$15="Yes",$E53=62,$E52=61),G53,H52*IF($B53="January",(1+IF(C53&gt;Personal!$L$18+1,Calculations!$C$14,Calculations!$C$13)),1))</f>
        <v>1517.7498773937498</v>
      </c>
      <c r="I53" s="11">
        <f>H53*(1-'Retiree Assumptions'!$F$8)</f>
        <v>1335.6198921064997</v>
      </c>
      <c r="J53" s="11"/>
      <c r="K53">
        <f>IF(OR(AND(L54=0,L53&gt;0,S53=0,S52&gt;0),AND(L53=0,L52&gt;0,S53&gt;0,S52&gt;0),AND(L42=0,L41&gt;0,S41=0),AND(B53="February",C53&gt;=Personal!$G$28,C53&lt;=Personal!$G$28+5,L52&gt;0),AND(B53="February",MOD(C53-Personal!$G$28,5)=0,L52&gt;0)),K52+1,K52)</f>
        <v>1</v>
      </c>
      <c r="L53">
        <f>IF(AND(C53&gt;=Personal!$G$28,MAX(L$5:L52)&lt;$AO$8,OR(S52&gt;0,S53&gt;0)),L52+1,0)</f>
        <v>0</v>
      </c>
      <c r="M53" t="str">
        <f>IF(AND(C53&gt;=Personal!$G$28,MAX(L$5:L52)&lt;$AO$8,OR(S52&gt;0,S53&gt;0)),L52+1,"")</f>
        <v/>
      </c>
      <c r="N53">
        <f t="shared" si="8"/>
        <v>2027</v>
      </c>
      <c r="O53">
        <f t="shared" si="9"/>
        <v>44</v>
      </c>
      <c r="P53" s="11">
        <f t="shared" si="16"/>
        <v>16027.438705277997</v>
      </c>
      <c r="Q53" s="11">
        <f>$AD53*I53/(Calculations!$C$18^(A53-1+Calculations!$B$1/30))</f>
        <v>1150.3022829329454</v>
      </c>
      <c r="R53" s="11">
        <f>IF(Q53=0,0,SUM(Q53:Q$1071)*I53/Q53)</f>
        <v>476496.91464725247</v>
      </c>
      <c r="S53" s="11">
        <f>IF(S52&gt;0,MAX((S52+I53/2)*(Calculations!$C$18-1)+S52-I53,0),IF(AND(Personal!$G$28=Valuation!C53,Personal!$G$28&gt;Valuation!C52),Personal!$G$26,0))</f>
        <v>0</v>
      </c>
      <c r="T53">
        <f t="shared" si="1"/>
        <v>0</v>
      </c>
      <c r="U53" s="11"/>
      <c r="V53" s="121">
        <f>VLOOKUP(E53,Rates2,5)*VLOOKUP(E53,Mort_Imp_Retirees,C53-'Mort Imp Cume'!$C$4+2)</f>
        <v>1.0272214221395168E-4</v>
      </c>
      <c r="W53" s="15">
        <f t="shared" si="10"/>
        <v>0.99989727785778604</v>
      </c>
      <c r="X53" s="121">
        <f>VLOOKUP(F53,Rates2,6)*VLOOKUP(F53,Mort_Imp_Survivors,C53-'Mort Imp Cume'!$C$4+2)</f>
        <v>7.8395109814962785E-5</v>
      </c>
      <c r="Y53" s="15">
        <f t="shared" si="11"/>
        <v>0.999921604890185</v>
      </c>
      <c r="Z53" s="121">
        <f>VLOOKUP(F53,Rates2,7)*VLOOKUP(F53,Mort_Imp_Survivors,C53-'Mort Imp Cume'!$C$4+2)</f>
        <v>2.0092852854777438E-4</v>
      </c>
      <c r="AA53" s="15">
        <f t="shared" si="12"/>
        <v>0.99979907147145219</v>
      </c>
      <c r="AB53" s="68">
        <f>PRODUCT(W$4:W52)</f>
        <v>0.99558111505396196</v>
      </c>
      <c r="AC53" s="15">
        <f>PRODUCT(Y$4:Y52)</f>
        <v>0.99621375806460699</v>
      </c>
      <c r="AD53" s="15">
        <f>PRODUCT(AA$4:AA52)</f>
        <v>0.99192349757017262</v>
      </c>
      <c r="AE53" s="15">
        <f t="shared" si="2"/>
        <v>0.99181160408605928</v>
      </c>
      <c r="AF53" s="15">
        <f t="shared" si="3"/>
        <v>3.7695109679026428E-3</v>
      </c>
      <c r="AG53" s="15">
        <f t="shared" si="4"/>
        <v>1.018730256712014E-4</v>
      </c>
      <c r="AH53" s="15">
        <f t="shared" si="5"/>
        <v>4.3923041964256341E-3</v>
      </c>
      <c r="AI53" s="15">
        <f t="shared" si="13"/>
        <v>2.6580749612438968E-5</v>
      </c>
      <c r="AJ53" s="15">
        <f t="shared" si="14"/>
        <v>1.0226822488609768E-4</v>
      </c>
      <c r="AK53" s="15">
        <f t="shared" si="6"/>
        <v>7.8635718837203027E-5</v>
      </c>
      <c r="AL53">
        <f>IF(AL52&gt;0,AL52+1,IF(AND(B53="January",C53&gt;=Personal!$G$28,F53&lt;=100,AL52=0),1,0))</f>
        <v>0</v>
      </c>
      <c r="AM53">
        <f t="shared" si="15"/>
        <v>0</v>
      </c>
    </row>
    <row r="54" spans="1:39" x14ac:dyDescent="0.2">
      <c r="A54">
        <f t="shared" si="7"/>
        <v>50</v>
      </c>
      <c r="B54" t="str">
        <f t="shared" si="17"/>
        <v>March</v>
      </c>
      <c r="C54">
        <f t="shared" si="0"/>
        <v>2027</v>
      </c>
      <c r="D54">
        <f t="shared" si="18"/>
        <v>202703</v>
      </c>
      <c r="E54">
        <f t="shared" ref="E54:F54" si="54">E42+1</f>
        <v>46</v>
      </c>
      <c r="F54">
        <f t="shared" si="54"/>
        <v>44</v>
      </c>
      <c r="G54" s="11">
        <f>G53*IF($B54="January",(1+IF(C54&gt;Personal!$L$18+1,Calculations!$B$14,Calculations!$B$13)),1)</f>
        <v>1568.8277236328122</v>
      </c>
      <c r="H54" s="11">
        <f>IF(AND(Career!$F$15="Yes",$E54=62,$E53=61),G54,H53*IF($B54="January",(1+IF(C54&gt;Personal!$L$18+1,Calculations!$C$14,Calculations!$C$13)),1))</f>
        <v>1517.7498773937498</v>
      </c>
      <c r="I54" s="11">
        <f>H54*(1-'Retiree Assumptions'!$F$8)</f>
        <v>1335.6198921064997</v>
      </c>
      <c r="J54" s="11"/>
      <c r="K54">
        <f>IF(OR(AND(L55=0,L54&gt;0,S54=0,S53&gt;0),AND(L54=0,L53&gt;0,S54&gt;0,S53&gt;0),AND(L43=0,L42&gt;0,S42=0),AND(B54="February",C54&gt;=Personal!$G$28,C54&lt;=Personal!$G$28+5,L53&gt;0),AND(B54="February",MOD(C54-Personal!$G$28,5)=0,L53&gt;0)),K53+1,K53)</f>
        <v>1</v>
      </c>
      <c r="L54">
        <f>IF(AND(C54&gt;=Personal!$G$28,MAX(L$5:L53)&lt;$AO$8,OR(S53&gt;0,S54&gt;0)),L53+1,0)</f>
        <v>0</v>
      </c>
      <c r="M54" t="str">
        <f>IF(AND(C54&gt;=Personal!$G$28,MAX(L$5:L53)&lt;$AO$8,OR(S53&gt;0,S54&gt;0)),L53+1,"")</f>
        <v/>
      </c>
      <c r="N54">
        <f t="shared" si="8"/>
        <v>2027</v>
      </c>
      <c r="O54">
        <f t="shared" si="9"/>
        <v>44</v>
      </c>
      <c r="P54" s="11">
        <f t="shared" si="16"/>
        <v>16027.438705277997</v>
      </c>
      <c r="Q54" s="11">
        <f>$AD54*I54/(Calculations!$C$18^(A54-1+Calculations!$B$1/30))</f>
        <v>1146.7604036876849</v>
      </c>
      <c r="R54" s="11">
        <f>IF(Q54=0,0,SUM(Q54:Q$1071)*I54/Q54)</f>
        <v>476628.87588424014</v>
      </c>
      <c r="S54" s="11">
        <f>IF(S53&gt;0,MAX((S53+I54/2)*(Calculations!$C$18-1)+S53-I54,0),IF(AND(Personal!$G$28=Valuation!C54,Personal!$G$28&gt;Valuation!C53),Personal!$G$26,0))</f>
        <v>0</v>
      </c>
      <c r="T54">
        <f t="shared" si="1"/>
        <v>0</v>
      </c>
      <c r="U54" s="11"/>
      <c r="V54" s="121">
        <f>VLOOKUP(E54,Rates2,5)*VLOOKUP(E54,Mort_Imp_Retirees,C54-'Mort Imp Cume'!$C$4+2)</f>
        <v>1.0272214221395168E-4</v>
      </c>
      <c r="W54" s="15">
        <f t="shared" si="10"/>
        <v>0.99989727785778604</v>
      </c>
      <c r="X54" s="121">
        <f>VLOOKUP(F54,Rates2,6)*VLOOKUP(F54,Mort_Imp_Survivors,C54-'Mort Imp Cume'!$C$4+2)</f>
        <v>7.8395109814962785E-5</v>
      </c>
      <c r="Y54" s="15">
        <f t="shared" si="11"/>
        <v>0.999921604890185</v>
      </c>
      <c r="Z54" s="121">
        <f>VLOOKUP(F54,Rates2,7)*VLOOKUP(F54,Mort_Imp_Survivors,C54-'Mort Imp Cume'!$C$4+2)</f>
        <v>2.0092852854777438E-4</v>
      </c>
      <c r="AA54" s="15">
        <f t="shared" si="12"/>
        <v>0.99979907147145219</v>
      </c>
      <c r="AB54" s="68">
        <f>PRODUCT(W$4:W53)</f>
        <v>0.99547884682907584</v>
      </c>
      <c r="AC54" s="15">
        <f>PRODUCT(Y$4:Y53)</f>
        <v>0.99613565977764429</v>
      </c>
      <c r="AD54" s="15">
        <f>PRODUCT(AA$4:AA53)</f>
        <v>0.99172419184137384</v>
      </c>
      <c r="AE54" s="15">
        <f t="shared" si="2"/>
        <v>0.99163197788076995</v>
      </c>
      <c r="AF54" s="15">
        <f t="shared" si="3"/>
        <v>3.8468689483058776E-3</v>
      </c>
      <c r="AG54" s="15">
        <f t="shared" si="4"/>
        <v>1.0185457552911063E-4</v>
      </c>
      <c r="AH54" s="15">
        <f t="shared" si="5"/>
        <v>4.4932946828777128E-3</v>
      </c>
      <c r="AI54" s="15">
        <f t="shared" si="13"/>
        <v>2.7858488046454341E-5</v>
      </c>
      <c r="AJ54" s="15">
        <f t="shared" si="14"/>
        <v>1.0225771967495695E-4</v>
      </c>
      <c r="AK54" s="15">
        <f t="shared" si="6"/>
        <v>7.8641928890953869E-5</v>
      </c>
      <c r="AL54">
        <f>IF(AL53&gt;0,AL53+1,IF(AND(B54="January",C54&gt;=Personal!$G$28,F54&lt;=100,AL53=0),1,0))</f>
        <v>0</v>
      </c>
      <c r="AM54">
        <f t="shared" si="15"/>
        <v>0</v>
      </c>
    </row>
    <row r="55" spans="1:39" x14ac:dyDescent="0.2">
      <c r="A55">
        <f t="shared" si="7"/>
        <v>51</v>
      </c>
      <c r="B55" t="str">
        <f t="shared" si="17"/>
        <v>April</v>
      </c>
      <c r="C55">
        <f t="shared" si="0"/>
        <v>2027</v>
      </c>
      <c r="D55">
        <f t="shared" si="18"/>
        <v>202704</v>
      </c>
      <c r="E55">
        <f t="shared" ref="E55:F55" si="55">E43+1</f>
        <v>46</v>
      </c>
      <c r="F55">
        <f t="shared" si="55"/>
        <v>44</v>
      </c>
      <c r="G55" s="11">
        <f>G54*IF($B55="January",(1+IF(C55&gt;Personal!$L$18+1,Calculations!$B$14,Calculations!$B$13)),1)</f>
        <v>1568.8277236328122</v>
      </c>
      <c r="H55" s="11">
        <f>IF(AND(Career!$F$15="Yes",$E55=62,$E54=61),G55,H54*IF($B55="January",(1+IF(C55&gt;Personal!$L$18+1,Calculations!$C$14,Calculations!$C$13)),1))</f>
        <v>1517.7498773937498</v>
      </c>
      <c r="I55" s="11">
        <f>H55*(1-'Retiree Assumptions'!$F$8)</f>
        <v>1335.6198921064997</v>
      </c>
      <c r="J55" s="11"/>
      <c r="K55">
        <f>IF(OR(AND(L56=0,L55&gt;0,S55=0,S54&gt;0),AND(L55=0,L54&gt;0,S55&gt;0,S54&gt;0),AND(L44=0,L43&gt;0,S43=0),AND(B55="February",C55&gt;=Personal!$G$28,C55&lt;=Personal!$G$28+5,L54&gt;0),AND(B55="February",MOD(C55-Personal!$G$28,5)=0,L54&gt;0)),K54+1,K54)</f>
        <v>1</v>
      </c>
      <c r="L55">
        <f>IF(AND(C55&gt;=Personal!$G$28,MAX(L$5:L54)&lt;$AO$8,OR(S54&gt;0,S55&gt;0)),L54+1,0)</f>
        <v>0</v>
      </c>
      <c r="M55" t="str">
        <f>IF(AND(C55&gt;=Personal!$G$28,MAX(L$5:L54)&lt;$AO$8,OR(S54&gt;0,S55&gt;0)),L54+1,"")</f>
        <v/>
      </c>
      <c r="N55">
        <f t="shared" si="8"/>
        <v>2027</v>
      </c>
      <c r="O55">
        <f t="shared" si="9"/>
        <v>44</v>
      </c>
      <c r="P55" s="11">
        <f t="shared" si="16"/>
        <v>16027.438705277997</v>
      </c>
      <c r="Q55" s="11">
        <f>$AD55*I55/(Calculations!$C$18^(A55-1+Calculations!$B$1/30))</f>
        <v>1143.2294301919605</v>
      </c>
      <c r="R55" s="11">
        <f>IF(Q55=0,0,SUM(Q55:Q$1071)*I55/Q55)</f>
        <v>476761.24469613592</v>
      </c>
      <c r="S55" s="11">
        <f>IF(S54&gt;0,MAX((S54+I55/2)*(Calculations!$C$18-1)+S54-I55,0),IF(AND(Personal!$G$28=Valuation!C55,Personal!$G$28&gt;Valuation!C54),Personal!$G$26,0))</f>
        <v>0</v>
      </c>
      <c r="T55">
        <f t="shared" si="1"/>
        <v>0</v>
      </c>
      <c r="U55" s="11"/>
      <c r="V55" s="121">
        <f>VLOOKUP(E55,Rates2,5)*VLOOKUP(E55,Mort_Imp_Retirees,C55-'Mort Imp Cume'!$C$4+2)</f>
        <v>1.0272214221395168E-4</v>
      </c>
      <c r="W55" s="15">
        <f t="shared" si="10"/>
        <v>0.99989727785778604</v>
      </c>
      <c r="X55" s="121">
        <f>VLOOKUP(F55,Rates2,6)*VLOOKUP(F55,Mort_Imp_Survivors,C55-'Mort Imp Cume'!$C$4+2)</f>
        <v>7.8395109814962785E-5</v>
      </c>
      <c r="Y55" s="15">
        <f t="shared" si="11"/>
        <v>0.999921604890185</v>
      </c>
      <c r="Z55" s="121">
        <f>VLOOKUP(F55,Rates2,7)*VLOOKUP(F55,Mort_Imp_Survivors,C55-'Mort Imp Cume'!$C$4+2)</f>
        <v>2.0092852854777438E-4</v>
      </c>
      <c r="AA55" s="15">
        <f t="shared" si="12"/>
        <v>0.99979907147145219</v>
      </c>
      <c r="AB55" s="68">
        <f>PRODUCT(W$4:W54)</f>
        <v>0.99537658910940086</v>
      </c>
      <c r="AC55" s="15">
        <f>PRODUCT(Y$4:Y54)</f>
        <v>0.99605756761320541</v>
      </c>
      <c r="AD55" s="15">
        <f>PRODUCT(AA$4:AA54)</f>
        <v>0.99152492615878185</v>
      </c>
      <c r="AE55" s="15">
        <f t="shared" si="2"/>
        <v>0.99145238420743886</v>
      </c>
      <c r="AF55" s="15">
        <f t="shared" si="3"/>
        <v>3.9242049019620352E-3</v>
      </c>
      <c r="AG55" s="15">
        <f t="shared" si="4"/>
        <v>1.0183612872851033E-4</v>
      </c>
      <c r="AH55" s="15">
        <f t="shared" si="5"/>
        <v>4.5942464273178614E-3</v>
      </c>
      <c r="AI55" s="15">
        <f t="shared" si="13"/>
        <v>2.9164463281239686E-5</v>
      </c>
      <c r="AJ55" s="15">
        <f t="shared" si="14"/>
        <v>1.0224721554293403E-4</v>
      </c>
      <c r="AK55" s="15">
        <f t="shared" si="6"/>
        <v>7.8648133710675693E-5</v>
      </c>
      <c r="AL55">
        <f>IF(AL54&gt;0,AL54+1,IF(AND(B55="January",C55&gt;=Personal!$G$28,F55&lt;=100,AL54=0),1,0))</f>
        <v>0</v>
      </c>
      <c r="AM55">
        <f t="shared" si="15"/>
        <v>0</v>
      </c>
    </row>
    <row r="56" spans="1:39" x14ac:dyDescent="0.2">
      <c r="A56">
        <f t="shared" si="7"/>
        <v>52</v>
      </c>
      <c r="B56" t="str">
        <f t="shared" si="17"/>
        <v>May</v>
      </c>
      <c r="C56">
        <f t="shared" si="0"/>
        <v>2027</v>
      </c>
      <c r="D56">
        <f t="shared" si="18"/>
        <v>202705</v>
      </c>
      <c r="E56">
        <f t="shared" ref="E56:F56" si="56">E44+1</f>
        <v>46</v>
      </c>
      <c r="F56">
        <f t="shared" si="56"/>
        <v>44</v>
      </c>
      <c r="G56" s="11">
        <f>G55*IF($B56="January",(1+IF(C56&gt;Personal!$L$18+1,Calculations!$B$14,Calculations!$B$13)),1)</f>
        <v>1568.8277236328122</v>
      </c>
      <c r="H56" s="11">
        <f>IF(AND(Career!$F$15="Yes",$E56=62,$E55=61),G56,H55*IF($B56="January",(1+IF(C56&gt;Personal!$L$18+1,Calculations!$C$14,Calculations!$C$13)),1))</f>
        <v>1517.7498773937498</v>
      </c>
      <c r="I56" s="11">
        <f>H56*(1-'Retiree Assumptions'!$F$8)</f>
        <v>1335.6198921064997</v>
      </c>
      <c r="J56" s="11"/>
      <c r="K56">
        <f>IF(OR(AND(L57=0,L56&gt;0,S56=0,S55&gt;0),AND(L56=0,L55&gt;0,S56&gt;0,S55&gt;0),AND(L45=0,L44&gt;0,S44=0),AND(B56="February",C56&gt;=Personal!$G$28,C56&lt;=Personal!$G$28+5,L55&gt;0),AND(B56="February",MOD(C56-Personal!$G$28,5)=0,L55&gt;0)),K55+1,K55)</f>
        <v>1</v>
      </c>
      <c r="L56">
        <f>IF(AND(C56&gt;=Personal!$G$28,MAX(L$5:L55)&lt;$AO$8,OR(S55&gt;0,S56&gt;0)),L55+1,0)</f>
        <v>0</v>
      </c>
      <c r="M56" t="str">
        <f>IF(AND(C56&gt;=Personal!$G$28,MAX(L$5:L55)&lt;$AO$8,OR(S55&gt;0,S56&gt;0)),L55+1,"")</f>
        <v/>
      </c>
      <c r="N56">
        <f t="shared" si="8"/>
        <v>2027</v>
      </c>
      <c r="O56">
        <f t="shared" si="9"/>
        <v>44</v>
      </c>
      <c r="P56" s="11">
        <f t="shared" si="16"/>
        <v>16027.438705277997</v>
      </c>
      <c r="Q56" s="11">
        <f>$AD56*I56/(Calculations!$C$18^(A56-1+Calculations!$B$1/30))</f>
        <v>1139.7093288660346</v>
      </c>
      <c r="R56" s="11">
        <f>IF(Q56=0,0,SUM(Q56:Q$1071)*I56/Q56)</f>
        <v>476894.02234177437</v>
      </c>
      <c r="S56" s="11">
        <f>IF(S55&gt;0,MAX((S55+I56/2)*(Calculations!$C$18-1)+S55-I56,0),IF(AND(Personal!$G$28=Valuation!C56,Personal!$G$28&gt;Valuation!C55),Personal!$G$26,0))</f>
        <v>0</v>
      </c>
      <c r="T56">
        <f t="shared" si="1"/>
        <v>0</v>
      </c>
      <c r="U56" s="11"/>
      <c r="V56" s="121">
        <f>VLOOKUP(E56,Rates2,5)*VLOOKUP(E56,Mort_Imp_Retirees,C56-'Mort Imp Cume'!$C$4+2)</f>
        <v>1.0272214221395168E-4</v>
      </c>
      <c r="W56" s="15">
        <f t="shared" si="10"/>
        <v>0.99989727785778604</v>
      </c>
      <c r="X56" s="121">
        <f>VLOOKUP(F56,Rates2,6)*VLOOKUP(F56,Mort_Imp_Survivors,C56-'Mort Imp Cume'!$C$4+2)</f>
        <v>7.8395109814962785E-5</v>
      </c>
      <c r="Y56" s="15">
        <f t="shared" si="11"/>
        <v>0.999921604890185</v>
      </c>
      <c r="Z56" s="121">
        <f>VLOOKUP(F56,Rates2,7)*VLOOKUP(F56,Mort_Imp_Survivors,C56-'Mort Imp Cume'!$C$4+2)</f>
        <v>2.0092852854777438E-4</v>
      </c>
      <c r="AA56" s="15">
        <f t="shared" si="12"/>
        <v>0.99979907147145219</v>
      </c>
      <c r="AB56" s="68">
        <f>PRODUCT(W$4:W55)</f>
        <v>0.99527434189385788</v>
      </c>
      <c r="AC56" s="15">
        <f>PRODUCT(Y$4:Y55)</f>
        <v>0.99597948157081029</v>
      </c>
      <c r="AD56" s="15">
        <f>PRODUCT(AA$4:AA55)</f>
        <v>0.99132570051435032</v>
      </c>
      <c r="AE56" s="15">
        <f t="shared" si="2"/>
        <v>0.99127282306017395</v>
      </c>
      <c r="AF56" s="15">
        <f t="shared" si="3"/>
        <v>4.0015188336839178E-3</v>
      </c>
      <c r="AG56" s="15">
        <f t="shared" si="4"/>
        <v>1.0181768526879529E-4</v>
      </c>
      <c r="AH56" s="15">
        <f t="shared" si="5"/>
        <v>4.6951594408719448E-3</v>
      </c>
      <c r="AI56" s="15">
        <f t="shared" si="13"/>
        <v>3.0498665270190829E-5</v>
      </c>
      <c r="AJ56" s="15">
        <f t="shared" si="14"/>
        <v>1.0223671248991805E-4</v>
      </c>
      <c r="AK56" s="15">
        <f t="shared" si="6"/>
        <v>7.8654333298142106E-5</v>
      </c>
      <c r="AL56">
        <f>IF(AL55&gt;0,AL55+1,IF(AND(B56="January",C56&gt;=Personal!$G$28,F56&lt;=100,AL55=0),1,0))</f>
        <v>0</v>
      </c>
      <c r="AM56">
        <f t="shared" si="15"/>
        <v>0</v>
      </c>
    </row>
    <row r="57" spans="1:39" x14ac:dyDescent="0.2">
      <c r="A57">
        <f t="shared" si="7"/>
        <v>53</v>
      </c>
      <c r="B57" t="str">
        <f t="shared" si="17"/>
        <v>June</v>
      </c>
      <c r="C57">
        <f t="shared" si="0"/>
        <v>2027</v>
      </c>
      <c r="D57">
        <f t="shared" si="18"/>
        <v>202706</v>
      </c>
      <c r="E57">
        <f t="shared" ref="E57:F57" si="57">E45+1</f>
        <v>46</v>
      </c>
      <c r="F57">
        <f t="shared" si="57"/>
        <v>44</v>
      </c>
      <c r="G57" s="11">
        <f>G56*IF($B57="January",(1+IF(C57&gt;Personal!$L$18+1,Calculations!$B$14,Calculations!$B$13)),1)</f>
        <v>1568.8277236328122</v>
      </c>
      <c r="H57" s="11">
        <f>IF(AND(Career!$F$15="Yes",$E57=62,$E56=61),G57,H56*IF($B57="January",(1+IF(C57&gt;Personal!$L$18+1,Calculations!$C$14,Calculations!$C$13)),1))</f>
        <v>1517.7498773937498</v>
      </c>
      <c r="I57" s="11">
        <f>H57*(1-'Retiree Assumptions'!$F$8)</f>
        <v>1335.6198921064997</v>
      </c>
      <c r="J57" s="11"/>
      <c r="K57">
        <f>IF(OR(AND(L58=0,L57&gt;0,S57=0,S56&gt;0),AND(L57=0,L56&gt;0,S57&gt;0,S56&gt;0),AND(L46=0,L45&gt;0,S45=0),AND(B57="February",C57&gt;=Personal!$G$28,C57&lt;=Personal!$G$28+5,L56&gt;0),AND(B57="February",MOD(C57-Personal!$G$28,5)=0,L56&gt;0)),K56+1,K56)</f>
        <v>1</v>
      </c>
      <c r="L57">
        <f>IF(AND(C57&gt;=Personal!$G$28,MAX(L$5:L56)&lt;$AO$8,OR(S56&gt;0,S57&gt;0)),L56+1,0)</f>
        <v>0</v>
      </c>
      <c r="M57" t="str">
        <f>IF(AND(C57&gt;=Personal!$G$28,MAX(L$5:L56)&lt;$AO$8,OR(S56&gt;0,S57&gt;0)),L56+1,"")</f>
        <v/>
      </c>
      <c r="N57">
        <f t="shared" si="8"/>
        <v>2027</v>
      </c>
      <c r="O57">
        <f t="shared" si="9"/>
        <v>44</v>
      </c>
      <c r="P57" s="11">
        <f t="shared" si="16"/>
        <v>16027.438705277997</v>
      </c>
      <c r="Q57" s="11">
        <f>$AD57*I57/(Calculations!$C$18^(A57-1+Calculations!$B$1/30))</f>
        <v>1136.2000662335656</v>
      </c>
      <c r="R57" s="11">
        <f>IF(Q57=0,0,SUM(Q57:Q$1071)*I57/Q57)</f>
        <v>477027.21008387743</v>
      </c>
      <c r="S57" s="11">
        <f>IF(S56&gt;0,MAX((S56+I57/2)*(Calculations!$C$18-1)+S56-I57,0),IF(AND(Personal!$G$28=Valuation!C57,Personal!$G$28&gt;Valuation!C56),Personal!$G$26,0))</f>
        <v>0</v>
      </c>
      <c r="T57">
        <f t="shared" si="1"/>
        <v>0</v>
      </c>
      <c r="U57" s="11"/>
      <c r="V57" s="121">
        <f>VLOOKUP(E57,Rates2,5)*VLOOKUP(E57,Mort_Imp_Retirees,C57-'Mort Imp Cume'!$C$4+2)</f>
        <v>1.0272214221395168E-4</v>
      </c>
      <c r="W57" s="15">
        <f t="shared" si="10"/>
        <v>0.99989727785778604</v>
      </c>
      <c r="X57" s="121">
        <f>VLOOKUP(F57,Rates2,6)*VLOOKUP(F57,Mort_Imp_Survivors,C57-'Mort Imp Cume'!$C$4+2)</f>
        <v>7.8395109814962785E-5</v>
      </c>
      <c r="Y57" s="15">
        <f t="shared" si="11"/>
        <v>0.999921604890185</v>
      </c>
      <c r="Z57" s="121">
        <f>VLOOKUP(F57,Rates2,7)*VLOOKUP(F57,Mort_Imp_Survivors,C57-'Mort Imp Cume'!$C$4+2)</f>
        <v>2.0092852854777438E-4</v>
      </c>
      <c r="AA57" s="15">
        <f t="shared" si="12"/>
        <v>0.99979907147145219</v>
      </c>
      <c r="AB57" s="68">
        <f>PRODUCT(W$4:W56)</f>
        <v>0.99517210518136801</v>
      </c>
      <c r="AC57" s="15">
        <f>PRODUCT(Y$4:Y56)</f>
        <v>0.99590140164997909</v>
      </c>
      <c r="AD57" s="15">
        <f>PRODUCT(AA$4:AA56)</f>
        <v>0.99112651490003434</v>
      </c>
      <c r="AE57" s="15">
        <f t="shared" si="2"/>
        <v>0.9910932944330848</v>
      </c>
      <c r="AF57" s="15">
        <f t="shared" si="3"/>
        <v>4.0788107482831902E-3</v>
      </c>
      <c r="AG57" s="15">
        <f t="shared" si="4"/>
        <v>1.0179924514936049E-4</v>
      </c>
      <c r="AH57" s="15">
        <f t="shared" si="5"/>
        <v>4.7960337346629883E-3</v>
      </c>
      <c r="AI57" s="15">
        <f t="shared" si="13"/>
        <v>3.1861083969017719E-5</v>
      </c>
      <c r="AJ57" s="15">
        <f t="shared" si="14"/>
        <v>1.0222621051579817E-4</v>
      </c>
      <c r="AK57" s="15">
        <f t="shared" si="6"/>
        <v>7.8660527655126253E-5</v>
      </c>
      <c r="AL57">
        <f>IF(AL56&gt;0,AL56+1,IF(AND(B57="January",C57&gt;=Personal!$G$28,F57&lt;=100,AL56=0),1,0))</f>
        <v>0</v>
      </c>
      <c r="AM57">
        <f t="shared" si="15"/>
        <v>0</v>
      </c>
    </row>
    <row r="58" spans="1:39" x14ac:dyDescent="0.2">
      <c r="A58">
        <f t="shared" si="7"/>
        <v>54</v>
      </c>
      <c r="B58" t="str">
        <f t="shared" si="17"/>
        <v>July</v>
      </c>
      <c r="C58">
        <f t="shared" si="0"/>
        <v>2027</v>
      </c>
      <c r="D58">
        <f t="shared" si="18"/>
        <v>202707</v>
      </c>
      <c r="E58">
        <f t="shared" ref="E58:F58" si="58">E46+1</f>
        <v>46</v>
      </c>
      <c r="F58">
        <f t="shared" si="58"/>
        <v>44</v>
      </c>
      <c r="G58" s="11">
        <f>G57*IF($B58="January",(1+IF(C58&gt;Personal!$L$18+1,Calculations!$B$14,Calculations!$B$13)),1)</f>
        <v>1568.8277236328122</v>
      </c>
      <c r="H58" s="11">
        <f>IF(AND(Career!$F$15="Yes",$E58=62,$E57=61),G58,H57*IF($B58="January",(1+IF(C58&gt;Personal!$L$18+1,Calculations!$C$14,Calculations!$C$13)),1))</f>
        <v>1517.7498773937498</v>
      </c>
      <c r="I58" s="11">
        <f>H58*(1-'Retiree Assumptions'!$F$8)</f>
        <v>1335.6198921064997</v>
      </c>
      <c r="J58" s="11"/>
      <c r="K58">
        <f>IF(OR(AND(L59=0,L58&gt;0,S58=0,S57&gt;0),AND(L58=0,L57&gt;0,S58&gt;0,S57&gt;0),AND(L47=0,L46&gt;0,S46=0),AND(B58="February",C58&gt;=Personal!$G$28,C58&lt;=Personal!$G$28+5,L57&gt;0),AND(B58="February",MOD(C58-Personal!$G$28,5)=0,L57&gt;0)),K57+1,K57)</f>
        <v>1</v>
      </c>
      <c r="L58">
        <f>IF(AND(C58&gt;=Personal!$G$28,MAX(L$5:L57)&lt;$AO$8,OR(S57&gt;0,S58&gt;0)),L57+1,0)</f>
        <v>0</v>
      </c>
      <c r="M58" t="str">
        <f>IF(AND(C58&gt;=Personal!$G$28,MAX(L$5:L57)&lt;$AO$8,OR(S57&gt;0,S58&gt;0)),L57+1,"")</f>
        <v/>
      </c>
      <c r="N58">
        <f t="shared" si="8"/>
        <v>2027</v>
      </c>
      <c r="O58">
        <f t="shared" si="9"/>
        <v>44</v>
      </c>
      <c r="P58" s="11">
        <f t="shared" si="16"/>
        <v>16027.438705277997</v>
      </c>
      <c r="Q58" s="11">
        <f>$AD58*I58/(Calculations!$C$18^(A58-1+Calculations!$B$1/30))</f>
        <v>1132.7016089212884</v>
      </c>
      <c r="R58" s="11">
        <f>IF(Q58=0,0,SUM(Q58:Q$1071)*I58/Q58)</f>
        <v>477160.80918906722</v>
      </c>
      <c r="S58" s="11">
        <f>IF(S57&gt;0,MAX((S57+I58/2)*(Calculations!$C$18-1)+S57-I58,0),IF(AND(Personal!$G$28=Valuation!C58,Personal!$G$28&gt;Valuation!C57),Personal!$G$26,0))</f>
        <v>0</v>
      </c>
      <c r="T58">
        <f t="shared" si="1"/>
        <v>0</v>
      </c>
      <c r="U58" s="11"/>
      <c r="V58" s="121">
        <f>VLOOKUP(E58,Rates2,5)*VLOOKUP(E58,Mort_Imp_Retirees,C58-'Mort Imp Cume'!$C$4+2)</f>
        <v>1.0272214221395168E-4</v>
      </c>
      <c r="W58" s="15">
        <f t="shared" si="10"/>
        <v>0.99989727785778604</v>
      </c>
      <c r="X58" s="121">
        <f>VLOOKUP(F58,Rates2,6)*VLOOKUP(F58,Mort_Imp_Survivors,C58-'Mort Imp Cume'!$C$4+2)</f>
        <v>7.8395109814962785E-5</v>
      </c>
      <c r="Y58" s="15">
        <f t="shared" si="11"/>
        <v>0.999921604890185</v>
      </c>
      <c r="Z58" s="121">
        <f>VLOOKUP(F58,Rates2,7)*VLOOKUP(F58,Mort_Imp_Survivors,C58-'Mort Imp Cume'!$C$4+2)</f>
        <v>2.0092852854777438E-4</v>
      </c>
      <c r="AA58" s="15">
        <f t="shared" si="12"/>
        <v>0.99979907147145219</v>
      </c>
      <c r="AB58" s="68">
        <f>PRODUCT(W$4:W57)</f>
        <v>0.9950698789708522</v>
      </c>
      <c r="AC58" s="15">
        <f>PRODUCT(Y$4:Y57)</f>
        <v>0.99582332785023187</v>
      </c>
      <c r="AD58" s="15">
        <f>PRODUCT(AA$4:AA57)</f>
        <v>0.9909273693077908</v>
      </c>
      <c r="AE58" s="15">
        <f t="shared" si="2"/>
        <v>0.99091379832028148</v>
      </c>
      <c r="AF58" s="15">
        <f t="shared" si="3"/>
        <v>4.156080650570707E-3</v>
      </c>
      <c r="AG58" s="15">
        <f t="shared" si="4"/>
        <v>1.0178080836960094E-4</v>
      </c>
      <c r="AH58" s="15">
        <f t="shared" si="5"/>
        <v>4.8968693198111774E-3</v>
      </c>
      <c r="AI58" s="15">
        <f t="shared" si="13"/>
        <v>3.3251709336635203E-5</v>
      </c>
      <c r="AJ58" s="15">
        <f t="shared" si="14"/>
        <v>1.0221570962046357E-4</v>
      </c>
      <c r="AK58" s="15">
        <f t="shared" si="6"/>
        <v>7.866671678340075E-5</v>
      </c>
      <c r="AL58">
        <f>IF(AL57&gt;0,AL57+1,IF(AND(B58="January",C58&gt;=Personal!$G$28,F58&lt;=100,AL57=0),1,0))</f>
        <v>0</v>
      </c>
      <c r="AM58">
        <f t="shared" si="15"/>
        <v>0</v>
      </c>
    </row>
    <row r="59" spans="1:39" x14ac:dyDescent="0.2">
      <c r="A59">
        <f t="shared" si="7"/>
        <v>55</v>
      </c>
      <c r="B59" t="str">
        <f t="shared" si="17"/>
        <v>August</v>
      </c>
      <c r="C59">
        <f t="shared" si="0"/>
        <v>2027</v>
      </c>
      <c r="D59">
        <f t="shared" si="18"/>
        <v>202708</v>
      </c>
      <c r="E59">
        <f t="shared" ref="E59:F59" si="59">E47+1</f>
        <v>46</v>
      </c>
      <c r="F59">
        <f t="shared" si="59"/>
        <v>44</v>
      </c>
      <c r="G59" s="11">
        <f>G58*IF($B59="January",(1+IF(C59&gt;Personal!$L$18+1,Calculations!$B$14,Calculations!$B$13)),1)</f>
        <v>1568.8277236328122</v>
      </c>
      <c r="H59" s="11">
        <f>IF(AND(Career!$F$15="Yes",$E59=62,$E58=61),G59,H58*IF($B59="January",(1+IF(C59&gt;Personal!$L$18+1,Calculations!$C$14,Calculations!$C$13)),1))</f>
        <v>1517.7498773937498</v>
      </c>
      <c r="I59" s="11">
        <f>H59*(1-'Retiree Assumptions'!$F$8)</f>
        <v>1335.6198921064997</v>
      </c>
      <c r="J59" s="11"/>
      <c r="K59">
        <f>IF(OR(AND(L60=0,L59&gt;0,S59=0,S58&gt;0),AND(L59=0,L58&gt;0,S59&gt;0,S58&gt;0),AND(L48=0,L47&gt;0,S47=0),AND(B59="February",C59&gt;=Personal!$G$28,C59&lt;=Personal!$G$28+5,L58&gt;0),AND(B59="February",MOD(C59-Personal!$G$28,5)=0,L58&gt;0)),K58+1,K58)</f>
        <v>1</v>
      </c>
      <c r="L59">
        <f>IF(AND(C59&gt;=Personal!$G$28,MAX(L$5:L58)&lt;$AO$8,OR(S58&gt;0,S59&gt;0)),L58+1,0)</f>
        <v>0</v>
      </c>
      <c r="M59" t="str">
        <f>IF(AND(C59&gt;=Personal!$G$28,MAX(L$5:L58)&lt;$AO$8,OR(S58&gt;0,S59&gt;0)),L58+1,"")</f>
        <v/>
      </c>
      <c r="N59">
        <f t="shared" si="8"/>
        <v>2027</v>
      </c>
      <c r="O59">
        <f t="shared" si="9"/>
        <v>44</v>
      </c>
      <c r="P59" s="11">
        <f t="shared" si="16"/>
        <v>16027.438705277997</v>
      </c>
      <c r="Q59" s="11">
        <f>$AD59*I59/(Calculations!$C$18^(A59-1+Calculations!$B$1/30))</f>
        <v>1129.2139236586961</v>
      </c>
      <c r="R59" s="11">
        <f>IF(Q59=0,0,SUM(Q59:Q$1071)*I59/Q59)</f>
        <v>477294.82092787809</v>
      </c>
      <c r="S59" s="11">
        <f>IF(S58&gt;0,MAX((S58+I59/2)*(Calculations!$C$18-1)+S58-I59,0),IF(AND(Personal!$G$28=Valuation!C59,Personal!$G$28&gt;Valuation!C58),Personal!$G$26,0))</f>
        <v>0</v>
      </c>
      <c r="T59">
        <f t="shared" si="1"/>
        <v>0</v>
      </c>
      <c r="U59" s="11"/>
      <c r="V59" s="121">
        <f>VLOOKUP(E59,Rates2,5)*VLOOKUP(E59,Mort_Imp_Retirees,C59-'Mort Imp Cume'!$C$4+2)</f>
        <v>1.0272214221395168E-4</v>
      </c>
      <c r="W59" s="15">
        <f t="shared" si="10"/>
        <v>0.99989727785778604</v>
      </c>
      <c r="X59" s="121">
        <f>VLOOKUP(F59,Rates2,6)*VLOOKUP(F59,Mort_Imp_Survivors,C59-'Mort Imp Cume'!$C$4+2)</f>
        <v>7.8395109814962785E-5</v>
      </c>
      <c r="Y59" s="15">
        <f t="shared" si="11"/>
        <v>0.999921604890185</v>
      </c>
      <c r="Z59" s="121">
        <f>VLOOKUP(F59,Rates2,7)*VLOOKUP(F59,Mort_Imp_Survivors,C59-'Mort Imp Cume'!$C$4+2)</f>
        <v>2.0092852854777438E-4</v>
      </c>
      <c r="AA59" s="15">
        <f t="shared" si="12"/>
        <v>0.99979907147145219</v>
      </c>
      <c r="AB59" s="68">
        <f>PRODUCT(W$4:W58)</f>
        <v>0.99496766326123176</v>
      </c>
      <c r="AC59" s="15">
        <f>PRODUCT(Y$4:Y58)</f>
        <v>0.99574526017108866</v>
      </c>
      <c r="AD59" s="15">
        <f>PRODUCT(AA$4:AA58)</f>
        <v>0.99072826372957801</v>
      </c>
      <c r="AE59" s="15">
        <f t="shared" si="2"/>
        <v>0.99073433471587535</v>
      </c>
      <c r="AF59" s="15">
        <f t="shared" si="3"/>
        <v>4.2333285453564047E-3</v>
      </c>
      <c r="AG59" s="15">
        <f t="shared" si="4"/>
        <v>1.0176237492891182E-4</v>
      </c>
      <c r="AH59" s="15">
        <f t="shared" si="5"/>
        <v>4.997666207433857E-3</v>
      </c>
      <c r="AI59" s="15">
        <f t="shared" si="13"/>
        <v>3.467053133438501E-5</v>
      </c>
      <c r="AJ59" s="15">
        <f t="shared" si="14"/>
        <v>1.0220520980380344E-4</v>
      </c>
      <c r="AK59" s="15">
        <f t="shared" si="6"/>
        <v>7.8672900684737765E-5</v>
      </c>
      <c r="AL59">
        <f>IF(AL58&gt;0,AL58+1,IF(AND(B59="January",C59&gt;=Personal!$G$28,F59&lt;=100,AL58=0),1,0))</f>
        <v>0</v>
      </c>
      <c r="AM59">
        <f t="shared" si="15"/>
        <v>0</v>
      </c>
    </row>
    <row r="60" spans="1:39" x14ac:dyDescent="0.2">
      <c r="A60">
        <f t="shared" si="7"/>
        <v>56</v>
      </c>
      <c r="B60" t="str">
        <f t="shared" si="17"/>
        <v>September</v>
      </c>
      <c r="C60">
        <f t="shared" si="0"/>
        <v>2027</v>
      </c>
      <c r="D60">
        <f t="shared" si="18"/>
        <v>202709</v>
      </c>
      <c r="E60">
        <f t="shared" ref="E60:F60" si="60">E48+1</f>
        <v>46</v>
      </c>
      <c r="F60">
        <f t="shared" si="60"/>
        <v>44</v>
      </c>
      <c r="G60" s="11">
        <f>G59*IF($B60="January",(1+IF(C60&gt;Personal!$L$18+1,Calculations!$B$14,Calculations!$B$13)),1)</f>
        <v>1568.8277236328122</v>
      </c>
      <c r="H60" s="11">
        <f>IF(AND(Career!$F$15="Yes",$E60=62,$E59=61),G60,H59*IF($B60="January",(1+IF(C60&gt;Personal!$L$18+1,Calculations!$C$14,Calculations!$C$13)),1))</f>
        <v>1517.7498773937498</v>
      </c>
      <c r="I60" s="11">
        <f>H60*(1-'Retiree Assumptions'!$F$8)</f>
        <v>1335.6198921064997</v>
      </c>
      <c r="J60" s="11"/>
      <c r="K60">
        <f>IF(OR(AND(L61=0,L60&gt;0,S60=0,S59&gt;0),AND(L60=0,L59&gt;0,S60&gt;0,S59&gt;0),AND(L49=0,L48&gt;0,S48=0),AND(B60="February",C60&gt;=Personal!$G$28,C60&lt;=Personal!$G$28+5,L59&gt;0),AND(B60="February",MOD(C60-Personal!$G$28,5)=0,L59&gt;0)),K59+1,K59)</f>
        <v>1</v>
      </c>
      <c r="L60">
        <f>IF(AND(C60&gt;=Personal!$G$28,MAX(L$5:L59)&lt;$AO$8,OR(S59&gt;0,S60&gt;0)),L59+1,0)</f>
        <v>0</v>
      </c>
      <c r="M60" t="str">
        <f>IF(AND(C60&gt;=Personal!$G$28,MAX(L$5:L59)&lt;$AO$8,OR(S59&gt;0,S60&gt;0)),L59+1,"")</f>
        <v/>
      </c>
      <c r="N60">
        <f t="shared" si="8"/>
        <v>2027</v>
      </c>
      <c r="O60">
        <f t="shared" si="9"/>
        <v>44</v>
      </c>
      <c r="P60" s="11">
        <f t="shared" si="16"/>
        <v>16027.438705277997</v>
      </c>
      <c r="Q60" s="11">
        <f>$AD60*I60/(Calculations!$C$18^(A60-1+Calculations!$B$1/30))</f>
        <v>1125.7369772777256</v>
      </c>
      <c r="R60" s="11">
        <f>IF(Q60=0,0,SUM(Q60:Q$1071)*I60/Q60)</f>
        <v>477429.24657476845</v>
      </c>
      <c r="S60" s="11">
        <f>IF(S59&gt;0,MAX((S59+I60/2)*(Calculations!$C$18-1)+S59-I60,0),IF(AND(Personal!$G$28=Valuation!C60,Personal!$G$28&gt;Valuation!C59),Personal!$G$26,0))</f>
        <v>0</v>
      </c>
      <c r="T60">
        <f t="shared" si="1"/>
        <v>0</v>
      </c>
      <c r="U60" s="11"/>
      <c r="V60" s="121">
        <f>VLOOKUP(E60,Rates2,5)*VLOOKUP(E60,Mort_Imp_Retirees,C60-'Mort Imp Cume'!$C$4+2)</f>
        <v>1.0272214221395168E-4</v>
      </c>
      <c r="W60" s="15">
        <f t="shared" si="10"/>
        <v>0.99989727785778604</v>
      </c>
      <c r="X60" s="121">
        <f>VLOOKUP(F60,Rates2,6)*VLOOKUP(F60,Mort_Imp_Survivors,C60-'Mort Imp Cume'!$C$4+2)</f>
        <v>7.8395109814962785E-5</v>
      </c>
      <c r="Y60" s="15">
        <f t="shared" si="11"/>
        <v>0.999921604890185</v>
      </c>
      <c r="Z60" s="121">
        <f>VLOOKUP(F60,Rates2,7)*VLOOKUP(F60,Mort_Imp_Survivors,C60-'Mort Imp Cume'!$C$4+2)</f>
        <v>2.0092852854777438E-4</v>
      </c>
      <c r="AA60" s="15">
        <f t="shared" si="12"/>
        <v>0.99979907147145219</v>
      </c>
      <c r="AB60" s="68">
        <f>PRODUCT(W$4:W59)</f>
        <v>0.9948654580514279</v>
      </c>
      <c r="AC60" s="15">
        <f>PRODUCT(Y$4:Y59)</f>
        <v>0.99566719861206976</v>
      </c>
      <c r="AD60" s="15">
        <f>PRODUCT(AA$4:AA59)</f>
        <v>0.99052919815735607</v>
      </c>
      <c r="AE60" s="15">
        <f t="shared" si="2"/>
        <v>0.9905549036139788</v>
      </c>
      <c r="AF60" s="15">
        <f t="shared" si="3"/>
        <v>4.3105544374490816E-3</v>
      </c>
      <c r="AG60" s="15">
        <f t="shared" si="4"/>
        <v>1.0174394482668835E-4</v>
      </c>
      <c r="AH60" s="15">
        <f t="shared" si="5"/>
        <v>5.0984244086455357E-3</v>
      </c>
      <c r="AI60" s="15">
        <f t="shared" si="13"/>
        <v>3.6117539926583918E-5</v>
      </c>
      <c r="AJ60" s="15">
        <f t="shared" si="14"/>
        <v>1.0219471106570696E-4</v>
      </c>
      <c r="AK60" s="15">
        <f t="shared" si="6"/>
        <v>7.8679079360908941E-5</v>
      </c>
      <c r="AL60">
        <f>IF(AL59&gt;0,AL59+1,IF(AND(B60="January",C60&gt;=Personal!$G$28,F60&lt;=100,AL59=0),1,0))</f>
        <v>0</v>
      </c>
      <c r="AM60">
        <f t="shared" si="15"/>
        <v>0</v>
      </c>
    </row>
    <row r="61" spans="1:39" x14ac:dyDescent="0.2">
      <c r="A61">
        <f t="shared" si="7"/>
        <v>57</v>
      </c>
      <c r="B61" t="str">
        <f t="shared" si="17"/>
        <v>October</v>
      </c>
      <c r="C61">
        <f t="shared" si="0"/>
        <v>2027</v>
      </c>
      <c r="D61">
        <f t="shared" si="18"/>
        <v>202710</v>
      </c>
      <c r="E61">
        <f t="shared" ref="E61:F61" si="61">E49+1</f>
        <v>46</v>
      </c>
      <c r="F61">
        <f t="shared" si="61"/>
        <v>44</v>
      </c>
      <c r="G61" s="11">
        <f>G60*IF($B61="January",(1+IF(C61&gt;Personal!$L$18+1,Calculations!$B$14,Calculations!$B$13)),1)</f>
        <v>1568.8277236328122</v>
      </c>
      <c r="H61" s="11">
        <f>IF(AND(Career!$F$15="Yes",$E61=62,$E60=61),G61,H60*IF($B61="January",(1+IF(C61&gt;Personal!$L$18+1,Calculations!$C$14,Calculations!$C$13)),1))</f>
        <v>1517.7498773937498</v>
      </c>
      <c r="I61" s="11">
        <f>H61*(1-'Retiree Assumptions'!$F$8)</f>
        <v>1335.6198921064997</v>
      </c>
      <c r="J61" s="11"/>
      <c r="K61">
        <f>IF(OR(AND(L62=0,L61&gt;0,S61=0,S60&gt;0),AND(L61=0,L60&gt;0,S61&gt;0,S60&gt;0),AND(L50=0,L49&gt;0,S49=0),AND(B61="February",C61&gt;=Personal!$G$28,C61&lt;=Personal!$G$28+5,L60&gt;0),AND(B61="February",MOD(C61-Personal!$G$28,5)=0,L60&gt;0)),K60+1,K60)</f>
        <v>1</v>
      </c>
      <c r="L61">
        <f>IF(AND(C61&gt;=Personal!$G$28,MAX(L$5:L60)&lt;$AO$8,OR(S60&gt;0,S61&gt;0)),L60+1,0)</f>
        <v>0</v>
      </c>
      <c r="M61" t="str">
        <f>IF(AND(C61&gt;=Personal!$G$28,MAX(L$5:L60)&lt;$AO$8,OR(S60&gt;0,S61&gt;0)),L60+1,"")</f>
        <v/>
      </c>
      <c r="N61">
        <f t="shared" si="8"/>
        <v>2027</v>
      </c>
      <c r="O61">
        <f t="shared" si="9"/>
        <v>44</v>
      </c>
      <c r="P61" s="11">
        <f t="shared" si="16"/>
        <v>16027.438705277997</v>
      </c>
      <c r="Q61" s="11">
        <f>$AD61*I61/(Calculations!$C$18^(A61-1+Calculations!$B$1/30))</f>
        <v>1122.2707367124406</v>
      </c>
      <c r="R61" s="11">
        <f>IF(Q61=0,0,SUM(Q61:Q$1071)*I61/Q61)</f>
        <v>477564.08740813303</v>
      </c>
      <c r="S61" s="11">
        <f>IF(S60&gt;0,MAX((S60+I61/2)*(Calculations!$C$18-1)+S60-I61,0),IF(AND(Personal!$G$28=Valuation!C61,Personal!$G$28&gt;Valuation!C60),Personal!$G$26,0))</f>
        <v>0</v>
      </c>
      <c r="T61">
        <f t="shared" si="1"/>
        <v>0</v>
      </c>
      <c r="U61" s="11"/>
      <c r="V61" s="121">
        <f>VLOOKUP(E61,Rates2,5)*VLOOKUP(E61,Mort_Imp_Retirees,C61-'Mort Imp Cume'!$C$4+2)</f>
        <v>1.0272214221395168E-4</v>
      </c>
      <c r="W61" s="15">
        <f t="shared" si="10"/>
        <v>0.99989727785778604</v>
      </c>
      <c r="X61" s="121">
        <f>VLOOKUP(F61,Rates2,6)*VLOOKUP(F61,Mort_Imp_Survivors,C61-'Mort Imp Cume'!$C$4+2)</f>
        <v>7.8395109814962785E-5</v>
      </c>
      <c r="Y61" s="15">
        <f t="shared" si="11"/>
        <v>0.999921604890185</v>
      </c>
      <c r="Z61" s="121">
        <f>VLOOKUP(F61,Rates2,7)*VLOOKUP(F61,Mort_Imp_Survivors,C61-'Mort Imp Cume'!$C$4+2)</f>
        <v>2.0092852854777438E-4</v>
      </c>
      <c r="AA61" s="15">
        <f t="shared" si="12"/>
        <v>0.99979907147145219</v>
      </c>
      <c r="AB61" s="68">
        <f>PRODUCT(W$4:W60)</f>
        <v>0.99476326334036214</v>
      </c>
      <c r="AC61" s="15">
        <f>PRODUCT(Y$4:Y60)</f>
        <v>0.99558914317269542</v>
      </c>
      <c r="AD61" s="15">
        <f>PRODUCT(AA$4:AA60)</f>
        <v>0.99033017258308664</v>
      </c>
      <c r="AE61" s="15">
        <f t="shared" si="2"/>
        <v>0.99037550500870553</v>
      </c>
      <c r="AF61" s="15">
        <f t="shared" si="3"/>
        <v>4.3877583316566165E-3</v>
      </c>
      <c r="AG61" s="15">
        <f t="shared" si="4"/>
        <v>1.0172551806232597E-4</v>
      </c>
      <c r="AH61" s="15">
        <f t="shared" si="5"/>
        <v>5.1991439345578832E-3</v>
      </c>
      <c r="AI61" s="15">
        <f t="shared" si="13"/>
        <v>3.7592725079974715E-5</v>
      </c>
      <c r="AJ61" s="15">
        <f t="shared" si="14"/>
        <v>1.0218421340606335E-4</v>
      </c>
      <c r="AK61" s="15">
        <f t="shared" si="6"/>
        <v>7.8685252813685496E-5</v>
      </c>
      <c r="AL61">
        <f>IF(AL60&gt;0,AL60+1,IF(AND(B61="January",C61&gt;=Personal!$G$28,F61&lt;=100,AL60=0),1,0))</f>
        <v>0</v>
      </c>
      <c r="AM61">
        <f t="shared" si="15"/>
        <v>0</v>
      </c>
    </row>
    <row r="62" spans="1:39" x14ac:dyDescent="0.2">
      <c r="A62">
        <f t="shared" si="7"/>
        <v>58</v>
      </c>
      <c r="B62" t="str">
        <f t="shared" si="17"/>
        <v>November</v>
      </c>
      <c r="C62">
        <f t="shared" si="0"/>
        <v>2027</v>
      </c>
      <c r="D62">
        <f t="shared" si="18"/>
        <v>202711</v>
      </c>
      <c r="E62">
        <f t="shared" ref="E62:F62" si="62">E50+1</f>
        <v>46</v>
      </c>
      <c r="F62">
        <f t="shared" si="62"/>
        <v>44</v>
      </c>
      <c r="G62" s="11">
        <f>G61*IF($B62="January",(1+IF(C62&gt;Personal!$L$18+1,Calculations!$B$14,Calculations!$B$13)),1)</f>
        <v>1568.8277236328122</v>
      </c>
      <c r="H62" s="11">
        <f>IF(AND(Career!$F$15="Yes",$E62=62,$E61=61),G62,H61*IF($B62="January",(1+IF(C62&gt;Personal!$L$18+1,Calculations!$C$14,Calculations!$C$13)),1))</f>
        <v>1517.7498773937498</v>
      </c>
      <c r="I62" s="11">
        <f>H62*(1-'Retiree Assumptions'!$F$8)</f>
        <v>1335.6198921064997</v>
      </c>
      <c r="J62" s="11"/>
      <c r="K62">
        <f>IF(OR(AND(L63=0,L62&gt;0,S62=0,S61&gt;0),AND(L62=0,L61&gt;0,S62&gt;0,S61&gt;0),AND(L51=0,L50&gt;0,S50=0),AND(B62="February",C62&gt;=Personal!$G$28,C62&lt;=Personal!$G$28+5,L61&gt;0),AND(B62="February",MOD(C62-Personal!$G$28,5)=0,L61&gt;0)),K61+1,K61)</f>
        <v>1</v>
      </c>
      <c r="L62">
        <f>IF(AND(C62&gt;=Personal!$G$28,MAX(L$5:L61)&lt;$AO$8,OR(S61&gt;0,S62&gt;0)),L61+1,0)</f>
        <v>0</v>
      </c>
      <c r="M62" t="str">
        <f>IF(AND(C62&gt;=Personal!$G$28,MAX(L$5:L61)&lt;$AO$8,OR(S61&gt;0,S62&gt;0)),L61+1,"")</f>
        <v/>
      </c>
      <c r="N62">
        <f t="shared" si="8"/>
        <v>2027</v>
      </c>
      <c r="O62">
        <f t="shared" si="9"/>
        <v>44</v>
      </c>
      <c r="P62" s="11">
        <f t="shared" si="16"/>
        <v>16027.438705277997</v>
      </c>
      <c r="Q62" s="11">
        <f>$AD62*I62/(Calculations!$C$18^(A62-1+Calculations!$B$1/30))</f>
        <v>1118.8151689987176</v>
      </c>
      <c r="R62" s="11">
        <f>IF(Q62=0,0,SUM(Q62:Q$1071)*I62/Q62)</f>
        <v>477699.34471031488</v>
      </c>
      <c r="S62" s="11">
        <f>IF(S61&gt;0,MAX((S61+I62/2)*(Calculations!$C$18-1)+S61-I62,0),IF(AND(Personal!$G$28=Valuation!C62,Personal!$G$28&gt;Valuation!C61),Personal!$G$26,0))</f>
        <v>0</v>
      </c>
      <c r="T62">
        <f t="shared" si="1"/>
        <v>0</v>
      </c>
      <c r="U62" s="11"/>
      <c r="V62" s="121">
        <f>VLOOKUP(E62,Rates2,5)*VLOOKUP(E62,Mort_Imp_Retirees,C62-'Mort Imp Cume'!$C$4+2)</f>
        <v>1.0272214221395168E-4</v>
      </c>
      <c r="W62" s="15">
        <f t="shared" si="10"/>
        <v>0.99989727785778604</v>
      </c>
      <c r="X62" s="121">
        <f>VLOOKUP(F62,Rates2,6)*VLOOKUP(F62,Mort_Imp_Survivors,C62-'Mort Imp Cume'!$C$4+2)</f>
        <v>7.8395109814962785E-5</v>
      </c>
      <c r="Y62" s="15">
        <f t="shared" si="11"/>
        <v>0.999921604890185</v>
      </c>
      <c r="Z62" s="121">
        <f>VLOOKUP(F62,Rates2,7)*VLOOKUP(F62,Mort_Imp_Survivors,C62-'Mort Imp Cume'!$C$4+2)</f>
        <v>2.0092852854777438E-4</v>
      </c>
      <c r="AA62" s="15">
        <f t="shared" si="12"/>
        <v>0.99979907147145219</v>
      </c>
      <c r="AB62" s="68">
        <f>PRODUCT(W$4:W61)</f>
        <v>0.99466107912695612</v>
      </c>
      <c r="AC62" s="15">
        <f>PRODUCT(Y$4:Y61)</f>
        <v>0.99551109385248582</v>
      </c>
      <c r="AD62" s="15">
        <f>PRODUCT(AA$4:AA61)</f>
        <v>0.99013118699873304</v>
      </c>
      <c r="AE62" s="15">
        <f t="shared" si="2"/>
        <v>0.99019613889417002</v>
      </c>
      <c r="AF62" s="15">
        <f t="shared" si="3"/>
        <v>4.4649402327860835E-3</v>
      </c>
      <c r="AG62" s="15">
        <f t="shared" si="4"/>
        <v>1.017070946352201E-4</v>
      </c>
      <c r="AH62" s="15">
        <f t="shared" si="5"/>
        <v>5.2998247962797304E-3</v>
      </c>
      <c r="AI62" s="15">
        <f t="shared" si="13"/>
        <v>3.9096076764166821E-5</v>
      </c>
      <c r="AJ62" s="15">
        <f t="shared" si="14"/>
        <v>1.0217371682476183E-4</v>
      </c>
      <c r="AK62" s="15">
        <f t="shared" si="6"/>
        <v>7.8691421044838097E-5</v>
      </c>
      <c r="AL62">
        <f>IF(AL61&gt;0,AL61+1,IF(AND(B62="January",C62&gt;=Personal!$G$28,F62&lt;=100,AL61=0),1,0))</f>
        <v>0</v>
      </c>
      <c r="AM62">
        <f t="shared" si="15"/>
        <v>0</v>
      </c>
    </row>
    <row r="63" spans="1:39" x14ac:dyDescent="0.2">
      <c r="A63">
        <f t="shared" si="7"/>
        <v>59</v>
      </c>
      <c r="B63" t="str">
        <f t="shared" si="17"/>
        <v>December</v>
      </c>
      <c r="C63">
        <f t="shared" si="0"/>
        <v>2027</v>
      </c>
      <c r="D63">
        <f t="shared" si="18"/>
        <v>202712</v>
      </c>
      <c r="E63">
        <f t="shared" ref="E63:F63" si="63">E51+1</f>
        <v>46</v>
      </c>
      <c r="F63">
        <f t="shared" si="63"/>
        <v>44</v>
      </c>
      <c r="G63" s="11">
        <f>G62*IF($B63="January",(1+IF(C63&gt;Personal!$L$18+1,Calculations!$B$14,Calculations!$B$13)),1)</f>
        <v>1568.8277236328122</v>
      </c>
      <c r="H63" s="11">
        <f>IF(AND(Career!$F$15="Yes",$E63=62,$E62=61),G63,H62*IF($B63="January",(1+IF(C63&gt;Personal!$L$18+1,Calculations!$C$14,Calculations!$C$13)),1))</f>
        <v>1517.7498773937498</v>
      </c>
      <c r="I63" s="11">
        <f>H63*(1-'Retiree Assumptions'!$F$8)</f>
        <v>1335.6198921064997</v>
      </c>
      <c r="J63" s="11"/>
      <c r="K63">
        <f>IF(OR(AND(L64=0,L63&gt;0,S63=0,S62&gt;0),AND(L63=0,L62&gt;0,S63&gt;0,S62&gt;0),AND(L52=0,L51&gt;0,S51=0),AND(B63="February",C63&gt;=Personal!$G$28,C63&lt;=Personal!$G$28+5,L62&gt;0),AND(B63="February",MOD(C63-Personal!$G$28,5)=0,L62&gt;0)),K62+1,K62)</f>
        <v>1</v>
      </c>
      <c r="L63">
        <f>IF(AND(C63&gt;=Personal!$G$28,MAX(L$5:L62)&lt;$AO$8,OR(S62&gt;0,S63&gt;0)),L62+1,0)</f>
        <v>0</v>
      </c>
      <c r="M63" t="str">
        <f>IF(AND(C63&gt;=Personal!$G$28,MAX(L$5:L62)&lt;$AO$8,OR(S62&gt;0,S63&gt;0)),L62+1,"")</f>
        <v/>
      </c>
      <c r="N63">
        <f t="shared" si="8"/>
        <v>2027</v>
      </c>
      <c r="O63">
        <f t="shared" si="9"/>
        <v>44</v>
      </c>
      <c r="P63" s="11">
        <f t="shared" si="16"/>
        <v>16027.438705277997</v>
      </c>
      <c r="Q63" s="11">
        <f>$AD63*I63/(Calculations!$C$18^(A63-1+Calculations!$B$1/30))</f>
        <v>1115.3702412739328</v>
      </c>
      <c r="R63" s="11">
        <f>IF(Q63=0,0,SUM(Q63:Q$1071)*I63/Q63)</f>
        <v>477835.01976761781</v>
      </c>
      <c r="S63" s="11">
        <f>IF(S62&gt;0,MAX((S62+I63/2)*(Calculations!$C$18-1)+S62-I63,0),IF(AND(Personal!$G$28=Valuation!C63,Personal!$G$28&gt;Valuation!C62),Personal!$G$26,0))</f>
        <v>0</v>
      </c>
      <c r="T63">
        <f t="shared" si="1"/>
        <v>0</v>
      </c>
      <c r="U63" s="11"/>
      <c r="V63" s="121">
        <f>VLOOKUP(E63,Rates2,5)*VLOOKUP(E63,Mort_Imp_Retirees,C63-'Mort Imp Cume'!$C$4+2)</f>
        <v>1.0272214221395168E-4</v>
      </c>
      <c r="W63" s="15">
        <f t="shared" si="10"/>
        <v>0.99989727785778604</v>
      </c>
      <c r="X63" s="121">
        <f>VLOOKUP(F63,Rates2,6)*VLOOKUP(F63,Mort_Imp_Survivors,C63-'Mort Imp Cume'!$C$4+2)</f>
        <v>7.8395109814962785E-5</v>
      </c>
      <c r="Y63" s="15">
        <f t="shared" si="11"/>
        <v>0.999921604890185</v>
      </c>
      <c r="Z63" s="121">
        <f>VLOOKUP(F63,Rates2,7)*VLOOKUP(F63,Mort_Imp_Survivors,C63-'Mort Imp Cume'!$C$4+2)</f>
        <v>2.0092852854777438E-4</v>
      </c>
      <c r="AA63" s="15">
        <f t="shared" si="12"/>
        <v>0.99979907147145219</v>
      </c>
      <c r="AB63" s="68">
        <f>PRODUCT(W$4:W62)</f>
        <v>0.99455890541013137</v>
      </c>
      <c r="AC63" s="15">
        <f>PRODUCT(Y$4:Y62)</f>
        <v>0.99543305065096122</v>
      </c>
      <c r="AD63" s="15">
        <f>PRODUCT(AA$4:AA62)</f>
        <v>0.98993224139626013</v>
      </c>
      <c r="AE63" s="15">
        <f t="shared" si="2"/>
        <v>0.99001680526448788</v>
      </c>
      <c r="AF63" s="15">
        <f t="shared" si="3"/>
        <v>4.5421001456435253E-3</v>
      </c>
      <c r="AG63" s="15">
        <f t="shared" si="4"/>
        <v>1.0168867454476639E-4</v>
      </c>
      <c r="AH63" s="15">
        <f t="shared" si="5"/>
        <v>5.4004670049170728E-3</v>
      </c>
      <c r="AI63" s="15">
        <f t="shared" si="13"/>
        <v>4.062758495152613E-5</v>
      </c>
      <c r="AJ63" s="15">
        <f t="shared" si="14"/>
        <v>1.0216322132169164E-4</v>
      </c>
      <c r="AK63" s="15">
        <f t="shared" si="6"/>
        <v>7.8697584056136946E-5</v>
      </c>
      <c r="AL63">
        <f>IF(AL62&gt;0,AL62+1,IF(AND(B63="January",C63&gt;=Personal!$G$28,F63&lt;=100,AL62=0),1,0))</f>
        <v>0</v>
      </c>
      <c r="AM63">
        <f t="shared" si="15"/>
        <v>0</v>
      </c>
    </row>
    <row r="64" spans="1:39" x14ac:dyDescent="0.2">
      <c r="A64">
        <f t="shared" si="7"/>
        <v>60</v>
      </c>
      <c r="B64" t="str">
        <f t="shared" si="17"/>
        <v>January</v>
      </c>
      <c r="C64">
        <f t="shared" si="0"/>
        <v>2028</v>
      </c>
      <c r="D64">
        <f t="shared" si="18"/>
        <v>202801</v>
      </c>
      <c r="E64">
        <f t="shared" ref="E64:F64" si="64">E52+1</f>
        <v>47</v>
      </c>
      <c r="F64">
        <f t="shared" si="64"/>
        <v>45</v>
      </c>
      <c r="G64" s="11">
        <f>G63*IF($B64="January",(1+IF(C64&gt;Personal!$L$18+1,Calculations!$B$14,Calculations!$B$13)),1)</f>
        <v>1608.0484167236323</v>
      </c>
      <c r="H64" s="11">
        <f>IF(AND(Career!$F$15="Yes",$E64=62,$E63=61),G64,H63*IF($B64="January",(1+IF(C64&gt;Personal!$L$18+1,Calculations!$C$14,Calculations!$C$13)),1))</f>
        <v>1540.5161255546559</v>
      </c>
      <c r="I64" s="11">
        <f>H64*(1-'Retiree Assumptions'!$F$8)</f>
        <v>1355.6541904880971</v>
      </c>
      <c r="J64" s="11"/>
      <c r="K64">
        <f>IF(OR(AND(L65=0,L64&gt;0,S64=0,S63&gt;0),AND(L64=0,L63&gt;0,S64&gt;0,S63&gt;0),AND(L53=0,L52&gt;0,S52=0),AND(B64="February",C64&gt;=Personal!$G$28,C64&lt;=Personal!$G$28+5,L63&gt;0),AND(B64="February",MOD(C64-Personal!$G$28,5)=0,L63&gt;0)),K63+1,K63)</f>
        <v>1</v>
      </c>
      <c r="L64">
        <f>IF(AND(C64&gt;=Personal!$G$28,MAX(L$5:L63)&lt;$AO$8,OR(S63&gt;0,S64&gt;0)),L63+1,0)</f>
        <v>0</v>
      </c>
      <c r="M64" t="str">
        <f>IF(AND(C64&gt;=Personal!$G$28,MAX(L$5:L63)&lt;$AO$8,OR(S63&gt;0,S64&gt;0)),L63+1,"")</f>
        <v/>
      </c>
      <c r="N64">
        <f t="shared" si="8"/>
        <v>2028</v>
      </c>
      <c r="O64">
        <f t="shared" si="9"/>
        <v>45</v>
      </c>
      <c r="P64" s="11">
        <f t="shared" si="16"/>
        <v>16267.850285857166</v>
      </c>
      <c r="Q64" s="11">
        <f>$AD64*I64/(Calculations!$C$18^(A64-1+Calculations!$B$1/30))</f>
        <v>1128.6149595882985</v>
      </c>
      <c r="R64" s="11">
        <f>IF(Q64=0,0,SUM(Q64:Q$1071)*I64/Q64)</f>
        <v>477971.11387031857</v>
      </c>
      <c r="S64" s="11">
        <f>IF(S63&gt;0,MAX((S63+I64/2)*(Calculations!$C$18-1)+S63-I64,0),IF(AND(Personal!$G$28=Valuation!C64,Personal!$G$28&gt;Valuation!C63),Personal!$G$26,0))</f>
        <v>0</v>
      </c>
      <c r="T64">
        <f t="shared" si="1"/>
        <v>0</v>
      </c>
      <c r="U64" s="11"/>
      <c r="V64" s="121">
        <f>VLOOKUP(E64,Rates2,5)*VLOOKUP(E64,Mort_Imp_Retirees,C64-'Mort Imp Cume'!$C$4+2)</f>
        <v>1.0824822693478372E-4</v>
      </c>
      <c r="W64" s="15">
        <f t="shared" si="10"/>
        <v>0.99989175177306522</v>
      </c>
      <c r="X64" s="121">
        <f>VLOOKUP(F64,Rates2,6)*VLOOKUP(F64,Mort_Imp_Survivors,C64-'Mort Imp Cume'!$C$4+2)</f>
        <v>7.9988111240742279E-5</v>
      </c>
      <c r="Y64" s="15">
        <f t="shared" si="11"/>
        <v>0.99992001188875923</v>
      </c>
      <c r="Z64" s="121">
        <f>VLOOKUP(F64,Rates2,7)*VLOOKUP(F64,Mort_Imp_Survivors,C64-'Mort Imp Cume'!$C$4+2)</f>
        <v>2.1796343639525167E-4</v>
      </c>
      <c r="AA64" s="15">
        <f t="shared" si="12"/>
        <v>0.99978203656360476</v>
      </c>
      <c r="AB64" s="68">
        <f>PRODUCT(W$4:W63)</f>
        <v>0.99445674218880964</v>
      </c>
      <c r="AC64" s="15">
        <f>PRODUCT(Y$4:Y63)</f>
        <v>0.995355013567642</v>
      </c>
      <c r="AD64" s="15">
        <f>PRODUCT(AA$4:AA63)</f>
        <v>0.98973333576763434</v>
      </c>
      <c r="AE64" s="15">
        <f t="shared" si="2"/>
        <v>0.98983750411377569</v>
      </c>
      <c r="AF64" s="15">
        <f t="shared" si="3"/>
        <v>4.6192380750339586E-3</v>
      </c>
      <c r="AG64" s="15">
        <f t="shared" si="4"/>
        <v>1.0713958419534461E-4</v>
      </c>
      <c r="AH64" s="15">
        <f t="shared" si="5"/>
        <v>5.5010705715730704E-3</v>
      </c>
      <c r="AI64" s="15">
        <f t="shared" si="13"/>
        <v>4.2187239617280832E-5</v>
      </c>
      <c r="AJ64" s="15">
        <f t="shared" si="14"/>
        <v>1.0764817910527997E-4</v>
      </c>
      <c r="AK64" s="15">
        <f t="shared" si="6"/>
        <v>8.0374264634944234E-5</v>
      </c>
      <c r="AL64">
        <f>IF(AL63&gt;0,AL63+1,IF(AND(B64="January",C64&gt;=Personal!$G$28,F64&lt;=100,AL63=0),1,0))</f>
        <v>0</v>
      </c>
      <c r="AM64">
        <f t="shared" si="15"/>
        <v>0</v>
      </c>
    </row>
    <row r="65" spans="1:39" x14ac:dyDescent="0.2">
      <c r="A65">
        <f t="shared" si="7"/>
        <v>61</v>
      </c>
      <c r="B65" t="str">
        <f t="shared" si="17"/>
        <v>February</v>
      </c>
      <c r="C65">
        <f t="shared" si="0"/>
        <v>2028</v>
      </c>
      <c r="D65">
        <f t="shared" si="18"/>
        <v>202802</v>
      </c>
      <c r="E65">
        <f t="shared" ref="E65:F65" si="65">E53+1</f>
        <v>47</v>
      </c>
      <c r="F65">
        <f t="shared" si="65"/>
        <v>45</v>
      </c>
      <c r="G65" s="11">
        <f>G64*IF($B65="January",(1+IF(C65&gt;Personal!$L$18+1,Calculations!$B$14,Calculations!$B$13)),1)</f>
        <v>1608.0484167236323</v>
      </c>
      <c r="H65" s="11">
        <f>IF(AND(Career!$F$15="Yes",$E65=62,$E64=61),G65,H64*IF($B65="January",(1+IF(C65&gt;Personal!$L$18+1,Calculations!$C$14,Calculations!$C$13)),1))</f>
        <v>1540.5161255546559</v>
      </c>
      <c r="I65" s="11">
        <f>H65*(1-'Retiree Assumptions'!$F$8)</f>
        <v>1355.6541904880971</v>
      </c>
      <c r="J65" s="11"/>
      <c r="K65">
        <f>IF(OR(AND(L66=0,L65&gt;0,S65=0,S64&gt;0),AND(L65=0,L64&gt;0,S65&gt;0,S64&gt;0),AND(L54=0,L53&gt;0,S53=0),AND(B65="February",C65&gt;=Personal!$G$28,C65&lt;=Personal!$G$28+5,L64&gt;0),AND(B65="February",MOD(C65-Personal!$G$28,5)=0,L64&gt;0)),K64+1,K64)</f>
        <v>1</v>
      </c>
      <c r="L65">
        <f>IF(AND(C65&gt;=Personal!$G$28,MAX(L$5:L64)&lt;$AO$8,OR(S64&gt;0,S65&gt;0)),L64+1,0)</f>
        <v>0</v>
      </c>
      <c r="M65" t="str">
        <f>IF(AND(C65&gt;=Personal!$G$28,MAX(L$5:L64)&lt;$AO$8,OR(S64&gt;0,S65&gt;0)),L64+1,"")</f>
        <v/>
      </c>
      <c r="N65">
        <f t="shared" si="8"/>
        <v>2028</v>
      </c>
      <c r="O65">
        <f t="shared" si="9"/>
        <v>45</v>
      </c>
      <c r="P65" s="11">
        <f t="shared" si="16"/>
        <v>16267.850285857166</v>
      </c>
      <c r="Q65" s="11">
        <f>$AD65*I65/(Calculations!$C$18^(A65-1+Calculations!$B$1/30))</f>
        <v>1125.1206869633095</v>
      </c>
      <c r="R65" s="11">
        <f>IF(Q65=0,0,SUM(Q65:Q$1071)*I65/Q65)</f>
        <v>478095.67808902246</v>
      </c>
      <c r="S65" s="11">
        <f>IF(S64&gt;0,MAX((S64+I65/2)*(Calculations!$C$18-1)+S64-I65,0),IF(AND(Personal!$G$28=Valuation!C65,Personal!$G$28&gt;Valuation!C64),Personal!$G$26,0))</f>
        <v>0</v>
      </c>
      <c r="T65">
        <f t="shared" si="1"/>
        <v>0</v>
      </c>
      <c r="U65" s="11"/>
      <c r="V65" s="121">
        <f>VLOOKUP(E65,Rates2,5)*VLOOKUP(E65,Mort_Imp_Retirees,C65-'Mort Imp Cume'!$C$4+2)</f>
        <v>1.0824822693478372E-4</v>
      </c>
      <c r="W65" s="15">
        <f t="shared" si="10"/>
        <v>0.99989175177306522</v>
      </c>
      <c r="X65" s="121">
        <f>VLOOKUP(F65,Rates2,6)*VLOOKUP(F65,Mort_Imp_Survivors,C65-'Mort Imp Cume'!$C$4+2)</f>
        <v>7.9988111240742279E-5</v>
      </c>
      <c r="Y65" s="15">
        <f t="shared" si="11"/>
        <v>0.99992001188875923</v>
      </c>
      <c r="Z65" s="121">
        <f>VLOOKUP(F65,Rates2,7)*VLOOKUP(F65,Mort_Imp_Survivors,C65-'Mort Imp Cume'!$C$4+2)</f>
        <v>2.1796343639525167E-4</v>
      </c>
      <c r="AA65" s="15">
        <f t="shared" si="12"/>
        <v>0.99978203656360476</v>
      </c>
      <c r="AB65" s="68">
        <f>PRODUCT(W$4:W64)</f>
        <v>0.99434909400970439</v>
      </c>
      <c r="AC65" s="15">
        <f>PRODUCT(Y$4:Y64)</f>
        <v>0.99527539700009271</v>
      </c>
      <c r="AD65" s="15">
        <f>PRODUCT(AA$4:AA64)</f>
        <v>0.98951761008865546</v>
      </c>
      <c r="AE65" s="15">
        <f t="shared" si="2"/>
        <v>0.98965118929719109</v>
      </c>
      <c r="AF65" s="15">
        <f t="shared" si="3"/>
        <v>4.6979047125133453E-3</v>
      </c>
      <c r="AG65" s="15">
        <f t="shared" si="4"/>
        <v>1.0711941756001775E-4</v>
      </c>
      <c r="AH65" s="15">
        <f t="shared" si="5"/>
        <v>5.6070111235227826E-3</v>
      </c>
      <c r="AI65" s="15">
        <f t="shared" si="13"/>
        <v>4.3894866772780337E-5</v>
      </c>
      <c r="AJ65" s="15">
        <f t="shared" si="14"/>
        <v>1.0763652638075907E-4</v>
      </c>
      <c r="AK65" s="15">
        <f t="shared" si="6"/>
        <v>8.0382452831426033E-5</v>
      </c>
      <c r="AL65">
        <f>IF(AL64&gt;0,AL64+1,IF(AND(B65="January",C65&gt;=Personal!$G$28,F65&lt;=100,AL64=0),1,0))</f>
        <v>0</v>
      </c>
      <c r="AM65">
        <f t="shared" si="15"/>
        <v>0</v>
      </c>
    </row>
    <row r="66" spans="1:39" x14ac:dyDescent="0.2">
      <c r="A66">
        <f t="shared" si="7"/>
        <v>62</v>
      </c>
      <c r="B66" t="str">
        <f t="shared" si="17"/>
        <v>March</v>
      </c>
      <c r="C66">
        <f t="shared" si="0"/>
        <v>2028</v>
      </c>
      <c r="D66">
        <f t="shared" si="18"/>
        <v>202803</v>
      </c>
      <c r="E66">
        <f t="shared" ref="E66:F66" si="66">E54+1</f>
        <v>47</v>
      </c>
      <c r="F66">
        <f t="shared" si="66"/>
        <v>45</v>
      </c>
      <c r="G66" s="11">
        <f>G65*IF($B66="January",(1+IF(C66&gt;Personal!$L$18+1,Calculations!$B$14,Calculations!$B$13)),1)</f>
        <v>1608.0484167236323</v>
      </c>
      <c r="H66" s="11">
        <f>IF(AND(Career!$F$15="Yes",$E66=62,$E65=61),G66,H65*IF($B66="January",(1+IF(C66&gt;Personal!$L$18+1,Calculations!$C$14,Calculations!$C$13)),1))</f>
        <v>1540.5161255546559</v>
      </c>
      <c r="I66" s="11">
        <f>H66*(1-'Retiree Assumptions'!$F$8)</f>
        <v>1355.6541904880971</v>
      </c>
      <c r="J66" s="11"/>
      <c r="K66">
        <f>IF(OR(AND(L67=0,L66&gt;0,S66=0,S65&gt;0),AND(L66=0,L65&gt;0,S66&gt;0,S65&gt;0),AND(L55=0,L54&gt;0,S54=0),AND(B66="February",C66&gt;=Personal!$G$28,C66&lt;=Personal!$G$28+5,L65&gt;0),AND(B66="February",MOD(C66-Personal!$G$28,5)=0,L65&gt;0)),K65+1,K65)</f>
        <v>1</v>
      </c>
      <c r="L66">
        <f>IF(AND(C66&gt;=Personal!$G$28,MAX(L$5:L65)&lt;$AO$8,OR(S65&gt;0,S66&gt;0)),L65+1,0)</f>
        <v>0</v>
      </c>
      <c r="M66" t="str">
        <f>IF(AND(C66&gt;=Personal!$G$28,MAX(L$5:L65)&lt;$AO$8,OR(S65&gt;0,S66&gt;0)),L65+1,"")</f>
        <v/>
      </c>
      <c r="N66">
        <f t="shared" si="8"/>
        <v>2028</v>
      </c>
      <c r="O66">
        <f t="shared" si="9"/>
        <v>45</v>
      </c>
      <c r="P66" s="11">
        <f t="shared" si="16"/>
        <v>16267.850285857166</v>
      </c>
      <c r="Q66" s="11">
        <f>$AD66*I66/(Calculations!$C$18^(A66-1+Calculations!$B$1/30))</f>
        <v>1121.6372328562511</v>
      </c>
      <c r="R66" s="11">
        <f>IF(Q66=0,0,SUM(Q66:Q$1071)*I66/Q66)</f>
        <v>478220.62916519388</v>
      </c>
      <c r="S66" s="11">
        <f>IF(S65&gt;0,MAX((S65+I66/2)*(Calculations!$C$18-1)+S65-I66,0),IF(AND(Personal!$G$28=Valuation!C66,Personal!$G$28&gt;Valuation!C65),Personal!$G$26,0))</f>
        <v>0</v>
      </c>
      <c r="T66">
        <f t="shared" si="1"/>
        <v>0</v>
      </c>
      <c r="U66" s="11"/>
      <c r="V66" s="121">
        <f>VLOOKUP(E66,Rates2,5)*VLOOKUP(E66,Mort_Imp_Retirees,C66-'Mort Imp Cume'!$C$4+2)</f>
        <v>1.0824822693478372E-4</v>
      </c>
      <c r="W66" s="15">
        <f t="shared" si="10"/>
        <v>0.99989175177306522</v>
      </c>
      <c r="X66" s="121">
        <f>VLOOKUP(F66,Rates2,6)*VLOOKUP(F66,Mort_Imp_Survivors,C66-'Mort Imp Cume'!$C$4+2)</f>
        <v>7.9988111240742279E-5</v>
      </c>
      <c r="Y66" s="15">
        <f t="shared" si="11"/>
        <v>0.99992001188875923</v>
      </c>
      <c r="Z66" s="121">
        <f>VLOOKUP(F66,Rates2,7)*VLOOKUP(F66,Mort_Imp_Survivors,C66-'Mort Imp Cume'!$C$4+2)</f>
        <v>2.1796343639525167E-4</v>
      </c>
      <c r="AA66" s="15">
        <f t="shared" si="12"/>
        <v>0.99978203656360476</v>
      </c>
      <c r="AB66" s="68">
        <f>PRODUCT(W$4:W65)</f>
        <v>0.9942414574833236</v>
      </c>
      <c r="AC66" s="15">
        <f>PRODUCT(Y$4:Y65)</f>
        <v>0.99519578680092224</v>
      </c>
      <c r="AD66" s="15">
        <f>PRODUCT(AA$4:AA65)</f>
        <v>0.9893019314299869</v>
      </c>
      <c r="AE66" s="15">
        <f t="shared" si="2"/>
        <v>0.98946490955021194</v>
      </c>
      <c r="AF66" s="15">
        <f t="shared" si="3"/>
        <v>4.7765479331116885E-3</v>
      </c>
      <c r="AG66" s="15">
        <f t="shared" si="4"/>
        <v>1.0709925472060987E-4</v>
      </c>
      <c r="AH66" s="15">
        <f t="shared" si="5"/>
        <v>5.7129084176704113E-3</v>
      </c>
      <c r="AI66" s="15">
        <f t="shared" si="13"/>
        <v>4.5634099005965011E-5</v>
      </c>
      <c r="AJ66" s="15">
        <f t="shared" si="14"/>
        <v>1.0762487491762493E-4</v>
      </c>
      <c r="AK66" s="15">
        <f t="shared" si="6"/>
        <v>8.0390634404440162E-5</v>
      </c>
      <c r="AL66">
        <f>IF(AL65&gt;0,AL65+1,IF(AND(B66="January",C66&gt;=Personal!$G$28,F66&lt;=100,AL65=0),1,0))</f>
        <v>0</v>
      </c>
      <c r="AM66">
        <f t="shared" si="15"/>
        <v>0</v>
      </c>
    </row>
    <row r="67" spans="1:39" x14ac:dyDescent="0.2">
      <c r="A67">
        <f t="shared" si="7"/>
        <v>63</v>
      </c>
      <c r="B67" t="str">
        <f t="shared" si="17"/>
        <v>April</v>
      </c>
      <c r="C67">
        <f t="shared" si="0"/>
        <v>2028</v>
      </c>
      <c r="D67">
        <f t="shared" si="18"/>
        <v>202804</v>
      </c>
      <c r="E67">
        <f t="shared" ref="E67:F67" si="67">E55+1</f>
        <v>47</v>
      </c>
      <c r="F67">
        <f t="shared" si="67"/>
        <v>45</v>
      </c>
      <c r="G67" s="11">
        <f>G66*IF($B67="January",(1+IF(C67&gt;Personal!$L$18+1,Calculations!$B$14,Calculations!$B$13)),1)</f>
        <v>1608.0484167236323</v>
      </c>
      <c r="H67" s="11">
        <f>IF(AND(Career!$F$15="Yes",$E67=62,$E66=61),G67,H66*IF($B67="January",(1+IF(C67&gt;Personal!$L$18+1,Calculations!$C$14,Calculations!$C$13)),1))</f>
        <v>1540.5161255546559</v>
      </c>
      <c r="I67" s="11">
        <f>H67*(1-'Retiree Assumptions'!$F$8)</f>
        <v>1355.6541904880971</v>
      </c>
      <c r="J67" s="11"/>
      <c r="K67">
        <f>IF(OR(AND(L68=0,L67&gt;0,S67=0,S66&gt;0),AND(L67=0,L66&gt;0,S67&gt;0,S66&gt;0),AND(L56=0,L55&gt;0,S55=0),AND(B67="February",C67&gt;=Personal!$G$28,C67&lt;=Personal!$G$28+5,L66&gt;0),AND(B67="February",MOD(C67-Personal!$G$28,5)=0,L66&gt;0)),K66+1,K66)</f>
        <v>1</v>
      </c>
      <c r="L67">
        <f>IF(AND(C67&gt;=Personal!$G$28,MAX(L$5:L66)&lt;$AO$8,OR(S66&gt;0,S67&gt;0)),L66+1,0)</f>
        <v>0</v>
      </c>
      <c r="M67" t="str">
        <f>IF(AND(C67&gt;=Personal!$G$28,MAX(L$5:L66)&lt;$AO$8,OR(S66&gt;0,S67&gt;0)),L66+1,"")</f>
        <v/>
      </c>
      <c r="N67">
        <f t="shared" si="8"/>
        <v>2028</v>
      </c>
      <c r="O67">
        <f t="shared" si="9"/>
        <v>45</v>
      </c>
      <c r="P67" s="11">
        <f t="shared" si="16"/>
        <v>16267.850285857166</v>
      </c>
      <c r="Q67" s="11">
        <f>$AD67*I67/(Calculations!$C$18^(A67-1+Calculations!$B$1/30))</f>
        <v>1118.1645637722195</v>
      </c>
      <c r="R67" s="11">
        <f>IF(Q67=0,0,SUM(Q67:Q$1071)*I67/Q67)</f>
        <v>478345.9683002907</v>
      </c>
      <c r="S67" s="11">
        <f>IF(S66&gt;0,MAX((S66+I67/2)*(Calculations!$C$18-1)+S66-I67,0),IF(AND(Personal!$G$28=Valuation!C67,Personal!$G$28&gt;Valuation!C66),Personal!$G$26,0))</f>
        <v>0</v>
      </c>
      <c r="T67">
        <f t="shared" si="1"/>
        <v>0</v>
      </c>
      <c r="U67" s="11"/>
      <c r="V67" s="121">
        <f>VLOOKUP(E67,Rates2,5)*VLOOKUP(E67,Mort_Imp_Retirees,C67-'Mort Imp Cume'!$C$4+2)</f>
        <v>1.0824822693478372E-4</v>
      </c>
      <c r="W67" s="15">
        <f t="shared" si="10"/>
        <v>0.99989175177306522</v>
      </c>
      <c r="X67" s="121">
        <f>VLOOKUP(F67,Rates2,6)*VLOOKUP(F67,Mort_Imp_Survivors,C67-'Mort Imp Cume'!$C$4+2)</f>
        <v>7.9988111240742279E-5</v>
      </c>
      <c r="Y67" s="15">
        <f t="shared" si="11"/>
        <v>0.99992001188875923</v>
      </c>
      <c r="Z67" s="121">
        <f>VLOOKUP(F67,Rates2,7)*VLOOKUP(F67,Mort_Imp_Survivors,C67-'Mort Imp Cume'!$C$4+2)</f>
        <v>2.1796343639525167E-4</v>
      </c>
      <c r="AA67" s="15">
        <f t="shared" si="12"/>
        <v>0.99978203656360476</v>
      </c>
      <c r="AB67" s="68">
        <f>PRODUCT(W$4:W66)</f>
        <v>0.99413383260840593</v>
      </c>
      <c r="AC67" s="15">
        <f>PRODUCT(Y$4:Y66)</f>
        <v>0.99511618296962123</v>
      </c>
      <c r="AD67" s="15">
        <f>PRODUCT(AA$4:AA66)</f>
        <v>0.98908629978137996</v>
      </c>
      <c r="AE67" s="15">
        <f t="shared" si="2"/>
        <v>0.98927866486623728</v>
      </c>
      <c r="AF67" s="15">
        <f t="shared" si="3"/>
        <v>4.8551677421686482E-3</v>
      </c>
      <c r="AG67" s="15">
        <f t="shared" si="4"/>
        <v>1.0707909567640644E-4</v>
      </c>
      <c r="AH67" s="15">
        <f t="shared" si="5"/>
        <v>5.8187624672404945E-3</v>
      </c>
      <c r="AI67" s="15">
        <f t="shared" si="13"/>
        <v>4.7404924353578945E-5</v>
      </c>
      <c r="AJ67" s="15">
        <f t="shared" si="14"/>
        <v>1.0761322471574101E-4</v>
      </c>
      <c r="AK67" s="15">
        <f t="shared" si="6"/>
        <v>8.0398809356341033E-5</v>
      </c>
      <c r="AL67">
        <f>IF(AL66&gt;0,AL66+1,IF(AND(B67="January",C67&gt;=Personal!$G$28,F67&lt;=100,AL66=0),1,0))</f>
        <v>0</v>
      </c>
      <c r="AM67">
        <f t="shared" si="15"/>
        <v>0</v>
      </c>
    </row>
    <row r="68" spans="1:39" x14ac:dyDescent="0.2">
      <c r="A68">
        <f t="shared" si="7"/>
        <v>64</v>
      </c>
      <c r="B68" t="str">
        <f t="shared" si="17"/>
        <v>May</v>
      </c>
      <c r="C68">
        <f t="shared" si="0"/>
        <v>2028</v>
      </c>
      <c r="D68">
        <f t="shared" si="18"/>
        <v>202805</v>
      </c>
      <c r="E68">
        <f t="shared" ref="E68:F68" si="68">E56+1</f>
        <v>47</v>
      </c>
      <c r="F68">
        <f t="shared" si="68"/>
        <v>45</v>
      </c>
      <c r="G68" s="11">
        <f>G67*IF($B68="January",(1+IF(C68&gt;Personal!$L$18+1,Calculations!$B$14,Calculations!$B$13)),1)</f>
        <v>1608.0484167236323</v>
      </c>
      <c r="H68" s="11">
        <f>IF(AND(Career!$F$15="Yes",$E68=62,$E67=61),G68,H67*IF($B68="January",(1+IF(C68&gt;Personal!$L$18+1,Calculations!$C$14,Calculations!$C$13)),1))</f>
        <v>1540.5161255546559</v>
      </c>
      <c r="I68" s="11">
        <f>H68*(1-'Retiree Assumptions'!$F$8)</f>
        <v>1355.6541904880971</v>
      </c>
      <c r="J68" s="11"/>
      <c r="K68">
        <f>IF(OR(AND(L69=0,L68&gt;0,S68=0,S67&gt;0),AND(L68=0,L67&gt;0,S68&gt;0,S67&gt;0),AND(L57=0,L56&gt;0,S56=0),AND(B68="February",C68&gt;=Personal!$G$28,C68&lt;=Personal!$G$28+5,L67&gt;0),AND(B68="February",MOD(C68-Personal!$G$28,5)=0,L67&gt;0)),K67+1,K67)</f>
        <v>1</v>
      </c>
      <c r="L68">
        <f>IF(AND(C68&gt;=Personal!$G$28,MAX(L$5:L67)&lt;$AO$8,OR(S67&gt;0,S68&gt;0)),L67+1,0)</f>
        <v>0</v>
      </c>
      <c r="M68" t="str">
        <f>IF(AND(C68&gt;=Personal!$G$28,MAX(L$5:L67)&lt;$AO$8,OR(S67&gt;0,S68&gt;0)),L67+1,"")</f>
        <v/>
      </c>
      <c r="N68">
        <f t="shared" si="8"/>
        <v>2028</v>
      </c>
      <c r="O68">
        <f t="shared" si="9"/>
        <v>45</v>
      </c>
      <c r="P68" s="11">
        <f t="shared" si="16"/>
        <v>16267.850285857166</v>
      </c>
      <c r="Q68" s="11">
        <f>$AD68*I68/(Calculations!$C$18^(A68-1+Calculations!$B$1/30))</f>
        <v>1114.7026463200109</v>
      </c>
      <c r="R68" s="11">
        <f>IF(Q68=0,0,SUM(Q68:Q$1071)*I68/Q68)</f>
        <v>478471.69669950282</v>
      </c>
      <c r="S68" s="11">
        <f>IF(S67&gt;0,MAX((S67+I68/2)*(Calculations!$C$18-1)+S67-I68,0),IF(AND(Personal!$G$28=Valuation!C68,Personal!$G$28&gt;Valuation!C67),Personal!$G$26,0))</f>
        <v>0</v>
      </c>
      <c r="T68">
        <f t="shared" si="1"/>
        <v>0</v>
      </c>
      <c r="U68" s="11"/>
      <c r="V68" s="121">
        <f>VLOOKUP(E68,Rates2,5)*VLOOKUP(E68,Mort_Imp_Retirees,C68-'Mort Imp Cume'!$C$4+2)</f>
        <v>1.0824822693478372E-4</v>
      </c>
      <c r="W68" s="15">
        <f t="shared" si="10"/>
        <v>0.99989175177306522</v>
      </c>
      <c r="X68" s="121">
        <f>VLOOKUP(F68,Rates2,6)*VLOOKUP(F68,Mort_Imp_Survivors,C68-'Mort Imp Cume'!$C$4+2)</f>
        <v>7.9988111240742279E-5</v>
      </c>
      <c r="Y68" s="15">
        <f t="shared" si="11"/>
        <v>0.99992001188875923</v>
      </c>
      <c r="Z68" s="121">
        <f>VLOOKUP(F68,Rates2,7)*VLOOKUP(F68,Mort_Imp_Survivors,C68-'Mort Imp Cume'!$C$4+2)</f>
        <v>2.1796343639525167E-4</v>
      </c>
      <c r="AA68" s="15">
        <f t="shared" si="12"/>
        <v>0.99978203656360476</v>
      </c>
      <c r="AB68" s="68">
        <f>PRODUCT(W$4:W67)</f>
        <v>0.99402621938369018</v>
      </c>
      <c r="AC68" s="15">
        <f>PRODUCT(Y$4:Y67)</f>
        <v>0.99503658550568042</v>
      </c>
      <c r="AD68" s="15">
        <f>PRODUCT(AA$4:AA67)</f>
        <v>0.98887071513258817</v>
      </c>
      <c r="AE68" s="15">
        <f t="shared" si="2"/>
        <v>0.98909245523866751</v>
      </c>
      <c r="AF68" s="15">
        <f t="shared" si="3"/>
        <v>4.9337641450227067E-3</v>
      </c>
      <c r="AG68" s="15">
        <f t="shared" si="4"/>
        <v>1.0705894042669313E-4</v>
      </c>
      <c r="AH68" s="15">
        <f t="shared" si="5"/>
        <v>5.9245732854539736E-3</v>
      </c>
      <c r="AI68" s="15">
        <f t="shared" si="13"/>
        <v>4.9207330855807925E-5</v>
      </c>
      <c r="AJ68" s="15">
        <f t="shared" si="14"/>
        <v>1.0760157577497081E-4</v>
      </c>
      <c r="AK68" s="15">
        <f t="shared" si="6"/>
        <v>8.040697768948249E-5</v>
      </c>
      <c r="AL68">
        <f>IF(AL67&gt;0,AL67+1,IF(AND(B68="January",C68&gt;=Personal!$G$28,F68&lt;=100,AL67=0),1,0))</f>
        <v>0</v>
      </c>
      <c r="AM68">
        <f t="shared" si="15"/>
        <v>0</v>
      </c>
    </row>
    <row r="69" spans="1:39" x14ac:dyDescent="0.2">
      <c r="A69">
        <f t="shared" si="7"/>
        <v>65</v>
      </c>
      <c r="B69" t="str">
        <f t="shared" si="17"/>
        <v>June</v>
      </c>
      <c r="C69">
        <f t="shared" ref="C69:C132" si="69">C68+IF(B68="December",1,0)</f>
        <v>2028</v>
      </c>
      <c r="D69">
        <f t="shared" si="18"/>
        <v>202806</v>
      </c>
      <c r="E69">
        <f t="shared" ref="E69:F69" si="70">E57+1</f>
        <v>47</v>
      </c>
      <c r="F69">
        <f t="shared" si="70"/>
        <v>45</v>
      </c>
      <c r="G69" s="11">
        <f>G68*IF($B69="January",(1+IF(C69&gt;Personal!$L$18+1,Calculations!$B$14,Calculations!$B$13)),1)</f>
        <v>1608.0484167236323</v>
      </c>
      <c r="H69" s="11">
        <f>IF(AND(Career!$F$15="Yes",$E69=62,$E68=61),G69,H68*IF($B69="January",(1+IF(C69&gt;Personal!$L$18+1,Calculations!$C$14,Calculations!$C$13)),1))</f>
        <v>1540.5161255546559</v>
      </c>
      <c r="I69" s="11">
        <f>H69*(1-'Retiree Assumptions'!$F$8)</f>
        <v>1355.6541904880971</v>
      </c>
      <c r="J69" s="11"/>
      <c r="K69">
        <f>IF(OR(AND(L70=0,L69&gt;0,S69=0,S68&gt;0),AND(L69=0,L68&gt;0,S69&gt;0,S68&gt;0),AND(L58=0,L57&gt;0,S57=0),AND(B69="February",C69&gt;=Personal!$G$28,C69&lt;=Personal!$G$28+5,L68&gt;0),AND(B69="February",MOD(C69-Personal!$G$28,5)=0,L68&gt;0)),K68+1,K68)</f>
        <v>1</v>
      </c>
      <c r="L69">
        <f>IF(AND(C69&gt;=Personal!$G$28,MAX(L$5:L68)&lt;$AO$8,OR(S68&gt;0,S69&gt;0)),L68+1,0)</f>
        <v>0</v>
      </c>
      <c r="M69" t="str">
        <f>IF(AND(C69&gt;=Personal!$G$28,MAX(L$5:L68)&lt;$AO$8,OR(S68&gt;0,S69&gt;0)),L68+1,"")</f>
        <v/>
      </c>
      <c r="N69">
        <f t="shared" si="8"/>
        <v>2028</v>
      </c>
      <c r="O69">
        <f t="shared" si="9"/>
        <v>45</v>
      </c>
      <c r="P69" s="11">
        <f t="shared" si="16"/>
        <v>16267.850285857166</v>
      </c>
      <c r="Q69" s="11">
        <f>$AD69*I69/(Calculations!$C$18^(A69-1+Calculations!$B$1/30))</f>
        <v>1111.251447211805</v>
      </c>
      <c r="R69" s="11">
        <f>IF(Q69=0,0,SUM(Q69:Q$1071)*I69/Q69)</f>
        <v>478597.81557176233</v>
      </c>
      <c r="S69" s="11">
        <f>IF(S68&gt;0,MAX((S68+I69/2)*(Calculations!$C$18-1)+S68-I69,0),IF(AND(Personal!$G$28=Valuation!C69,Personal!$G$28&gt;Valuation!C68),Personal!$G$26,0))</f>
        <v>0</v>
      </c>
      <c r="T69">
        <f t="shared" ref="T69:T132" si="71">IF(T68&gt;1,T68,IF(T68&gt;0,IF(L69&gt;0,1,IF(S68&gt;0,3,2)),IF(S69=0,0,1)))</f>
        <v>0</v>
      </c>
      <c r="U69" s="11"/>
      <c r="V69" s="121">
        <f>VLOOKUP(E69,Rates2,5)*VLOOKUP(E69,Mort_Imp_Retirees,C69-'Mort Imp Cume'!$C$4+2)</f>
        <v>1.0824822693478372E-4</v>
      </c>
      <c r="W69" s="15">
        <f t="shared" si="10"/>
        <v>0.99989175177306522</v>
      </c>
      <c r="X69" s="121">
        <f>VLOOKUP(F69,Rates2,6)*VLOOKUP(F69,Mort_Imp_Survivors,C69-'Mort Imp Cume'!$C$4+2)</f>
        <v>7.9988111240742279E-5</v>
      </c>
      <c r="Y69" s="15">
        <f t="shared" si="11"/>
        <v>0.99992001188875923</v>
      </c>
      <c r="Z69" s="121">
        <f>VLOOKUP(F69,Rates2,7)*VLOOKUP(F69,Mort_Imp_Survivors,C69-'Mort Imp Cume'!$C$4+2)</f>
        <v>2.1796343639525167E-4</v>
      </c>
      <c r="AA69" s="15">
        <f t="shared" si="12"/>
        <v>0.99978203656360476</v>
      </c>
      <c r="AB69" s="68">
        <f>PRODUCT(W$4:W68)</f>
        <v>0.99391861780791524</v>
      </c>
      <c r="AC69" s="15">
        <f>PRODUCT(Y$4:Y68)</f>
        <v>0.99495699440859031</v>
      </c>
      <c r="AD69" s="15">
        <f>PRODUCT(AA$4:AA68)</f>
        <v>0.98865517747336729</v>
      </c>
      <c r="AE69" s="15">
        <f t="shared" ref="AE69:AE132" si="72">AB69*AC69</f>
        <v>0.98890628066090369</v>
      </c>
      <c r="AF69" s="15">
        <f t="shared" ref="AF69:AF132" si="73">AB69*(1-AC69)</f>
        <v>5.0123371470115058E-3</v>
      </c>
      <c r="AG69" s="15">
        <f t="shared" ref="AG69:AG132" si="74">AE69*V69*Y69</f>
        <v>1.0703878897075571E-4</v>
      </c>
      <c r="AH69" s="15">
        <f t="shared" ref="AH69:AH132" si="75">AH68*AA68+AG68</f>
        <v>6.0303408855281937E-3</v>
      </c>
      <c r="AI69" s="15">
        <f t="shared" si="13"/>
        <v>5.1041306556609024E-5</v>
      </c>
      <c r="AJ69" s="15">
        <f t="shared" si="14"/>
        <v>1.0758992809517778E-4</v>
      </c>
      <c r="AK69" s="15">
        <f t="shared" ref="AK69:AK132" si="76">AE69*X69+AH69*Z69</f>
        <v>8.0415139406217576E-5</v>
      </c>
      <c r="AL69">
        <f>IF(AL68&gt;0,AL68+1,IF(AND(B69="January",C69&gt;=Personal!$G$28,F69&lt;=100,AL68=0),1,0))</f>
        <v>0</v>
      </c>
      <c r="AM69">
        <f t="shared" si="15"/>
        <v>0</v>
      </c>
    </row>
    <row r="70" spans="1:39" x14ac:dyDescent="0.2">
      <c r="A70">
        <f t="shared" ref="A70:A133" si="77">A69+1</f>
        <v>66</v>
      </c>
      <c r="B70" t="str">
        <f t="shared" si="17"/>
        <v>July</v>
      </c>
      <c r="C70">
        <f t="shared" si="69"/>
        <v>2028</v>
      </c>
      <c r="D70">
        <f t="shared" si="18"/>
        <v>202807</v>
      </c>
      <c r="E70">
        <f t="shared" ref="E70:F70" si="78">E58+1</f>
        <v>47</v>
      </c>
      <c r="F70">
        <f t="shared" si="78"/>
        <v>45</v>
      </c>
      <c r="G70" s="11">
        <f>G69*IF($B70="January",(1+IF(C70&gt;Personal!$L$18+1,Calculations!$B$14,Calculations!$B$13)),1)</f>
        <v>1608.0484167236323</v>
      </c>
      <c r="H70" s="11">
        <f>IF(AND(Career!$F$15="Yes",$E70=62,$E69=61),G70,H69*IF($B70="January",(1+IF(C70&gt;Personal!$L$18+1,Calculations!$C$14,Calculations!$C$13)),1))</f>
        <v>1540.5161255546559</v>
      </c>
      <c r="I70" s="11">
        <f>H70*(1-'Retiree Assumptions'!$F$8)</f>
        <v>1355.6541904880971</v>
      </c>
      <c r="J70" s="11"/>
      <c r="K70">
        <f>IF(OR(AND(L71=0,L70&gt;0,S70=0,S69&gt;0),AND(L70=0,L69&gt;0,S70&gt;0,S69&gt;0),AND(L59=0,L58&gt;0,S58=0),AND(B70="February",C70&gt;=Personal!$G$28,C70&lt;=Personal!$G$28+5,L69&gt;0),AND(B70="February",MOD(C70-Personal!$G$28,5)=0,L69&gt;0)),K69+1,K69)</f>
        <v>1</v>
      </c>
      <c r="L70">
        <f>IF(AND(C70&gt;=Personal!$G$28,MAX(L$5:L69)&lt;$AO$8,OR(S69&gt;0,S70&gt;0)),L69+1,0)</f>
        <v>0</v>
      </c>
      <c r="M70" t="str">
        <f>IF(AND(C70&gt;=Personal!$G$28,MAX(L$5:L69)&lt;$AO$8,OR(S69&gt;0,S70&gt;0)),L69+1,"")</f>
        <v/>
      </c>
      <c r="N70">
        <f t="shared" ref="N70:N133" si="79">C70</f>
        <v>2028</v>
      </c>
      <c r="O70">
        <f t="shared" ref="O70:O133" si="80">F70</f>
        <v>45</v>
      </c>
      <c r="P70" s="11">
        <f t="shared" si="16"/>
        <v>16267.850285857166</v>
      </c>
      <c r="Q70" s="11">
        <f>$AD70*I70/(Calculations!$C$18^(A70-1+Calculations!$B$1/30))</f>
        <v>1107.8109332628419</v>
      </c>
      <c r="R70" s="11">
        <f>IF(Q70=0,0,SUM(Q70:Q$1071)*I70/Q70)</f>
        <v>478724.32612975664</v>
      </c>
      <c r="S70" s="11">
        <f>IF(S69&gt;0,MAX((S69+I70/2)*(Calculations!$C$18-1)+S69-I70,0),IF(AND(Personal!$G$28=Valuation!C70,Personal!$G$28&gt;Valuation!C69),Personal!$G$26,0))</f>
        <v>0</v>
      </c>
      <c r="T70">
        <f t="shared" si="71"/>
        <v>0</v>
      </c>
      <c r="U70" s="11"/>
      <c r="V70" s="121">
        <f>VLOOKUP(E70,Rates2,5)*VLOOKUP(E70,Mort_Imp_Retirees,C70-'Mort Imp Cume'!$C$4+2)</f>
        <v>1.0824822693478372E-4</v>
      </c>
      <c r="W70" s="15">
        <f t="shared" ref="W70:W133" si="81">1-V70</f>
        <v>0.99989175177306522</v>
      </c>
      <c r="X70" s="121">
        <f>VLOOKUP(F70,Rates2,6)*VLOOKUP(F70,Mort_Imp_Survivors,C70-'Mort Imp Cume'!$C$4+2)</f>
        <v>7.9988111240742279E-5</v>
      </c>
      <c r="Y70" s="15">
        <f t="shared" ref="Y70:Y133" si="82">1-X70</f>
        <v>0.99992001188875923</v>
      </c>
      <c r="Z70" s="121">
        <f>VLOOKUP(F70,Rates2,7)*VLOOKUP(F70,Mort_Imp_Survivors,C70-'Mort Imp Cume'!$C$4+2)</f>
        <v>2.1796343639525167E-4</v>
      </c>
      <c r="AA70" s="15">
        <f t="shared" ref="AA70:AA133" si="83">1-Z70</f>
        <v>0.99978203656360476</v>
      </c>
      <c r="AB70" s="68">
        <f>PRODUCT(W$4:W69)</f>
        <v>0.99381102787982001</v>
      </c>
      <c r="AC70" s="15">
        <f>PRODUCT(Y$4:Y69)</f>
        <v>0.99487740967784177</v>
      </c>
      <c r="AD70" s="15">
        <f>PRODUCT(AA$4:AA69)</f>
        <v>0.98843968679347527</v>
      </c>
      <c r="AE70" s="15">
        <f t="shared" si="72"/>
        <v>0.98872014112634876</v>
      </c>
      <c r="AF70" s="15">
        <f t="shared" si="73"/>
        <v>5.0908867534712856E-3</v>
      </c>
      <c r="AG70" s="15">
        <f t="shared" si="74"/>
        <v>1.0701864130788009E-4</v>
      </c>
      <c r="AH70" s="15">
        <f t="shared" si="75"/>
        <v>6.1360652806769049E-3</v>
      </c>
      <c r="AI70" s="15">
        <f t="shared" ref="AI70:AI133" si="84">1-AE70-AF70-AH70</f>
        <v>5.2906839503047941E-5</v>
      </c>
      <c r="AJ70" s="15">
        <f t="shared" ref="AJ70:AJ133" si="85">AB70*V70</f>
        <v>1.0757828167622543E-4</v>
      </c>
      <c r="AK70" s="15">
        <f t="shared" si="76"/>
        <v>8.0423294508898726E-5</v>
      </c>
      <c r="AL70">
        <f>IF(AL69&gt;0,AL69+1,IF(AND(B70="January",C70&gt;=Personal!$G$28,F70&lt;=100,AL69=0),1,0))</f>
        <v>0</v>
      </c>
      <c r="AM70">
        <f t="shared" ref="AM70:AM133" si="86">IF(AL70=0,0,1)</f>
        <v>0</v>
      </c>
    </row>
    <row r="71" spans="1:39" x14ac:dyDescent="0.2">
      <c r="A71">
        <f t="shared" si="77"/>
        <v>67</v>
      </c>
      <c r="B71" t="str">
        <f t="shared" si="17"/>
        <v>August</v>
      </c>
      <c r="C71">
        <f t="shared" si="69"/>
        <v>2028</v>
      </c>
      <c r="D71">
        <f t="shared" si="18"/>
        <v>202808</v>
      </c>
      <c r="E71">
        <f t="shared" ref="E71:F71" si="87">E59+1</f>
        <v>47</v>
      </c>
      <c r="F71">
        <f t="shared" si="87"/>
        <v>45</v>
      </c>
      <c r="G71" s="11">
        <f>G70*IF($B71="January",(1+IF(C71&gt;Personal!$L$18+1,Calculations!$B$14,Calculations!$B$13)),1)</f>
        <v>1608.0484167236323</v>
      </c>
      <c r="H71" s="11">
        <f>IF(AND(Career!$F$15="Yes",$E71=62,$E70=61),G71,H70*IF($B71="January",(1+IF(C71&gt;Personal!$L$18+1,Calculations!$C$14,Calculations!$C$13)),1))</f>
        <v>1540.5161255546559</v>
      </c>
      <c r="I71" s="11">
        <f>H71*(1-'Retiree Assumptions'!$F$8)</f>
        <v>1355.6541904880971</v>
      </c>
      <c r="J71" s="11"/>
      <c r="K71">
        <f>IF(OR(AND(L72=0,L71&gt;0,S71=0,S70&gt;0),AND(L71=0,L70&gt;0,S71&gt;0,S70&gt;0),AND(L60=0,L59&gt;0,S59=0),AND(B71="February",C71&gt;=Personal!$G$28,C71&lt;=Personal!$G$28+5,L70&gt;0),AND(B71="February",MOD(C71-Personal!$G$28,5)=0,L70&gt;0)),K70+1,K70)</f>
        <v>1</v>
      </c>
      <c r="L71">
        <f>IF(AND(C71&gt;=Personal!$G$28,MAX(L$5:L70)&lt;$AO$8,OR(S70&gt;0,S71&gt;0)),L70+1,0)</f>
        <v>0</v>
      </c>
      <c r="M71" t="str">
        <f>IF(AND(C71&gt;=Personal!$G$28,MAX(L$5:L70)&lt;$AO$8,OR(S70&gt;0,S71&gt;0)),L70+1,"")</f>
        <v/>
      </c>
      <c r="N71">
        <f t="shared" si="79"/>
        <v>2028</v>
      </c>
      <c r="O71">
        <f t="shared" si="80"/>
        <v>45</v>
      </c>
      <c r="P71" s="11">
        <f t="shared" ref="P71:P134" si="88">I71*12</f>
        <v>16267.850285857166</v>
      </c>
      <c r="Q71" s="11">
        <f>$AD71*I71/(Calculations!$C$18^(A71-1+Calculations!$B$1/30))</f>
        <v>1104.381071391105</v>
      </c>
      <c r="R71" s="11">
        <f>IF(Q71=0,0,SUM(Q71:Q$1071)*I71/Q71)</f>
        <v>478851.22958993865</v>
      </c>
      <c r="S71" s="11">
        <f>IF(S70&gt;0,MAX((S70+I71/2)*(Calculations!$C$18-1)+S70-I71,0),IF(AND(Personal!$G$28=Valuation!C71,Personal!$G$28&gt;Valuation!C70),Personal!$G$26,0))</f>
        <v>0</v>
      </c>
      <c r="T71">
        <f t="shared" si="71"/>
        <v>0</v>
      </c>
      <c r="U71" s="11"/>
      <c r="V71" s="121">
        <f>VLOOKUP(E71,Rates2,5)*VLOOKUP(E71,Mort_Imp_Retirees,C71-'Mort Imp Cume'!$C$4+2)</f>
        <v>1.0824822693478372E-4</v>
      </c>
      <c r="W71" s="15">
        <f t="shared" si="81"/>
        <v>0.99989175177306522</v>
      </c>
      <c r="X71" s="121">
        <f>VLOOKUP(F71,Rates2,6)*VLOOKUP(F71,Mort_Imp_Survivors,C71-'Mort Imp Cume'!$C$4+2)</f>
        <v>7.9988111240742279E-5</v>
      </c>
      <c r="Y71" s="15">
        <f t="shared" si="82"/>
        <v>0.99992001188875923</v>
      </c>
      <c r="Z71" s="121">
        <f>VLOOKUP(F71,Rates2,7)*VLOOKUP(F71,Mort_Imp_Survivors,C71-'Mort Imp Cume'!$C$4+2)</f>
        <v>2.1796343639525167E-4</v>
      </c>
      <c r="AA71" s="15">
        <f t="shared" si="83"/>
        <v>0.99978203656360476</v>
      </c>
      <c r="AB71" s="68">
        <f>PRODUCT(W$4:W70)</f>
        <v>0.99370344959814383</v>
      </c>
      <c r="AC71" s="15">
        <f>PRODUCT(Y$4:Y70)</f>
        <v>0.99479783131292554</v>
      </c>
      <c r="AD71" s="15">
        <f>PRODUCT(AA$4:AA70)</f>
        <v>0.98822424308267232</v>
      </c>
      <c r="AE71" s="15">
        <f t="shared" si="72"/>
        <v>0.98853403662840644</v>
      </c>
      <c r="AF71" s="15">
        <f t="shared" si="73"/>
        <v>5.1694129697373373E-3</v>
      </c>
      <c r="AG71" s="15">
        <f t="shared" si="74"/>
        <v>1.0699849743735229E-4</v>
      </c>
      <c r="AH71" s="15">
        <f t="shared" si="75"/>
        <v>6.2417464841102634E-3</v>
      </c>
      <c r="AI71" s="15">
        <f t="shared" si="84"/>
        <v>5.4803917745956457E-5</v>
      </c>
      <c r="AJ71" s="15">
        <f t="shared" si="85"/>
        <v>1.0756663651797729E-4</v>
      </c>
      <c r="AK71" s="15">
        <f t="shared" si="76"/>
        <v>8.0431442999877629E-5</v>
      </c>
      <c r="AL71">
        <f>IF(AL70&gt;0,AL70+1,IF(AND(B71="January",C71&gt;=Personal!$G$28,F71&lt;=100,AL70=0),1,0))</f>
        <v>0</v>
      </c>
      <c r="AM71">
        <f t="shared" si="86"/>
        <v>0</v>
      </c>
    </row>
    <row r="72" spans="1:39" x14ac:dyDescent="0.2">
      <c r="A72">
        <f t="shared" si="77"/>
        <v>68</v>
      </c>
      <c r="B72" t="str">
        <f t="shared" si="17"/>
        <v>September</v>
      </c>
      <c r="C72">
        <f t="shared" si="69"/>
        <v>2028</v>
      </c>
      <c r="D72">
        <f t="shared" si="18"/>
        <v>202809</v>
      </c>
      <c r="E72">
        <f t="shared" ref="E72:F72" si="89">E60+1</f>
        <v>47</v>
      </c>
      <c r="F72">
        <f t="shared" si="89"/>
        <v>45</v>
      </c>
      <c r="G72" s="11">
        <f>G71*IF($B72="January",(1+IF(C72&gt;Personal!$L$18+1,Calculations!$B$14,Calculations!$B$13)),1)</f>
        <v>1608.0484167236323</v>
      </c>
      <c r="H72" s="11">
        <f>IF(AND(Career!$F$15="Yes",$E72=62,$E71=61),G72,H71*IF($B72="January",(1+IF(C72&gt;Personal!$L$18+1,Calculations!$C$14,Calculations!$C$13)),1))</f>
        <v>1540.5161255546559</v>
      </c>
      <c r="I72" s="11">
        <f>H72*(1-'Retiree Assumptions'!$F$8)</f>
        <v>1355.6541904880971</v>
      </c>
      <c r="J72" s="11"/>
      <c r="K72">
        <f>IF(OR(AND(L73=0,L72&gt;0,S72=0,S71&gt;0),AND(L72=0,L71&gt;0,S72&gt;0,S71&gt;0),AND(L61=0,L60&gt;0,S60=0),AND(B72="February",C72&gt;=Personal!$G$28,C72&lt;=Personal!$G$28+5,L71&gt;0),AND(B72="February",MOD(C72-Personal!$G$28,5)=0,L71&gt;0)),K71+1,K71)</f>
        <v>1</v>
      </c>
      <c r="L72">
        <f>IF(AND(C72&gt;=Personal!$G$28,MAX(L$5:L71)&lt;$AO$8,OR(S71&gt;0,S72&gt;0)),L71+1,0)</f>
        <v>0</v>
      </c>
      <c r="M72" t="str">
        <f>IF(AND(C72&gt;=Personal!$G$28,MAX(L$5:L71)&lt;$AO$8,OR(S71&gt;0,S72&gt;0)),L71+1,"")</f>
        <v/>
      </c>
      <c r="N72">
        <f t="shared" si="79"/>
        <v>2028</v>
      </c>
      <c r="O72">
        <f t="shared" si="80"/>
        <v>45</v>
      </c>
      <c r="P72" s="11">
        <f t="shared" si="88"/>
        <v>16267.850285857166</v>
      </c>
      <c r="Q72" s="11">
        <f>$AD72*I72/(Calculations!$C$18^(A72-1+Calculations!$B$1/30))</f>
        <v>1100.9618286170007</v>
      </c>
      <c r="R72" s="11">
        <f>IF(Q72=0,0,SUM(Q72:Q$1071)*I72/Q72)</f>
        <v>478978.52717254002</v>
      </c>
      <c r="S72" s="11">
        <f>IF(S71&gt;0,MAX((S71+I72/2)*(Calculations!$C$18-1)+S71-I72,0),IF(AND(Personal!$G$28=Valuation!C72,Personal!$G$28&gt;Valuation!C71),Personal!$G$26,0))</f>
        <v>0</v>
      </c>
      <c r="T72">
        <f t="shared" si="71"/>
        <v>0</v>
      </c>
      <c r="U72" s="11"/>
      <c r="V72" s="121">
        <f>VLOOKUP(E72,Rates2,5)*VLOOKUP(E72,Mort_Imp_Retirees,C72-'Mort Imp Cume'!$C$4+2)</f>
        <v>1.0824822693478372E-4</v>
      </c>
      <c r="W72" s="15">
        <f t="shared" si="81"/>
        <v>0.99989175177306522</v>
      </c>
      <c r="X72" s="121">
        <f>VLOOKUP(F72,Rates2,6)*VLOOKUP(F72,Mort_Imp_Survivors,C72-'Mort Imp Cume'!$C$4+2)</f>
        <v>7.9988111240742279E-5</v>
      </c>
      <c r="Y72" s="15">
        <f t="shared" si="82"/>
        <v>0.99992001188875923</v>
      </c>
      <c r="Z72" s="121">
        <f>VLOOKUP(F72,Rates2,7)*VLOOKUP(F72,Mort_Imp_Survivors,C72-'Mort Imp Cume'!$C$4+2)</f>
        <v>2.1796343639525167E-4</v>
      </c>
      <c r="AA72" s="15">
        <f t="shared" si="83"/>
        <v>0.99978203656360476</v>
      </c>
      <c r="AB72" s="68">
        <f>PRODUCT(W$4:W71)</f>
        <v>0.99359588296162582</v>
      </c>
      <c r="AC72" s="15">
        <f>PRODUCT(Y$4:Y71)</f>
        <v>0.99471825931333235</v>
      </c>
      <c r="AD72" s="15">
        <f>PRODUCT(AA$4:AA71)</f>
        <v>0.98800884633072095</v>
      </c>
      <c r="AE72" s="15">
        <f t="shared" si="72"/>
        <v>0.9883479671604819</v>
      </c>
      <c r="AF72" s="15">
        <f t="shared" si="73"/>
        <v>5.2479158011438836E-3</v>
      </c>
      <c r="AG72" s="15">
        <f t="shared" si="74"/>
        <v>1.0697835735845852E-4</v>
      </c>
      <c r="AH72" s="15">
        <f t="shared" si="75"/>
        <v>6.347384509034831E-3</v>
      </c>
      <c r="AI72" s="15">
        <f t="shared" si="84"/>
        <v>5.6732529339386002E-5</v>
      </c>
      <c r="AJ72" s="15">
        <f t="shared" si="85"/>
        <v>1.0755499262029688E-4</v>
      </c>
      <c r="AK72" s="15">
        <f t="shared" si="76"/>
        <v>8.0439584881505336E-5</v>
      </c>
      <c r="AL72">
        <f>IF(AL71&gt;0,AL71+1,IF(AND(B72="January",C72&gt;=Personal!$G$28,F72&lt;=100,AL71=0),1,0))</f>
        <v>0</v>
      </c>
      <c r="AM72">
        <f t="shared" si="86"/>
        <v>0</v>
      </c>
    </row>
    <row r="73" spans="1:39" x14ac:dyDescent="0.2">
      <c r="A73">
        <f t="shared" si="77"/>
        <v>69</v>
      </c>
      <c r="B73" t="str">
        <f t="shared" si="17"/>
        <v>October</v>
      </c>
      <c r="C73">
        <f t="shared" si="69"/>
        <v>2028</v>
      </c>
      <c r="D73">
        <f t="shared" si="18"/>
        <v>202810</v>
      </c>
      <c r="E73">
        <f t="shared" ref="E73:F73" si="90">E61+1</f>
        <v>47</v>
      </c>
      <c r="F73">
        <f t="shared" si="90"/>
        <v>45</v>
      </c>
      <c r="G73" s="11">
        <f>G72*IF($B73="January",(1+IF(C73&gt;Personal!$L$18+1,Calculations!$B$14,Calculations!$B$13)),1)</f>
        <v>1608.0484167236323</v>
      </c>
      <c r="H73" s="11">
        <f>IF(AND(Career!$F$15="Yes",$E73=62,$E72=61),G73,H72*IF($B73="January",(1+IF(C73&gt;Personal!$L$18+1,Calculations!$C$14,Calculations!$C$13)),1))</f>
        <v>1540.5161255546559</v>
      </c>
      <c r="I73" s="11">
        <f>H73*(1-'Retiree Assumptions'!$F$8)</f>
        <v>1355.6541904880971</v>
      </c>
      <c r="J73" s="11"/>
      <c r="K73">
        <f>IF(OR(AND(L74=0,L73&gt;0,S73=0,S72&gt;0),AND(L73=0,L72&gt;0,S73&gt;0,S72&gt;0),AND(L62=0,L61&gt;0,S61=0),AND(B73="February",C73&gt;=Personal!$G$28,C73&lt;=Personal!$G$28+5,L72&gt;0),AND(B73="February",MOD(C73-Personal!$G$28,5)=0,L72&gt;0)),K72+1,K72)</f>
        <v>1</v>
      </c>
      <c r="L73">
        <f>IF(AND(C73&gt;=Personal!$G$28,MAX(L$5:L72)&lt;$AO$8,OR(S72&gt;0,S73&gt;0)),L72+1,0)</f>
        <v>0</v>
      </c>
      <c r="M73" t="str">
        <f>IF(AND(C73&gt;=Personal!$G$28,MAX(L$5:L72)&lt;$AO$8,OR(S72&gt;0,S73&gt;0)),L72+1,"")</f>
        <v/>
      </c>
      <c r="N73">
        <f t="shared" si="79"/>
        <v>2028</v>
      </c>
      <c r="O73">
        <f t="shared" si="80"/>
        <v>45</v>
      </c>
      <c r="P73" s="11">
        <f t="shared" si="88"/>
        <v>16267.850285857166</v>
      </c>
      <c r="Q73" s="11">
        <f>$AD73*I73/(Calculations!$C$18^(A73-1+Calculations!$B$1/30))</f>
        <v>1097.5531720630438</v>
      </c>
      <c r="R73" s="11">
        <f>IF(Q73=0,0,SUM(Q73:Q$1071)*I73/Q73)</f>
        <v>479106.22010158125</v>
      </c>
      <c r="S73" s="11">
        <f>IF(S72&gt;0,MAX((S72+I73/2)*(Calculations!$C$18-1)+S72-I73,0),IF(AND(Personal!$G$28=Valuation!C73,Personal!$G$28&gt;Valuation!C72),Personal!$G$26,0))</f>
        <v>0</v>
      </c>
      <c r="T73">
        <f t="shared" si="71"/>
        <v>0</v>
      </c>
      <c r="U73" s="11"/>
      <c r="V73" s="121">
        <f>VLOOKUP(E73,Rates2,5)*VLOOKUP(E73,Mort_Imp_Retirees,C73-'Mort Imp Cume'!$C$4+2)</f>
        <v>1.0824822693478372E-4</v>
      </c>
      <c r="W73" s="15">
        <f t="shared" si="81"/>
        <v>0.99989175177306522</v>
      </c>
      <c r="X73" s="121">
        <f>VLOOKUP(F73,Rates2,6)*VLOOKUP(F73,Mort_Imp_Survivors,C73-'Mort Imp Cume'!$C$4+2)</f>
        <v>7.9988111240742279E-5</v>
      </c>
      <c r="Y73" s="15">
        <f t="shared" si="82"/>
        <v>0.99992001188875923</v>
      </c>
      <c r="Z73" s="121">
        <f>VLOOKUP(F73,Rates2,7)*VLOOKUP(F73,Mort_Imp_Survivors,C73-'Mort Imp Cume'!$C$4+2)</f>
        <v>2.1796343639525167E-4</v>
      </c>
      <c r="AA73" s="15">
        <f t="shared" si="83"/>
        <v>0.99978203656360476</v>
      </c>
      <c r="AB73" s="68">
        <f>PRODUCT(W$4:W72)</f>
        <v>0.99348832796900555</v>
      </c>
      <c r="AC73" s="15">
        <f>PRODUCT(Y$4:Y72)</f>
        <v>0.99463869367855318</v>
      </c>
      <c r="AD73" s="15">
        <f>PRODUCT(AA$4:AA72)</f>
        <v>0.98779349652738579</v>
      </c>
      <c r="AE73" s="15">
        <f t="shared" si="72"/>
        <v>0.98816193271598163</v>
      </c>
      <c r="AF73" s="15">
        <f t="shared" si="73"/>
        <v>5.3263952530238643E-3</v>
      </c>
      <c r="AG73" s="15">
        <f t="shared" si="74"/>
        <v>1.0695822107048505E-4</v>
      </c>
      <c r="AH73" s="15">
        <f t="shared" si="75"/>
        <v>6.4529793686535783E-3</v>
      </c>
      <c r="AI73" s="15">
        <f t="shared" si="84"/>
        <v>5.8692662340929444E-5</v>
      </c>
      <c r="AJ73" s="15">
        <f t="shared" si="85"/>
        <v>1.0754334998304775E-4</v>
      </c>
      <c r="AK73" s="15">
        <f t="shared" si="76"/>
        <v>8.0447720156132221E-5</v>
      </c>
      <c r="AL73">
        <f>IF(AL72&gt;0,AL72+1,IF(AND(B73="January",C73&gt;=Personal!$G$28,F73&lt;=100,AL72=0),1,0))</f>
        <v>0</v>
      </c>
      <c r="AM73">
        <f t="shared" si="86"/>
        <v>0</v>
      </c>
    </row>
    <row r="74" spans="1:39" x14ac:dyDescent="0.2">
      <c r="A74">
        <f t="shared" si="77"/>
        <v>70</v>
      </c>
      <c r="B74" t="str">
        <f t="shared" si="17"/>
        <v>November</v>
      </c>
      <c r="C74">
        <f t="shared" si="69"/>
        <v>2028</v>
      </c>
      <c r="D74">
        <f t="shared" si="18"/>
        <v>202811</v>
      </c>
      <c r="E74">
        <f t="shared" ref="E74:F74" si="91">E62+1</f>
        <v>47</v>
      </c>
      <c r="F74">
        <f t="shared" si="91"/>
        <v>45</v>
      </c>
      <c r="G74" s="11">
        <f>G73*IF($B74="January",(1+IF(C74&gt;Personal!$L$18+1,Calculations!$B$14,Calculations!$B$13)),1)</f>
        <v>1608.0484167236323</v>
      </c>
      <c r="H74" s="11">
        <f>IF(AND(Career!$F$15="Yes",$E74=62,$E73=61),G74,H73*IF($B74="January",(1+IF(C74&gt;Personal!$L$18+1,Calculations!$C$14,Calculations!$C$13)),1))</f>
        <v>1540.5161255546559</v>
      </c>
      <c r="I74" s="11">
        <f>H74*(1-'Retiree Assumptions'!$F$8)</f>
        <v>1355.6541904880971</v>
      </c>
      <c r="J74" s="11"/>
      <c r="K74">
        <f>IF(OR(AND(L75=0,L74&gt;0,S74=0,S73&gt;0),AND(L74=0,L73&gt;0,S74&gt;0,S73&gt;0),AND(L63=0,L62&gt;0,S62=0),AND(B74="February",C74&gt;=Personal!$G$28,C74&lt;=Personal!$G$28+5,L73&gt;0),AND(B74="February",MOD(C74-Personal!$G$28,5)=0,L73&gt;0)),K73+1,K73)</f>
        <v>1</v>
      </c>
      <c r="L74">
        <f>IF(AND(C74&gt;=Personal!$G$28,MAX(L$5:L73)&lt;$AO$8,OR(S73&gt;0,S74&gt;0)),L73+1,0)</f>
        <v>0</v>
      </c>
      <c r="M74" t="str">
        <f>IF(AND(C74&gt;=Personal!$G$28,MAX(L$5:L73)&lt;$AO$8,OR(S73&gt;0,S74&gt;0)),L73+1,"")</f>
        <v/>
      </c>
      <c r="N74">
        <f t="shared" si="79"/>
        <v>2028</v>
      </c>
      <c r="O74">
        <f t="shared" si="80"/>
        <v>45</v>
      </c>
      <c r="P74" s="11">
        <f t="shared" si="88"/>
        <v>16267.850285857166</v>
      </c>
      <c r="Q74" s="11">
        <f>$AD74*I74/(Calculations!$C$18^(A74-1+Calculations!$B$1/30))</f>
        <v>1094.1550689535397</v>
      </c>
      <c r="R74" s="11">
        <f>IF(Q74=0,0,SUM(Q74:Q$1071)*I74/Q74)</f>
        <v>479234.30960488465</v>
      </c>
      <c r="S74" s="11">
        <f>IF(S73&gt;0,MAX((S73+I74/2)*(Calculations!$C$18-1)+S73-I74,0),IF(AND(Personal!$G$28=Valuation!C74,Personal!$G$28&gt;Valuation!C73),Personal!$G$26,0))</f>
        <v>0</v>
      </c>
      <c r="T74">
        <f t="shared" si="71"/>
        <v>0</v>
      </c>
      <c r="U74" s="11"/>
      <c r="V74" s="121">
        <f>VLOOKUP(E74,Rates2,5)*VLOOKUP(E74,Mort_Imp_Retirees,C74-'Mort Imp Cume'!$C$4+2)</f>
        <v>1.0824822693478372E-4</v>
      </c>
      <c r="W74" s="15">
        <f t="shared" si="81"/>
        <v>0.99989175177306522</v>
      </c>
      <c r="X74" s="121">
        <f>VLOOKUP(F74,Rates2,6)*VLOOKUP(F74,Mort_Imp_Survivors,C74-'Mort Imp Cume'!$C$4+2)</f>
        <v>7.9988111240742279E-5</v>
      </c>
      <c r="Y74" s="15">
        <f t="shared" si="82"/>
        <v>0.99992001188875923</v>
      </c>
      <c r="Z74" s="121">
        <f>VLOOKUP(F74,Rates2,7)*VLOOKUP(F74,Mort_Imp_Survivors,C74-'Mort Imp Cume'!$C$4+2)</f>
        <v>2.1796343639525167E-4</v>
      </c>
      <c r="AA74" s="15">
        <f t="shared" si="83"/>
        <v>0.99978203656360476</v>
      </c>
      <c r="AB74" s="68">
        <f>PRODUCT(W$4:W73)</f>
        <v>0.99338078461902246</v>
      </c>
      <c r="AC74" s="15">
        <f>PRODUCT(Y$4:Y73)</f>
        <v>0.99455913440807886</v>
      </c>
      <c r="AD74" s="15">
        <f>PRODUCT(AA$4:AA73)</f>
        <v>0.98757819366243382</v>
      </c>
      <c r="AE74" s="15">
        <f t="shared" si="72"/>
        <v>0.98797593328831324</v>
      </c>
      <c r="AF74" s="15">
        <f t="shared" si="73"/>
        <v>5.4048513307092642E-3</v>
      </c>
      <c r="AG74" s="15">
        <f t="shared" si="74"/>
        <v>1.0693808857271834E-4</v>
      </c>
      <c r="AH74" s="15">
        <f t="shared" si="75"/>
        <v>6.5585310761658838E-3</v>
      </c>
      <c r="AI74" s="15">
        <f t="shared" si="84"/>
        <v>6.0684304811617004E-5</v>
      </c>
      <c r="AJ74" s="15">
        <f t="shared" si="85"/>
        <v>1.0753170860609345E-4</v>
      </c>
      <c r="AK74" s="15">
        <f t="shared" si="76"/>
        <v>8.0455848826107941E-5</v>
      </c>
      <c r="AL74">
        <f>IF(AL73&gt;0,AL73+1,IF(AND(B74="January",C74&gt;=Personal!$G$28,F74&lt;=100,AL73=0),1,0))</f>
        <v>0</v>
      </c>
      <c r="AM74">
        <f t="shared" si="86"/>
        <v>0</v>
      </c>
    </row>
    <row r="75" spans="1:39" x14ac:dyDescent="0.2">
      <c r="A75">
        <f t="shared" si="77"/>
        <v>71</v>
      </c>
      <c r="B75" t="str">
        <f t="shared" si="17"/>
        <v>December</v>
      </c>
      <c r="C75">
        <f t="shared" si="69"/>
        <v>2028</v>
      </c>
      <c r="D75">
        <f t="shared" si="18"/>
        <v>202812</v>
      </c>
      <c r="E75">
        <f t="shared" ref="E75:F75" si="92">E63+1</f>
        <v>47</v>
      </c>
      <c r="F75">
        <f t="shared" si="92"/>
        <v>45</v>
      </c>
      <c r="G75" s="11">
        <f>G74*IF($B75="January",(1+IF(C75&gt;Personal!$L$18+1,Calculations!$B$14,Calculations!$B$13)),1)</f>
        <v>1608.0484167236323</v>
      </c>
      <c r="H75" s="11">
        <f>IF(AND(Career!$F$15="Yes",$E75=62,$E74=61),G75,H74*IF($B75="January",(1+IF(C75&gt;Personal!$L$18+1,Calculations!$C$14,Calculations!$C$13)),1))</f>
        <v>1540.5161255546559</v>
      </c>
      <c r="I75" s="11">
        <f>H75*(1-'Retiree Assumptions'!$F$8)</f>
        <v>1355.6541904880971</v>
      </c>
      <c r="J75" s="11"/>
      <c r="K75">
        <f>IF(OR(AND(L76=0,L75&gt;0,S75=0,S74&gt;0),AND(L75=0,L74&gt;0,S75&gt;0,S74&gt;0),AND(L64=0,L63&gt;0,S63=0),AND(B75="February",C75&gt;=Personal!$G$28,C75&lt;=Personal!$G$28+5,L74&gt;0),AND(B75="February",MOD(C75-Personal!$G$28,5)=0,L74&gt;0)),K74+1,K74)</f>
        <v>1</v>
      </c>
      <c r="L75">
        <f>IF(AND(C75&gt;=Personal!$G$28,MAX(L$5:L74)&lt;$AO$8,OR(S74&gt;0,S75&gt;0)),L74+1,0)</f>
        <v>0</v>
      </c>
      <c r="M75" t="str">
        <f>IF(AND(C75&gt;=Personal!$G$28,MAX(L$5:L74)&lt;$AO$8,OR(S74&gt;0,S75&gt;0)),L74+1,"")</f>
        <v/>
      </c>
      <c r="N75">
        <f t="shared" si="79"/>
        <v>2028</v>
      </c>
      <c r="O75">
        <f t="shared" si="80"/>
        <v>45</v>
      </c>
      <c r="P75" s="11">
        <f t="shared" si="88"/>
        <v>16267.850285857166</v>
      </c>
      <c r="Q75" s="11">
        <f>$AD75*I75/(Calculations!$C$18^(A75-1+Calculations!$B$1/30))</f>
        <v>1090.7674866142695</v>
      </c>
      <c r="R75" s="11">
        <f>IF(Q75=0,0,SUM(Q75:Q$1071)*I75/Q75)</f>
        <v>479362.7969140858</v>
      </c>
      <c r="S75" s="11">
        <f>IF(S74&gt;0,MAX((S74+I75/2)*(Calculations!$C$18-1)+S74-I75,0),IF(AND(Personal!$G$28=Valuation!C75,Personal!$G$28&gt;Valuation!C74),Personal!$G$26,0))</f>
        <v>0</v>
      </c>
      <c r="T75">
        <f t="shared" si="71"/>
        <v>0</v>
      </c>
      <c r="U75" s="11"/>
      <c r="V75" s="121">
        <f>VLOOKUP(E75,Rates2,5)*VLOOKUP(E75,Mort_Imp_Retirees,C75-'Mort Imp Cume'!$C$4+2)</f>
        <v>1.0824822693478372E-4</v>
      </c>
      <c r="W75" s="15">
        <f t="shared" si="81"/>
        <v>0.99989175177306522</v>
      </c>
      <c r="X75" s="121">
        <f>VLOOKUP(F75,Rates2,6)*VLOOKUP(F75,Mort_Imp_Survivors,C75-'Mort Imp Cume'!$C$4+2)</f>
        <v>7.9988111240742279E-5</v>
      </c>
      <c r="Y75" s="15">
        <f t="shared" si="82"/>
        <v>0.99992001188875923</v>
      </c>
      <c r="Z75" s="121">
        <f>VLOOKUP(F75,Rates2,7)*VLOOKUP(F75,Mort_Imp_Survivors,C75-'Mort Imp Cume'!$C$4+2)</f>
        <v>2.1796343639525167E-4</v>
      </c>
      <c r="AA75" s="15">
        <f t="shared" si="83"/>
        <v>0.99978203656360476</v>
      </c>
      <c r="AB75" s="68">
        <f>PRODUCT(W$4:W74)</f>
        <v>0.99327325291041635</v>
      </c>
      <c r="AC75" s="15">
        <f>PRODUCT(Y$4:Y74)</f>
        <v>0.99447958150140026</v>
      </c>
      <c r="AD75" s="15">
        <f>PRODUCT(AA$4:AA74)</f>
        <v>0.9873629377256341</v>
      </c>
      <c r="AE75" s="15">
        <f t="shared" si="72"/>
        <v>0.98778996887088533</v>
      </c>
      <c r="AF75" s="15">
        <f t="shared" si="73"/>
        <v>5.4832840395310041E-3</v>
      </c>
      <c r="AG75" s="15">
        <f t="shared" si="74"/>
        <v>1.0691795986444496E-4</v>
      </c>
      <c r="AH75" s="15">
        <f t="shared" si="75"/>
        <v>6.6640396447675363E-3</v>
      </c>
      <c r="AI75" s="15">
        <f t="shared" si="84"/>
        <v>6.27074448161331E-5</v>
      </c>
      <c r="AJ75" s="15">
        <f t="shared" si="85"/>
        <v>1.0752006848929757E-4</v>
      </c>
      <c r="AK75" s="15">
        <f t="shared" si="76"/>
        <v>8.046397089378146E-5</v>
      </c>
      <c r="AL75">
        <f>IF(AL74&gt;0,AL74+1,IF(AND(B75="January",C75&gt;=Personal!$G$28,F75&lt;=100,AL74=0),1,0))</f>
        <v>0</v>
      </c>
      <c r="AM75">
        <f t="shared" si="86"/>
        <v>0</v>
      </c>
    </row>
    <row r="76" spans="1:39" x14ac:dyDescent="0.2">
      <c r="A76">
        <f t="shared" si="77"/>
        <v>72</v>
      </c>
      <c r="B76" t="str">
        <f t="shared" si="17"/>
        <v>January</v>
      </c>
      <c r="C76">
        <f t="shared" si="69"/>
        <v>2029</v>
      </c>
      <c r="D76">
        <f t="shared" si="18"/>
        <v>202901</v>
      </c>
      <c r="E76">
        <f t="shared" ref="E76:F76" si="93">E64+1</f>
        <v>48</v>
      </c>
      <c r="F76">
        <f t="shared" si="93"/>
        <v>46</v>
      </c>
      <c r="G76" s="11">
        <f>G75*IF($B76="January",(1+IF(C76&gt;Personal!$L$18+1,Calculations!$B$14,Calculations!$B$13)),1)</f>
        <v>1648.2496271417228</v>
      </c>
      <c r="H76" s="11">
        <f>IF(AND(Career!$F$15="Yes",$E76=62,$E75=61),G76,H75*IF($B76="January",(1+IF(C76&gt;Personal!$L$18+1,Calculations!$C$14,Calculations!$C$13)),1))</f>
        <v>1563.6238674379756</v>
      </c>
      <c r="I76" s="11">
        <f>H76*(1-'Retiree Assumptions'!$F$8)</f>
        <v>1375.9890033454185</v>
      </c>
      <c r="J76" s="11"/>
      <c r="K76">
        <f>IF(OR(AND(L77=0,L76&gt;0,S76=0,S75&gt;0),AND(L76=0,L75&gt;0,S76&gt;0,S75&gt;0),AND(L65=0,L64&gt;0,S64=0),AND(B76="February",C76&gt;=Personal!$G$28,C76&lt;=Personal!$G$28+5,L75&gt;0),AND(B76="February",MOD(C76-Personal!$G$28,5)=0,L75&gt;0)),K75+1,K75)</f>
        <v>1</v>
      </c>
      <c r="L76">
        <f>IF(AND(C76&gt;=Personal!$G$28,MAX(L$5:L75)&lt;$AO$8,OR(S75&gt;0,S76&gt;0)),L75+1,0)</f>
        <v>0</v>
      </c>
      <c r="M76" t="str">
        <f>IF(AND(C76&gt;=Personal!$G$28,MAX(L$5:L75)&lt;$AO$8,OR(S75&gt;0,S76&gt;0)),L75+1,"")</f>
        <v/>
      </c>
      <c r="N76">
        <f t="shared" si="79"/>
        <v>2029</v>
      </c>
      <c r="O76">
        <f t="shared" si="80"/>
        <v>46</v>
      </c>
      <c r="P76" s="11">
        <f t="shared" si="88"/>
        <v>16511.868040145022</v>
      </c>
      <c r="Q76" s="11">
        <f>$AD76*I76/(Calculations!$C$18^(A76-1+Calculations!$B$1/30))</f>
        <v>1103.7012483592587</v>
      </c>
      <c r="R76" s="11">
        <f>IF(Q76=0,0,SUM(Q76:Q$1071)*I76/Q76)</f>
        <v>479491.6832646454</v>
      </c>
      <c r="S76" s="11">
        <f>IF(S75&gt;0,MAX((S75+I76/2)*(Calculations!$C$18-1)+S75-I76,0),IF(AND(Personal!$G$28=Valuation!C76,Personal!$G$28&gt;Valuation!C75),Personal!$G$26,0))</f>
        <v>0</v>
      </c>
      <c r="T76">
        <f t="shared" si="71"/>
        <v>0</v>
      </c>
      <c r="U76" s="11"/>
      <c r="V76" s="121">
        <f>VLOOKUP(E76,Rates2,5)*VLOOKUP(E76,Mort_Imp_Retirees,C76-'Mort Imp Cume'!$C$4+2)</f>
        <v>1.1535768203248137E-4</v>
      </c>
      <c r="W76" s="15">
        <f t="shared" si="81"/>
        <v>0.99988464231796748</v>
      </c>
      <c r="X76" s="121">
        <f>VLOOKUP(F76,Rates2,6)*VLOOKUP(F76,Mort_Imp_Survivors,C76-'Mort Imp Cume'!$C$4+2)</f>
        <v>8.2276013737909813E-5</v>
      </c>
      <c r="Y76" s="15">
        <f t="shared" si="82"/>
        <v>0.99991772398626211</v>
      </c>
      <c r="Z76" s="121">
        <f>VLOOKUP(F76,Rates2,7)*VLOOKUP(F76,Mort_Imp_Survivors,C76-'Mort Imp Cume'!$C$4+2)</f>
        <v>2.3685560849090443E-4</v>
      </c>
      <c r="AA76" s="15">
        <f t="shared" si="83"/>
        <v>0.99976314439150915</v>
      </c>
      <c r="AB76" s="68">
        <f>PRODUCT(W$4:W75)</f>
        <v>0.99316573284192711</v>
      </c>
      <c r="AC76" s="15">
        <f>PRODUCT(Y$4:Y75)</f>
        <v>0.99440003495800844</v>
      </c>
      <c r="AD76" s="15">
        <f>PRODUCT(AA$4:AA75)</f>
        <v>0.98714772870675815</v>
      </c>
      <c r="AE76" s="15">
        <f t="shared" si="72"/>
        <v>0.9876040394571084</v>
      </c>
      <c r="AF76" s="15">
        <f t="shared" si="73"/>
        <v>5.5616933848187224E-3</v>
      </c>
      <c r="AG76" s="15">
        <f t="shared" si="74"/>
        <v>1.1391833923962732E-4</v>
      </c>
      <c r="AH76" s="15">
        <f t="shared" si="75"/>
        <v>6.7695050876507333E-3</v>
      </c>
      <c r="AI76" s="15">
        <f t="shared" si="84"/>
        <v>6.4762070422148474E-5</v>
      </c>
      <c r="AJ76" s="15">
        <f t="shared" si="85"/>
        <v>1.1456929681473537E-4</v>
      </c>
      <c r="AK76" s="15">
        <f t="shared" si="76"/>
        <v>8.2859518764706065E-5</v>
      </c>
      <c r="AL76">
        <f>IF(AL75&gt;0,AL75+1,IF(AND(B76="January",C76&gt;=Personal!$G$28,F76&lt;=100,AL75=0),1,0))</f>
        <v>0</v>
      </c>
      <c r="AM76">
        <f t="shared" si="86"/>
        <v>0</v>
      </c>
    </row>
    <row r="77" spans="1:39" x14ac:dyDescent="0.2">
      <c r="A77">
        <f t="shared" si="77"/>
        <v>73</v>
      </c>
      <c r="B77" t="str">
        <f t="shared" si="17"/>
        <v>February</v>
      </c>
      <c r="C77">
        <f t="shared" si="69"/>
        <v>2029</v>
      </c>
      <c r="D77">
        <f t="shared" si="18"/>
        <v>202902</v>
      </c>
      <c r="E77">
        <f t="shared" ref="E77:F77" si="94">E65+1</f>
        <v>48</v>
      </c>
      <c r="F77">
        <f t="shared" si="94"/>
        <v>46</v>
      </c>
      <c r="G77" s="11">
        <f>G76*IF($B77="January",(1+IF(C77&gt;Personal!$L$18+1,Calculations!$B$14,Calculations!$B$13)),1)</f>
        <v>1648.2496271417228</v>
      </c>
      <c r="H77" s="11">
        <f>IF(AND(Career!$F$15="Yes",$E77=62,$E76=61),G77,H76*IF($B77="January",(1+IF(C77&gt;Personal!$L$18+1,Calculations!$C$14,Calculations!$C$13)),1))</f>
        <v>1563.6238674379756</v>
      </c>
      <c r="I77" s="11">
        <f>H77*(1-'Retiree Assumptions'!$F$8)</f>
        <v>1375.9890033454185</v>
      </c>
      <c r="J77" s="11"/>
      <c r="K77">
        <f>IF(OR(AND(L78=0,L77&gt;0,S77=0,S76&gt;0),AND(L77=0,L76&gt;0,S77&gt;0,S76&gt;0),AND(L66=0,L65&gt;0,S65=0),AND(B77="February",C77&gt;=Personal!$G$28,C77&lt;=Personal!$G$28+5,L76&gt;0),AND(B77="February",MOD(C77-Personal!$G$28,5)=0,L76&gt;0)),K76+1,K76)</f>
        <v>1</v>
      </c>
      <c r="L77">
        <f>IF(AND(C77&gt;=Personal!$G$28,MAX(L$5:L76)&lt;$AO$8,OR(S76&gt;0,S77&gt;0)),L76+1,0)</f>
        <v>0</v>
      </c>
      <c r="M77" t="str">
        <f>IF(AND(C77&gt;=Personal!$G$28,MAX(L$5:L76)&lt;$AO$8,OR(S76&gt;0,S77&gt;0)),L76+1,"")</f>
        <v/>
      </c>
      <c r="N77">
        <f t="shared" si="79"/>
        <v>2029</v>
      </c>
      <c r="O77">
        <f t="shared" si="80"/>
        <v>46</v>
      </c>
      <c r="P77" s="11">
        <f t="shared" si="88"/>
        <v>16511.868040145022</v>
      </c>
      <c r="Q77" s="11">
        <f>$AD77*I77/(Calculations!$C$18^(A77-1+Calculations!$B$1/30))</f>
        <v>1100.263319077369</v>
      </c>
      <c r="R77" s="11">
        <f>IF(Q77=0,0,SUM(Q77:Q$1071)*I77/Q77)</f>
        <v>479609.63477256795</v>
      </c>
      <c r="S77" s="11">
        <f>IF(S76&gt;0,MAX((S76+I77/2)*(Calculations!$C$18-1)+S76-I77,0),IF(AND(Personal!$G$28=Valuation!C77,Personal!$G$28&gt;Valuation!C76),Personal!$G$26,0))</f>
        <v>0</v>
      </c>
      <c r="T77">
        <f t="shared" si="71"/>
        <v>0</v>
      </c>
      <c r="U77" s="11"/>
      <c r="V77" s="121">
        <f>VLOOKUP(E77,Rates2,5)*VLOOKUP(E77,Mort_Imp_Retirees,C77-'Mort Imp Cume'!$C$4+2)</f>
        <v>1.1535768203248137E-4</v>
      </c>
      <c r="W77" s="15">
        <f t="shared" si="81"/>
        <v>0.99988464231796748</v>
      </c>
      <c r="X77" s="121">
        <f>VLOOKUP(F77,Rates2,6)*VLOOKUP(F77,Mort_Imp_Survivors,C77-'Mort Imp Cume'!$C$4+2)</f>
        <v>8.2276013737909813E-5</v>
      </c>
      <c r="Y77" s="15">
        <f t="shared" si="82"/>
        <v>0.99991772398626211</v>
      </c>
      <c r="Z77" s="121">
        <f>VLOOKUP(F77,Rates2,7)*VLOOKUP(F77,Mort_Imp_Survivors,C77-'Mort Imp Cume'!$C$4+2)</f>
        <v>2.3685560849090443E-4</v>
      </c>
      <c r="AA77" s="15">
        <f t="shared" si="83"/>
        <v>0.99976314439150915</v>
      </c>
      <c r="AB77" s="68">
        <f>PRODUCT(W$4:W76)</f>
        <v>0.99305116354511236</v>
      </c>
      <c r="AC77" s="15">
        <f>PRODUCT(Y$4:Y76)</f>
        <v>0.99431821968707124</v>
      </c>
      <c r="AD77" s="15">
        <f>PRODUCT(AA$4:AA76)</f>
        <v>0.9869139172308049</v>
      </c>
      <c r="AE77" s="15">
        <f t="shared" si="72"/>
        <v>0.98740886499435077</v>
      </c>
      <c r="AF77" s="15">
        <f t="shared" si="73"/>
        <v>5.6422985507616217E-3</v>
      </c>
      <c r="AG77" s="15">
        <f t="shared" si="74"/>
        <v>1.1389582621844572E-4</v>
      </c>
      <c r="AH77" s="15">
        <f t="shared" si="75"/>
        <v>6.8818200316436429E-3</v>
      </c>
      <c r="AI77" s="15">
        <f t="shared" si="84"/>
        <v>6.7016423243969857E-5</v>
      </c>
      <c r="AJ77" s="15">
        <f t="shared" si="85"/>
        <v>1.1455608036622273E-4</v>
      </c>
      <c r="AK77" s="15">
        <f t="shared" si="76"/>
        <v>8.2870063012328995E-5</v>
      </c>
      <c r="AL77">
        <f>IF(AL76&gt;0,AL76+1,IF(AND(B77="January",C77&gt;=Personal!$G$28,F77&lt;=100,AL76=0),1,0))</f>
        <v>0</v>
      </c>
      <c r="AM77">
        <f t="shared" si="86"/>
        <v>0</v>
      </c>
    </row>
    <row r="78" spans="1:39" x14ac:dyDescent="0.2">
      <c r="A78">
        <f t="shared" si="77"/>
        <v>74</v>
      </c>
      <c r="B78" t="str">
        <f t="shared" si="17"/>
        <v>March</v>
      </c>
      <c r="C78">
        <f t="shared" si="69"/>
        <v>2029</v>
      </c>
      <c r="D78">
        <f t="shared" si="18"/>
        <v>202903</v>
      </c>
      <c r="E78">
        <f t="shared" ref="E78:F78" si="95">E66+1</f>
        <v>48</v>
      </c>
      <c r="F78">
        <f t="shared" si="95"/>
        <v>46</v>
      </c>
      <c r="G78" s="11">
        <f>G77*IF($B78="January",(1+IF(C78&gt;Personal!$L$18+1,Calculations!$B$14,Calculations!$B$13)),1)</f>
        <v>1648.2496271417228</v>
      </c>
      <c r="H78" s="11">
        <f>IF(AND(Career!$F$15="Yes",$E78=62,$E77=61),G78,H77*IF($B78="January",(1+IF(C78&gt;Personal!$L$18+1,Calculations!$C$14,Calculations!$C$13)),1))</f>
        <v>1563.6238674379756</v>
      </c>
      <c r="I78" s="11">
        <f>H78*(1-'Retiree Assumptions'!$F$8)</f>
        <v>1375.9890033454185</v>
      </c>
      <c r="J78" s="11"/>
      <c r="K78">
        <f>IF(OR(AND(L79=0,L78&gt;0,S78=0,S77&gt;0),AND(L78=0,L77&gt;0,S78&gt;0,S77&gt;0),AND(L67=0,L66&gt;0,S66=0),AND(B78="February",C78&gt;=Personal!$G$28,C78&lt;=Personal!$G$28+5,L77&gt;0),AND(B78="February",MOD(C78-Personal!$G$28,5)=0,L77&gt;0)),K77+1,K77)</f>
        <v>1</v>
      </c>
      <c r="L78">
        <f>IF(AND(C78&gt;=Personal!$G$28,MAX(L$5:L77)&lt;$AO$8,OR(S77&gt;0,S78&gt;0)),L77+1,0)</f>
        <v>0</v>
      </c>
      <c r="M78" t="str">
        <f>IF(AND(C78&gt;=Personal!$G$28,MAX(L$5:L77)&lt;$AO$8,OR(S77&gt;0,S78&gt;0)),L77+1,"")</f>
        <v/>
      </c>
      <c r="N78">
        <f t="shared" si="79"/>
        <v>2029</v>
      </c>
      <c r="O78">
        <f t="shared" si="80"/>
        <v>46</v>
      </c>
      <c r="P78" s="11">
        <f t="shared" si="88"/>
        <v>16511.868040145022</v>
      </c>
      <c r="Q78" s="11">
        <f>$AD78*I78/(Calculations!$C$18^(A78-1+Calculations!$B$1/30))</f>
        <v>1096.8360986333694</v>
      </c>
      <c r="R78" s="11">
        <f>IF(Q78=0,0,SUM(Q78:Q$1071)*I78/Q78)</f>
        <v>479727.95483675878</v>
      </c>
      <c r="S78" s="11">
        <f>IF(S77&gt;0,MAX((S77+I78/2)*(Calculations!$C$18-1)+S77-I78,0),IF(AND(Personal!$G$28=Valuation!C78,Personal!$G$28&gt;Valuation!C77),Personal!$G$26,0))</f>
        <v>0</v>
      </c>
      <c r="T78">
        <f t="shared" si="71"/>
        <v>0</v>
      </c>
      <c r="U78" s="11"/>
      <c r="V78" s="121">
        <f>VLOOKUP(E78,Rates2,5)*VLOOKUP(E78,Mort_Imp_Retirees,C78-'Mort Imp Cume'!$C$4+2)</f>
        <v>1.1535768203248137E-4</v>
      </c>
      <c r="W78" s="15">
        <f t="shared" si="81"/>
        <v>0.99988464231796748</v>
      </c>
      <c r="X78" s="121">
        <f>VLOOKUP(F78,Rates2,6)*VLOOKUP(F78,Mort_Imp_Survivors,C78-'Mort Imp Cume'!$C$4+2)</f>
        <v>8.2276013737909813E-5</v>
      </c>
      <c r="Y78" s="15">
        <f t="shared" si="82"/>
        <v>0.99991772398626211</v>
      </c>
      <c r="Z78" s="121">
        <f>VLOOKUP(F78,Rates2,7)*VLOOKUP(F78,Mort_Imp_Survivors,C78-'Mort Imp Cume'!$C$4+2)</f>
        <v>2.3685560849090443E-4</v>
      </c>
      <c r="AA78" s="15">
        <f t="shared" si="83"/>
        <v>0.99976314439150915</v>
      </c>
      <c r="AB78" s="68">
        <f>PRODUCT(W$4:W77)</f>
        <v>0.9929366074647461</v>
      </c>
      <c r="AC78" s="15">
        <f>PRODUCT(Y$4:Y77)</f>
        <v>0.99423641114756844</v>
      </c>
      <c r="AD78" s="15">
        <f>PRODUCT(AA$4:AA77)</f>
        <v>0.98668016113441115</v>
      </c>
      <c r="AE78" s="15">
        <f t="shared" si="72"/>
        <v>0.98721372910279104</v>
      </c>
      <c r="AF78" s="15">
        <f t="shared" si="73"/>
        <v>5.7228783619550187E-3</v>
      </c>
      <c r="AG78" s="15">
        <f t="shared" si="74"/>
        <v>1.1387331764638202E-4</v>
      </c>
      <c r="AH78" s="15">
        <f t="shared" si="75"/>
        <v>6.9940858601909685E-3</v>
      </c>
      <c r="AI78" s="15">
        <f t="shared" si="84"/>
        <v>6.9306675062975019E-5</v>
      </c>
      <c r="AJ78" s="15">
        <f t="shared" si="85"/>
        <v>1.1454286544232894E-4</v>
      </c>
      <c r="AK78" s="15">
        <f t="shared" si="76"/>
        <v>8.2880598800167578E-5</v>
      </c>
      <c r="AL78">
        <f>IF(AL77&gt;0,AL77+1,IF(AND(B78="January",C78&gt;=Personal!$G$28,F78&lt;=100,AL77=0),1,0))</f>
        <v>0</v>
      </c>
      <c r="AM78">
        <f t="shared" si="86"/>
        <v>0</v>
      </c>
    </row>
    <row r="79" spans="1:39" x14ac:dyDescent="0.2">
      <c r="A79">
        <f t="shared" si="77"/>
        <v>75</v>
      </c>
      <c r="B79" t="str">
        <f t="shared" si="17"/>
        <v>April</v>
      </c>
      <c r="C79">
        <f t="shared" si="69"/>
        <v>2029</v>
      </c>
      <c r="D79">
        <f t="shared" si="18"/>
        <v>202904</v>
      </c>
      <c r="E79">
        <f t="shared" ref="E79:F79" si="96">E67+1</f>
        <v>48</v>
      </c>
      <c r="F79">
        <f t="shared" si="96"/>
        <v>46</v>
      </c>
      <c r="G79" s="11">
        <f>G78*IF($B79="January",(1+IF(C79&gt;Personal!$L$18+1,Calculations!$B$14,Calculations!$B$13)),1)</f>
        <v>1648.2496271417228</v>
      </c>
      <c r="H79" s="11">
        <f>IF(AND(Career!$F$15="Yes",$E79=62,$E78=61),G79,H78*IF($B79="January",(1+IF(C79&gt;Personal!$L$18+1,Calculations!$C$14,Calculations!$C$13)),1))</f>
        <v>1563.6238674379756</v>
      </c>
      <c r="I79" s="11">
        <f>H79*(1-'Retiree Assumptions'!$F$8)</f>
        <v>1375.9890033454185</v>
      </c>
      <c r="J79" s="11"/>
      <c r="K79">
        <f>IF(OR(AND(L80=0,L79&gt;0,S79=0,S78&gt;0),AND(L79=0,L78&gt;0,S79&gt;0,S78&gt;0),AND(L68=0,L67&gt;0,S67=0),AND(B79="February",C79&gt;=Personal!$G$28,C79&lt;=Personal!$G$28+5,L78&gt;0),AND(B79="February",MOD(C79-Personal!$G$28,5)=0,L78&gt;0)),K78+1,K78)</f>
        <v>1</v>
      </c>
      <c r="L79">
        <f>IF(AND(C79&gt;=Personal!$G$28,MAX(L$5:L78)&lt;$AO$8,OR(S78&gt;0,S79&gt;0)),L78+1,0)</f>
        <v>0</v>
      </c>
      <c r="M79" t="str">
        <f>IF(AND(C79&gt;=Personal!$G$28,MAX(L$5:L78)&lt;$AO$8,OR(S78&gt;0,S79&gt;0)),L78+1,"")</f>
        <v/>
      </c>
      <c r="N79">
        <f t="shared" si="79"/>
        <v>2029</v>
      </c>
      <c r="O79">
        <f t="shared" si="80"/>
        <v>46</v>
      </c>
      <c r="P79" s="11">
        <f t="shared" si="88"/>
        <v>16511.868040145022</v>
      </c>
      <c r="Q79" s="11">
        <f>$AD79*I79/(Calculations!$C$18^(A79-1+Calculations!$B$1/30))</f>
        <v>1093.4195536702005</v>
      </c>
      <c r="R79" s="11">
        <f>IF(Q79=0,0,SUM(Q79:Q$1071)*I79/Q79)</f>
        <v>479846.64460882422</v>
      </c>
      <c r="S79" s="11">
        <f>IF(S78&gt;0,MAX((S78+I79/2)*(Calculations!$C$18-1)+S78-I79,0),IF(AND(Personal!$G$28=Valuation!C79,Personal!$G$28&gt;Valuation!C78),Personal!$G$26,0))</f>
        <v>0</v>
      </c>
      <c r="T79">
        <f t="shared" si="71"/>
        <v>0</v>
      </c>
      <c r="U79" s="11"/>
      <c r="V79" s="121">
        <f>VLOOKUP(E79,Rates2,5)*VLOOKUP(E79,Mort_Imp_Retirees,C79-'Mort Imp Cume'!$C$4+2)</f>
        <v>1.1535768203248137E-4</v>
      </c>
      <c r="W79" s="15">
        <f t="shared" si="81"/>
        <v>0.99988464231796748</v>
      </c>
      <c r="X79" s="121">
        <f>VLOOKUP(F79,Rates2,6)*VLOOKUP(F79,Mort_Imp_Survivors,C79-'Mort Imp Cume'!$C$4+2)</f>
        <v>8.2276013737909813E-5</v>
      </c>
      <c r="Y79" s="15">
        <f t="shared" si="82"/>
        <v>0.99991772398626211</v>
      </c>
      <c r="Z79" s="121">
        <f>VLOOKUP(F79,Rates2,7)*VLOOKUP(F79,Mort_Imp_Survivors,C79-'Mort Imp Cume'!$C$4+2)</f>
        <v>2.3685560849090443E-4</v>
      </c>
      <c r="AA79" s="15">
        <f t="shared" si="83"/>
        <v>0.99976314439150915</v>
      </c>
      <c r="AB79" s="68">
        <f>PRODUCT(W$4:W78)</f>
        <v>0.99282206459930378</v>
      </c>
      <c r="AC79" s="15">
        <f>PRODUCT(Y$4:Y78)</f>
        <v>0.99415460933894617</v>
      </c>
      <c r="AD79" s="15">
        <f>PRODUCT(AA$4:AA78)</f>
        <v>0.98644646040445982</v>
      </c>
      <c r="AE79" s="15">
        <f t="shared" si="72"/>
        <v>0.98701863177480686</v>
      </c>
      <c r="AF79" s="15">
        <f t="shared" si="73"/>
        <v>5.8034328244969515E-3</v>
      </c>
      <c r="AG79" s="15">
        <f t="shared" si="74"/>
        <v>1.1385081352255698E-4</v>
      </c>
      <c r="AH79" s="15">
        <f t="shared" si="75"/>
        <v>7.1063025893750974E-3</v>
      </c>
      <c r="AI79" s="15">
        <f t="shared" si="84"/>
        <v>7.1632811321086128E-5</v>
      </c>
      <c r="AJ79" s="15">
        <f t="shared" si="85"/>
        <v>1.1452965204287816E-4</v>
      </c>
      <c r="AK79" s="15">
        <f t="shared" si="76"/>
        <v>8.2891126131403881E-5</v>
      </c>
      <c r="AL79">
        <f>IF(AL78&gt;0,AL78+1,IF(AND(B79="January",C79&gt;=Personal!$G$28,F79&lt;=100,AL78=0),1,0))</f>
        <v>0</v>
      </c>
      <c r="AM79">
        <f t="shared" si="86"/>
        <v>0</v>
      </c>
    </row>
    <row r="80" spans="1:39" x14ac:dyDescent="0.2">
      <c r="A80">
        <f t="shared" si="77"/>
        <v>76</v>
      </c>
      <c r="B80" t="str">
        <f t="shared" ref="B80:B143" si="97">B68</f>
        <v>May</v>
      </c>
      <c r="C80">
        <f t="shared" si="69"/>
        <v>2029</v>
      </c>
      <c r="D80">
        <f t="shared" si="18"/>
        <v>202905</v>
      </c>
      <c r="E80">
        <f t="shared" ref="E80:F80" si="98">E68+1</f>
        <v>48</v>
      </c>
      <c r="F80">
        <f t="shared" si="98"/>
        <v>46</v>
      </c>
      <c r="G80" s="11">
        <f>G79*IF($B80="January",(1+IF(C80&gt;Personal!$L$18+1,Calculations!$B$14,Calculations!$B$13)),1)</f>
        <v>1648.2496271417228</v>
      </c>
      <c r="H80" s="11">
        <f>IF(AND(Career!$F$15="Yes",$E80=62,$E79=61),G80,H79*IF($B80="January",(1+IF(C80&gt;Personal!$L$18+1,Calculations!$C$14,Calculations!$C$13)),1))</f>
        <v>1563.6238674379756</v>
      </c>
      <c r="I80" s="11">
        <f>H80*(1-'Retiree Assumptions'!$F$8)</f>
        <v>1375.9890033454185</v>
      </c>
      <c r="J80" s="11"/>
      <c r="K80">
        <f>IF(OR(AND(L81=0,L80&gt;0,S80=0,S79&gt;0),AND(L80=0,L79&gt;0,S80&gt;0,S79&gt;0),AND(L69=0,L68&gt;0,S68=0),AND(B80="February",C80&gt;=Personal!$G$28,C80&lt;=Personal!$G$28+5,L79&gt;0),AND(B80="February",MOD(C80-Personal!$G$28,5)=0,L79&gt;0)),K79+1,K79)</f>
        <v>1</v>
      </c>
      <c r="L80">
        <f>IF(AND(C80&gt;=Personal!$G$28,MAX(L$5:L79)&lt;$AO$8,OR(S79&gt;0,S80&gt;0)),L79+1,0)</f>
        <v>0</v>
      </c>
      <c r="M80" t="str">
        <f>IF(AND(C80&gt;=Personal!$G$28,MAX(L$5:L79)&lt;$AO$8,OR(S79&gt;0,S80&gt;0)),L79+1,"")</f>
        <v/>
      </c>
      <c r="N80">
        <f t="shared" si="79"/>
        <v>2029</v>
      </c>
      <c r="O80">
        <f t="shared" si="80"/>
        <v>46</v>
      </c>
      <c r="P80" s="11">
        <f t="shared" si="88"/>
        <v>16511.868040145022</v>
      </c>
      <c r="Q80" s="11">
        <f>$AD80*I80/(Calculations!$C$18^(A80-1+Calculations!$B$1/30))</f>
        <v>1090.013650934708</v>
      </c>
      <c r="R80" s="11">
        <f>IF(Q80=0,0,SUM(Q80:Q$1071)*I80/Q80)</f>
        <v>479965.70524396922</v>
      </c>
      <c r="S80" s="11">
        <f>IF(S79&gt;0,MAX((S79+I80/2)*(Calculations!$C$18-1)+S79-I80,0),IF(AND(Personal!$G$28=Valuation!C80,Personal!$G$28&gt;Valuation!C79),Personal!$G$26,0))</f>
        <v>0</v>
      </c>
      <c r="T80">
        <f t="shared" si="71"/>
        <v>0</v>
      </c>
      <c r="U80" s="11"/>
      <c r="V80" s="121">
        <f>VLOOKUP(E80,Rates2,5)*VLOOKUP(E80,Mort_Imp_Retirees,C80-'Mort Imp Cume'!$C$4+2)</f>
        <v>1.1535768203248137E-4</v>
      </c>
      <c r="W80" s="15">
        <f t="shared" si="81"/>
        <v>0.99988464231796748</v>
      </c>
      <c r="X80" s="121">
        <f>VLOOKUP(F80,Rates2,6)*VLOOKUP(F80,Mort_Imp_Survivors,C80-'Mort Imp Cume'!$C$4+2)</f>
        <v>8.2276013737909813E-5</v>
      </c>
      <c r="Y80" s="15">
        <f t="shared" si="82"/>
        <v>0.99991772398626211</v>
      </c>
      <c r="Z80" s="121">
        <f>VLOOKUP(F80,Rates2,7)*VLOOKUP(F80,Mort_Imp_Survivors,C80-'Mort Imp Cume'!$C$4+2)</f>
        <v>2.3685560849090443E-4</v>
      </c>
      <c r="AA80" s="15">
        <f t="shared" si="83"/>
        <v>0.99976314439150915</v>
      </c>
      <c r="AB80" s="68">
        <f>PRODUCT(W$4:W79)</f>
        <v>0.99270753494726083</v>
      </c>
      <c r="AC80" s="15">
        <f>PRODUCT(Y$4:Y79)</f>
        <v>0.99407281426065064</v>
      </c>
      <c r="AD80" s="15">
        <f>PRODUCT(AA$4:AA79)</f>
        <v>0.98621281502783709</v>
      </c>
      <c r="AE80" s="15">
        <f t="shared" si="72"/>
        <v>0.98682357300277679</v>
      </c>
      <c r="AF80" s="15">
        <f t="shared" si="73"/>
        <v>5.8839619444840622E-3</v>
      </c>
      <c r="AG80" s="15">
        <f t="shared" si="74"/>
        <v>1.1382831384609149E-4</v>
      </c>
      <c r="AH80" s="15">
        <f t="shared" si="75"/>
        <v>7.2184702352737279E-3</v>
      </c>
      <c r="AI80" s="15">
        <f t="shared" si="84"/>
        <v>7.3994817465421713E-5</v>
      </c>
      <c r="AJ80" s="15">
        <f t="shared" si="85"/>
        <v>1.145164401676945E-4</v>
      </c>
      <c r="AK80" s="15">
        <f t="shared" si="76"/>
        <v>8.2901645009218953E-5</v>
      </c>
      <c r="AL80">
        <f>IF(AL79&gt;0,AL79+1,IF(AND(B80="January",C80&gt;=Personal!$G$28,F80&lt;=100,AL79=0),1,0))</f>
        <v>0</v>
      </c>
      <c r="AM80">
        <f t="shared" si="86"/>
        <v>0</v>
      </c>
    </row>
    <row r="81" spans="1:39" x14ac:dyDescent="0.2">
      <c r="A81">
        <f t="shared" si="77"/>
        <v>77</v>
      </c>
      <c r="B81" t="str">
        <f t="shared" si="97"/>
        <v>June</v>
      </c>
      <c r="C81">
        <f t="shared" si="69"/>
        <v>2029</v>
      </c>
      <c r="D81">
        <f t="shared" ref="D81:D144" si="99">D69+100</f>
        <v>202906</v>
      </c>
      <c r="E81">
        <f t="shared" ref="E81:F81" si="100">E69+1</f>
        <v>48</v>
      </c>
      <c r="F81">
        <f t="shared" si="100"/>
        <v>46</v>
      </c>
      <c r="G81" s="11">
        <f>G80*IF($B81="January",(1+IF(C81&gt;Personal!$L$18+1,Calculations!$B$14,Calculations!$B$13)),1)</f>
        <v>1648.2496271417228</v>
      </c>
      <c r="H81" s="11">
        <f>IF(AND(Career!$F$15="Yes",$E81=62,$E80=61),G81,H80*IF($B81="January",(1+IF(C81&gt;Personal!$L$18+1,Calculations!$C$14,Calculations!$C$13)),1))</f>
        <v>1563.6238674379756</v>
      </c>
      <c r="I81" s="11">
        <f>H81*(1-'Retiree Assumptions'!$F$8)</f>
        <v>1375.9890033454185</v>
      </c>
      <c r="J81" s="11"/>
      <c r="K81">
        <f>IF(OR(AND(L82=0,L81&gt;0,S81=0,S80&gt;0),AND(L81=0,L80&gt;0,S81&gt;0,S80&gt;0),AND(L70=0,L69&gt;0,S69=0),AND(B81="February",C81&gt;=Personal!$G$28,C81&lt;=Personal!$G$28+5,L80&gt;0),AND(B81="February",MOD(C81-Personal!$G$28,5)=0,L80&gt;0)),K80+1,K80)</f>
        <v>1</v>
      </c>
      <c r="L81">
        <f>IF(AND(C81&gt;=Personal!$G$28,MAX(L$5:L80)&lt;$AO$8,OR(S80&gt;0,S81&gt;0)),L80+1,0)</f>
        <v>0</v>
      </c>
      <c r="M81" t="str">
        <f>IF(AND(C81&gt;=Personal!$G$28,MAX(L$5:L80)&lt;$AO$8,OR(S80&gt;0,S81&gt;0)),L80+1,"")</f>
        <v/>
      </c>
      <c r="N81">
        <f t="shared" si="79"/>
        <v>2029</v>
      </c>
      <c r="O81">
        <f t="shared" si="80"/>
        <v>46</v>
      </c>
      <c r="P81" s="11">
        <f t="shared" si="88"/>
        <v>16511.868040145022</v>
      </c>
      <c r="Q81" s="11">
        <f>$AD81*I81/(Calculations!$C$18^(A81-1+Calculations!$B$1/30))</f>
        <v>1086.6183572773177</v>
      </c>
      <c r="R81" s="11">
        <f>IF(Q81=0,0,SUM(Q81:Q$1071)*I81/Q81)</f>
        <v>480085.1379010083</v>
      </c>
      <c r="S81" s="11">
        <f>IF(S80&gt;0,MAX((S80+I81/2)*(Calculations!$C$18-1)+S80-I81,0),IF(AND(Personal!$G$28=Valuation!C81,Personal!$G$28&gt;Valuation!C80),Personal!$G$26,0))</f>
        <v>0</v>
      </c>
      <c r="T81">
        <f t="shared" si="71"/>
        <v>0</v>
      </c>
      <c r="U81" s="11"/>
      <c r="V81" s="121">
        <f>VLOOKUP(E81,Rates2,5)*VLOOKUP(E81,Mort_Imp_Retirees,C81-'Mort Imp Cume'!$C$4+2)</f>
        <v>1.1535768203248137E-4</v>
      </c>
      <c r="W81" s="15">
        <f t="shared" si="81"/>
        <v>0.99988464231796748</v>
      </c>
      <c r="X81" s="121">
        <f>VLOOKUP(F81,Rates2,6)*VLOOKUP(F81,Mort_Imp_Survivors,C81-'Mort Imp Cume'!$C$4+2)</f>
        <v>8.2276013737909813E-5</v>
      </c>
      <c r="Y81" s="15">
        <f t="shared" si="82"/>
        <v>0.99991772398626211</v>
      </c>
      <c r="Z81" s="121">
        <f>VLOOKUP(F81,Rates2,7)*VLOOKUP(F81,Mort_Imp_Survivors,C81-'Mort Imp Cume'!$C$4+2)</f>
        <v>2.3685560849090443E-4</v>
      </c>
      <c r="AA81" s="15">
        <f t="shared" si="83"/>
        <v>0.99976314439150915</v>
      </c>
      <c r="AB81" s="68">
        <f>PRODUCT(W$4:W80)</f>
        <v>0.99259301850709314</v>
      </c>
      <c r="AC81" s="15">
        <f>PRODUCT(Y$4:Y80)</f>
        <v>0.99399102591212807</v>
      </c>
      <c r="AD81" s="15">
        <f>PRODUCT(AA$4:AA80)</f>
        <v>0.9859792249914322</v>
      </c>
      <c r="AE81" s="15">
        <f t="shared" si="72"/>
        <v>0.98662855277908146</v>
      </c>
      <c r="AF81" s="15">
        <f t="shared" si="73"/>
        <v>5.9644657280117077E-3</v>
      </c>
      <c r="AG81" s="15">
        <f t="shared" si="74"/>
        <v>1.1380581861610669E-4</v>
      </c>
      <c r="AH81" s="15">
        <f t="shared" si="75"/>
        <v>7.3305888139598707E-3</v>
      </c>
      <c r="AI81" s="15">
        <f t="shared" si="84"/>
        <v>7.6392678946963534E-5</v>
      </c>
      <c r="AJ81" s="15">
        <f t="shared" si="85"/>
        <v>1.1450322981660215E-4</v>
      </c>
      <c r="AK81" s="15">
        <f t="shared" si="76"/>
        <v>8.2912155436792867E-5</v>
      </c>
      <c r="AL81">
        <f>IF(AL80&gt;0,AL80+1,IF(AND(B81="January",C81&gt;=Personal!$G$28,F81&lt;=100,AL80=0),1,0))</f>
        <v>0</v>
      </c>
      <c r="AM81">
        <f t="shared" si="86"/>
        <v>0</v>
      </c>
    </row>
    <row r="82" spans="1:39" x14ac:dyDescent="0.2">
      <c r="A82">
        <f t="shared" si="77"/>
        <v>78</v>
      </c>
      <c r="B82" t="str">
        <f t="shared" si="97"/>
        <v>July</v>
      </c>
      <c r="C82">
        <f t="shared" si="69"/>
        <v>2029</v>
      </c>
      <c r="D82">
        <f t="shared" si="99"/>
        <v>202907</v>
      </c>
      <c r="E82">
        <f t="shared" ref="E82:F82" si="101">E70+1</f>
        <v>48</v>
      </c>
      <c r="F82">
        <f t="shared" si="101"/>
        <v>46</v>
      </c>
      <c r="G82" s="11">
        <f>G81*IF($B82="January",(1+IF(C82&gt;Personal!$L$18+1,Calculations!$B$14,Calculations!$B$13)),1)</f>
        <v>1648.2496271417228</v>
      </c>
      <c r="H82" s="11">
        <f>IF(AND(Career!$F$15="Yes",$E82=62,$E81=61),G82,H81*IF($B82="January",(1+IF(C82&gt;Personal!$L$18+1,Calculations!$C$14,Calculations!$C$13)),1))</f>
        <v>1563.6238674379756</v>
      </c>
      <c r="I82" s="11">
        <f>H82*(1-'Retiree Assumptions'!$F$8)</f>
        <v>1375.9890033454185</v>
      </c>
      <c r="J82" s="11"/>
      <c r="K82">
        <f>IF(OR(AND(L83=0,L82&gt;0,S82=0,S81&gt;0),AND(L82=0,L81&gt;0,S82&gt;0,S81&gt;0),AND(L71=0,L70&gt;0,S70=0),AND(B82="February",C82&gt;=Personal!$G$28,C82&lt;=Personal!$G$28+5,L81&gt;0),AND(B82="February",MOD(C82-Personal!$G$28,5)=0,L81&gt;0)),K81+1,K81)</f>
        <v>1</v>
      </c>
      <c r="L82">
        <f>IF(AND(C82&gt;=Personal!$G$28,MAX(L$5:L81)&lt;$AO$8,OR(S81&gt;0,S82&gt;0)),L81+1,0)</f>
        <v>0</v>
      </c>
      <c r="M82" t="str">
        <f>IF(AND(C82&gt;=Personal!$G$28,MAX(L$5:L81)&lt;$AO$8,OR(S81&gt;0,S82&gt;0)),L81+1,"")</f>
        <v/>
      </c>
      <c r="N82">
        <f t="shared" si="79"/>
        <v>2029</v>
      </c>
      <c r="O82">
        <f t="shared" si="80"/>
        <v>46</v>
      </c>
      <c r="P82" s="11">
        <f t="shared" si="88"/>
        <v>16511.868040145022</v>
      </c>
      <c r="Q82" s="11">
        <f>$AD82*I82/(Calculations!$C$18^(A82-1+Calculations!$B$1/30))</f>
        <v>1083.2336396517139</v>
      </c>
      <c r="R82" s="11">
        <f>IF(Q82=0,0,SUM(Q82:Q$1071)*I82/Q82)</f>
        <v>480204.94374237681</v>
      </c>
      <c r="S82" s="11">
        <f>IF(S81&gt;0,MAX((S81+I82/2)*(Calculations!$C$18-1)+S81-I82,0),IF(AND(Personal!$G$28=Valuation!C82,Personal!$G$28&gt;Valuation!C81),Personal!$G$26,0))</f>
        <v>0</v>
      </c>
      <c r="T82">
        <f t="shared" si="71"/>
        <v>0</v>
      </c>
      <c r="U82" s="11"/>
      <c r="V82" s="121">
        <f>VLOOKUP(E82,Rates2,5)*VLOOKUP(E82,Mort_Imp_Retirees,C82-'Mort Imp Cume'!$C$4+2)</f>
        <v>1.1535768203248137E-4</v>
      </c>
      <c r="W82" s="15">
        <f t="shared" si="81"/>
        <v>0.99988464231796748</v>
      </c>
      <c r="X82" s="121">
        <f>VLOOKUP(F82,Rates2,6)*VLOOKUP(F82,Mort_Imp_Survivors,C82-'Mort Imp Cume'!$C$4+2)</f>
        <v>8.2276013737909813E-5</v>
      </c>
      <c r="Y82" s="15">
        <f t="shared" si="82"/>
        <v>0.99991772398626211</v>
      </c>
      <c r="Z82" s="121">
        <f>VLOOKUP(F82,Rates2,7)*VLOOKUP(F82,Mort_Imp_Survivors,C82-'Mort Imp Cume'!$C$4+2)</f>
        <v>2.3685560849090443E-4</v>
      </c>
      <c r="AA82" s="15">
        <f t="shared" si="83"/>
        <v>0.99976314439150915</v>
      </c>
      <c r="AB82" s="68">
        <f>PRODUCT(W$4:W81)</f>
        <v>0.99247851527727649</v>
      </c>
      <c r="AC82" s="15">
        <f>PRODUCT(Y$4:Y81)</f>
        <v>0.99390924429282479</v>
      </c>
      <c r="AD82" s="15">
        <f>PRODUCT(AA$4:AA81)</f>
        <v>0.98574569028213754</v>
      </c>
      <c r="AE82" s="15">
        <f t="shared" si="72"/>
        <v>0.98643357109610263</v>
      </c>
      <c r="AF82" s="15">
        <f t="shared" si="73"/>
        <v>6.0449441811738511E-3</v>
      </c>
      <c r="AG82" s="15">
        <f t="shared" si="74"/>
        <v>1.1378332783172379E-4</v>
      </c>
      <c r="AH82" s="15">
        <f t="shared" si="75"/>
        <v>7.4426583415018507E-3</v>
      </c>
      <c r="AI82" s="15">
        <f t="shared" si="84"/>
        <v>7.8826381221663334E-5</v>
      </c>
      <c r="AJ82" s="15">
        <f t="shared" si="85"/>
        <v>1.1449002098942527E-4</v>
      </c>
      <c r="AK82" s="15">
        <f t="shared" si="76"/>
        <v>8.2922657417304707E-5</v>
      </c>
      <c r="AL82">
        <f>IF(AL81&gt;0,AL81+1,IF(AND(B82="January",C82&gt;=Personal!$G$28,F82&lt;=100,AL81=0),1,0))</f>
        <v>0</v>
      </c>
      <c r="AM82">
        <f t="shared" si="86"/>
        <v>0</v>
      </c>
    </row>
    <row r="83" spans="1:39" x14ac:dyDescent="0.2">
      <c r="A83">
        <f t="shared" si="77"/>
        <v>79</v>
      </c>
      <c r="B83" t="str">
        <f t="shared" si="97"/>
        <v>August</v>
      </c>
      <c r="C83">
        <f t="shared" si="69"/>
        <v>2029</v>
      </c>
      <c r="D83">
        <f t="shared" si="99"/>
        <v>202908</v>
      </c>
      <c r="E83">
        <f t="shared" ref="E83:F83" si="102">E71+1</f>
        <v>48</v>
      </c>
      <c r="F83">
        <f t="shared" si="102"/>
        <v>46</v>
      </c>
      <c r="G83" s="11">
        <f>G82*IF($B83="January",(1+IF(C83&gt;Personal!$L$18+1,Calculations!$B$14,Calculations!$B$13)),1)</f>
        <v>1648.2496271417228</v>
      </c>
      <c r="H83" s="11">
        <f>IF(AND(Career!$F$15="Yes",$E83=62,$E82=61),G83,H82*IF($B83="January",(1+IF(C83&gt;Personal!$L$18+1,Calculations!$C$14,Calculations!$C$13)),1))</f>
        <v>1563.6238674379756</v>
      </c>
      <c r="I83" s="11">
        <f>H83*(1-'Retiree Assumptions'!$F$8)</f>
        <v>1375.9890033454185</v>
      </c>
      <c r="J83" s="11"/>
      <c r="K83">
        <f>IF(OR(AND(L84=0,L83&gt;0,S83=0,S82&gt;0),AND(L83=0,L82&gt;0,S83&gt;0,S82&gt;0),AND(L72=0,L71&gt;0,S71=0),AND(B83="February",C83&gt;=Personal!$G$28,C83&lt;=Personal!$G$28+5,L82&gt;0),AND(B83="February",MOD(C83-Personal!$G$28,5)=0,L82&gt;0)),K82+1,K82)</f>
        <v>1</v>
      </c>
      <c r="L83">
        <f>IF(AND(C83&gt;=Personal!$G$28,MAX(L$5:L82)&lt;$AO$8,OR(S82&gt;0,S83&gt;0)),L82+1,0)</f>
        <v>0</v>
      </c>
      <c r="M83" t="str">
        <f>IF(AND(C83&gt;=Personal!$G$28,MAX(L$5:L82)&lt;$AO$8,OR(S82&gt;0,S83&gt;0)),L82+1,"")</f>
        <v/>
      </c>
      <c r="N83">
        <f t="shared" si="79"/>
        <v>2029</v>
      </c>
      <c r="O83">
        <f t="shared" si="80"/>
        <v>46</v>
      </c>
      <c r="P83" s="11">
        <f t="shared" si="88"/>
        <v>16511.868040145022</v>
      </c>
      <c r="Q83" s="11">
        <f>$AD83*I83/(Calculations!$C$18^(A83-1+Calculations!$B$1/30))</f>
        <v>1079.859465114517</v>
      </c>
      <c r="R83" s="11">
        <f>IF(Q83=0,0,SUM(Q83:Q$1071)*I83/Q83)</f>
        <v>480325.12393414206</v>
      </c>
      <c r="S83" s="11">
        <f>IF(S82&gt;0,MAX((S82+I83/2)*(Calculations!$C$18-1)+S82-I83,0),IF(AND(Personal!$G$28=Valuation!C83,Personal!$G$28&gt;Valuation!C82),Personal!$G$26,0))</f>
        <v>0</v>
      </c>
      <c r="T83">
        <f t="shared" si="71"/>
        <v>0</v>
      </c>
      <c r="U83" s="11"/>
      <c r="V83" s="121">
        <f>VLOOKUP(E83,Rates2,5)*VLOOKUP(E83,Mort_Imp_Retirees,C83-'Mort Imp Cume'!$C$4+2)</f>
        <v>1.1535768203248137E-4</v>
      </c>
      <c r="W83" s="15">
        <f t="shared" si="81"/>
        <v>0.99988464231796748</v>
      </c>
      <c r="X83" s="121">
        <f>VLOOKUP(F83,Rates2,6)*VLOOKUP(F83,Mort_Imp_Survivors,C83-'Mort Imp Cume'!$C$4+2)</f>
        <v>8.2276013737909813E-5</v>
      </c>
      <c r="Y83" s="15">
        <f t="shared" si="82"/>
        <v>0.99991772398626211</v>
      </c>
      <c r="Z83" s="121">
        <f>VLOOKUP(F83,Rates2,7)*VLOOKUP(F83,Mort_Imp_Survivors,C83-'Mort Imp Cume'!$C$4+2)</f>
        <v>2.3685560849090443E-4</v>
      </c>
      <c r="AA83" s="15">
        <f t="shared" si="83"/>
        <v>0.99976314439150915</v>
      </c>
      <c r="AB83" s="68">
        <f>PRODUCT(W$4:W82)</f>
        <v>0.99236402525628697</v>
      </c>
      <c r="AC83" s="15">
        <f>PRODUCT(Y$4:Y82)</f>
        <v>0.99382746940218714</v>
      </c>
      <c r="AD83" s="15">
        <f>PRODUCT(AA$4:AA82)</f>
        <v>0.98551221088684848</v>
      </c>
      <c r="AE83" s="15">
        <f t="shared" si="72"/>
        <v>0.98623862794622386</v>
      </c>
      <c r="AF83" s="15">
        <f t="shared" si="73"/>
        <v>6.125397310063169E-3</v>
      </c>
      <c r="AG83" s="15">
        <f t="shared" si="74"/>
        <v>1.1376084149206428E-4</v>
      </c>
      <c r="AH83" s="15">
        <f t="shared" si="75"/>
        <v>7.5546788339633086E-3</v>
      </c>
      <c r="AI83" s="15">
        <f t="shared" si="84"/>
        <v>8.1295909749666551E-5</v>
      </c>
      <c r="AJ83" s="15">
        <f t="shared" si="85"/>
        <v>1.1447681368598806E-4</v>
      </c>
      <c r="AK83" s="15">
        <f t="shared" si="76"/>
        <v>8.2933150953932582E-5</v>
      </c>
      <c r="AL83">
        <f>IF(AL82&gt;0,AL82+1,IF(AND(B83="January",C83&gt;=Personal!$G$28,F83&lt;=100,AL82=0),1,0))</f>
        <v>0</v>
      </c>
      <c r="AM83">
        <f t="shared" si="86"/>
        <v>0</v>
      </c>
    </row>
    <row r="84" spans="1:39" x14ac:dyDescent="0.2">
      <c r="A84">
        <f t="shared" si="77"/>
        <v>80</v>
      </c>
      <c r="B84" t="str">
        <f t="shared" si="97"/>
        <v>September</v>
      </c>
      <c r="C84">
        <f t="shared" si="69"/>
        <v>2029</v>
      </c>
      <c r="D84">
        <f t="shared" si="99"/>
        <v>202909</v>
      </c>
      <c r="E84">
        <f t="shared" ref="E84:F84" si="103">E72+1</f>
        <v>48</v>
      </c>
      <c r="F84">
        <f t="shared" si="103"/>
        <v>46</v>
      </c>
      <c r="G84" s="11">
        <f>G83*IF($B84="January",(1+IF(C84&gt;Personal!$L$18+1,Calculations!$B$14,Calculations!$B$13)),1)</f>
        <v>1648.2496271417228</v>
      </c>
      <c r="H84" s="11">
        <f>IF(AND(Career!$F$15="Yes",$E84=62,$E83=61),G84,H83*IF($B84="January",(1+IF(C84&gt;Personal!$L$18+1,Calculations!$C$14,Calculations!$C$13)),1))</f>
        <v>1563.6238674379756</v>
      </c>
      <c r="I84" s="11">
        <f>H84*(1-'Retiree Assumptions'!$F$8)</f>
        <v>1375.9890033454185</v>
      </c>
      <c r="J84" s="11"/>
      <c r="K84">
        <f>IF(OR(AND(L85=0,L84&gt;0,S84=0,S83&gt;0),AND(L84=0,L83&gt;0,S84&gt;0,S83&gt;0),AND(L73=0,L72&gt;0,S72=0),AND(B84="February",C84&gt;=Personal!$G$28,C84&lt;=Personal!$G$28+5,L83&gt;0),AND(B84="February",MOD(C84-Personal!$G$28,5)=0,L83&gt;0)),K83+1,K83)</f>
        <v>1</v>
      </c>
      <c r="L84">
        <f>IF(AND(C84&gt;=Personal!$G$28,MAX(L$5:L83)&lt;$AO$8,OR(S83&gt;0,S84&gt;0)),L83+1,0)</f>
        <v>0</v>
      </c>
      <c r="M84" t="str">
        <f>IF(AND(C84&gt;=Personal!$G$28,MAX(L$5:L83)&lt;$AO$8,OR(S83&gt;0,S84&gt;0)),L83+1,"")</f>
        <v/>
      </c>
      <c r="N84">
        <f t="shared" si="79"/>
        <v>2029</v>
      </c>
      <c r="O84">
        <f t="shared" si="80"/>
        <v>46</v>
      </c>
      <c r="P84" s="11">
        <f t="shared" si="88"/>
        <v>16511.868040145022</v>
      </c>
      <c r="Q84" s="11">
        <f>$AD84*I84/(Calculations!$C$18^(A84-1+Calculations!$B$1/30))</f>
        <v>1076.4958008249625</v>
      </c>
      <c r="R84" s="11">
        <f>IF(Q84=0,0,SUM(Q84:Q$1071)*I84/Q84)</f>
        <v>480445.67964601534</v>
      </c>
      <c r="S84" s="11">
        <f>IF(S83&gt;0,MAX((S83+I84/2)*(Calculations!$C$18-1)+S83-I84,0),IF(AND(Personal!$G$28=Valuation!C84,Personal!$G$28&gt;Valuation!C83),Personal!$G$26,0))</f>
        <v>0</v>
      </c>
      <c r="T84">
        <f t="shared" si="71"/>
        <v>0</v>
      </c>
      <c r="U84" s="11"/>
      <c r="V84" s="121">
        <f>VLOOKUP(E84,Rates2,5)*VLOOKUP(E84,Mort_Imp_Retirees,C84-'Mort Imp Cume'!$C$4+2)</f>
        <v>1.1535768203248137E-4</v>
      </c>
      <c r="W84" s="15">
        <f t="shared" si="81"/>
        <v>0.99988464231796748</v>
      </c>
      <c r="X84" s="121">
        <f>VLOOKUP(F84,Rates2,6)*VLOOKUP(F84,Mort_Imp_Survivors,C84-'Mort Imp Cume'!$C$4+2)</f>
        <v>8.2276013737909813E-5</v>
      </c>
      <c r="Y84" s="15">
        <f t="shared" si="82"/>
        <v>0.99991772398626211</v>
      </c>
      <c r="Z84" s="121">
        <f>VLOOKUP(F84,Rates2,7)*VLOOKUP(F84,Mort_Imp_Survivors,C84-'Mort Imp Cume'!$C$4+2)</f>
        <v>2.3685560849090443E-4</v>
      </c>
      <c r="AA84" s="15">
        <f t="shared" si="83"/>
        <v>0.99976314439150915</v>
      </c>
      <c r="AB84" s="68">
        <f>PRODUCT(W$4:W83)</f>
        <v>0.99224954844260094</v>
      </c>
      <c r="AC84" s="15">
        <f>PRODUCT(Y$4:Y83)</f>
        <v>0.99374570123966155</v>
      </c>
      <c r="AD84" s="15">
        <f>PRODUCT(AA$4:AA83)</f>
        <v>0.98527878679246372</v>
      </c>
      <c r="AE84" s="15">
        <f t="shared" si="72"/>
        <v>0.98604372332182999</v>
      </c>
      <c r="AF84" s="15">
        <f t="shared" si="73"/>
        <v>6.2058251207709461E-3</v>
      </c>
      <c r="AG84" s="15">
        <f t="shared" si="74"/>
        <v>1.1373835959624978E-4</v>
      </c>
      <c r="AH84" s="15">
        <f t="shared" si="75"/>
        <v>7.6666503074032015E-3</v>
      </c>
      <c r="AI84" s="15">
        <f t="shared" si="84"/>
        <v>8.380124999586222E-5</v>
      </c>
      <c r="AJ84" s="15">
        <f t="shared" si="85"/>
        <v>1.1446360790611477E-4</v>
      </c>
      <c r="AK84" s="15">
        <f t="shared" si="76"/>
        <v>8.2943636049853596E-5</v>
      </c>
      <c r="AL84">
        <f>IF(AL83&gt;0,AL83+1,IF(AND(B84="January",C84&gt;=Personal!$G$28,F84&lt;=100,AL83=0),1,0))</f>
        <v>0</v>
      </c>
      <c r="AM84">
        <f t="shared" si="86"/>
        <v>0</v>
      </c>
    </row>
    <row r="85" spans="1:39" x14ac:dyDescent="0.2">
      <c r="A85">
        <f t="shared" si="77"/>
        <v>81</v>
      </c>
      <c r="B85" t="str">
        <f t="shared" si="97"/>
        <v>October</v>
      </c>
      <c r="C85">
        <f t="shared" si="69"/>
        <v>2029</v>
      </c>
      <c r="D85">
        <f t="shared" si="99"/>
        <v>202910</v>
      </c>
      <c r="E85">
        <f t="shared" ref="E85:F85" si="104">E73+1</f>
        <v>48</v>
      </c>
      <c r="F85">
        <f t="shared" si="104"/>
        <v>46</v>
      </c>
      <c r="G85" s="11">
        <f>G84*IF($B85="January",(1+IF(C85&gt;Personal!$L$18+1,Calculations!$B$14,Calculations!$B$13)),1)</f>
        <v>1648.2496271417228</v>
      </c>
      <c r="H85" s="11">
        <f>IF(AND(Career!$F$15="Yes",$E85=62,$E84=61),G85,H84*IF($B85="January",(1+IF(C85&gt;Personal!$L$18+1,Calculations!$C$14,Calculations!$C$13)),1))</f>
        <v>1563.6238674379756</v>
      </c>
      <c r="I85" s="11">
        <f>H85*(1-'Retiree Assumptions'!$F$8)</f>
        <v>1375.9890033454185</v>
      </c>
      <c r="J85" s="11"/>
      <c r="K85">
        <f>IF(OR(AND(L86=0,L85&gt;0,S85=0,S84&gt;0),AND(L85=0,L84&gt;0,S85&gt;0,S84&gt;0),AND(L74=0,L73&gt;0,S73=0),AND(B85="February",C85&gt;=Personal!$G$28,C85&lt;=Personal!$G$28+5,L84&gt;0),AND(B85="February",MOD(C85-Personal!$G$28,5)=0,L84&gt;0)),K84+1,K84)</f>
        <v>1</v>
      </c>
      <c r="L85">
        <f>IF(AND(C85&gt;=Personal!$G$28,MAX(L$5:L84)&lt;$AO$8,OR(S84&gt;0,S85&gt;0)),L84+1,0)</f>
        <v>0</v>
      </c>
      <c r="M85" t="str">
        <f>IF(AND(C85&gt;=Personal!$G$28,MAX(L$5:L84)&lt;$AO$8,OR(S84&gt;0,S85&gt;0)),L84+1,"")</f>
        <v/>
      </c>
      <c r="N85">
        <f t="shared" si="79"/>
        <v>2029</v>
      </c>
      <c r="O85">
        <f t="shared" si="80"/>
        <v>46</v>
      </c>
      <c r="P85" s="11">
        <f t="shared" si="88"/>
        <v>16511.868040145022</v>
      </c>
      <c r="Q85" s="11">
        <f>$AD85*I85/(Calculations!$C$18^(A85-1+Calculations!$B$1/30))</f>
        <v>1073.1426140445826</v>
      </c>
      <c r="R85" s="11">
        <f>IF(Q85=0,0,SUM(Q85:Q$1071)*I85/Q85)</f>
        <v>480566.61205136258</v>
      </c>
      <c r="S85" s="11">
        <f>IF(S84&gt;0,MAX((S84+I85/2)*(Calculations!$C$18-1)+S84-I85,0),IF(AND(Personal!$G$28=Valuation!C85,Personal!$G$28&gt;Valuation!C84),Personal!$G$26,0))</f>
        <v>0</v>
      </c>
      <c r="T85">
        <f t="shared" si="71"/>
        <v>0</v>
      </c>
      <c r="U85" s="11"/>
      <c r="V85" s="121">
        <f>VLOOKUP(E85,Rates2,5)*VLOOKUP(E85,Mort_Imp_Retirees,C85-'Mort Imp Cume'!$C$4+2)</f>
        <v>1.1535768203248137E-4</v>
      </c>
      <c r="W85" s="15">
        <f t="shared" si="81"/>
        <v>0.99988464231796748</v>
      </c>
      <c r="X85" s="121">
        <f>VLOOKUP(F85,Rates2,6)*VLOOKUP(F85,Mort_Imp_Survivors,C85-'Mort Imp Cume'!$C$4+2)</f>
        <v>8.2276013737909813E-5</v>
      </c>
      <c r="Y85" s="15">
        <f t="shared" si="82"/>
        <v>0.99991772398626211</v>
      </c>
      <c r="Z85" s="121">
        <f>VLOOKUP(F85,Rates2,7)*VLOOKUP(F85,Mort_Imp_Survivors,C85-'Mort Imp Cume'!$C$4+2)</f>
        <v>2.3685560849090443E-4</v>
      </c>
      <c r="AA85" s="15">
        <f t="shared" si="83"/>
        <v>0.99976314439150915</v>
      </c>
      <c r="AB85" s="68">
        <f>PRODUCT(W$4:W84)</f>
        <v>0.99213508483469481</v>
      </c>
      <c r="AC85" s="15">
        <f>PRODUCT(Y$4:Y84)</f>
        <v>0.99366393980469436</v>
      </c>
      <c r="AD85" s="15">
        <f>PRODUCT(AA$4:AA84)</f>
        <v>0.98504541798588485</v>
      </c>
      <c r="AE85" s="15">
        <f t="shared" si="72"/>
        <v>0.98584885721530757</v>
      </c>
      <c r="AF85" s="15">
        <f t="shared" si="73"/>
        <v>6.2862276193872916E-3</v>
      </c>
      <c r="AG85" s="15">
        <f t="shared" si="74"/>
        <v>1.1371588214340205E-4</v>
      </c>
      <c r="AH85" s="15">
        <f t="shared" si="75"/>
        <v>7.7785727778758047E-3</v>
      </c>
      <c r="AI85" s="15">
        <f t="shared" si="84"/>
        <v>8.6342387429331341E-5</v>
      </c>
      <c r="AJ85" s="15">
        <f t="shared" si="85"/>
        <v>1.1445040364962965E-4</v>
      </c>
      <c r="AK85" s="15">
        <f t="shared" si="76"/>
        <v>8.2954112708243894E-5</v>
      </c>
      <c r="AL85">
        <f>IF(AL84&gt;0,AL84+1,IF(AND(B85="January",C85&gt;=Personal!$G$28,F85&lt;=100,AL84=0),1,0))</f>
        <v>0</v>
      </c>
      <c r="AM85">
        <f t="shared" si="86"/>
        <v>0</v>
      </c>
    </row>
    <row r="86" spans="1:39" x14ac:dyDescent="0.2">
      <c r="A86">
        <f t="shared" si="77"/>
        <v>82</v>
      </c>
      <c r="B86" t="str">
        <f t="shared" si="97"/>
        <v>November</v>
      </c>
      <c r="C86">
        <f t="shared" si="69"/>
        <v>2029</v>
      </c>
      <c r="D86">
        <f t="shared" si="99"/>
        <v>202911</v>
      </c>
      <c r="E86">
        <f t="shared" ref="E86:F86" si="105">E74+1</f>
        <v>48</v>
      </c>
      <c r="F86">
        <f t="shared" si="105"/>
        <v>46</v>
      </c>
      <c r="G86" s="11">
        <f>G85*IF($B86="January",(1+IF(C86&gt;Personal!$L$18+1,Calculations!$B$14,Calculations!$B$13)),1)</f>
        <v>1648.2496271417228</v>
      </c>
      <c r="H86" s="11">
        <f>IF(AND(Career!$F$15="Yes",$E86=62,$E85=61),G86,H85*IF($B86="January",(1+IF(C86&gt;Personal!$L$18+1,Calculations!$C$14,Calculations!$C$13)),1))</f>
        <v>1563.6238674379756</v>
      </c>
      <c r="I86" s="11">
        <f>H86*(1-'Retiree Assumptions'!$F$8)</f>
        <v>1375.9890033454185</v>
      </c>
      <c r="J86" s="11"/>
      <c r="K86">
        <f>IF(OR(AND(L87=0,L86&gt;0,S86=0,S85&gt;0),AND(L86=0,L85&gt;0,S86&gt;0,S85&gt;0),AND(L75=0,L74&gt;0,S74=0),AND(B86="February",C86&gt;=Personal!$G$28,C86&lt;=Personal!$G$28+5,L85&gt;0),AND(B86="February",MOD(C86-Personal!$G$28,5)=0,L85&gt;0)),K85+1,K85)</f>
        <v>1</v>
      </c>
      <c r="L86">
        <f>IF(AND(C86&gt;=Personal!$G$28,MAX(L$5:L85)&lt;$AO$8,OR(S85&gt;0,S86&gt;0)),L85+1,0)</f>
        <v>0</v>
      </c>
      <c r="M86" t="str">
        <f>IF(AND(C86&gt;=Personal!$G$28,MAX(L$5:L85)&lt;$AO$8,OR(S85&gt;0,S86&gt;0)),L85+1,"")</f>
        <v/>
      </c>
      <c r="N86">
        <f t="shared" si="79"/>
        <v>2029</v>
      </c>
      <c r="O86">
        <f t="shared" si="80"/>
        <v>46</v>
      </c>
      <c r="P86" s="11">
        <f t="shared" si="88"/>
        <v>16511.868040145022</v>
      </c>
      <c r="Q86" s="11">
        <f>$AD86*I86/(Calculations!$C$18^(A86-1+Calculations!$B$1/30))</f>
        <v>1069.7998721368861</v>
      </c>
      <c r="R86" s="11">
        <f>IF(Q86=0,0,SUM(Q86:Q$1071)*I86/Q86)</f>
        <v>480687.92232721619</v>
      </c>
      <c r="S86" s="11">
        <f>IF(S85&gt;0,MAX((S85+I86/2)*(Calculations!$C$18-1)+S85-I86,0),IF(AND(Personal!$G$28=Valuation!C86,Personal!$G$28&gt;Valuation!C85),Personal!$G$26,0))</f>
        <v>0</v>
      </c>
      <c r="T86">
        <f t="shared" si="71"/>
        <v>0</v>
      </c>
      <c r="U86" s="11"/>
      <c r="V86" s="121">
        <f>VLOOKUP(E86,Rates2,5)*VLOOKUP(E86,Mort_Imp_Retirees,C86-'Mort Imp Cume'!$C$4+2)</f>
        <v>1.1535768203248137E-4</v>
      </c>
      <c r="W86" s="15">
        <f t="shared" si="81"/>
        <v>0.99988464231796748</v>
      </c>
      <c r="X86" s="121">
        <f>VLOOKUP(F86,Rates2,6)*VLOOKUP(F86,Mort_Imp_Survivors,C86-'Mort Imp Cume'!$C$4+2)</f>
        <v>8.2276013737909813E-5</v>
      </c>
      <c r="Y86" s="15">
        <f t="shared" si="82"/>
        <v>0.99991772398626211</v>
      </c>
      <c r="Z86" s="121">
        <f>VLOOKUP(F86,Rates2,7)*VLOOKUP(F86,Mort_Imp_Survivors,C86-'Mort Imp Cume'!$C$4+2)</f>
        <v>2.3685560849090443E-4</v>
      </c>
      <c r="AA86" s="15">
        <f t="shared" si="83"/>
        <v>0.99976314439150915</v>
      </c>
      <c r="AB86" s="68">
        <f>PRODUCT(W$4:W85)</f>
        <v>0.99202063443104516</v>
      </c>
      <c r="AC86" s="15">
        <f>PRODUCT(Y$4:Y85)</f>
        <v>0.99358218509673213</v>
      </c>
      <c r="AD86" s="15">
        <f>PRODUCT(AA$4:AA85)</f>
        <v>0.98481210445401668</v>
      </c>
      <c r="AE86" s="15">
        <f t="shared" si="72"/>
        <v>0.98565402961904436</v>
      </c>
      <c r="AF86" s="15">
        <f t="shared" si="73"/>
        <v>6.36660481200081E-3</v>
      </c>
      <c r="AG86" s="15">
        <f t="shared" si="74"/>
        <v>1.1369340913264304E-4</v>
      </c>
      <c r="AH86" s="15">
        <f t="shared" si="75"/>
        <v>7.8904462614307128E-3</v>
      </c>
      <c r="AI86" s="15">
        <f t="shared" si="84"/>
        <v>8.8919307524118821E-5</v>
      </c>
      <c r="AJ86" s="15">
        <f t="shared" si="85"/>
        <v>1.1443720091635695E-4</v>
      </c>
      <c r="AK86" s="15">
        <f t="shared" si="76"/>
        <v>8.2964580932278615E-5</v>
      </c>
      <c r="AL86">
        <f>IF(AL85&gt;0,AL85+1,IF(AND(B86="January",C86&gt;=Personal!$G$28,F86&lt;=100,AL85=0),1,0))</f>
        <v>0</v>
      </c>
      <c r="AM86">
        <f t="shared" si="86"/>
        <v>0</v>
      </c>
    </row>
    <row r="87" spans="1:39" x14ac:dyDescent="0.2">
      <c r="A87">
        <f t="shared" si="77"/>
        <v>83</v>
      </c>
      <c r="B87" t="str">
        <f t="shared" si="97"/>
        <v>December</v>
      </c>
      <c r="C87">
        <f t="shared" si="69"/>
        <v>2029</v>
      </c>
      <c r="D87">
        <f t="shared" si="99"/>
        <v>202912</v>
      </c>
      <c r="E87">
        <f t="shared" ref="E87:F87" si="106">E75+1</f>
        <v>48</v>
      </c>
      <c r="F87">
        <f t="shared" si="106"/>
        <v>46</v>
      </c>
      <c r="G87" s="11">
        <f>G86*IF($B87="January",(1+IF(C87&gt;Personal!$L$18+1,Calculations!$B$14,Calculations!$B$13)),1)</f>
        <v>1648.2496271417228</v>
      </c>
      <c r="H87" s="11">
        <f>IF(AND(Career!$F$15="Yes",$E87=62,$E86=61),G87,H86*IF($B87="January",(1+IF(C87&gt;Personal!$L$18+1,Calculations!$C$14,Calculations!$C$13)),1))</f>
        <v>1563.6238674379756</v>
      </c>
      <c r="I87" s="11">
        <f>H87*(1-'Retiree Assumptions'!$F$8)</f>
        <v>1375.9890033454185</v>
      </c>
      <c r="J87" s="11"/>
      <c r="K87">
        <f>IF(OR(AND(L88=0,L87&gt;0,S87=0,S86&gt;0),AND(L87=0,L86&gt;0,S87&gt;0,S86&gt;0),AND(L76=0,L75&gt;0,S75=0),AND(B87="February",C87&gt;=Personal!$G$28,C87&lt;=Personal!$G$28+5,L86&gt;0),AND(B87="February",MOD(C87-Personal!$G$28,5)=0,L86&gt;0)),K86+1,K86)</f>
        <v>1</v>
      </c>
      <c r="L87">
        <f>IF(AND(C87&gt;=Personal!$G$28,MAX(L$5:L86)&lt;$AO$8,OR(S86&gt;0,S87&gt;0)),L86+1,0)</f>
        <v>0</v>
      </c>
      <c r="M87" t="str">
        <f>IF(AND(C87&gt;=Personal!$G$28,MAX(L$5:L86)&lt;$AO$8,OR(S86&gt;0,S87&gt;0)),L86+1,"")</f>
        <v/>
      </c>
      <c r="N87">
        <f t="shared" si="79"/>
        <v>2029</v>
      </c>
      <c r="O87">
        <f t="shared" si="80"/>
        <v>46</v>
      </c>
      <c r="P87" s="11">
        <f t="shared" si="88"/>
        <v>16511.868040145022</v>
      </c>
      <c r="Q87" s="11">
        <f>$AD87*I87/(Calculations!$C$18^(A87-1+Calculations!$B$1/30))</f>
        <v>1066.4675425670425</v>
      </c>
      <c r="R87" s="11">
        <f>IF(Q87=0,0,SUM(Q87:Q$1071)*I87/Q87)</f>
        <v>480809.6116542861</v>
      </c>
      <c r="S87" s="11">
        <f>IF(S86&gt;0,MAX((S86+I87/2)*(Calculations!$C$18-1)+S86-I87,0),IF(AND(Personal!$G$28=Valuation!C87,Personal!$G$28&gt;Valuation!C86),Personal!$G$26,0))</f>
        <v>0</v>
      </c>
      <c r="T87">
        <f t="shared" si="71"/>
        <v>0</v>
      </c>
      <c r="U87" s="11"/>
      <c r="V87" s="121">
        <f>VLOOKUP(E87,Rates2,5)*VLOOKUP(E87,Mort_Imp_Retirees,C87-'Mort Imp Cume'!$C$4+2)</f>
        <v>1.1535768203248137E-4</v>
      </c>
      <c r="W87" s="15">
        <f t="shared" si="81"/>
        <v>0.99988464231796748</v>
      </c>
      <c r="X87" s="121">
        <f>VLOOKUP(F87,Rates2,6)*VLOOKUP(F87,Mort_Imp_Survivors,C87-'Mort Imp Cume'!$C$4+2)</f>
        <v>8.2276013737909813E-5</v>
      </c>
      <c r="Y87" s="15">
        <f t="shared" si="82"/>
        <v>0.99991772398626211</v>
      </c>
      <c r="Z87" s="121">
        <f>VLOOKUP(F87,Rates2,7)*VLOOKUP(F87,Mort_Imp_Survivors,C87-'Mort Imp Cume'!$C$4+2)</f>
        <v>2.3685560849090443E-4</v>
      </c>
      <c r="AA87" s="15">
        <f t="shared" si="83"/>
        <v>0.99976314439150915</v>
      </c>
      <c r="AB87" s="68">
        <f>PRODUCT(W$4:W86)</f>
        <v>0.99190619723012874</v>
      </c>
      <c r="AC87" s="15">
        <f>PRODUCT(Y$4:Y86)</f>
        <v>0.9935004371152214</v>
      </c>
      <c r="AD87" s="15">
        <f>PRODUCT(AA$4:AA86)</f>
        <v>0.98457884618376712</v>
      </c>
      <c r="AE87" s="15">
        <f t="shared" si="72"/>
        <v>0.98545924052542988</v>
      </c>
      <c r="AF87" s="15">
        <f t="shared" si="73"/>
        <v>6.4469567046988247E-3</v>
      </c>
      <c r="AG87" s="15">
        <f t="shared" si="74"/>
        <v>1.1367094056309491E-4</v>
      </c>
      <c r="AH87" s="15">
        <f t="shared" si="75"/>
        <v>8.0022707741128404E-3</v>
      </c>
      <c r="AI87" s="15">
        <f t="shared" si="84"/>
        <v>9.1531995758455456E-5</v>
      </c>
      <c r="AJ87" s="15">
        <f t="shared" si="85"/>
        <v>1.1442399970612094E-4</v>
      </c>
      <c r="AK87" s="15">
        <f t="shared" si="76"/>
        <v>8.2975040725131923E-5</v>
      </c>
      <c r="AL87">
        <f>IF(AL86&gt;0,AL86+1,IF(AND(B87="January",C87&gt;=Personal!$G$28,F87&lt;=100,AL86=0),1,0))</f>
        <v>0</v>
      </c>
      <c r="AM87">
        <f t="shared" si="86"/>
        <v>0</v>
      </c>
    </row>
    <row r="88" spans="1:39" x14ac:dyDescent="0.2">
      <c r="A88">
        <f t="shared" si="77"/>
        <v>84</v>
      </c>
      <c r="B88" t="str">
        <f t="shared" si="97"/>
        <v>January</v>
      </c>
      <c r="C88">
        <f t="shared" si="69"/>
        <v>2030</v>
      </c>
      <c r="D88">
        <f t="shared" si="99"/>
        <v>203001</v>
      </c>
      <c r="E88">
        <f t="shared" ref="E88:F88" si="107">E76+1</f>
        <v>49</v>
      </c>
      <c r="F88">
        <f t="shared" si="107"/>
        <v>47</v>
      </c>
      <c r="G88" s="11">
        <f>G87*IF($B88="January",(1+IF(C88&gt;Personal!$L$18+1,Calculations!$B$14,Calculations!$B$13)),1)</f>
        <v>1689.4558678202657</v>
      </c>
      <c r="H88" s="11">
        <f>IF(AND(Career!$F$15="Yes",$E88=62,$E87=61),G88,H87*IF($B88="January",(1+IF(C88&gt;Personal!$L$18+1,Calculations!$C$14,Calculations!$C$13)),1))</f>
        <v>1587.078225449545</v>
      </c>
      <c r="I88" s="11">
        <f>H88*(1-'Retiree Assumptions'!$F$8)</f>
        <v>1396.6288383955996</v>
      </c>
      <c r="J88" s="11"/>
      <c r="K88">
        <f>IF(OR(AND(L89=0,L88&gt;0,S88=0,S87&gt;0),AND(L88=0,L87&gt;0,S88&gt;0,S87&gt;0),AND(L77=0,L76&gt;0,S76=0),AND(B88="February",C88&gt;=Personal!$G$28,C88&lt;=Personal!$G$28+5,L87&gt;0),AND(B88="February",MOD(C88-Personal!$G$28,5)=0,L87&gt;0)),K87+1,K87)</f>
        <v>1</v>
      </c>
      <c r="L88">
        <f>IF(AND(C88&gt;=Personal!$G$28,MAX(L$5:L87)&lt;$AO$8,OR(S87&gt;0,S88&gt;0)),L87+1,0)</f>
        <v>0</v>
      </c>
      <c r="M88" t="str">
        <f>IF(AND(C88&gt;=Personal!$G$28,MAX(L$5:L87)&lt;$AO$8,OR(S87&gt;0,S88&gt;0)),L87+1,"")</f>
        <v/>
      </c>
      <c r="N88">
        <f t="shared" si="79"/>
        <v>2030</v>
      </c>
      <c r="O88">
        <f t="shared" si="80"/>
        <v>47</v>
      </c>
      <c r="P88" s="11">
        <f t="shared" si="88"/>
        <v>16759.546060747194</v>
      </c>
      <c r="Q88" s="11">
        <f>$AD88*I88/(Calculations!$C$18^(A88-1+Calculations!$B$1/30))</f>
        <v>1079.0927767950866</v>
      </c>
      <c r="R88" s="11">
        <f>IF(Q88=0,0,SUM(Q88:Q$1071)*I88/Q88)</f>
        <v>480931.68121697224</v>
      </c>
      <c r="S88" s="11">
        <f>IF(S87&gt;0,MAX((S87+I88/2)*(Calculations!$C$18-1)+S87-I88,0),IF(AND(Personal!$G$28=Valuation!C88,Personal!$G$28&gt;Valuation!C87),Personal!$G$26,0))</f>
        <v>0</v>
      </c>
      <c r="T88">
        <f t="shared" si="71"/>
        <v>0</v>
      </c>
      <c r="U88" s="11"/>
      <c r="V88" s="121">
        <f>VLOOKUP(E88,Rates2,5)*VLOOKUP(E88,Mort_Imp_Retirees,C88-'Mort Imp Cume'!$C$4+2)</f>
        <v>1.2319092382536684E-4</v>
      </c>
      <c r="W88" s="15">
        <f t="shared" si="81"/>
        <v>0.9998768090761746</v>
      </c>
      <c r="X88" s="121">
        <f>VLOOKUP(F88,Rates2,6)*VLOOKUP(F88,Mort_Imp_Survivors,C88-'Mort Imp Cume'!$C$4+2)</f>
        <v>8.445529197604587E-5</v>
      </c>
      <c r="Y88" s="15">
        <f t="shared" si="82"/>
        <v>0.99991554470802391</v>
      </c>
      <c r="Z88" s="121">
        <f>VLOOKUP(F88,Rates2,7)*VLOOKUP(F88,Mort_Imp_Survivors,C88-'Mort Imp Cume'!$C$4+2)</f>
        <v>2.5672671071842089E-4</v>
      </c>
      <c r="AA88" s="15">
        <f t="shared" si="83"/>
        <v>0.99974327328928159</v>
      </c>
      <c r="AB88" s="68">
        <f>PRODUCT(W$4:W87)</f>
        <v>0.99179177323042256</v>
      </c>
      <c r="AC88" s="15">
        <f>PRODUCT(Y$4:Y87)</f>
        <v>0.99341869585960874</v>
      </c>
      <c r="AD88" s="15">
        <f>PRODUCT(AA$4:AA87)</f>
        <v>0.98434564316204709</v>
      </c>
      <c r="AE88" s="15">
        <f t="shared" si="72"/>
        <v>0.98526448992685522</v>
      </c>
      <c r="AF88" s="15">
        <f t="shared" si="73"/>
        <v>6.5272833035673735E-3</v>
      </c>
      <c r="AG88" s="15">
        <f t="shared" si="74"/>
        <v>1.2136539191107289E-4</v>
      </c>
      <c r="AH88" s="15">
        <f t="shared" si="75"/>
        <v>8.1140463319624243E-3</v>
      </c>
      <c r="AI88" s="15">
        <f t="shared" si="84"/>
        <v>9.4180437614976506E-5</v>
      </c>
      <c r="AJ88" s="15">
        <f t="shared" si="85"/>
        <v>1.2217974478665448E-4</v>
      </c>
      <c r="AK88" s="15">
        <f t="shared" si="76"/>
        <v>8.5293892595824047E-5</v>
      </c>
      <c r="AL88">
        <f>IF(AL87&gt;0,AL87+1,IF(AND(B88="January",C88&gt;=Personal!$G$28,F88&lt;=100,AL87=0),1,0))</f>
        <v>0</v>
      </c>
      <c r="AM88">
        <f t="shared" si="86"/>
        <v>0</v>
      </c>
    </row>
    <row r="89" spans="1:39" x14ac:dyDescent="0.2">
      <c r="A89">
        <f t="shared" si="77"/>
        <v>85</v>
      </c>
      <c r="B89" t="str">
        <f t="shared" si="97"/>
        <v>February</v>
      </c>
      <c r="C89">
        <f t="shared" si="69"/>
        <v>2030</v>
      </c>
      <c r="D89">
        <f t="shared" si="99"/>
        <v>203002</v>
      </c>
      <c r="E89">
        <f t="shared" ref="E89:F89" si="108">E77+1</f>
        <v>49</v>
      </c>
      <c r="F89">
        <f t="shared" si="108"/>
        <v>47</v>
      </c>
      <c r="G89" s="11">
        <f>G88*IF($B89="January",(1+IF(C89&gt;Personal!$L$18+1,Calculations!$B$14,Calculations!$B$13)),1)</f>
        <v>1689.4558678202657</v>
      </c>
      <c r="H89" s="11">
        <f>IF(AND(Career!$F$15="Yes",$E89=62,$E88=61),G89,H88*IF($B89="January",(1+IF(C89&gt;Personal!$L$18+1,Calculations!$C$14,Calculations!$C$13)),1))</f>
        <v>1587.078225449545</v>
      </c>
      <c r="I89" s="11">
        <f>H89*(1-'Retiree Assumptions'!$F$8)</f>
        <v>1396.6288383955996</v>
      </c>
      <c r="J89" s="11"/>
      <c r="K89">
        <f>IF(OR(AND(L90=0,L89&gt;0,S89=0,S88&gt;0),AND(L89=0,L88&gt;0,S89&gt;0,S88&gt;0),AND(L78=0,L77&gt;0,S77=0),AND(B89="February",C89&gt;=Personal!$G$28,C89&lt;=Personal!$G$28+5,L88&gt;0),AND(B89="February",MOD(C89-Personal!$G$28,5)=0,L88&gt;0)),K88+1,K88)</f>
        <v>1</v>
      </c>
      <c r="L89">
        <f>IF(AND(C89&gt;=Personal!$G$28,MAX(L$5:L88)&lt;$AO$8,OR(S88&gt;0,S89&gt;0)),L88+1,0)</f>
        <v>0</v>
      </c>
      <c r="M89" t="str">
        <f>IF(AND(C89&gt;=Personal!$G$28,MAX(L$5:L88)&lt;$AO$8,OR(S88&gt;0,S89&gt;0)),L88+1,"")</f>
        <v/>
      </c>
      <c r="N89">
        <f t="shared" si="79"/>
        <v>2030</v>
      </c>
      <c r="O89">
        <f t="shared" si="80"/>
        <v>47</v>
      </c>
      <c r="P89" s="11">
        <f t="shared" si="88"/>
        <v>16759.546060747194</v>
      </c>
      <c r="Q89" s="11">
        <f>$AD89*I89/(Calculations!$C$18^(A89-1+Calculations!$B$1/30))</f>
        <v>1075.7101196352703</v>
      </c>
      <c r="R89" s="11">
        <f>IF(Q89=0,0,SUM(Q89:Q$1071)*I89/Q89)</f>
        <v>481042.98899523803</v>
      </c>
      <c r="S89" s="11">
        <f>IF(S88&gt;0,MAX((S88+I89/2)*(Calculations!$C$18-1)+S88-I89,0),IF(AND(Personal!$G$28=Valuation!C89,Personal!$G$28&gt;Valuation!C88),Personal!$G$26,0))</f>
        <v>0</v>
      </c>
      <c r="T89">
        <f t="shared" si="71"/>
        <v>0</v>
      </c>
      <c r="U89" s="11"/>
      <c r="V89" s="121">
        <f>VLOOKUP(E89,Rates2,5)*VLOOKUP(E89,Mort_Imp_Retirees,C89-'Mort Imp Cume'!$C$4+2)</f>
        <v>1.2319092382536684E-4</v>
      </c>
      <c r="W89" s="15">
        <f t="shared" si="81"/>
        <v>0.9998768090761746</v>
      </c>
      <c r="X89" s="121">
        <f>VLOOKUP(F89,Rates2,6)*VLOOKUP(F89,Mort_Imp_Survivors,C89-'Mort Imp Cume'!$C$4+2)</f>
        <v>8.445529197604587E-5</v>
      </c>
      <c r="Y89" s="15">
        <f t="shared" si="82"/>
        <v>0.99991554470802391</v>
      </c>
      <c r="Z89" s="121">
        <f>VLOOKUP(F89,Rates2,7)*VLOOKUP(F89,Mort_Imp_Survivors,C89-'Mort Imp Cume'!$C$4+2)</f>
        <v>2.5672671071842089E-4</v>
      </c>
      <c r="AA89" s="15">
        <f t="shared" si="83"/>
        <v>0.99974327328928159</v>
      </c>
      <c r="AB89" s="68">
        <f>PRODUCT(W$4:W88)</f>
        <v>0.99166959348563588</v>
      </c>
      <c r="AC89" s="15">
        <f>PRODUCT(Y$4:Y88)</f>
        <v>0.99333479639359545</v>
      </c>
      <c r="AD89" s="15">
        <f>PRODUCT(AA$4:AA88)</f>
        <v>0.98409293534286812</v>
      </c>
      <c r="AE89" s="15">
        <f t="shared" si="72"/>
        <v>0.98505991373477364</v>
      </c>
      <c r="AF89" s="15">
        <f t="shared" si="73"/>
        <v>6.6096797508621904E-3</v>
      </c>
      <c r="AG89" s="15">
        <f t="shared" si="74"/>
        <v>1.2134019210941404E-4</v>
      </c>
      <c r="AH89" s="15">
        <f t="shared" si="75"/>
        <v>8.2333286314480759E-3</v>
      </c>
      <c r="AI89" s="15">
        <f t="shared" si="84"/>
        <v>9.7077882916093636E-5</v>
      </c>
      <c r="AJ89" s="15">
        <f t="shared" si="85"/>
        <v>1.2216469335102147E-4</v>
      </c>
      <c r="AK89" s="15">
        <f t="shared" si="76"/>
        <v>8.5307238006184329E-5</v>
      </c>
      <c r="AL89">
        <f>IF(AL88&gt;0,AL88+1,IF(AND(B89="January",C89&gt;=Personal!$G$28,F89&lt;=100,AL88=0),1,0))</f>
        <v>0</v>
      </c>
      <c r="AM89">
        <f t="shared" si="86"/>
        <v>0</v>
      </c>
    </row>
    <row r="90" spans="1:39" x14ac:dyDescent="0.2">
      <c r="A90">
        <f t="shared" si="77"/>
        <v>86</v>
      </c>
      <c r="B90" t="str">
        <f t="shared" si="97"/>
        <v>March</v>
      </c>
      <c r="C90">
        <f t="shared" si="69"/>
        <v>2030</v>
      </c>
      <c r="D90">
        <f t="shared" si="99"/>
        <v>203003</v>
      </c>
      <c r="E90">
        <f t="shared" ref="E90:F90" si="109">E78+1</f>
        <v>49</v>
      </c>
      <c r="F90">
        <f t="shared" si="109"/>
        <v>47</v>
      </c>
      <c r="G90" s="11">
        <f>G89*IF($B90="January",(1+IF(C90&gt;Personal!$L$18+1,Calculations!$B$14,Calculations!$B$13)),1)</f>
        <v>1689.4558678202657</v>
      </c>
      <c r="H90" s="11">
        <f>IF(AND(Career!$F$15="Yes",$E90=62,$E89=61),G90,H89*IF($B90="January",(1+IF(C90&gt;Personal!$L$18+1,Calculations!$C$14,Calculations!$C$13)),1))</f>
        <v>1587.078225449545</v>
      </c>
      <c r="I90" s="11">
        <f>H90*(1-'Retiree Assumptions'!$F$8)</f>
        <v>1396.6288383955996</v>
      </c>
      <c r="J90" s="11"/>
      <c r="K90">
        <f>IF(OR(AND(L91=0,L90&gt;0,S90=0,S89&gt;0),AND(L90=0,L89&gt;0,S90&gt;0,S89&gt;0),AND(L79=0,L78&gt;0,S78=0),AND(B90="February",C90&gt;=Personal!$G$28,C90&lt;=Personal!$G$28+5,L89&gt;0),AND(B90="February",MOD(C90-Personal!$G$28,5)=0,L89&gt;0)),K89+1,K89)</f>
        <v>1</v>
      </c>
      <c r="L90">
        <f>IF(AND(C90&gt;=Personal!$G$28,MAX(L$5:L89)&lt;$AO$8,OR(S89&gt;0,S90&gt;0)),L89+1,0)</f>
        <v>0</v>
      </c>
      <c r="M90" t="str">
        <f>IF(AND(C90&gt;=Personal!$G$28,MAX(L$5:L89)&lt;$AO$8,OR(S89&gt;0,S90&gt;0)),L89+1,"")</f>
        <v/>
      </c>
      <c r="N90">
        <f t="shared" si="79"/>
        <v>2030</v>
      </c>
      <c r="O90">
        <f t="shared" si="80"/>
        <v>47</v>
      </c>
      <c r="P90" s="11">
        <f t="shared" si="88"/>
        <v>16759.546060747194</v>
      </c>
      <c r="Q90" s="11">
        <f>$AD90*I90/(Calculations!$C$18^(A90-1+Calculations!$B$1/30))</f>
        <v>1072.3380661693232</v>
      </c>
      <c r="R90" s="11">
        <f>IF(Q90=0,0,SUM(Q90:Q$1071)*I90/Q90)</f>
        <v>481154.64678978245</v>
      </c>
      <c r="S90" s="11">
        <f>IF(S89&gt;0,MAX((S89+I90/2)*(Calculations!$C$18-1)+S89-I90,0),IF(AND(Personal!$G$28=Valuation!C90,Personal!$G$28&gt;Valuation!C89),Personal!$G$26,0))</f>
        <v>0</v>
      </c>
      <c r="T90">
        <f t="shared" si="71"/>
        <v>0</v>
      </c>
      <c r="U90" s="11"/>
      <c r="V90" s="121">
        <f>VLOOKUP(E90,Rates2,5)*VLOOKUP(E90,Mort_Imp_Retirees,C90-'Mort Imp Cume'!$C$4+2)</f>
        <v>1.2319092382536684E-4</v>
      </c>
      <c r="W90" s="15">
        <f t="shared" si="81"/>
        <v>0.9998768090761746</v>
      </c>
      <c r="X90" s="121">
        <f>VLOOKUP(F90,Rates2,6)*VLOOKUP(F90,Mort_Imp_Survivors,C90-'Mort Imp Cume'!$C$4+2)</f>
        <v>8.445529197604587E-5</v>
      </c>
      <c r="Y90" s="15">
        <f t="shared" si="82"/>
        <v>0.99991554470802391</v>
      </c>
      <c r="Z90" s="121">
        <f>VLOOKUP(F90,Rates2,7)*VLOOKUP(F90,Mort_Imp_Survivors,C90-'Mort Imp Cume'!$C$4+2)</f>
        <v>2.5672671071842089E-4</v>
      </c>
      <c r="AA90" s="15">
        <f t="shared" si="83"/>
        <v>0.99974327328928159</v>
      </c>
      <c r="AB90" s="68">
        <f>PRODUCT(W$4:W89)</f>
        <v>0.99154742879228486</v>
      </c>
      <c r="AC90" s="15">
        <f>PRODUCT(Y$4:Y89)</f>
        <v>0.99325090401333604</v>
      </c>
      <c r="AD90" s="15">
        <f>PRODUCT(AA$4:AA89)</f>
        <v>0.98384029240053628</v>
      </c>
      <c r="AE90" s="15">
        <f t="shared" si="72"/>
        <v>0.98485538002003592</v>
      </c>
      <c r="AF90" s="15">
        <f t="shared" si="73"/>
        <v>6.6920487722489739E-3</v>
      </c>
      <c r="AG90" s="15">
        <f t="shared" si="74"/>
        <v>1.213149975401365E-4</v>
      </c>
      <c r="AH90" s="15">
        <f t="shared" si="75"/>
        <v>8.3525551081796746E-3</v>
      </c>
      <c r="AI90" s="15">
        <f t="shared" si="84"/>
        <v>1.0001609953543163E-4</v>
      </c>
      <c r="AJ90" s="15">
        <f t="shared" si="85"/>
        <v>1.2214964376958872E-4</v>
      </c>
      <c r="AK90" s="15">
        <f t="shared" si="76"/>
        <v>8.5320572672789062E-5</v>
      </c>
      <c r="AL90">
        <f>IF(AL89&gt;0,AL89+1,IF(AND(B90="January",C90&gt;=Personal!$G$28,F90&lt;=100,AL89=0),1,0))</f>
        <v>0</v>
      </c>
      <c r="AM90">
        <f t="shared" si="86"/>
        <v>0</v>
      </c>
    </row>
    <row r="91" spans="1:39" x14ac:dyDescent="0.2">
      <c r="A91">
        <f t="shared" si="77"/>
        <v>87</v>
      </c>
      <c r="B91" t="str">
        <f t="shared" si="97"/>
        <v>April</v>
      </c>
      <c r="C91">
        <f t="shared" si="69"/>
        <v>2030</v>
      </c>
      <c r="D91">
        <f t="shared" si="99"/>
        <v>203004</v>
      </c>
      <c r="E91">
        <f t="shared" ref="E91:F91" si="110">E79+1</f>
        <v>49</v>
      </c>
      <c r="F91">
        <f t="shared" si="110"/>
        <v>47</v>
      </c>
      <c r="G91" s="11">
        <f>G90*IF($B91="January",(1+IF(C91&gt;Personal!$L$18+1,Calculations!$B$14,Calculations!$B$13)),1)</f>
        <v>1689.4558678202657</v>
      </c>
      <c r="H91" s="11">
        <f>IF(AND(Career!$F$15="Yes",$E91=62,$E90=61),G91,H90*IF($B91="January",(1+IF(C91&gt;Personal!$L$18+1,Calculations!$C$14,Calculations!$C$13)),1))</f>
        <v>1587.078225449545</v>
      </c>
      <c r="I91" s="11">
        <f>H91*(1-'Retiree Assumptions'!$F$8)</f>
        <v>1396.6288383955996</v>
      </c>
      <c r="J91" s="11"/>
      <c r="K91">
        <f>IF(OR(AND(L92=0,L91&gt;0,S91=0,S90&gt;0),AND(L91=0,L90&gt;0,S91&gt;0,S90&gt;0),AND(L80=0,L79&gt;0,S79=0),AND(B91="February",C91&gt;=Personal!$G$28,C91&lt;=Personal!$G$28+5,L90&gt;0),AND(B91="February",MOD(C91-Personal!$G$28,5)=0,L90&gt;0)),K90+1,K90)</f>
        <v>1</v>
      </c>
      <c r="L91">
        <f>IF(AND(C91&gt;=Personal!$G$28,MAX(L$5:L90)&lt;$AO$8,OR(S90&gt;0,S91&gt;0)),L90+1,0)</f>
        <v>0</v>
      </c>
      <c r="M91" t="str">
        <f>IF(AND(C91&gt;=Personal!$G$28,MAX(L$5:L90)&lt;$AO$8,OR(S90&gt;0,S91&gt;0)),L90+1,"")</f>
        <v/>
      </c>
      <c r="N91">
        <f t="shared" si="79"/>
        <v>2030</v>
      </c>
      <c r="O91">
        <f t="shared" si="80"/>
        <v>47</v>
      </c>
      <c r="P91" s="11">
        <f t="shared" si="88"/>
        <v>16759.546060747194</v>
      </c>
      <c r="Q91" s="11">
        <f>$AD91*I91/(Calculations!$C$18^(A91-1+Calculations!$B$1/30))</f>
        <v>1068.976583157599</v>
      </c>
      <c r="R91" s="11">
        <f>IF(Q91=0,0,SUM(Q91:Q$1071)*I91/Q91)</f>
        <v>481266.65570126002</v>
      </c>
      <c r="S91" s="11">
        <f>IF(S90&gt;0,MAX((S90+I91/2)*(Calculations!$C$18-1)+S90-I91,0),IF(AND(Personal!$G$28=Valuation!C91,Personal!$G$28&gt;Valuation!C90),Personal!$G$26,0))</f>
        <v>0</v>
      </c>
      <c r="T91">
        <f t="shared" si="71"/>
        <v>0</v>
      </c>
      <c r="U91" s="11"/>
      <c r="V91" s="121">
        <f>VLOOKUP(E91,Rates2,5)*VLOOKUP(E91,Mort_Imp_Retirees,C91-'Mort Imp Cume'!$C$4+2)</f>
        <v>1.2319092382536684E-4</v>
      </c>
      <c r="W91" s="15">
        <f t="shared" si="81"/>
        <v>0.9998768090761746</v>
      </c>
      <c r="X91" s="121">
        <f>VLOOKUP(F91,Rates2,6)*VLOOKUP(F91,Mort_Imp_Survivors,C91-'Mort Imp Cume'!$C$4+2)</f>
        <v>8.445529197604587E-5</v>
      </c>
      <c r="Y91" s="15">
        <f t="shared" si="82"/>
        <v>0.99991554470802391</v>
      </c>
      <c r="Z91" s="121">
        <f>VLOOKUP(F91,Rates2,7)*VLOOKUP(F91,Mort_Imp_Survivors,C91-'Mort Imp Cume'!$C$4+2)</f>
        <v>2.5672671071842089E-4</v>
      </c>
      <c r="AA91" s="15">
        <f t="shared" si="83"/>
        <v>0.99974327328928159</v>
      </c>
      <c r="AB91" s="68">
        <f>PRODUCT(W$4:W90)</f>
        <v>0.99142527914851519</v>
      </c>
      <c r="AC91" s="15">
        <f>PRODUCT(Y$4:Y90)</f>
        <v>0.9931670187182321</v>
      </c>
      <c r="AD91" s="15">
        <f>PRODUCT(AA$4:AA90)</f>
        <v>0.98358771431839609</v>
      </c>
      <c r="AE91" s="15">
        <f t="shared" si="72"/>
        <v>0.9846508887738219</v>
      </c>
      <c r="AF91" s="15">
        <f t="shared" si="73"/>
        <v>6.7743903746933223E-3</v>
      </c>
      <c r="AG91" s="15">
        <f t="shared" si="74"/>
        <v>1.2128980820215377E-4</v>
      </c>
      <c r="AH91" s="15">
        <f t="shared" si="75"/>
        <v>8.4717257817207934E-3</v>
      </c>
      <c r="AI91" s="15">
        <f t="shared" si="84"/>
        <v>1.0299506976398608E-4</v>
      </c>
      <c r="AJ91" s="15">
        <f t="shared" si="85"/>
        <v>1.221345960421278E-4</v>
      </c>
      <c r="AK91" s="15">
        <f t="shared" si="76"/>
        <v>8.5333896599915817E-5</v>
      </c>
      <c r="AL91">
        <f>IF(AL90&gt;0,AL90+1,IF(AND(B91="January",C91&gt;=Personal!$G$28,F91&lt;=100,AL90=0),1,0))</f>
        <v>0</v>
      </c>
      <c r="AM91">
        <f t="shared" si="86"/>
        <v>0</v>
      </c>
    </row>
    <row r="92" spans="1:39" x14ac:dyDescent="0.2">
      <c r="A92">
        <f t="shared" si="77"/>
        <v>88</v>
      </c>
      <c r="B92" t="str">
        <f t="shared" si="97"/>
        <v>May</v>
      </c>
      <c r="C92">
        <f t="shared" si="69"/>
        <v>2030</v>
      </c>
      <c r="D92">
        <f t="shared" si="99"/>
        <v>203005</v>
      </c>
      <c r="E92">
        <f t="shared" ref="E92:F92" si="111">E80+1</f>
        <v>49</v>
      </c>
      <c r="F92">
        <f t="shared" si="111"/>
        <v>47</v>
      </c>
      <c r="G92" s="11">
        <f>G91*IF($B92="January",(1+IF(C92&gt;Personal!$L$18+1,Calculations!$B$14,Calculations!$B$13)),1)</f>
        <v>1689.4558678202657</v>
      </c>
      <c r="H92" s="11">
        <f>IF(AND(Career!$F$15="Yes",$E92=62,$E91=61),G92,H91*IF($B92="January",(1+IF(C92&gt;Personal!$L$18+1,Calculations!$C$14,Calculations!$C$13)),1))</f>
        <v>1587.078225449545</v>
      </c>
      <c r="I92" s="11">
        <f>H92*(1-'Retiree Assumptions'!$F$8)</f>
        <v>1396.6288383955996</v>
      </c>
      <c r="J92" s="11"/>
      <c r="K92">
        <f>IF(OR(AND(L93=0,L92&gt;0,S92=0,S91&gt;0),AND(L92=0,L91&gt;0,S92&gt;0,S91&gt;0),AND(L81=0,L80&gt;0,S80=0),AND(B92="February",C92&gt;=Personal!$G$28,C92&lt;=Personal!$G$28+5,L91&gt;0),AND(B92="February",MOD(C92-Personal!$G$28,5)=0,L91&gt;0)),K91+1,K91)</f>
        <v>1</v>
      </c>
      <c r="L92">
        <f>IF(AND(C92&gt;=Personal!$G$28,MAX(L$5:L91)&lt;$AO$8,OR(S91&gt;0,S92&gt;0)),L91+1,0)</f>
        <v>0</v>
      </c>
      <c r="M92" t="str">
        <f>IF(AND(C92&gt;=Personal!$G$28,MAX(L$5:L91)&lt;$AO$8,OR(S91&gt;0,S92&gt;0)),L91+1,"")</f>
        <v/>
      </c>
      <c r="N92">
        <f t="shared" si="79"/>
        <v>2030</v>
      </c>
      <c r="O92">
        <f t="shared" si="80"/>
        <v>47</v>
      </c>
      <c r="P92" s="11">
        <f t="shared" si="88"/>
        <v>16759.546060747194</v>
      </c>
      <c r="Q92" s="11">
        <f>$AD92*I92/(Calculations!$C$18^(A92-1+Calculations!$B$1/30))</f>
        <v>1065.6256374646503</v>
      </c>
      <c r="R92" s="11">
        <f>IF(Q92=0,0,SUM(Q92:Q$1071)*I92/Q92)</f>
        <v>481379.01683378615</v>
      </c>
      <c r="S92" s="11">
        <f>IF(S91&gt;0,MAX((S91+I92/2)*(Calculations!$C$18-1)+S91-I92,0),IF(AND(Personal!$G$28=Valuation!C92,Personal!$G$28&gt;Valuation!C91),Personal!$G$26,0))</f>
        <v>0</v>
      </c>
      <c r="T92">
        <f t="shared" si="71"/>
        <v>0</v>
      </c>
      <c r="U92" s="11"/>
      <c r="V92" s="121">
        <f>VLOOKUP(E92,Rates2,5)*VLOOKUP(E92,Mort_Imp_Retirees,C92-'Mort Imp Cume'!$C$4+2)</f>
        <v>1.2319092382536684E-4</v>
      </c>
      <c r="W92" s="15">
        <f t="shared" si="81"/>
        <v>0.9998768090761746</v>
      </c>
      <c r="X92" s="121">
        <f>VLOOKUP(F92,Rates2,6)*VLOOKUP(F92,Mort_Imp_Survivors,C92-'Mort Imp Cume'!$C$4+2)</f>
        <v>8.445529197604587E-5</v>
      </c>
      <c r="Y92" s="15">
        <f t="shared" si="82"/>
        <v>0.99991554470802391</v>
      </c>
      <c r="Z92" s="121">
        <f>VLOOKUP(F92,Rates2,7)*VLOOKUP(F92,Mort_Imp_Survivors,C92-'Mort Imp Cume'!$C$4+2)</f>
        <v>2.5672671071842089E-4</v>
      </c>
      <c r="AA92" s="15">
        <f t="shared" si="83"/>
        <v>0.99974327328928159</v>
      </c>
      <c r="AB92" s="68">
        <f>PRODUCT(W$4:W91)</f>
        <v>0.99130314455247304</v>
      </c>
      <c r="AC92" s="15">
        <f>PRODUCT(Y$4:Y91)</f>
        <v>0.9930831405076852</v>
      </c>
      <c r="AD92" s="15">
        <f>PRODUCT(AA$4:AA91)</f>
        <v>0.98333520107979611</v>
      </c>
      <c r="AE92" s="15">
        <f t="shared" si="72"/>
        <v>0.98444643998731374</v>
      </c>
      <c r="AF92" s="15">
        <f t="shared" si="73"/>
        <v>6.8567045651592813E-3</v>
      </c>
      <c r="AG92" s="15">
        <f t="shared" si="74"/>
        <v>1.2126462409437967E-4</v>
      </c>
      <c r="AH92" s="15">
        <f t="shared" si="75"/>
        <v>8.590840671628899E-3</v>
      </c>
      <c r="AI92" s="15">
        <f t="shared" si="84"/>
        <v>1.0601477589808166E-4</v>
      </c>
      <c r="AJ92" s="15">
        <f t="shared" si="85"/>
        <v>1.2211955016841033E-4</v>
      </c>
      <c r="AK92" s="15">
        <f t="shared" si="76"/>
        <v>8.5347209791840809E-5</v>
      </c>
      <c r="AL92">
        <f>IF(AL91&gt;0,AL91+1,IF(AND(B92="January",C92&gt;=Personal!$G$28,F92&lt;=100,AL91=0),1,0))</f>
        <v>0</v>
      </c>
      <c r="AM92">
        <f t="shared" si="86"/>
        <v>0</v>
      </c>
    </row>
    <row r="93" spans="1:39" x14ac:dyDescent="0.2">
      <c r="A93">
        <f t="shared" si="77"/>
        <v>89</v>
      </c>
      <c r="B93" t="str">
        <f t="shared" si="97"/>
        <v>June</v>
      </c>
      <c r="C93">
        <f t="shared" si="69"/>
        <v>2030</v>
      </c>
      <c r="D93">
        <f t="shared" si="99"/>
        <v>203006</v>
      </c>
      <c r="E93">
        <f t="shared" ref="E93:F93" si="112">E81+1</f>
        <v>49</v>
      </c>
      <c r="F93">
        <f t="shared" si="112"/>
        <v>47</v>
      </c>
      <c r="G93" s="11">
        <f>G92*IF($B93="January",(1+IF(C93&gt;Personal!$L$18+1,Calculations!$B$14,Calculations!$B$13)),1)</f>
        <v>1689.4558678202657</v>
      </c>
      <c r="H93" s="11">
        <f>IF(AND(Career!$F$15="Yes",$E93=62,$E92=61),G93,H92*IF($B93="January",(1+IF(C93&gt;Personal!$L$18+1,Calculations!$C$14,Calculations!$C$13)),1))</f>
        <v>1587.078225449545</v>
      </c>
      <c r="I93" s="11">
        <f>H93*(1-'Retiree Assumptions'!$F$8)</f>
        <v>1396.6288383955996</v>
      </c>
      <c r="J93" s="11"/>
      <c r="K93">
        <f>IF(OR(AND(L94=0,L93&gt;0,S93=0,S92&gt;0),AND(L93=0,L92&gt;0,S93&gt;0,S92&gt;0),AND(L82=0,L81&gt;0,S81=0),AND(B93="February",C93&gt;=Personal!$G$28,C93&lt;=Personal!$G$28+5,L92&gt;0),AND(B93="February",MOD(C93-Personal!$G$28,5)=0,L92&gt;0)),K92+1,K92)</f>
        <v>1</v>
      </c>
      <c r="L93">
        <f>IF(AND(C93&gt;=Personal!$G$28,MAX(L$5:L92)&lt;$AO$8,OR(S92&gt;0,S93&gt;0)),L92+1,0)</f>
        <v>0</v>
      </c>
      <c r="M93" t="str">
        <f>IF(AND(C93&gt;=Personal!$G$28,MAX(L$5:L92)&lt;$AO$8,OR(S92&gt;0,S93&gt;0)),L92+1,"")</f>
        <v/>
      </c>
      <c r="N93">
        <f t="shared" si="79"/>
        <v>2030</v>
      </c>
      <c r="O93">
        <f t="shared" si="80"/>
        <v>47</v>
      </c>
      <c r="P93" s="11">
        <f t="shared" si="88"/>
        <v>16759.546060747194</v>
      </c>
      <c r="Q93" s="11">
        <f>$AD93*I93/(Calculations!$C$18^(A93-1+Calculations!$B$1/30))</f>
        <v>1062.2851960588989</v>
      </c>
      <c r="R93" s="11">
        <f>IF(Q93=0,0,SUM(Q93:Q$1071)*I93/Q93)</f>
        <v>481491.73129494867</v>
      </c>
      <c r="S93" s="11">
        <f>IF(S92&gt;0,MAX((S92+I93/2)*(Calculations!$C$18-1)+S92-I93,0),IF(AND(Personal!$G$28=Valuation!C93,Personal!$G$28&gt;Valuation!C92),Personal!$G$26,0))</f>
        <v>0</v>
      </c>
      <c r="T93">
        <f t="shared" si="71"/>
        <v>0</v>
      </c>
      <c r="U93" s="11"/>
      <c r="V93" s="121">
        <f>VLOOKUP(E93,Rates2,5)*VLOOKUP(E93,Mort_Imp_Retirees,C93-'Mort Imp Cume'!$C$4+2)</f>
        <v>1.2319092382536684E-4</v>
      </c>
      <c r="W93" s="15">
        <f t="shared" si="81"/>
        <v>0.9998768090761746</v>
      </c>
      <c r="X93" s="121">
        <f>VLOOKUP(F93,Rates2,6)*VLOOKUP(F93,Mort_Imp_Survivors,C93-'Mort Imp Cume'!$C$4+2)</f>
        <v>8.445529197604587E-5</v>
      </c>
      <c r="Y93" s="15">
        <f t="shared" si="82"/>
        <v>0.99991554470802391</v>
      </c>
      <c r="Z93" s="121">
        <f>VLOOKUP(F93,Rates2,7)*VLOOKUP(F93,Mort_Imp_Survivors,C93-'Mort Imp Cume'!$C$4+2)</f>
        <v>2.5672671071842089E-4</v>
      </c>
      <c r="AA93" s="15">
        <f t="shared" si="83"/>
        <v>0.99974327328928159</v>
      </c>
      <c r="AB93" s="68">
        <f>PRODUCT(W$4:W92)</f>
        <v>0.99118102500230454</v>
      </c>
      <c r="AC93" s="15">
        <f>PRODUCT(Y$4:Y92)</f>
        <v>0.99299926938109706</v>
      </c>
      <c r="AD93" s="15">
        <f>PRODUCT(AA$4:AA92)</f>
        <v>0.98308275266808931</v>
      </c>
      <c r="AE93" s="15">
        <f t="shared" si="72"/>
        <v>0.98424203365169527</v>
      </c>
      <c r="AF93" s="15">
        <f t="shared" si="73"/>
        <v>6.9389913506092337E-3</v>
      </c>
      <c r="AG93" s="15">
        <f t="shared" si="74"/>
        <v>1.2123944521572823E-4</v>
      </c>
      <c r="AH93" s="15">
        <f t="shared" si="75"/>
        <v>8.7098997974553449E-3</v>
      </c>
      <c r="AI93" s="15">
        <f t="shared" si="84"/>
        <v>1.0907520024015099E-4</v>
      </c>
      <c r="AJ93" s="15">
        <f t="shared" si="85"/>
        <v>1.2210450614820792E-4</v>
      </c>
      <c r="AK93" s="15">
        <f t="shared" si="76"/>
        <v>8.5360512252838843E-5</v>
      </c>
      <c r="AL93">
        <f>IF(AL92&gt;0,AL92+1,IF(AND(B93="January",C93&gt;=Personal!$G$28,F93&lt;=100,AL92=0),1,0))</f>
        <v>0</v>
      </c>
      <c r="AM93">
        <f t="shared" si="86"/>
        <v>0</v>
      </c>
    </row>
    <row r="94" spans="1:39" x14ac:dyDescent="0.2">
      <c r="A94">
        <f t="shared" si="77"/>
        <v>90</v>
      </c>
      <c r="B94" t="str">
        <f t="shared" si="97"/>
        <v>July</v>
      </c>
      <c r="C94">
        <f t="shared" si="69"/>
        <v>2030</v>
      </c>
      <c r="D94">
        <f t="shared" si="99"/>
        <v>203007</v>
      </c>
      <c r="E94">
        <f t="shared" ref="E94:F94" si="113">E82+1</f>
        <v>49</v>
      </c>
      <c r="F94">
        <f t="shared" si="113"/>
        <v>47</v>
      </c>
      <c r="G94" s="11">
        <f>G93*IF($B94="January",(1+IF(C94&gt;Personal!$L$18+1,Calculations!$B$14,Calculations!$B$13)),1)</f>
        <v>1689.4558678202657</v>
      </c>
      <c r="H94" s="11">
        <f>IF(AND(Career!$F$15="Yes",$E94=62,$E93=61),G94,H93*IF($B94="January",(1+IF(C94&gt;Personal!$L$18+1,Calculations!$C$14,Calculations!$C$13)),1))</f>
        <v>1587.078225449545</v>
      </c>
      <c r="I94" s="11">
        <f>H94*(1-'Retiree Assumptions'!$F$8)</f>
        <v>1396.6288383955996</v>
      </c>
      <c r="J94" s="11"/>
      <c r="K94">
        <f>IF(OR(AND(L95=0,L94&gt;0,S94=0,S93&gt;0),AND(L94=0,L93&gt;0,S94&gt;0,S93&gt;0),AND(L83=0,L82&gt;0,S82=0),AND(B94="February",C94&gt;=Personal!$G$28,C94&lt;=Personal!$G$28+5,L93&gt;0),AND(B94="February",MOD(C94-Personal!$G$28,5)=0,L93&gt;0)),K93+1,K93)</f>
        <v>1</v>
      </c>
      <c r="L94">
        <f>IF(AND(C94&gt;=Personal!$G$28,MAX(L$5:L93)&lt;$AO$8,OR(S93&gt;0,S94&gt;0)),L93+1,0)</f>
        <v>0</v>
      </c>
      <c r="M94" t="str">
        <f>IF(AND(C94&gt;=Personal!$G$28,MAX(L$5:L93)&lt;$AO$8,OR(S93&gt;0,S94&gt;0)),L93+1,"")</f>
        <v/>
      </c>
      <c r="N94">
        <f t="shared" si="79"/>
        <v>2030</v>
      </c>
      <c r="O94">
        <f t="shared" si="80"/>
        <v>47</v>
      </c>
      <c r="P94" s="11">
        <f t="shared" si="88"/>
        <v>16759.546060747194</v>
      </c>
      <c r="Q94" s="11">
        <f>$AD94*I94/(Calculations!$C$18^(A94-1+Calculations!$B$1/30))</f>
        <v>1058.9552260123126</v>
      </c>
      <c r="R94" s="11">
        <f>IF(Q94=0,0,SUM(Q94:Q$1071)*I94/Q94)</f>
        <v>481604.80019581749</v>
      </c>
      <c r="S94" s="11">
        <f>IF(S93&gt;0,MAX((S93+I94/2)*(Calculations!$C$18-1)+S93-I94,0),IF(AND(Personal!$G$28=Valuation!C94,Personal!$G$28&gt;Valuation!C93),Personal!$G$26,0))</f>
        <v>0</v>
      </c>
      <c r="T94">
        <f t="shared" si="71"/>
        <v>0</v>
      </c>
      <c r="U94" s="11"/>
      <c r="V94" s="121">
        <f>VLOOKUP(E94,Rates2,5)*VLOOKUP(E94,Mort_Imp_Retirees,C94-'Mort Imp Cume'!$C$4+2)</f>
        <v>1.2319092382536684E-4</v>
      </c>
      <c r="W94" s="15">
        <f t="shared" si="81"/>
        <v>0.9998768090761746</v>
      </c>
      <c r="X94" s="121">
        <f>VLOOKUP(F94,Rates2,6)*VLOOKUP(F94,Mort_Imp_Survivors,C94-'Mort Imp Cume'!$C$4+2)</f>
        <v>8.445529197604587E-5</v>
      </c>
      <c r="Y94" s="15">
        <f t="shared" si="82"/>
        <v>0.99991554470802391</v>
      </c>
      <c r="Z94" s="121">
        <f>VLOOKUP(F94,Rates2,7)*VLOOKUP(F94,Mort_Imp_Survivors,C94-'Mort Imp Cume'!$C$4+2)</f>
        <v>2.5672671071842089E-4</v>
      </c>
      <c r="AA94" s="15">
        <f t="shared" si="83"/>
        <v>0.99974327328928159</v>
      </c>
      <c r="AB94" s="68">
        <f>PRODUCT(W$4:W93)</f>
        <v>0.99105892049615629</v>
      </c>
      <c r="AC94" s="15">
        <f>PRODUCT(Y$4:Y93)</f>
        <v>0.99291540533786948</v>
      </c>
      <c r="AD94" s="15">
        <f>PRODUCT(AA$4:AA93)</f>
        <v>0.98283036906663279</v>
      </c>
      <c r="AE94" s="15">
        <f t="shared" si="72"/>
        <v>0.98403766975815243</v>
      </c>
      <c r="AF94" s="15">
        <f t="shared" si="73"/>
        <v>7.0212507380039008E-3</v>
      </c>
      <c r="AG94" s="15">
        <f t="shared" si="74"/>
        <v>1.2121427156511373E-4</v>
      </c>
      <c r="AH94" s="15">
        <f t="shared" si="75"/>
        <v>8.8289031787453856E-3</v>
      </c>
      <c r="AI94" s="15">
        <f t="shared" si="84"/>
        <v>1.1217632509828018E-4</v>
      </c>
      <c r="AJ94" s="15">
        <f t="shared" si="85"/>
        <v>1.2208946398129227E-4</v>
      </c>
      <c r="AK94" s="15">
        <f t="shared" si="76"/>
        <v>8.537380398718329E-5</v>
      </c>
      <c r="AL94">
        <f>IF(AL93&gt;0,AL93+1,IF(AND(B94="January",C94&gt;=Personal!$G$28,F94&lt;=100,AL93=0),1,0))</f>
        <v>0</v>
      </c>
      <c r="AM94">
        <f t="shared" si="86"/>
        <v>0</v>
      </c>
    </row>
    <row r="95" spans="1:39" x14ac:dyDescent="0.2">
      <c r="A95">
        <f t="shared" si="77"/>
        <v>91</v>
      </c>
      <c r="B95" t="str">
        <f t="shared" si="97"/>
        <v>August</v>
      </c>
      <c r="C95">
        <f t="shared" si="69"/>
        <v>2030</v>
      </c>
      <c r="D95">
        <f t="shared" si="99"/>
        <v>203008</v>
      </c>
      <c r="E95">
        <f t="shared" ref="E95:F95" si="114">E83+1</f>
        <v>49</v>
      </c>
      <c r="F95">
        <f t="shared" si="114"/>
        <v>47</v>
      </c>
      <c r="G95" s="11">
        <f>G94*IF($B95="January",(1+IF(C95&gt;Personal!$L$18+1,Calculations!$B$14,Calculations!$B$13)),1)</f>
        <v>1689.4558678202657</v>
      </c>
      <c r="H95" s="11">
        <f>IF(AND(Career!$F$15="Yes",$E95=62,$E94=61),G95,H94*IF($B95="January",(1+IF(C95&gt;Personal!$L$18+1,Calculations!$C$14,Calculations!$C$13)),1))</f>
        <v>1587.078225449545</v>
      </c>
      <c r="I95" s="11">
        <f>H95*(1-'Retiree Assumptions'!$F$8)</f>
        <v>1396.6288383955996</v>
      </c>
      <c r="J95" s="11"/>
      <c r="K95">
        <f>IF(OR(AND(L96=0,L95&gt;0,S95=0,S94&gt;0),AND(L95=0,L94&gt;0,S95&gt;0,S94&gt;0),AND(L84=0,L83&gt;0,S83=0),AND(B95="February",C95&gt;=Personal!$G$28,C95&lt;=Personal!$G$28+5,L94&gt;0),AND(B95="February",MOD(C95-Personal!$G$28,5)=0,L94&gt;0)),K94+1,K94)</f>
        <v>1</v>
      </c>
      <c r="L95">
        <f>IF(AND(C95&gt;=Personal!$G$28,MAX(L$5:L94)&lt;$AO$8,OR(S94&gt;0,S95&gt;0)),L94+1,0)</f>
        <v>0</v>
      </c>
      <c r="M95" t="str">
        <f>IF(AND(C95&gt;=Personal!$G$28,MAX(L$5:L94)&lt;$AO$8,OR(S94&gt;0,S95&gt;0)),L94+1,"")</f>
        <v/>
      </c>
      <c r="N95">
        <f t="shared" si="79"/>
        <v>2030</v>
      </c>
      <c r="O95">
        <f t="shared" si="80"/>
        <v>47</v>
      </c>
      <c r="P95" s="11">
        <f t="shared" si="88"/>
        <v>16759.546060747194</v>
      </c>
      <c r="Q95" s="11">
        <f>$AD95*I95/(Calculations!$C$18^(A95-1+Calculations!$B$1/30))</f>
        <v>1055.6356945000789</v>
      </c>
      <c r="R95" s="11">
        <f>IF(Q95=0,0,SUM(Q95:Q$1071)*I95/Q95)</f>
        <v>481718.22465095692</v>
      </c>
      <c r="S95" s="11">
        <f>IF(S94&gt;0,MAX((S94+I95/2)*(Calculations!$C$18-1)+S94-I95,0),IF(AND(Personal!$G$28=Valuation!C95,Personal!$G$28&gt;Valuation!C94),Personal!$G$26,0))</f>
        <v>0</v>
      </c>
      <c r="T95">
        <f t="shared" si="71"/>
        <v>0</v>
      </c>
      <c r="U95" s="11"/>
      <c r="V95" s="121">
        <f>VLOOKUP(E95,Rates2,5)*VLOOKUP(E95,Mort_Imp_Retirees,C95-'Mort Imp Cume'!$C$4+2)</f>
        <v>1.2319092382536684E-4</v>
      </c>
      <c r="W95" s="15">
        <f t="shared" si="81"/>
        <v>0.9998768090761746</v>
      </c>
      <c r="X95" s="121">
        <f>VLOOKUP(F95,Rates2,6)*VLOOKUP(F95,Mort_Imp_Survivors,C95-'Mort Imp Cume'!$C$4+2)</f>
        <v>8.445529197604587E-5</v>
      </c>
      <c r="Y95" s="15">
        <f t="shared" si="82"/>
        <v>0.99991554470802391</v>
      </c>
      <c r="Z95" s="121">
        <f>VLOOKUP(F95,Rates2,7)*VLOOKUP(F95,Mort_Imp_Survivors,C95-'Mort Imp Cume'!$C$4+2)</f>
        <v>2.5672671071842089E-4</v>
      </c>
      <c r="AA95" s="15">
        <f t="shared" si="83"/>
        <v>0.99974327328928159</v>
      </c>
      <c r="AB95" s="68">
        <f>PRODUCT(W$4:W94)</f>
        <v>0.990936831032175</v>
      </c>
      <c r="AC95" s="15">
        <f>PRODUCT(Y$4:Y94)</f>
        <v>0.99283154837740406</v>
      </c>
      <c r="AD95" s="15">
        <f>PRODUCT(AA$4:AA94)</f>
        <v>0.98257805025878819</v>
      </c>
      <c r="AE95" s="15">
        <f t="shared" si="72"/>
        <v>0.98383334829787228</v>
      </c>
      <c r="AF95" s="15">
        <f t="shared" si="73"/>
        <v>7.1034827343026729E-3</v>
      </c>
      <c r="AG95" s="15">
        <f t="shared" si="74"/>
        <v>1.2118910314145056E-4</v>
      </c>
      <c r="AH95" s="15">
        <f t="shared" si="75"/>
        <v>8.9478508350381691E-3</v>
      </c>
      <c r="AI95" s="15">
        <f t="shared" si="84"/>
        <v>1.1531813278688012E-4</v>
      </c>
      <c r="AJ95" s="15">
        <f t="shared" si="85"/>
        <v>1.2207442366743508E-4</v>
      </c>
      <c r="AK95" s="15">
        <f t="shared" si="76"/>
        <v>8.5387084999146055E-5</v>
      </c>
      <c r="AL95">
        <f>IF(AL94&gt;0,AL94+1,IF(AND(B95="January",C95&gt;=Personal!$G$28,F95&lt;=100,AL94=0),1,0))</f>
        <v>0</v>
      </c>
      <c r="AM95">
        <f t="shared" si="86"/>
        <v>0</v>
      </c>
    </row>
    <row r="96" spans="1:39" x14ac:dyDescent="0.2">
      <c r="A96">
        <f t="shared" si="77"/>
        <v>92</v>
      </c>
      <c r="B96" t="str">
        <f t="shared" si="97"/>
        <v>September</v>
      </c>
      <c r="C96">
        <f t="shared" si="69"/>
        <v>2030</v>
      </c>
      <c r="D96">
        <f t="shared" si="99"/>
        <v>203009</v>
      </c>
      <c r="E96">
        <f t="shared" ref="E96:F96" si="115">E84+1</f>
        <v>49</v>
      </c>
      <c r="F96">
        <f t="shared" si="115"/>
        <v>47</v>
      </c>
      <c r="G96" s="11">
        <f>G95*IF($B96="January",(1+IF(C96&gt;Personal!$L$18+1,Calculations!$B$14,Calculations!$B$13)),1)</f>
        <v>1689.4558678202657</v>
      </c>
      <c r="H96" s="11">
        <f>IF(AND(Career!$F$15="Yes",$E96=62,$E95=61),G96,H95*IF($B96="January",(1+IF(C96&gt;Personal!$L$18+1,Calculations!$C$14,Calculations!$C$13)),1))</f>
        <v>1587.078225449545</v>
      </c>
      <c r="I96" s="11">
        <f>H96*(1-'Retiree Assumptions'!$F$8)</f>
        <v>1396.6288383955996</v>
      </c>
      <c r="J96" s="11"/>
      <c r="K96">
        <f>IF(OR(AND(L97=0,L96&gt;0,S96=0,S95&gt;0),AND(L96=0,L95&gt;0,S96&gt;0,S95&gt;0),AND(L85=0,L84&gt;0,S84=0),AND(B96="February",C96&gt;=Personal!$G$28,C96&lt;=Personal!$G$28+5,L95&gt;0),AND(B96="February",MOD(C96-Personal!$G$28,5)=0,L95&gt;0)),K95+1,K95)</f>
        <v>1</v>
      </c>
      <c r="L96">
        <f>IF(AND(C96&gt;=Personal!$G$28,MAX(L$5:L95)&lt;$AO$8,OR(S95&gt;0,S96&gt;0)),L95+1,0)</f>
        <v>0</v>
      </c>
      <c r="M96" t="str">
        <f>IF(AND(C96&gt;=Personal!$G$28,MAX(L$5:L95)&lt;$AO$8,OR(S95&gt;0,S96&gt;0)),L95+1,"")</f>
        <v/>
      </c>
      <c r="N96">
        <f t="shared" si="79"/>
        <v>2030</v>
      </c>
      <c r="O96">
        <f t="shared" si="80"/>
        <v>47</v>
      </c>
      <c r="P96" s="11">
        <f t="shared" si="88"/>
        <v>16759.546060747194</v>
      </c>
      <c r="Q96" s="11">
        <f>$AD96*I96/(Calculations!$C$18^(A96-1+Calculations!$B$1/30))</f>
        <v>1052.3265688002818</v>
      </c>
      <c r="R96" s="11">
        <f>IF(Q96=0,0,SUM(Q96:Q$1071)*I96/Q96)</f>
        <v>481832.00577843632</v>
      </c>
      <c r="S96" s="11">
        <f>IF(S95&gt;0,MAX((S95+I96/2)*(Calculations!$C$18-1)+S95-I96,0),IF(AND(Personal!$G$28=Valuation!C96,Personal!$G$28&gt;Valuation!C95),Personal!$G$26,0))</f>
        <v>0</v>
      </c>
      <c r="T96">
        <f t="shared" si="71"/>
        <v>0</v>
      </c>
      <c r="U96" s="11"/>
      <c r="V96" s="121">
        <f>VLOOKUP(E96,Rates2,5)*VLOOKUP(E96,Mort_Imp_Retirees,C96-'Mort Imp Cume'!$C$4+2)</f>
        <v>1.2319092382536684E-4</v>
      </c>
      <c r="W96" s="15">
        <f t="shared" si="81"/>
        <v>0.9998768090761746</v>
      </c>
      <c r="X96" s="121">
        <f>VLOOKUP(F96,Rates2,6)*VLOOKUP(F96,Mort_Imp_Survivors,C96-'Mort Imp Cume'!$C$4+2)</f>
        <v>8.445529197604587E-5</v>
      </c>
      <c r="Y96" s="15">
        <f t="shared" si="82"/>
        <v>0.99991554470802391</v>
      </c>
      <c r="Z96" s="121">
        <f>VLOOKUP(F96,Rates2,7)*VLOOKUP(F96,Mort_Imp_Survivors,C96-'Mort Imp Cume'!$C$4+2)</f>
        <v>2.5672671071842089E-4</v>
      </c>
      <c r="AA96" s="15">
        <f t="shared" si="83"/>
        <v>0.99974327328928159</v>
      </c>
      <c r="AB96" s="68">
        <f>PRODUCT(W$4:W95)</f>
        <v>0.99081475660850749</v>
      </c>
      <c r="AC96" s="15">
        <f>PRODUCT(Y$4:Y95)</f>
        <v>0.99274769849910272</v>
      </c>
      <c r="AD96" s="15">
        <f>PRODUCT(AA$4:AA95)</f>
        <v>0.98232579622792116</v>
      </c>
      <c r="AE96" s="15">
        <f t="shared" si="72"/>
        <v>0.98362906926204441</v>
      </c>
      <c r="AF96" s="15">
        <f t="shared" si="73"/>
        <v>7.1856873464630567E-3</v>
      </c>
      <c r="AG96" s="15">
        <f t="shared" si="74"/>
        <v>1.2116393994365349E-4</v>
      </c>
      <c r="AH96" s="15">
        <f t="shared" si="75"/>
        <v>9.0667427858667424E-3</v>
      </c>
      <c r="AI96" s="15">
        <f t="shared" si="84"/>
        <v>1.1850060562579312E-4</v>
      </c>
      <c r="AJ96" s="15">
        <f t="shared" si="85"/>
        <v>1.2205938520640802E-4</v>
      </c>
      <c r="AK96" s="15">
        <f t="shared" si="76"/>
        <v>8.5400355292997756E-5</v>
      </c>
      <c r="AL96">
        <f>IF(AL95&gt;0,AL95+1,IF(AND(B96="January",C96&gt;=Personal!$G$28,F96&lt;=100,AL95=0),1,0))</f>
        <v>0</v>
      </c>
      <c r="AM96">
        <f t="shared" si="86"/>
        <v>0</v>
      </c>
    </row>
    <row r="97" spans="1:39" x14ac:dyDescent="0.2">
      <c r="A97">
        <f t="shared" si="77"/>
        <v>93</v>
      </c>
      <c r="B97" t="str">
        <f t="shared" si="97"/>
        <v>October</v>
      </c>
      <c r="C97">
        <f t="shared" si="69"/>
        <v>2030</v>
      </c>
      <c r="D97">
        <f t="shared" si="99"/>
        <v>203010</v>
      </c>
      <c r="E97">
        <f t="shared" ref="E97:F97" si="116">E85+1</f>
        <v>49</v>
      </c>
      <c r="F97">
        <f t="shared" si="116"/>
        <v>47</v>
      </c>
      <c r="G97" s="11">
        <f>G96*IF($B97="January",(1+IF(C97&gt;Personal!$L$18+1,Calculations!$B$14,Calculations!$B$13)),1)</f>
        <v>1689.4558678202657</v>
      </c>
      <c r="H97" s="11">
        <f>IF(AND(Career!$F$15="Yes",$E97=62,$E96=61),G97,H96*IF($B97="January",(1+IF(C97&gt;Personal!$L$18+1,Calculations!$C$14,Calculations!$C$13)),1))</f>
        <v>1587.078225449545</v>
      </c>
      <c r="I97" s="11">
        <f>H97*(1-'Retiree Assumptions'!$F$8)</f>
        <v>1396.6288383955996</v>
      </c>
      <c r="J97" s="11"/>
      <c r="K97">
        <f>IF(OR(AND(L98=0,L97&gt;0,S97=0,S96&gt;0),AND(L97=0,L96&gt;0,S97&gt;0,S96&gt;0),AND(L86=0,L85&gt;0,S85=0),AND(B97="February",C97&gt;=Personal!$G$28,C97&lt;=Personal!$G$28+5,L96&gt;0),AND(B97="February",MOD(C97-Personal!$G$28,5)=0,L96&gt;0)),K96+1,K96)</f>
        <v>1</v>
      </c>
      <c r="L97">
        <f>IF(AND(C97&gt;=Personal!$G$28,MAX(L$5:L96)&lt;$AO$8,OR(S96&gt;0,S97&gt;0)),L96+1,0)</f>
        <v>0</v>
      </c>
      <c r="M97" t="str">
        <f>IF(AND(C97&gt;=Personal!$G$28,MAX(L$5:L96)&lt;$AO$8,OR(S96&gt;0,S97&gt;0)),L96+1,"")</f>
        <v/>
      </c>
      <c r="N97">
        <f t="shared" si="79"/>
        <v>2030</v>
      </c>
      <c r="O97">
        <f t="shared" si="80"/>
        <v>47</v>
      </c>
      <c r="P97" s="11">
        <f t="shared" si="88"/>
        <v>16759.546060747194</v>
      </c>
      <c r="Q97" s="11">
        <f>$AD97*I97/(Calculations!$C$18^(A97-1+Calculations!$B$1/30))</f>
        <v>1049.0278162935797</v>
      </c>
      <c r="R97" s="11">
        <f>IF(Q97=0,0,SUM(Q97:Q$1071)*I97/Q97)</f>
        <v>481946.14469984028</v>
      </c>
      <c r="S97" s="11">
        <f>IF(S96&gt;0,MAX((S96+I97/2)*(Calculations!$C$18-1)+S96-I97,0),IF(AND(Personal!$G$28=Valuation!C97,Personal!$G$28&gt;Valuation!C96),Personal!$G$26,0))</f>
        <v>0</v>
      </c>
      <c r="T97">
        <f t="shared" si="71"/>
        <v>0</v>
      </c>
      <c r="U97" s="11"/>
      <c r="V97" s="121">
        <f>VLOOKUP(E97,Rates2,5)*VLOOKUP(E97,Mort_Imp_Retirees,C97-'Mort Imp Cume'!$C$4+2)</f>
        <v>1.2319092382536684E-4</v>
      </c>
      <c r="W97" s="15">
        <f t="shared" si="81"/>
        <v>0.9998768090761746</v>
      </c>
      <c r="X97" s="121">
        <f>VLOOKUP(F97,Rates2,6)*VLOOKUP(F97,Mort_Imp_Survivors,C97-'Mort Imp Cume'!$C$4+2)</f>
        <v>8.445529197604587E-5</v>
      </c>
      <c r="Y97" s="15">
        <f t="shared" si="82"/>
        <v>0.99991554470802391</v>
      </c>
      <c r="Z97" s="121">
        <f>VLOOKUP(F97,Rates2,7)*VLOOKUP(F97,Mort_Imp_Survivors,C97-'Mort Imp Cume'!$C$4+2)</f>
        <v>2.5672671071842089E-4</v>
      </c>
      <c r="AA97" s="15">
        <f t="shared" si="83"/>
        <v>0.99974327328928159</v>
      </c>
      <c r="AB97" s="68">
        <f>PRODUCT(W$4:W96)</f>
        <v>0.990692697223301</v>
      </c>
      <c r="AC97" s="15">
        <f>PRODUCT(Y$4:Y96)</f>
        <v>0.99266385570236737</v>
      </c>
      <c r="AD97" s="15">
        <f>PRODUCT(AA$4:AA96)</f>
        <v>0.98207360695740176</v>
      </c>
      <c r="AE97" s="15">
        <f t="shared" si="72"/>
        <v>0.98342483264185998</v>
      </c>
      <c r="AF97" s="15">
        <f t="shared" si="73"/>
        <v>7.2678645814410088E-3</v>
      </c>
      <c r="AG97" s="15">
        <f t="shared" si="74"/>
        <v>1.2113878197063742E-4</v>
      </c>
      <c r="AH97" s="15">
        <f t="shared" si="75"/>
        <v>9.1855790507580498E-3</v>
      </c>
      <c r="AI97" s="15">
        <f t="shared" si="84"/>
        <v>1.2172372594096079E-4</v>
      </c>
      <c r="AJ97" s="15">
        <f t="shared" si="85"/>
        <v>1.2204434859798289E-4</v>
      </c>
      <c r="AK97" s="15">
        <f t="shared" si="76"/>
        <v>8.541361487300748E-5</v>
      </c>
      <c r="AL97">
        <f>IF(AL96&gt;0,AL96+1,IF(AND(B97="January",C97&gt;=Personal!$G$28,F97&lt;=100,AL96=0),1,0))</f>
        <v>0</v>
      </c>
      <c r="AM97">
        <f t="shared" si="86"/>
        <v>0</v>
      </c>
    </row>
    <row r="98" spans="1:39" x14ac:dyDescent="0.2">
      <c r="A98">
        <f t="shared" si="77"/>
        <v>94</v>
      </c>
      <c r="B98" t="str">
        <f t="shared" si="97"/>
        <v>November</v>
      </c>
      <c r="C98">
        <f t="shared" si="69"/>
        <v>2030</v>
      </c>
      <c r="D98">
        <f t="shared" si="99"/>
        <v>203011</v>
      </c>
      <c r="E98">
        <f t="shared" ref="E98:F98" si="117">E86+1</f>
        <v>49</v>
      </c>
      <c r="F98">
        <f t="shared" si="117"/>
        <v>47</v>
      </c>
      <c r="G98" s="11">
        <f>G97*IF($B98="January",(1+IF(C98&gt;Personal!$L$18+1,Calculations!$B$14,Calculations!$B$13)),1)</f>
        <v>1689.4558678202657</v>
      </c>
      <c r="H98" s="11">
        <f>IF(AND(Career!$F$15="Yes",$E98=62,$E97=61),G98,H97*IF($B98="January",(1+IF(C98&gt;Personal!$L$18+1,Calculations!$C$14,Calculations!$C$13)),1))</f>
        <v>1587.078225449545</v>
      </c>
      <c r="I98" s="11">
        <f>H98*(1-'Retiree Assumptions'!$F$8)</f>
        <v>1396.6288383955996</v>
      </c>
      <c r="J98" s="11"/>
      <c r="K98">
        <f>IF(OR(AND(L99=0,L98&gt;0,S98=0,S97&gt;0),AND(L98=0,L97&gt;0,S98&gt;0,S97&gt;0),AND(L87=0,L86&gt;0,S86=0),AND(B98="February",C98&gt;=Personal!$G$28,C98&lt;=Personal!$G$28+5,L97&gt;0),AND(B98="February",MOD(C98-Personal!$G$28,5)=0,L97&gt;0)),K97+1,K97)</f>
        <v>1</v>
      </c>
      <c r="L98">
        <f>IF(AND(C98&gt;=Personal!$G$28,MAX(L$5:L97)&lt;$AO$8,OR(S97&gt;0,S98&gt;0)),L97+1,0)</f>
        <v>0</v>
      </c>
      <c r="M98" t="str">
        <f>IF(AND(C98&gt;=Personal!$G$28,MAX(L$5:L97)&lt;$AO$8,OR(S97&gt;0,S98&gt;0)),L97+1,"")</f>
        <v/>
      </c>
      <c r="N98">
        <f t="shared" si="79"/>
        <v>2030</v>
      </c>
      <c r="O98">
        <f t="shared" si="80"/>
        <v>47</v>
      </c>
      <c r="P98" s="11">
        <f t="shared" si="88"/>
        <v>16759.546060747194</v>
      </c>
      <c r="Q98" s="11">
        <f>$AD98*I98/(Calculations!$C$18^(A98-1+Calculations!$B$1/30))</f>
        <v>1045.7394044628834</v>
      </c>
      <c r="R98" s="11">
        <f>IF(Q98=0,0,SUM(Q98:Q$1071)*I98/Q98)</f>
        <v>482060.64254028077</v>
      </c>
      <c r="S98" s="11">
        <f>IF(S97&gt;0,MAX((S97+I98/2)*(Calculations!$C$18-1)+S97-I98,0),IF(AND(Personal!$G$28=Valuation!C98,Personal!$G$28&gt;Valuation!C97),Personal!$G$26,0))</f>
        <v>0</v>
      </c>
      <c r="T98">
        <f t="shared" si="71"/>
        <v>0</v>
      </c>
      <c r="U98" s="11"/>
      <c r="V98" s="121">
        <f>VLOOKUP(E98,Rates2,5)*VLOOKUP(E98,Mort_Imp_Retirees,C98-'Mort Imp Cume'!$C$4+2)</f>
        <v>1.2319092382536684E-4</v>
      </c>
      <c r="W98" s="15">
        <f t="shared" si="81"/>
        <v>0.9998768090761746</v>
      </c>
      <c r="X98" s="121">
        <f>VLOOKUP(F98,Rates2,6)*VLOOKUP(F98,Mort_Imp_Survivors,C98-'Mort Imp Cume'!$C$4+2)</f>
        <v>8.445529197604587E-5</v>
      </c>
      <c r="Y98" s="15">
        <f t="shared" si="82"/>
        <v>0.99991554470802391</v>
      </c>
      <c r="Z98" s="121">
        <f>VLOOKUP(F98,Rates2,7)*VLOOKUP(F98,Mort_Imp_Survivors,C98-'Mort Imp Cume'!$C$4+2)</f>
        <v>2.5672671071842089E-4</v>
      </c>
      <c r="AA98" s="15">
        <f t="shared" si="83"/>
        <v>0.99974327328928159</v>
      </c>
      <c r="AB98" s="68">
        <f>PRODUCT(W$4:W97)</f>
        <v>0.99057065287470303</v>
      </c>
      <c r="AC98" s="15">
        <f>PRODUCT(Y$4:Y97)</f>
        <v>0.99258001998659995</v>
      </c>
      <c r="AD98" s="15">
        <f>PRODUCT(AA$4:AA97)</f>
        <v>0.98182148243060419</v>
      </c>
      <c r="AE98" s="15">
        <f t="shared" si="72"/>
        <v>0.98322063842851204</v>
      </c>
      <c r="AF98" s="15">
        <f t="shared" si="73"/>
        <v>7.3500144461909368E-3</v>
      </c>
      <c r="AG98" s="15">
        <f t="shared" si="74"/>
        <v>1.211136292213175E-4</v>
      </c>
      <c r="AH98" s="15">
        <f t="shared" si="75"/>
        <v>9.3043596492329416E-3</v>
      </c>
      <c r="AI98" s="15">
        <f t="shared" si="84"/>
        <v>1.2498747606408227E-4</v>
      </c>
      <c r="AJ98" s="15">
        <f t="shared" si="85"/>
        <v>1.2202931384193144E-4</v>
      </c>
      <c r="AK98" s="15">
        <f t="shared" si="76"/>
        <v>8.5426863743442985E-5</v>
      </c>
      <c r="AL98">
        <f>IF(AL97&gt;0,AL97+1,IF(AND(B98="January",C98&gt;=Personal!$G$28,F98&lt;=100,AL97=0),1,0))</f>
        <v>0</v>
      </c>
      <c r="AM98">
        <f t="shared" si="86"/>
        <v>0</v>
      </c>
    </row>
    <row r="99" spans="1:39" x14ac:dyDescent="0.2">
      <c r="A99">
        <f t="shared" si="77"/>
        <v>95</v>
      </c>
      <c r="B99" t="str">
        <f t="shared" si="97"/>
        <v>December</v>
      </c>
      <c r="C99">
        <f t="shared" si="69"/>
        <v>2030</v>
      </c>
      <c r="D99">
        <f t="shared" si="99"/>
        <v>203012</v>
      </c>
      <c r="E99">
        <f t="shared" ref="E99:F99" si="118">E87+1</f>
        <v>49</v>
      </c>
      <c r="F99">
        <f t="shared" si="118"/>
        <v>47</v>
      </c>
      <c r="G99" s="11">
        <f>G98*IF($B99="January",(1+IF(C99&gt;Personal!$L$18+1,Calculations!$B$14,Calculations!$B$13)),1)</f>
        <v>1689.4558678202657</v>
      </c>
      <c r="H99" s="11">
        <f>IF(AND(Career!$F$15="Yes",$E99=62,$E98=61),G99,H98*IF($B99="January",(1+IF(C99&gt;Personal!$L$18+1,Calculations!$C$14,Calculations!$C$13)),1))</f>
        <v>1587.078225449545</v>
      </c>
      <c r="I99" s="11">
        <f>H99*(1-'Retiree Assumptions'!$F$8)</f>
        <v>1396.6288383955996</v>
      </c>
      <c r="J99" s="11"/>
      <c r="K99">
        <f>IF(OR(AND(L100=0,L99&gt;0,S99=0,S98&gt;0),AND(L99=0,L98&gt;0,S99&gt;0,S98&gt;0),AND(L88=0,L87&gt;0,S87=0),AND(B99="February",C99&gt;=Personal!$G$28,C99&lt;=Personal!$G$28+5,L98&gt;0),AND(B99="February",MOD(C99-Personal!$G$28,5)=0,L98&gt;0)),K98+1,K98)</f>
        <v>1</v>
      </c>
      <c r="L99">
        <f>IF(AND(C99&gt;=Personal!$G$28,MAX(L$5:L98)&lt;$AO$8,OR(S98&gt;0,S99&gt;0)),L98+1,0)</f>
        <v>0</v>
      </c>
      <c r="M99" t="str">
        <f>IF(AND(C99&gt;=Personal!$G$28,MAX(L$5:L98)&lt;$AO$8,OR(S98&gt;0,S99&gt;0)),L98+1,"")</f>
        <v/>
      </c>
      <c r="N99">
        <f t="shared" si="79"/>
        <v>2030</v>
      </c>
      <c r="O99">
        <f t="shared" si="80"/>
        <v>47</v>
      </c>
      <c r="P99" s="11">
        <f t="shared" si="88"/>
        <v>16759.546060747194</v>
      </c>
      <c r="Q99" s="11">
        <f>$AD99*I99/(Calculations!$C$18^(A99-1+Calculations!$B$1/30))</f>
        <v>1042.4613008930362</v>
      </c>
      <c r="R99" s="11">
        <f>IF(Q99=0,0,SUM(Q99:Q$1071)*I99/Q99)</f>
        <v>482175.50042840774</v>
      </c>
      <c r="S99" s="11">
        <f>IF(S98&gt;0,MAX((S98+I99/2)*(Calculations!$C$18-1)+S98-I99,0),IF(AND(Personal!$G$28=Valuation!C99,Personal!$G$28&gt;Valuation!C98),Personal!$G$26,0))</f>
        <v>0</v>
      </c>
      <c r="T99">
        <f t="shared" si="71"/>
        <v>0</v>
      </c>
      <c r="U99" s="11"/>
      <c r="V99" s="121">
        <f>VLOOKUP(E99,Rates2,5)*VLOOKUP(E99,Mort_Imp_Retirees,C99-'Mort Imp Cume'!$C$4+2)</f>
        <v>1.2319092382536684E-4</v>
      </c>
      <c r="W99" s="15">
        <f t="shared" si="81"/>
        <v>0.9998768090761746</v>
      </c>
      <c r="X99" s="121">
        <f>VLOOKUP(F99,Rates2,6)*VLOOKUP(F99,Mort_Imp_Survivors,C99-'Mort Imp Cume'!$C$4+2)</f>
        <v>8.445529197604587E-5</v>
      </c>
      <c r="Y99" s="15">
        <f t="shared" si="82"/>
        <v>0.99991554470802391</v>
      </c>
      <c r="Z99" s="121">
        <f>VLOOKUP(F99,Rates2,7)*VLOOKUP(F99,Mort_Imp_Survivors,C99-'Mort Imp Cume'!$C$4+2)</f>
        <v>2.5672671071842089E-4</v>
      </c>
      <c r="AA99" s="15">
        <f t="shared" si="83"/>
        <v>0.99974327328928159</v>
      </c>
      <c r="AB99" s="68">
        <f>PRODUCT(W$4:W98)</f>
        <v>0.99044862356086105</v>
      </c>
      <c r="AC99" s="15">
        <f>PRODUCT(Y$4:Y98)</f>
        <v>0.99249619135120237</v>
      </c>
      <c r="AD99" s="15">
        <f>PRODUCT(AA$4:AA98)</f>
        <v>0.98156942263090707</v>
      </c>
      <c r="AE99" s="15">
        <f t="shared" si="72"/>
        <v>0.98301648661319541</v>
      </c>
      <c r="AF99" s="15">
        <f t="shared" si="73"/>
        <v>7.4321369476656948E-3</v>
      </c>
      <c r="AG99" s="15">
        <f t="shared" si="74"/>
        <v>1.210884816946091E-4</v>
      </c>
      <c r="AH99" s="15">
        <f t="shared" si="75"/>
        <v>9.4230846008061704E-3</v>
      </c>
      <c r="AI99" s="15">
        <f t="shared" si="84"/>
        <v>1.2829183833272875E-4</v>
      </c>
      <c r="AJ99" s="15">
        <f t="shared" si="85"/>
        <v>1.2201428093802546E-4</v>
      </c>
      <c r="AK99" s="15">
        <f t="shared" si="76"/>
        <v>8.544010190857058E-5</v>
      </c>
      <c r="AL99">
        <f>IF(AL98&gt;0,AL98+1,IF(AND(B99="January",C99&gt;=Personal!$G$28,F99&lt;=100,AL98=0),1,0))</f>
        <v>0</v>
      </c>
      <c r="AM99">
        <f t="shared" si="86"/>
        <v>0</v>
      </c>
    </row>
    <row r="100" spans="1:39" x14ac:dyDescent="0.2">
      <c r="A100">
        <f t="shared" si="77"/>
        <v>96</v>
      </c>
      <c r="B100" t="str">
        <f t="shared" si="97"/>
        <v>January</v>
      </c>
      <c r="C100">
        <f t="shared" si="69"/>
        <v>2031</v>
      </c>
      <c r="D100">
        <f t="shared" si="99"/>
        <v>203101</v>
      </c>
      <c r="E100">
        <f t="shared" ref="E100:F100" si="119">E88+1</f>
        <v>50</v>
      </c>
      <c r="F100">
        <f t="shared" si="119"/>
        <v>48</v>
      </c>
      <c r="G100" s="11">
        <f>G99*IF($B100="January",(1+IF(C100&gt;Personal!$L$18+1,Calculations!$B$14,Calculations!$B$13)),1)</f>
        <v>1731.6922645157722</v>
      </c>
      <c r="H100" s="11">
        <f>IF(AND(Career!$F$15="Yes",$E100=62,$E99=61),G100,H99*IF($B100="January",(1+IF(C100&gt;Personal!$L$18+1,Calculations!$C$14,Calculations!$C$13)),1))</f>
        <v>1610.8843988312881</v>
      </c>
      <c r="I100" s="11">
        <f>H100*(1-'Retiree Assumptions'!$F$8)</f>
        <v>1417.5782709715336</v>
      </c>
      <c r="J100" s="11"/>
      <c r="K100">
        <f>IF(OR(AND(L101=0,L100&gt;0,S100=0,S99&gt;0),AND(L100=0,L99&gt;0,S100&gt;0,S99&gt;0),AND(L89=0,L88&gt;0,S88=0),AND(B100="February",C100&gt;=Personal!$G$28,C100&lt;=Personal!$G$28+5,L99&gt;0),AND(B100="February",MOD(C100-Personal!$G$28,5)=0,L99&gt;0)),K99+1,K99)</f>
        <v>1</v>
      </c>
      <c r="L100">
        <f>IF(AND(C100&gt;=Personal!$G$28,MAX(L$5:L99)&lt;$AO$8,OR(S99&gt;0,S100&gt;0)),L99+1,0)</f>
        <v>0</v>
      </c>
      <c r="M100" t="str">
        <f>IF(AND(C100&gt;=Personal!$G$28,MAX(L$5:L99)&lt;$AO$8,OR(S99&gt;0,S100&gt;0)),L99+1,"")</f>
        <v/>
      </c>
      <c r="N100">
        <f t="shared" si="79"/>
        <v>2031</v>
      </c>
      <c r="O100">
        <f t="shared" si="80"/>
        <v>48</v>
      </c>
      <c r="P100" s="11">
        <f t="shared" si="88"/>
        <v>17010.939251658405</v>
      </c>
      <c r="Q100" s="11">
        <f>$AD100*I100/(Calculations!$C$18^(A100-1+Calculations!$B$1/30))</f>
        <v>1054.7813753695514</v>
      </c>
      <c r="R100" s="11">
        <f>IF(Q100=0,0,SUM(Q100:Q$1071)*I100/Q100)</f>
        <v>482290.71949641977</v>
      </c>
      <c r="S100" s="11">
        <f>IF(S99&gt;0,MAX((S99+I100/2)*(Calculations!$C$18-1)+S99-I100,0),IF(AND(Personal!$G$28=Valuation!C100,Personal!$G$28&gt;Valuation!C99),Personal!$G$26,0))</f>
        <v>0</v>
      </c>
      <c r="T100">
        <f t="shared" si="71"/>
        <v>0</v>
      </c>
      <c r="U100" s="11"/>
      <c r="V100" s="121">
        <f>VLOOKUP(E100,Rates2,5)*VLOOKUP(E100,Mort_Imp_Retirees,C100-'Mort Imp Cume'!$C$4+2)</f>
        <v>1.3157035538890127E-4</v>
      </c>
      <c r="W100" s="15">
        <f t="shared" si="81"/>
        <v>0.99986842964461109</v>
      </c>
      <c r="X100" s="121">
        <f>VLOOKUP(F100,Rates2,6)*VLOOKUP(F100,Mort_Imp_Survivors,C100-'Mort Imp Cume'!$C$4+2)</f>
        <v>8.8064111861881536E-5</v>
      </c>
      <c r="Y100" s="15">
        <f t="shared" si="82"/>
        <v>0.99991193588813809</v>
      </c>
      <c r="Z100" s="121">
        <f>VLOOKUP(F100,Rates2,7)*VLOOKUP(F100,Mort_Imp_Survivors,C100-'Mort Imp Cume'!$C$4+2)</f>
        <v>2.7829305050225081E-4</v>
      </c>
      <c r="AA100" s="15">
        <f t="shared" si="83"/>
        <v>0.9997217069494978</v>
      </c>
      <c r="AB100" s="68">
        <f>PRODUCT(W$4:W99)</f>
        <v>0.990326609279923</v>
      </c>
      <c r="AC100" s="15">
        <f>PRODUCT(Y$4:Y99)</f>
        <v>0.99241236979557668</v>
      </c>
      <c r="AD100" s="15">
        <f>PRODUCT(AA$4:AA99)</f>
        <v>0.98131742754169327</v>
      </c>
      <c r="AE100" s="15">
        <f t="shared" si="72"/>
        <v>0.98281237718710657</v>
      </c>
      <c r="AF100" s="15">
        <f t="shared" si="73"/>
        <v>7.5142320928164794E-3</v>
      </c>
      <c r="AG100" s="15">
        <f t="shared" si="74"/>
        <v>1.2929758626718967E-4</v>
      </c>
      <c r="AH100" s="15">
        <f t="shared" si="75"/>
        <v>9.5417539249863931E-3</v>
      </c>
      <c r="AI100" s="15">
        <f t="shared" si="84"/>
        <v>1.3163679509056031E-4</v>
      </c>
      <c r="AJ100" s="15">
        <f t="shared" si="85"/>
        <v>1.3029762393404503E-4</v>
      </c>
      <c r="AK100" s="15">
        <f t="shared" si="76"/>
        <v>8.9205902930773346E-5</v>
      </c>
      <c r="AL100">
        <f>IF(AL99&gt;0,AL99+1,IF(AND(B100="January",C100&gt;=Personal!$G$28,F100&lt;=100,AL99=0),1,0))</f>
        <v>0</v>
      </c>
      <c r="AM100">
        <f t="shared" si="86"/>
        <v>0</v>
      </c>
    </row>
    <row r="101" spans="1:39" x14ac:dyDescent="0.2">
      <c r="A101">
        <f t="shared" si="77"/>
        <v>97</v>
      </c>
      <c r="B101" t="str">
        <f t="shared" si="97"/>
        <v>February</v>
      </c>
      <c r="C101">
        <f t="shared" si="69"/>
        <v>2031</v>
      </c>
      <c r="D101">
        <f t="shared" si="99"/>
        <v>203102</v>
      </c>
      <c r="E101">
        <f t="shared" ref="E101:F101" si="120">E89+1</f>
        <v>50</v>
      </c>
      <c r="F101">
        <f t="shared" si="120"/>
        <v>48</v>
      </c>
      <c r="G101" s="11">
        <f>G100*IF($B101="January",(1+IF(C101&gt;Personal!$L$18+1,Calculations!$B$14,Calculations!$B$13)),1)</f>
        <v>1731.6922645157722</v>
      </c>
      <c r="H101" s="11">
        <f>IF(AND(Career!$F$15="Yes",$E101=62,$E100=61),G101,H100*IF($B101="January",(1+IF(C101&gt;Personal!$L$18+1,Calculations!$C$14,Calculations!$C$13)),1))</f>
        <v>1610.8843988312881</v>
      </c>
      <c r="I101" s="11">
        <f>H101*(1-'Retiree Assumptions'!$F$8)</f>
        <v>1417.5782709715336</v>
      </c>
      <c r="J101" s="11"/>
      <c r="K101">
        <f>IF(OR(AND(L102=0,L101&gt;0,S101=0,S100&gt;0),AND(L101=0,L100&gt;0,S101&gt;0,S100&gt;0),AND(L90=0,L89&gt;0,S89=0),AND(B101="February",C101&gt;=Personal!$G$28,C101&lt;=Personal!$G$28+5,L100&gt;0),AND(B101="February",MOD(C101-Personal!$G$28,5)=0,L100&gt;0)),K100+1,K100)</f>
        <v>1</v>
      </c>
      <c r="L101">
        <f>IF(AND(C101&gt;=Personal!$G$28,MAX(L$5:L100)&lt;$AO$8,OR(S100&gt;0,S101&gt;0)),L100+1,0)</f>
        <v>0</v>
      </c>
      <c r="M101" t="str">
        <f>IF(AND(C101&gt;=Personal!$G$28,MAX(L$5:L100)&lt;$AO$8,OR(S100&gt;0,S101&gt;0)),L100+1,"")</f>
        <v/>
      </c>
      <c r="N101">
        <f t="shared" si="79"/>
        <v>2031</v>
      </c>
      <c r="O101">
        <f t="shared" si="80"/>
        <v>48</v>
      </c>
      <c r="P101" s="11">
        <f t="shared" si="88"/>
        <v>17010.939251658405</v>
      </c>
      <c r="Q101" s="11">
        <f>$AD101*I101/(Calculations!$C$18^(A101-1+Calculations!$B$1/30))</f>
        <v>1051.452245435036</v>
      </c>
      <c r="R101" s="11">
        <f>IF(Q101=0,0,SUM(Q101:Q$1071)*I101/Q101)</f>
        <v>482395.69175126468</v>
      </c>
      <c r="S101" s="11">
        <f>IF(S100&gt;0,MAX((S100+I101/2)*(Calculations!$C$18-1)+S100-I101,0),IF(AND(Personal!$G$28=Valuation!C101,Personal!$G$28&gt;Valuation!C100),Personal!$G$26,0))</f>
        <v>0</v>
      </c>
      <c r="T101">
        <f t="shared" si="71"/>
        <v>0</v>
      </c>
      <c r="U101" s="11"/>
      <c r="V101" s="121">
        <f>VLOOKUP(E101,Rates2,5)*VLOOKUP(E101,Mort_Imp_Retirees,C101-'Mort Imp Cume'!$C$4+2)</f>
        <v>1.3157035538890127E-4</v>
      </c>
      <c r="W101" s="15">
        <f t="shared" si="81"/>
        <v>0.99986842964461109</v>
      </c>
      <c r="X101" s="121">
        <f>VLOOKUP(F101,Rates2,6)*VLOOKUP(F101,Mort_Imp_Survivors,C101-'Mort Imp Cume'!$C$4+2)</f>
        <v>8.8064111861881536E-5</v>
      </c>
      <c r="Y101" s="15">
        <f t="shared" si="82"/>
        <v>0.99991193588813809</v>
      </c>
      <c r="Z101" s="121">
        <f>VLOOKUP(F101,Rates2,7)*VLOOKUP(F101,Mort_Imp_Survivors,C101-'Mort Imp Cume'!$C$4+2)</f>
        <v>2.7829305050225081E-4</v>
      </c>
      <c r="AA101" s="15">
        <f t="shared" si="83"/>
        <v>0.9997217069494978</v>
      </c>
      <c r="AB101" s="68">
        <f>PRODUCT(W$4:W100)</f>
        <v>0.99019631165598898</v>
      </c>
      <c r="AC101" s="15">
        <f>PRODUCT(Y$4:Y100)</f>
        <v>0.99232497388162988</v>
      </c>
      <c r="AD101" s="15">
        <f>PRODUCT(AA$4:AA100)</f>
        <v>0.98104433372127176</v>
      </c>
      <c r="AE101" s="15">
        <f t="shared" si="72"/>
        <v>0.98259652910171547</v>
      </c>
      <c r="AF101" s="15">
        <f t="shared" si="73"/>
        <v>7.5997825542734754E-3</v>
      </c>
      <c r="AG101" s="15">
        <f t="shared" si="74"/>
        <v>1.2926918955883591E-4</v>
      </c>
      <c r="AH101" s="15">
        <f t="shared" si="75"/>
        <v>9.6683961074466567E-3</v>
      </c>
      <c r="AI101" s="15">
        <f t="shared" si="84"/>
        <v>1.3529223656440215E-4</v>
      </c>
      <c r="AJ101" s="15">
        <f t="shared" si="85"/>
        <v>1.3028048062935772E-4</v>
      </c>
      <c r="AK101" s="15">
        <f t="shared" si="76"/>
        <v>8.9222138100115416E-5</v>
      </c>
      <c r="AL101">
        <f>IF(AL100&gt;0,AL100+1,IF(AND(B101="January",C101&gt;=Personal!$G$28,F101&lt;=100,AL100=0),1,0))</f>
        <v>0</v>
      </c>
      <c r="AM101">
        <f t="shared" si="86"/>
        <v>0</v>
      </c>
    </row>
    <row r="102" spans="1:39" x14ac:dyDescent="0.2">
      <c r="A102">
        <f t="shared" si="77"/>
        <v>98</v>
      </c>
      <c r="B102" t="str">
        <f t="shared" si="97"/>
        <v>March</v>
      </c>
      <c r="C102">
        <f t="shared" si="69"/>
        <v>2031</v>
      </c>
      <c r="D102">
        <f t="shared" si="99"/>
        <v>203103</v>
      </c>
      <c r="E102">
        <f t="shared" ref="E102:F102" si="121">E90+1</f>
        <v>50</v>
      </c>
      <c r="F102">
        <f t="shared" si="121"/>
        <v>48</v>
      </c>
      <c r="G102" s="11">
        <f>G101*IF($B102="January",(1+IF(C102&gt;Personal!$L$18+1,Calculations!$B$14,Calculations!$B$13)),1)</f>
        <v>1731.6922645157722</v>
      </c>
      <c r="H102" s="11">
        <f>IF(AND(Career!$F$15="Yes",$E102=62,$E101=61),G102,H101*IF($B102="January",(1+IF(C102&gt;Personal!$L$18+1,Calculations!$C$14,Calculations!$C$13)),1))</f>
        <v>1610.8843988312881</v>
      </c>
      <c r="I102" s="11">
        <f>H102*(1-'Retiree Assumptions'!$F$8)</f>
        <v>1417.5782709715336</v>
      </c>
      <c r="J102" s="11"/>
      <c r="K102">
        <f>IF(OR(AND(L103=0,L102&gt;0,S102=0,S101&gt;0),AND(L102=0,L101&gt;0,S102&gt;0,S101&gt;0),AND(L91=0,L90&gt;0,S90=0),AND(B102="February",C102&gt;=Personal!$G$28,C102&lt;=Personal!$G$28+5,L101&gt;0),AND(B102="February",MOD(C102-Personal!$G$28,5)=0,L101&gt;0)),K101+1,K101)</f>
        <v>1</v>
      </c>
      <c r="L102">
        <f>IF(AND(C102&gt;=Personal!$G$28,MAX(L$5:L101)&lt;$AO$8,OR(S101&gt;0,S102&gt;0)),L101+1,0)</f>
        <v>0</v>
      </c>
      <c r="M102" t="str">
        <f>IF(AND(C102&gt;=Personal!$G$28,MAX(L$5:L101)&lt;$AO$8,OR(S101&gt;0,S102&gt;0)),L101+1,"")</f>
        <v/>
      </c>
      <c r="N102">
        <f t="shared" si="79"/>
        <v>2031</v>
      </c>
      <c r="O102">
        <f t="shared" si="80"/>
        <v>48</v>
      </c>
      <c r="P102" s="11">
        <f t="shared" si="88"/>
        <v>17010.939251658405</v>
      </c>
      <c r="Q102" s="11">
        <f>$AD102*I102/(Calculations!$C$18^(A102-1+Calculations!$B$1/30))</f>
        <v>1048.1336229918168</v>
      </c>
      <c r="R102" s="11">
        <f>IF(Q102=0,0,SUM(Q102:Q$1071)*I102/Q102)</f>
        <v>482500.99637144286</v>
      </c>
      <c r="S102" s="11">
        <f>IF(S101&gt;0,MAX((S101+I102/2)*(Calculations!$C$18-1)+S101-I102,0),IF(AND(Personal!$G$28=Valuation!C102,Personal!$G$28&gt;Valuation!C101),Personal!$G$26,0))</f>
        <v>0</v>
      </c>
      <c r="T102">
        <f t="shared" si="71"/>
        <v>0</v>
      </c>
      <c r="U102" s="11"/>
      <c r="V102" s="121">
        <f>VLOOKUP(E102,Rates2,5)*VLOOKUP(E102,Mort_Imp_Retirees,C102-'Mort Imp Cume'!$C$4+2)</f>
        <v>1.3157035538890127E-4</v>
      </c>
      <c r="W102" s="15">
        <f t="shared" si="81"/>
        <v>0.99986842964461109</v>
      </c>
      <c r="X102" s="121">
        <f>VLOOKUP(F102,Rates2,6)*VLOOKUP(F102,Mort_Imp_Survivors,C102-'Mort Imp Cume'!$C$4+2)</f>
        <v>8.8064111861881536E-5</v>
      </c>
      <c r="Y102" s="15">
        <f t="shared" si="82"/>
        <v>0.99991193588813809</v>
      </c>
      <c r="Z102" s="121">
        <f>VLOOKUP(F102,Rates2,7)*VLOOKUP(F102,Mort_Imp_Survivors,C102-'Mort Imp Cume'!$C$4+2)</f>
        <v>2.7829305050225081E-4</v>
      </c>
      <c r="AA102" s="15">
        <f t="shared" si="83"/>
        <v>0.9997217069494978</v>
      </c>
      <c r="AB102" s="68">
        <f>PRODUCT(W$4:W101)</f>
        <v>0.99006603117535963</v>
      </c>
      <c r="AC102" s="15">
        <f>PRODUCT(Y$4:Y101)</f>
        <v>0.99223758566412656</v>
      </c>
      <c r="AD102" s="15">
        <f>PRODUCT(AA$4:AA101)</f>
        <v>0.98077131590096256</v>
      </c>
      <c r="AE102" s="15">
        <f t="shared" si="72"/>
        <v>0.9823807284215027</v>
      </c>
      <c r="AF102" s="15">
        <f t="shared" si="73"/>
        <v>7.6853027538569272E-3</v>
      </c>
      <c r="AG102" s="15">
        <f t="shared" si="74"/>
        <v>1.2924079908704903E-4</v>
      </c>
      <c r="AH102" s="15">
        <f t="shared" si="75"/>
        <v>9.7949746495592863E-3</v>
      </c>
      <c r="AI102" s="15">
        <f t="shared" si="84"/>
        <v>1.3899417508108497E-4</v>
      </c>
      <c r="AJ102" s="15">
        <f t="shared" si="85"/>
        <v>1.3026333958022108E-4</v>
      </c>
      <c r="AK102" s="15">
        <f t="shared" si="76"/>
        <v>8.9238359733485948E-5</v>
      </c>
      <c r="AL102">
        <f>IF(AL101&gt;0,AL101+1,IF(AND(B102="January",C102&gt;=Personal!$G$28,F102&lt;=100,AL101=0),1,0))</f>
        <v>0</v>
      </c>
      <c r="AM102">
        <f t="shared" si="86"/>
        <v>0</v>
      </c>
    </row>
    <row r="103" spans="1:39" x14ac:dyDescent="0.2">
      <c r="A103">
        <f t="shared" si="77"/>
        <v>99</v>
      </c>
      <c r="B103" t="str">
        <f t="shared" si="97"/>
        <v>April</v>
      </c>
      <c r="C103">
        <f t="shared" si="69"/>
        <v>2031</v>
      </c>
      <c r="D103">
        <f t="shared" si="99"/>
        <v>203104</v>
      </c>
      <c r="E103">
        <f t="shared" ref="E103:F103" si="122">E91+1</f>
        <v>50</v>
      </c>
      <c r="F103">
        <f t="shared" si="122"/>
        <v>48</v>
      </c>
      <c r="G103" s="11">
        <f>G102*IF($B103="January",(1+IF(C103&gt;Personal!$L$18+1,Calculations!$B$14,Calculations!$B$13)),1)</f>
        <v>1731.6922645157722</v>
      </c>
      <c r="H103" s="11">
        <f>IF(AND(Career!$F$15="Yes",$E103=62,$E102=61),G103,H102*IF($B103="January",(1+IF(C103&gt;Personal!$L$18+1,Calculations!$C$14,Calculations!$C$13)),1))</f>
        <v>1610.8843988312881</v>
      </c>
      <c r="I103" s="11">
        <f>H103*(1-'Retiree Assumptions'!$F$8)</f>
        <v>1417.5782709715336</v>
      </c>
      <c r="J103" s="11"/>
      <c r="K103">
        <f>IF(OR(AND(L104=0,L103&gt;0,S103=0,S102&gt;0),AND(L103=0,L102&gt;0,S103&gt;0,S102&gt;0),AND(L92=0,L91&gt;0,S91=0),AND(B103="February",C103&gt;=Personal!$G$28,C103&lt;=Personal!$G$28+5,L102&gt;0),AND(B103="February",MOD(C103-Personal!$G$28,5)=0,L102&gt;0)),K102+1,K102)</f>
        <v>1</v>
      </c>
      <c r="L103">
        <f>IF(AND(C103&gt;=Personal!$G$28,MAX(L$5:L102)&lt;$AO$8,OR(S102&gt;0,S103&gt;0)),L102+1,0)</f>
        <v>0</v>
      </c>
      <c r="M103" t="str">
        <f>IF(AND(C103&gt;=Personal!$G$28,MAX(L$5:L102)&lt;$AO$8,OR(S102&gt;0,S103&gt;0)),L102+1,"")</f>
        <v/>
      </c>
      <c r="N103">
        <f t="shared" si="79"/>
        <v>2031</v>
      </c>
      <c r="O103">
        <f t="shared" si="80"/>
        <v>48</v>
      </c>
      <c r="P103" s="11">
        <f t="shared" si="88"/>
        <v>17010.939251658405</v>
      </c>
      <c r="Q103" s="11">
        <f>$AD103*I103/(Calculations!$C$18^(A103-1+Calculations!$B$1/30))</f>
        <v>1044.8254748758609</v>
      </c>
      <c r="R103" s="11">
        <f>IF(Q103=0,0,SUM(Q103:Q$1071)*I103/Q103)</f>
        <v>482606.63440929633</v>
      </c>
      <c r="S103" s="11">
        <f>IF(S102&gt;0,MAX((S102+I103/2)*(Calculations!$C$18-1)+S102-I103,0),IF(AND(Personal!$G$28=Valuation!C103,Personal!$G$28&gt;Valuation!C102),Personal!$G$26,0))</f>
        <v>0</v>
      </c>
      <c r="T103">
        <f t="shared" si="71"/>
        <v>0</v>
      </c>
      <c r="U103" s="11"/>
      <c r="V103" s="121">
        <f>VLOOKUP(E103,Rates2,5)*VLOOKUP(E103,Mort_Imp_Retirees,C103-'Mort Imp Cume'!$C$4+2)</f>
        <v>1.3157035538890127E-4</v>
      </c>
      <c r="W103" s="15">
        <f t="shared" si="81"/>
        <v>0.99986842964461109</v>
      </c>
      <c r="X103" s="121">
        <f>VLOOKUP(F103,Rates2,6)*VLOOKUP(F103,Mort_Imp_Survivors,C103-'Mort Imp Cume'!$C$4+2)</f>
        <v>8.8064111861881536E-5</v>
      </c>
      <c r="Y103" s="15">
        <f t="shared" si="82"/>
        <v>0.99991193588813809</v>
      </c>
      <c r="Z103" s="121">
        <f>VLOOKUP(F103,Rates2,7)*VLOOKUP(F103,Mort_Imp_Survivors,C103-'Mort Imp Cume'!$C$4+2)</f>
        <v>2.7829305050225081E-4</v>
      </c>
      <c r="AA103" s="15">
        <f t="shared" si="83"/>
        <v>0.9997217069494978</v>
      </c>
      <c r="AB103" s="68">
        <f>PRODUCT(W$4:W102)</f>
        <v>0.98993576783577941</v>
      </c>
      <c r="AC103" s="15">
        <f>PRODUCT(Y$4:Y102)</f>
        <v>0.99215020514238905</v>
      </c>
      <c r="AD103" s="15">
        <f>PRODUCT(AA$4:AA102)</f>
        <v>0.98049837405961537</v>
      </c>
      <c r="AE103" s="15">
        <f t="shared" si="72"/>
        <v>0.98216497513605694</v>
      </c>
      <c r="AF103" s="15">
        <f t="shared" si="73"/>
        <v>7.7707926997224461E-3</v>
      </c>
      <c r="AG103" s="15">
        <f t="shared" si="74"/>
        <v>1.2921241485045932E-4</v>
      </c>
      <c r="AH103" s="15">
        <f t="shared" si="75"/>
        <v>9.9214895752715183E-3</v>
      </c>
      <c r="AI103" s="15">
        <f t="shared" si="84"/>
        <v>1.4274258894909735E-4</v>
      </c>
      <c r="AJ103" s="15">
        <f t="shared" si="85"/>
        <v>1.3024620078633836E-4</v>
      </c>
      <c r="AK103" s="15">
        <f t="shared" si="76"/>
        <v>8.9254567836632407E-5</v>
      </c>
      <c r="AL103">
        <f>IF(AL102&gt;0,AL102+1,IF(AND(B103="January",C103&gt;=Personal!$G$28,F103&lt;=100,AL102=0),1,0))</f>
        <v>0</v>
      </c>
      <c r="AM103">
        <f t="shared" si="86"/>
        <v>0</v>
      </c>
    </row>
    <row r="104" spans="1:39" x14ac:dyDescent="0.2">
      <c r="A104">
        <f t="shared" si="77"/>
        <v>100</v>
      </c>
      <c r="B104" t="str">
        <f t="shared" si="97"/>
        <v>May</v>
      </c>
      <c r="C104">
        <f t="shared" si="69"/>
        <v>2031</v>
      </c>
      <c r="D104">
        <f t="shared" si="99"/>
        <v>203105</v>
      </c>
      <c r="E104">
        <f t="shared" ref="E104:F104" si="123">E92+1</f>
        <v>50</v>
      </c>
      <c r="F104">
        <f t="shared" si="123"/>
        <v>48</v>
      </c>
      <c r="G104" s="11">
        <f>G103*IF($B104="January",(1+IF(C104&gt;Personal!$L$18+1,Calculations!$B$14,Calculations!$B$13)),1)</f>
        <v>1731.6922645157722</v>
      </c>
      <c r="H104" s="11">
        <f>IF(AND(Career!$F$15="Yes",$E104=62,$E103=61),G104,H103*IF($B104="January",(1+IF(C104&gt;Personal!$L$18+1,Calculations!$C$14,Calculations!$C$13)),1))</f>
        <v>1610.8843988312881</v>
      </c>
      <c r="I104" s="11">
        <f>H104*(1-'Retiree Assumptions'!$F$8)</f>
        <v>1417.5782709715336</v>
      </c>
      <c r="J104" s="11"/>
      <c r="K104">
        <f>IF(OR(AND(L105=0,L104&gt;0,S104=0,S103&gt;0),AND(L104=0,L103&gt;0,S104&gt;0,S103&gt;0),AND(L93=0,L92&gt;0,S92=0),AND(B104="February",C104&gt;=Personal!$G$28,C104&lt;=Personal!$G$28+5,L103&gt;0),AND(B104="February",MOD(C104-Personal!$G$28,5)=0,L103&gt;0)),K103+1,K103)</f>
        <v>1</v>
      </c>
      <c r="L104">
        <f>IF(AND(C104&gt;=Personal!$G$28,MAX(L$5:L103)&lt;$AO$8,OR(S103&gt;0,S104&gt;0)),L103+1,0)</f>
        <v>0</v>
      </c>
      <c r="M104" t="str">
        <f>IF(AND(C104&gt;=Personal!$G$28,MAX(L$5:L103)&lt;$AO$8,OR(S103&gt;0,S104&gt;0)),L103+1,"")</f>
        <v/>
      </c>
      <c r="N104">
        <f t="shared" si="79"/>
        <v>2031</v>
      </c>
      <c r="O104">
        <f t="shared" si="80"/>
        <v>48</v>
      </c>
      <c r="P104" s="11">
        <f t="shared" si="88"/>
        <v>17010.939251658405</v>
      </c>
      <c r="Q104" s="11">
        <f>$AD104*I104/(Calculations!$C$18^(A104-1+Calculations!$B$1/30))</f>
        <v>1041.5277680278095</v>
      </c>
      <c r="R104" s="11">
        <f>IF(Q104=0,0,SUM(Q104:Q$1071)*I104/Q104)</f>
        <v>482712.60692049877</v>
      </c>
      <c r="S104" s="11">
        <f>IF(S103&gt;0,MAX((S103+I104/2)*(Calculations!$C$18-1)+S103-I104,0),IF(AND(Personal!$G$28=Valuation!C104,Personal!$G$28&gt;Valuation!C103),Personal!$G$26,0))</f>
        <v>0</v>
      </c>
      <c r="T104">
        <f t="shared" si="71"/>
        <v>0</v>
      </c>
      <c r="U104" s="11"/>
      <c r="V104" s="121">
        <f>VLOOKUP(E104,Rates2,5)*VLOOKUP(E104,Mort_Imp_Retirees,C104-'Mort Imp Cume'!$C$4+2)</f>
        <v>1.3157035538890127E-4</v>
      </c>
      <c r="W104" s="15">
        <f t="shared" si="81"/>
        <v>0.99986842964461109</v>
      </c>
      <c r="X104" s="121">
        <f>VLOOKUP(F104,Rates2,6)*VLOOKUP(F104,Mort_Imp_Survivors,C104-'Mort Imp Cume'!$C$4+2)</f>
        <v>8.8064111861881536E-5</v>
      </c>
      <c r="Y104" s="15">
        <f t="shared" si="82"/>
        <v>0.99991193588813809</v>
      </c>
      <c r="Z104" s="121">
        <f>VLOOKUP(F104,Rates2,7)*VLOOKUP(F104,Mort_Imp_Survivors,C104-'Mort Imp Cume'!$C$4+2)</f>
        <v>2.7829305050225081E-4</v>
      </c>
      <c r="AA104" s="15">
        <f t="shared" si="83"/>
        <v>0.9997217069494978</v>
      </c>
      <c r="AB104" s="68">
        <f>PRODUCT(W$4:W103)</f>
        <v>0.98980552163499302</v>
      </c>
      <c r="AC104" s="15">
        <f>PRODUCT(Y$4:Y103)</f>
        <v>0.99206283231573955</v>
      </c>
      <c r="AD104" s="15">
        <f>PRODUCT(AA$4:AA103)</f>
        <v>0.98022550817608589</v>
      </c>
      <c r="AE104" s="15">
        <f t="shared" si="72"/>
        <v>0.98194926923496917</v>
      </c>
      <c r="AF104" s="15">
        <f t="shared" si="73"/>
        <v>7.8562524000238224E-3</v>
      </c>
      <c r="AG104" s="15">
        <f t="shared" si="74"/>
        <v>1.2918403684769743E-4</v>
      </c>
      <c r="AH104" s="15">
        <f t="shared" si="75"/>
        <v>1.0047940908522551E-2</v>
      </c>
      <c r="AI104" s="15">
        <f t="shared" si="84"/>
        <v>1.4653745648445828E-4</v>
      </c>
      <c r="AJ104" s="15">
        <f t="shared" si="85"/>
        <v>1.3022906424741283E-4</v>
      </c>
      <c r="AK104" s="15">
        <f t="shared" si="76"/>
        <v>8.9270762415300249E-5</v>
      </c>
      <c r="AL104">
        <f>IF(AL103&gt;0,AL103+1,IF(AND(B104="January",C104&gt;=Personal!$G$28,F104&lt;=100,AL103=0),1,0))</f>
        <v>0</v>
      </c>
      <c r="AM104">
        <f t="shared" si="86"/>
        <v>0</v>
      </c>
    </row>
    <row r="105" spans="1:39" x14ac:dyDescent="0.2">
      <c r="A105">
        <f t="shared" si="77"/>
        <v>101</v>
      </c>
      <c r="B105" t="str">
        <f t="shared" si="97"/>
        <v>June</v>
      </c>
      <c r="C105">
        <f t="shared" si="69"/>
        <v>2031</v>
      </c>
      <c r="D105">
        <f t="shared" si="99"/>
        <v>203106</v>
      </c>
      <c r="E105">
        <f t="shared" ref="E105:F105" si="124">E93+1</f>
        <v>50</v>
      </c>
      <c r="F105">
        <f t="shared" si="124"/>
        <v>48</v>
      </c>
      <c r="G105" s="11">
        <f>G104*IF($B105="January",(1+IF(C105&gt;Personal!$L$18+1,Calculations!$B$14,Calculations!$B$13)),1)</f>
        <v>1731.6922645157722</v>
      </c>
      <c r="H105" s="11">
        <f>IF(AND(Career!$F$15="Yes",$E105=62,$E104=61),G105,H104*IF($B105="January",(1+IF(C105&gt;Personal!$L$18+1,Calculations!$C$14,Calculations!$C$13)),1))</f>
        <v>1610.8843988312881</v>
      </c>
      <c r="I105" s="11">
        <f>H105*(1-'Retiree Assumptions'!$F$8)</f>
        <v>1417.5782709715336</v>
      </c>
      <c r="J105" s="11"/>
      <c r="K105">
        <f>IF(OR(AND(L106=0,L105&gt;0,S105=0,S104&gt;0),AND(L105=0,L104&gt;0,S105&gt;0,S104&gt;0),AND(L94=0,L93&gt;0,S93=0),AND(B105="February",C105&gt;=Personal!$G$28,C105&lt;=Personal!$G$28+5,L104&gt;0),AND(B105="February",MOD(C105-Personal!$G$28,5)=0,L104&gt;0)),K104+1,K104)</f>
        <v>1</v>
      </c>
      <c r="L105">
        <f>IF(AND(C105&gt;=Personal!$G$28,MAX(L$5:L104)&lt;$AO$8,OR(S104&gt;0,S105&gt;0)),L104+1,0)</f>
        <v>0</v>
      </c>
      <c r="M105" t="str">
        <f>IF(AND(C105&gt;=Personal!$G$28,MAX(L$5:L104)&lt;$AO$8,OR(S104&gt;0,S105&gt;0)),L104+1,"")</f>
        <v/>
      </c>
      <c r="N105">
        <f t="shared" si="79"/>
        <v>2031</v>
      </c>
      <c r="O105">
        <f t="shared" si="80"/>
        <v>48</v>
      </c>
      <c r="P105" s="11">
        <f t="shared" si="88"/>
        <v>17010.939251658405</v>
      </c>
      <c r="Q105" s="11">
        <f>$AD105*I105/(Calculations!$C$18^(A105-1+Calculations!$B$1/30))</f>
        <v>1038.2404694926456</v>
      </c>
      <c r="R105" s="11">
        <f>IF(Q105=0,0,SUM(Q105:Q$1071)*I105/Q105)</f>
        <v>482818.91496406711</v>
      </c>
      <c r="S105" s="11">
        <f>IF(S104&gt;0,MAX((S104+I105/2)*(Calculations!$C$18-1)+S104-I105,0),IF(AND(Personal!$G$28=Valuation!C105,Personal!$G$28&gt;Valuation!C104),Personal!$G$26,0))</f>
        <v>0</v>
      </c>
      <c r="T105">
        <f t="shared" si="71"/>
        <v>0</v>
      </c>
      <c r="U105" s="11"/>
      <c r="V105" s="121">
        <f>VLOOKUP(E105,Rates2,5)*VLOOKUP(E105,Mort_Imp_Retirees,C105-'Mort Imp Cume'!$C$4+2)</f>
        <v>1.3157035538890127E-4</v>
      </c>
      <c r="W105" s="15">
        <f t="shared" si="81"/>
        <v>0.99986842964461109</v>
      </c>
      <c r="X105" s="121">
        <f>VLOOKUP(F105,Rates2,6)*VLOOKUP(F105,Mort_Imp_Survivors,C105-'Mort Imp Cume'!$C$4+2)</f>
        <v>8.8064111861881536E-5</v>
      </c>
      <c r="Y105" s="15">
        <f t="shared" si="82"/>
        <v>0.99991193588813809</v>
      </c>
      <c r="Z105" s="121">
        <f>VLOOKUP(F105,Rates2,7)*VLOOKUP(F105,Mort_Imp_Survivors,C105-'Mort Imp Cume'!$C$4+2)</f>
        <v>2.7829305050225081E-4</v>
      </c>
      <c r="AA105" s="15">
        <f t="shared" si="83"/>
        <v>0.9997217069494978</v>
      </c>
      <c r="AB105" s="68">
        <f>PRODUCT(W$4:W104)</f>
        <v>0.9896752925707456</v>
      </c>
      <c r="AC105" s="15">
        <f>PRODUCT(Y$4:Y104)</f>
        <v>0.99197546718350049</v>
      </c>
      <c r="AD105" s="15">
        <f>PRODUCT(AA$4:AA104)</f>
        <v>0.97995271822923546</v>
      </c>
      <c r="AE105" s="15">
        <f t="shared" si="72"/>
        <v>0.98173361070783294</v>
      </c>
      <c r="AF105" s="15">
        <f t="shared" si="73"/>
        <v>7.9416818629127004E-3</v>
      </c>
      <c r="AG105" s="15">
        <f t="shared" si="74"/>
        <v>1.291556650773943E-4</v>
      </c>
      <c r="AH105" s="15">
        <f t="shared" si="75"/>
        <v>1.0174328673243549E-2</v>
      </c>
      <c r="AI105" s="15">
        <f t="shared" si="84"/>
        <v>1.503787560108126E-4</v>
      </c>
      <c r="AJ105" s="15">
        <f t="shared" si="85"/>
        <v>1.3021192996314783E-4</v>
      </c>
      <c r="AK105" s="15">
        <f t="shared" si="76"/>
        <v>8.9286943475232929E-5</v>
      </c>
      <c r="AL105">
        <f>IF(AL104&gt;0,AL104+1,IF(AND(B105="January",C105&gt;=Personal!$G$28,F105&lt;=100,AL104=0),1,0))</f>
        <v>0</v>
      </c>
      <c r="AM105">
        <f t="shared" si="86"/>
        <v>0</v>
      </c>
    </row>
    <row r="106" spans="1:39" x14ac:dyDescent="0.2">
      <c r="A106">
        <f t="shared" si="77"/>
        <v>102</v>
      </c>
      <c r="B106" t="str">
        <f t="shared" si="97"/>
        <v>July</v>
      </c>
      <c r="C106">
        <f t="shared" si="69"/>
        <v>2031</v>
      </c>
      <c r="D106">
        <f t="shared" si="99"/>
        <v>203107</v>
      </c>
      <c r="E106">
        <f t="shared" ref="E106:F106" si="125">E94+1</f>
        <v>50</v>
      </c>
      <c r="F106">
        <f t="shared" si="125"/>
        <v>48</v>
      </c>
      <c r="G106" s="11">
        <f>G105*IF($B106="January",(1+IF(C106&gt;Personal!$L$18+1,Calculations!$B$14,Calculations!$B$13)),1)</f>
        <v>1731.6922645157722</v>
      </c>
      <c r="H106" s="11">
        <f>IF(AND(Career!$F$15="Yes",$E106=62,$E105=61),G106,H105*IF($B106="January",(1+IF(C106&gt;Personal!$L$18+1,Calculations!$C$14,Calculations!$C$13)),1))</f>
        <v>1610.8843988312881</v>
      </c>
      <c r="I106" s="11">
        <f>H106*(1-'Retiree Assumptions'!$F$8)</f>
        <v>1417.5782709715336</v>
      </c>
      <c r="J106" s="11"/>
      <c r="K106">
        <f>IF(OR(AND(L107=0,L106&gt;0,S106=0,S105&gt;0),AND(L106=0,L105&gt;0,S106&gt;0,S105&gt;0),AND(L95=0,L94&gt;0,S94=0),AND(B106="February",C106&gt;=Personal!$G$28,C106&lt;=Personal!$G$28+5,L105&gt;0),AND(B106="February",MOD(C106-Personal!$G$28,5)=0,L105&gt;0)),K105+1,K105)</f>
        <v>1</v>
      </c>
      <c r="L106">
        <f>IF(AND(C106&gt;=Personal!$G$28,MAX(L$5:L105)&lt;$AO$8,OR(S105&gt;0,S106&gt;0)),L105+1,0)</f>
        <v>0</v>
      </c>
      <c r="M106" t="str">
        <f>IF(AND(C106&gt;=Personal!$G$28,MAX(L$5:L105)&lt;$AO$8,OR(S105&gt;0,S106&gt;0)),L105+1,"")</f>
        <v/>
      </c>
      <c r="N106">
        <f t="shared" si="79"/>
        <v>2031</v>
      </c>
      <c r="O106">
        <f t="shared" si="80"/>
        <v>48</v>
      </c>
      <c r="P106" s="11">
        <f t="shared" si="88"/>
        <v>17010.939251658405</v>
      </c>
      <c r="Q106" s="11">
        <f>$AD106*I106/(Calculations!$C$18^(A106-1+Calculations!$B$1/30))</f>
        <v>1034.9635464193668</v>
      </c>
      <c r="R106" s="11">
        <f>IF(Q106=0,0,SUM(Q106:Q$1071)*I106/Q106)</f>
        <v>482925.55960237049</v>
      </c>
      <c r="S106" s="11">
        <f>IF(S105&gt;0,MAX((S105+I106/2)*(Calculations!$C$18-1)+S105-I106,0),IF(AND(Personal!$G$28=Valuation!C106,Personal!$G$28&gt;Valuation!C105),Personal!$G$26,0))</f>
        <v>0</v>
      </c>
      <c r="T106">
        <f t="shared" si="71"/>
        <v>0</v>
      </c>
      <c r="U106" s="11"/>
      <c r="V106" s="121">
        <f>VLOOKUP(E106,Rates2,5)*VLOOKUP(E106,Mort_Imp_Retirees,C106-'Mort Imp Cume'!$C$4+2)</f>
        <v>1.3157035538890127E-4</v>
      </c>
      <c r="W106" s="15">
        <f t="shared" si="81"/>
        <v>0.99986842964461109</v>
      </c>
      <c r="X106" s="121">
        <f>VLOOKUP(F106,Rates2,6)*VLOOKUP(F106,Mort_Imp_Survivors,C106-'Mort Imp Cume'!$C$4+2)</f>
        <v>8.8064111861881536E-5</v>
      </c>
      <c r="Y106" s="15">
        <f t="shared" si="82"/>
        <v>0.99991193588813809</v>
      </c>
      <c r="Z106" s="121">
        <f>VLOOKUP(F106,Rates2,7)*VLOOKUP(F106,Mort_Imp_Survivors,C106-'Mort Imp Cume'!$C$4+2)</f>
        <v>2.7829305050225081E-4</v>
      </c>
      <c r="AA106" s="15">
        <f t="shared" si="83"/>
        <v>0.9997217069494978</v>
      </c>
      <c r="AB106" s="68">
        <f>PRODUCT(W$4:W105)</f>
        <v>0.98954508064078239</v>
      </c>
      <c r="AC106" s="15">
        <f>PRODUCT(Y$4:Y105)</f>
        <v>0.9918881097449942</v>
      </c>
      <c r="AD106" s="15">
        <f>PRODUCT(AA$4:AA105)</f>
        <v>0.97968000419793155</v>
      </c>
      <c r="AE106" s="15">
        <f t="shared" si="72"/>
        <v>0.98151799954424346</v>
      </c>
      <c r="AF106" s="15">
        <f t="shared" si="73"/>
        <v>8.0270810965388951E-3</v>
      </c>
      <c r="AG106" s="15">
        <f t="shared" si="74"/>
        <v>1.2912729953818103E-4</v>
      </c>
      <c r="AH106" s="15">
        <f t="shared" si="75"/>
        <v>1.0300652893357656E-2</v>
      </c>
      <c r="AI106" s="15">
        <f t="shared" si="84"/>
        <v>1.5426646585999133E-4</v>
      </c>
      <c r="AJ106" s="15">
        <f t="shared" si="85"/>
        <v>1.3019479793324669E-4</v>
      </c>
      <c r="AK106" s="15">
        <f t="shared" si="76"/>
        <v>8.9303111022171784E-5</v>
      </c>
      <c r="AL106">
        <f>IF(AL105&gt;0,AL105+1,IF(AND(B106="January",C106&gt;=Personal!$G$28,F106&lt;=100,AL105=0),1,0))</f>
        <v>0</v>
      </c>
      <c r="AM106">
        <f t="shared" si="86"/>
        <v>0</v>
      </c>
    </row>
    <row r="107" spans="1:39" x14ac:dyDescent="0.2">
      <c r="A107">
        <f t="shared" si="77"/>
        <v>103</v>
      </c>
      <c r="B107" t="str">
        <f t="shared" si="97"/>
        <v>August</v>
      </c>
      <c r="C107">
        <f t="shared" si="69"/>
        <v>2031</v>
      </c>
      <c r="D107">
        <f t="shared" si="99"/>
        <v>203108</v>
      </c>
      <c r="E107">
        <f t="shared" ref="E107:F107" si="126">E95+1</f>
        <v>50</v>
      </c>
      <c r="F107">
        <f t="shared" si="126"/>
        <v>48</v>
      </c>
      <c r="G107" s="11">
        <f>G106*IF($B107="January",(1+IF(C107&gt;Personal!$L$18+1,Calculations!$B$14,Calculations!$B$13)),1)</f>
        <v>1731.6922645157722</v>
      </c>
      <c r="H107" s="11">
        <f>IF(AND(Career!$F$15="Yes",$E107=62,$E106=61),G107,H106*IF($B107="January",(1+IF(C107&gt;Personal!$L$18+1,Calculations!$C$14,Calculations!$C$13)),1))</f>
        <v>1610.8843988312881</v>
      </c>
      <c r="I107" s="11">
        <f>H107*(1-'Retiree Assumptions'!$F$8)</f>
        <v>1417.5782709715336</v>
      </c>
      <c r="J107" s="11"/>
      <c r="K107">
        <f>IF(OR(AND(L108=0,L107&gt;0,S107=0,S106&gt;0),AND(L107=0,L106&gt;0,S107&gt;0,S106&gt;0),AND(L96=0,L95&gt;0,S95=0),AND(B107="February",C107&gt;=Personal!$G$28,C107&lt;=Personal!$G$28+5,L106&gt;0),AND(B107="February",MOD(C107-Personal!$G$28,5)=0,L106&gt;0)),K106+1,K106)</f>
        <v>1</v>
      </c>
      <c r="L107">
        <f>IF(AND(C107&gt;=Personal!$G$28,MAX(L$5:L106)&lt;$AO$8,OR(S106&gt;0,S107&gt;0)),L106+1,0)</f>
        <v>0</v>
      </c>
      <c r="M107" t="str">
        <f>IF(AND(C107&gt;=Personal!$G$28,MAX(L$5:L106)&lt;$AO$8,OR(S106&gt;0,S107&gt;0)),L106+1,"")</f>
        <v/>
      </c>
      <c r="N107">
        <f t="shared" si="79"/>
        <v>2031</v>
      </c>
      <c r="O107">
        <f t="shared" si="80"/>
        <v>48</v>
      </c>
      <c r="P107" s="11">
        <f t="shared" si="88"/>
        <v>17010.939251658405</v>
      </c>
      <c r="Q107" s="11">
        <f>$AD107*I107/(Calculations!$C$18^(A107-1+Calculations!$B$1/30))</f>
        <v>1031.6969660606555</v>
      </c>
      <c r="R107" s="11">
        <f>IF(Q107=0,0,SUM(Q107:Q$1071)*I107/Q107)</f>
        <v>483032.54190114222</v>
      </c>
      <c r="S107" s="11">
        <f>IF(S106&gt;0,MAX((S106+I107/2)*(Calculations!$C$18-1)+S106-I107,0),IF(AND(Personal!$G$28=Valuation!C107,Personal!$G$28&gt;Valuation!C106),Personal!$G$26,0))</f>
        <v>0</v>
      </c>
      <c r="T107">
        <f t="shared" si="71"/>
        <v>0</v>
      </c>
      <c r="U107" s="11"/>
      <c r="V107" s="121">
        <f>VLOOKUP(E107,Rates2,5)*VLOOKUP(E107,Mort_Imp_Retirees,C107-'Mort Imp Cume'!$C$4+2)</f>
        <v>1.3157035538890127E-4</v>
      </c>
      <c r="W107" s="15">
        <f t="shared" si="81"/>
        <v>0.99986842964461109</v>
      </c>
      <c r="X107" s="121">
        <f>VLOOKUP(F107,Rates2,6)*VLOOKUP(F107,Mort_Imp_Survivors,C107-'Mort Imp Cume'!$C$4+2)</f>
        <v>8.8064111861881536E-5</v>
      </c>
      <c r="Y107" s="15">
        <f t="shared" si="82"/>
        <v>0.99991193588813809</v>
      </c>
      <c r="Z107" s="121">
        <f>VLOOKUP(F107,Rates2,7)*VLOOKUP(F107,Mort_Imp_Survivors,C107-'Mort Imp Cume'!$C$4+2)</f>
        <v>2.7829305050225081E-4</v>
      </c>
      <c r="AA107" s="15">
        <f t="shared" si="83"/>
        <v>0.9997217069494978</v>
      </c>
      <c r="AB107" s="68">
        <f>PRODUCT(W$4:W106)</f>
        <v>0.98941488584284909</v>
      </c>
      <c r="AC107" s="15">
        <f>PRODUCT(Y$4:Y106)</f>
        <v>0.99180075999954309</v>
      </c>
      <c r="AD107" s="15">
        <f>PRODUCT(AA$4:AA106)</f>
        <v>0.97940736606104728</v>
      </c>
      <c r="AE107" s="15">
        <f t="shared" si="72"/>
        <v>0.98130243573379894</v>
      </c>
      <c r="AF107" s="15">
        <f t="shared" si="73"/>
        <v>8.1124501090501944E-3</v>
      </c>
      <c r="AG107" s="15">
        <f t="shared" si="74"/>
        <v>1.2909894022868922E-4</v>
      </c>
      <c r="AH107" s="15">
        <f t="shared" si="75"/>
        <v>1.0426913592779979E-2</v>
      </c>
      <c r="AI107" s="15">
        <f t="shared" si="84"/>
        <v>1.5820056437088753E-4</v>
      </c>
      <c r="AJ107" s="15">
        <f t="shared" si="85"/>
        <v>1.3017766815741282E-4</v>
      </c>
      <c r="AK107" s="15">
        <f t="shared" si="76"/>
        <v>8.9319265061856215E-5</v>
      </c>
      <c r="AL107">
        <f>IF(AL106&gt;0,AL106+1,IF(AND(B107="January",C107&gt;=Personal!$G$28,F107&lt;=100,AL106=0),1,0))</f>
        <v>0</v>
      </c>
      <c r="AM107">
        <f t="shared" si="86"/>
        <v>0</v>
      </c>
    </row>
    <row r="108" spans="1:39" x14ac:dyDescent="0.2">
      <c r="A108">
        <f t="shared" si="77"/>
        <v>104</v>
      </c>
      <c r="B108" t="str">
        <f t="shared" si="97"/>
        <v>September</v>
      </c>
      <c r="C108">
        <f t="shared" si="69"/>
        <v>2031</v>
      </c>
      <c r="D108">
        <f t="shared" si="99"/>
        <v>203109</v>
      </c>
      <c r="E108">
        <f t="shared" ref="E108:F108" si="127">E96+1</f>
        <v>50</v>
      </c>
      <c r="F108">
        <f t="shared" si="127"/>
        <v>48</v>
      </c>
      <c r="G108" s="11">
        <f>G107*IF($B108="January",(1+IF(C108&gt;Personal!$L$18+1,Calculations!$B$14,Calculations!$B$13)),1)</f>
        <v>1731.6922645157722</v>
      </c>
      <c r="H108" s="11">
        <f>IF(AND(Career!$F$15="Yes",$E108=62,$E107=61),G108,H107*IF($B108="January",(1+IF(C108&gt;Personal!$L$18+1,Calculations!$C$14,Calculations!$C$13)),1))</f>
        <v>1610.8843988312881</v>
      </c>
      <c r="I108" s="11">
        <f>H108*(1-'Retiree Assumptions'!$F$8)</f>
        <v>1417.5782709715336</v>
      </c>
      <c r="J108" s="11"/>
      <c r="K108">
        <f>IF(OR(AND(L109=0,L108&gt;0,S108=0,S107&gt;0),AND(L108=0,L107&gt;0,S108&gt;0,S107&gt;0),AND(L97=0,L96&gt;0,S96=0),AND(B108="February",C108&gt;=Personal!$G$28,C108&lt;=Personal!$G$28+5,L107&gt;0),AND(B108="February",MOD(C108-Personal!$G$28,5)=0,L107&gt;0)),K107+1,K107)</f>
        <v>1</v>
      </c>
      <c r="L108">
        <f>IF(AND(C108&gt;=Personal!$G$28,MAX(L$5:L107)&lt;$AO$8,OR(S107&gt;0,S108&gt;0)),L107+1,0)</f>
        <v>0</v>
      </c>
      <c r="M108" t="str">
        <f>IF(AND(C108&gt;=Personal!$G$28,MAX(L$5:L107)&lt;$AO$8,OR(S107&gt;0,S108&gt;0)),L107+1,"")</f>
        <v/>
      </c>
      <c r="N108">
        <f t="shared" si="79"/>
        <v>2031</v>
      </c>
      <c r="O108">
        <f t="shared" si="80"/>
        <v>48</v>
      </c>
      <c r="P108" s="11">
        <f t="shared" si="88"/>
        <v>17010.939251658405</v>
      </c>
      <c r="Q108" s="11">
        <f>$AD108*I108/(Calculations!$C$18^(A108-1+Calculations!$B$1/30))</f>
        <v>1028.4406957725516</v>
      </c>
      <c r="R108" s="11">
        <f>IF(Q108=0,0,SUM(Q108:Q$1071)*I108/Q108)</f>
        <v>483139.8629294901</v>
      </c>
      <c r="S108" s="11">
        <f>IF(S107&gt;0,MAX((S107+I108/2)*(Calculations!$C$18-1)+S107-I108,0),IF(AND(Personal!$G$28=Valuation!C108,Personal!$G$28&gt;Valuation!C107),Personal!$G$26,0))</f>
        <v>0</v>
      </c>
      <c r="T108">
        <f t="shared" si="71"/>
        <v>0</v>
      </c>
      <c r="U108" s="11"/>
      <c r="V108" s="121">
        <f>VLOOKUP(E108,Rates2,5)*VLOOKUP(E108,Mort_Imp_Retirees,C108-'Mort Imp Cume'!$C$4+2)</f>
        <v>1.3157035538890127E-4</v>
      </c>
      <c r="W108" s="15">
        <f t="shared" si="81"/>
        <v>0.99986842964461109</v>
      </c>
      <c r="X108" s="121">
        <f>VLOOKUP(F108,Rates2,6)*VLOOKUP(F108,Mort_Imp_Survivors,C108-'Mort Imp Cume'!$C$4+2)</f>
        <v>8.8064111861881536E-5</v>
      </c>
      <c r="Y108" s="15">
        <f t="shared" si="82"/>
        <v>0.99991193588813809</v>
      </c>
      <c r="Z108" s="121">
        <f>VLOOKUP(F108,Rates2,7)*VLOOKUP(F108,Mort_Imp_Survivors,C108-'Mort Imp Cume'!$C$4+2)</f>
        <v>2.7829305050225081E-4</v>
      </c>
      <c r="AA108" s="15">
        <f t="shared" si="83"/>
        <v>0.9997217069494978</v>
      </c>
      <c r="AB108" s="68">
        <f>PRODUCT(W$4:W107)</f>
        <v>0.98928470817469172</v>
      </c>
      <c r="AC108" s="15">
        <f>PRODUCT(Y$4:Y107)</f>
        <v>0.99171341794646972</v>
      </c>
      <c r="AD108" s="15">
        <f>PRODUCT(AA$4:AA107)</f>
        <v>0.97913480379746187</v>
      </c>
      <c r="AE108" s="15">
        <f t="shared" si="72"/>
        <v>0.98108691926609937</v>
      </c>
      <c r="AF108" s="15">
        <f t="shared" si="73"/>
        <v>8.1977889085923395E-3</v>
      </c>
      <c r="AG108" s="15">
        <f t="shared" si="74"/>
        <v>1.2907058714755061E-4</v>
      </c>
      <c r="AH108" s="15">
        <f t="shared" si="75"/>
        <v>1.0553110795417611E-2</v>
      </c>
      <c r="AI108" s="15">
        <f t="shared" si="84"/>
        <v>1.6218102989068277E-4</v>
      </c>
      <c r="AJ108" s="15">
        <f t="shared" si="85"/>
        <v>1.3016054063534965E-4</v>
      </c>
      <c r="AK108" s="15">
        <f t="shared" si="76"/>
        <v>8.9335405600023509E-5</v>
      </c>
      <c r="AL108">
        <f>IF(AL107&gt;0,AL107+1,IF(AND(B108="January",C108&gt;=Personal!$G$28,F108&lt;=100,AL107=0),1,0))</f>
        <v>0</v>
      </c>
      <c r="AM108">
        <f t="shared" si="86"/>
        <v>0</v>
      </c>
    </row>
    <row r="109" spans="1:39" x14ac:dyDescent="0.2">
      <c r="A109">
        <f t="shared" si="77"/>
        <v>105</v>
      </c>
      <c r="B109" t="str">
        <f t="shared" si="97"/>
        <v>October</v>
      </c>
      <c r="C109">
        <f t="shared" si="69"/>
        <v>2031</v>
      </c>
      <c r="D109">
        <f t="shared" si="99"/>
        <v>203110</v>
      </c>
      <c r="E109">
        <f t="shared" ref="E109:F109" si="128">E97+1</f>
        <v>50</v>
      </c>
      <c r="F109">
        <f t="shared" si="128"/>
        <v>48</v>
      </c>
      <c r="G109" s="11">
        <f>G108*IF($B109="January",(1+IF(C109&gt;Personal!$L$18+1,Calculations!$B$14,Calculations!$B$13)),1)</f>
        <v>1731.6922645157722</v>
      </c>
      <c r="H109" s="11">
        <f>IF(AND(Career!$F$15="Yes",$E109=62,$E108=61),G109,H108*IF($B109="January",(1+IF(C109&gt;Personal!$L$18+1,Calculations!$C$14,Calculations!$C$13)),1))</f>
        <v>1610.8843988312881</v>
      </c>
      <c r="I109" s="11">
        <f>H109*(1-'Retiree Assumptions'!$F$8)</f>
        <v>1417.5782709715336</v>
      </c>
      <c r="J109" s="11"/>
      <c r="K109">
        <f>IF(OR(AND(L110=0,L109&gt;0,S109=0,S108&gt;0),AND(L109=0,L108&gt;0,S109&gt;0,S108&gt;0),AND(L98=0,L97&gt;0,S97=0),AND(B109="February",C109&gt;=Personal!$G$28,C109&lt;=Personal!$G$28+5,L108&gt;0),AND(B109="February",MOD(C109-Personal!$G$28,5)=0,L108&gt;0)),K108+1,K108)</f>
        <v>1</v>
      </c>
      <c r="L109">
        <f>IF(AND(C109&gt;=Personal!$G$28,MAX(L$5:L108)&lt;$AO$8,OR(S108&gt;0,S109&gt;0)),L108+1,0)</f>
        <v>0</v>
      </c>
      <c r="M109" t="str">
        <f>IF(AND(C109&gt;=Personal!$G$28,MAX(L$5:L108)&lt;$AO$8,OR(S108&gt;0,S109&gt;0)),L108+1,"")</f>
        <v/>
      </c>
      <c r="N109">
        <f t="shared" si="79"/>
        <v>2031</v>
      </c>
      <c r="O109">
        <f t="shared" si="80"/>
        <v>48</v>
      </c>
      <c r="P109" s="11">
        <f t="shared" si="88"/>
        <v>17010.939251658405</v>
      </c>
      <c r="Q109" s="11">
        <f>$AD109*I109/(Calculations!$C$18^(A109-1+Calculations!$B$1/30))</f>
        <v>1025.194703014128</v>
      </c>
      <c r="R109" s="11">
        <f>IF(Q109=0,0,SUM(Q109:Q$1071)*I109/Q109)</f>
        <v>483247.52375990647</v>
      </c>
      <c r="S109" s="11">
        <f>IF(S108&gt;0,MAX((S108+I109/2)*(Calculations!$C$18-1)+S108-I109,0),IF(AND(Personal!$G$28=Valuation!C109,Personal!$G$28&gt;Valuation!C108),Personal!$G$26,0))</f>
        <v>0</v>
      </c>
      <c r="T109">
        <f t="shared" si="71"/>
        <v>0</v>
      </c>
      <c r="U109" s="11"/>
      <c r="V109" s="121">
        <f>VLOOKUP(E109,Rates2,5)*VLOOKUP(E109,Mort_Imp_Retirees,C109-'Mort Imp Cume'!$C$4+2)</f>
        <v>1.3157035538890127E-4</v>
      </c>
      <c r="W109" s="15">
        <f t="shared" si="81"/>
        <v>0.99986842964461109</v>
      </c>
      <c r="X109" s="121">
        <f>VLOOKUP(F109,Rates2,6)*VLOOKUP(F109,Mort_Imp_Survivors,C109-'Mort Imp Cume'!$C$4+2)</f>
        <v>8.8064111861881536E-5</v>
      </c>
      <c r="Y109" s="15">
        <f t="shared" si="82"/>
        <v>0.99991193588813809</v>
      </c>
      <c r="Z109" s="121">
        <f>VLOOKUP(F109,Rates2,7)*VLOOKUP(F109,Mort_Imp_Survivors,C109-'Mort Imp Cume'!$C$4+2)</f>
        <v>2.7829305050225081E-4</v>
      </c>
      <c r="AA109" s="15">
        <f t="shared" si="83"/>
        <v>0.9997217069494978</v>
      </c>
      <c r="AB109" s="68">
        <f>PRODUCT(W$4:W108)</f>
        <v>0.98915454763405641</v>
      </c>
      <c r="AC109" s="15">
        <f>PRODUCT(Y$4:Y108)</f>
        <v>0.99162608358509674</v>
      </c>
      <c r="AD109" s="15">
        <f>PRODUCT(AA$4:AA108)</f>
        <v>0.97886231738606022</v>
      </c>
      <c r="AE109" s="15">
        <f t="shared" si="72"/>
        <v>0.98087145013074739</v>
      </c>
      <c r="AF109" s="15">
        <f t="shared" si="73"/>
        <v>8.283097503309033E-3</v>
      </c>
      <c r="AG109" s="15">
        <f t="shared" si="74"/>
        <v>1.2904224029339743E-4</v>
      </c>
      <c r="AH109" s="15">
        <f t="shared" si="75"/>
        <v>1.0679244525169619E-2</v>
      </c>
      <c r="AI109" s="15">
        <f t="shared" si="84"/>
        <v>1.6620784077395721E-4</v>
      </c>
      <c r="AJ109" s="15">
        <f t="shared" si="85"/>
        <v>1.3014341536676067E-4</v>
      </c>
      <c r="AK109" s="15">
        <f t="shared" si="76"/>
        <v>8.9351532642409012E-5</v>
      </c>
      <c r="AL109">
        <f>IF(AL108&gt;0,AL108+1,IF(AND(B109="January",C109&gt;=Personal!$G$28,F109&lt;=100,AL108=0),1,0))</f>
        <v>0</v>
      </c>
      <c r="AM109">
        <f t="shared" si="86"/>
        <v>0</v>
      </c>
    </row>
    <row r="110" spans="1:39" x14ac:dyDescent="0.2">
      <c r="A110">
        <f t="shared" si="77"/>
        <v>106</v>
      </c>
      <c r="B110" t="str">
        <f t="shared" si="97"/>
        <v>November</v>
      </c>
      <c r="C110">
        <f t="shared" si="69"/>
        <v>2031</v>
      </c>
      <c r="D110">
        <f t="shared" si="99"/>
        <v>203111</v>
      </c>
      <c r="E110">
        <f t="shared" ref="E110:F110" si="129">E98+1</f>
        <v>50</v>
      </c>
      <c r="F110">
        <f t="shared" si="129"/>
        <v>48</v>
      </c>
      <c r="G110" s="11">
        <f>G109*IF($B110="January",(1+IF(C110&gt;Personal!$L$18+1,Calculations!$B$14,Calculations!$B$13)),1)</f>
        <v>1731.6922645157722</v>
      </c>
      <c r="H110" s="11">
        <f>IF(AND(Career!$F$15="Yes",$E110=62,$E109=61),G110,H109*IF($B110="January",(1+IF(C110&gt;Personal!$L$18+1,Calculations!$C$14,Calculations!$C$13)),1))</f>
        <v>1610.8843988312881</v>
      </c>
      <c r="I110" s="11">
        <f>H110*(1-'Retiree Assumptions'!$F$8)</f>
        <v>1417.5782709715336</v>
      </c>
      <c r="J110" s="11"/>
      <c r="K110">
        <f>IF(OR(AND(L111=0,L110&gt;0,S110=0,S109&gt;0),AND(L110=0,L109&gt;0,S110&gt;0,S109&gt;0),AND(L99=0,L98&gt;0,S98=0),AND(B110="February",C110&gt;=Personal!$G$28,C110&lt;=Personal!$G$28+5,L109&gt;0),AND(B110="February",MOD(C110-Personal!$G$28,5)=0,L109&gt;0)),K109+1,K109)</f>
        <v>1</v>
      </c>
      <c r="L110">
        <f>IF(AND(C110&gt;=Personal!$G$28,MAX(L$5:L109)&lt;$AO$8,OR(S109&gt;0,S110&gt;0)),L109+1,0)</f>
        <v>0</v>
      </c>
      <c r="M110" t="str">
        <f>IF(AND(C110&gt;=Personal!$G$28,MAX(L$5:L109)&lt;$AO$8,OR(S109&gt;0,S110&gt;0)),L109+1,"")</f>
        <v/>
      </c>
      <c r="N110">
        <f t="shared" si="79"/>
        <v>2031</v>
      </c>
      <c r="O110">
        <f t="shared" si="80"/>
        <v>48</v>
      </c>
      <c r="P110" s="11">
        <f t="shared" si="88"/>
        <v>17010.939251658405</v>
      </c>
      <c r="Q110" s="11">
        <f>$AD110*I110/(Calculations!$C$18^(A110-1+Calculations!$B$1/30))</f>
        <v>1021.958955347162</v>
      </c>
      <c r="R110" s="11">
        <f>IF(Q110=0,0,SUM(Q110:Q$1071)*I110/Q110)</f>
        <v>483355.52546828007</v>
      </c>
      <c r="S110" s="11">
        <f>IF(S109&gt;0,MAX((S109+I110/2)*(Calculations!$C$18-1)+S109-I110,0),IF(AND(Personal!$G$28=Valuation!C110,Personal!$G$28&gt;Valuation!C109),Personal!$G$26,0))</f>
        <v>0</v>
      </c>
      <c r="T110">
        <f t="shared" si="71"/>
        <v>0</v>
      </c>
      <c r="U110" s="11"/>
      <c r="V110" s="121">
        <f>VLOOKUP(E110,Rates2,5)*VLOOKUP(E110,Mort_Imp_Retirees,C110-'Mort Imp Cume'!$C$4+2)</f>
        <v>1.3157035538890127E-4</v>
      </c>
      <c r="W110" s="15">
        <f t="shared" si="81"/>
        <v>0.99986842964461109</v>
      </c>
      <c r="X110" s="121">
        <f>VLOOKUP(F110,Rates2,6)*VLOOKUP(F110,Mort_Imp_Survivors,C110-'Mort Imp Cume'!$C$4+2)</f>
        <v>8.8064111861881536E-5</v>
      </c>
      <c r="Y110" s="15">
        <f t="shared" si="82"/>
        <v>0.99991193588813809</v>
      </c>
      <c r="Z110" s="121">
        <f>VLOOKUP(F110,Rates2,7)*VLOOKUP(F110,Mort_Imp_Survivors,C110-'Mort Imp Cume'!$C$4+2)</f>
        <v>2.7829305050225081E-4</v>
      </c>
      <c r="AA110" s="15">
        <f t="shared" si="83"/>
        <v>0.9997217069494978</v>
      </c>
      <c r="AB110" s="68">
        <f>PRODUCT(W$4:W109)</f>
        <v>0.98902440421868965</v>
      </c>
      <c r="AC110" s="15">
        <f>PRODUCT(Y$4:Y109)</f>
        <v>0.99153875691474669</v>
      </c>
      <c r="AD110" s="15">
        <f>PRODUCT(AA$4:AA109)</f>
        <v>0.97858990680573321</v>
      </c>
      <c r="AE110" s="15">
        <f t="shared" si="72"/>
        <v>0.98065602831734744</v>
      </c>
      <c r="AF110" s="15">
        <f t="shared" si="73"/>
        <v>8.3683759013421632E-3</v>
      </c>
      <c r="AG110" s="15">
        <f t="shared" si="74"/>
        <v>1.2901389966486196E-4</v>
      </c>
      <c r="AH110" s="15">
        <f t="shared" si="75"/>
        <v>1.0805314805927047E-2</v>
      </c>
      <c r="AI110" s="15">
        <f t="shared" si="84"/>
        <v>1.7028097538335056E-4</v>
      </c>
      <c r="AJ110" s="15">
        <f t="shared" si="85"/>
        <v>1.3012629235134934E-4</v>
      </c>
      <c r="AK110" s="15">
        <f t="shared" si="76"/>
        <v>8.9367646194745919E-5</v>
      </c>
      <c r="AL110">
        <f>IF(AL109&gt;0,AL109+1,IF(AND(B110="January",C110&gt;=Personal!$G$28,F110&lt;=100,AL109=0),1,0))</f>
        <v>0</v>
      </c>
      <c r="AM110">
        <f t="shared" si="86"/>
        <v>0</v>
      </c>
    </row>
    <row r="111" spans="1:39" x14ac:dyDescent="0.2">
      <c r="A111">
        <f t="shared" si="77"/>
        <v>107</v>
      </c>
      <c r="B111" t="str">
        <f t="shared" si="97"/>
        <v>December</v>
      </c>
      <c r="C111">
        <f t="shared" si="69"/>
        <v>2031</v>
      </c>
      <c r="D111">
        <f t="shared" si="99"/>
        <v>203112</v>
      </c>
      <c r="E111">
        <f t="shared" ref="E111:F111" si="130">E99+1</f>
        <v>50</v>
      </c>
      <c r="F111">
        <f t="shared" si="130"/>
        <v>48</v>
      </c>
      <c r="G111" s="11">
        <f>G110*IF($B111="January",(1+IF(C111&gt;Personal!$L$18+1,Calculations!$B$14,Calculations!$B$13)),1)</f>
        <v>1731.6922645157722</v>
      </c>
      <c r="H111" s="11">
        <f>IF(AND(Career!$F$15="Yes",$E111=62,$E110=61),G111,H110*IF($B111="January",(1+IF(C111&gt;Personal!$L$18+1,Calculations!$C$14,Calculations!$C$13)),1))</f>
        <v>1610.8843988312881</v>
      </c>
      <c r="I111" s="11">
        <f>H111*(1-'Retiree Assumptions'!$F$8)</f>
        <v>1417.5782709715336</v>
      </c>
      <c r="J111" s="11"/>
      <c r="K111">
        <f>IF(OR(AND(L112=0,L111&gt;0,S111=0,S110&gt;0),AND(L111=0,L110&gt;0,S111&gt;0,S110&gt;0),AND(L100=0,L99&gt;0,S99=0),AND(B111="February",C111&gt;=Personal!$G$28,C111&lt;=Personal!$G$28+5,L110&gt;0),AND(B111="February",MOD(C111-Personal!$G$28,5)=0,L110&gt;0)),K110+1,K110)</f>
        <v>1</v>
      </c>
      <c r="L111">
        <f>IF(AND(C111&gt;=Personal!$G$28,MAX(L$5:L110)&lt;$AO$8,OR(S110&gt;0,S111&gt;0)),L110+1,0)</f>
        <v>0</v>
      </c>
      <c r="M111" t="str">
        <f>IF(AND(C111&gt;=Personal!$G$28,MAX(L$5:L110)&lt;$AO$8,OR(S110&gt;0,S111&gt;0)),L110+1,"")</f>
        <v/>
      </c>
      <c r="N111">
        <f t="shared" si="79"/>
        <v>2031</v>
      </c>
      <c r="O111">
        <f t="shared" si="80"/>
        <v>48</v>
      </c>
      <c r="P111" s="11">
        <f t="shared" si="88"/>
        <v>17010.939251658405</v>
      </c>
      <c r="Q111" s="11">
        <f>$AD111*I111/(Calculations!$C$18^(A111-1+Calculations!$B$1/30))</f>
        <v>1018.733420435816</v>
      </c>
      <c r="R111" s="11">
        <f>IF(Q111=0,0,SUM(Q111:Q$1071)*I111/Q111)</f>
        <v>483463.86913390539</v>
      </c>
      <c r="S111" s="11">
        <f>IF(S110&gt;0,MAX((S110+I111/2)*(Calculations!$C$18-1)+S110-I111,0),IF(AND(Personal!$G$28=Valuation!C111,Personal!$G$28&gt;Valuation!C110),Personal!$G$26,0))</f>
        <v>0</v>
      </c>
      <c r="T111">
        <f t="shared" si="71"/>
        <v>0</v>
      </c>
      <c r="U111" s="11"/>
      <c r="V111" s="121">
        <f>VLOOKUP(E111,Rates2,5)*VLOOKUP(E111,Mort_Imp_Retirees,C111-'Mort Imp Cume'!$C$4+2)</f>
        <v>1.3157035538890127E-4</v>
      </c>
      <c r="W111" s="15">
        <f t="shared" si="81"/>
        <v>0.99986842964461109</v>
      </c>
      <c r="X111" s="121">
        <f>VLOOKUP(F111,Rates2,6)*VLOOKUP(F111,Mort_Imp_Survivors,C111-'Mort Imp Cume'!$C$4+2)</f>
        <v>8.8064111861881536E-5</v>
      </c>
      <c r="Y111" s="15">
        <f t="shared" si="82"/>
        <v>0.99991193588813809</v>
      </c>
      <c r="Z111" s="121">
        <f>VLOOKUP(F111,Rates2,7)*VLOOKUP(F111,Mort_Imp_Survivors,C111-'Mort Imp Cume'!$C$4+2)</f>
        <v>2.7829305050225081E-4</v>
      </c>
      <c r="AA111" s="15">
        <f t="shared" si="83"/>
        <v>0.9997217069494978</v>
      </c>
      <c r="AB111" s="68">
        <f>PRODUCT(W$4:W110)</f>
        <v>0.98889427792633833</v>
      </c>
      <c r="AC111" s="15">
        <f>PRODUCT(Y$4:Y110)</f>
        <v>0.99145143793474233</v>
      </c>
      <c r="AD111" s="15">
        <f>PRODUCT(AA$4:AA110)</f>
        <v>0.97831757203537761</v>
      </c>
      <c r="AE111" s="15">
        <f t="shared" si="72"/>
        <v>0.98044065381550682</v>
      </c>
      <c r="AF111" s="15">
        <f t="shared" si="73"/>
        <v>8.4536241108314706E-3</v>
      </c>
      <c r="AG111" s="15">
        <f t="shared" si="74"/>
        <v>1.2898556526057698E-4</v>
      </c>
      <c r="AH111" s="15">
        <f t="shared" si="75"/>
        <v>1.0931321661572931E-2</v>
      </c>
      <c r="AI111" s="15">
        <f t="shared" si="84"/>
        <v>1.7440041208877446E-4</v>
      </c>
      <c r="AJ111" s="15">
        <f t="shared" si="85"/>
        <v>1.3010917158881924E-4</v>
      </c>
      <c r="AK111" s="15">
        <f t="shared" si="76"/>
        <v>8.9383746262765526E-5</v>
      </c>
      <c r="AL111">
        <f>IF(AL110&gt;0,AL110+1,IF(AND(B111="January",C111&gt;=Personal!$G$28,F111&lt;=100,AL110=0),1,0))</f>
        <v>0</v>
      </c>
      <c r="AM111">
        <f t="shared" si="86"/>
        <v>0</v>
      </c>
    </row>
    <row r="112" spans="1:39" x14ac:dyDescent="0.2">
      <c r="A112">
        <f t="shared" si="77"/>
        <v>108</v>
      </c>
      <c r="B112" t="str">
        <f t="shared" si="97"/>
        <v>January</v>
      </c>
      <c r="C112">
        <f t="shared" si="69"/>
        <v>2032</v>
      </c>
      <c r="D112">
        <f t="shared" si="99"/>
        <v>203201</v>
      </c>
      <c r="E112">
        <f t="shared" ref="E112:F112" si="131">E100+1</f>
        <v>51</v>
      </c>
      <c r="F112">
        <f t="shared" si="131"/>
        <v>49</v>
      </c>
      <c r="G112" s="11">
        <f>G111*IF($B112="January",(1+IF(C112&gt;Personal!$L$18+1,Calculations!$B$14,Calculations!$B$13)),1)</f>
        <v>1774.9845711286664</v>
      </c>
      <c r="H112" s="11">
        <f>IF(AND(Career!$F$15="Yes",$E112=62,$E111=61),G112,H111*IF($B112="January",(1+IF(C112&gt;Personal!$L$18+1,Calculations!$C$14,Calculations!$C$13)),1))</f>
        <v>1635.0476648137571</v>
      </c>
      <c r="I112" s="11">
        <f>H112*(1-'Retiree Assumptions'!$F$8)</f>
        <v>1438.8419450361064</v>
      </c>
      <c r="J112" s="11"/>
      <c r="K112">
        <f>IF(OR(AND(L113=0,L112&gt;0,S112=0,S111&gt;0),AND(L112=0,L111&gt;0,S112&gt;0,S111&gt;0),AND(L101=0,L100&gt;0,S100=0),AND(B112="February",C112&gt;=Personal!$G$28,C112&lt;=Personal!$G$28+5,L111&gt;0),AND(B112="February",MOD(C112-Personal!$G$28,5)=0,L111&gt;0)),K111+1,K111)</f>
        <v>1</v>
      </c>
      <c r="L112">
        <f>IF(AND(C112&gt;=Personal!$G$28,MAX(L$5:L111)&lt;$AO$8,OR(S111&gt;0,S112&gt;0)),L111+1,0)</f>
        <v>0</v>
      </c>
      <c r="M112" t="str">
        <f>IF(AND(C112&gt;=Personal!$G$28,MAX(L$5:L111)&lt;$AO$8,OR(S111&gt;0,S112&gt;0)),L111+1,"")</f>
        <v/>
      </c>
      <c r="N112">
        <f t="shared" si="79"/>
        <v>2032</v>
      </c>
      <c r="O112">
        <f t="shared" si="80"/>
        <v>49</v>
      </c>
      <c r="P112" s="11">
        <f t="shared" si="88"/>
        <v>17266.103340433277</v>
      </c>
      <c r="Q112" s="11">
        <f>$AD112*I112/(Calculations!$C$18^(A112-1+Calculations!$B$1/30))</f>
        <v>1030.7508370370044</v>
      </c>
      <c r="R112" s="11">
        <f>IF(Q112=0,0,SUM(Q112:Q$1071)*I112/Q112)</f>
        <v>483572.55583949463</v>
      </c>
      <c r="S112" s="11">
        <f>IF(S111&gt;0,MAX((S111+I112/2)*(Calculations!$C$18-1)+S111-I112,0),IF(AND(Personal!$G$28=Valuation!C112,Personal!$G$28&gt;Valuation!C111),Personal!$G$26,0))</f>
        <v>0</v>
      </c>
      <c r="T112">
        <f t="shared" si="71"/>
        <v>0</v>
      </c>
      <c r="U112" s="11"/>
      <c r="V112" s="121">
        <f>VLOOKUP(E112,Rates2,5)*VLOOKUP(E112,Mort_Imp_Retirees,C112-'Mort Imp Cume'!$C$4+2)</f>
        <v>1.4166912208484947E-4</v>
      </c>
      <c r="W112" s="15">
        <f t="shared" si="81"/>
        <v>0.9998583308779152</v>
      </c>
      <c r="X112" s="121">
        <f>VLOOKUP(F112,Rates2,6)*VLOOKUP(F112,Mort_Imp_Survivors,C112-'Mort Imp Cume'!$C$4+2)</f>
        <v>9.2287720450460174E-5</v>
      </c>
      <c r="Y112" s="15">
        <f t="shared" si="82"/>
        <v>0.99990771227954955</v>
      </c>
      <c r="Z112" s="121">
        <f>VLOOKUP(F112,Rates2,7)*VLOOKUP(F112,Mort_Imp_Survivors,C112-'Mort Imp Cume'!$C$4+2)</f>
        <v>3.0221049129162242E-4</v>
      </c>
      <c r="AA112" s="15">
        <f t="shared" si="83"/>
        <v>0.99969778950870836</v>
      </c>
      <c r="AB112" s="68">
        <f>PRODUCT(W$4:W111)</f>
        <v>0.98876416875474948</v>
      </c>
      <c r="AC112" s="15">
        <f>PRODUCT(Y$4:Y111)</f>
        <v>0.99136412664440643</v>
      </c>
      <c r="AD112" s="15">
        <f>PRODUCT(AA$4:AA111)</f>
        <v>0.97804531305389597</v>
      </c>
      <c r="AE112" s="15">
        <f t="shared" si="72"/>
        <v>0.98022532661483475</v>
      </c>
      <c r="AF112" s="15">
        <f t="shared" si="73"/>
        <v>8.5388421399147669E-3</v>
      </c>
      <c r="AG112" s="15">
        <f t="shared" si="74"/>
        <v>1.3885484568693741E-4</v>
      </c>
      <c r="AH112" s="15">
        <f t="shared" si="75"/>
        <v>1.1057265115982288E-2</v>
      </c>
      <c r="AI112" s="15">
        <f t="shared" si="84"/>
        <v>1.7856612926819837E-4</v>
      </c>
      <c r="AJ112" s="15">
        <f t="shared" si="85"/>
        <v>1.400773517364413E-4</v>
      </c>
      <c r="AK112" s="15">
        <f t="shared" si="76"/>
        <v>9.3804382444133611E-5</v>
      </c>
      <c r="AL112">
        <f>IF(AL111&gt;0,AL111+1,IF(AND(B112="January",C112&gt;=Personal!$G$28,F112&lt;=100,AL111=0),1,0))</f>
        <v>0</v>
      </c>
      <c r="AM112">
        <f t="shared" si="86"/>
        <v>0</v>
      </c>
    </row>
    <row r="113" spans="1:39" x14ac:dyDescent="0.2">
      <c r="A113">
        <f t="shared" si="77"/>
        <v>109</v>
      </c>
      <c r="B113" t="str">
        <f t="shared" si="97"/>
        <v>February</v>
      </c>
      <c r="C113">
        <f t="shared" si="69"/>
        <v>2032</v>
      </c>
      <c r="D113">
        <f t="shared" si="99"/>
        <v>203202</v>
      </c>
      <c r="E113">
        <f t="shared" ref="E113:F113" si="132">E101+1</f>
        <v>51</v>
      </c>
      <c r="F113">
        <f t="shared" si="132"/>
        <v>49</v>
      </c>
      <c r="G113" s="11">
        <f>G112*IF($B113="January",(1+IF(C113&gt;Personal!$L$18+1,Calculations!$B$14,Calculations!$B$13)),1)</f>
        <v>1774.9845711286664</v>
      </c>
      <c r="H113" s="11">
        <f>IF(AND(Career!$F$15="Yes",$E113=62,$E112=61),G113,H112*IF($B113="January",(1+IF(C113&gt;Personal!$L$18+1,Calculations!$C$14,Calculations!$C$13)),1))</f>
        <v>1635.0476648137571</v>
      </c>
      <c r="I113" s="11">
        <f>H113*(1-'Retiree Assumptions'!$F$8)</f>
        <v>1438.8419450361064</v>
      </c>
      <c r="J113" s="11"/>
      <c r="K113">
        <f>IF(OR(AND(L114=0,L113&gt;0,S113=0,S112&gt;0),AND(L113=0,L112&gt;0,S113&gt;0,S112&gt;0),AND(L102=0,L101&gt;0,S101=0),AND(B113="February",C113&gt;=Personal!$G$28,C113&lt;=Personal!$G$28+5,L112&gt;0),AND(B113="February",MOD(C113-Personal!$G$28,5)=0,L112&gt;0)),K112+1,K112)</f>
        <v>1</v>
      </c>
      <c r="L113">
        <f>IF(AND(C113&gt;=Personal!$G$28,MAX(L$5:L112)&lt;$AO$8,OR(S112&gt;0,S113&gt;0)),L112+1,0)</f>
        <v>0</v>
      </c>
      <c r="M113" t="str">
        <f>IF(AND(C113&gt;=Personal!$G$28,MAX(L$5:L112)&lt;$AO$8,OR(S112&gt;0,S113&gt;0)),L112+1,"")</f>
        <v/>
      </c>
      <c r="N113">
        <f t="shared" si="79"/>
        <v>2032</v>
      </c>
      <c r="O113">
        <f t="shared" si="80"/>
        <v>49</v>
      </c>
      <c r="P113" s="11">
        <f t="shared" si="88"/>
        <v>17266.103340433277</v>
      </c>
      <c r="Q113" s="11">
        <f>$AD113*I113/(Calculations!$C$18^(A113-1+Calculations!$B$1/30))</f>
        <v>1027.4729709944288</v>
      </c>
      <c r="R113" s="11">
        <f>IF(Q113=0,0,SUM(Q113:Q$1071)*I113/Q113)</f>
        <v>483671.82708416705</v>
      </c>
      <c r="S113" s="11">
        <f>IF(S112&gt;0,MAX((S112+I113/2)*(Calculations!$C$18-1)+S112-I113,0),IF(AND(Personal!$G$28=Valuation!C113,Personal!$G$28&gt;Valuation!C112),Personal!$G$26,0))</f>
        <v>0</v>
      </c>
      <c r="T113">
        <f t="shared" si="71"/>
        <v>0</v>
      </c>
      <c r="U113" s="11"/>
      <c r="V113" s="121">
        <f>VLOOKUP(E113,Rates2,5)*VLOOKUP(E113,Mort_Imp_Retirees,C113-'Mort Imp Cume'!$C$4+2)</f>
        <v>1.4166912208484947E-4</v>
      </c>
      <c r="W113" s="15">
        <f t="shared" si="81"/>
        <v>0.9998583308779152</v>
      </c>
      <c r="X113" s="121">
        <f>VLOOKUP(F113,Rates2,6)*VLOOKUP(F113,Mort_Imp_Survivors,C113-'Mort Imp Cume'!$C$4+2)</f>
        <v>9.2287720450460174E-5</v>
      </c>
      <c r="Y113" s="15">
        <f t="shared" si="82"/>
        <v>0.99990771227954955</v>
      </c>
      <c r="Z113" s="121">
        <f>VLOOKUP(F113,Rates2,7)*VLOOKUP(F113,Mort_Imp_Survivors,C113-'Mort Imp Cume'!$C$4+2)</f>
        <v>3.0221049129162242E-4</v>
      </c>
      <c r="AA113" s="15">
        <f t="shared" si="83"/>
        <v>0.99969778950870836</v>
      </c>
      <c r="AB113" s="68">
        <f>PRODUCT(W$4:W112)</f>
        <v>0.98862409140301311</v>
      </c>
      <c r="AC113" s="15">
        <f>PRODUCT(Y$4:Y112)</f>
        <v>0.99127263590902204</v>
      </c>
      <c r="AD113" s="15">
        <f>PRODUCT(AA$4:AA112)</f>
        <v>0.97774973749933247</v>
      </c>
      <c r="AE113" s="15">
        <f t="shared" si="72"/>
        <v>0.9799960090082267</v>
      </c>
      <c r="AF113" s="15">
        <f t="shared" si="73"/>
        <v>8.6280823947863725E-3</v>
      </c>
      <c r="AG113" s="15">
        <f t="shared" si="74"/>
        <v>1.3882236146110251E-4</v>
      </c>
      <c r="AH113" s="15">
        <f t="shared" si="75"/>
        <v>1.1192778340146183E-2</v>
      </c>
      <c r="AI113" s="15">
        <f t="shared" si="84"/>
        <v>1.8313025684074669E-4</v>
      </c>
      <c r="AJ113" s="15">
        <f t="shared" si="85"/>
        <v>1.4005750710099685E-4</v>
      </c>
      <c r="AK113" s="15">
        <f t="shared" si="76"/>
        <v>9.3824172763011675E-5</v>
      </c>
      <c r="AL113">
        <f>IF(AL112&gt;0,AL112+1,IF(AND(B113="January",C113&gt;=Personal!$G$28,F113&lt;=100,AL112=0),1,0))</f>
        <v>0</v>
      </c>
      <c r="AM113">
        <f t="shared" si="86"/>
        <v>0</v>
      </c>
    </row>
    <row r="114" spans="1:39" x14ac:dyDescent="0.2">
      <c r="A114">
        <f t="shared" si="77"/>
        <v>110</v>
      </c>
      <c r="B114" t="str">
        <f t="shared" si="97"/>
        <v>March</v>
      </c>
      <c r="C114">
        <f t="shared" si="69"/>
        <v>2032</v>
      </c>
      <c r="D114">
        <f t="shared" si="99"/>
        <v>203203</v>
      </c>
      <c r="E114">
        <f t="shared" ref="E114:F114" si="133">E102+1</f>
        <v>51</v>
      </c>
      <c r="F114">
        <f t="shared" si="133"/>
        <v>49</v>
      </c>
      <c r="G114" s="11">
        <f>G113*IF($B114="January",(1+IF(C114&gt;Personal!$L$18+1,Calculations!$B$14,Calculations!$B$13)),1)</f>
        <v>1774.9845711286664</v>
      </c>
      <c r="H114" s="11">
        <f>IF(AND(Career!$F$15="Yes",$E114=62,$E113=61),G114,H113*IF($B114="January",(1+IF(C114&gt;Personal!$L$18+1,Calculations!$C$14,Calculations!$C$13)),1))</f>
        <v>1635.0476648137571</v>
      </c>
      <c r="I114" s="11">
        <f>H114*(1-'Retiree Assumptions'!$F$8)</f>
        <v>1438.8419450361064</v>
      </c>
      <c r="J114" s="11"/>
      <c r="K114">
        <f>IF(OR(AND(L115=0,L114&gt;0,S114=0,S113&gt;0),AND(L114=0,L113&gt;0,S114&gt;0,S113&gt;0),AND(L103=0,L102&gt;0,S102=0),AND(B114="February",C114&gt;=Personal!$G$28,C114&lt;=Personal!$G$28+5,L113&gt;0),AND(B114="February",MOD(C114-Personal!$G$28,5)=0,L113&gt;0)),K113+1,K113)</f>
        <v>1</v>
      </c>
      <c r="L114">
        <f>IF(AND(C114&gt;=Personal!$G$28,MAX(L$5:L113)&lt;$AO$8,OR(S113&gt;0,S114&gt;0)),L113+1,0)</f>
        <v>0</v>
      </c>
      <c r="M114" t="str">
        <f>IF(AND(C114&gt;=Personal!$G$28,MAX(L$5:L113)&lt;$AO$8,OR(S113&gt;0,S114&gt;0)),L113+1,"")</f>
        <v/>
      </c>
      <c r="N114">
        <f t="shared" si="79"/>
        <v>2032</v>
      </c>
      <c r="O114">
        <f t="shared" si="80"/>
        <v>49</v>
      </c>
      <c r="P114" s="11">
        <f t="shared" si="88"/>
        <v>17266.103340433277</v>
      </c>
      <c r="Q114" s="11">
        <f>$AD114*I114/(Calculations!$C$18^(A114-1+Calculations!$B$1/30))</f>
        <v>1024.2055288151257</v>
      </c>
      <c r="R114" s="11">
        <f>IF(Q114=0,0,SUM(Q114:Q$1071)*I114/Q114)</f>
        <v>483771.41502606752</v>
      </c>
      <c r="S114" s="11">
        <f>IF(S113&gt;0,MAX((S113+I114/2)*(Calculations!$C$18-1)+S113-I114,0),IF(AND(Personal!$G$28=Valuation!C114,Personal!$G$28&gt;Valuation!C113),Personal!$G$26,0))</f>
        <v>0</v>
      </c>
      <c r="T114">
        <f t="shared" si="71"/>
        <v>0</v>
      </c>
      <c r="U114" s="11"/>
      <c r="V114" s="121">
        <f>VLOOKUP(E114,Rates2,5)*VLOOKUP(E114,Mort_Imp_Retirees,C114-'Mort Imp Cume'!$C$4+2)</f>
        <v>1.4166912208484947E-4</v>
      </c>
      <c r="W114" s="15">
        <f t="shared" si="81"/>
        <v>0.9998583308779152</v>
      </c>
      <c r="X114" s="121">
        <f>VLOOKUP(F114,Rates2,6)*VLOOKUP(F114,Mort_Imp_Survivors,C114-'Mort Imp Cume'!$C$4+2)</f>
        <v>9.2287720450460174E-5</v>
      </c>
      <c r="Y114" s="15">
        <f t="shared" si="82"/>
        <v>0.99990771227954955</v>
      </c>
      <c r="Z114" s="121">
        <f>VLOOKUP(F114,Rates2,7)*VLOOKUP(F114,Mort_Imp_Survivors,C114-'Mort Imp Cume'!$C$4+2)</f>
        <v>3.0221049129162242E-4</v>
      </c>
      <c r="AA114" s="15">
        <f t="shared" si="83"/>
        <v>0.99969778950870836</v>
      </c>
      <c r="AB114" s="68">
        <f>PRODUCT(W$4:W113)</f>
        <v>0.98848403389591211</v>
      </c>
      <c r="AC114" s="15">
        <f>PRODUCT(Y$4:Y113)</f>
        <v>0.99118115361710912</v>
      </c>
      <c r="AD114" s="15">
        <f>PRODUCT(AA$4:AA113)</f>
        <v>0.97745425127080254</v>
      </c>
      <c r="AE114" s="15">
        <f t="shared" si="72"/>
        <v>0.97976674504904371</v>
      </c>
      <c r="AF114" s="15">
        <f t="shared" si="73"/>
        <v>8.7172888468683481E-3</v>
      </c>
      <c r="AG114" s="15">
        <f t="shared" si="74"/>
        <v>1.387898848347498E-4</v>
      </c>
      <c r="AH114" s="15">
        <f t="shared" si="75"/>
        <v>1.1328218126566191E-2</v>
      </c>
      <c r="AI114" s="15">
        <f t="shared" si="84"/>
        <v>1.8774797752175304E-4</v>
      </c>
      <c r="AJ114" s="15">
        <f t="shared" si="85"/>
        <v>1.4003766527692445E-4</v>
      </c>
      <c r="AK114" s="15">
        <f t="shared" si="76"/>
        <v>9.384394583923166E-5</v>
      </c>
      <c r="AL114">
        <f>IF(AL113&gt;0,AL113+1,IF(AND(B114="January",C114&gt;=Personal!$G$28,F114&lt;=100,AL113=0),1,0))</f>
        <v>0</v>
      </c>
      <c r="AM114">
        <f t="shared" si="86"/>
        <v>0</v>
      </c>
    </row>
    <row r="115" spans="1:39" x14ac:dyDescent="0.2">
      <c r="A115">
        <f t="shared" si="77"/>
        <v>111</v>
      </c>
      <c r="B115" t="str">
        <f t="shared" si="97"/>
        <v>April</v>
      </c>
      <c r="C115">
        <f t="shared" si="69"/>
        <v>2032</v>
      </c>
      <c r="D115">
        <f t="shared" si="99"/>
        <v>203204</v>
      </c>
      <c r="E115">
        <f t="shared" ref="E115:F115" si="134">E103+1</f>
        <v>51</v>
      </c>
      <c r="F115">
        <f t="shared" si="134"/>
        <v>49</v>
      </c>
      <c r="G115" s="11">
        <f>G114*IF($B115="January",(1+IF(C115&gt;Personal!$L$18+1,Calculations!$B$14,Calculations!$B$13)),1)</f>
        <v>1774.9845711286664</v>
      </c>
      <c r="H115" s="11">
        <f>IF(AND(Career!$F$15="Yes",$E115=62,$E114=61),G115,H114*IF($B115="January",(1+IF(C115&gt;Personal!$L$18+1,Calculations!$C$14,Calculations!$C$13)),1))</f>
        <v>1635.0476648137571</v>
      </c>
      <c r="I115" s="11">
        <f>H115*(1-'Retiree Assumptions'!$F$8)</f>
        <v>1438.8419450361064</v>
      </c>
      <c r="J115" s="11"/>
      <c r="K115">
        <f>IF(OR(AND(L116=0,L115&gt;0,S115=0,S114&gt;0),AND(L115=0,L114&gt;0,S115&gt;0,S114&gt;0),AND(L104=0,L103&gt;0,S103=0),AND(B115="February",C115&gt;=Personal!$G$28,C115&lt;=Personal!$G$28+5,L114&gt;0),AND(B115="February",MOD(C115-Personal!$G$28,5)=0,L114&gt;0)),K114+1,K114)</f>
        <v>1</v>
      </c>
      <c r="L115">
        <f>IF(AND(C115&gt;=Personal!$G$28,MAX(L$5:L114)&lt;$AO$8,OR(S114&gt;0,S115&gt;0)),L114+1,0)</f>
        <v>0</v>
      </c>
      <c r="M115" t="str">
        <f>IF(AND(C115&gt;=Personal!$G$28,MAX(L$5:L114)&lt;$AO$8,OR(S114&gt;0,S115&gt;0)),L114+1,"")</f>
        <v/>
      </c>
      <c r="N115">
        <f t="shared" si="79"/>
        <v>2032</v>
      </c>
      <c r="O115">
        <f t="shared" si="80"/>
        <v>49</v>
      </c>
      <c r="P115" s="11">
        <f t="shared" si="88"/>
        <v>17266.103340433277</v>
      </c>
      <c r="Q115" s="11">
        <f>$AD115*I115/(Calculations!$C$18^(A115-1+Calculations!$B$1/30))</f>
        <v>1020.9484773504174</v>
      </c>
      <c r="R115" s="11">
        <f>IF(Q115=0,0,SUM(Q115:Q$1071)*I115/Q115)</f>
        <v>483871.3206755303</v>
      </c>
      <c r="S115" s="11">
        <f>IF(S114&gt;0,MAX((S114+I115/2)*(Calculations!$C$18-1)+S114-I115,0),IF(AND(Personal!$G$28=Valuation!C115,Personal!$G$28&gt;Valuation!C114),Personal!$G$26,0))</f>
        <v>0</v>
      </c>
      <c r="T115">
        <f t="shared" si="71"/>
        <v>0</v>
      </c>
      <c r="U115" s="11"/>
      <c r="V115" s="121">
        <f>VLOOKUP(E115,Rates2,5)*VLOOKUP(E115,Mort_Imp_Retirees,C115-'Mort Imp Cume'!$C$4+2)</f>
        <v>1.4166912208484947E-4</v>
      </c>
      <c r="W115" s="15">
        <f t="shared" si="81"/>
        <v>0.9998583308779152</v>
      </c>
      <c r="X115" s="121">
        <f>VLOOKUP(F115,Rates2,6)*VLOOKUP(F115,Mort_Imp_Survivors,C115-'Mort Imp Cume'!$C$4+2)</f>
        <v>9.2287720450460174E-5</v>
      </c>
      <c r="Y115" s="15">
        <f t="shared" si="82"/>
        <v>0.99990771227954955</v>
      </c>
      <c r="Z115" s="121">
        <f>VLOOKUP(F115,Rates2,7)*VLOOKUP(F115,Mort_Imp_Survivors,C115-'Mort Imp Cume'!$C$4+2)</f>
        <v>3.0221049129162242E-4</v>
      </c>
      <c r="AA115" s="15">
        <f t="shared" si="83"/>
        <v>0.99969778950870836</v>
      </c>
      <c r="AB115" s="68">
        <f>PRODUCT(W$4:W114)</f>
        <v>0.98834399623063518</v>
      </c>
      <c r="AC115" s="15">
        <f>PRODUCT(Y$4:Y114)</f>
        <v>0.99108967976788831</v>
      </c>
      <c r="AD115" s="15">
        <f>PRODUCT(AA$4:AA114)</f>
        <v>0.97715885434131089</v>
      </c>
      <c r="AE115" s="15">
        <f t="shared" si="72"/>
        <v>0.97953753472473526</v>
      </c>
      <c r="AF115" s="15">
        <f t="shared" si="73"/>
        <v>8.8064615058999485E-3</v>
      </c>
      <c r="AG115" s="15">
        <f t="shared" si="74"/>
        <v>1.3875741580610142E-4</v>
      </c>
      <c r="AH115" s="15">
        <f t="shared" si="75"/>
        <v>1.1463584505035452E-2</v>
      </c>
      <c r="AI115" s="15">
        <f t="shared" si="84"/>
        <v>1.9241926432934063E-4</v>
      </c>
      <c r="AJ115" s="15">
        <f t="shared" si="85"/>
        <v>1.4001782626382587E-4</v>
      </c>
      <c r="AK115" s="15">
        <f t="shared" si="76"/>
        <v>9.3863701680639095E-5</v>
      </c>
      <c r="AL115">
        <f>IF(AL114&gt;0,AL114+1,IF(AND(B115="January",C115&gt;=Personal!$G$28,F115&lt;=100,AL114=0),1,0))</f>
        <v>0</v>
      </c>
      <c r="AM115">
        <f t="shared" si="86"/>
        <v>0</v>
      </c>
    </row>
    <row r="116" spans="1:39" x14ac:dyDescent="0.2">
      <c r="A116">
        <f t="shared" si="77"/>
        <v>112</v>
      </c>
      <c r="B116" t="str">
        <f t="shared" si="97"/>
        <v>May</v>
      </c>
      <c r="C116">
        <f t="shared" si="69"/>
        <v>2032</v>
      </c>
      <c r="D116">
        <f t="shared" si="99"/>
        <v>203205</v>
      </c>
      <c r="E116">
        <f t="shared" ref="E116:F116" si="135">E104+1</f>
        <v>51</v>
      </c>
      <c r="F116">
        <f t="shared" si="135"/>
        <v>49</v>
      </c>
      <c r="G116" s="11">
        <f>G115*IF($B116="January",(1+IF(C116&gt;Personal!$L$18+1,Calculations!$B$14,Calculations!$B$13)),1)</f>
        <v>1774.9845711286664</v>
      </c>
      <c r="H116" s="11">
        <f>IF(AND(Career!$F$15="Yes",$E116=62,$E115=61),G116,H115*IF($B116="January",(1+IF(C116&gt;Personal!$L$18+1,Calculations!$C$14,Calculations!$C$13)),1))</f>
        <v>1635.0476648137571</v>
      </c>
      <c r="I116" s="11">
        <f>H116*(1-'Retiree Assumptions'!$F$8)</f>
        <v>1438.8419450361064</v>
      </c>
      <c r="J116" s="11"/>
      <c r="K116">
        <f>IF(OR(AND(L117=0,L116&gt;0,S116=0,S115&gt;0),AND(L116=0,L115&gt;0,S116&gt;0,S115&gt;0),AND(L105=0,L104&gt;0,S104=0),AND(B116="February",C116&gt;=Personal!$G$28,C116&lt;=Personal!$G$28+5,L115&gt;0),AND(B116="February",MOD(C116-Personal!$G$28,5)=0,L115&gt;0)),K115+1,K115)</f>
        <v>1</v>
      </c>
      <c r="L116">
        <f>IF(AND(C116&gt;=Personal!$G$28,MAX(L$5:L115)&lt;$AO$8,OR(S115&gt;0,S116&gt;0)),L115+1,0)</f>
        <v>0</v>
      </c>
      <c r="M116" t="str">
        <f>IF(AND(C116&gt;=Personal!$G$28,MAX(L$5:L115)&lt;$AO$8,OR(S115&gt;0,S116&gt;0)),L115+1,"")</f>
        <v/>
      </c>
      <c r="N116">
        <f t="shared" si="79"/>
        <v>2032</v>
      </c>
      <c r="O116">
        <f t="shared" si="80"/>
        <v>49</v>
      </c>
      <c r="P116" s="11">
        <f t="shared" si="88"/>
        <v>17266.103340433277</v>
      </c>
      <c r="Q116" s="11">
        <f>$AD116*I116/(Calculations!$C$18^(A116-1+Calculations!$B$1/30))</f>
        <v>1017.7017835570408</v>
      </c>
      <c r="R116" s="11">
        <f>IF(Q116=0,0,SUM(Q116:Q$1071)*I116/Q116)</f>
        <v>483971.54504611285</v>
      </c>
      <c r="S116" s="11">
        <f>IF(S115&gt;0,MAX((S115+I116/2)*(Calculations!$C$18-1)+S115-I116,0),IF(AND(Personal!$G$28=Valuation!C116,Personal!$G$28&gt;Valuation!C115),Personal!$G$26,0))</f>
        <v>0</v>
      </c>
      <c r="T116">
        <f t="shared" si="71"/>
        <v>0</v>
      </c>
      <c r="U116" s="11"/>
      <c r="V116" s="121">
        <f>VLOOKUP(E116,Rates2,5)*VLOOKUP(E116,Mort_Imp_Retirees,C116-'Mort Imp Cume'!$C$4+2)</f>
        <v>1.4166912208484947E-4</v>
      </c>
      <c r="W116" s="15">
        <f t="shared" si="81"/>
        <v>0.9998583308779152</v>
      </c>
      <c r="X116" s="121">
        <f>VLOOKUP(F116,Rates2,6)*VLOOKUP(F116,Mort_Imp_Survivors,C116-'Mort Imp Cume'!$C$4+2)</f>
        <v>9.2287720450460174E-5</v>
      </c>
      <c r="Y116" s="15">
        <f t="shared" si="82"/>
        <v>0.99990771227954955</v>
      </c>
      <c r="Z116" s="121">
        <f>VLOOKUP(F116,Rates2,7)*VLOOKUP(F116,Mort_Imp_Survivors,C116-'Mort Imp Cume'!$C$4+2)</f>
        <v>3.0221049129162242E-4</v>
      </c>
      <c r="AA116" s="15">
        <f t="shared" si="83"/>
        <v>0.99969778950870836</v>
      </c>
      <c r="AB116" s="68">
        <f>PRODUCT(W$4:W115)</f>
        <v>0.98820397840437135</v>
      </c>
      <c r="AC116" s="15">
        <f>PRODUCT(Y$4:Y115)</f>
        <v>0.99099821436058055</v>
      </c>
      <c r="AD116" s="15">
        <f>PRODUCT(AA$4:AA115)</f>
        <v>0.97686354668387043</v>
      </c>
      <c r="AE116" s="15">
        <f t="shared" si="72"/>
        <v>0.97930837802275372</v>
      </c>
      <c r="AF116" s="15">
        <f t="shared" si="73"/>
        <v>8.8956003816176351E-3</v>
      </c>
      <c r="AG116" s="15">
        <f t="shared" si="74"/>
        <v>1.3872495437337998E-4</v>
      </c>
      <c r="AH116" s="15">
        <f t="shared" si="75"/>
        <v>1.1598877505336322E-2</v>
      </c>
      <c r="AI116" s="15">
        <f t="shared" si="84"/>
        <v>1.9714409029232029E-4</v>
      </c>
      <c r="AJ116" s="15">
        <f t="shared" si="85"/>
        <v>1.3999799006130285E-4</v>
      </c>
      <c r="AK116" s="15">
        <f t="shared" si="76"/>
        <v>9.3883440295076517E-5</v>
      </c>
      <c r="AL116">
        <f>IF(AL115&gt;0,AL115+1,IF(AND(B116="January",C116&gt;=Personal!$G$28,F116&lt;=100,AL115=0),1,0))</f>
        <v>0</v>
      </c>
      <c r="AM116">
        <f t="shared" si="86"/>
        <v>0</v>
      </c>
    </row>
    <row r="117" spans="1:39" x14ac:dyDescent="0.2">
      <c r="A117">
        <f t="shared" si="77"/>
        <v>113</v>
      </c>
      <c r="B117" t="str">
        <f t="shared" si="97"/>
        <v>June</v>
      </c>
      <c r="C117">
        <f t="shared" si="69"/>
        <v>2032</v>
      </c>
      <c r="D117">
        <f t="shared" si="99"/>
        <v>203206</v>
      </c>
      <c r="E117">
        <f t="shared" ref="E117:F117" si="136">E105+1</f>
        <v>51</v>
      </c>
      <c r="F117">
        <f t="shared" si="136"/>
        <v>49</v>
      </c>
      <c r="G117" s="11">
        <f>G116*IF($B117="January",(1+IF(C117&gt;Personal!$L$18+1,Calculations!$B$14,Calculations!$B$13)),1)</f>
        <v>1774.9845711286664</v>
      </c>
      <c r="H117" s="11">
        <f>IF(AND(Career!$F$15="Yes",$E117=62,$E116=61),G117,H116*IF($B117="January",(1+IF(C117&gt;Personal!$L$18+1,Calculations!$C$14,Calculations!$C$13)),1))</f>
        <v>1635.0476648137571</v>
      </c>
      <c r="I117" s="11">
        <f>H117*(1-'Retiree Assumptions'!$F$8)</f>
        <v>1438.8419450361064</v>
      </c>
      <c r="J117" s="11"/>
      <c r="K117">
        <f>IF(OR(AND(L118=0,L117&gt;0,S117=0,S116&gt;0),AND(L117=0,L116&gt;0,S117&gt;0,S116&gt;0),AND(L106=0,L105&gt;0,S105=0),AND(B117="February",C117&gt;=Personal!$G$28,C117&lt;=Personal!$G$28+5,L116&gt;0),AND(B117="February",MOD(C117-Personal!$G$28,5)=0,L116&gt;0)),K116+1,K116)</f>
        <v>1</v>
      </c>
      <c r="L117">
        <f>IF(AND(C117&gt;=Personal!$G$28,MAX(L$5:L116)&lt;$AO$8,OR(S116&gt;0,S117&gt;0)),L116+1,0)</f>
        <v>0</v>
      </c>
      <c r="M117" t="str">
        <f>IF(AND(C117&gt;=Personal!$G$28,MAX(L$5:L116)&lt;$AO$8,OR(S116&gt;0,S117&gt;0)),L116+1,"")</f>
        <v/>
      </c>
      <c r="N117">
        <f t="shared" si="79"/>
        <v>2032</v>
      </c>
      <c r="O117">
        <f t="shared" si="80"/>
        <v>49</v>
      </c>
      <c r="P117" s="11">
        <f t="shared" si="88"/>
        <v>17266.103340433277</v>
      </c>
      <c r="Q117" s="11">
        <f>$AD117*I117/(Calculations!$C$18^(A117-1+Calculations!$B$1/30))</f>
        <v>1014.4654144968135</v>
      </c>
      <c r="R117" s="11">
        <f>IF(Q117=0,0,SUM(Q117:Q$1071)*I117/Q117)</f>
        <v>484072.08915460599</v>
      </c>
      <c r="S117" s="11">
        <f>IF(S116&gt;0,MAX((S116+I117/2)*(Calculations!$C$18-1)+S116-I117,0),IF(AND(Personal!$G$28=Valuation!C117,Personal!$G$28&gt;Valuation!C116),Personal!$G$26,0))</f>
        <v>0</v>
      </c>
      <c r="T117">
        <f t="shared" si="71"/>
        <v>0</v>
      </c>
      <c r="U117" s="11"/>
      <c r="V117" s="121">
        <f>VLOOKUP(E117,Rates2,5)*VLOOKUP(E117,Mort_Imp_Retirees,C117-'Mort Imp Cume'!$C$4+2)</f>
        <v>1.4166912208484947E-4</v>
      </c>
      <c r="W117" s="15">
        <f t="shared" si="81"/>
        <v>0.9998583308779152</v>
      </c>
      <c r="X117" s="121">
        <f>VLOOKUP(F117,Rates2,6)*VLOOKUP(F117,Mort_Imp_Survivors,C117-'Mort Imp Cume'!$C$4+2)</f>
        <v>9.2287720450460174E-5</v>
      </c>
      <c r="Y117" s="15">
        <f t="shared" si="82"/>
        <v>0.99990771227954955</v>
      </c>
      <c r="Z117" s="121">
        <f>VLOOKUP(F117,Rates2,7)*VLOOKUP(F117,Mort_Imp_Survivors,C117-'Mort Imp Cume'!$C$4+2)</f>
        <v>3.0221049129162242E-4</v>
      </c>
      <c r="AA117" s="15">
        <f t="shared" si="83"/>
        <v>0.99969778950870836</v>
      </c>
      <c r="AB117" s="68">
        <f>PRODUCT(W$4:W116)</f>
        <v>0.98806398041431009</v>
      </c>
      <c r="AC117" s="15">
        <f>PRODUCT(Y$4:Y116)</f>
        <v>0.9909067573944067</v>
      </c>
      <c r="AD117" s="15">
        <f>PRODUCT(AA$4:AA116)</f>
        <v>0.9765683282715022</v>
      </c>
      <c r="AE117" s="15">
        <f t="shared" si="72"/>
        <v>0.97907927493055458</v>
      </c>
      <c r="AF117" s="15">
        <f t="shared" si="73"/>
        <v>8.984705483755507E-3</v>
      </c>
      <c r="AG117" s="15">
        <f t="shared" si="74"/>
        <v>1.3869250053480842E-4</v>
      </c>
      <c r="AH117" s="15">
        <f t="shared" si="75"/>
        <v>1.1734097157240383E-2</v>
      </c>
      <c r="AI117" s="15">
        <f t="shared" si="84"/>
        <v>2.0192242844953301E-4</v>
      </c>
      <c r="AJ117" s="15">
        <f t="shared" si="85"/>
        <v>1.3997815666895721E-4</v>
      </c>
      <c r="AK117" s="15">
        <f t="shared" si="76"/>
        <v>9.3903161690383507E-5</v>
      </c>
      <c r="AL117">
        <f>IF(AL116&gt;0,AL116+1,IF(AND(B117="January",C117&gt;=Personal!$G$28,F117&lt;=100,AL116=0),1,0))</f>
        <v>0</v>
      </c>
      <c r="AM117">
        <f t="shared" si="86"/>
        <v>0</v>
      </c>
    </row>
    <row r="118" spans="1:39" x14ac:dyDescent="0.2">
      <c r="A118">
        <f t="shared" si="77"/>
        <v>114</v>
      </c>
      <c r="B118" t="str">
        <f t="shared" si="97"/>
        <v>July</v>
      </c>
      <c r="C118">
        <f t="shared" si="69"/>
        <v>2032</v>
      </c>
      <c r="D118">
        <f t="shared" si="99"/>
        <v>203207</v>
      </c>
      <c r="E118">
        <f t="shared" ref="E118:F118" si="137">E106+1</f>
        <v>51</v>
      </c>
      <c r="F118">
        <f t="shared" si="137"/>
        <v>49</v>
      </c>
      <c r="G118" s="11">
        <f>G117*IF($B118="January",(1+IF(C118&gt;Personal!$L$18+1,Calculations!$B$14,Calculations!$B$13)),1)</f>
        <v>1774.9845711286664</v>
      </c>
      <c r="H118" s="11">
        <f>IF(AND(Career!$F$15="Yes",$E118=62,$E117=61),G118,H117*IF($B118="January",(1+IF(C118&gt;Personal!$L$18+1,Calculations!$C$14,Calculations!$C$13)),1))</f>
        <v>1635.0476648137571</v>
      </c>
      <c r="I118" s="11">
        <f>H118*(1-'Retiree Assumptions'!$F$8)</f>
        <v>1438.8419450361064</v>
      </c>
      <c r="J118" s="11"/>
      <c r="K118">
        <f>IF(OR(AND(L119=0,L118&gt;0,S118=0,S117&gt;0),AND(L118=0,L117&gt;0,S118&gt;0,S117&gt;0),AND(L107=0,L106&gt;0,S106=0),AND(B118="February",C118&gt;=Personal!$G$28,C118&lt;=Personal!$G$28+5,L117&gt;0),AND(B118="February",MOD(C118-Personal!$G$28,5)=0,L117&gt;0)),K117+1,K117)</f>
        <v>1</v>
      </c>
      <c r="L118">
        <f>IF(AND(C118&gt;=Personal!$G$28,MAX(L$5:L117)&lt;$AO$8,OR(S117&gt;0,S118&gt;0)),L117+1,0)</f>
        <v>0</v>
      </c>
      <c r="M118" t="str">
        <f>IF(AND(C118&gt;=Personal!$G$28,MAX(L$5:L117)&lt;$AO$8,OR(S117&gt;0,S118&gt;0)),L117+1,"")</f>
        <v/>
      </c>
      <c r="N118">
        <f t="shared" si="79"/>
        <v>2032</v>
      </c>
      <c r="O118">
        <f t="shared" si="80"/>
        <v>49</v>
      </c>
      <c r="P118" s="11">
        <f t="shared" si="88"/>
        <v>17266.103340433277</v>
      </c>
      <c r="Q118" s="11">
        <f>$AD118*I118/(Calculations!$C$18^(A118-1+Calculations!$B$1/30))</f>
        <v>1011.2393373362989</v>
      </c>
      <c r="R118" s="11">
        <f>IF(Q118=0,0,SUM(Q118:Q$1071)*I118/Q118)</f>
        <v>484172.95402104442</v>
      </c>
      <c r="S118" s="11">
        <f>IF(S117&gt;0,MAX((S117+I118/2)*(Calculations!$C$18-1)+S117-I118,0),IF(AND(Personal!$G$28=Valuation!C118,Personal!$G$28&gt;Valuation!C117),Personal!$G$26,0))</f>
        <v>0</v>
      </c>
      <c r="T118">
        <f t="shared" si="71"/>
        <v>0</v>
      </c>
      <c r="U118" s="11"/>
      <c r="V118" s="121">
        <f>VLOOKUP(E118,Rates2,5)*VLOOKUP(E118,Mort_Imp_Retirees,C118-'Mort Imp Cume'!$C$4+2)</f>
        <v>1.4166912208484947E-4</v>
      </c>
      <c r="W118" s="15">
        <f t="shared" si="81"/>
        <v>0.9998583308779152</v>
      </c>
      <c r="X118" s="121">
        <f>VLOOKUP(F118,Rates2,6)*VLOOKUP(F118,Mort_Imp_Survivors,C118-'Mort Imp Cume'!$C$4+2)</f>
        <v>9.2287720450460174E-5</v>
      </c>
      <c r="Y118" s="15">
        <f t="shared" si="82"/>
        <v>0.99990771227954955</v>
      </c>
      <c r="Z118" s="121">
        <f>VLOOKUP(F118,Rates2,7)*VLOOKUP(F118,Mort_Imp_Survivors,C118-'Mort Imp Cume'!$C$4+2)</f>
        <v>3.0221049129162242E-4</v>
      </c>
      <c r="AA118" s="15">
        <f t="shared" si="83"/>
        <v>0.99969778950870836</v>
      </c>
      <c r="AB118" s="68">
        <f>PRODUCT(W$4:W117)</f>
        <v>0.98792400225764121</v>
      </c>
      <c r="AC118" s="15">
        <f>PRODUCT(Y$4:Y117)</f>
        <v>0.99081530886858782</v>
      </c>
      <c r="AD118" s="15">
        <f>PRODUCT(AA$4:AA117)</f>
        <v>0.97627319907723542</v>
      </c>
      <c r="AE118" s="15">
        <f t="shared" si="72"/>
        <v>0.97885022543559619</v>
      </c>
      <c r="AF118" s="15">
        <f t="shared" si="73"/>
        <v>9.0737768220449846E-3</v>
      </c>
      <c r="AG118" s="15">
        <f t="shared" si="74"/>
        <v>1.3866005428861015E-4</v>
      </c>
      <c r="AH118" s="15">
        <f t="shared" si="75"/>
        <v>1.1869243490508439E-2</v>
      </c>
      <c r="AI118" s="15">
        <f t="shared" si="84"/>
        <v>2.0675425185038773E-4</v>
      </c>
      <c r="AJ118" s="15">
        <f t="shared" si="85"/>
        <v>1.3995832608639088E-4</v>
      </c>
      <c r="AK118" s="15">
        <f t="shared" si="76"/>
        <v>9.3922865874396678E-5</v>
      </c>
      <c r="AL118">
        <f>IF(AL117&gt;0,AL117+1,IF(AND(B118="January",C118&gt;=Personal!$G$28,F118&lt;=100,AL117=0),1,0))</f>
        <v>0</v>
      </c>
      <c r="AM118">
        <f t="shared" si="86"/>
        <v>0</v>
      </c>
    </row>
    <row r="119" spans="1:39" x14ac:dyDescent="0.2">
      <c r="A119">
        <f t="shared" si="77"/>
        <v>115</v>
      </c>
      <c r="B119" t="str">
        <f t="shared" si="97"/>
        <v>August</v>
      </c>
      <c r="C119">
        <f t="shared" si="69"/>
        <v>2032</v>
      </c>
      <c r="D119">
        <f t="shared" si="99"/>
        <v>203208</v>
      </c>
      <c r="E119">
        <f t="shared" ref="E119:F119" si="138">E107+1</f>
        <v>51</v>
      </c>
      <c r="F119">
        <f t="shared" si="138"/>
        <v>49</v>
      </c>
      <c r="G119" s="11">
        <f>G118*IF($B119="January",(1+IF(C119&gt;Personal!$L$18+1,Calculations!$B$14,Calculations!$B$13)),1)</f>
        <v>1774.9845711286664</v>
      </c>
      <c r="H119" s="11">
        <f>IF(AND(Career!$F$15="Yes",$E119=62,$E118=61),G119,H118*IF($B119="January",(1+IF(C119&gt;Personal!$L$18+1,Calculations!$C$14,Calculations!$C$13)),1))</f>
        <v>1635.0476648137571</v>
      </c>
      <c r="I119" s="11">
        <f>H119*(1-'Retiree Assumptions'!$F$8)</f>
        <v>1438.8419450361064</v>
      </c>
      <c r="J119" s="11"/>
      <c r="K119">
        <f>IF(OR(AND(L120=0,L119&gt;0,S119=0,S118&gt;0),AND(L119=0,L118&gt;0,S119&gt;0,S118&gt;0),AND(L108=0,L107&gt;0,S107=0),AND(B119="February",C119&gt;=Personal!$G$28,C119&lt;=Personal!$G$28+5,L118&gt;0),AND(B119="February",MOD(C119-Personal!$G$28,5)=0,L118&gt;0)),K118+1,K118)</f>
        <v>1</v>
      </c>
      <c r="L119">
        <f>IF(AND(C119&gt;=Personal!$G$28,MAX(L$5:L118)&lt;$AO$8,OR(S118&gt;0,S119&gt;0)),L118+1,0)</f>
        <v>0</v>
      </c>
      <c r="M119" t="str">
        <f>IF(AND(C119&gt;=Personal!$G$28,MAX(L$5:L118)&lt;$AO$8,OR(S118&gt;0,S119&gt;0)),L118+1,"")</f>
        <v/>
      </c>
      <c r="N119">
        <f t="shared" si="79"/>
        <v>2032</v>
      </c>
      <c r="O119">
        <f t="shared" si="80"/>
        <v>49</v>
      </c>
      <c r="P119" s="11">
        <f t="shared" si="88"/>
        <v>17266.103340433277</v>
      </c>
      <c r="Q119" s="11">
        <f>$AD119*I119/(Calculations!$C$18^(A119-1+Calculations!$B$1/30))</f>
        <v>1008.0235193464741</v>
      </c>
      <c r="R119" s="11">
        <f>IF(Q119=0,0,SUM(Q119:Q$1071)*I119/Q119)</f>
        <v>484274.14066871669</v>
      </c>
      <c r="S119" s="11">
        <f>IF(S118&gt;0,MAX((S118+I119/2)*(Calculations!$C$18-1)+S118-I119,0),IF(AND(Personal!$G$28=Valuation!C119,Personal!$G$28&gt;Valuation!C118),Personal!$G$26,0))</f>
        <v>0</v>
      </c>
      <c r="T119">
        <f t="shared" si="71"/>
        <v>0</v>
      </c>
      <c r="U119" s="11"/>
      <c r="V119" s="121">
        <f>VLOOKUP(E119,Rates2,5)*VLOOKUP(E119,Mort_Imp_Retirees,C119-'Mort Imp Cume'!$C$4+2)</f>
        <v>1.4166912208484947E-4</v>
      </c>
      <c r="W119" s="15">
        <f t="shared" si="81"/>
        <v>0.9998583308779152</v>
      </c>
      <c r="X119" s="121">
        <f>VLOOKUP(F119,Rates2,6)*VLOOKUP(F119,Mort_Imp_Survivors,C119-'Mort Imp Cume'!$C$4+2)</f>
        <v>9.2287720450460174E-5</v>
      </c>
      <c r="Y119" s="15">
        <f t="shared" si="82"/>
        <v>0.99990771227954955</v>
      </c>
      <c r="Z119" s="121">
        <f>VLOOKUP(F119,Rates2,7)*VLOOKUP(F119,Mort_Imp_Survivors,C119-'Mort Imp Cume'!$C$4+2)</f>
        <v>3.0221049129162242E-4</v>
      </c>
      <c r="AA119" s="15">
        <f t="shared" si="83"/>
        <v>0.99969778950870836</v>
      </c>
      <c r="AB119" s="68">
        <f>PRODUCT(W$4:W118)</f>
        <v>0.98778404393155483</v>
      </c>
      <c r="AC119" s="15">
        <f>PRODUCT(Y$4:Y118)</f>
        <v>0.99072386878234497</v>
      </c>
      <c r="AD119" s="15">
        <f>PRODUCT(AA$4:AA118)</f>
        <v>0.97597815907410745</v>
      </c>
      <c r="AE119" s="15">
        <f t="shared" si="72"/>
        <v>0.97862122952533981</v>
      </c>
      <c r="AF119" s="15">
        <f t="shared" si="73"/>
        <v>9.16281440621502E-3</v>
      </c>
      <c r="AG119" s="15">
        <f t="shared" si="74"/>
        <v>1.3862761563300901E-4</v>
      </c>
      <c r="AH119" s="15">
        <f t="shared" si="75"/>
        <v>1.2004316534890523E-2</v>
      </c>
      <c r="AI119" s="15">
        <f t="shared" si="84"/>
        <v>2.1163953355464796E-4</v>
      </c>
      <c r="AJ119" s="15">
        <f t="shared" si="85"/>
        <v>1.3993849831320576E-4</v>
      </c>
      <c r="AK119" s="15">
        <f t="shared" si="76"/>
        <v>9.3942552854949594E-5</v>
      </c>
      <c r="AL119">
        <f>IF(AL118&gt;0,AL118+1,IF(AND(B119="January",C119&gt;=Personal!$G$28,F119&lt;=100,AL118=0),1,0))</f>
        <v>0</v>
      </c>
      <c r="AM119">
        <f t="shared" si="86"/>
        <v>0</v>
      </c>
    </row>
    <row r="120" spans="1:39" x14ac:dyDescent="0.2">
      <c r="A120">
        <f t="shared" si="77"/>
        <v>116</v>
      </c>
      <c r="B120" t="str">
        <f t="shared" si="97"/>
        <v>September</v>
      </c>
      <c r="C120">
        <f t="shared" si="69"/>
        <v>2032</v>
      </c>
      <c r="D120">
        <f t="shared" si="99"/>
        <v>203209</v>
      </c>
      <c r="E120">
        <f t="shared" ref="E120:F120" si="139">E108+1</f>
        <v>51</v>
      </c>
      <c r="F120">
        <f t="shared" si="139"/>
        <v>49</v>
      </c>
      <c r="G120" s="11">
        <f>G119*IF($B120="January",(1+IF(C120&gt;Personal!$L$18+1,Calculations!$B$14,Calculations!$B$13)),1)</f>
        <v>1774.9845711286664</v>
      </c>
      <c r="H120" s="11">
        <f>IF(AND(Career!$F$15="Yes",$E120=62,$E119=61),G120,H119*IF($B120="January",(1+IF(C120&gt;Personal!$L$18+1,Calculations!$C$14,Calculations!$C$13)),1))</f>
        <v>1635.0476648137571</v>
      </c>
      <c r="I120" s="11">
        <f>H120*(1-'Retiree Assumptions'!$F$8)</f>
        <v>1438.8419450361064</v>
      </c>
      <c r="J120" s="11"/>
      <c r="K120">
        <f>IF(OR(AND(L121=0,L120&gt;0,S120=0,S119&gt;0),AND(L120=0,L119&gt;0,S120&gt;0,S119&gt;0),AND(L109=0,L108&gt;0,S108=0),AND(B120="February",C120&gt;=Personal!$G$28,C120&lt;=Personal!$G$28+5,L119&gt;0),AND(B120="February",MOD(C120-Personal!$G$28,5)=0,L119&gt;0)),K119+1,K119)</f>
        <v>1</v>
      </c>
      <c r="L120">
        <f>IF(AND(C120&gt;=Personal!$G$28,MAX(L$5:L119)&lt;$AO$8,OR(S119&gt;0,S120&gt;0)),L119+1,0)</f>
        <v>0</v>
      </c>
      <c r="M120" t="str">
        <f>IF(AND(C120&gt;=Personal!$G$28,MAX(L$5:L119)&lt;$AO$8,OR(S119&gt;0,S120&gt;0)),L119+1,"")</f>
        <v/>
      </c>
      <c r="N120">
        <f t="shared" si="79"/>
        <v>2032</v>
      </c>
      <c r="O120">
        <f t="shared" si="80"/>
        <v>49</v>
      </c>
      <c r="P120" s="11">
        <f t="shared" si="88"/>
        <v>17266.103340433277</v>
      </c>
      <c r="Q120" s="11">
        <f>$AD120*I120/(Calculations!$C$18^(A120-1+Calculations!$B$1/30))</f>
        <v>1004.8179279023951</v>
      </c>
      <c r="R120" s="11">
        <f>IF(Q120=0,0,SUM(Q120:Q$1071)*I120/Q120)</f>
        <v>484375.65012417652</v>
      </c>
      <c r="S120" s="11">
        <f>IF(S119&gt;0,MAX((S119+I120/2)*(Calculations!$C$18-1)+S119-I120,0),IF(AND(Personal!$G$28=Valuation!C120,Personal!$G$28&gt;Valuation!C119),Personal!$G$26,0))</f>
        <v>0</v>
      </c>
      <c r="T120">
        <f t="shared" si="71"/>
        <v>0</v>
      </c>
      <c r="U120" s="11"/>
      <c r="V120" s="121">
        <f>VLOOKUP(E120,Rates2,5)*VLOOKUP(E120,Mort_Imp_Retirees,C120-'Mort Imp Cume'!$C$4+2)</f>
        <v>1.4166912208484947E-4</v>
      </c>
      <c r="W120" s="15">
        <f t="shared" si="81"/>
        <v>0.9998583308779152</v>
      </c>
      <c r="X120" s="121">
        <f>VLOOKUP(F120,Rates2,6)*VLOOKUP(F120,Mort_Imp_Survivors,C120-'Mort Imp Cume'!$C$4+2)</f>
        <v>9.2287720450460174E-5</v>
      </c>
      <c r="Y120" s="15">
        <f t="shared" si="82"/>
        <v>0.99990771227954955</v>
      </c>
      <c r="Z120" s="121">
        <f>VLOOKUP(F120,Rates2,7)*VLOOKUP(F120,Mort_Imp_Survivors,C120-'Mort Imp Cume'!$C$4+2)</f>
        <v>3.0221049129162242E-4</v>
      </c>
      <c r="AA120" s="15">
        <f t="shared" si="83"/>
        <v>0.99969778950870836</v>
      </c>
      <c r="AB120" s="68">
        <f>PRODUCT(W$4:W119)</f>
        <v>0.98764410543324166</v>
      </c>
      <c r="AC120" s="15">
        <f>PRODUCT(Y$4:Y119)</f>
        <v>0.99063243713489924</v>
      </c>
      <c r="AD120" s="15">
        <f>PRODUCT(AA$4:AA119)</f>
        <v>0.97568320823516375</v>
      </c>
      <c r="AE120" s="15">
        <f t="shared" si="72"/>
        <v>0.97839228718724958</v>
      </c>
      <c r="AF120" s="15">
        <f t="shared" si="73"/>
        <v>9.2518182459920984E-3</v>
      </c>
      <c r="AG120" s="15">
        <f t="shared" si="74"/>
        <v>1.3859518456622917E-4</v>
      </c>
      <c r="AH120" s="15">
        <f t="shared" si="75"/>
        <v>1.2139316320125902E-2</v>
      </c>
      <c r="AI120" s="15">
        <f t="shared" si="84"/>
        <v>2.1657824663242307E-4</v>
      </c>
      <c r="AJ120" s="15">
        <f t="shared" si="85"/>
        <v>1.3991867334900386E-4</v>
      </c>
      <c r="AK120" s="15">
        <f t="shared" si="76"/>
        <v>9.3962222639872893E-5</v>
      </c>
      <c r="AL120">
        <f>IF(AL119&gt;0,AL119+1,IF(AND(B120="January",C120&gt;=Personal!$G$28,F120&lt;=100,AL119=0),1,0))</f>
        <v>0</v>
      </c>
      <c r="AM120">
        <f t="shared" si="86"/>
        <v>0</v>
      </c>
    </row>
    <row r="121" spans="1:39" x14ac:dyDescent="0.2">
      <c r="A121">
        <f t="shared" si="77"/>
        <v>117</v>
      </c>
      <c r="B121" t="str">
        <f t="shared" si="97"/>
        <v>October</v>
      </c>
      <c r="C121">
        <f t="shared" si="69"/>
        <v>2032</v>
      </c>
      <c r="D121">
        <f t="shared" si="99"/>
        <v>203210</v>
      </c>
      <c r="E121">
        <f t="shared" ref="E121:F121" si="140">E109+1</f>
        <v>51</v>
      </c>
      <c r="F121">
        <f t="shared" si="140"/>
        <v>49</v>
      </c>
      <c r="G121" s="11">
        <f>G120*IF($B121="January",(1+IF(C121&gt;Personal!$L$18+1,Calculations!$B$14,Calculations!$B$13)),1)</f>
        <v>1774.9845711286664</v>
      </c>
      <c r="H121" s="11">
        <f>IF(AND(Career!$F$15="Yes",$E121=62,$E120=61),G121,H120*IF($B121="January",(1+IF(C121&gt;Personal!$L$18+1,Calculations!$C$14,Calculations!$C$13)),1))</f>
        <v>1635.0476648137571</v>
      </c>
      <c r="I121" s="11">
        <f>H121*(1-'Retiree Assumptions'!$F$8)</f>
        <v>1438.8419450361064</v>
      </c>
      <c r="J121" s="11"/>
      <c r="K121">
        <f>IF(OR(AND(L122=0,L121&gt;0,S121=0,S120&gt;0),AND(L121=0,L120&gt;0,S121&gt;0,S120&gt;0),AND(L110=0,L109&gt;0,S109=0),AND(B121="February",C121&gt;=Personal!$G$28,C121&lt;=Personal!$G$28+5,L120&gt;0),AND(B121="February",MOD(C121-Personal!$G$28,5)=0,L120&gt;0)),K120+1,K120)</f>
        <v>1</v>
      </c>
      <c r="L121">
        <f>IF(AND(C121&gt;=Personal!$G$28,MAX(L$5:L120)&lt;$AO$8,OR(S120&gt;0,S121&gt;0)),L120+1,0)</f>
        <v>0</v>
      </c>
      <c r="M121" t="str">
        <f>IF(AND(C121&gt;=Personal!$G$28,MAX(L$5:L120)&lt;$AO$8,OR(S120&gt;0,S121&gt;0)),L120+1,"")</f>
        <v/>
      </c>
      <c r="N121">
        <f t="shared" si="79"/>
        <v>2032</v>
      </c>
      <c r="O121">
        <f t="shared" si="80"/>
        <v>49</v>
      </c>
      <c r="P121" s="11">
        <f t="shared" si="88"/>
        <v>17266.103340433277</v>
      </c>
      <c r="Q121" s="11">
        <f>$AD121*I121/(Calculations!$C$18^(A121-1+Calculations!$B$1/30))</f>
        <v>1001.6225304828694</v>
      </c>
      <c r="R121" s="11">
        <f>IF(Q121=0,0,SUM(Q121:Q$1071)*I121/Q121)</f>
        <v>484477.48341725214</v>
      </c>
      <c r="S121" s="11">
        <f>IF(S120&gt;0,MAX((S120+I121/2)*(Calculations!$C$18-1)+S120-I121,0),IF(AND(Personal!$G$28=Valuation!C121,Personal!$G$28&gt;Valuation!C120),Personal!$G$26,0))</f>
        <v>0</v>
      </c>
      <c r="T121">
        <f t="shared" si="71"/>
        <v>0</v>
      </c>
      <c r="U121" s="11"/>
      <c r="V121" s="121">
        <f>VLOOKUP(E121,Rates2,5)*VLOOKUP(E121,Mort_Imp_Retirees,C121-'Mort Imp Cume'!$C$4+2)</f>
        <v>1.4166912208484947E-4</v>
      </c>
      <c r="W121" s="15">
        <f t="shared" si="81"/>
        <v>0.9998583308779152</v>
      </c>
      <c r="X121" s="121">
        <f>VLOOKUP(F121,Rates2,6)*VLOOKUP(F121,Mort_Imp_Survivors,C121-'Mort Imp Cume'!$C$4+2)</f>
        <v>9.2287720450460174E-5</v>
      </c>
      <c r="Y121" s="15">
        <f t="shared" si="82"/>
        <v>0.99990771227954955</v>
      </c>
      <c r="Z121" s="121">
        <f>VLOOKUP(F121,Rates2,7)*VLOOKUP(F121,Mort_Imp_Survivors,C121-'Mort Imp Cume'!$C$4+2)</f>
        <v>3.0221049129162242E-4</v>
      </c>
      <c r="AA121" s="15">
        <f t="shared" si="83"/>
        <v>0.99969778950870836</v>
      </c>
      <c r="AB121" s="68">
        <f>PRODUCT(W$4:W120)</f>
        <v>0.98750418675989271</v>
      </c>
      <c r="AC121" s="15">
        <f>PRODUCT(Y$4:Y120)</f>
        <v>0.99054101392547178</v>
      </c>
      <c r="AD121" s="15">
        <f>PRODUCT(AA$4:AA120)</f>
        <v>0.97538834653345796</v>
      </c>
      <c r="AE121" s="15">
        <f t="shared" si="72"/>
        <v>0.97816339840879252</v>
      </c>
      <c r="AF121" s="15">
        <f t="shared" si="73"/>
        <v>9.3407883511001395E-3</v>
      </c>
      <c r="AG121" s="15">
        <f t="shared" si="74"/>
        <v>1.3856276108649529E-4</v>
      </c>
      <c r="AH121" s="15">
        <f t="shared" si="75"/>
        <v>1.2274242875943081E-2</v>
      </c>
      <c r="AI121" s="15">
        <f t="shared" si="84"/>
        <v>2.2157036416426204E-4</v>
      </c>
      <c r="AJ121" s="15">
        <f t="shared" si="85"/>
        <v>1.3989885119338724E-4</v>
      </c>
      <c r="AK121" s="15">
        <f t="shared" si="76"/>
        <v>9.3981875236994188E-5</v>
      </c>
      <c r="AL121">
        <f>IF(AL120&gt;0,AL120+1,IF(AND(B121="January",C121&gt;=Personal!$G$28,F121&lt;=100,AL120=0),1,0))</f>
        <v>0</v>
      </c>
      <c r="AM121">
        <f t="shared" si="86"/>
        <v>0</v>
      </c>
    </row>
    <row r="122" spans="1:39" x14ac:dyDescent="0.2">
      <c r="A122">
        <f t="shared" si="77"/>
        <v>118</v>
      </c>
      <c r="B122" t="str">
        <f t="shared" si="97"/>
        <v>November</v>
      </c>
      <c r="C122">
        <f t="shared" si="69"/>
        <v>2032</v>
      </c>
      <c r="D122">
        <f t="shared" si="99"/>
        <v>203211</v>
      </c>
      <c r="E122">
        <f t="shared" ref="E122:F122" si="141">E110+1</f>
        <v>51</v>
      </c>
      <c r="F122">
        <f t="shared" si="141"/>
        <v>49</v>
      </c>
      <c r="G122" s="11">
        <f>G121*IF($B122="January",(1+IF(C122&gt;Personal!$L$18+1,Calculations!$B$14,Calculations!$B$13)),1)</f>
        <v>1774.9845711286664</v>
      </c>
      <c r="H122" s="11">
        <f>IF(AND(Career!$F$15="Yes",$E122=62,$E121=61),G122,H121*IF($B122="January",(1+IF(C122&gt;Personal!$L$18+1,Calculations!$C$14,Calculations!$C$13)),1))</f>
        <v>1635.0476648137571</v>
      </c>
      <c r="I122" s="11">
        <f>H122*(1-'Retiree Assumptions'!$F$8)</f>
        <v>1438.8419450361064</v>
      </c>
      <c r="J122" s="11"/>
      <c r="K122">
        <f>IF(OR(AND(L123=0,L122&gt;0,S122=0,S121&gt;0),AND(L122=0,L121&gt;0,S122&gt;0,S121&gt;0),AND(L111=0,L110&gt;0,S110=0),AND(B122="February",C122&gt;=Personal!$G$28,C122&lt;=Personal!$G$28+5,L121&gt;0),AND(B122="February",MOD(C122-Personal!$G$28,5)=0,L121&gt;0)),K121+1,K121)</f>
        <v>1</v>
      </c>
      <c r="L122">
        <f>IF(AND(C122&gt;=Personal!$G$28,MAX(L$5:L121)&lt;$AO$8,OR(S121&gt;0,S122&gt;0)),L121+1,0)</f>
        <v>0</v>
      </c>
      <c r="M122" t="str">
        <f>IF(AND(C122&gt;=Personal!$G$28,MAX(L$5:L121)&lt;$AO$8,OR(S121&gt;0,S122&gt;0)),L121+1,"")</f>
        <v/>
      </c>
      <c r="N122">
        <f t="shared" si="79"/>
        <v>2032</v>
      </c>
      <c r="O122">
        <f t="shared" si="80"/>
        <v>49</v>
      </c>
      <c r="P122" s="11">
        <f t="shared" si="88"/>
        <v>17266.103340433277</v>
      </c>
      <c r="Q122" s="11">
        <f>$AD122*I122/(Calculations!$C$18^(A122-1+Calculations!$B$1/30))</f>
        <v>998.43729467012338</v>
      </c>
      <c r="R122" s="11">
        <f>IF(Q122=0,0,SUM(Q122:Q$1071)*I122/Q122)</f>
        <v>484579.64158105687</v>
      </c>
      <c r="S122" s="11">
        <f>IF(S121&gt;0,MAX((S121+I122/2)*(Calculations!$C$18-1)+S121-I122,0),IF(AND(Personal!$G$28=Valuation!C122,Personal!$G$28&gt;Valuation!C121),Personal!$G$26,0))</f>
        <v>0</v>
      </c>
      <c r="T122">
        <f t="shared" si="71"/>
        <v>0</v>
      </c>
      <c r="U122" s="11"/>
      <c r="V122" s="121">
        <f>VLOOKUP(E122,Rates2,5)*VLOOKUP(E122,Mort_Imp_Retirees,C122-'Mort Imp Cume'!$C$4+2)</f>
        <v>1.4166912208484947E-4</v>
      </c>
      <c r="W122" s="15">
        <f t="shared" si="81"/>
        <v>0.9998583308779152</v>
      </c>
      <c r="X122" s="121">
        <f>VLOOKUP(F122,Rates2,6)*VLOOKUP(F122,Mort_Imp_Survivors,C122-'Mort Imp Cume'!$C$4+2)</f>
        <v>9.2287720450460174E-5</v>
      </c>
      <c r="Y122" s="15">
        <f t="shared" si="82"/>
        <v>0.99990771227954955</v>
      </c>
      <c r="Z122" s="121">
        <f>VLOOKUP(F122,Rates2,7)*VLOOKUP(F122,Mort_Imp_Survivors,C122-'Mort Imp Cume'!$C$4+2)</f>
        <v>3.0221049129162242E-4</v>
      </c>
      <c r="AA122" s="15">
        <f t="shared" si="83"/>
        <v>0.99969778950870836</v>
      </c>
      <c r="AB122" s="68">
        <f>PRODUCT(W$4:W121)</f>
        <v>0.98736428790869935</v>
      </c>
      <c r="AC122" s="15">
        <f>PRODUCT(Y$4:Y121)</f>
        <v>0.9904495991532839</v>
      </c>
      <c r="AD122" s="15">
        <f>PRODUCT(AA$4:AA121)</f>
        <v>0.97509357394205198</v>
      </c>
      <c r="AE122" s="15">
        <f t="shared" si="72"/>
        <v>0.97793456317743888</v>
      </c>
      <c r="AF122" s="15">
        <f t="shared" si="73"/>
        <v>9.4297247312604814E-3</v>
      </c>
      <c r="AG122" s="15">
        <f t="shared" si="74"/>
        <v>1.3853034519203247E-4</v>
      </c>
      <c r="AH122" s="15">
        <f t="shared" si="75"/>
        <v>1.2409096232059805E-2</v>
      </c>
      <c r="AI122" s="15">
        <f t="shared" si="84"/>
        <v>2.2661585924083766E-4</v>
      </c>
      <c r="AJ122" s="15">
        <f t="shared" si="85"/>
        <v>1.3987903184595801E-4</v>
      </c>
      <c r="AK122" s="15">
        <f t="shared" si="76"/>
        <v>9.400151065413818E-5</v>
      </c>
      <c r="AL122">
        <f>IF(AL121&gt;0,AL121+1,IF(AND(B122="January",C122&gt;=Personal!$G$28,F122&lt;=100,AL121=0),1,0))</f>
        <v>0</v>
      </c>
      <c r="AM122">
        <f t="shared" si="86"/>
        <v>0</v>
      </c>
    </row>
    <row r="123" spans="1:39" x14ac:dyDescent="0.2">
      <c r="A123">
        <f t="shared" si="77"/>
        <v>119</v>
      </c>
      <c r="B123" t="str">
        <f t="shared" si="97"/>
        <v>December</v>
      </c>
      <c r="C123">
        <f t="shared" si="69"/>
        <v>2032</v>
      </c>
      <c r="D123">
        <f t="shared" si="99"/>
        <v>203212</v>
      </c>
      <c r="E123">
        <f t="shared" ref="E123:F123" si="142">E111+1</f>
        <v>51</v>
      </c>
      <c r="F123">
        <f t="shared" si="142"/>
        <v>49</v>
      </c>
      <c r="G123" s="11">
        <f>G122*IF($B123="January",(1+IF(C123&gt;Personal!$L$18+1,Calculations!$B$14,Calculations!$B$13)),1)</f>
        <v>1774.9845711286664</v>
      </c>
      <c r="H123" s="11">
        <f>IF(AND(Career!$F$15="Yes",$E123=62,$E122=61),G123,H122*IF($B123="January",(1+IF(C123&gt;Personal!$L$18+1,Calculations!$C$14,Calculations!$C$13)),1))</f>
        <v>1635.0476648137571</v>
      </c>
      <c r="I123" s="11">
        <f>H123*(1-'Retiree Assumptions'!$F$8)</f>
        <v>1438.8419450361064</v>
      </c>
      <c r="J123" s="11"/>
      <c r="K123">
        <f>IF(OR(AND(L124=0,L123&gt;0,S123=0,S122&gt;0),AND(L123=0,L122&gt;0,S123&gt;0,S122&gt;0),AND(L112=0,L111&gt;0,S111=0),AND(B123="February",C123&gt;=Personal!$G$28,C123&lt;=Personal!$G$28+5,L122&gt;0),AND(B123="February",MOD(C123-Personal!$G$28,5)=0,L122&gt;0)),K122+1,K122)</f>
        <v>1</v>
      </c>
      <c r="L123">
        <f>IF(AND(C123&gt;=Personal!$G$28,MAX(L$5:L122)&lt;$AO$8,OR(S122&gt;0,S123&gt;0)),L122+1,0)</f>
        <v>0</v>
      </c>
      <c r="M123" t="str">
        <f>IF(AND(C123&gt;=Personal!$G$28,MAX(L$5:L122)&lt;$AO$8,OR(S122&gt;0,S123&gt;0)),L122+1,"")</f>
        <v/>
      </c>
      <c r="N123">
        <f t="shared" si="79"/>
        <v>2032</v>
      </c>
      <c r="O123">
        <f t="shared" si="80"/>
        <v>49</v>
      </c>
      <c r="P123" s="11">
        <f t="shared" si="88"/>
        <v>17266.103340433277</v>
      </c>
      <c r="Q123" s="11">
        <f>$AD123*I123/(Calculations!$C$18^(A123-1+Calculations!$B$1/30))</f>
        <v>995.26218814947504</v>
      </c>
      <c r="R123" s="11">
        <f>IF(Q123=0,0,SUM(Q123:Q$1071)*I123/Q123)</f>
        <v>484682.12565200031</v>
      </c>
      <c r="S123" s="11">
        <f>IF(S122&gt;0,MAX((S122+I123/2)*(Calculations!$C$18-1)+S122-I123,0),IF(AND(Personal!$G$28=Valuation!C123,Personal!$G$28&gt;Valuation!C122),Personal!$G$26,0))</f>
        <v>0</v>
      </c>
      <c r="T123">
        <f t="shared" si="71"/>
        <v>0</v>
      </c>
      <c r="U123" s="11"/>
      <c r="V123" s="121">
        <f>VLOOKUP(E123,Rates2,5)*VLOOKUP(E123,Mort_Imp_Retirees,C123-'Mort Imp Cume'!$C$4+2)</f>
        <v>1.4166912208484947E-4</v>
      </c>
      <c r="W123" s="15">
        <f t="shared" si="81"/>
        <v>0.9998583308779152</v>
      </c>
      <c r="X123" s="121">
        <f>VLOOKUP(F123,Rates2,6)*VLOOKUP(F123,Mort_Imp_Survivors,C123-'Mort Imp Cume'!$C$4+2)</f>
        <v>9.2287720450460174E-5</v>
      </c>
      <c r="Y123" s="15">
        <f t="shared" si="82"/>
        <v>0.99990771227954955</v>
      </c>
      <c r="Z123" s="121">
        <f>VLOOKUP(F123,Rates2,7)*VLOOKUP(F123,Mort_Imp_Survivors,C123-'Mort Imp Cume'!$C$4+2)</f>
        <v>3.0221049129162242E-4</v>
      </c>
      <c r="AA123" s="15">
        <f t="shared" si="83"/>
        <v>0.99969778950870836</v>
      </c>
      <c r="AB123" s="68">
        <f>PRODUCT(W$4:W122)</f>
        <v>0.98722440887685348</v>
      </c>
      <c r="AC123" s="15">
        <f>PRODUCT(Y$4:Y122)</f>
        <v>0.99035819281755699</v>
      </c>
      <c r="AD123" s="15">
        <f>PRODUCT(AA$4:AA122)</f>
        <v>0.97479889043401569</v>
      </c>
      <c r="AE123" s="15">
        <f t="shared" si="72"/>
        <v>0.97770578148066156</v>
      </c>
      <c r="AF123" s="15">
        <f t="shared" si="73"/>
        <v>9.5186273961918987E-3</v>
      </c>
      <c r="AG123" s="15">
        <f t="shared" si="74"/>
        <v>1.3849793688106612E-4</v>
      </c>
      <c r="AH123" s="15">
        <f t="shared" si="75"/>
        <v>1.2543876418183062E-2</v>
      </c>
      <c r="AI123" s="15">
        <f t="shared" si="84"/>
        <v>2.317147049634774E-4</v>
      </c>
      <c r="AJ123" s="15">
        <f t="shared" si="85"/>
        <v>1.3985921530631831E-4</v>
      </c>
      <c r="AK123" s="15">
        <f t="shared" si="76"/>
        <v>9.4021128899126507E-5</v>
      </c>
      <c r="AL123">
        <f>IF(AL122&gt;0,AL122+1,IF(AND(B123="January",C123&gt;=Personal!$G$28,F123&lt;=100,AL122=0),1,0))</f>
        <v>0</v>
      </c>
      <c r="AM123">
        <f t="shared" si="86"/>
        <v>0</v>
      </c>
    </row>
    <row r="124" spans="1:39" x14ac:dyDescent="0.2">
      <c r="A124">
        <f t="shared" si="77"/>
        <v>120</v>
      </c>
      <c r="B124" t="str">
        <f t="shared" si="97"/>
        <v>January</v>
      </c>
      <c r="C124">
        <f t="shared" si="69"/>
        <v>2033</v>
      </c>
      <c r="D124">
        <f t="shared" si="99"/>
        <v>203301</v>
      </c>
      <c r="E124">
        <f t="shared" ref="E124:F124" si="143">E112+1</f>
        <v>52</v>
      </c>
      <c r="F124">
        <f t="shared" si="143"/>
        <v>50</v>
      </c>
      <c r="G124" s="11">
        <f>G123*IF($B124="January",(1+IF(C124&gt;Personal!$L$18+1,Calculations!$B$14,Calculations!$B$13)),1)</f>
        <v>1819.3591854068829</v>
      </c>
      <c r="H124" s="11">
        <f>IF(AND(Career!$F$15="Yes",$E124=62,$E123=61),G124,H123*IF($B124="January",(1+IF(C124&gt;Personal!$L$18+1,Calculations!$C$14,Calculations!$C$13)),1))</f>
        <v>1659.5733797859634</v>
      </c>
      <c r="I124" s="11">
        <f>H124*(1-'Retiree Assumptions'!$F$8)</f>
        <v>1460.4245742116477</v>
      </c>
      <c r="J124" s="11"/>
      <c r="K124">
        <f>IF(OR(AND(L125=0,L124&gt;0,S124=0,S123&gt;0),AND(L124=0,L123&gt;0,S124&gt;0,S123&gt;0),AND(L113=0,L112&gt;0,S112=0),AND(B124="February",C124&gt;=Personal!$G$28,C124&lt;=Personal!$G$28+5,L123&gt;0),AND(B124="February",MOD(C124-Personal!$G$28,5)=0,L123&gt;0)),K123+1,K123)</f>
        <v>1</v>
      </c>
      <c r="L124">
        <f>IF(AND(C124&gt;=Personal!$G$28,MAX(L$5:L123)&lt;$AO$8,OR(S123&gt;0,S124&gt;0)),L123+1,0)</f>
        <v>0</v>
      </c>
      <c r="M124" t="str">
        <f>IF(AND(C124&gt;=Personal!$G$28,MAX(L$5:L123)&lt;$AO$8,OR(S123&gt;0,S124&gt;0)),L123+1,"")</f>
        <v/>
      </c>
      <c r="N124">
        <f t="shared" si="79"/>
        <v>2033</v>
      </c>
      <c r="O124">
        <f t="shared" si="80"/>
        <v>50</v>
      </c>
      <c r="P124" s="11">
        <f t="shared" si="88"/>
        <v>17525.094890539774</v>
      </c>
      <c r="Q124" s="11">
        <f>$AD124*I124/(Calculations!$C$18^(A124-1+Calculations!$B$1/30))</f>
        <v>1006.9786363896402</v>
      </c>
      <c r="R124" s="11">
        <f>IF(Q124=0,0,SUM(Q124:Q$1071)*I124/Q124)</f>
        <v>484784.93666979834</v>
      </c>
      <c r="S124" s="11">
        <f>IF(S123&gt;0,MAX((S123+I124/2)*(Calculations!$C$18-1)+S123-I124,0),IF(AND(Personal!$G$28=Valuation!C124,Personal!$G$28&gt;Valuation!C123),Personal!$G$26,0))</f>
        <v>0</v>
      </c>
      <c r="T124">
        <f t="shared" si="71"/>
        <v>0</v>
      </c>
      <c r="U124" s="11"/>
      <c r="V124" s="121">
        <f>VLOOKUP(E124,Rates2,5)*VLOOKUP(E124,Mort_Imp_Retirees,C124-'Mort Imp Cume'!$C$4+2)</f>
        <v>1.5262077724825936E-4</v>
      </c>
      <c r="W124" s="15">
        <f t="shared" si="81"/>
        <v>0.99984737922275169</v>
      </c>
      <c r="X124" s="121">
        <f>VLOOKUP(F124,Rates2,6)*VLOOKUP(F124,Mort_Imp_Survivors,C124-'Mort Imp Cume'!$C$4+2)</f>
        <v>9.709402792645801E-5</v>
      </c>
      <c r="Y124" s="15">
        <f t="shared" si="82"/>
        <v>0.99990290597207354</v>
      </c>
      <c r="Z124" s="121">
        <f>VLOOKUP(F124,Rates2,7)*VLOOKUP(F124,Mort_Imp_Survivors,C124-'Mort Imp Cume'!$C$4+2)</f>
        <v>3.2684595521329505E-4</v>
      </c>
      <c r="AA124" s="15">
        <f t="shared" si="83"/>
        <v>0.99967315404478674</v>
      </c>
      <c r="AB124" s="68">
        <f>PRODUCT(W$4:W123)</f>
        <v>0.98708454966154724</v>
      </c>
      <c r="AC124" s="15">
        <f>PRODUCT(Y$4:Y123)</f>
        <v>0.99026679491751246</v>
      </c>
      <c r="AD124" s="15">
        <f>PRODUCT(AA$4:AA123)</f>
        <v>0.97450429598242705</v>
      </c>
      <c r="AE124" s="15">
        <f t="shared" si="72"/>
        <v>0.97747705330593659</v>
      </c>
      <c r="AF124" s="15">
        <f t="shared" si="73"/>
        <v>9.6074963556106955E-3</v>
      </c>
      <c r="AG124" s="15">
        <f t="shared" si="74"/>
        <v>1.4916882280965429E-4</v>
      </c>
      <c r="AH124" s="15">
        <f t="shared" si="75"/>
        <v>1.2678583464009087E-2</v>
      </c>
      <c r="AI124" s="15">
        <f t="shared" si="84"/>
        <v>2.3686687444362392E-4</v>
      </c>
      <c r="AJ124" s="15">
        <f t="shared" si="85"/>
        <v>1.5064961117909341E-4</v>
      </c>
      <c r="AK124" s="15">
        <f t="shared" si="76"/>
        <v>9.9051128034204032E-5</v>
      </c>
      <c r="AL124">
        <f>IF(AL123&gt;0,AL123+1,IF(AND(B124="January",C124&gt;=Personal!$G$28,F124&lt;=100,AL123=0),1,0))</f>
        <v>0</v>
      </c>
      <c r="AM124">
        <f t="shared" si="86"/>
        <v>0</v>
      </c>
    </row>
    <row r="125" spans="1:39" x14ac:dyDescent="0.2">
      <c r="A125">
        <f t="shared" si="77"/>
        <v>121</v>
      </c>
      <c r="B125" t="str">
        <f t="shared" si="97"/>
        <v>February</v>
      </c>
      <c r="C125">
        <f t="shared" si="69"/>
        <v>2033</v>
      </c>
      <c r="D125">
        <f t="shared" si="99"/>
        <v>203302</v>
      </c>
      <c r="E125">
        <f t="shared" ref="E125:F125" si="144">E113+1</f>
        <v>52</v>
      </c>
      <c r="F125">
        <f t="shared" si="144"/>
        <v>50</v>
      </c>
      <c r="G125" s="11">
        <f>G124*IF($B125="January",(1+IF(C125&gt;Personal!$L$18+1,Calculations!$B$14,Calculations!$B$13)),1)</f>
        <v>1819.3591854068829</v>
      </c>
      <c r="H125" s="11">
        <f>IF(AND(Career!$F$15="Yes",$E125=62,$E124=61),G125,H124*IF($B125="January",(1+IF(C125&gt;Personal!$L$18+1,Calculations!$C$14,Calculations!$C$13)),1))</f>
        <v>1659.5733797859634</v>
      </c>
      <c r="I125" s="11">
        <f>H125*(1-'Retiree Assumptions'!$F$8)</f>
        <v>1460.4245742116477</v>
      </c>
      <c r="J125" s="11"/>
      <c r="K125">
        <f>IF(OR(AND(L126=0,L125&gt;0,S125=0,S124&gt;0),AND(L125=0,L124&gt;0,S125&gt;0,S124&gt;0),AND(L114=0,L113&gt;0,S113=0),AND(B125="February",C125&gt;=Personal!$G$28,C125&lt;=Personal!$G$28+5,L124&gt;0),AND(B125="February",MOD(C125-Personal!$G$28,5)=0,L124&gt;0)),K124+1,K124)</f>
        <v>1</v>
      </c>
      <c r="L125">
        <f>IF(AND(C125&gt;=Personal!$G$28,MAX(L$5:L124)&lt;$AO$8,OR(S124&gt;0,S125&gt;0)),L124+1,0)</f>
        <v>0</v>
      </c>
      <c r="M125" t="str">
        <f>IF(AND(C125&gt;=Personal!$G$28,MAX(L$5:L124)&lt;$AO$8,OR(S124&gt;0,S125&gt;0)),L124+1,"")</f>
        <v/>
      </c>
      <c r="N125">
        <f t="shared" si="79"/>
        <v>2033</v>
      </c>
      <c r="O125">
        <f t="shared" si="80"/>
        <v>50</v>
      </c>
      <c r="P125" s="11">
        <f t="shared" si="88"/>
        <v>17525.094890539774</v>
      </c>
      <c r="Q125" s="11">
        <f>$AD125*I125/(Calculations!$C$18^(A125-1+Calculations!$B$1/30))</f>
        <v>1003.7516317808561</v>
      </c>
      <c r="R125" s="11">
        <f>IF(Q125=0,0,SUM(Q125:Q$1071)*I125/Q125)</f>
        <v>484878.37300966925</v>
      </c>
      <c r="S125" s="11">
        <f>IF(S124&gt;0,MAX((S124+I125/2)*(Calculations!$C$18-1)+S124-I125,0),IF(AND(Personal!$G$28=Valuation!C125,Personal!$G$28&gt;Valuation!C124),Personal!$G$26,0))</f>
        <v>0</v>
      </c>
      <c r="T125">
        <f t="shared" si="71"/>
        <v>0</v>
      </c>
      <c r="U125" s="11"/>
      <c r="V125" s="121">
        <f>VLOOKUP(E125,Rates2,5)*VLOOKUP(E125,Mort_Imp_Retirees,C125-'Mort Imp Cume'!$C$4+2)</f>
        <v>1.5262077724825936E-4</v>
      </c>
      <c r="W125" s="15">
        <f t="shared" si="81"/>
        <v>0.99984737922275169</v>
      </c>
      <c r="X125" s="121">
        <f>VLOOKUP(F125,Rates2,6)*VLOOKUP(F125,Mort_Imp_Survivors,C125-'Mort Imp Cume'!$C$4+2)</f>
        <v>9.709402792645801E-5</v>
      </c>
      <c r="Y125" s="15">
        <f t="shared" si="82"/>
        <v>0.99990290597207354</v>
      </c>
      <c r="Z125" s="121">
        <f>VLOOKUP(F125,Rates2,7)*VLOOKUP(F125,Mort_Imp_Survivors,C125-'Mort Imp Cume'!$C$4+2)</f>
        <v>3.2684595521329505E-4</v>
      </c>
      <c r="AA125" s="15">
        <f t="shared" si="83"/>
        <v>0.99967315404478674</v>
      </c>
      <c r="AB125" s="68">
        <f>PRODUCT(W$4:W124)</f>
        <v>0.98693390005036807</v>
      </c>
      <c r="AC125" s="15">
        <f>PRODUCT(Y$4:Y124)</f>
        <v>0.99017064592567205</v>
      </c>
      <c r="AD125" s="15">
        <f>PRODUCT(AA$4:AA124)</f>
        <v>0.9741857831949472</v>
      </c>
      <c r="AE125" s="15">
        <f t="shared" si="72"/>
        <v>0.97723297729881564</v>
      </c>
      <c r="AF125" s="15">
        <f t="shared" si="73"/>
        <v>9.7009227515524547E-3</v>
      </c>
      <c r="AG125" s="15">
        <f t="shared" si="74"/>
        <v>1.4913157535659626E-4</v>
      </c>
      <c r="AH125" s="15">
        <f t="shared" si="75"/>
        <v>1.2823608343095694E-2</v>
      </c>
      <c r="AI125" s="15">
        <f t="shared" si="84"/>
        <v>2.4249160653620934E-4</v>
      </c>
      <c r="AJ125" s="15">
        <f t="shared" si="85"/>
        <v>1.5062661891834309E-4</v>
      </c>
      <c r="AK125" s="15">
        <f t="shared" si="76"/>
        <v>9.9074830506687205E-5</v>
      </c>
      <c r="AL125">
        <f>IF(AL124&gt;0,AL124+1,IF(AND(B125="January",C125&gt;=Personal!$G$28,F125&lt;=100,AL124=0),1,0))</f>
        <v>0</v>
      </c>
      <c r="AM125">
        <f t="shared" si="86"/>
        <v>0</v>
      </c>
    </row>
    <row r="126" spans="1:39" x14ac:dyDescent="0.2">
      <c r="A126">
        <f t="shared" si="77"/>
        <v>122</v>
      </c>
      <c r="B126" t="str">
        <f t="shared" si="97"/>
        <v>March</v>
      </c>
      <c r="C126">
        <f t="shared" si="69"/>
        <v>2033</v>
      </c>
      <c r="D126">
        <f t="shared" si="99"/>
        <v>203303</v>
      </c>
      <c r="E126">
        <f t="shared" ref="E126:F126" si="145">E114+1</f>
        <v>52</v>
      </c>
      <c r="F126">
        <f t="shared" si="145"/>
        <v>50</v>
      </c>
      <c r="G126" s="11">
        <f>G125*IF($B126="January",(1+IF(C126&gt;Personal!$L$18+1,Calculations!$B$14,Calculations!$B$13)),1)</f>
        <v>1819.3591854068829</v>
      </c>
      <c r="H126" s="11">
        <f>IF(AND(Career!$F$15="Yes",$E126=62,$E125=61),G126,H125*IF($B126="January",(1+IF(C126&gt;Personal!$L$18+1,Calculations!$C$14,Calculations!$C$13)),1))</f>
        <v>1659.5733797859634</v>
      </c>
      <c r="I126" s="11">
        <f>H126*(1-'Retiree Assumptions'!$F$8)</f>
        <v>1460.4245742116477</v>
      </c>
      <c r="J126" s="11"/>
      <c r="K126">
        <f>IF(OR(AND(L127=0,L126&gt;0,S126=0,S125&gt;0),AND(L126=0,L125&gt;0,S126&gt;0,S125&gt;0),AND(L115=0,L114&gt;0,S114=0),AND(B126="February",C126&gt;=Personal!$G$28,C126&lt;=Personal!$G$28+5,L125&gt;0),AND(B126="February",MOD(C126-Personal!$G$28,5)=0,L125&gt;0)),K125+1,K125)</f>
        <v>1</v>
      </c>
      <c r="L126">
        <f>IF(AND(C126&gt;=Personal!$G$28,MAX(L$5:L125)&lt;$AO$8,OR(S125&gt;0,S126&gt;0)),L125+1,0)</f>
        <v>0</v>
      </c>
      <c r="M126" t="str">
        <f>IF(AND(C126&gt;=Personal!$G$28,MAX(L$5:L125)&lt;$AO$8,OR(S125&gt;0,S126&gt;0)),L125+1,"")</f>
        <v/>
      </c>
      <c r="N126">
        <f t="shared" si="79"/>
        <v>2033</v>
      </c>
      <c r="O126">
        <f t="shared" si="80"/>
        <v>50</v>
      </c>
      <c r="P126" s="11">
        <f t="shared" si="88"/>
        <v>17525.094890539774</v>
      </c>
      <c r="Q126" s="11">
        <f>$AD126*I126/(Calculations!$C$18^(A126-1+Calculations!$B$1/30))</f>
        <v>1000.5349685620167</v>
      </c>
      <c r="R126" s="11">
        <f>IF(Q126=0,0,SUM(Q126:Q$1071)*I126/Q126)</f>
        <v>484972.1097420773</v>
      </c>
      <c r="S126" s="11">
        <f>IF(S125&gt;0,MAX((S125+I126/2)*(Calculations!$C$18-1)+S125-I126,0),IF(AND(Personal!$G$28=Valuation!C126,Personal!$G$28&gt;Valuation!C125),Personal!$G$26,0))</f>
        <v>0</v>
      </c>
      <c r="T126">
        <f t="shared" si="71"/>
        <v>0</v>
      </c>
      <c r="U126" s="11"/>
      <c r="V126" s="121">
        <f>VLOOKUP(E126,Rates2,5)*VLOOKUP(E126,Mort_Imp_Retirees,C126-'Mort Imp Cume'!$C$4+2)</f>
        <v>1.5262077724825936E-4</v>
      </c>
      <c r="W126" s="15">
        <f t="shared" si="81"/>
        <v>0.99984737922275169</v>
      </c>
      <c r="X126" s="121">
        <f>VLOOKUP(F126,Rates2,6)*VLOOKUP(F126,Mort_Imp_Survivors,C126-'Mort Imp Cume'!$C$4+2)</f>
        <v>9.709402792645801E-5</v>
      </c>
      <c r="Y126" s="15">
        <f t="shared" si="82"/>
        <v>0.99990290597207354</v>
      </c>
      <c r="Z126" s="121">
        <f>VLOOKUP(F126,Rates2,7)*VLOOKUP(F126,Mort_Imp_Survivors,C126-'Mort Imp Cume'!$C$4+2)</f>
        <v>3.2684595521329505E-4</v>
      </c>
      <c r="AA126" s="15">
        <f t="shared" si="83"/>
        <v>0.99967315404478674</v>
      </c>
      <c r="AB126" s="68">
        <f>PRODUCT(W$4:W125)</f>
        <v>0.98678327343144967</v>
      </c>
      <c r="AC126" s="15">
        <f>PRODUCT(Y$4:Y125)</f>
        <v>0.99007450626932458</v>
      </c>
      <c r="AD126" s="15">
        <f>PRODUCT(AA$4:AA125)</f>
        <v>0.97386737451208372</v>
      </c>
      <c r="AE126" s="15">
        <f t="shared" si="72"/>
        <v>0.97698896223747045</v>
      </c>
      <c r="AF126" s="15">
        <f t="shared" si="73"/>
        <v>9.7943111939792198E-3</v>
      </c>
      <c r="AG126" s="15">
        <f t="shared" si="74"/>
        <v>1.4909433720422676E-4</v>
      </c>
      <c r="AH126" s="15">
        <f t="shared" si="75"/>
        <v>1.296854857393411E-2</v>
      </c>
      <c r="AI126" s="15">
        <f t="shared" si="84"/>
        <v>2.4817799461622145E-4</v>
      </c>
      <c r="AJ126" s="15">
        <f t="shared" si="85"/>
        <v>1.506036301666895E-4</v>
      </c>
      <c r="AK126" s="15">
        <f t="shared" si="76"/>
        <v>9.9098511229703704E-5</v>
      </c>
      <c r="AL126">
        <f>IF(AL125&gt;0,AL125+1,IF(AND(B126="January",C126&gt;=Personal!$G$28,F126&lt;=100,AL125=0),1,0))</f>
        <v>0</v>
      </c>
      <c r="AM126">
        <f t="shared" si="86"/>
        <v>0</v>
      </c>
    </row>
    <row r="127" spans="1:39" x14ac:dyDescent="0.2">
      <c r="A127">
        <f t="shared" si="77"/>
        <v>123</v>
      </c>
      <c r="B127" t="str">
        <f t="shared" si="97"/>
        <v>April</v>
      </c>
      <c r="C127">
        <f t="shared" si="69"/>
        <v>2033</v>
      </c>
      <c r="D127">
        <f t="shared" si="99"/>
        <v>203304</v>
      </c>
      <c r="E127">
        <f t="shared" ref="E127:F127" si="146">E115+1</f>
        <v>52</v>
      </c>
      <c r="F127">
        <f t="shared" si="146"/>
        <v>50</v>
      </c>
      <c r="G127" s="11">
        <f>G126*IF($B127="January",(1+IF(C127&gt;Personal!$L$18+1,Calculations!$B$14,Calculations!$B$13)),1)</f>
        <v>1819.3591854068829</v>
      </c>
      <c r="H127" s="11">
        <f>IF(AND(Career!$F$15="Yes",$E127=62,$E126=61),G127,H126*IF($B127="January",(1+IF(C127&gt;Personal!$L$18+1,Calculations!$C$14,Calculations!$C$13)),1))</f>
        <v>1659.5733797859634</v>
      </c>
      <c r="I127" s="11">
        <f>H127*(1-'Retiree Assumptions'!$F$8)</f>
        <v>1460.4245742116477</v>
      </c>
      <c r="J127" s="11"/>
      <c r="K127">
        <f>IF(OR(AND(L128=0,L127&gt;0,S127=0,S126&gt;0),AND(L127=0,L126&gt;0,S127&gt;0,S126&gt;0),AND(L116=0,L115&gt;0,S115=0),AND(B127="February",C127&gt;=Personal!$G$28,C127&lt;=Personal!$G$28+5,L126&gt;0),AND(B127="February",MOD(C127-Personal!$G$28,5)=0,L126&gt;0)),K126+1,K126)</f>
        <v>1</v>
      </c>
      <c r="L127">
        <f>IF(AND(C127&gt;=Personal!$G$28,MAX(L$5:L126)&lt;$AO$8,OR(S126&gt;0,S127&gt;0)),L126+1,0)</f>
        <v>0</v>
      </c>
      <c r="M127" t="str">
        <f>IF(AND(C127&gt;=Personal!$G$28,MAX(L$5:L126)&lt;$AO$8,OR(S126&gt;0,S127&gt;0)),L126+1,"")</f>
        <v/>
      </c>
      <c r="N127">
        <f t="shared" si="79"/>
        <v>2033</v>
      </c>
      <c r="O127">
        <f t="shared" si="80"/>
        <v>50</v>
      </c>
      <c r="P127" s="11">
        <f t="shared" si="88"/>
        <v>17525.094890539774</v>
      </c>
      <c r="Q127" s="11">
        <f>$AD127*I127/(Calculations!$C$18^(A127-1+Calculations!$B$1/30))</f>
        <v>997.32861359268475</v>
      </c>
      <c r="R127" s="11">
        <f>IF(Q127=0,0,SUM(Q127:Q$1071)*I127/Q127)</f>
        <v>485066.14783276746</v>
      </c>
      <c r="S127" s="11">
        <f>IF(S126&gt;0,MAX((S126+I127/2)*(Calculations!$C$18-1)+S126-I127,0),IF(AND(Personal!$G$28=Valuation!C127,Personal!$G$28&gt;Valuation!C126),Personal!$G$26,0))</f>
        <v>0</v>
      </c>
      <c r="T127">
        <f t="shared" si="71"/>
        <v>0</v>
      </c>
      <c r="U127" s="11"/>
      <c r="V127" s="121">
        <f>VLOOKUP(E127,Rates2,5)*VLOOKUP(E127,Mort_Imp_Retirees,C127-'Mort Imp Cume'!$C$4+2)</f>
        <v>1.5262077724825936E-4</v>
      </c>
      <c r="W127" s="15">
        <f t="shared" si="81"/>
        <v>0.99984737922275169</v>
      </c>
      <c r="X127" s="121">
        <f>VLOOKUP(F127,Rates2,6)*VLOOKUP(F127,Mort_Imp_Survivors,C127-'Mort Imp Cume'!$C$4+2)</f>
        <v>9.709402792645801E-5</v>
      </c>
      <c r="Y127" s="15">
        <f t="shared" si="82"/>
        <v>0.99990290597207354</v>
      </c>
      <c r="Z127" s="121">
        <f>VLOOKUP(F127,Rates2,7)*VLOOKUP(F127,Mort_Imp_Survivors,C127-'Mort Imp Cume'!$C$4+2)</f>
        <v>3.2684595521329505E-4</v>
      </c>
      <c r="AA127" s="15">
        <f t="shared" si="83"/>
        <v>0.99967315404478674</v>
      </c>
      <c r="AB127" s="68">
        <f>PRODUCT(W$4:W126)</f>
        <v>0.98663266980128295</v>
      </c>
      <c r="AC127" s="15">
        <f>PRODUCT(Y$4:Y126)</f>
        <v>0.98997837594756355</v>
      </c>
      <c r="AD127" s="15">
        <f>PRODUCT(AA$4:AA126)</f>
        <v>0.97354906989981027</v>
      </c>
      <c r="AE127" s="15">
        <f t="shared" si="72"/>
        <v>0.97674500810668285</v>
      </c>
      <c r="AF127" s="15">
        <f t="shared" si="73"/>
        <v>9.8876616946001281E-3</v>
      </c>
      <c r="AG127" s="15">
        <f t="shared" si="74"/>
        <v>1.4905710835022343E-4</v>
      </c>
      <c r="AH127" s="15">
        <f t="shared" si="75"/>
        <v>1.3113404193491961E-2</v>
      </c>
      <c r="AI127" s="15">
        <f t="shared" si="84"/>
        <v>2.539260052250563E-4</v>
      </c>
      <c r="AJ127" s="15">
        <f t="shared" si="85"/>
        <v>1.5058064492359704E-4</v>
      </c>
      <c r="AK127" s="15">
        <f t="shared" si="76"/>
        <v>9.9122170213858623E-5</v>
      </c>
      <c r="AL127">
        <f>IF(AL126&gt;0,AL126+1,IF(AND(B127="January",C127&gt;=Personal!$G$28,F127&lt;=100,AL126=0),1,0))</f>
        <v>0</v>
      </c>
      <c r="AM127">
        <f t="shared" si="86"/>
        <v>0</v>
      </c>
    </row>
    <row r="128" spans="1:39" x14ac:dyDescent="0.2">
      <c r="A128">
        <f t="shared" si="77"/>
        <v>124</v>
      </c>
      <c r="B128" t="str">
        <f t="shared" si="97"/>
        <v>May</v>
      </c>
      <c r="C128">
        <f t="shared" si="69"/>
        <v>2033</v>
      </c>
      <c r="D128">
        <f t="shared" si="99"/>
        <v>203305</v>
      </c>
      <c r="E128">
        <f t="shared" ref="E128:F128" si="147">E116+1</f>
        <v>52</v>
      </c>
      <c r="F128">
        <f t="shared" si="147"/>
        <v>50</v>
      </c>
      <c r="G128" s="11">
        <f>G127*IF($B128="January",(1+IF(C128&gt;Personal!$L$18+1,Calculations!$B$14,Calculations!$B$13)),1)</f>
        <v>1819.3591854068829</v>
      </c>
      <c r="H128" s="11">
        <f>IF(AND(Career!$F$15="Yes",$E128=62,$E127=61),G128,H127*IF($B128="January",(1+IF(C128&gt;Personal!$L$18+1,Calculations!$C$14,Calculations!$C$13)),1))</f>
        <v>1659.5733797859634</v>
      </c>
      <c r="I128" s="11">
        <f>H128*(1-'Retiree Assumptions'!$F$8)</f>
        <v>1460.4245742116477</v>
      </c>
      <c r="J128" s="11"/>
      <c r="K128">
        <f>IF(OR(AND(L129=0,L128&gt;0,S128=0,S127&gt;0),AND(L128=0,L127&gt;0,S128&gt;0,S127&gt;0),AND(L117=0,L116&gt;0,S116=0),AND(B128="February",C128&gt;=Personal!$G$28,C128&lt;=Personal!$G$28+5,L127&gt;0),AND(B128="February",MOD(C128-Personal!$G$28,5)=0,L127&gt;0)),K127+1,K127)</f>
        <v>1</v>
      </c>
      <c r="L128">
        <f>IF(AND(C128&gt;=Personal!$G$28,MAX(L$5:L127)&lt;$AO$8,OR(S127&gt;0,S128&gt;0)),L127+1,0)</f>
        <v>0</v>
      </c>
      <c r="M128" t="str">
        <f>IF(AND(C128&gt;=Personal!$G$28,MAX(L$5:L127)&lt;$AO$8,OR(S127&gt;0,S128&gt;0)),L127+1,"")</f>
        <v/>
      </c>
      <c r="N128">
        <f t="shared" si="79"/>
        <v>2033</v>
      </c>
      <c r="O128">
        <f t="shared" si="80"/>
        <v>50</v>
      </c>
      <c r="P128" s="11">
        <f t="shared" si="88"/>
        <v>17525.094890539774</v>
      </c>
      <c r="Q128" s="11">
        <f>$AD128*I128/(Calculations!$C$18^(A128-1+Calculations!$B$1/30))</f>
        <v>994.13253383862445</v>
      </c>
      <c r="R128" s="11">
        <f>IF(Q128=0,0,SUM(Q128:Q$1071)*I128/Q128)</f>
        <v>485160.48825058987</v>
      </c>
      <c r="S128" s="11">
        <f>IF(S127&gt;0,MAX((S127+I128/2)*(Calculations!$C$18-1)+S127-I128,0),IF(AND(Personal!$G$28=Valuation!C128,Personal!$G$28&gt;Valuation!C127),Personal!$G$26,0))</f>
        <v>0</v>
      </c>
      <c r="T128">
        <f t="shared" si="71"/>
        <v>0</v>
      </c>
      <c r="U128" s="11"/>
      <c r="V128" s="121">
        <f>VLOOKUP(E128,Rates2,5)*VLOOKUP(E128,Mort_Imp_Retirees,C128-'Mort Imp Cume'!$C$4+2)</f>
        <v>1.5262077724825936E-4</v>
      </c>
      <c r="W128" s="15">
        <f t="shared" si="81"/>
        <v>0.99984737922275169</v>
      </c>
      <c r="X128" s="121">
        <f>VLOOKUP(F128,Rates2,6)*VLOOKUP(F128,Mort_Imp_Survivors,C128-'Mort Imp Cume'!$C$4+2)</f>
        <v>9.709402792645801E-5</v>
      </c>
      <c r="Y128" s="15">
        <f t="shared" si="82"/>
        <v>0.99990290597207354</v>
      </c>
      <c r="Z128" s="121">
        <f>VLOOKUP(F128,Rates2,7)*VLOOKUP(F128,Mort_Imp_Survivors,C128-'Mort Imp Cume'!$C$4+2)</f>
        <v>3.2684595521329505E-4</v>
      </c>
      <c r="AA128" s="15">
        <f t="shared" si="83"/>
        <v>0.99967315404478674</v>
      </c>
      <c r="AB128" s="68">
        <f>PRODUCT(W$4:W127)</f>
        <v>0.98648208915635927</v>
      </c>
      <c r="AC128" s="15">
        <f>PRODUCT(Y$4:Y127)</f>
        <v>0.98988225495948268</v>
      </c>
      <c r="AD128" s="15">
        <f>PRODUCT(AA$4:AA127)</f>
        <v>0.97323086932411185</v>
      </c>
      <c r="AE128" s="15">
        <f t="shared" si="72"/>
        <v>0.97650111489123836</v>
      </c>
      <c r="AF128" s="15">
        <f t="shared" si="73"/>
        <v>9.9809742651209218E-3</v>
      </c>
      <c r="AG128" s="15">
        <f t="shared" si="74"/>
        <v>1.4901988879226441E-4</v>
      </c>
      <c r="AH128" s="15">
        <f t="shared" si="75"/>
        <v>1.3258175238722466E-2</v>
      </c>
      <c r="AI128" s="15">
        <f t="shared" si="84"/>
        <v>2.5973560491824796E-4</v>
      </c>
      <c r="AJ128" s="15">
        <f t="shared" si="85"/>
        <v>1.5055766318853024E-4</v>
      </c>
      <c r="AK128" s="15">
        <f t="shared" si="76"/>
        <v>9.9145807469752778E-5</v>
      </c>
      <c r="AL128">
        <f>IF(AL127&gt;0,AL127+1,IF(AND(B128="January",C128&gt;=Personal!$G$28,F128&lt;=100,AL127=0),1,0))</f>
        <v>0</v>
      </c>
      <c r="AM128">
        <f t="shared" si="86"/>
        <v>0</v>
      </c>
    </row>
    <row r="129" spans="1:39" x14ac:dyDescent="0.2">
      <c r="A129">
        <f t="shared" si="77"/>
        <v>125</v>
      </c>
      <c r="B129" t="str">
        <f t="shared" si="97"/>
        <v>June</v>
      </c>
      <c r="C129">
        <f t="shared" si="69"/>
        <v>2033</v>
      </c>
      <c r="D129">
        <f t="shared" si="99"/>
        <v>203306</v>
      </c>
      <c r="E129">
        <f t="shared" ref="E129:F129" si="148">E117+1</f>
        <v>52</v>
      </c>
      <c r="F129">
        <f t="shared" si="148"/>
        <v>50</v>
      </c>
      <c r="G129" s="11">
        <f>G128*IF($B129="January",(1+IF(C129&gt;Personal!$L$18+1,Calculations!$B$14,Calculations!$B$13)),1)</f>
        <v>1819.3591854068829</v>
      </c>
      <c r="H129" s="11">
        <f>IF(AND(Career!$F$15="Yes",$E129=62,$E128=61),G129,H128*IF($B129="January",(1+IF(C129&gt;Personal!$L$18+1,Calculations!$C$14,Calculations!$C$13)),1))</f>
        <v>1659.5733797859634</v>
      </c>
      <c r="I129" s="11">
        <f>H129*(1-'Retiree Assumptions'!$F$8)</f>
        <v>1460.4245742116477</v>
      </c>
      <c r="J129" s="11"/>
      <c r="K129">
        <f>IF(OR(AND(L130=0,L129&gt;0,S129=0,S128&gt;0),AND(L129=0,L128&gt;0,S129&gt;0,S128&gt;0),AND(L118=0,L117&gt;0,S117=0),AND(B129="February",C129&gt;=Personal!$G$28,C129&lt;=Personal!$G$28+5,L128&gt;0),AND(B129="February",MOD(C129-Personal!$G$28,5)=0,L128&gt;0)),K128+1,K128)</f>
        <v>1</v>
      </c>
      <c r="L129">
        <f>IF(AND(C129&gt;=Personal!$G$28,MAX(L$5:L128)&lt;$AO$8,OR(S128&gt;0,S129&gt;0)),L128+1,0)</f>
        <v>0</v>
      </c>
      <c r="M129" t="str">
        <f>IF(AND(C129&gt;=Personal!$G$28,MAX(L$5:L128)&lt;$AO$8,OR(S128&gt;0,S129&gt;0)),L128+1,"")</f>
        <v/>
      </c>
      <c r="N129">
        <f t="shared" si="79"/>
        <v>2033</v>
      </c>
      <c r="O129">
        <f t="shared" si="80"/>
        <v>50</v>
      </c>
      <c r="P129" s="11">
        <f t="shared" si="88"/>
        <v>17525.094890539774</v>
      </c>
      <c r="Q129" s="11">
        <f>$AD129*I129/(Calculations!$C$18^(A129-1+Calculations!$B$1/30))</f>
        <v>990.9466963714649</v>
      </c>
      <c r="R129" s="11">
        <f>IF(Q129=0,0,SUM(Q129:Q$1071)*I129/Q129)</f>
        <v>485255.13196750864</v>
      </c>
      <c r="S129" s="11">
        <f>IF(S128&gt;0,MAX((S128+I129/2)*(Calculations!$C$18-1)+S128-I129,0),IF(AND(Personal!$G$28=Valuation!C129,Personal!$G$28&gt;Valuation!C128),Personal!$G$26,0))</f>
        <v>0</v>
      </c>
      <c r="T129">
        <f t="shared" si="71"/>
        <v>0</v>
      </c>
      <c r="U129" s="11"/>
      <c r="V129" s="121">
        <f>VLOOKUP(E129,Rates2,5)*VLOOKUP(E129,Mort_Imp_Retirees,C129-'Mort Imp Cume'!$C$4+2)</f>
        <v>1.5262077724825936E-4</v>
      </c>
      <c r="W129" s="15">
        <f t="shared" si="81"/>
        <v>0.99984737922275169</v>
      </c>
      <c r="X129" s="121">
        <f>VLOOKUP(F129,Rates2,6)*VLOOKUP(F129,Mort_Imp_Survivors,C129-'Mort Imp Cume'!$C$4+2)</f>
        <v>9.709402792645801E-5</v>
      </c>
      <c r="Y129" s="15">
        <f t="shared" si="82"/>
        <v>0.99990290597207354</v>
      </c>
      <c r="Z129" s="121">
        <f>VLOOKUP(F129,Rates2,7)*VLOOKUP(F129,Mort_Imp_Survivors,C129-'Mort Imp Cume'!$C$4+2)</f>
        <v>3.2684595521329505E-4</v>
      </c>
      <c r="AA129" s="15">
        <f t="shared" si="83"/>
        <v>0.99967315404478674</v>
      </c>
      <c r="AB129" s="68">
        <f>PRODUCT(W$4:W128)</f>
        <v>0.98633153149317065</v>
      </c>
      <c r="AC129" s="15">
        <f>PRODUCT(Y$4:Y128)</f>
        <v>0.98978614330417569</v>
      </c>
      <c r="AD129" s="15">
        <f>PRODUCT(AA$4:AA128)</f>
        <v>0.97291277275098453</v>
      </c>
      <c r="AE129" s="15">
        <f t="shared" si="72"/>
        <v>0.97625728257592648</v>
      </c>
      <c r="AF129" s="15">
        <f t="shared" si="73"/>
        <v>1.0074248917244165E-2</v>
      </c>
      <c r="AG129" s="15">
        <f t="shared" si="74"/>
        <v>1.4898267852802853E-4</v>
      </c>
      <c r="AH129" s="15">
        <f t="shared" si="75"/>
        <v>1.3402861746564444E-2</v>
      </c>
      <c r="AI129" s="15">
        <f t="shared" si="84"/>
        <v>2.6560676026491335E-4</v>
      </c>
      <c r="AJ129" s="15">
        <f t="shared" si="85"/>
        <v>1.5053468496095373E-4</v>
      </c>
      <c r="AK129" s="15">
        <f t="shared" si="76"/>
        <v>9.9169423007982604E-5</v>
      </c>
      <c r="AL129">
        <f>IF(AL128&gt;0,AL128+1,IF(AND(B129="January",C129&gt;=Personal!$G$28,F129&lt;=100,AL128=0),1,0))</f>
        <v>0</v>
      </c>
      <c r="AM129">
        <f t="shared" si="86"/>
        <v>0</v>
      </c>
    </row>
    <row r="130" spans="1:39" x14ac:dyDescent="0.2">
      <c r="A130">
        <f t="shared" si="77"/>
        <v>126</v>
      </c>
      <c r="B130" t="str">
        <f t="shared" si="97"/>
        <v>July</v>
      </c>
      <c r="C130">
        <f t="shared" si="69"/>
        <v>2033</v>
      </c>
      <c r="D130">
        <f t="shared" si="99"/>
        <v>203307</v>
      </c>
      <c r="E130">
        <f t="shared" ref="E130:F130" si="149">E118+1</f>
        <v>52</v>
      </c>
      <c r="F130">
        <f t="shared" si="149"/>
        <v>50</v>
      </c>
      <c r="G130" s="11">
        <f>G129*IF($B130="January",(1+IF(C130&gt;Personal!$L$18+1,Calculations!$B$14,Calculations!$B$13)),1)</f>
        <v>1819.3591854068829</v>
      </c>
      <c r="H130" s="11">
        <f>IF(AND(Career!$F$15="Yes",$E130=62,$E129=61),G130,H129*IF($B130="January",(1+IF(C130&gt;Personal!$L$18+1,Calculations!$C$14,Calculations!$C$13)),1))</f>
        <v>1659.5733797859634</v>
      </c>
      <c r="I130" s="11">
        <f>H130*(1-'Retiree Assumptions'!$F$8)</f>
        <v>1460.4245742116477</v>
      </c>
      <c r="J130" s="11"/>
      <c r="K130">
        <f>IF(OR(AND(L131=0,L130&gt;0,S130=0,S129&gt;0),AND(L130=0,L129&gt;0,S130&gt;0,S129&gt;0),AND(L119=0,L118&gt;0,S118=0),AND(B130="February",C130&gt;=Personal!$G$28,C130&lt;=Personal!$G$28+5,L129&gt;0),AND(B130="February",MOD(C130-Personal!$G$28,5)=0,L129&gt;0)),K129+1,K129)</f>
        <v>1</v>
      </c>
      <c r="L130">
        <f>IF(AND(C130&gt;=Personal!$G$28,MAX(L$5:L129)&lt;$AO$8,OR(S129&gt;0,S130&gt;0)),L129+1,0)</f>
        <v>0</v>
      </c>
      <c r="M130" t="str">
        <f>IF(AND(C130&gt;=Personal!$G$28,MAX(L$5:L129)&lt;$AO$8,OR(S129&gt;0,S130&gt;0)),L129+1,"")</f>
        <v/>
      </c>
      <c r="N130">
        <f t="shared" si="79"/>
        <v>2033</v>
      </c>
      <c r="O130">
        <f t="shared" si="80"/>
        <v>50</v>
      </c>
      <c r="P130" s="11">
        <f t="shared" si="88"/>
        <v>17525.094890539774</v>
      </c>
      <c r="Q130" s="11">
        <f>$AD130*I130/(Calculations!$C$18^(A130-1+Calculations!$B$1/30))</f>
        <v>987.77106836835685</v>
      </c>
      <c r="R130" s="11">
        <f>IF(Q130=0,0,SUM(Q130:Q$1071)*I130/Q130)</f>
        <v>485350.07995861344</v>
      </c>
      <c r="S130" s="11">
        <f>IF(S129&gt;0,MAX((S129+I130/2)*(Calculations!$C$18-1)+S129-I130,0),IF(AND(Personal!$G$28=Valuation!C130,Personal!$G$28&gt;Valuation!C129),Personal!$G$26,0))</f>
        <v>0</v>
      </c>
      <c r="T130">
        <f t="shared" si="71"/>
        <v>0</v>
      </c>
      <c r="U130" s="11"/>
      <c r="V130" s="121">
        <f>VLOOKUP(E130,Rates2,5)*VLOOKUP(E130,Mort_Imp_Retirees,C130-'Mort Imp Cume'!$C$4+2)</f>
        <v>1.5262077724825936E-4</v>
      </c>
      <c r="W130" s="15">
        <f t="shared" si="81"/>
        <v>0.99984737922275169</v>
      </c>
      <c r="X130" s="121">
        <f>VLOOKUP(F130,Rates2,6)*VLOOKUP(F130,Mort_Imp_Survivors,C130-'Mort Imp Cume'!$C$4+2)</f>
        <v>9.709402792645801E-5</v>
      </c>
      <c r="Y130" s="15">
        <f t="shared" si="82"/>
        <v>0.99990290597207354</v>
      </c>
      <c r="Z130" s="121">
        <f>VLOOKUP(F130,Rates2,7)*VLOOKUP(F130,Mort_Imp_Survivors,C130-'Mort Imp Cume'!$C$4+2)</f>
        <v>3.2684595521329505E-4</v>
      </c>
      <c r="AA130" s="15">
        <f t="shared" si="83"/>
        <v>0.99967315404478674</v>
      </c>
      <c r="AB130" s="68">
        <f>PRODUCT(W$4:W129)</f>
        <v>0.9861809968082097</v>
      </c>
      <c r="AC130" s="15">
        <f>PRODUCT(Y$4:Y129)</f>
        <v>0.98969004098073654</v>
      </c>
      <c r="AD130" s="15">
        <f>PRODUCT(AA$4:AA129)</f>
        <v>0.97259478014643552</v>
      </c>
      <c r="AE130" s="15">
        <f t="shared" si="72"/>
        <v>0.97601351114554069</v>
      </c>
      <c r="AF130" s="15">
        <f t="shared" si="73"/>
        <v>1.0167485662669031E-2</v>
      </c>
      <c r="AG130" s="15">
        <f t="shared" si="74"/>
        <v>1.4894547755519517E-4</v>
      </c>
      <c r="AH130" s="15">
        <f t="shared" si="75"/>
        <v>1.3547463753942324E-2</v>
      </c>
      <c r="AI130" s="15">
        <f t="shared" si="84"/>
        <v>2.7153943784795354E-4</v>
      </c>
      <c r="AJ130" s="15">
        <f t="shared" si="85"/>
        <v>1.5051171024033216E-4</v>
      </c>
      <c r="AK130" s="15">
        <f t="shared" si="76"/>
        <v>9.9193016839140241E-5</v>
      </c>
      <c r="AL130">
        <f>IF(AL129&gt;0,AL129+1,IF(AND(B130="January",C130&gt;=Personal!$G$28,F130&lt;=100,AL129=0),1,0))</f>
        <v>0</v>
      </c>
      <c r="AM130">
        <f t="shared" si="86"/>
        <v>0</v>
      </c>
    </row>
    <row r="131" spans="1:39" x14ac:dyDescent="0.2">
      <c r="A131">
        <f t="shared" si="77"/>
        <v>127</v>
      </c>
      <c r="B131" t="str">
        <f t="shared" si="97"/>
        <v>August</v>
      </c>
      <c r="C131">
        <f t="shared" si="69"/>
        <v>2033</v>
      </c>
      <c r="D131">
        <f t="shared" si="99"/>
        <v>203308</v>
      </c>
      <c r="E131">
        <f t="shared" ref="E131:F131" si="150">E119+1</f>
        <v>52</v>
      </c>
      <c r="F131">
        <f t="shared" si="150"/>
        <v>50</v>
      </c>
      <c r="G131" s="11">
        <f>G130*IF($B131="January",(1+IF(C131&gt;Personal!$L$18+1,Calculations!$B$14,Calculations!$B$13)),1)</f>
        <v>1819.3591854068829</v>
      </c>
      <c r="H131" s="11">
        <f>IF(AND(Career!$F$15="Yes",$E131=62,$E130=61),G131,H130*IF($B131="January",(1+IF(C131&gt;Personal!$L$18+1,Calculations!$C$14,Calculations!$C$13)),1))</f>
        <v>1659.5733797859634</v>
      </c>
      <c r="I131" s="11">
        <f>H131*(1-'Retiree Assumptions'!$F$8)</f>
        <v>1460.4245742116477</v>
      </c>
      <c r="J131" s="11"/>
      <c r="K131">
        <f>IF(OR(AND(L132=0,L131&gt;0,S131=0,S130&gt;0),AND(L131=0,L130&gt;0,S131&gt;0,S130&gt;0),AND(L120=0,L119&gt;0,S119=0),AND(B131="February",C131&gt;=Personal!$G$28,C131&lt;=Personal!$G$28+5,L130&gt;0),AND(B131="February",MOD(C131-Personal!$G$28,5)=0,L130&gt;0)),K130+1,K130)</f>
        <v>1</v>
      </c>
      <c r="L131">
        <f>IF(AND(C131&gt;=Personal!$G$28,MAX(L$5:L130)&lt;$AO$8,OR(S130&gt;0,S131&gt;0)),L130+1,0)</f>
        <v>0</v>
      </c>
      <c r="M131" t="str">
        <f>IF(AND(C131&gt;=Personal!$G$28,MAX(L$5:L130)&lt;$AO$8,OR(S130&gt;0,S131&gt;0)),L130+1,"")</f>
        <v/>
      </c>
      <c r="N131">
        <f t="shared" si="79"/>
        <v>2033</v>
      </c>
      <c r="O131">
        <f t="shared" si="80"/>
        <v>50</v>
      </c>
      <c r="P131" s="11">
        <f t="shared" si="88"/>
        <v>17525.094890539774</v>
      </c>
      <c r="Q131" s="11">
        <f>$AD131*I131/(Calculations!$C$18^(A131-1+Calculations!$B$1/30))</f>
        <v>984.60561711163871</v>
      </c>
      <c r="R131" s="11">
        <f>IF(Q131=0,0,SUM(Q131:Q$1071)*I131/Q131)</f>
        <v>485445.3332021283</v>
      </c>
      <c r="S131" s="11">
        <f>IF(S130&gt;0,MAX((S130+I131/2)*(Calculations!$C$18-1)+S130-I131,0),IF(AND(Personal!$G$28=Valuation!C131,Personal!$G$28&gt;Valuation!C130),Personal!$G$26,0))</f>
        <v>0</v>
      </c>
      <c r="T131">
        <f t="shared" si="71"/>
        <v>0</v>
      </c>
      <c r="U131" s="11"/>
      <c r="V131" s="121">
        <f>VLOOKUP(E131,Rates2,5)*VLOOKUP(E131,Mort_Imp_Retirees,C131-'Mort Imp Cume'!$C$4+2)</f>
        <v>1.5262077724825936E-4</v>
      </c>
      <c r="W131" s="15">
        <f t="shared" si="81"/>
        <v>0.99984737922275169</v>
      </c>
      <c r="X131" s="121">
        <f>VLOOKUP(F131,Rates2,6)*VLOOKUP(F131,Mort_Imp_Survivors,C131-'Mort Imp Cume'!$C$4+2)</f>
        <v>9.709402792645801E-5</v>
      </c>
      <c r="Y131" s="15">
        <f t="shared" si="82"/>
        <v>0.99990290597207354</v>
      </c>
      <c r="Z131" s="121">
        <f>VLOOKUP(F131,Rates2,7)*VLOOKUP(F131,Mort_Imp_Survivors,C131-'Mort Imp Cume'!$C$4+2)</f>
        <v>3.2684595521329505E-4</v>
      </c>
      <c r="AA131" s="15">
        <f t="shared" si="83"/>
        <v>0.99967315404478674</v>
      </c>
      <c r="AB131" s="68">
        <f>PRODUCT(W$4:W130)</f>
        <v>0.98603048509796931</v>
      </c>
      <c r="AC131" s="15">
        <f>PRODUCT(Y$4:Y130)</f>
        <v>0.98959394798825906</v>
      </c>
      <c r="AD131" s="15">
        <f>PRODUCT(AA$4:AA130)</f>
        <v>0.97227689147648311</v>
      </c>
      <c r="AE131" s="15">
        <f t="shared" si="72"/>
        <v>0.97576980058487772</v>
      </c>
      <c r="AF131" s="15">
        <f t="shared" si="73"/>
        <v>1.0260684513091619E-2</v>
      </c>
      <c r="AG131" s="15">
        <f t="shared" si="74"/>
        <v>1.4890828587144422E-4</v>
      </c>
      <c r="AH131" s="15">
        <f t="shared" si="75"/>
        <v>1.3691981297766144E-2</v>
      </c>
      <c r="AI131" s="15">
        <f t="shared" si="84"/>
        <v>2.7753360426451511E-4</v>
      </c>
      <c r="AJ131" s="15">
        <f t="shared" si="85"/>
        <v>1.504887390261303E-4</v>
      </c>
      <c r="AK131" s="15">
        <f t="shared" si="76"/>
        <v>9.9216588973813425E-5</v>
      </c>
      <c r="AL131">
        <f>IF(AL130&gt;0,AL130+1,IF(AND(B131="January",C131&gt;=Personal!$G$28,F131&lt;=100,AL130=0),1,0))</f>
        <v>0</v>
      </c>
      <c r="AM131">
        <f t="shared" si="86"/>
        <v>0</v>
      </c>
    </row>
    <row r="132" spans="1:39" x14ac:dyDescent="0.2">
      <c r="A132">
        <f t="shared" si="77"/>
        <v>128</v>
      </c>
      <c r="B132" t="str">
        <f t="shared" si="97"/>
        <v>September</v>
      </c>
      <c r="C132">
        <f t="shared" si="69"/>
        <v>2033</v>
      </c>
      <c r="D132">
        <f t="shared" si="99"/>
        <v>203309</v>
      </c>
      <c r="E132">
        <f t="shared" ref="E132:F132" si="151">E120+1</f>
        <v>52</v>
      </c>
      <c r="F132">
        <f t="shared" si="151"/>
        <v>50</v>
      </c>
      <c r="G132" s="11">
        <f>G131*IF($B132="January",(1+IF(C132&gt;Personal!$L$18+1,Calculations!$B$14,Calculations!$B$13)),1)</f>
        <v>1819.3591854068829</v>
      </c>
      <c r="H132" s="11">
        <f>IF(AND(Career!$F$15="Yes",$E132=62,$E131=61),G132,H131*IF($B132="January",(1+IF(C132&gt;Personal!$L$18+1,Calculations!$C$14,Calculations!$C$13)),1))</f>
        <v>1659.5733797859634</v>
      </c>
      <c r="I132" s="11">
        <f>H132*(1-'Retiree Assumptions'!$F$8)</f>
        <v>1460.4245742116477</v>
      </c>
      <c r="J132" s="11"/>
      <c r="K132">
        <f>IF(OR(AND(L133=0,L132&gt;0,S132=0,S131&gt;0),AND(L132=0,L131&gt;0,S132&gt;0,S131&gt;0),AND(L121=0,L120&gt;0,S120=0),AND(B132="February",C132&gt;=Personal!$G$28,C132&lt;=Personal!$G$28+5,L131&gt;0),AND(B132="February",MOD(C132-Personal!$G$28,5)=0,L131&gt;0)),K131+1,K131)</f>
        <v>1</v>
      </c>
      <c r="L132">
        <f>IF(AND(C132&gt;=Personal!$G$28,MAX(L$5:L131)&lt;$AO$8,OR(S131&gt;0,S132&gt;0)),L131+1,0)</f>
        <v>0</v>
      </c>
      <c r="M132" t="str">
        <f>IF(AND(C132&gt;=Personal!$G$28,MAX(L$5:L131)&lt;$AO$8,OR(S131&gt;0,S132&gt;0)),L131+1,"")</f>
        <v/>
      </c>
      <c r="N132">
        <f t="shared" si="79"/>
        <v>2033</v>
      </c>
      <c r="O132">
        <f t="shared" si="80"/>
        <v>50</v>
      </c>
      <c r="P132" s="11">
        <f t="shared" si="88"/>
        <v>17525.094890539774</v>
      </c>
      <c r="Q132" s="11">
        <f>$AD132*I132/(Calculations!$C$18^(A132-1+Calculations!$B$1/30))</f>
        <v>981.4503099884945</v>
      </c>
      <c r="R132" s="11">
        <f>IF(Q132=0,0,SUM(Q132:Q$1071)*I132/Q132)</f>
        <v>485540.89267942286</v>
      </c>
      <c r="S132" s="11">
        <f>IF(S131&gt;0,MAX((S131+I132/2)*(Calculations!$C$18-1)+S131-I132,0),IF(AND(Personal!$G$28=Valuation!C132,Personal!$G$28&gt;Valuation!C131),Personal!$G$26,0))</f>
        <v>0</v>
      </c>
      <c r="T132">
        <f t="shared" si="71"/>
        <v>0</v>
      </c>
      <c r="U132" s="11"/>
      <c r="V132" s="121">
        <f>VLOOKUP(E132,Rates2,5)*VLOOKUP(E132,Mort_Imp_Retirees,C132-'Mort Imp Cume'!$C$4+2)</f>
        <v>1.5262077724825936E-4</v>
      </c>
      <c r="W132" s="15">
        <f t="shared" si="81"/>
        <v>0.99984737922275169</v>
      </c>
      <c r="X132" s="121">
        <f>VLOOKUP(F132,Rates2,6)*VLOOKUP(F132,Mort_Imp_Survivors,C132-'Mort Imp Cume'!$C$4+2)</f>
        <v>9.709402792645801E-5</v>
      </c>
      <c r="Y132" s="15">
        <f t="shared" si="82"/>
        <v>0.99990290597207354</v>
      </c>
      <c r="Z132" s="121">
        <f>VLOOKUP(F132,Rates2,7)*VLOOKUP(F132,Mort_Imp_Survivors,C132-'Mort Imp Cume'!$C$4+2)</f>
        <v>3.2684595521329505E-4</v>
      </c>
      <c r="AA132" s="15">
        <f t="shared" si="83"/>
        <v>0.99967315404478674</v>
      </c>
      <c r="AB132" s="68">
        <f>PRODUCT(W$4:W131)</f>
        <v>0.98587999635894308</v>
      </c>
      <c r="AC132" s="15">
        <f>PRODUCT(Y$4:Y131)</f>
        <v>0.9894978643258372</v>
      </c>
      <c r="AD132" s="15">
        <f>PRODUCT(AA$4:AA131)</f>
        <v>0.97195910670715668</v>
      </c>
      <c r="AE132" s="15">
        <f t="shared" si="72"/>
        <v>0.97552615087873829</v>
      </c>
      <c r="AF132" s="15">
        <f t="shared" si="73"/>
        <v>1.0353845480204751E-2</v>
      </c>
      <c r="AG132" s="15">
        <f t="shared" si="74"/>
        <v>1.4887110347445615E-4</v>
      </c>
      <c r="AH132" s="15">
        <f t="shared" si="75"/>
        <v>1.3836414414931558E-2</v>
      </c>
      <c r="AI132" s="15">
        <f t="shared" si="84"/>
        <v>2.8358922612540562E-4</v>
      </c>
      <c r="AJ132" s="15">
        <f t="shared" si="85"/>
        <v>1.50465771317813E-4</v>
      </c>
      <c r="AK132" s="15">
        <f t="shared" si="76"/>
        <v>9.9240139422585624E-5</v>
      </c>
      <c r="AL132">
        <f>IF(AL131&gt;0,AL131+1,IF(AND(B132="January",C132&gt;=Personal!$G$28,F132&lt;=100,AL131=0),1,0))</f>
        <v>0</v>
      </c>
      <c r="AM132">
        <f t="shared" si="86"/>
        <v>0</v>
      </c>
    </row>
    <row r="133" spans="1:39" x14ac:dyDescent="0.2">
      <c r="A133">
        <f t="shared" si="77"/>
        <v>129</v>
      </c>
      <c r="B133" t="str">
        <f t="shared" si="97"/>
        <v>October</v>
      </c>
      <c r="C133">
        <f t="shared" ref="C133:C196" si="152">C132+IF(B132="December",1,0)</f>
        <v>2033</v>
      </c>
      <c r="D133">
        <f t="shared" si="99"/>
        <v>203310</v>
      </c>
      <c r="E133">
        <f t="shared" ref="E133:F133" si="153">E121+1</f>
        <v>52</v>
      </c>
      <c r="F133">
        <f t="shared" si="153"/>
        <v>50</v>
      </c>
      <c r="G133" s="11">
        <f>G132*IF($B133="January",(1+IF(C133&gt;Personal!$L$18+1,Calculations!$B$14,Calculations!$B$13)),1)</f>
        <v>1819.3591854068829</v>
      </c>
      <c r="H133" s="11">
        <f>IF(AND(Career!$F$15="Yes",$E133=62,$E132=61),G133,H132*IF($B133="January",(1+IF(C133&gt;Personal!$L$18+1,Calculations!$C$14,Calculations!$C$13)),1))</f>
        <v>1659.5733797859634</v>
      </c>
      <c r="I133" s="11">
        <f>H133*(1-'Retiree Assumptions'!$F$8)</f>
        <v>1460.4245742116477</v>
      </c>
      <c r="J133" s="11"/>
      <c r="K133">
        <f>IF(OR(AND(L134=0,L133&gt;0,S133=0,S132&gt;0),AND(L133=0,L132&gt;0,S133&gt;0,S132&gt;0),AND(L122=0,L121&gt;0,S121=0),AND(B133="February",C133&gt;=Personal!$G$28,C133&lt;=Personal!$G$28+5,L132&gt;0),AND(B133="February",MOD(C133-Personal!$G$28,5)=0,L132&gt;0)),K132+1,K132)</f>
        <v>1</v>
      </c>
      <c r="L133">
        <f>IF(AND(C133&gt;=Personal!$G$28,MAX(L$5:L132)&lt;$AO$8,OR(S132&gt;0,S133&gt;0)),L132+1,0)</f>
        <v>0</v>
      </c>
      <c r="M133" t="str">
        <f>IF(AND(C133&gt;=Personal!$G$28,MAX(L$5:L132)&lt;$AO$8,OR(S132&gt;0,S133&gt;0)),L132+1,"")</f>
        <v/>
      </c>
      <c r="N133">
        <f t="shared" si="79"/>
        <v>2033</v>
      </c>
      <c r="O133">
        <f t="shared" si="80"/>
        <v>50</v>
      </c>
      <c r="P133" s="11">
        <f t="shared" si="88"/>
        <v>17525.094890539774</v>
      </c>
      <c r="Q133" s="11">
        <f>$AD133*I133/(Calculations!$C$18^(A133-1+Calculations!$B$1/30))</f>
        <v>978.30511449062294</v>
      </c>
      <c r="R133" s="11">
        <f>IF(Q133=0,0,SUM(Q133:Q$1071)*I133/Q133)</f>
        <v>485636.75937502092</v>
      </c>
      <c r="S133" s="11">
        <f>IF(S132&gt;0,MAX((S132+I133/2)*(Calculations!$C$18-1)+S132-I133,0),IF(AND(Personal!$G$28=Valuation!C133,Personal!$G$28&gt;Valuation!C132),Personal!$G$26,0))</f>
        <v>0</v>
      </c>
      <c r="T133">
        <f t="shared" ref="T133:T196" si="154">IF(T132&gt;1,T132,IF(T132&gt;0,IF(L133&gt;0,1,IF(S132&gt;0,3,2)),IF(S133=0,0,1)))</f>
        <v>0</v>
      </c>
      <c r="U133" s="11"/>
      <c r="V133" s="121">
        <f>VLOOKUP(E133,Rates2,5)*VLOOKUP(E133,Mort_Imp_Retirees,C133-'Mort Imp Cume'!$C$4+2)</f>
        <v>1.5262077724825936E-4</v>
      </c>
      <c r="W133" s="15">
        <f t="shared" si="81"/>
        <v>0.99984737922275169</v>
      </c>
      <c r="X133" s="121">
        <f>VLOOKUP(F133,Rates2,6)*VLOOKUP(F133,Mort_Imp_Survivors,C133-'Mort Imp Cume'!$C$4+2)</f>
        <v>9.709402792645801E-5</v>
      </c>
      <c r="Y133" s="15">
        <f t="shared" si="82"/>
        <v>0.99990290597207354</v>
      </c>
      <c r="Z133" s="121">
        <f>VLOOKUP(F133,Rates2,7)*VLOOKUP(F133,Mort_Imp_Survivors,C133-'Mort Imp Cume'!$C$4+2)</f>
        <v>3.2684595521329505E-4</v>
      </c>
      <c r="AA133" s="15">
        <f t="shared" si="83"/>
        <v>0.99967315404478674</v>
      </c>
      <c r="AB133" s="68">
        <f>PRODUCT(W$4:W132)</f>
        <v>0.98572953058762525</v>
      </c>
      <c r="AC133" s="15">
        <f>PRODUCT(Y$4:Y132)</f>
        <v>0.98940178999256512</v>
      </c>
      <c r="AD133" s="15">
        <f>PRODUCT(AA$4:AA132)</f>
        <v>0.97164142580449675</v>
      </c>
      <c r="AE133" s="15">
        <f t="shared" ref="AE133:AE196" si="155">AB133*AC133</f>
        <v>0.97528256201192742</v>
      </c>
      <c r="AF133" s="15">
        <f t="shared" ref="AF133:AF196" si="156">AB133*(1-AC133)</f>
        <v>1.044696857569786E-2</v>
      </c>
      <c r="AG133" s="15">
        <f t="shared" ref="AG133:AG196" si="157">AE133*V133*Y133</f>
        <v>1.4883393036191217E-4</v>
      </c>
      <c r="AH133" s="15">
        <f t="shared" ref="AH133:AH196" si="158">AH132*AA132+AG132</f>
        <v>1.398076314231984E-2</v>
      </c>
      <c r="AI133" s="15">
        <f t="shared" si="84"/>
        <v>2.8970627005487672E-4</v>
      </c>
      <c r="AJ133" s="15">
        <f t="shared" si="85"/>
        <v>1.5044280711484521E-4</v>
      </c>
      <c r="AK133" s="15">
        <f t="shared" ref="AK133:AK196" si="159">AE133*X133+AH133*Z133</f>
        <v>9.9263668196035952E-5</v>
      </c>
      <c r="AL133">
        <f>IF(AL132&gt;0,AL132+1,IF(AND(B133="January",C133&gt;=Personal!$G$28,F133&lt;=100,AL132=0),1,0))</f>
        <v>0</v>
      </c>
      <c r="AM133">
        <f t="shared" si="86"/>
        <v>0</v>
      </c>
    </row>
    <row r="134" spans="1:39" x14ac:dyDescent="0.2">
      <c r="A134">
        <f t="shared" ref="A134:A197" si="160">A133+1</f>
        <v>130</v>
      </c>
      <c r="B134" t="str">
        <f t="shared" si="97"/>
        <v>November</v>
      </c>
      <c r="C134">
        <f t="shared" si="152"/>
        <v>2033</v>
      </c>
      <c r="D134">
        <f t="shared" si="99"/>
        <v>203311</v>
      </c>
      <c r="E134">
        <f t="shared" ref="E134:F134" si="161">E122+1</f>
        <v>52</v>
      </c>
      <c r="F134">
        <f t="shared" si="161"/>
        <v>50</v>
      </c>
      <c r="G134" s="11">
        <f>G133*IF($B134="January",(1+IF(C134&gt;Personal!$L$18+1,Calculations!$B$14,Calculations!$B$13)),1)</f>
        <v>1819.3591854068829</v>
      </c>
      <c r="H134" s="11">
        <f>IF(AND(Career!$F$15="Yes",$E134=62,$E133=61),G134,H133*IF($B134="January",(1+IF(C134&gt;Personal!$L$18+1,Calculations!$C$14,Calculations!$C$13)),1))</f>
        <v>1659.5733797859634</v>
      </c>
      <c r="I134" s="11">
        <f>H134*(1-'Retiree Assumptions'!$F$8)</f>
        <v>1460.4245742116477</v>
      </c>
      <c r="J134" s="11"/>
      <c r="K134">
        <f>IF(OR(AND(L135=0,L134&gt;0,S134=0,S133&gt;0),AND(L134=0,L133&gt;0,S134&gt;0,S133&gt;0),AND(L123=0,L122&gt;0,S122=0),AND(B134="February",C134&gt;=Personal!$G$28,C134&lt;=Personal!$G$28+5,L133&gt;0),AND(B134="February",MOD(C134-Personal!$G$28,5)=0,L133&gt;0)),K133+1,K133)</f>
        <v>1</v>
      </c>
      <c r="L134">
        <f>IF(AND(C134&gt;=Personal!$G$28,MAX(L$5:L133)&lt;$AO$8,OR(S133&gt;0,S134&gt;0)),L133+1,0)</f>
        <v>0</v>
      </c>
      <c r="M134" t="str">
        <f>IF(AND(C134&gt;=Personal!$G$28,MAX(L$5:L133)&lt;$AO$8,OR(S133&gt;0,S134&gt;0)),L133+1,"")</f>
        <v/>
      </c>
      <c r="N134">
        <f t="shared" ref="N134:N197" si="162">C134</f>
        <v>2033</v>
      </c>
      <c r="O134">
        <f t="shared" ref="O134:O197" si="163">F134</f>
        <v>50</v>
      </c>
      <c r="P134" s="11">
        <f t="shared" si="88"/>
        <v>17525.094890539774</v>
      </c>
      <c r="Q134" s="11">
        <f>$AD134*I134/(Calculations!$C$18^(A134-1+Calculations!$B$1/30))</f>
        <v>975.16999821389936</v>
      </c>
      <c r="R134" s="11">
        <f>IF(Q134=0,0,SUM(Q134:Q$1071)*I134/Q134)</f>
        <v>485732.93427661218</v>
      </c>
      <c r="S134" s="11">
        <f>IF(S133&gt;0,MAX((S133+I134/2)*(Calculations!$C$18-1)+S133-I134,0),IF(AND(Personal!$G$28=Valuation!C134,Personal!$G$28&gt;Valuation!C133),Personal!$G$26,0))</f>
        <v>0</v>
      </c>
      <c r="T134">
        <f t="shared" si="154"/>
        <v>0</v>
      </c>
      <c r="U134" s="11"/>
      <c r="V134" s="121">
        <f>VLOOKUP(E134,Rates2,5)*VLOOKUP(E134,Mort_Imp_Retirees,C134-'Mort Imp Cume'!$C$4+2)</f>
        <v>1.5262077724825936E-4</v>
      </c>
      <c r="W134" s="15">
        <f t="shared" ref="W134:W197" si="164">1-V134</f>
        <v>0.99984737922275169</v>
      </c>
      <c r="X134" s="121">
        <f>VLOOKUP(F134,Rates2,6)*VLOOKUP(F134,Mort_Imp_Survivors,C134-'Mort Imp Cume'!$C$4+2)</f>
        <v>9.709402792645801E-5</v>
      </c>
      <c r="Y134" s="15">
        <f t="shared" ref="Y134:Y197" si="165">1-X134</f>
        <v>0.99990290597207354</v>
      </c>
      <c r="Z134" s="121">
        <f>VLOOKUP(F134,Rates2,7)*VLOOKUP(F134,Mort_Imp_Survivors,C134-'Mort Imp Cume'!$C$4+2)</f>
        <v>3.2684595521329505E-4</v>
      </c>
      <c r="AA134" s="15">
        <f t="shared" ref="AA134:AA197" si="166">1-Z134</f>
        <v>0.99967315404478674</v>
      </c>
      <c r="AB134" s="68">
        <f>PRODUCT(W$4:W133)</f>
        <v>0.9855790877805104</v>
      </c>
      <c r="AC134" s="15">
        <f>PRODUCT(Y$4:Y133)</f>
        <v>0.98930572498753711</v>
      </c>
      <c r="AD134" s="15">
        <f>PRODUCT(AA$4:AA133)</f>
        <v>0.97132384873455491</v>
      </c>
      <c r="AE134" s="15">
        <f t="shared" si="155"/>
        <v>0.97503903396925329</v>
      </c>
      <c r="AF134" s="15">
        <f t="shared" si="156"/>
        <v>1.0540053811257086E-2</v>
      </c>
      <c r="AG134" s="15">
        <f t="shared" si="157"/>
        <v>1.4879676653149385E-4</v>
      </c>
      <c r="AH134" s="15">
        <f t="shared" si="158"/>
        <v>1.4125027516797889E-2</v>
      </c>
      <c r="AI134" s="15">
        <f t="shared" ref="AI134:AI197" si="167">1-AE134-AF134-AH134</f>
        <v>2.9588470269173613E-4</v>
      </c>
      <c r="AJ134" s="15">
        <f t="shared" ref="AJ134:AJ197" si="168">AB134*V134</f>
        <v>1.5041984641669194E-4</v>
      </c>
      <c r="AK134" s="15">
        <f t="shared" si="159"/>
        <v>9.928717530473919E-5</v>
      </c>
      <c r="AL134">
        <f>IF(AL133&gt;0,AL133+1,IF(AND(B134="January",C134&gt;=Personal!$G$28,F134&lt;=100,AL133=0),1,0))</f>
        <v>0</v>
      </c>
      <c r="AM134">
        <f t="shared" ref="AM134:AM197" si="169">IF(AL134=0,0,1)</f>
        <v>0</v>
      </c>
    </row>
    <row r="135" spans="1:39" x14ac:dyDescent="0.2">
      <c r="A135">
        <f t="shared" si="160"/>
        <v>131</v>
      </c>
      <c r="B135" t="str">
        <f t="shared" si="97"/>
        <v>December</v>
      </c>
      <c r="C135">
        <f t="shared" si="152"/>
        <v>2033</v>
      </c>
      <c r="D135">
        <f t="shared" si="99"/>
        <v>203312</v>
      </c>
      <c r="E135">
        <f t="shared" ref="E135:F135" si="170">E123+1</f>
        <v>52</v>
      </c>
      <c r="F135">
        <f t="shared" si="170"/>
        <v>50</v>
      </c>
      <c r="G135" s="11">
        <f>G134*IF($B135="January",(1+IF(C135&gt;Personal!$L$18+1,Calculations!$B$14,Calculations!$B$13)),1)</f>
        <v>1819.3591854068829</v>
      </c>
      <c r="H135" s="11">
        <f>IF(AND(Career!$F$15="Yes",$E135=62,$E134=61),G135,H134*IF($B135="January",(1+IF(C135&gt;Personal!$L$18+1,Calculations!$C$14,Calculations!$C$13)),1))</f>
        <v>1659.5733797859634</v>
      </c>
      <c r="I135" s="11">
        <f>H135*(1-'Retiree Assumptions'!$F$8)</f>
        <v>1460.4245742116477</v>
      </c>
      <c r="J135" s="11"/>
      <c r="K135">
        <f>IF(OR(AND(L136=0,L135&gt;0,S135=0,S134&gt;0),AND(L135=0,L134&gt;0,S135&gt;0,S134&gt;0),AND(L124=0,L123&gt;0,S123=0),AND(B135="February",C135&gt;=Personal!$G$28,C135&lt;=Personal!$G$28+5,L134&gt;0),AND(B135="February",MOD(C135-Personal!$G$28,5)=0,L134&gt;0)),K134+1,K134)</f>
        <v>1</v>
      </c>
      <c r="L135">
        <f>IF(AND(C135&gt;=Personal!$G$28,MAX(L$5:L134)&lt;$AO$8,OR(S134&gt;0,S135&gt;0)),L134+1,0)</f>
        <v>0</v>
      </c>
      <c r="M135" t="str">
        <f>IF(AND(C135&gt;=Personal!$G$28,MAX(L$5:L134)&lt;$AO$8,OR(S134&gt;0,S135&gt;0)),L134+1,"")</f>
        <v/>
      </c>
      <c r="N135">
        <f t="shared" si="162"/>
        <v>2033</v>
      </c>
      <c r="O135">
        <f t="shared" si="163"/>
        <v>50</v>
      </c>
      <c r="P135" s="11">
        <f t="shared" ref="P135:P198" si="171">I135*12</f>
        <v>17525.094890539774</v>
      </c>
      <c r="Q135" s="11">
        <f>$AD135*I135/(Calculations!$C$18^(A135-1+Calculations!$B$1/30))</f>
        <v>972.044928858042</v>
      </c>
      <c r="R135" s="11">
        <f>IF(Q135=0,0,SUM(Q135:Q$1071)*I135/Q135)</f>
        <v>485829.41837506136</v>
      </c>
      <c r="S135" s="11">
        <f>IF(S134&gt;0,MAX((S134+I135/2)*(Calculations!$C$18-1)+S134-I135,0),IF(AND(Personal!$G$28=Valuation!C135,Personal!$G$28&gt;Valuation!C134),Personal!$G$26,0))</f>
        <v>0</v>
      </c>
      <c r="T135">
        <f t="shared" si="154"/>
        <v>0</v>
      </c>
      <c r="U135" s="11"/>
      <c r="V135" s="121">
        <f>VLOOKUP(E135,Rates2,5)*VLOOKUP(E135,Mort_Imp_Retirees,C135-'Mort Imp Cume'!$C$4+2)</f>
        <v>1.5262077724825936E-4</v>
      </c>
      <c r="W135" s="15">
        <f t="shared" si="164"/>
        <v>0.99984737922275169</v>
      </c>
      <c r="X135" s="121">
        <f>VLOOKUP(F135,Rates2,6)*VLOOKUP(F135,Mort_Imp_Survivors,C135-'Mort Imp Cume'!$C$4+2)</f>
        <v>9.709402792645801E-5</v>
      </c>
      <c r="Y135" s="15">
        <f t="shared" si="165"/>
        <v>0.99990290597207354</v>
      </c>
      <c r="Z135" s="121">
        <f>VLOOKUP(F135,Rates2,7)*VLOOKUP(F135,Mort_Imp_Survivors,C135-'Mort Imp Cume'!$C$4+2)</f>
        <v>3.2684595521329505E-4</v>
      </c>
      <c r="AA135" s="15">
        <f t="shared" si="166"/>
        <v>0.99967315404478674</v>
      </c>
      <c r="AB135" s="68">
        <f>PRODUCT(W$4:W134)</f>
        <v>0.98542866793409367</v>
      </c>
      <c r="AC135" s="15">
        <f>PRODUCT(Y$4:Y134)</f>
        <v>0.98920966930984733</v>
      </c>
      <c r="AD135" s="15">
        <f>PRODUCT(AA$4:AA134)</f>
        <v>0.97100637546339386</v>
      </c>
      <c r="AE135" s="15">
        <f t="shared" si="155"/>
        <v>0.97479556673552814</v>
      </c>
      <c r="AF135" s="15">
        <f t="shared" si="156"/>
        <v>1.0633101198565517E-2</v>
      </c>
      <c r="AG135" s="15">
        <f t="shared" si="157"/>
        <v>1.4875961198088349E-4</v>
      </c>
      <c r="AH135" s="15">
        <f t="shared" si="158"/>
        <v>1.4269207575218242E-2</v>
      </c>
      <c r="AI135" s="15">
        <f t="shared" si="167"/>
        <v>3.0212449068810036E-4</v>
      </c>
      <c r="AJ135" s="15">
        <f t="shared" si="168"/>
        <v>1.5039688922281825E-4</v>
      </c>
      <c r="AK135" s="15">
        <f t="shared" si="159"/>
        <v>9.9310660759265821E-5</v>
      </c>
      <c r="AL135">
        <f>IF(AL134&gt;0,AL134+1,IF(AND(B135="January",C135&gt;=Personal!$G$28,F135&lt;=100,AL134=0),1,0))</f>
        <v>0</v>
      </c>
      <c r="AM135">
        <f t="shared" si="169"/>
        <v>0</v>
      </c>
    </row>
    <row r="136" spans="1:39" x14ac:dyDescent="0.2">
      <c r="A136">
        <f t="shared" si="160"/>
        <v>132</v>
      </c>
      <c r="B136" t="str">
        <f t="shared" si="97"/>
        <v>January</v>
      </c>
      <c r="C136">
        <f t="shared" si="152"/>
        <v>2034</v>
      </c>
      <c r="D136">
        <f t="shared" si="99"/>
        <v>203401</v>
      </c>
      <c r="E136">
        <f t="shared" ref="E136:F136" si="172">E124+1</f>
        <v>53</v>
      </c>
      <c r="F136">
        <f t="shared" si="172"/>
        <v>51</v>
      </c>
      <c r="G136" s="11">
        <f>G135*IF($B136="January",(1+IF(C136&gt;Personal!$L$18+1,Calculations!$B$14,Calculations!$B$13)),1)</f>
        <v>1864.8431650420548</v>
      </c>
      <c r="H136" s="11">
        <f>IF(AND(Career!$F$15="Yes",$E136=62,$E135=61),G136,H135*IF($B136="January",(1+IF(C136&gt;Personal!$L$18+1,Calculations!$C$14,Calculations!$C$13)),1))</f>
        <v>1684.4669804827527</v>
      </c>
      <c r="I136" s="11">
        <f>H136*(1-'Retiree Assumptions'!$F$8)</f>
        <v>1482.3309428248224</v>
      </c>
      <c r="J136" s="11"/>
      <c r="K136">
        <f>IF(OR(AND(L137=0,L136&gt;0,S136=0,S135&gt;0),AND(L136=0,L135&gt;0,S136&gt;0,S135&gt;0),AND(L125=0,L124&gt;0,S124=0),AND(B136="February",C136&gt;=Personal!$G$28,C136&lt;=Personal!$G$28+5,L135&gt;0),AND(B136="February",MOD(C136-Personal!$G$28,5)=0,L135&gt;0)),K135+1,K135)</f>
        <v>1</v>
      </c>
      <c r="L136">
        <f>IF(AND(C136&gt;=Personal!$G$28,MAX(L$5:L135)&lt;$AO$8,OR(S135&gt;0,S136&gt;0)),L135+1,0)</f>
        <v>0</v>
      </c>
      <c r="M136" t="str">
        <f>IF(AND(C136&gt;=Personal!$G$28,MAX(L$5:L135)&lt;$AO$8,OR(S135&gt;0,S136&gt;0)),L135+1,"")</f>
        <v/>
      </c>
      <c r="N136">
        <f t="shared" si="162"/>
        <v>2034</v>
      </c>
      <c r="O136">
        <f t="shared" si="163"/>
        <v>51</v>
      </c>
      <c r="P136" s="11">
        <f t="shared" si="171"/>
        <v>17787.97131389787</v>
      </c>
      <c r="Q136" s="11">
        <f>$AD136*I136/(Calculations!$C$18^(A136-1+Calculations!$B$1/30))</f>
        <v>983.46382233967506</v>
      </c>
      <c r="R136" s="11">
        <f>IF(Q136=0,0,SUM(Q136:Q$1071)*I136/Q136)</f>
        <v>485926.21266441885</v>
      </c>
      <c r="S136" s="11">
        <f>IF(S135&gt;0,MAX((S135+I136/2)*(Calculations!$C$18-1)+S135-I136,0),IF(AND(Personal!$G$28=Valuation!C136,Personal!$G$28&gt;Valuation!C135),Personal!$G$26,0))</f>
        <v>0</v>
      </c>
      <c r="T136">
        <f t="shared" si="154"/>
        <v>0</v>
      </c>
      <c r="U136" s="11"/>
      <c r="V136" s="121">
        <f>VLOOKUP(E136,Rates2,5)*VLOOKUP(E136,Mort_Imp_Retirees,C136-'Mort Imp Cume'!$C$4+2)</f>
        <v>1.6379417219660185E-4</v>
      </c>
      <c r="W136" s="15">
        <f t="shared" si="164"/>
        <v>0.99983620582780341</v>
      </c>
      <c r="X136" s="121">
        <f>VLOOKUP(F136,Rates2,6)*VLOOKUP(F136,Mort_Imp_Survivors,C136-'Mort Imp Cume'!$C$4+2)</f>
        <v>1.0543189503839876E-4</v>
      </c>
      <c r="Y136" s="15">
        <f t="shared" si="165"/>
        <v>0.99989456810496158</v>
      </c>
      <c r="Z136" s="121">
        <f>VLOOKUP(F136,Rates2,7)*VLOOKUP(F136,Mort_Imp_Survivors,C136-'Mort Imp Cume'!$C$4+2)</f>
        <v>3.5222557003116003E-4</v>
      </c>
      <c r="AA136" s="15">
        <f t="shared" si="166"/>
        <v>0.99964777442996888</v>
      </c>
      <c r="AB136" s="68">
        <f>PRODUCT(W$4:W135)</f>
        <v>0.98527827104487076</v>
      </c>
      <c r="AC136" s="15">
        <f>PRODUCT(Y$4:Y135)</f>
        <v>0.98911362295859029</v>
      </c>
      <c r="AD136" s="15">
        <f>PRODUCT(AA$4:AA135)</f>
        <v>0.9706890059570874</v>
      </c>
      <c r="AE136" s="15">
        <f t="shared" si="155"/>
        <v>0.97455216029556802</v>
      </c>
      <c r="AF136" s="15">
        <f t="shared" si="156"/>
        <v>1.0726110749302737E-2</v>
      </c>
      <c r="AG136" s="15">
        <f t="shared" si="157"/>
        <v>1.5960913469010299E-4</v>
      </c>
      <c r="AH136" s="15">
        <f t="shared" si="158"/>
        <v>1.4413303354419066E-2</v>
      </c>
      <c r="AI136" s="15">
        <f t="shared" si="167"/>
        <v>3.0842560071018231E-4</v>
      </c>
      <c r="AJ136" s="15">
        <f t="shared" si="168"/>
        <v>1.6138283878909372E-4</v>
      </c>
      <c r="AK136" s="15">
        <f t="shared" si="159"/>
        <v>1.0782561506376938E-4</v>
      </c>
      <c r="AL136">
        <f>IF(AL135&gt;0,AL135+1,IF(AND(B136="January",C136&gt;=Personal!$G$28,F136&lt;=100,AL135=0),1,0))</f>
        <v>0</v>
      </c>
      <c r="AM136">
        <f t="shared" si="169"/>
        <v>0</v>
      </c>
    </row>
    <row r="137" spans="1:39" x14ac:dyDescent="0.2">
      <c r="A137">
        <f t="shared" si="160"/>
        <v>133</v>
      </c>
      <c r="B137" t="str">
        <f t="shared" si="97"/>
        <v>February</v>
      </c>
      <c r="C137">
        <f t="shared" si="152"/>
        <v>2034</v>
      </c>
      <c r="D137">
        <f t="shared" si="99"/>
        <v>203402</v>
      </c>
      <c r="E137">
        <f t="shared" ref="E137:F137" si="173">E125+1</f>
        <v>53</v>
      </c>
      <c r="F137">
        <f t="shared" si="173"/>
        <v>51</v>
      </c>
      <c r="G137" s="11">
        <f>G136*IF($B137="January",(1+IF(C137&gt;Personal!$L$18+1,Calculations!$B$14,Calculations!$B$13)),1)</f>
        <v>1864.8431650420548</v>
      </c>
      <c r="H137" s="11">
        <f>IF(AND(Career!$F$15="Yes",$E137=62,$E136=61),G137,H136*IF($B137="January",(1+IF(C137&gt;Personal!$L$18+1,Calculations!$C$14,Calculations!$C$13)),1))</f>
        <v>1684.4669804827527</v>
      </c>
      <c r="I137" s="11">
        <f>H137*(1-'Retiree Assumptions'!$F$8)</f>
        <v>1482.3309428248224</v>
      </c>
      <c r="J137" s="11"/>
      <c r="K137">
        <f>IF(OR(AND(L138=0,L137&gt;0,S137=0,S136&gt;0),AND(L137=0,L136&gt;0,S137&gt;0,S136&gt;0),AND(L126=0,L125&gt;0,S125=0),AND(B137="February",C137&gt;=Personal!$G$28,C137&lt;=Personal!$G$28+5,L136&gt;0),AND(B137="February",MOD(C137-Personal!$G$28,5)=0,L136&gt;0)),K136+1,K136)</f>
        <v>1</v>
      </c>
      <c r="L137">
        <f>IF(AND(C137&gt;=Personal!$G$28,MAX(L$5:L136)&lt;$AO$8,OR(S136&gt;0,S137&gt;0)),L136+1,0)</f>
        <v>0</v>
      </c>
      <c r="M137" t="str">
        <f>IF(AND(C137&gt;=Personal!$G$28,MAX(L$5:L136)&lt;$AO$8,OR(S136&gt;0,S137&gt;0)),L136+1,"")</f>
        <v/>
      </c>
      <c r="N137">
        <f t="shared" si="162"/>
        <v>2034</v>
      </c>
      <c r="O137">
        <f t="shared" si="163"/>
        <v>51</v>
      </c>
      <c r="P137" s="11">
        <f t="shared" si="171"/>
        <v>17787.97131389787</v>
      </c>
      <c r="Q137" s="11">
        <f>$AD137*I137/(Calculations!$C$18^(A137-1+Calculations!$B$1/30))</f>
        <v>980.28728617844752</v>
      </c>
      <c r="R137" s="11">
        <f>IF(Q137=0,0,SUM(Q137:Q$1071)*I137/Q137)</f>
        <v>486013.68021849514</v>
      </c>
      <c r="S137" s="11">
        <f>IF(S136&gt;0,MAX((S136+I137/2)*(Calculations!$C$18-1)+S136-I137,0),IF(AND(Personal!$G$28=Valuation!C137,Personal!$G$28&gt;Valuation!C136),Personal!$G$26,0))</f>
        <v>0</v>
      </c>
      <c r="T137">
        <f t="shared" si="154"/>
        <v>0</v>
      </c>
      <c r="U137" s="11"/>
      <c r="V137" s="121">
        <f>VLOOKUP(E137,Rates2,5)*VLOOKUP(E137,Mort_Imp_Retirees,C137-'Mort Imp Cume'!$C$4+2)</f>
        <v>1.6379417219660185E-4</v>
      </c>
      <c r="W137" s="15">
        <f t="shared" si="164"/>
        <v>0.99983620582780341</v>
      </c>
      <c r="X137" s="121">
        <f>VLOOKUP(F137,Rates2,6)*VLOOKUP(F137,Mort_Imp_Survivors,C137-'Mort Imp Cume'!$C$4+2)</f>
        <v>1.0543189503839876E-4</v>
      </c>
      <c r="Y137" s="15">
        <f t="shared" si="165"/>
        <v>0.99989456810496158</v>
      </c>
      <c r="Z137" s="121">
        <f>VLOOKUP(F137,Rates2,7)*VLOOKUP(F137,Mort_Imp_Survivors,C137-'Mort Imp Cume'!$C$4+2)</f>
        <v>3.5222557003116003E-4</v>
      </c>
      <c r="AA137" s="15">
        <f t="shared" si="166"/>
        <v>0.99964777442996888</v>
      </c>
      <c r="AB137" s="68">
        <f>PRODUCT(W$4:W136)</f>
        <v>0.98511688820608168</v>
      </c>
      <c r="AC137" s="15">
        <f>PRODUCT(Y$4:Y136)</f>
        <v>0.98900933883491349</v>
      </c>
      <c r="AD137" s="15">
        <f>PRODUCT(AA$4:AA136)</f>
        <v>0.97034710446864125</v>
      </c>
      <c r="AE137" s="15">
        <f t="shared" si="155"/>
        <v>0.97428980227980422</v>
      </c>
      <c r="AF137" s="15">
        <f t="shared" si="156"/>
        <v>1.0827085926277454E-2</v>
      </c>
      <c r="AG137" s="15">
        <f t="shared" si="157"/>
        <v>1.5956616650678648E-4</v>
      </c>
      <c r="AH137" s="15">
        <f t="shared" si="158"/>
        <v>1.4567835755119126E-2</v>
      </c>
      <c r="AI137" s="15">
        <f t="shared" si="167"/>
        <v>3.1527603879920145E-4</v>
      </c>
      <c r="AJ137" s="15">
        <f t="shared" si="168"/>
        <v>1.6135640522060751E-4</v>
      </c>
      <c r="AK137" s="15">
        <f t="shared" si="159"/>
        <v>1.0785238442391375E-4</v>
      </c>
      <c r="AL137">
        <f>IF(AL136&gt;0,AL136+1,IF(AND(B137="January",C137&gt;=Personal!$G$28,F137&lt;=100,AL136=0),1,0))</f>
        <v>0</v>
      </c>
      <c r="AM137">
        <f t="shared" si="169"/>
        <v>0</v>
      </c>
    </row>
    <row r="138" spans="1:39" x14ac:dyDescent="0.2">
      <c r="A138">
        <f t="shared" si="160"/>
        <v>134</v>
      </c>
      <c r="B138" t="str">
        <f t="shared" si="97"/>
        <v>March</v>
      </c>
      <c r="C138">
        <f t="shared" si="152"/>
        <v>2034</v>
      </c>
      <c r="D138">
        <f t="shared" si="99"/>
        <v>203403</v>
      </c>
      <c r="E138">
        <f t="shared" ref="E138:F138" si="174">E126+1</f>
        <v>53</v>
      </c>
      <c r="F138">
        <f t="shared" si="174"/>
        <v>51</v>
      </c>
      <c r="G138" s="11">
        <f>G137*IF($B138="January",(1+IF(C138&gt;Personal!$L$18+1,Calculations!$B$14,Calculations!$B$13)),1)</f>
        <v>1864.8431650420548</v>
      </c>
      <c r="H138" s="11">
        <f>IF(AND(Career!$F$15="Yes",$E138=62,$E137=61),G138,H137*IF($B138="January",(1+IF(C138&gt;Personal!$L$18+1,Calculations!$C$14,Calculations!$C$13)),1))</f>
        <v>1684.4669804827527</v>
      </c>
      <c r="I138" s="11">
        <f>H138*(1-'Retiree Assumptions'!$F$8)</f>
        <v>1482.3309428248224</v>
      </c>
      <c r="J138" s="11"/>
      <c r="K138">
        <f>IF(OR(AND(L139=0,L138&gt;0,S138=0,S137&gt;0),AND(L138=0,L137&gt;0,S138&gt;0,S137&gt;0),AND(L127=0,L126&gt;0,S126=0),AND(B138="February",C138&gt;=Personal!$G$28,C138&lt;=Personal!$G$28+5,L137&gt;0),AND(B138="February",MOD(C138-Personal!$G$28,5)=0,L137&gt;0)),K137+1,K137)</f>
        <v>1</v>
      </c>
      <c r="L138">
        <f>IF(AND(C138&gt;=Personal!$G$28,MAX(L$5:L137)&lt;$AO$8,OR(S137&gt;0,S138&gt;0)),L137+1,0)</f>
        <v>0</v>
      </c>
      <c r="M138" t="str">
        <f>IF(AND(C138&gt;=Personal!$G$28,MAX(L$5:L137)&lt;$AO$8,OR(S137&gt;0,S138&gt;0)),L137+1,"")</f>
        <v/>
      </c>
      <c r="N138">
        <f t="shared" si="162"/>
        <v>2034</v>
      </c>
      <c r="O138">
        <f t="shared" si="163"/>
        <v>51</v>
      </c>
      <c r="P138" s="11">
        <f t="shared" si="171"/>
        <v>17787.97131389787</v>
      </c>
      <c r="Q138" s="11">
        <f>$AD138*I138/(Calculations!$C$18^(A138-1+Calculations!$B$1/30))</f>
        <v>977.1210100611122</v>
      </c>
      <c r="R138" s="11">
        <f>IF(Q138=0,0,SUM(Q138:Q$1071)*I138/Q138)</f>
        <v>486101.43120361475</v>
      </c>
      <c r="S138" s="11">
        <f>IF(S137&gt;0,MAX((S137+I138/2)*(Calculations!$C$18-1)+S137-I138,0),IF(AND(Personal!$G$28=Valuation!C138,Personal!$G$28&gt;Valuation!C137),Personal!$G$26,0))</f>
        <v>0</v>
      </c>
      <c r="T138">
        <f t="shared" si="154"/>
        <v>0</v>
      </c>
      <c r="U138" s="11"/>
      <c r="V138" s="121">
        <f>VLOOKUP(E138,Rates2,5)*VLOOKUP(E138,Mort_Imp_Retirees,C138-'Mort Imp Cume'!$C$4+2)</f>
        <v>1.6379417219660185E-4</v>
      </c>
      <c r="W138" s="15">
        <f t="shared" si="164"/>
        <v>0.99983620582780341</v>
      </c>
      <c r="X138" s="121">
        <f>VLOOKUP(F138,Rates2,6)*VLOOKUP(F138,Mort_Imp_Survivors,C138-'Mort Imp Cume'!$C$4+2)</f>
        <v>1.0543189503839876E-4</v>
      </c>
      <c r="Y138" s="15">
        <f t="shared" si="165"/>
        <v>0.99989456810496158</v>
      </c>
      <c r="Z138" s="121">
        <f>VLOOKUP(F138,Rates2,7)*VLOOKUP(F138,Mort_Imp_Survivors,C138-'Mort Imp Cume'!$C$4+2)</f>
        <v>3.5222557003116003E-4</v>
      </c>
      <c r="AA138" s="15">
        <f t="shared" si="166"/>
        <v>0.99964777442996888</v>
      </c>
      <c r="AB138" s="68">
        <f>PRODUCT(W$4:W137)</f>
        <v>0.98495553180086104</v>
      </c>
      <c r="AC138" s="15">
        <f>PRODUCT(Y$4:Y137)</f>
        <v>0.98890506570610948</v>
      </c>
      <c r="AD138" s="15">
        <f>PRODUCT(AA$4:AA137)</f>
        <v>0.9700053234066417</v>
      </c>
      <c r="AE138" s="15">
        <f t="shared" si="155"/>
        <v>0.97402751489312644</v>
      </c>
      <c r="AF138" s="15">
        <f t="shared" si="156"/>
        <v>1.0928016907734551E-2</v>
      </c>
      <c r="AG138" s="15">
        <f t="shared" si="157"/>
        <v>1.5952320989088298E-4</v>
      </c>
      <c r="AH138" s="15">
        <f t="shared" si="158"/>
        <v>1.4722270757372945E-2</v>
      </c>
      <c r="AI138" s="15">
        <f t="shared" si="167"/>
        <v>3.2219744176605926E-4</v>
      </c>
      <c r="AJ138" s="15">
        <f t="shared" si="168"/>
        <v>1.6132997598178577E-4</v>
      </c>
      <c r="AK138" s="15">
        <f t="shared" si="159"/>
        <v>1.0787912692439325E-4</v>
      </c>
      <c r="AL138">
        <f>IF(AL137&gt;0,AL137+1,IF(AND(B138="January",C138&gt;=Personal!$G$28,F138&lt;=100,AL137=0),1,0))</f>
        <v>0</v>
      </c>
      <c r="AM138">
        <f t="shared" si="169"/>
        <v>0</v>
      </c>
    </row>
    <row r="139" spans="1:39" x14ac:dyDescent="0.2">
      <c r="A139">
        <f t="shared" si="160"/>
        <v>135</v>
      </c>
      <c r="B139" t="str">
        <f t="shared" si="97"/>
        <v>April</v>
      </c>
      <c r="C139">
        <f t="shared" si="152"/>
        <v>2034</v>
      </c>
      <c r="D139">
        <f t="shared" si="99"/>
        <v>203404</v>
      </c>
      <c r="E139">
        <f t="shared" ref="E139:F139" si="175">E127+1</f>
        <v>53</v>
      </c>
      <c r="F139">
        <f t="shared" si="175"/>
        <v>51</v>
      </c>
      <c r="G139" s="11">
        <f>G138*IF($B139="January",(1+IF(C139&gt;Personal!$L$18+1,Calculations!$B$14,Calculations!$B$13)),1)</f>
        <v>1864.8431650420548</v>
      </c>
      <c r="H139" s="11">
        <f>IF(AND(Career!$F$15="Yes",$E139=62,$E138=61),G139,H138*IF($B139="January",(1+IF(C139&gt;Personal!$L$18+1,Calculations!$C$14,Calculations!$C$13)),1))</f>
        <v>1684.4669804827527</v>
      </c>
      <c r="I139" s="11">
        <f>H139*(1-'Retiree Assumptions'!$F$8)</f>
        <v>1482.3309428248224</v>
      </c>
      <c r="J139" s="11"/>
      <c r="K139">
        <f>IF(OR(AND(L140=0,L139&gt;0,S139=0,S138&gt;0),AND(L139=0,L138&gt;0,S139&gt;0,S138&gt;0),AND(L128=0,L127&gt;0,S127=0),AND(B139="February",C139&gt;=Personal!$G$28,C139&lt;=Personal!$G$28+5,L138&gt;0),AND(B139="February",MOD(C139-Personal!$G$28,5)=0,L138&gt;0)),K138+1,K138)</f>
        <v>1</v>
      </c>
      <c r="L139">
        <f>IF(AND(C139&gt;=Personal!$G$28,MAX(L$5:L138)&lt;$AO$8,OR(S138&gt;0,S139&gt;0)),L138+1,0)</f>
        <v>0</v>
      </c>
      <c r="M139" t="str">
        <f>IF(AND(C139&gt;=Personal!$G$28,MAX(L$5:L138)&lt;$AO$8,OR(S138&gt;0,S139&gt;0)),L138+1,"")</f>
        <v/>
      </c>
      <c r="N139">
        <f t="shared" si="162"/>
        <v>2034</v>
      </c>
      <c r="O139">
        <f t="shared" si="163"/>
        <v>51</v>
      </c>
      <c r="P139" s="11">
        <f t="shared" si="171"/>
        <v>17787.97131389787</v>
      </c>
      <c r="Q139" s="11">
        <f>$AD139*I139/(Calculations!$C$18^(A139-1+Calculations!$B$1/30))</f>
        <v>973.9649608482697</v>
      </c>
      <c r="R139" s="11">
        <f>IF(Q139=0,0,SUM(Q139:Q$1071)*I139/Q139)</f>
        <v>486189.46653821168</v>
      </c>
      <c r="S139" s="11">
        <f>IF(S138&gt;0,MAX((S138+I139/2)*(Calculations!$C$18-1)+S138-I139,0),IF(AND(Personal!$G$28=Valuation!C139,Personal!$G$28&gt;Valuation!C138),Personal!$G$26,0))</f>
        <v>0</v>
      </c>
      <c r="T139">
        <f t="shared" si="154"/>
        <v>0</v>
      </c>
      <c r="U139" s="11"/>
      <c r="V139" s="121">
        <f>VLOOKUP(E139,Rates2,5)*VLOOKUP(E139,Mort_Imp_Retirees,C139-'Mort Imp Cume'!$C$4+2)</f>
        <v>1.6379417219660185E-4</v>
      </c>
      <c r="W139" s="15">
        <f t="shared" si="164"/>
        <v>0.99983620582780341</v>
      </c>
      <c r="X139" s="121">
        <f>VLOOKUP(F139,Rates2,6)*VLOOKUP(F139,Mort_Imp_Survivors,C139-'Mort Imp Cume'!$C$4+2)</f>
        <v>1.0543189503839876E-4</v>
      </c>
      <c r="Y139" s="15">
        <f t="shared" si="165"/>
        <v>0.99989456810496158</v>
      </c>
      <c r="Z139" s="121">
        <f>VLOOKUP(F139,Rates2,7)*VLOOKUP(F139,Mort_Imp_Survivors,C139-'Mort Imp Cume'!$C$4+2)</f>
        <v>3.5222557003116003E-4</v>
      </c>
      <c r="AA139" s="15">
        <f t="shared" si="166"/>
        <v>0.99964777442996888</v>
      </c>
      <c r="AB139" s="68">
        <f>PRODUCT(W$4:W138)</f>
        <v>0.98479420182487931</v>
      </c>
      <c r="AC139" s="15">
        <f>PRODUCT(Y$4:Y138)</f>
        <v>0.98880080357101896</v>
      </c>
      <c r="AD139" s="15">
        <f>PRODUCT(AA$4:AA138)</f>
        <v>0.96966366272867155</v>
      </c>
      <c r="AE139" s="15">
        <f t="shared" si="155"/>
        <v>0.97376529811652091</v>
      </c>
      <c r="AF139" s="15">
        <f t="shared" si="156"/>
        <v>1.1028903708358422E-2</v>
      </c>
      <c r="AG139" s="15">
        <f t="shared" si="157"/>
        <v>1.5948026483927839E-4</v>
      </c>
      <c r="AH139" s="15">
        <f t="shared" si="158"/>
        <v>1.4876608407054159E-2</v>
      </c>
      <c r="AI139" s="15">
        <f t="shared" si="167"/>
        <v>3.2918976806651373E-4</v>
      </c>
      <c r="AJ139" s="15">
        <f t="shared" si="168"/>
        <v>1.6130355107191936E-4</v>
      </c>
      <c r="AK139" s="15">
        <f t="shared" si="159"/>
        <v>1.079058425793611E-4</v>
      </c>
      <c r="AL139">
        <f>IF(AL138&gt;0,AL138+1,IF(AND(B139="January",C139&gt;=Personal!$G$28,F139&lt;=100,AL138=0),1,0))</f>
        <v>0</v>
      </c>
      <c r="AM139">
        <f t="shared" si="169"/>
        <v>0</v>
      </c>
    </row>
    <row r="140" spans="1:39" x14ac:dyDescent="0.2">
      <c r="A140">
        <f t="shared" si="160"/>
        <v>136</v>
      </c>
      <c r="B140" t="str">
        <f t="shared" si="97"/>
        <v>May</v>
      </c>
      <c r="C140">
        <f t="shared" si="152"/>
        <v>2034</v>
      </c>
      <c r="D140">
        <f t="shared" si="99"/>
        <v>203405</v>
      </c>
      <c r="E140">
        <f t="shared" ref="E140:F140" si="176">E128+1</f>
        <v>53</v>
      </c>
      <c r="F140">
        <f t="shared" si="176"/>
        <v>51</v>
      </c>
      <c r="G140" s="11">
        <f>G139*IF($B140="January",(1+IF(C140&gt;Personal!$L$18+1,Calculations!$B$14,Calculations!$B$13)),1)</f>
        <v>1864.8431650420548</v>
      </c>
      <c r="H140" s="11">
        <f>IF(AND(Career!$F$15="Yes",$E140=62,$E139=61),G140,H139*IF($B140="January",(1+IF(C140&gt;Personal!$L$18+1,Calculations!$C$14,Calculations!$C$13)),1))</f>
        <v>1684.4669804827527</v>
      </c>
      <c r="I140" s="11">
        <f>H140*(1-'Retiree Assumptions'!$F$8)</f>
        <v>1482.3309428248224</v>
      </c>
      <c r="J140" s="11"/>
      <c r="K140">
        <f>IF(OR(AND(L141=0,L140&gt;0,S140=0,S139&gt;0),AND(L140=0,L139&gt;0,S140&gt;0,S139&gt;0),AND(L129=0,L128&gt;0,S128=0),AND(B140="February",C140&gt;=Personal!$G$28,C140&lt;=Personal!$G$28+5,L139&gt;0),AND(B140="February",MOD(C140-Personal!$G$28,5)=0,L139&gt;0)),K139+1,K139)</f>
        <v>1</v>
      </c>
      <c r="L140">
        <f>IF(AND(C140&gt;=Personal!$G$28,MAX(L$5:L139)&lt;$AO$8,OR(S139&gt;0,S140&gt;0)),L139+1,0)</f>
        <v>0</v>
      </c>
      <c r="M140" t="str">
        <f>IF(AND(C140&gt;=Personal!$G$28,MAX(L$5:L139)&lt;$AO$8,OR(S139&gt;0,S140&gt;0)),L139+1,"")</f>
        <v/>
      </c>
      <c r="N140">
        <f t="shared" si="162"/>
        <v>2034</v>
      </c>
      <c r="O140">
        <f t="shared" si="163"/>
        <v>51</v>
      </c>
      <c r="P140" s="11">
        <f t="shared" si="171"/>
        <v>17787.97131389787</v>
      </c>
      <c r="Q140" s="11">
        <f>$AD140*I140/(Calculations!$C$18^(A140-1+Calculations!$B$1/30))</f>
        <v>970.81910550755902</v>
      </c>
      <c r="R140" s="11">
        <f>IF(Q140=0,0,SUM(Q140:Q$1071)*I140/Q140)</f>
        <v>486277.78714369569</v>
      </c>
      <c r="S140" s="11">
        <f>IF(S139&gt;0,MAX((S139+I140/2)*(Calculations!$C$18-1)+S139-I140,0),IF(AND(Personal!$G$28=Valuation!C140,Personal!$G$28&gt;Valuation!C139),Personal!$G$26,0))</f>
        <v>0</v>
      </c>
      <c r="T140">
        <f t="shared" si="154"/>
        <v>0</v>
      </c>
      <c r="U140" s="11"/>
      <c r="V140" s="121">
        <f>VLOOKUP(E140,Rates2,5)*VLOOKUP(E140,Mort_Imp_Retirees,C140-'Mort Imp Cume'!$C$4+2)</f>
        <v>1.6379417219660185E-4</v>
      </c>
      <c r="W140" s="15">
        <f t="shared" si="164"/>
        <v>0.99983620582780341</v>
      </c>
      <c r="X140" s="121">
        <f>VLOOKUP(F140,Rates2,6)*VLOOKUP(F140,Mort_Imp_Survivors,C140-'Mort Imp Cume'!$C$4+2)</f>
        <v>1.0543189503839876E-4</v>
      </c>
      <c r="Y140" s="15">
        <f t="shared" si="165"/>
        <v>0.99989456810496158</v>
      </c>
      <c r="Z140" s="121">
        <f>VLOOKUP(F140,Rates2,7)*VLOOKUP(F140,Mort_Imp_Survivors,C140-'Mort Imp Cume'!$C$4+2)</f>
        <v>3.5222557003116003E-4</v>
      </c>
      <c r="AA140" s="15">
        <f t="shared" si="166"/>
        <v>0.99964777442996888</v>
      </c>
      <c r="AB140" s="68">
        <f>PRODUCT(W$4:W139)</f>
        <v>0.9846328982738074</v>
      </c>
      <c r="AC140" s="15">
        <f>PRODUCT(Y$4:Y139)</f>
        <v>0.98869655242848298</v>
      </c>
      <c r="AD140" s="15">
        <f>PRODUCT(AA$4:AA139)</f>
        <v>0.96932212239232851</v>
      </c>
      <c r="AE140" s="15">
        <f t="shared" si="155"/>
        <v>0.97350315193097858</v>
      </c>
      <c r="AF140" s="15">
        <f t="shared" si="156"/>
        <v>1.1129746342828836E-2</v>
      </c>
      <c r="AG140" s="15">
        <f t="shared" si="157"/>
        <v>1.5943733134885955E-4</v>
      </c>
      <c r="AH140" s="15">
        <f t="shared" si="158"/>
        <v>1.5030848750017133E-2</v>
      </c>
      <c r="AI140" s="15">
        <f t="shared" si="167"/>
        <v>3.3625297617544819E-4</v>
      </c>
      <c r="AJ140" s="15">
        <f t="shared" si="168"/>
        <v>1.6127713049029916E-4</v>
      </c>
      <c r="AK140" s="15">
        <f t="shared" si="159"/>
        <v>1.0793253140296423E-4</v>
      </c>
      <c r="AL140">
        <f>IF(AL139&gt;0,AL139+1,IF(AND(B140="January",C140&gt;=Personal!$G$28,F140&lt;=100,AL139=0),1,0))</f>
        <v>0</v>
      </c>
      <c r="AM140">
        <f t="shared" si="169"/>
        <v>0</v>
      </c>
    </row>
    <row r="141" spans="1:39" x14ac:dyDescent="0.2">
      <c r="A141">
        <f t="shared" si="160"/>
        <v>137</v>
      </c>
      <c r="B141" t="str">
        <f t="shared" si="97"/>
        <v>June</v>
      </c>
      <c r="C141">
        <f t="shared" si="152"/>
        <v>2034</v>
      </c>
      <c r="D141">
        <f t="shared" si="99"/>
        <v>203406</v>
      </c>
      <c r="E141">
        <f t="shared" ref="E141:F141" si="177">E129+1</f>
        <v>53</v>
      </c>
      <c r="F141">
        <f t="shared" si="177"/>
        <v>51</v>
      </c>
      <c r="G141" s="11">
        <f>G140*IF($B141="January",(1+IF(C141&gt;Personal!$L$18+1,Calculations!$B$14,Calculations!$B$13)),1)</f>
        <v>1864.8431650420548</v>
      </c>
      <c r="H141" s="11">
        <f>IF(AND(Career!$F$15="Yes",$E141=62,$E140=61),G141,H140*IF($B141="January",(1+IF(C141&gt;Personal!$L$18+1,Calculations!$C$14,Calculations!$C$13)),1))</f>
        <v>1684.4669804827527</v>
      </c>
      <c r="I141" s="11">
        <f>H141*(1-'Retiree Assumptions'!$F$8)</f>
        <v>1482.3309428248224</v>
      </c>
      <c r="J141" s="11"/>
      <c r="K141">
        <f>IF(OR(AND(L142=0,L141&gt;0,S141=0,S140&gt;0),AND(L141=0,L140&gt;0,S141&gt;0,S140&gt;0),AND(L130=0,L129&gt;0,S129=0),AND(B141="February",C141&gt;=Personal!$G$28,C141&lt;=Personal!$G$28+5,L140&gt;0),AND(B141="February",MOD(C141-Personal!$G$28,5)=0,L140&gt;0)),K140+1,K140)</f>
        <v>1</v>
      </c>
      <c r="L141">
        <f>IF(AND(C141&gt;=Personal!$G$28,MAX(L$5:L140)&lt;$AO$8,OR(S140&gt;0,S141&gt;0)),L140+1,0)</f>
        <v>0</v>
      </c>
      <c r="M141" t="str">
        <f>IF(AND(C141&gt;=Personal!$G$28,MAX(L$5:L140)&lt;$AO$8,OR(S140&gt;0,S141&gt;0)),L140+1,"")</f>
        <v/>
      </c>
      <c r="N141">
        <f t="shared" si="162"/>
        <v>2034</v>
      </c>
      <c r="O141">
        <f t="shared" si="163"/>
        <v>51</v>
      </c>
      <c r="P141" s="11">
        <f t="shared" si="171"/>
        <v>17787.97131389787</v>
      </c>
      <c r="Q141" s="11">
        <f>$AD141*I141/(Calculations!$C$18^(A141-1+Calculations!$B$1/30))</f>
        <v>967.68341111331199</v>
      </c>
      <c r="R141" s="11">
        <f>IF(Q141=0,0,SUM(Q141:Q$1071)*I141/Q141)</f>
        <v>486366.39394446247</v>
      </c>
      <c r="S141" s="11">
        <f>IF(S140&gt;0,MAX((S140+I141/2)*(Calculations!$C$18-1)+S140-I141,0),IF(AND(Personal!$G$28=Valuation!C141,Personal!$G$28&gt;Valuation!C140),Personal!$G$26,0))</f>
        <v>0</v>
      </c>
      <c r="T141">
        <f t="shared" si="154"/>
        <v>0</v>
      </c>
      <c r="U141" s="11"/>
      <c r="V141" s="121">
        <f>VLOOKUP(E141,Rates2,5)*VLOOKUP(E141,Mort_Imp_Retirees,C141-'Mort Imp Cume'!$C$4+2)</f>
        <v>1.6379417219660185E-4</v>
      </c>
      <c r="W141" s="15">
        <f t="shared" si="164"/>
        <v>0.99983620582780341</v>
      </c>
      <c r="X141" s="121">
        <f>VLOOKUP(F141,Rates2,6)*VLOOKUP(F141,Mort_Imp_Survivors,C141-'Mort Imp Cume'!$C$4+2)</f>
        <v>1.0543189503839876E-4</v>
      </c>
      <c r="Y141" s="15">
        <f t="shared" si="165"/>
        <v>0.99989456810496158</v>
      </c>
      <c r="Z141" s="121">
        <f>VLOOKUP(F141,Rates2,7)*VLOOKUP(F141,Mort_Imp_Survivors,C141-'Mort Imp Cume'!$C$4+2)</f>
        <v>3.5222557003116003E-4</v>
      </c>
      <c r="AA141" s="15">
        <f t="shared" si="166"/>
        <v>0.99964777442996888</v>
      </c>
      <c r="AB141" s="68">
        <f>PRODUCT(W$4:W140)</f>
        <v>0.9844716211433171</v>
      </c>
      <c r="AC141" s="15">
        <f>PRODUCT(Y$4:Y140)</f>
        <v>0.98859231227734246</v>
      </c>
      <c r="AD141" s="15">
        <f>PRODUCT(AA$4:AA140)</f>
        <v>0.96898070235522515</v>
      </c>
      <c r="AE141" s="15">
        <f t="shared" si="155"/>
        <v>0.97324107631749568</v>
      </c>
      <c r="AF141" s="15">
        <f t="shared" si="156"/>
        <v>1.1230544825821387E-2</v>
      </c>
      <c r="AG141" s="15">
        <f t="shared" si="157"/>
        <v>1.5939440941651402E-4</v>
      </c>
      <c r="AH141" s="15">
        <f t="shared" si="158"/>
        <v>1.5184991832096966E-2</v>
      </c>
      <c r="AI141" s="15">
        <f t="shared" si="167"/>
        <v>3.433870245859675E-4</v>
      </c>
      <c r="AJ141" s="15">
        <f t="shared" si="168"/>
        <v>1.6125071423621625E-4</v>
      </c>
      <c r="AK141" s="15">
        <f t="shared" si="159"/>
        <v>1.079591934093433E-4</v>
      </c>
      <c r="AL141">
        <f>IF(AL140&gt;0,AL140+1,IF(AND(B141="January",C141&gt;=Personal!$G$28,F141&lt;=100,AL140=0),1,0))</f>
        <v>0</v>
      </c>
      <c r="AM141">
        <f t="shared" si="169"/>
        <v>0</v>
      </c>
    </row>
    <row r="142" spans="1:39" x14ac:dyDescent="0.2">
      <c r="A142">
        <f t="shared" si="160"/>
        <v>138</v>
      </c>
      <c r="B142" t="str">
        <f t="shared" si="97"/>
        <v>July</v>
      </c>
      <c r="C142">
        <f t="shared" si="152"/>
        <v>2034</v>
      </c>
      <c r="D142">
        <f t="shared" si="99"/>
        <v>203407</v>
      </c>
      <c r="E142">
        <f t="shared" ref="E142:F142" si="178">E130+1</f>
        <v>53</v>
      </c>
      <c r="F142">
        <f t="shared" si="178"/>
        <v>51</v>
      </c>
      <c r="G142" s="11">
        <f>G141*IF($B142="January",(1+IF(C142&gt;Personal!$L$18+1,Calculations!$B$14,Calculations!$B$13)),1)</f>
        <v>1864.8431650420548</v>
      </c>
      <c r="H142" s="11">
        <f>IF(AND(Career!$F$15="Yes",$E142=62,$E141=61),G142,H141*IF($B142="January",(1+IF(C142&gt;Personal!$L$18+1,Calculations!$C$14,Calculations!$C$13)),1))</f>
        <v>1684.4669804827527</v>
      </c>
      <c r="I142" s="11">
        <f>H142*(1-'Retiree Assumptions'!$F$8)</f>
        <v>1482.3309428248224</v>
      </c>
      <c r="J142" s="11"/>
      <c r="K142">
        <f>IF(OR(AND(L143=0,L142&gt;0,S142=0,S141&gt;0),AND(L142=0,L141&gt;0,S142&gt;0,S141&gt;0),AND(L131=0,L130&gt;0,S130=0),AND(B142="February",C142&gt;=Personal!$G$28,C142&lt;=Personal!$G$28+5,L141&gt;0),AND(B142="February",MOD(C142-Personal!$G$28,5)=0,L141&gt;0)),K141+1,K141)</f>
        <v>1</v>
      </c>
      <c r="L142">
        <f>IF(AND(C142&gt;=Personal!$G$28,MAX(L$5:L141)&lt;$AO$8,OR(S141&gt;0,S142&gt;0)),L141+1,0)</f>
        <v>0</v>
      </c>
      <c r="M142" t="str">
        <f>IF(AND(C142&gt;=Personal!$G$28,MAX(L$5:L141)&lt;$AO$8,OR(S141&gt;0,S142&gt;0)),L141+1,"")</f>
        <v/>
      </c>
      <c r="N142">
        <f t="shared" si="162"/>
        <v>2034</v>
      </c>
      <c r="O142">
        <f t="shared" si="163"/>
        <v>51</v>
      </c>
      <c r="P142" s="11">
        <f t="shared" si="171"/>
        <v>17787.97131389787</v>
      </c>
      <c r="Q142" s="11">
        <f>$AD142*I142/(Calculations!$C$18^(A142-1+Calculations!$B$1/30))</f>
        <v>964.55784484620881</v>
      </c>
      <c r="R142" s="11">
        <f>IF(Q142=0,0,SUM(Q142:Q$1071)*I142/Q142)</f>
        <v>486455.28786790324</v>
      </c>
      <c r="S142" s="11">
        <f>IF(S141&gt;0,MAX((S141+I142/2)*(Calculations!$C$18-1)+S141-I142,0),IF(AND(Personal!$G$28=Valuation!C142,Personal!$G$28&gt;Valuation!C141),Personal!$G$26,0))</f>
        <v>0</v>
      </c>
      <c r="T142">
        <f t="shared" si="154"/>
        <v>0</v>
      </c>
      <c r="U142" s="11"/>
      <c r="V142" s="121">
        <f>VLOOKUP(E142,Rates2,5)*VLOOKUP(E142,Mort_Imp_Retirees,C142-'Mort Imp Cume'!$C$4+2)</f>
        <v>1.6379417219660185E-4</v>
      </c>
      <c r="W142" s="15">
        <f t="shared" si="164"/>
        <v>0.99983620582780341</v>
      </c>
      <c r="X142" s="121">
        <f>VLOOKUP(F142,Rates2,6)*VLOOKUP(F142,Mort_Imp_Survivors,C142-'Mort Imp Cume'!$C$4+2)</f>
        <v>1.0543189503839876E-4</v>
      </c>
      <c r="Y142" s="15">
        <f t="shared" si="165"/>
        <v>0.99989456810496158</v>
      </c>
      <c r="Z142" s="121">
        <f>VLOOKUP(F142,Rates2,7)*VLOOKUP(F142,Mort_Imp_Survivors,C142-'Mort Imp Cume'!$C$4+2)</f>
        <v>3.5222557003116003E-4</v>
      </c>
      <c r="AA142" s="15">
        <f t="shared" si="166"/>
        <v>0.99964777442996888</v>
      </c>
      <c r="AB142" s="68">
        <f>PRODUCT(W$4:W141)</f>
        <v>0.98431037042908087</v>
      </c>
      <c r="AC142" s="15">
        <f>PRODUCT(Y$4:Y141)</f>
        <v>0.98848808311643865</v>
      </c>
      <c r="AD142" s="15">
        <f>PRODUCT(AA$4:AA141)</f>
        <v>0.96863940257498893</v>
      </c>
      <c r="AE142" s="15">
        <f t="shared" si="155"/>
        <v>0.97297907125707384</v>
      </c>
      <c r="AF142" s="15">
        <f t="shared" si="156"/>
        <v>1.1331299172007059E-2</v>
      </c>
      <c r="AG142" s="15">
        <f t="shared" si="157"/>
        <v>1.5935149903913034E-4</v>
      </c>
      <c r="AH142" s="15">
        <f t="shared" si="158"/>
        <v>1.5339037699109503E-2</v>
      </c>
      <c r="AI142" s="15">
        <f t="shared" si="167"/>
        <v>3.5059187180960447E-4</v>
      </c>
      <c r="AJ142" s="15">
        <f t="shared" si="168"/>
        <v>1.6122430230896184E-4</v>
      </c>
      <c r="AK142" s="15">
        <f t="shared" si="159"/>
        <v>1.0798582861263282E-4</v>
      </c>
      <c r="AL142">
        <f>IF(AL141&gt;0,AL141+1,IF(AND(B142="January",C142&gt;=Personal!$G$28,F142&lt;=100,AL141=0),1,0))</f>
        <v>0</v>
      </c>
      <c r="AM142">
        <f t="shared" si="169"/>
        <v>0</v>
      </c>
    </row>
    <row r="143" spans="1:39" x14ac:dyDescent="0.2">
      <c r="A143">
        <f t="shared" si="160"/>
        <v>139</v>
      </c>
      <c r="B143" t="str">
        <f t="shared" si="97"/>
        <v>August</v>
      </c>
      <c r="C143">
        <f t="shared" si="152"/>
        <v>2034</v>
      </c>
      <c r="D143">
        <f t="shared" si="99"/>
        <v>203408</v>
      </c>
      <c r="E143">
        <f t="shared" ref="E143:F143" si="179">E131+1</f>
        <v>53</v>
      </c>
      <c r="F143">
        <f t="shared" si="179"/>
        <v>51</v>
      </c>
      <c r="G143" s="11">
        <f>G142*IF($B143="January",(1+IF(C143&gt;Personal!$L$18+1,Calculations!$B$14,Calculations!$B$13)),1)</f>
        <v>1864.8431650420548</v>
      </c>
      <c r="H143" s="11">
        <f>IF(AND(Career!$F$15="Yes",$E143=62,$E142=61),G143,H142*IF($B143="January",(1+IF(C143&gt;Personal!$L$18+1,Calculations!$C$14,Calculations!$C$13)),1))</f>
        <v>1684.4669804827527</v>
      </c>
      <c r="I143" s="11">
        <f>H143*(1-'Retiree Assumptions'!$F$8)</f>
        <v>1482.3309428248224</v>
      </c>
      <c r="J143" s="11"/>
      <c r="K143">
        <f>IF(OR(AND(L144=0,L143&gt;0,S143=0,S142&gt;0),AND(L143=0,L142&gt;0,S143&gt;0,S142&gt;0),AND(L132=0,L131&gt;0,S131=0),AND(B143="February",C143&gt;=Personal!$G$28,C143&lt;=Personal!$G$28+5,L142&gt;0),AND(B143="February",MOD(C143-Personal!$G$28,5)=0,L142&gt;0)),K142+1,K142)</f>
        <v>1</v>
      </c>
      <c r="L143">
        <f>IF(AND(C143&gt;=Personal!$G$28,MAX(L$5:L142)&lt;$AO$8,OR(S142&gt;0,S143&gt;0)),L142+1,0)</f>
        <v>0</v>
      </c>
      <c r="M143" t="str">
        <f>IF(AND(C143&gt;=Personal!$G$28,MAX(L$5:L142)&lt;$AO$8,OR(S142&gt;0,S143&gt;0)),L142+1,"")</f>
        <v/>
      </c>
      <c r="N143">
        <f t="shared" si="162"/>
        <v>2034</v>
      </c>
      <c r="O143">
        <f t="shared" si="163"/>
        <v>51</v>
      </c>
      <c r="P143" s="11">
        <f t="shared" si="171"/>
        <v>17787.97131389787</v>
      </c>
      <c r="Q143" s="11">
        <f>$AD143*I143/(Calculations!$C$18^(A143-1+Calculations!$B$1/30))</f>
        <v>961.44237399293388</v>
      </c>
      <c r="R143" s="11">
        <f>IF(Q143=0,0,SUM(Q143:Q$1071)*I143/Q143)</f>
        <v>486544.46984441398</v>
      </c>
      <c r="S143" s="11">
        <f>IF(S142&gt;0,MAX((S142+I143/2)*(Calculations!$C$18-1)+S142-I143,0),IF(AND(Personal!$G$28=Valuation!C143,Personal!$G$28&gt;Valuation!C142),Personal!$G$26,0))</f>
        <v>0</v>
      </c>
      <c r="T143">
        <f t="shared" si="154"/>
        <v>0</v>
      </c>
      <c r="U143" s="11"/>
      <c r="V143" s="121">
        <f>VLOOKUP(E143,Rates2,5)*VLOOKUP(E143,Mort_Imp_Retirees,C143-'Mort Imp Cume'!$C$4+2)</f>
        <v>1.6379417219660185E-4</v>
      </c>
      <c r="W143" s="15">
        <f t="shared" si="164"/>
        <v>0.99983620582780341</v>
      </c>
      <c r="X143" s="121">
        <f>VLOOKUP(F143,Rates2,6)*VLOOKUP(F143,Mort_Imp_Survivors,C143-'Mort Imp Cume'!$C$4+2)</f>
        <v>1.0543189503839876E-4</v>
      </c>
      <c r="Y143" s="15">
        <f t="shared" si="165"/>
        <v>0.99989456810496158</v>
      </c>
      <c r="Z143" s="121">
        <f>VLOOKUP(F143,Rates2,7)*VLOOKUP(F143,Mort_Imp_Survivors,C143-'Mort Imp Cume'!$C$4+2)</f>
        <v>3.5222557003116003E-4</v>
      </c>
      <c r="AA143" s="15">
        <f t="shared" si="166"/>
        <v>0.99964777442996888</v>
      </c>
      <c r="AB143" s="68">
        <f>PRODUCT(W$4:W142)</f>
        <v>0.98414914612677196</v>
      </c>
      <c r="AC143" s="15">
        <f>PRODUCT(Y$4:Y142)</f>
        <v>0.98838386494461283</v>
      </c>
      <c r="AD143" s="15">
        <f>PRODUCT(AA$4:AA142)</f>
        <v>0.96829822300926238</v>
      </c>
      <c r="AE143" s="15">
        <f t="shared" si="155"/>
        <v>0.97271713673071947</v>
      </c>
      <c r="AF143" s="15">
        <f t="shared" si="156"/>
        <v>1.1432009396052543E-2</v>
      </c>
      <c r="AG143" s="15">
        <f t="shared" si="157"/>
        <v>1.5930860021359783E-4</v>
      </c>
      <c r="AH143" s="15">
        <f t="shared" si="158"/>
        <v>1.5492986396851335E-2</v>
      </c>
      <c r="AI143" s="15">
        <f t="shared" si="167"/>
        <v>3.5786747637665296E-4</v>
      </c>
      <c r="AJ143" s="15">
        <f t="shared" si="168"/>
        <v>1.6119789470782716E-4</v>
      </c>
      <c r="AK143" s="15">
        <f t="shared" si="159"/>
        <v>1.0801243702696096E-4</v>
      </c>
      <c r="AL143">
        <f>IF(AL142&gt;0,AL142+1,IF(AND(B143="January",C143&gt;=Personal!$G$28,F143&lt;=100,AL142=0),1,0))</f>
        <v>0</v>
      </c>
      <c r="AM143">
        <f t="shared" si="169"/>
        <v>0</v>
      </c>
    </row>
    <row r="144" spans="1:39" x14ac:dyDescent="0.2">
      <c r="A144">
        <f t="shared" si="160"/>
        <v>140</v>
      </c>
      <c r="B144" t="str">
        <f t="shared" ref="B144:B207" si="180">B132</f>
        <v>September</v>
      </c>
      <c r="C144">
        <f t="shared" si="152"/>
        <v>2034</v>
      </c>
      <c r="D144">
        <f t="shared" si="99"/>
        <v>203409</v>
      </c>
      <c r="E144">
        <f t="shared" ref="E144:F144" si="181">E132+1</f>
        <v>53</v>
      </c>
      <c r="F144">
        <f t="shared" si="181"/>
        <v>51</v>
      </c>
      <c r="G144" s="11">
        <f>G143*IF($B144="January",(1+IF(C144&gt;Personal!$L$18+1,Calculations!$B$14,Calculations!$B$13)),1)</f>
        <v>1864.8431650420548</v>
      </c>
      <c r="H144" s="11">
        <f>IF(AND(Career!$F$15="Yes",$E144=62,$E143=61),G144,H143*IF($B144="January",(1+IF(C144&gt;Personal!$L$18+1,Calculations!$C$14,Calculations!$C$13)),1))</f>
        <v>1684.4669804827527</v>
      </c>
      <c r="I144" s="11">
        <f>H144*(1-'Retiree Assumptions'!$F$8)</f>
        <v>1482.3309428248224</v>
      </c>
      <c r="J144" s="11"/>
      <c r="K144">
        <f>IF(OR(AND(L145=0,L144&gt;0,S144=0,S143&gt;0),AND(L144=0,L143&gt;0,S144&gt;0,S143&gt;0),AND(L133=0,L132&gt;0,S132=0),AND(B144="February",C144&gt;=Personal!$G$28,C144&lt;=Personal!$G$28+5,L143&gt;0),AND(B144="February",MOD(C144-Personal!$G$28,5)=0,L143&gt;0)),K143+1,K143)</f>
        <v>1</v>
      </c>
      <c r="L144">
        <f>IF(AND(C144&gt;=Personal!$G$28,MAX(L$5:L143)&lt;$AO$8,OR(S143&gt;0,S144&gt;0)),L143+1,0)</f>
        <v>0</v>
      </c>
      <c r="M144" t="str">
        <f>IF(AND(C144&gt;=Personal!$G$28,MAX(L$5:L143)&lt;$AO$8,OR(S143&gt;0,S144&gt;0)),L143+1,"")</f>
        <v/>
      </c>
      <c r="N144">
        <f t="shared" si="162"/>
        <v>2034</v>
      </c>
      <c r="O144">
        <f t="shared" si="163"/>
        <v>51</v>
      </c>
      <c r="P144" s="11">
        <f t="shared" si="171"/>
        <v>17787.97131389787</v>
      </c>
      <c r="Q144" s="11">
        <f>$AD144*I144/(Calculations!$C$18^(A144-1+Calculations!$B$1/30))</f>
        <v>958.33696594583444</v>
      </c>
      <c r="R144" s="11">
        <f>IF(Q144=0,0,SUM(Q144:Q$1071)*I144/Q144)</f>
        <v>486633.94080740592</v>
      </c>
      <c r="S144" s="11">
        <f>IF(S143&gt;0,MAX((S143+I144/2)*(Calculations!$C$18-1)+S143-I144,0),IF(AND(Personal!$G$28=Valuation!C144,Personal!$G$28&gt;Valuation!C143),Personal!$G$26,0))</f>
        <v>0</v>
      </c>
      <c r="T144">
        <f t="shared" si="154"/>
        <v>0</v>
      </c>
      <c r="U144" s="11"/>
      <c r="V144" s="121">
        <f>VLOOKUP(E144,Rates2,5)*VLOOKUP(E144,Mort_Imp_Retirees,C144-'Mort Imp Cume'!$C$4+2)</f>
        <v>1.6379417219660185E-4</v>
      </c>
      <c r="W144" s="15">
        <f t="shared" si="164"/>
        <v>0.99983620582780341</v>
      </c>
      <c r="X144" s="121">
        <f>VLOOKUP(F144,Rates2,6)*VLOOKUP(F144,Mort_Imp_Survivors,C144-'Mort Imp Cume'!$C$4+2)</f>
        <v>1.0543189503839876E-4</v>
      </c>
      <c r="Y144" s="15">
        <f t="shared" si="165"/>
        <v>0.99989456810496158</v>
      </c>
      <c r="Z144" s="121">
        <f>VLOOKUP(F144,Rates2,7)*VLOOKUP(F144,Mort_Imp_Survivors,C144-'Mort Imp Cume'!$C$4+2)</f>
        <v>3.5222557003116003E-4</v>
      </c>
      <c r="AA144" s="15">
        <f t="shared" si="166"/>
        <v>0.99964777442996888</v>
      </c>
      <c r="AB144" s="68">
        <f>PRODUCT(W$4:W143)</f>
        <v>0.98398794823206415</v>
      </c>
      <c r="AC144" s="15">
        <f>PRODUCT(Y$4:Y143)</f>
        <v>0.98827965776070636</v>
      </c>
      <c r="AD144" s="15">
        <f>PRODUCT(AA$4:AA143)</f>
        <v>0.96795716361570283</v>
      </c>
      <c r="AE144" s="15">
        <f t="shared" si="155"/>
        <v>0.97245527271944399</v>
      </c>
      <c r="AF144" s="15">
        <f t="shared" si="156"/>
        <v>1.153267551262014E-2</v>
      </c>
      <c r="AG144" s="15">
        <f t="shared" si="157"/>
        <v>1.5926571293680653E-4</v>
      </c>
      <c r="AH144" s="15">
        <f t="shared" si="158"/>
        <v>1.5646837971099815E-2</v>
      </c>
      <c r="AI144" s="15">
        <f t="shared" si="167"/>
        <v>3.6521379683605859E-4</v>
      </c>
      <c r="AJ144" s="15">
        <f t="shared" si="168"/>
        <v>1.6117149143210366E-4</v>
      </c>
      <c r="AK144" s="15">
        <f t="shared" si="159"/>
        <v>1.0803901866644968E-4</v>
      </c>
      <c r="AL144">
        <f>IF(AL143&gt;0,AL143+1,IF(AND(B144="January",C144&gt;=Personal!$G$28,F144&lt;=100,AL143=0),1,0))</f>
        <v>0</v>
      </c>
      <c r="AM144">
        <f t="shared" si="169"/>
        <v>0</v>
      </c>
    </row>
    <row r="145" spans="1:39" x14ac:dyDescent="0.2">
      <c r="A145">
        <f t="shared" si="160"/>
        <v>141</v>
      </c>
      <c r="B145" t="str">
        <f t="shared" si="180"/>
        <v>October</v>
      </c>
      <c r="C145">
        <f t="shared" si="152"/>
        <v>2034</v>
      </c>
      <c r="D145">
        <f t="shared" ref="D145:D208" si="182">D133+100</f>
        <v>203410</v>
      </c>
      <c r="E145">
        <f t="shared" ref="E145:F145" si="183">E133+1</f>
        <v>53</v>
      </c>
      <c r="F145">
        <f t="shared" si="183"/>
        <v>51</v>
      </c>
      <c r="G145" s="11">
        <f>G144*IF($B145="January",(1+IF(C145&gt;Personal!$L$18+1,Calculations!$B$14,Calculations!$B$13)),1)</f>
        <v>1864.8431650420548</v>
      </c>
      <c r="H145" s="11">
        <f>IF(AND(Career!$F$15="Yes",$E145=62,$E144=61),G145,H144*IF($B145="January",(1+IF(C145&gt;Personal!$L$18+1,Calculations!$C$14,Calculations!$C$13)),1))</f>
        <v>1684.4669804827527</v>
      </c>
      <c r="I145" s="11">
        <f>H145*(1-'Retiree Assumptions'!$F$8)</f>
        <v>1482.3309428248224</v>
      </c>
      <c r="J145" s="11"/>
      <c r="K145">
        <f>IF(OR(AND(L146=0,L145&gt;0,S145=0,S144&gt;0),AND(L145=0,L144&gt;0,S145&gt;0,S144&gt;0),AND(L134=0,L133&gt;0,S133=0),AND(B145="February",C145&gt;=Personal!$G$28,C145&lt;=Personal!$G$28+5,L144&gt;0),AND(B145="February",MOD(C145-Personal!$G$28,5)=0,L144&gt;0)),K144+1,K144)</f>
        <v>1</v>
      </c>
      <c r="L145">
        <f>IF(AND(C145&gt;=Personal!$G$28,MAX(L$5:L144)&lt;$AO$8,OR(S144&gt;0,S145&gt;0)),L144+1,0)</f>
        <v>0</v>
      </c>
      <c r="M145" t="str">
        <f>IF(AND(C145&gt;=Personal!$G$28,MAX(L$5:L144)&lt;$AO$8,OR(S144&gt;0,S145&gt;0)),L144+1,"")</f>
        <v/>
      </c>
      <c r="N145">
        <f t="shared" si="162"/>
        <v>2034</v>
      </c>
      <c r="O145">
        <f t="shared" si="163"/>
        <v>51</v>
      </c>
      <c r="P145" s="11">
        <f t="shared" si="171"/>
        <v>17787.97131389787</v>
      </c>
      <c r="Q145" s="11">
        <f>$AD145*I145/(Calculations!$C$18^(A145-1+Calculations!$B$1/30))</f>
        <v>955.2415882025781</v>
      </c>
      <c r="R145" s="11">
        <f>IF(Q145=0,0,SUM(Q145:Q$1071)*I145/Q145)</f>
        <v>486723.70169331477</v>
      </c>
      <c r="S145" s="11">
        <f>IF(S144&gt;0,MAX((S144+I145/2)*(Calculations!$C$18-1)+S144-I145,0),IF(AND(Personal!$G$28=Valuation!C145,Personal!$G$28&gt;Valuation!C144),Personal!$G$26,0))</f>
        <v>0</v>
      </c>
      <c r="T145">
        <f t="shared" si="154"/>
        <v>0</v>
      </c>
      <c r="U145" s="11"/>
      <c r="V145" s="121">
        <f>VLOOKUP(E145,Rates2,5)*VLOOKUP(E145,Mort_Imp_Retirees,C145-'Mort Imp Cume'!$C$4+2)</f>
        <v>1.6379417219660185E-4</v>
      </c>
      <c r="W145" s="15">
        <f t="shared" si="164"/>
        <v>0.99983620582780341</v>
      </c>
      <c r="X145" s="121">
        <f>VLOOKUP(F145,Rates2,6)*VLOOKUP(F145,Mort_Imp_Survivors,C145-'Mort Imp Cume'!$C$4+2)</f>
        <v>1.0543189503839876E-4</v>
      </c>
      <c r="Y145" s="15">
        <f t="shared" si="165"/>
        <v>0.99989456810496158</v>
      </c>
      <c r="Z145" s="121">
        <f>VLOOKUP(F145,Rates2,7)*VLOOKUP(F145,Mort_Imp_Survivors,C145-'Mort Imp Cume'!$C$4+2)</f>
        <v>3.5222557003116003E-4</v>
      </c>
      <c r="AA145" s="15">
        <f t="shared" si="166"/>
        <v>0.99964777442996888</v>
      </c>
      <c r="AB145" s="68">
        <f>PRODUCT(W$4:W144)</f>
        <v>0.98382677674063201</v>
      </c>
      <c r="AC145" s="15">
        <f>PRODUCT(Y$4:Y144)</f>
        <v>0.98817546156356073</v>
      </c>
      <c r="AD145" s="15">
        <f>PRODUCT(AA$4:AA144)</f>
        <v>0.96761622435198258</v>
      </c>
      <c r="AE145" s="15">
        <f t="shared" si="155"/>
        <v>0.97219347920426424</v>
      </c>
      <c r="AF145" s="15">
        <f t="shared" si="156"/>
        <v>1.1633297536367758E-2</v>
      </c>
      <c r="AG145" s="15">
        <f t="shared" si="157"/>
        <v>1.5922283720564743E-4</v>
      </c>
      <c r="AH145" s="15">
        <f t="shared" si="158"/>
        <v>1.5800592467613065E-2</v>
      </c>
      <c r="AI145" s="15">
        <f t="shared" si="167"/>
        <v>3.7263079175493471E-4</v>
      </c>
      <c r="AJ145" s="15">
        <f t="shared" si="168"/>
        <v>1.6114509248108284E-4</v>
      </c>
      <c r="AK145" s="15">
        <f t="shared" si="159"/>
        <v>1.0806557354521476E-4</v>
      </c>
      <c r="AL145">
        <f>IF(AL144&gt;0,AL144+1,IF(AND(B145="January",C145&gt;=Personal!$G$28,F145&lt;=100,AL144=0),1,0))</f>
        <v>0</v>
      </c>
      <c r="AM145">
        <f t="shared" si="169"/>
        <v>0</v>
      </c>
    </row>
    <row r="146" spans="1:39" x14ac:dyDescent="0.2">
      <c r="A146">
        <f t="shared" si="160"/>
        <v>142</v>
      </c>
      <c r="B146" t="str">
        <f t="shared" si="180"/>
        <v>November</v>
      </c>
      <c r="C146">
        <f t="shared" si="152"/>
        <v>2034</v>
      </c>
      <c r="D146">
        <f t="shared" si="182"/>
        <v>203411</v>
      </c>
      <c r="E146">
        <f t="shared" ref="E146:F146" si="184">E134+1</f>
        <v>53</v>
      </c>
      <c r="F146">
        <f t="shared" si="184"/>
        <v>51</v>
      </c>
      <c r="G146" s="11">
        <f>G145*IF($B146="January",(1+IF(C146&gt;Personal!$L$18+1,Calculations!$B$14,Calculations!$B$13)),1)</f>
        <v>1864.8431650420548</v>
      </c>
      <c r="H146" s="11">
        <f>IF(AND(Career!$F$15="Yes",$E146=62,$E145=61),G146,H145*IF($B146="January",(1+IF(C146&gt;Personal!$L$18+1,Calculations!$C$14,Calculations!$C$13)),1))</f>
        <v>1684.4669804827527</v>
      </c>
      <c r="I146" s="11">
        <f>H146*(1-'Retiree Assumptions'!$F$8)</f>
        <v>1482.3309428248224</v>
      </c>
      <c r="J146" s="11"/>
      <c r="K146">
        <f>IF(OR(AND(L147=0,L146&gt;0,S146=0,S145&gt;0),AND(L146=0,L145&gt;0,S146&gt;0,S145&gt;0),AND(L135=0,L134&gt;0,S134=0),AND(B146="February",C146&gt;=Personal!$G$28,C146&lt;=Personal!$G$28+5,L145&gt;0),AND(B146="February",MOD(C146-Personal!$G$28,5)=0,L145&gt;0)),K145+1,K145)</f>
        <v>1</v>
      </c>
      <c r="L146">
        <f>IF(AND(C146&gt;=Personal!$G$28,MAX(L$5:L145)&lt;$AO$8,OR(S145&gt;0,S146&gt;0)),L145+1,0)</f>
        <v>0</v>
      </c>
      <c r="M146" t="str">
        <f>IF(AND(C146&gt;=Personal!$G$28,MAX(L$5:L145)&lt;$AO$8,OR(S145&gt;0,S146&gt;0)),L145+1,"")</f>
        <v/>
      </c>
      <c r="N146">
        <f t="shared" si="162"/>
        <v>2034</v>
      </c>
      <c r="O146">
        <f t="shared" si="163"/>
        <v>51</v>
      </c>
      <c r="P146" s="11">
        <f t="shared" si="171"/>
        <v>17787.97131389787</v>
      </c>
      <c r="Q146" s="11">
        <f>$AD146*I146/(Calculations!$C$18^(A146-1+Calculations!$B$1/30))</f>
        <v>952.15620836581365</v>
      </c>
      <c r="R146" s="11">
        <f>IF(Q146=0,0,SUM(Q146:Q$1071)*I146/Q146)</f>
        <v>486813.75344161061</v>
      </c>
      <c r="S146" s="11">
        <f>IF(S145&gt;0,MAX((S145+I146/2)*(Calculations!$C$18-1)+S145-I146,0),IF(AND(Personal!$G$28=Valuation!C146,Personal!$G$28&gt;Valuation!C145),Personal!$G$26,0))</f>
        <v>0</v>
      </c>
      <c r="T146">
        <f t="shared" si="154"/>
        <v>0</v>
      </c>
      <c r="U146" s="11"/>
      <c r="V146" s="121">
        <f>VLOOKUP(E146,Rates2,5)*VLOOKUP(E146,Mort_Imp_Retirees,C146-'Mort Imp Cume'!$C$4+2)</f>
        <v>1.6379417219660185E-4</v>
      </c>
      <c r="W146" s="15">
        <f t="shared" si="164"/>
        <v>0.99983620582780341</v>
      </c>
      <c r="X146" s="121">
        <f>VLOOKUP(F146,Rates2,6)*VLOOKUP(F146,Mort_Imp_Survivors,C146-'Mort Imp Cume'!$C$4+2)</f>
        <v>1.0543189503839876E-4</v>
      </c>
      <c r="Y146" s="15">
        <f t="shared" si="165"/>
        <v>0.99989456810496158</v>
      </c>
      <c r="Z146" s="121">
        <f>VLOOKUP(F146,Rates2,7)*VLOOKUP(F146,Mort_Imp_Survivors,C146-'Mort Imp Cume'!$C$4+2)</f>
        <v>3.5222557003116003E-4</v>
      </c>
      <c r="AA146" s="15">
        <f t="shared" si="166"/>
        <v>0.99964777442996888</v>
      </c>
      <c r="AB146" s="68">
        <f>PRODUCT(W$4:W145)</f>
        <v>0.98366563164815091</v>
      </c>
      <c r="AC146" s="15">
        <f>PRODUCT(Y$4:Y145)</f>
        <v>0.98807127635201764</v>
      </c>
      <c r="AD146" s="15">
        <f>PRODUCT(AA$4:AA145)</f>
        <v>0.9672754051757888</v>
      </c>
      <c r="AE146" s="15">
        <f t="shared" si="155"/>
        <v>0.97193175616620209</v>
      </c>
      <c r="AF146" s="15">
        <f t="shared" si="156"/>
        <v>1.1733875481948807E-2</v>
      </c>
      <c r="AG146" s="15">
        <f t="shared" si="157"/>
        <v>1.5917997301701244E-4</v>
      </c>
      <c r="AH146" s="15">
        <f t="shared" si="158"/>
        <v>1.5954249932129981E-2</v>
      </c>
      <c r="AI146" s="15">
        <f t="shared" si="167"/>
        <v>3.8011841971912624E-4</v>
      </c>
      <c r="AJ146" s="15">
        <f t="shared" si="168"/>
        <v>1.6111869785405636E-4</v>
      </c>
      <c r="AK146" s="15">
        <f t="shared" si="159"/>
        <v>1.0809210167736567E-4</v>
      </c>
      <c r="AL146">
        <f>IF(AL145&gt;0,AL145+1,IF(AND(B146="January",C146&gt;=Personal!$G$28,F146&lt;=100,AL145=0),1,0))</f>
        <v>0</v>
      </c>
      <c r="AM146">
        <f t="shared" si="169"/>
        <v>0</v>
      </c>
    </row>
    <row r="147" spans="1:39" x14ac:dyDescent="0.2">
      <c r="A147">
        <f t="shared" si="160"/>
        <v>143</v>
      </c>
      <c r="B147" t="str">
        <f t="shared" si="180"/>
        <v>December</v>
      </c>
      <c r="C147">
        <f t="shared" si="152"/>
        <v>2034</v>
      </c>
      <c r="D147">
        <f t="shared" si="182"/>
        <v>203412</v>
      </c>
      <c r="E147">
        <f t="shared" ref="E147:F147" si="185">E135+1</f>
        <v>53</v>
      </c>
      <c r="F147">
        <f t="shared" si="185"/>
        <v>51</v>
      </c>
      <c r="G147" s="11">
        <f>G146*IF($B147="January",(1+IF(C147&gt;Personal!$L$18+1,Calculations!$B$14,Calculations!$B$13)),1)</f>
        <v>1864.8431650420548</v>
      </c>
      <c r="H147" s="11">
        <f>IF(AND(Career!$F$15="Yes",$E147=62,$E146=61),G147,H146*IF($B147="January",(1+IF(C147&gt;Personal!$L$18+1,Calculations!$C$14,Calculations!$C$13)),1))</f>
        <v>1684.4669804827527</v>
      </c>
      <c r="I147" s="11">
        <f>H147*(1-'Retiree Assumptions'!$F$8)</f>
        <v>1482.3309428248224</v>
      </c>
      <c r="J147" s="11"/>
      <c r="K147">
        <f>IF(OR(AND(L148=0,L147&gt;0,S147=0,S146&gt;0),AND(L147=0,L146&gt;0,S147&gt;0,S146&gt;0),AND(L136=0,L135&gt;0,S135=0),AND(B147="February",C147&gt;=Personal!$G$28,C147&lt;=Personal!$G$28+5,L146&gt;0),AND(B147="February",MOD(C147-Personal!$G$28,5)=0,L146&gt;0)),K146+1,K146)</f>
        <v>1</v>
      </c>
      <c r="L147">
        <f>IF(AND(C147&gt;=Personal!$G$28,MAX(L$5:L146)&lt;$AO$8,OR(S146&gt;0,S147&gt;0)),L146+1,0)</f>
        <v>0</v>
      </c>
      <c r="M147" t="str">
        <f>IF(AND(C147&gt;=Personal!$G$28,MAX(L$5:L146)&lt;$AO$8,OR(S146&gt;0,S147&gt;0)),L146+1,"")</f>
        <v/>
      </c>
      <c r="N147">
        <f t="shared" si="162"/>
        <v>2034</v>
      </c>
      <c r="O147">
        <f t="shared" si="163"/>
        <v>51</v>
      </c>
      <c r="P147" s="11">
        <f t="shared" si="171"/>
        <v>17787.97131389787</v>
      </c>
      <c r="Q147" s="11">
        <f>$AD147*I147/(Calculations!$C$18^(A147-1+Calculations!$B$1/30))</f>
        <v>949.08079414283213</v>
      </c>
      <c r="R147" s="11">
        <f>IF(Q147=0,0,SUM(Q147:Q$1071)*I147/Q147)</f>
        <v>486904.09699480771</v>
      </c>
      <c r="S147" s="11">
        <f>IF(S146&gt;0,MAX((S146+I147/2)*(Calculations!$C$18-1)+S146-I147,0),IF(AND(Personal!$G$28=Valuation!C147,Personal!$G$28&gt;Valuation!C146),Personal!$G$26,0))</f>
        <v>0</v>
      </c>
      <c r="T147">
        <f t="shared" si="154"/>
        <v>0</v>
      </c>
      <c r="U147" s="11"/>
      <c r="V147" s="121">
        <f>VLOOKUP(E147,Rates2,5)*VLOOKUP(E147,Mort_Imp_Retirees,C147-'Mort Imp Cume'!$C$4+2)</f>
        <v>1.6379417219660185E-4</v>
      </c>
      <c r="W147" s="15">
        <f t="shared" si="164"/>
        <v>0.99983620582780341</v>
      </c>
      <c r="X147" s="121">
        <f>VLOOKUP(F147,Rates2,6)*VLOOKUP(F147,Mort_Imp_Survivors,C147-'Mort Imp Cume'!$C$4+2)</f>
        <v>1.0543189503839876E-4</v>
      </c>
      <c r="Y147" s="15">
        <f t="shared" si="165"/>
        <v>0.99989456810496158</v>
      </c>
      <c r="Z147" s="121">
        <f>VLOOKUP(F147,Rates2,7)*VLOOKUP(F147,Mort_Imp_Survivors,C147-'Mort Imp Cume'!$C$4+2)</f>
        <v>3.5222557003116003E-4</v>
      </c>
      <c r="AA147" s="15">
        <f t="shared" si="166"/>
        <v>0.99964777442996888</v>
      </c>
      <c r="AB147" s="68">
        <f>PRODUCT(W$4:W146)</f>
        <v>0.98350451295029684</v>
      </c>
      <c r="AC147" s="15">
        <f>PRODUCT(Y$4:Y146)</f>
        <v>0.98796710212491878</v>
      </c>
      <c r="AD147" s="15">
        <f>PRODUCT(AA$4:AA146)</f>
        <v>0.96693470604482368</v>
      </c>
      <c r="AE147" s="15">
        <f t="shared" si="155"/>
        <v>0.97167010358628447</v>
      </c>
      <c r="AF147" s="15">
        <f t="shared" si="156"/>
        <v>1.1834409364012413E-2</v>
      </c>
      <c r="AG147" s="15">
        <f t="shared" si="157"/>
        <v>1.5913712036779413E-4</v>
      </c>
      <c r="AH147" s="15">
        <f t="shared" si="158"/>
        <v>1.6107810410370231E-2</v>
      </c>
      <c r="AI147" s="15">
        <f t="shared" si="167"/>
        <v>3.8767663933288177E-4</v>
      </c>
      <c r="AJ147" s="15">
        <f t="shared" si="168"/>
        <v>1.6109230755031597E-4</v>
      </c>
      <c r="AK147" s="15">
        <f t="shared" si="159"/>
        <v>1.081186030770057E-4</v>
      </c>
      <c r="AL147">
        <f>IF(AL146&gt;0,AL146+1,IF(AND(B147="January",C147&gt;=Personal!$G$28,F147&lt;=100,AL146=0),1,0))</f>
        <v>0</v>
      </c>
      <c r="AM147">
        <f t="shared" si="169"/>
        <v>0</v>
      </c>
    </row>
    <row r="148" spans="1:39" x14ac:dyDescent="0.2">
      <c r="A148">
        <f t="shared" si="160"/>
        <v>144</v>
      </c>
      <c r="B148" t="str">
        <f t="shared" si="180"/>
        <v>January</v>
      </c>
      <c r="C148">
        <f t="shared" si="152"/>
        <v>2035</v>
      </c>
      <c r="D148">
        <f t="shared" si="182"/>
        <v>203501</v>
      </c>
      <c r="E148">
        <f t="shared" ref="E148:F148" si="186">E136+1</f>
        <v>54</v>
      </c>
      <c r="F148">
        <f t="shared" si="186"/>
        <v>52</v>
      </c>
      <c r="G148" s="11">
        <f>G147*IF($B148="January",(1+IF(C148&gt;Personal!$L$18+1,Calculations!$B$14,Calculations!$B$13)),1)</f>
        <v>1911.464244168106</v>
      </c>
      <c r="H148" s="11">
        <f>IF(AND(Career!$F$15="Yes",$E148=62,$E147=61),G148,H147*IF($B148="January",(1+IF(C148&gt;Personal!$L$18+1,Calculations!$C$14,Calculations!$C$13)),1))</f>
        <v>1709.7339851899937</v>
      </c>
      <c r="I148" s="11">
        <f>H148*(1-'Retiree Assumptions'!$F$8)</f>
        <v>1504.5659069671945</v>
      </c>
      <c r="J148" s="11"/>
      <c r="K148">
        <f>IF(OR(AND(L149=0,L148&gt;0,S148=0,S147&gt;0),AND(L148=0,L147&gt;0,S148&gt;0,S147&gt;0),AND(L137=0,L136&gt;0,S136=0),AND(B148="February",C148&gt;=Personal!$G$28,C148&lt;=Personal!$G$28+5,L147&gt;0),AND(B148="February",MOD(C148-Personal!$G$28,5)=0,L147&gt;0)),K147+1,K147)</f>
        <v>1</v>
      </c>
      <c r="L148">
        <f>IF(AND(C148&gt;=Personal!$G$28,MAX(L$5:L147)&lt;$AO$8,OR(S147&gt;0,S148&gt;0)),L147+1,0)</f>
        <v>0</v>
      </c>
      <c r="M148" t="str">
        <f>IF(AND(C148&gt;=Personal!$G$28,MAX(L$5:L147)&lt;$AO$8,OR(S147&gt;0,S148&gt;0)),L147+1,"")</f>
        <v/>
      </c>
      <c r="N148">
        <f t="shared" si="162"/>
        <v>2035</v>
      </c>
      <c r="O148">
        <f t="shared" si="163"/>
        <v>52</v>
      </c>
      <c r="P148" s="11">
        <f t="shared" si="171"/>
        <v>18054.790883606332</v>
      </c>
      <c r="Q148" s="11">
        <f>$AD148*I148/(Calculations!$C$18^(A148-1+Calculations!$B$1/30))</f>
        <v>960.20554304540565</v>
      </c>
      <c r="R148" s="11">
        <f>IF(Q148=0,0,SUM(Q148:Q$1071)*I148/Q148)</f>
        <v>486994.73329847463</v>
      </c>
      <c r="S148" s="11">
        <f>IF(S147&gt;0,MAX((S147+I148/2)*(Calculations!$C$18-1)+S147-I148,0),IF(AND(Personal!$G$28=Valuation!C148,Personal!$G$28&gt;Valuation!C147),Personal!$G$26,0))</f>
        <v>0</v>
      </c>
      <c r="T148">
        <f t="shared" si="154"/>
        <v>0</v>
      </c>
      <c r="U148" s="11"/>
      <c r="V148" s="121">
        <f>VLOOKUP(E148,Rates2,5)*VLOOKUP(E148,Mort_Imp_Retirees,C148-'Mort Imp Cume'!$C$4+2)</f>
        <v>1.7502123220421327E-4</v>
      </c>
      <c r="W148" s="15">
        <f t="shared" si="164"/>
        <v>0.99982497876779575</v>
      </c>
      <c r="X148" s="121">
        <f>VLOOKUP(F148,Rates2,6)*VLOOKUP(F148,Mort_Imp_Survivors,C148-'Mort Imp Cume'!$C$4+2)</f>
        <v>1.1424483669033702E-4</v>
      </c>
      <c r="Y148" s="15">
        <f t="shared" si="165"/>
        <v>0.99988575516330969</v>
      </c>
      <c r="Z148" s="121">
        <f>VLOOKUP(F148,Rates2,7)*VLOOKUP(F148,Mort_Imp_Survivors,C148-'Mort Imp Cume'!$C$4+2)</f>
        <v>3.7683049703992222E-4</v>
      </c>
      <c r="AA148" s="15">
        <f t="shared" si="166"/>
        <v>0.99962316950296004</v>
      </c>
      <c r="AB148" s="68">
        <f>PRODUCT(W$4:W147)</f>
        <v>0.98334342064274649</v>
      </c>
      <c r="AC148" s="15">
        <f>PRODUCT(Y$4:Y147)</f>
        <v>0.9878629388811061</v>
      </c>
      <c r="AD148" s="15">
        <f>PRODUCT(AA$4:AA147)</f>
        <v>0.96659412691680413</v>
      </c>
      <c r="AE148" s="15">
        <f t="shared" si="155"/>
        <v>0.97140852144554324</v>
      </c>
      <c r="AF148" s="15">
        <f t="shared" si="156"/>
        <v>1.1934899197203207E-2</v>
      </c>
      <c r="AG148" s="15">
        <f t="shared" si="157"/>
        <v>1.6999769281937459E-4</v>
      </c>
      <c r="AH148" s="15">
        <f t="shared" si="158"/>
        <v>1.6261273948034279E-2</v>
      </c>
      <c r="AI148" s="15">
        <f t="shared" si="167"/>
        <v>3.9530540921927509E-4</v>
      </c>
      <c r="AJ148" s="15">
        <f t="shared" si="168"/>
        <v>1.7210597716079949E-4</v>
      </c>
      <c r="AK148" s="15">
        <f t="shared" si="159"/>
        <v>1.1710615183648794E-4</v>
      </c>
      <c r="AL148">
        <f>IF(AL147&gt;0,AL147+1,IF(AND(B148="January",C148&gt;=Personal!$G$28,F148&lt;=100,AL147=0),1,0))</f>
        <v>0</v>
      </c>
      <c r="AM148">
        <f t="shared" si="169"/>
        <v>0</v>
      </c>
    </row>
    <row r="149" spans="1:39" x14ac:dyDescent="0.2">
      <c r="A149">
        <f t="shared" si="160"/>
        <v>145</v>
      </c>
      <c r="B149" t="str">
        <f t="shared" si="180"/>
        <v>February</v>
      </c>
      <c r="C149">
        <f t="shared" si="152"/>
        <v>2035</v>
      </c>
      <c r="D149">
        <f t="shared" si="182"/>
        <v>203502</v>
      </c>
      <c r="E149">
        <f t="shared" ref="E149:F149" si="187">E137+1</f>
        <v>54</v>
      </c>
      <c r="F149">
        <f t="shared" si="187"/>
        <v>52</v>
      </c>
      <c r="G149" s="11">
        <f>G148*IF($B149="January",(1+IF(C149&gt;Personal!$L$18+1,Calculations!$B$14,Calculations!$B$13)),1)</f>
        <v>1911.464244168106</v>
      </c>
      <c r="H149" s="11">
        <f>IF(AND(Career!$F$15="Yes",$E149=62,$E148=61),G149,H148*IF($B149="January",(1+IF(C149&gt;Personal!$L$18+1,Calculations!$C$14,Calculations!$C$13)),1))</f>
        <v>1709.7339851899937</v>
      </c>
      <c r="I149" s="11">
        <f>H149*(1-'Retiree Assumptions'!$F$8)</f>
        <v>1504.5659069671945</v>
      </c>
      <c r="J149" s="11"/>
      <c r="K149">
        <f>IF(OR(AND(L150=0,L149&gt;0,S149=0,S148&gt;0),AND(L149=0,L148&gt;0,S149&gt;0,S148&gt;0),AND(L138=0,L137&gt;0,S137=0),AND(B149="February",C149&gt;=Personal!$G$28,C149&lt;=Personal!$G$28+5,L148&gt;0),AND(B149="February",MOD(C149-Personal!$G$28,5)=0,L148&gt;0)),K148+1,K148)</f>
        <v>1</v>
      </c>
      <c r="L149">
        <f>IF(AND(C149&gt;=Personal!$G$28,MAX(L$5:L148)&lt;$AO$8,OR(S148&gt;0,S149&gt;0)),L148+1,0)</f>
        <v>0</v>
      </c>
      <c r="M149" t="str">
        <f>IF(AND(C149&gt;=Personal!$G$28,MAX(L$5:L148)&lt;$AO$8,OR(S148&gt;0,S149&gt;0)),L148+1,"")</f>
        <v/>
      </c>
      <c r="N149">
        <f t="shared" si="162"/>
        <v>2035</v>
      </c>
      <c r="O149">
        <f t="shared" si="163"/>
        <v>52</v>
      </c>
      <c r="P149" s="11">
        <f t="shared" si="171"/>
        <v>18054.790883606332</v>
      </c>
      <c r="Q149" s="11">
        <f>$AD149*I149/(Calculations!$C$18^(A149-1+Calculations!$B$1/30))</f>
        <v>957.08057212198241</v>
      </c>
      <c r="R149" s="11">
        <f>IF(Q149=0,0,SUM(Q149:Q$1071)*I149/Q149)</f>
        <v>487075.34496265248</v>
      </c>
      <c r="S149" s="11">
        <f>IF(S148&gt;0,MAX((S148+I149/2)*(Calculations!$C$18-1)+S148-I149,0),IF(AND(Personal!$G$28=Valuation!C149,Personal!$G$28&gt;Valuation!C148),Personal!$G$26,0))</f>
        <v>0</v>
      </c>
      <c r="T149">
        <f t="shared" si="154"/>
        <v>0</v>
      </c>
      <c r="U149" s="11"/>
      <c r="V149" s="121">
        <f>VLOOKUP(E149,Rates2,5)*VLOOKUP(E149,Mort_Imp_Retirees,C149-'Mort Imp Cume'!$C$4+2)</f>
        <v>1.7502123220421327E-4</v>
      </c>
      <c r="W149" s="15">
        <f t="shared" si="164"/>
        <v>0.99982497876779575</v>
      </c>
      <c r="X149" s="121">
        <f>VLOOKUP(F149,Rates2,6)*VLOOKUP(F149,Mort_Imp_Survivors,C149-'Mort Imp Cume'!$C$4+2)</f>
        <v>1.1424483669033702E-4</v>
      </c>
      <c r="Y149" s="15">
        <f t="shared" si="165"/>
        <v>0.99988575516330969</v>
      </c>
      <c r="Z149" s="121">
        <f>VLOOKUP(F149,Rates2,7)*VLOOKUP(F149,Mort_Imp_Survivors,C149-'Mort Imp Cume'!$C$4+2)</f>
        <v>3.7683049703992222E-4</v>
      </c>
      <c r="AA149" s="15">
        <f t="shared" si="166"/>
        <v>0.99962316950296004</v>
      </c>
      <c r="AB149" s="68">
        <f>PRODUCT(W$4:W148)</f>
        <v>0.98317131466558561</v>
      </c>
      <c r="AC149" s="15">
        <f>PRODUCT(Y$4:Y148)</f>
        <v>0.98775008064098124</v>
      </c>
      <c r="AD149" s="15">
        <f>PRODUCT(AA$4:AA148)</f>
        <v>0.96622988477152216</v>
      </c>
      <c r="AE149" s="15">
        <f t="shared" si="155"/>
        <v>0.9711275453448317</v>
      </c>
      <c r="AF149" s="15">
        <f t="shared" si="156"/>
        <v>1.2043769320753879E-2</v>
      </c>
      <c r="AG149" s="15">
        <f t="shared" si="157"/>
        <v>1.6994852165420169E-4</v>
      </c>
      <c r="AH149" s="15">
        <f t="shared" si="158"/>
        <v>1.642514389690931E-2</v>
      </c>
      <c r="AI149" s="15">
        <f t="shared" si="167"/>
        <v>4.0354143750511232E-4</v>
      </c>
      <c r="AJ149" s="15">
        <f t="shared" si="168"/>
        <v>1.7207585496060708E-4</v>
      </c>
      <c r="AK149" s="15">
        <f t="shared" si="159"/>
        <v>1.1713580296203273E-4</v>
      </c>
      <c r="AL149">
        <f>IF(AL148&gt;0,AL148+1,IF(AND(B149="January",C149&gt;=Personal!$G$28,F149&lt;=100,AL148=0),1,0))</f>
        <v>0</v>
      </c>
      <c r="AM149">
        <f t="shared" si="169"/>
        <v>0</v>
      </c>
    </row>
    <row r="150" spans="1:39" x14ac:dyDescent="0.2">
      <c r="A150">
        <f t="shared" si="160"/>
        <v>146</v>
      </c>
      <c r="B150" t="str">
        <f t="shared" si="180"/>
        <v>March</v>
      </c>
      <c r="C150">
        <f t="shared" si="152"/>
        <v>2035</v>
      </c>
      <c r="D150">
        <f t="shared" si="182"/>
        <v>203503</v>
      </c>
      <c r="E150">
        <f t="shared" ref="E150:F150" si="188">E138+1</f>
        <v>54</v>
      </c>
      <c r="F150">
        <f t="shared" si="188"/>
        <v>52</v>
      </c>
      <c r="G150" s="11">
        <f>G149*IF($B150="January",(1+IF(C150&gt;Personal!$L$18+1,Calculations!$B$14,Calculations!$B$13)),1)</f>
        <v>1911.464244168106</v>
      </c>
      <c r="H150" s="11">
        <f>IF(AND(Career!$F$15="Yes",$E150=62,$E149=61),G150,H149*IF($B150="January",(1+IF(C150&gt;Personal!$L$18+1,Calculations!$C$14,Calculations!$C$13)),1))</f>
        <v>1709.7339851899937</v>
      </c>
      <c r="I150" s="11">
        <f>H150*(1-'Retiree Assumptions'!$F$8)</f>
        <v>1504.5659069671945</v>
      </c>
      <c r="J150" s="11"/>
      <c r="K150">
        <f>IF(OR(AND(L151=0,L150&gt;0,S150=0,S149&gt;0),AND(L150=0,L149&gt;0,S150&gt;0,S149&gt;0),AND(L139=0,L138&gt;0,S138=0),AND(B150="February",C150&gt;=Personal!$G$28,C150&lt;=Personal!$G$28+5,L149&gt;0),AND(B150="February",MOD(C150-Personal!$G$28,5)=0,L149&gt;0)),K149+1,K149)</f>
        <v>1</v>
      </c>
      <c r="L150">
        <f>IF(AND(C150&gt;=Personal!$G$28,MAX(L$5:L149)&lt;$AO$8,OR(S149&gt;0,S150&gt;0)),L149+1,0)</f>
        <v>0</v>
      </c>
      <c r="M150" t="str">
        <f>IF(AND(C150&gt;=Personal!$G$28,MAX(L$5:L149)&lt;$AO$8,OR(S149&gt;0,S150&gt;0)),L149+1,"")</f>
        <v/>
      </c>
      <c r="N150">
        <f t="shared" si="162"/>
        <v>2035</v>
      </c>
      <c r="O150">
        <f t="shared" si="163"/>
        <v>52</v>
      </c>
      <c r="P150" s="11">
        <f t="shared" si="171"/>
        <v>18054.790883606332</v>
      </c>
      <c r="Q150" s="11">
        <f>$AD150*I150/(Calculations!$C$18^(A150-1+Calculations!$B$1/30))</f>
        <v>953.96577135779501</v>
      </c>
      <c r="R150" s="11">
        <f>IF(Q150=0,0,SUM(Q150:Q$1071)*I150/Q150)</f>
        <v>487156.21983257704</v>
      </c>
      <c r="S150" s="11">
        <f>IF(S149&gt;0,MAX((S149+I150/2)*(Calculations!$C$18-1)+S149-I150,0),IF(AND(Personal!$G$28=Valuation!C150,Personal!$G$28&gt;Valuation!C149),Personal!$G$26,0))</f>
        <v>0</v>
      </c>
      <c r="T150">
        <f t="shared" si="154"/>
        <v>0</v>
      </c>
      <c r="U150" s="11"/>
      <c r="V150" s="121">
        <f>VLOOKUP(E150,Rates2,5)*VLOOKUP(E150,Mort_Imp_Retirees,C150-'Mort Imp Cume'!$C$4+2)</f>
        <v>1.7502123220421327E-4</v>
      </c>
      <c r="W150" s="15">
        <f t="shared" si="164"/>
        <v>0.99982497876779575</v>
      </c>
      <c r="X150" s="121">
        <f>VLOOKUP(F150,Rates2,6)*VLOOKUP(F150,Mort_Imp_Survivors,C150-'Mort Imp Cume'!$C$4+2)</f>
        <v>1.1424483669033702E-4</v>
      </c>
      <c r="Y150" s="15">
        <f t="shared" si="165"/>
        <v>0.99988575516330969</v>
      </c>
      <c r="Z150" s="121">
        <f>VLOOKUP(F150,Rates2,7)*VLOOKUP(F150,Mort_Imp_Survivors,C150-'Mort Imp Cume'!$C$4+2)</f>
        <v>3.7683049703992222E-4</v>
      </c>
      <c r="AA150" s="15">
        <f t="shared" si="166"/>
        <v>0.99962316950296004</v>
      </c>
      <c r="AB150" s="68">
        <f>PRODUCT(W$4:W149)</f>
        <v>0.98299923881062501</v>
      </c>
      <c r="AC150" s="15">
        <f>PRODUCT(Y$4:Y149)</f>
        <v>0.98763723529432756</v>
      </c>
      <c r="AD150" s="15">
        <f>PRODUCT(AA$4:AA149)</f>
        <v>0.96586577988378886</v>
      </c>
      <c r="AE150" s="15">
        <f t="shared" si="155"/>
        <v>0.97084665051535413</v>
      </c>
      <c r="AF150" s="15">
        <f t="shared" si="156"/>
        <v>1.2152588295270864E-2</v>
      </c>
      <c r="AG150" s="15">
        <f t="shared" si="157"/>
        <v>1.6989936471159528E-4</v>
      </c>
      <c r="AH150" s="15">
        <f t="shared" si="158"/>
        <v>1.6588902923424888E-2</v>
      </c>
      <c r="AI150" s="15">
        <f t="shared" si="167"/>
        <v>4.1185826595012409E-4</v>
      </c>
      <c r="AJ150" s="15">
        <f t="shared" si="168"/>
        <v>1.7204573803243929E-4</v>
      </c>
      <c r="AK150" s="15">
        <f t="shared" si="159"/>
        <v>1.1716542157346855E-4</v>
      </c>
      <c r="AL150">
        <f>IF(AL149&gt;0,AL149+1,IF(AND(B150="January",C150&gt;=Personal!$G$28,F150&lt;=100,AL149=0),1,0))</f>
        <v>0</v>
      </c>
      <c r="AM150">
        <f t="shared" si="169"/>
        <v>0</v>
      </c>
    </row>
    <row r="151" spans="1:39" x14ac:dyDescent="0.2">
      <c r="A151">
        <f t="shared" si="160"/>
        <v>147</v>
      </c>
      <c r="B151" t="str">
        <f t="shared" si="180"/>
        <v>April</v>
      </c>
      <c r="C151">
        <f t="shared" si="152"/>
        <v>2035</v>
      </c>
      <c r="D151">
        <f t="shared" si="182"/>
        <v>203504</v>
      </c>
      <c r="E151">
        <f t="shared" ref="E151:F151" si="189">E139+1</f>
        <v>54</v>
      </c>
      <c r="F151">
        <f t="shared" si="189"/>
        <v>52</v>
      </c>
      <c r="G151" s="11">
        <f>G150*IF($B151="January",(1+IF(C151&gt;Personal!$L$18+1,Calculations!$B$14,Calculations!$B$13)),1)</f>
        <v>1911.464244168106</v>
      </c>
      <c r="H151" s="11">
        <f>IF(AND(Career!$F$15="Yes",$E151=62,$E150=61),G151,H150*IF($B151="January",(1+IF(C151&gt;Personal!$L$18+1,Calculations!$C$14,Calculations!$C$13)),1))</f>
        <v>1709.7339851899937</v>
      </c>
      <c r="I151" s="11">
        <f>H151*(1-'Retiree Assumptions'!$F$8)</f>
        <v>1504.5659069671945</v>
      </c>
      <c r="J151" s="11"/>
      <c r="K151">
        <f>IF(OR(AND(L152=0,L151&gt;0,S151=0,S150&gt;0),AND(L151=0,L150&gt;0,S151&gt;0,S150&gt;0),AND(L140=0,L139&gt;0,S139=0),AND(B151="February",C151&gt;=Personal!$G$28,C151&lt;=Personal!$G$28+5,L150&gt;0),AND(B151="February",MOD(C151-Personal!$G$28,5)=0,L150&gt;0)),K150+1,K150)</f>
        <v>1</v>
      </c>
      <c r="L151">
        <f>IF(AND(C151&gt;=Personal!$G$28,MAX(L$5:L150)&lt;$AO$8,OR(S150&gt;0,S151&gt;0)),L150+1,0)</f>
        <v>0</v>
      </c>
      <c r="M151" t="str">
        <f>IF(AND(C151&gt;=Personal!$G$28,MAX(L$5:L150)&lt;$AO$8,OR(S150&gt;0,S151&gt;0)),L150+1,"")</f>
        <v/>
      </c>
      <c r="N151">
        <f t="shared" si="162"/>
        <v>2035</v>
      </c>
      <c r="O151">
        <f t="shared" si="163"/>
        <v>52</v>
      </c>
      <c r="P151" s="11">
        <f t="shared" si="171"/>
        <v>18054.790883606332</v>
      </c>
      <c r="Q151" s="11">
        <f>$AD151*I151/(Calculations!$C$18^(A151-1+Calculations!$B$1/30))</f>
        <v>950.86110765425167</v>
      </c>
      <c r="R151" s="11">
        <f>IF(Q151=0,0,SUM(Q151:Q$1071)*I151/Q151)</f>
        <v>487237.35876764334</v>
      </c>
      <c r="S151" s="11">
        <f>IF(S150&gt;0,MAX((S150+I151/2)*(Calculations!$C$18-1)+S150-I151,0),IF(AND(Personal!$G$28=Valuation!C151,Personal!$G$28&gt;Valuation!C150),Personal!$G$26,0))</f>
        <v>0</v>
      </c>
      <c r="T151">
        <f t="shared" si="154"/>
        <v>0</v>
      </c>
      <c r="U151" s="11"/>
      <c r="V151" s="121">
        <f>VLOOKUP(E151,Rates2,5)*VLOOKUP(E151,Mort_Imp_Retirees,C151-'Mort Imp Cume'!$C$4+2)</f>
        <v>1.7502123220421327E-4</v>
      </c>
      <c r="W151" s="15">
        <f t="shared" si="164"/>
        <v>0.99982497876779575</v>
      </c>
      <c r="X151" s="121">
        <f>VLOOKUP(F151,Rates2,6)*VLOOKUP(F151,Mort_Imp_Survivors,C151-'Mort Imp Cume'!$C$4+2)</f>
        <v>1.1424483669033702E-4</v>
      </c>
      <c r="Y151" s="15">
        <f t="shared" si="165"/>
        <v>0.99988575516330969</v>
      </c>
      <c r="Z151" s="121">
        <f>VLOOKUP(F151,Rates2,7)*VLOOKUP(F151,Mort_Imp_Survivors,C151-'Mort Imp Cume'!$C$4+2)</f>
        <v>3.7683049703992222E-4</v>
      </c>
      <c r="AA151" s="15">
        <f t="shared" si="166"/>
        <v>0.99962316950296004</v>
      </c>
      <c r="AB151" s="68">
        <f>PRODUCT(W$4:W150)</f>
        <v>0.98282719307259248</v>
      </c>
      <c r="AC151" s="15">
        <f>PRODUCT(Y$4:Y150)</f>
        <v>0.98752440283967213</v>
      </c>
      <c r="AD151" s="15">
        <f>PRODUCT(AA$4:AA150)</f>
        <v>0.96550181220188136</v>
      </c>
      <c r="AE151" s="15">
        <f t="shared" si="155"/>
        <v>0.97056583693360299</v>
      </c>
      <c r="AF151" s="15">
        <f t="shared" si="156"/>
        <v>1.2261356138989443E-2</v>
      </c>
      <c r="AG151" s="15">
        <f t="shared" si="157"/>
        <v>1.6985022198744149E-4</v>
      </c>
      <c r="AH151" s="15">
        <f t="shared" si="158"/>
        <v>1.6752551083602501E-2</v>
      </c>
      <c r="AI151" s="15">
        <f t="shared" si="167"/>
        <v>4.2025584380506881E-4</v>
      </c>
      <c r="AJ151" s="15">
        <f t="shared" si="168"/>
        <v>1.7201562637537336E-4</v>
      </c>
      <c r="AK151" s="15">
        <f t="shared" si="159"/>
        <v>1.1719500768922036E-4</v>
      </c>
      <c r="AL151">
        <f>IF(AL150&gt;0,AL150+1,IF(AND(B151="January",C151&gt;=Personal!$G$28,F151&lt;=100,AL150=0),1,0))</f>
        <v>0</v>
      </c>
      <c r="AM151">
        <f t="shared" si="169"/>
        <v>0</v>
      </c>
    </row>
    <row r="152" spans="1:39" x14ac:dyDescent="0.2">
      <c r="A152">
        <f t="shared" si="160"/>
        <v>148</v>
      </c>
      <c r="B152" t="str">
        <f t="shared" si="180"/>
        <v>May</v>
      </c>
      <c r="C152">
        <f t="shared" si="152"/>
        <v>2035</v>
      </c>
      <c r="D152">
        <f t="shared" si="182"/>
        <v>203505</v>
      </c>
      <c r="E152">
        <f t="shared" ref="E152:F152" si="190">E140+1</f>
        <v>54</v>
      </c>
      <c r="F152">
        <f t="shared" si="190"/>
        <v>52</v>
      </c>
      <c r="G152" s="11">
        <f>G151*IF($B152="January",(1+IF(C152&gt;Personal!$L$18+1,Calculations!$B$14,Calculations!$B$13)),1)</f>
        <v>1911.464244168106</v>
      </c>
      <c r="H152" s="11">
        <f>IF(AND(Career!$F$15="Yes",$E152=62,$E151=61),G152,H151*IF($B152="January",(1+IF(C152&gt;Personal!$L$18+1,Calculations!$C$14,Calculations!$C$13)),1))</f>
        <v>1709.7339851899937</v>
      </c>
      <c r="I152" s="11">
        <f>H152*(1-'Retiree Assumptions'!$F$8)</f>
        <v>1504.5659069671945</v>
      </c>
      <c r="J152" s="11"/>
      <c r="K152">
        <f>IF(OR(AND(L153=0,L152&gt;0,S152=0,S151&gt;0),AND(L152=0,L151&gt;0,S152&gt;0,S151&gt;0),AND(L141=0,L140&gt;0,S140=0),AND(B152="February",C152&gt;=Personal!$G$28,C152&lt;=Personal!$G$28+5,L151&gt;0),AND(B152="February",MOD(C152-Personal!$G$28,5)=0,L151&gt;0)),K151+1,K151)</f>
        <v>1</v>
      </c>
      <c r="L152">
        <f>IF(AND(C152&gt;=Personal!$G$28,MAX(L$5:L151)&lt;$AO$8,OR(S151&gt;0,S152&gt;0)),L151+1,0)</f>
        <v>0</v>
      </c>
      <c r="M152" t="str">
        <f>IF(AND(C152&gt;=Personal!$G$28,MAX(L$5:L151)&lt;$AO$8,OR(S151&gt;0,S152&gt;0)),L151+1,"")</f>
        <v/>
      </c>
      <c r="N152">
        <f t="shared" si="162"/>
        <v>2035</v>
      </c>
      <c r="O152">
        <f t="shared" si="163"/>
        <v>52</v>
      </c>
      <c r="P152" s="11">
        <f t="shared" si="171"/>
        <v>18054.790883606332</v>
      </c>
      <c r="Q152" s="11">
        <f>$AD152*I152/(Calculations!$C$18^(A152-1+Calculations!$B$1/30))</f>
        <v>947.76654802047835</v>
      </c>
      <c r="R152" s="11">
        <f>IF(Q152=0,0,SUM(Q152:Q$1071)*I152/Q152)</f>
        <v>487318.76263005263</v>
      </c>
      <c r="S152" s="11">
        <f>IF(S151&gt;0,MAX((S151+I152/2)*(Calculations!$C$18-1)+S151-I152,0),IF(AND(Personal!$G$28=Valuation!C152,Personal!$G$28&gt;Valuation!C151),Personal!$G$26,0))</f>
        <v>0</v>
      </c>
      <c r="T152">
        <f t="shared" si="154"/>
        <v>0</v>
      </c>
      <c r="U152" s="11"/>
      <c r="V152" s="121">
        <f>VLOOKUP(E152,Rates2,5)*VLOOKUP(E152,Mort_Imp_Retirees,C152-'Mort Imp Cume'!$C$4+2)</f>
        <v>1.7502123220421327E-4</v>
      </c>
      <c r="W152" s="15">
        <f t="shared" si="164"/>
        <v>0.99982497876779575</v>
      </c>
      <c r="X152" s="121">
        <f>VLOOKUP(F152,Rates2,6)*VLOOKUP(F152,Mort_Imp_Survivors,C152-'Mort Imp Cume'!$C$4+2)</f>
        <v>1.1424483669033702E-4</v>
      </c>
      <c r="Y152" s="15">
        <f t="shared" si="165"/>
        <v>0.99988575516330969</v>
      </c>
      <c r="Z152" s="121">
        <f>VLOOKUP(F152,Rates2,7)*VLOOKUP(F152,Mort_Imp_Survivors,C152-'Mort Imp Cume'!$C$4+2)</f>
        <v>3.7683049703992222E-4</v>
      </c>
      <c r="AA152" s="15">
        <f t="shared" si="166"/>
        <v>0.99962316950296004</v>
      </c>
      <c r="AB152" s="68">
        <f>PRODUCT(W$4:W151)</f>
        <v>0.98265517744621711</v>
      </c>
      <c r="AC152" s="15">
        <f>PRODUCT(Y$4:Y151)</f>
        <v>0.98741158327554202</v>
      </c>
      <c r="AD152" s="15">
        <f>PRODUCT(AA$4:AA151)</f>
        <v>0.96513798167409637</v>
      </c>
      <c r="AE152" s="15">
        <f t="shared" si="155"/>
        <v>0.97028510457607797</v>
      </c>
      <c r="AF152" s="15">
        <f t="shared" si="156"/>
        <v>1.2370072870139187E-2</v>
      </c>
      <c r="AG152" s="15">
        <f t="shared" si="157"/>
        <v>1.6980109347762773E-4</v>
      </c>
      <c r="AH152" s="15">
        <f t="shared" si="158"/>
        <v>1.691608843343842E-2</v>
      </c>
      <c r="AI152" s="15">
        <f t="shared" si="167"/>
        <v>4.2873412034442199E-4</v>
      </c>
      <c r="AJ152" s="15">
        <f t="shared" si="168"/>
        <v>1.7198551998848677E-4</v>
      </c>
      <c r="AK152" s="15">
        <f t="shared" si="159"/>
        <v>1.1722456132770448E-4</v>
      </c>
      <c r="AL152">
        <f>IF(AL151&gt;0,AL151+1,IF(AND(B152="January",C152&gt;=Personal!$G$28,F152&lt;=100,AL151=0),1,0))</f>
        <v>0</v>
      </c>
      <c r="AM152">
        <f t="shared" si="169"/>
        <v>0</v>
      </c>
    </row>
    <row r="153" spans="1:39" x14ac:dyDescent="0.2">
      <c r="A153">
        <f t="shared" si="160"/>
        <v>149</v>
      </c>
      <c r="B153" t="str">
        <f t="shared" si="180"/>
        <v>June</v>
      </c>
      <c r="C153">
        <f t="shared" si="152"/>
        <v>2035</v>
      </c>
      <c r="D153">
        <f t="shared" si="182"/>
        <v>203506</v>
      </c>
      <c r="E153">
        <f t="shared" ref="E153:F153" si="191">E141+1</f>
        <v>54</v>
      </c>
      <c r="F153">
        <f t="shared" si="191"/>
        <v>52</v>
      </c>
      <c r="G153" s="11">
        <f>G152*IF($B153="January",(1+IF(C153&gt;Personal!$L$18+1,Calculations!$B$14,Calculations!$B$13)),1)</f>
        <v>1911.464244168106</v>
      </c>
      <c r="H153" s="11">
        <f>IF(AND(Career!$F$15="Yes",$E153=62,$E152=61),G153,H152*IF($B153="January",(1+IF(C153&gt;Personal!$L$18+1,Calculations!$C$14,Calculations!$C$13)),1))</f>
        <v>1709.7339851899937</v>
      </c>
      <c r="I153" s="11">
        <f>H153*(1-'Retiree Assumptions'!$F$8)</f>
        <v>1504.5659069671945</v>
      </c>
      <c r="J153" s="11"/>
      <c r="K153">
        <f>IF(OR(AND(L154=0,L153&gt;0,S153=0,S152&gt;0),AND(L153=0,L152&gt;0,S153&gt;0,S152&gt;0),AND(L142=0,L141&gt;0,S141=0),AND(B153="February",C153&gt;=Personal!$G$28,C153&lt;=Personal!$G$28+5,L152&gt;0),AND(B153="February",MOD(C153-Personal!$G$28,5)=0,L152&gt;0)),K152+1,K152)</f>
        <v>1</v>
      </c>
      <c r="L153">
        <f>IF(AND(C153&gt;=Personal!$G$28,MAX(L$5:L152)&lt;$AO$8,OR(S152&gt;0,S153&gt;0)),L152+1,0)</f>
        <v>0</v>
      </c>
      <c r="M153" t="str">
        <f>IF(AND(C153&gt;=Personal!$G$28,MAX(L$5:L152)&lt;$AO$8,OR(S152&gt;0,S153&gt;0)),L152+1,"")</f>
        <v/>
      </c>
      <c r="N153">
        <f t="shared" si="162"/>
        <v>2035</v>
      </c>
      <c r="O153">
        <f t="shared" si="163"/>
        <v>52</v>
      </c>
      <c r="P153" s="11">
        <f t="shared" si="171"/>
        <v>18054.790883606332</v>
      </c>
      <c r="Q153" s="11">
        <f>$AD153*I153/(Calculations!$C$18^(A153-1+Calculations!$B$1/30))</f>
        <v>944.68205957296971</v>
      </c>
      <c r="R153" s="11">
        <f>IF(Q153=0,0,SUM(Q153:Q$1071)*I153/Q153)</f>
        <v>487400.43228482065</v>
      </c>
      <c r="S153" s="11">
        <f>IF(S152&gt;0,MAX((S152+I153/2)*(Calculations!$C$18-1)+S152-I153,0),IF(AND(Personal!$G$28=Valuation!C153,Personal!$G$28&gt;Valuation!C152),Personal!$G$26,0))</f>
        <v>0</v>
      </c>
      <c r="T153">
        <f t="shared" si="154"/>
        <v>0</v>
      </c>
      <c r="U153" s="11"/>
      <c r="V153" s="121">
        <f>VLOOKUP(E153,Rates2,5)*VLOOKUP(E153,Mort_Imp_Retirees,C153-'Mort Imp Cume'!$C$4+2)</f>
        <v>1.7502123220421327E-4</v>
      </c>
      <c r="W153" s="15">
        <f t="shared" si="164"/>
        <v>0.99982497876779575</v>
      </c>
      <c r="X153" s="121">
        <f>VLOOKUP(F153,Rates2,6)*VLOOKUP(F153,Mort_Imp_Survivors,C153-'Mort Imp Cume'!$C$4+2)</f>
        <v>1.1424483669033702E-4</v>
      </c>
      <c r="Y153" s="15">
        <f t="shared" si="165"/>
        <v>0.99988575516330969</v>
      </c>
      <c r="Z153" s="121">
        <f>VLOOKUP(F153,Rates2,7)*VLOOKUP(F153,Mort_Imp_Survivors,C153-'Mort Imp Cume'!$C$4+2)</f>
        <v>3.7683049703992222E-4</v>
      </c>
      <c r="AA153" s="15">
        <f t="shared" si="166"/>
        <v>0.99962316950296004</v>
      </c>
      <c r="AB153" s="68">
        <f>PRODUCT(W$4:W152)</f>
        <v>0.98248319192622857</v>
      </c>
      <c r="AC153" s="15">
        <f>PRODUCT(Y$4:Y152)</f>
        <v>0.98729877660046461</v>
      </c>
      <c r="AD153" s="15">
        <f>PRODUCT(AA$4:AA152)</f>
        <v>0.96477428824875</v>
      </c>
      <c r="AE153" s="15">
        <f t="shared" si="155"/>
        <v>0.97000445341928498</v>
      </c>
      <c r="AF153" s="15">
        <f t="shared" si="156"/>
        <v>1.2478738506943633E-2</v>
      </c>
      <c r="AG153" s="15">
        <f t="shared" si="157"/>
        <v>1.6975197917804252E-4</v>
      </c>
      <c r="AH153" s="15">
        <f t="shared" si="158"/>
        <v>1.7079515028903706E-2</v>
      </c>
      <c r="AI153" s="15">
        <f t="shared" si="167"/>
        <v>4.3729304486767734E-4</v>
      </c>
      <c r="AJ153" s="15">
        <f t="shared" si="168"/>
        <v>1.7195541887085708E-4</v>
      </c>
      <c r="AK153" s="15">
        <f t="shared" si="159"/>
        <v>1.1725408250732844E-4</v>
      </c>
      <c r="AL153">
        <f>IF(AL152&gt;0,AL152+1,IF(AND(B153="January",C153&gt;=Personal!$G$28,F153&lt;=100,AL152=0),1,0))</f>
        <v>0</v>
      </c>
      <c r="AM153">
        <f t="shared" si="169"/>
        <v>0</v>
      </c>
    </row>
    <row r="154" spans="1:39" x14ac:dyDescent="0.2">
      <c r="A154">
        <f t="shared" si="160"/>
        <v>150</v>
      </c>
      <c r="B154" t="str">
        <f t="shared" si="180"/>
        <v>July</v>
      </c>
      <c r="C154">
        <f t="shared" si="152"/>
        <v>2035</v>
      </c>
      <c r="D154">
        <f t="shared" si="182"/>
        <v>203507</v>
      </c>
      <c r="E154">
        <f t="shared" ref="E154:F154" si="192">E142+1</f>
        <v>54</v>
      </c>
      <c r="F154">
        <f t="shared" si="192"/>
        <v>52</v>
      </c>
      <c r="G154" s="11">
        <f>G153*IF($B154="January",(1+IF(C154&gt;Personal!$L$18+1,Calculations!$B$14,Calculations!$B$13)),1)</f>
        <v>1911.464244168106</v>
      </c>
      <c r="H154" s="11">
        <f>IF(AND(Career!$F$15="Yes",$E154=62,$E153=61),G154,H153*IF($B154="January",(1+IF(C154&gt;Personal!$L$18+1,Calculations!$C$14,Calculations!$C$13)),1))</f>
        <v>1709.7339851899937</v>
      </c>
      <c r="I154" s="11">
        <f>H154*(1-'Retiree Assumptions'!$F$8)</f>
        <v>1504.5659069671945</v>
      </c>
      <c r="J154" s="11"/>
      <c r="K154">
        <f>IF(OR(AND(L155=0,L154&gt;0,S154=0,S153&gt;0),AND(L154=0,L153&gt;0,S154&gt;0,S153&gt;0),AND(L143=0,L142&gt;0,S142=0),AND(B154="February",C154&gt;=Personal!$G$28,C154&lt;=Personal!$G$28+5,L153&gt;0),AND(B154="February",MOD(C154-Personal!$G$28,5)=0,L153&gt;0)),K153+1,K153)</f>
        <v>1</v>
      </c>
      <c r="L154">
        <f>IF(AND(C154&gt;=Personal!$G$28,MAX(L$5:L153)&lt;$AO$8,OR(S153&gt;0,S154&gt;0)),L153+1,0)</f>
        <v>0</v>
      </c>
      <c r="M154" t="str">
        <f>IF(AND(C154&gt;=Personal!$G$28,MAX(L$5:L153)&lt;$AO$8,OR(S153&gt;0,S154&gt;0)),L153+1,"")</f>
        <v/>
      </c>
      <c r="N154">
        <f t="shared" si="162"/>
        <v>2035</v>
      </c>
      <c r="O154">
        <f t="shared" si="163"/>
        <v>52</v>
      </c>
      <c r="P154" s="11">
        <f t="shared" si="171"/>
        <v>18054.790883606332</v>
      </c>
      <c r="Q154" s="11">
        <f>$AD154*I154/(Calculations!$C$18^(A154-1+Calculations!$B$1/30))</f>
        <v>941.60760953523879</v>
      </c>
      <c r="R154" s="11">
        <f>IF(Q154=0,0,SUM(Q154:Q$1071)*I154/Q154)</f>
        <v>487482.36859978864</v>
      </c>
      <c r="S154" s="11">
        <f>IF(S153&gt;0,MAX((S153+I154/2)*(Calculations!$C$18-1)+S153-I154,0),IF(AND(Personal!$G$28=Valuation!C154,Personal!$G$28&gt;Valuation!C153),Personal!$G$26,0))</f>
        <v>0</v>
      </c>
      <c r="T154">
        <f t="shared" si="154"/>
        <v>0</v>
      </c>
      <c r="U154" s="11"/>
      <c r="V154" s="121">
        <f>VLOOKUP(E154,Rates2,5)*VLOOKUP(E154,Mort_Imp_Retirees,C154-'Mort Imp Cume'!$C$4+2)</f>
        <v>1.7502123220421327E-4</v>
      </c>
      <c r="W154" s="15">
        <f t="shared" si="164"/>
        <v>0.99982497876779575</v>
      </c>
      <c r="X154" s="121">
        <f>VLOOKUP(F154,Rates2,6)*VLOOKUP(F154,Mort_Imp_Survivors,C154-'Mort Imp Cume'!$C$4+2)</f>
        <v>1.1424483669033702E-4</v>
      </c>
      <c r="Y154" s="15">
        <f t="shared" si="165"/>
        <v>0.99988575516330969</v>
      </c>
      <c r="Z154" s="121">
        <f>VLOOKUP(F154,Rates2,7)*VLOOKUP(F154,Mort_Imp_Survivors,C154-'Mort Imp Cume'!$C$4+2)</f>
        <v>3.7683049703992222E-4</v>
      </c>
      <c r="AA154" s="15">
        <f t="shared" si="166"/>
        <v>0.99962316950296004</v>
      </c>
      <c r="AB154" s="68">
        <f>PRODUCT(W$4:W153)</f>
        <v>0.98231123650735763</v>
      </c>
      <c r="AC154" s="15">
        <f>PRODUCT(Y$4:Y153)</f>
        <v>0.98718598281296732</v>
      </c>
      <c r="AD154" s="15">
        <f>PRODUCT(AA$4:AA153)</f>
        <v>0.96441073187417781</v>
      </c>
      <c r="AE154" s="15">
        <f t="shared" si="155"/>
        <v>0.96972388343973703</v>
      </c>
      <c r="AF154" s="15">
        <f t="shared" si="156"/>
        <v>1.2587353067620603E-2</v>
      </c>
      <c r="AG154" s="15">
        <f t="shared" si="157"/>
        <v>1.6970287908457562E-4</v>
      </c>
      <c r="AH154" s="15">
        <f t="shared" si="158"/>
        <v>1.7242830925944207E-2</v>
      </c>
      <c r="AI154" s="15">
        <f t="shared" si="167"/>
        <v>4.4593256669815673E-4</v>
      </c>
      <c r="AJ154" s="15">
        <f t="shared" si="168"/>
        <v>1.719253230215621E-4</v>
      </c>
      <c r="AK154" s="15">
        <f t="shared" si="159"/>
        <v>1.1728357124649106E-4</v>
      </c>
      <c r="AL154">
        <f>IF(AL153&gt;0,AL153+1,IF(AND(B154="January",C154&gt;=Personal!$G$28,F154&lt;=100,AL153=0),1,0))</f>
        <v>0</v>
      </c>
      <c r="AM154">
        <f t="shared" si="169"/>
        <v>0</v>
      </c>
    </row>
    <row r="155" spans="1:39" x14ac:dyDescent="0.2">
      <c r="A155">
        <f t="shared" si="160"/>
        <v>151</v>
      </c>
      <c r="B155" t="str">
        <f t="shared" si="180"/>
        <v>August</v>
      </c>
      <c r="C155">
        <f t="shared" si="152"/>
        <v>2035</v>
      </c>
      <c r="D155">
        <f t="shared" si="182"/>
        <v>203508</v>
      </c>
      <c r="E155">
        <f t="shared" ref="E155:F155" si="193">E143+1</f>
        <v>54</v>
      </c>
      <c r="F155">
        <f t="shared" si="193"/>
        <v>52</v>
      </c>
      <c r="G155" s="11">
        <f>G154*IF($B155="January",(1+IF(C155&gt;Personal!$L$18+1,Calculations!$B$14,Calculations!$B$13)),1)</f>
        <v>1911.464244168106</v>
      </c>
      <c r="H155" s="11">
        <f>IF(AND(Career!$F$15="Yes",$E155=62,$E154=61),G155,H154*IF($B155="January",(1+IF(C155&gt;Personal!$L$18+1,Calculations!$C$14,Calculations!$C$13)),1))</f>
        <v>1709.7339851899937</v>
      </c>
      <c r="I155" s="11">
        <f>H155*(1-'Retiree Assumptions'!$F$8)</f>
        <v>1504.5659069671945</v>
      </c>
      <c r="J155" s="11"/>
      <c r="K155">
        <f>IF(OR(AND(L156=0,L155&gt;0,S155=0,S154&gt;0),AND(L155=0,L154&gt;0,S155&gt;0,S154&gt;0),AND(L144=0,L143&gt;0,S143=0),AND(B155="February",C155&gt;=Personal!$G$28,C155&lt;=Personal!$G$28+5,L154&gt;0),AND(B155="February",MOD(C155-Personal!$G$28,5)=0,L154&gt;0)),K154+1,K154)</f>
        <v>1</v>
      </c>
      <c r="L155">
        <f>IF(AND(C155&gt;=Personal!$G$28,MAX(L$5:L154)&lt;$AO$8,OR(S154&gt;0,S155&gt;0)),L154+1,0)</f>
        <v>0</v>
      </c>
      <c r="M155" t="str">
        <f>IF(AND(C155&gt;=Personal!$G$28,MAX(L$5:L154)&lt;$AO$8,OR(S154&gt;0,S155&gt;0)),L154+1,"")</f>
        <v/>
      </c>
      <c r="N155">
        <f t="shared" si="162"/>
        <v>2035</v>
      </c>
      <c r="O155">
        <f t="shared" si="163"/>
        <v>52</v>
      </c>
      <c r="P155" s="11">
        <f t="shared" si="171"/>
        <v>18054.790883606332</v>
      </c>
      <c r="Q155" s="11">
        <f>$AD155*I155/(Calculations!$C$18^(A155-1+Calculations!$B$1/30))</f>
        <v>938.54316523746979</v>
      </c>
      <c r="R155" s="11">
        <f>IF(Q155=0,0,SUM(Q155:Q$1071)*I155/Q155)</f>
        <v>487564.57244563033</v>
      </c>
      <c r="S155" s="11">
        <f>IF(S154&gt;0,MAX((S154+I155/2)*(Calculations!$C$18-1)+S154-I155,0),IF(AND(Personal!$G$28=Valuation!C155,Personal!$G$28&gt;Valuation!C154),Personal!$G$26,0))</f>
        <v>0</v>
      </c>
      <c r="T155">
        <f t="shared" si="154"/>
        <v>0</v>
      </c>
      <c r="U155" s="11"/>
      <c r="V155" s="121">
        <f>VLOOKUP(E155,Rates2,5)*VLOOKUP(E155,Mort_Imp_Retirees,C155-'Mort Imp Cume'!$C$4+2)</f>
        <v>1.7502123220421327E-4</v>
      </c>
      <c r="W155" s="15">
        <f t="shared" si="164"/>
        <v>0.99982497876779575</v>
      </c>
      <c r="X155" s="121">
        <f>VLOOKUP(F155,Rates2,6)*VLOOKUP(F155,Mort_Imp_Survivors,C155-'Mort Imp Cume'!$C$4+2)</f>
        <v>1.1424483669033702E-4</v>
      </c>
      <c r="Y155" s="15">
        <f t="shared" si="165"/>
        <v>0.99988575516330969</v>
      </c>
      <c r="Z155" s="121">
        <f>VLOOKUP(F155,Rates2,7)*VLOOKUP(F155,Mort_Imp_Survivors,C155-'Mort Imp Cume'!$C$4+2)</f>
        <v>3.7683049703992222E-4</v>
      </c>
      <c r="AA155" s="15">
        <f t="shared" si="166"/>
        <v>0.99962316950296004</v>
      </c>
      <c r="AB155" s="68">
        <f>PRODUCT(W$4:W154)</f>
        <v>0.98213931118433606</v>
      </c>
      <c r="AC155" s="15">
        <f>PRODUCT(Y$4:Y154)</f>
        <v>0.98707320191157788</v>
      </c>
      <c r="AD155" s="15">
        <f>PRODUCT(AA$4:AA154)</f>
        <v>0.96404731249873499</v>
      </c>
      <c r="AE155" s="15">
        <f t="shared" si="155"/>
        <v>0.96944339461395412</v>
      </c>
      <c r="AF155" s="15">
        <f t="shared" si="156"/>
        <v>1.2695916570381893E-2</v>
      </c>
      <c r="AG155" s="15">
        <f t="shared" si="157"/>
        <v>1.6965379319311798E-4</v>
      </c>
      <c r="AH155" s="15">
        <f t="shared" si="158"/>
        <v>1.7406036180480585E-2</v>
      </c>
      <c r="AI155" s="15">
        <f t="shared" si="167"/>
        <v>4.5465263518339877E-4</v>
      </c>
      <c r="AJ155" s="15">
        <f t="shared" si="168"/>
        <v>1.7189523243967976E-4</v>
      </c>
      <c r="AK155" s="15">
        <f t="shared" si="159"/>
        <v>1.1731302756358251E-4</v>
      </c>
      <c r="AL155">
        <f>IF(AL154&gt;0,AL154+1,IF(AND(B155="January",C155&gt;=Personal!$G$28,F155&lt;=100,AL154=0),1,0))</f>
        <v>0</v>
      </c>
      <c r="AM155">
        <f t="shared" si="169"/>
        <v>0</v>
      </c>
    </row>
    <row r="156" spans="1:39" x14ac:dyDescent="0.2">
      <c r="A156">
        <f t="shared" si="160"/>
        <v>152</v>
      </c>
      <c r="B156" t="str">
        <f t="shared" si="180"/>
        <v>September</v>
      </c>
      <c r="C156">
        <f t="shared" si="152"/>
        <v>2035</v>
      </c>
      <c r="D156">
        <f t="shared" si="182"/>
        <v>203509</v>
      </c>
      <c r="E156">
        <f t="shared" ref="E156:F156" si="194">E144+1</f>
        <v>54</v>
      </c>
      <c r="F156">
        <f t="shared" si="194"/>
        <v>52</v>
      </c>
      <c r="G156" s="11">
        <f>G155*IF($B156="January",(1+IF(C156&gt;Personal!$L$18+1,Calculations!$B$14,Calculations!$B$13)),1)</f>
        <v>1911.464244168106</v>
      </c>
      <c r="H156" s="11">
        <f>IF(AND(Career!$F$15="Yes",$E156=62,$E155=61),G156,H155*IF($B156="January",(1+IF(C156&gt;Personal!$L$18+1,Calculations!$C$14,Calculations!$C$13)),1))</f>
        <v>1709.7339851899937</v>
      </c>
      <c r="I156" s="11">
        <f>H156*(1-'Retiree Assumptions'!$F$8)</f>
        <v>1504.5659069671945</v>
      </c>
      <c r="J156" s="11"/>
      <c r="K156">
        <f>IF(OR(AND(L157=0,L156&gt;0,S156=0,S155&gt;0),AND(L156=0,L155&gt;0,S156&gt;0,S155&gt;0),AND(L145=0,L144&gt;0,S144=0),AND(B156="February",C156&gt;=Personal!$G$28,C156&lt;=Personal!$G$28+5,L155&gt;0),AND(B156="February",MOD(C156-Personal!$G$28,5)=0,L155&gt;0)),K155+1,K155)</f>
        <v>1</v>
      </c>
      <c r="L156">
        <f>IF(AND(C156&gt;=Personal!$G$28,MAX(L$5:L155)&lt;$AO$8,OR(S155&gt;0,S156&gt;0)),L155+1,0)</f>
        <v>0</v>
      </c>
      <c r="M156" t="str">
        <f>IF(AND(C156&gt;=Personal!$G$28,MAX(L$5:L155)&lt;$AO$8,OR(S155&gt;0,S156&gt;0)),L155+1,"")</f>
        <v/>
      </c>
      <c r="N156">
        <f t="shared" si="162"/>
        <v>2035</v>
      </c>
      <c r="O156">
        <f t="shared" si="163"/>
        <v>52</v>
      </c>
      <c r="P156" s="11">
        <f t="shared" si="171"/>
        <v>18054.790883606332</v>
      </c>
      <c r="Q156" s="11">
        <f>$AD156*I156/(Calculations!$C$18^(A156-1+Calculations!$B$1/30))</f>
        <v>935.4886941161692</v>
      </c>
      <c r="R156" s="11">
        <f>IF(Q156=0,0,SUM(Q156:Q$1071)*I156/Q156)</f>
        <v>487647.04469586303</v>
      </c>
      <c r="S156" s="11">
        <f>IF(S155&gt;0,MAX((S155+I156/2)*(Calculations!$C$18-1)+S155-I156,0),IF(AND(Personal!$G$28=Valuation!C156,Personal!$G$28&gt;Valuation!C155),Personal!$G$26,0))</f>
        <v>0</v>
      </c>
      <c r="T156">
        <f t="shared" si="154"/>
        <v>0</v>
      </c>
      <c r="U156" s="11"/>
      <c r="V156" s="121">
        <f>VLOOKUP(E156,Rates2,5)*VLOOKUP(E156,Mort_Imp_Retirees,C156-'Mort Imp Cume'!$C$4+2)</f>
        <v>1.7502123220421327E-4</v>
      </c>
      <c r="W156" s="15">
        <f t="shared" si="164"/>
        <v>0.99982497876779575</v>
      </c>
      <c r="X156" s="121">
        <f>VLOOKUP(F156,Rates2,6)*VLOOKUP(F156,Mort_Imp_Survivors,C156-'Mort Imp Cume'!$C$4+2)</f>
        <v>1.1424483669033702E-4</v>
      </c>
      <c r="Y156" s="15">
        <f t="shared" si="165"/>
        <v>0.99988575516330969</v>
      </c>
      <c r="Z156" s="121">
        <f>VLOOKUP(F156,Rates2,7)*VLOOKUP(F156,Mort_Imp_Survivors,C156-'Mort Imp Cume'!$C$4+2)</f>
        <v>3.7683049703992222E-4</v>
      </c>
      <c r="AA156" s="15">
        <f t="shared" si="166"/>
        <v>0.99962316950296004</v>
      </c>
      <c r="AB156" s="68">
        <f>PRODUCT(W$4:W155)</f>
        <v>0.98196741595189629</v>
      </c>
      <c r="AC156" s="15">
        <f>PRODUCT(Y$4:Y155)</f>
        <v>0.98696043389482413</v>
      </c>
      <c r="AD156" s="15">
        <f>PRODUCT(AA$4:AA155)</f>
        <v>0.96368403007079606</v>
      </c>
      <c r="AE156" s="15">
        <f t="shared" si="155"/>
        <v>0.96916298691846281</v>
      </c>
      <c r="AF156" s="15">
        <f t="shared" si="156"/>
        <v>1.2804429033433483E-2</v>
      </c>
      <c r="AG156" s="15">
        <f t="shared" si="157"/>
        <v>1.6960472149956169E-4</v>
      </c>
      <c r="AH156" s="15">
        <f t="shared" si="158"/>
        <v>1.7569130848408318E-2</v>
      </c>
      <c r="AI156" s="15">
        <f t="shared" si="167"/>
        <v>4.6345319969538779E-4</v>
      </c>
      <c r="AJ156" s="15">
        <f t="shared" si="168"/>
        <v>1.7186514712428812E-4</v>
      </c>
      <c r="AK156" s="15">
        <f t="shared" si="159"/>
        <v>1.1734245147698416E-4</v>
      </c>
      <c r="AL156">
        <f>IF(AL155&gt;0,AL155+1,IF(AND(B156="January",C156&gt;=Personal!$G$28,F156&lt;=100,AL155=0),1,0))</f>
        <v>0</v>
      </c>
      <c r="AM156">
        <f t="shared" si="169"/>
        <v>0</v>
      </c>
    </row>
    <row r="157" spans="1:39" x14ac:dyDescent="0.2">
      <c r="A157">
        <f t="shared" si="160"/>
        <v>153</v>
      </c>
      <c r="B157" t="str">
        <f t="shared" si="180"/>
        <v>October</v>
      </c>
      <c r="C157">
        <f t="shared" si="152"/>
        <v>2035</v>
      </c>
      <c r="D157">
        <f t="shared" si="182"/>
        <v>203510</v>
      </c>
      <c r="E157">
        <f t="shared" ref="E157:F157" si="195">E145+1</f>
        <v>54</v>
      </c>
      <c r="F157">
        <f t="shared" si="195"/>
        <v>52</v>
      </c>
      <c r="G157" s="11">
        <f>G156*IF($B157="January",(1+IF(C157&gt;Personal!$L$18+1,Calculations!$B$14,Calculations!$B$13)),1)</f>
        <v>1911.464244168106</v>
      </c>
      <c r="H157" s="11">
        <f>IF(AND(Career!$F$15="Yes",$E157=62,$E156=61),G157,H156*IF($B157="January",(1+IF(C157&gt;Personal!$L$18+1,Calculations!$C$14,Calculations!$C$13)),1))</f>
        <v>1709.7339851899937</v>
      </c>
      <c r="I157" s="11">
        <f>H157*(1-'Retiree Assumptions'!$F$8)</f>
        <v>1504.5659069671945</v>
      </c>
      <c r="J157" s="11"/>
      <c r="K157">
        <f>IF(OR(AND(L158=0,L157&gt;0,S157=0,S156&gt;0),AND(L157=0,L156&gt;0,S157&gt;0,S156&gt;0),AND(L146=0,L145&gt;0,S145=0),AND(B157="February",C157&gt;=Personal!$G$28,C157&lt;=Personal!$G$28+5,L156&gt;0),AND(B157="February",MOD(C157-Personal!$G$28,5)=0,L156&gt;0)),K156+1,K156)</f>
        <v>1</v>
      </c>
      <c r="L157">
        <f>IF(AND(C157&gt;=Personal!$G$28,MAX(L$5:L156)&lt;$AO$8,OR(S156&gt;0,S157&gt;0)),L156+1,0)</f>
        <v>0</v>
      </c>
      <c r="M157" t="str">
        <f>IF(AND(C157&gt;=Personal!$G$28,MAX(L$5:L156)&lt;$AO$8,OR(S156&gt;0,S157&gt;0)),L156+1,"")</f>
        <v/>
      </c>
      <c r="N157">
        <f t="shared" si="162"/>
        <v>2035</v>
      </c>
      <c r="O157">
        <f t="shared" si="163"/>
        <v>52</v>
      </c>
      <c r="P157" s="11">
        <f t="shared" si="171"/>
        <v>18054.790883606332</v>
      </c>
      <c r="Q157" s="11">
        <f>$AD157*I157/(Calculations!$C$18^(A157-1+Calculations!$B$1/30))</f>
        <v>932.44416371382169</v>
      </c>
      <c r="R157" s="11">
        <f>IF(Q157=0,0,SUM(Q157:Q$1071)*I157/Q157)</f>
        <v>487729.78622685594</v>
      </c>
      <c r="S157" s="11">
        <f>IF(S156&gt;0,MAX((S156+I157/2)*(Calculations!$C$18-1)+S156-I157,0),IF(AND(Personal!$G$28=Valuation!C157,Personal!$G$28&gt;Valuation!C156),Personal!$G$26,0))</f>
        <v>0</v>
      </c>
      <c r="T157">
        <f t="shared" si="154"/>
        <v>0</v>
      </c>
      <c r="U157" s="11"/>
      <c r="V157" s="121">
        <f>VLOOKUP(E157,Rates2,5)*VLOOKUP(E157,Mort_Imp_Retirees,C157-'Mort Imp Cume'!$C$4+2)</f>
        <v>1.7502123220421327E-4</v>
      </c>
      <c r="W157" s="15">
        <f t="shared" si="164"/>
        <v>0.99982497876779575</v>
      </c>
      <c r="X157" s="121">
        <f>VLOOKUP(F157,Rates2,6)*VLOOKUP(F157,Mort_Imp_Survivors,C157-'Mort Imp Cume'!$C$4+2)</f>
        <v>1.1424483669033702E-4</v>
      </c>
      <c r="Y157" s="15">
        <f t="shared" si="165"/>
        <v>0.99988575516330969</v>
      </c>
      <c r="Z157" s="121">
        <f>VLOOKUP(F157,Rates2,7)*VLOOKUP(F157,Mort_Imp_Survivors,C157-'Mort Imp Cume'!$C$4+2)</f>
        <v>3.7683049703992222E-4</v>
      </c>
      <c r="AA157" s="15">
        <f t="shared" si="166"/>
        <v>0.99962316950296004</v>
      </c>
      <c r="AB157" s="68">
        <f>PRODUCT(W$4:W156)</f>
        <v>0.98179555080477199</v>
      </c>
      <c r="AC157" s="15">
        <f>PRODUCT(Y$4:Y156)</f>
        <v>0.98684767876123403</v>
      </c>
      <c r="AD157" s="15">
        <f>PRODUCT(AA$4:AA156)</f>
        <v>0.96332088453875497</v>
      </c>
      <c r="AE157" s="15">
        <f t="shared" si="155"/>
        <v>0.96888266032979642</v>
      </c>
      <c r="AF157" s="15">
        <f t="shared" si="156"/>
        <v>1.291289047497554E-2</v>
      </c>
      <c r="AG157" s="15">
        <f t="shared" si="157"/>
        <v>1.6955566399980013E-4</v>
      </c>
      <c r="AH157" s="15">
        <f t="shared" si="158"/>
        <v>1.7732114985597715E-2</v>
      </c>
      <c r="AI157" s="15">
        <f t="shared" si="167"/>
        <v>4.7233420963032485E-4</v>
      </c>
      <c r="AJ157" s="15">
        <f t="shared" si="168"/>
        <v>1.7183506707446546E-4</v>
      </c>
      <c r="AK157" s="15">
        <f t="shared" si="159"/>
        <v>1.1737184300506872E-4</v>
      </c>
      <c r="AL157">
        <f>IF(AL156&gt;0,AL156+1,IF(AND(B157="January",C157&gt;=Personal!$G$28,F157&lt;=100,AL156=0),1,0))</f>
        <v>0</v>
      </c>
      <c r="AM157">
        <f t="shared" si="169"/>
        <v>0</v>
      </c>
    </row>
    <row r="158" spans="1:39" x14ac:dyDescent="0.2">
      <c r="A158">
        <f t="shared" si="160"/>
        <v>154</v>
      </c>
      <c r="B158" t="str">
        <f t="shared" si="180"/>
        <v>November</v>
      </c>
      <c r="C158">
        <f t="shared" si="152"/>
        <v>2035</v>
      </c>
      <c r="D158">
        <f t="shared" si="182"/>
        <v>203511</v>
      </c>
      <c r="E158">
        <f t="shared" ref="E158:F158" si="196">E146+1</f>
        <v>54</v>
      </c>
      <c r="F158">
        <f t="shared" si="196"/>
        <v>52</v>
      </c>
      <c r="G158" s="11">
        <f>G157*IF($B158="January",(1+IF(C158&gt;Personal!$L$18+1,Calculations!$B$14,Calculations!$B$13)),1)</f>
        <v>1911.464244168106</v>
      </c>
      <c r="H158" s="11">
        <f>IF(AND(Career!$F$15="Yes",$E158=62,$E157=61),G158,H157*IF($B158="January",(1+IF(C158&gt;Personal!$L$18+1,Calculations!$C$14,Calculations!$C$13)),1))</f>
        <v>1709.7339851899937</v>
      </c>
      <c r="I158" s="11">
        <f>H158*(1-'Retiree Assumptions'!$F$8)</f>
        <v>1504.5659069671945</v>
      </c>
      <c r="J158" s="11"/>
      <c r="K158">
        <f>IF(OR(AND(L159=0,L158&gt;0,S158=0,S157&gt;0),AND(L158=0,L157&gt;0,S158&gt;0,S157&gt;0),AND(L147=0,L146&gt;0,S146=0),AND(B158="February",C158&gt;=Personal!$G$28,C158&lt;=Personal!$G$28+5,L157&gt;0),AND(B158="February",MOD(C158-Personal!$G$28,5)=0,L157&gt;0)),K157+1,K157)</f>
        <v>1</v>
      </c>
      <c r="L158">
        <f>IF(AND(C158&gt;=Personal!$G$28,MAX(L$5:L157)&lt;$AO$8,OR(S157&gt;0,S158&gt;0)),L157+1,0)</f>
        <v>0</v>
      </c>
      <c r="M158" t="str">
        <f>IF(AND(C158&gt;=Personal!$G$28,MAX(L$5:L157)&lt;$AO$8,OR(S157&gt;0,S158&gt;0)),L157+1,"")</f>
        <v/>
      </c>
      <c r="N158">
        <f t="shared" si="162"/>
        <v>2035</v>
      </c>
      <c r="O158">
        <f t="shared" si="163"/>
        <v>52</v>
      </c>
      <c r="P158" s="11">
        <f t="shared" si="171"/>
        <v>18054.790883606332</v>
      </c>
      <c r="Q158" s="11">
        <f>$AD158*I158/(Calculations!$C$18^(A158-1+Calculations!$B$1/30))</f>
        <v>929.40954167854386</v>
      </c>
      <c r="R158" s="11">
        <f>IF(Q158=0,0,SUM(Q158:Q$1071)*I158/Q158)</f>
        <v>487812.79791783949</v>
      </c>
      <c r="S158" s="11">
        <f>IF(S157&gt;0,MAX((S157+I158/2)*(Calculations!$C$18-1)+S157-I158,0),IF(AND(Personal!$G$28=Valuation!C158,Personal!$G$28&gt;Valuation!C157),Personal!$G$26,0))</f>
        <v>0</v>
      </c>
      <c r="T158">
        <f t="shared" si="154"/>
        <v>0</v>
      </c>
      <c r="U158" s="11"/>
      <c r="V158" s="121">
        <f>VLOOKUP(E158,Rates2,5)*VLOOKUP(E158,Mort_Imp_Retirees,C158-'Mort Imp Cume'!$C$4+2)</f>
        <v>1.7502123220421327E-4</v>
      </c>
      <c r="W158" s="15">
        <f t="shared" si="164"/>
        <v>0.99982497876779575</v>
      </c>
      <c r="X158" s="121">
        <f>VLOOKUP(F158,Rates2,6)*VLOOKUP(F158,Mort_Imp_Survivors,C158-'Mort Imp Cume'!$C$4+2)</f>
        <v>1.1424483669033702E-4</v>
      </c>
      <c r="Y158" s="15">
        <f t="shared" si="165"/>
        <v>0.99988575516330969</v>
      </c>
      <c r="Z158" s="121">
        <f>VLOOKUP(F158,Rates2,7)*VLOOKUP(F158,Mort_Imp_Survivors,C158-'Mort Imp Cume'!$C$4+2)</f>
        <v>3.7683049703992222E-4</v>
      </c>
      <c r="AA158" s="15">
        <f t="shared" si="166"/>
        <v>0.99962316950296004</v>
      </c>
      <c r="AB158" s="68">
        <f>PRODUCT(W$4:W157)</f>
        <v>0.98162371573769747</v>
      </c>
      <c r="AC158" s="15">
        <f>PRODUCT(Y$4:Y157)</f>
        <v>0.98673493650933575</v>
      </c>
      <c r="AD158" s="15">
        <f>PRODUCT(AA$4:AA157)</f>
        <v>0.96295787585102521</v>
      </c>
      <c r="AE158" s="15">
        <f t="shared" si="155"/>
        <v>0.96860241482449516</v>
      </c>
      <c r="AF158" s="15">
        <f t="shared" si="156"/>
        <v>1.3021300913202315E-2</v>
      </c>
      <c r="AG158" s="15">
        <f t="shared" si="157"/>
        <v>1.6950662068972774E-4</v>
      </c>
      <c r="AH158" s="15">
        <f t="shared" si="158"/>
        <v>1.7894988647893923E-2</v>
      </c>
      <c r="AI158" s="15">
        <f t="shared" si="167"/>
        <v>4.8129561440860003E-4</v>
      </c>
      <c r="AJ158" s="15">
        <f t="shared" si="168"/>
        <v>1.7180499228929019E-4</v>
      </c>
      <c r="AK158" s="15">
        <f t="shared" si="159"/>
        <v>1.1740120216620016E-4</v>
      </c>
      <c r="AL158">
        <f>IF(AL157&gt;0,AL157+1,IF(AND(B158="January",C158&gt;=Personal!$G$28,F158&lt;=100,AL157=0),1,0))</f>
        <v>0</v>
      </c>
      <c r="AM158">
        <f t="shared" si="169"/>
        <v>0</v>
      </c>
    </row>
    <row r="159" spans="1:39" x14ac:dyDescent="0.2">
      <c r="A159">
        <f t="shared" si="160"/>
        <v>155</v>
      </c>
      <c r="B159" t="str">
        <f t="shared" si="180"/>
        <v>December</v>
      </c>
      <c r="C159">
        <f t="shared" si="152"/>
        <v>2035</v>
      </c>
      <c r="D159">
        <f t="shared" si="182"/>
        <v>203512</v>
      </c>
      <c r="E159">
        <f t="shared" ref="E159:F159" si="197">E147+1</f>
        <v>54</v>
      </c>
      <c r="F159">
        <f t="shared" si="197"/>
        <v>52</v>
      </c>
      <c r="G159" s="11">
        <f>G158*IF($B159="January",(1+IF(C159&gt;Personal!$L$18+1,Calculations!$B$14,Calculations!$B$13)),1)</f>
        <v>1911.464244168106</v>
      </c>
      <c r="H159" s="11">
        <f>IF(AND(Career!$F$15="Yes",$E159=62,$E158=61),G159,H158*IF($B159="January",(1+IF(C159&gt;Personal!$L$18+1,Calculations!$C$14,Calculations!$C$13)),1))</f>
        <v>1709.7339851899937</v>
      </c>
      <c r="I159" s="11">
        <f>H159*(1-'Retiree Assumptions'!$F$8)</f>
        <v>1504.5659069671945</v>
      </c>
      <c r="J159" s="11"/>
      <c r="K159">
        <f>IF(OR(AND(L160=0,L159&gt;0,S159=0,S158&gt;0),AND(L159=0,L158&gt;0,S159&gt;0,S158&gt;0),AND(L148=0,L147&gt;0,S147=0),AND(B159="February",C159&gt;=Personal!$G$28,C159&lt;=Personal!$G$28+5,L158&gt;0),AND(B159="February",MOD(C159-Personal!$G$28,5)=0,L158&gt;0)),K158+1,K158)</f>
        <v>1</v>
      </c>
      <c r="L159">
        <f>IF(AND(C159&gt;=Personal!$G$28,MAX(L$5:L158)&lt;$AO$8,OR(S158&gt;0,S159&gt;0)),L158+1,0)</f>
        <v>0</v>
      </c>
      <c r="M159" t="str">
        <f>IF(AND(C159&gt;=Personal!$G$28,MAX(L$5:L158)&lt;$AO$8,OR(S158&gt;0,S159&gt;0)),L158+1,"")</f>
        <v/>
      </c>
      <c r="N159">
        <f t="shared" si="162"/>
        <v>2035</v>
      </c>
      <c r="O159">
        <f t="shared" si="163"/>
        <v>52</v>
      </c>
      <c r="P159" s="11">
        <f t="shared" si="171"/>
        <v>18054.790883606332</v>
      </c>
      <c r="Q159" s="11">
        <f>$AD159*I159/(Calculations!$C$18^(A159-1+Calculations!$B$1/30))</f>
        <v>926.38479576374095</v>
      </c>
      <c r="R159" s="11">
        <f>IF(Q159=0,0,SUM(Q159:Q$1071)*I159/Q159)</f>
        <v>487896.08065091533</v>
      </c>
      <c r="S159" s="11">
        <f>IF(S158&gt;0,MAX((S158+I159/2)*(Calculations!$C$18-1)+S158-I159,0),IF(AND(Personal!$G$28=Valuation!C159,Personal!$G$28&gt;Valuation!C158),Personal!$G$26,0))</f>
        <v>0</v>
      </c>
      <c r="T159">
        <f t="shared" si="154"/>
        <v>0</v>
      </c>
      <c r="U159" s="11"/>
      <c r="V159" s="121">
        <f>VLOOKUP(E159,Rates2,5)*VLOOKUP(E159,Mort_Imp_Retirees,C159-'Mort Imp Cume'!$C$4+2)</f>
        <v>1.7502123220421327E-4</v>
      </c>
      <c r="W159" s="15">
        <f t="shared" si="164"/>
        <v>0.99982497876779575</v>
      </c>
      <c r="X159" s="121">
        <f>VLOOKUP(F159,Rates2,6)*VLOOKUP(F159,Mort_Imp_Survivors,C159-'Mort Imp Cume'!$C$4+2)</f>
        <v>1.1424483669033702E-4</v>
      </c>
      <c r="Y159" s="15">
        <f t="shared" si="165"/>
        <v>0.99988575516330969</v>
      </c>
      <c r="Z159" s="121">
        <f>VLOOKUP(F159,Rates2,7)*VLOOKUP(F159,Mort_Imp_Survivors,C159-'Mort Imp Cume'!$C$4+2)</f>
        <v>3.7683049703992222E-4</v>
      </c>
      <c r="AA159" s="15">
        <f t="shared" si="166"/>
        <v>0.99962316950296004</v>
      </c>
      <c r="AB159" s="68">
        <f>PRODUCT(W$4:W158)</f>
        <v>0.98145191074540816</v>
      </c>
      <c r="AC159" s="15">
        <f>PRODUCT(Y$4:Y158)</f>
        <v>0.98662220713765758</v>
      </c>
      <c r="AD159" s="15">
        <f>PRODUCT(AA$4:AA158)</f>
        <v>0.9625950039560397</v>
      </c>
      <c r="AE159" s="15">
        <f t="shared" si="155"/>
        <v>0.96832225037910591</v>
      </c>
      <c r="AF159" s="15">
        <f t="shared" si="156"/>
        <v>1.312966036630225E-2</v>
      </c>
      <c r="AG159" s="15">
        <f t="shared" si="157"/>
        <v>1.6945759156524021E-4</v>
      </c>
      <c r="AH159" s="15">
        <f t="shared" si="158"/>
        <v>1.8057751891116941E-2</v>
      </c>
      <c r="AI159" s="15">
        <f t="shared" si="167"/>
        <v>4.903373634748999E-4</v>
      </c>
      <c r="AJ159" s="15">
        <f t="shared" si="168"/>
        <v>1.7177492276784087E-4</v>
      </c>
      <c r="AK159" s="15">
        <f t="shared" si="159"/>
        <v>1.1743052897873377E-4</v>
      </c>
      <c r="AL159">
        <f>IF(AL158&gt;0,AL158+1,IF(AND(B159="January",C159&gt;=Personal!$G$28,F159&lt;=100,AL158=0),1,0))</f>
        <v>0</v>
      </c>
      <c r="AM159">
        <f t="shared" si="169"/>
        <v>0</v>
      </c>
    </row>
    <row r="160" spans="1:39" x14ac:dyDescent="0.2">
      <c r="A160">
        <f t="shared" si="160"/>
        <v>156</v>
      </c>
      <c r="B160" t="str">
        <f t="shared" si="180"/>
        <v>January</v>
      </c>
      <c r="C160">
        <f t="shared" si="152"/>
        <v>2036</v>
      </c>
      <c r="D160">
        <f t="shared" si="182"/>
        <v>203601</v>
      </c>
      <c r="E160">
        <f t="shared" ref="E160:F160" si="198">E148+1</f>
        <v>55</v>
      </c>
      <c r="F160">
        <f t="shared" si="198"/>
        <v>53</v>
      </c>
      <c r="G160" s="11">
        <f>G159*IF($B160="January",(1+IF(C160&gt;Personal!$L$18+1,Calculations!$B$14,Calculations!$B$13)),1)</f>
        <v>1959.2508502723085</v>
      </c>
      <c r="H160" s="11">
        <f>IF(AND(Career!$F$15="Yes",$E160=62,$E159=61),G160,H159*IF($B160="January",(1+IF(C160&gt;Personal!$L$18+1,Calculations!$C$14,Calculations!$C$13)),1))</f>
        <v>1735.3799949678435</v>
      </c>
      <c r="I160" s="11">
        <f>H160*(1-'Retiree Assumptions'!$F$8)</f>
        <v>1527.1343955717023</v>
      </c>
      <c r="J160" s="11"/>
      <c r="K160">
        <f>IF(OR(AND(L161=0,L160&gt;0,S160=0,S159&gt;0),AND(L160=0,L159&gt;0,S160&gt;0,S159&gt;0),AND(L149=0,L148&gt;0,S148=0),AND(B160="February",C160&gt;=Personal!$G$28,C160&lt;=Personal!$G$28+5,L159&gt;0),AND(B160="February",MOD(C160-Personal!$G$28,5)=0,L159&gt;0)),K159+1,K159)</f>
        <v>1</v>
      </c>
      <c r="L160">
        <f>IF(AND(C160&gt;=Personal!$G$28,MAX(L$5:L159)&lt;$AO$8,OR(S159&gt;0,S160&gt;0)),L159+1,0)</f>
        <v>0</v>
      </c>
      <c r="M160" t="str">
        <f>IF(AND(C160&gt;=Personal!$G$28,MAX(L$5:L159)&lt;$AO$8,OR(S159&gt;0,S160&gt;0)),L159+1,"")</f>
        <v/>
      </c>
      <c r="N160">
        <f t="shared" si="162"/>
        <v>2036</v>
      </c>
      <c r="O160">
        <f t="shared" si="163"/>
        <v>53</v>
      </c>
      <c r="P160" s="11">
        <f t="shared" si="171"/>
        <v>18325.612746860428</v>
      </c>
      <c r="Q160" s="11">
        <f>$AD160*I160/(Calculations!$C$18^(A160-1+Calculations!$B$1/30))</f>
        <v>937.2204422351806</v>
      </c>
      <c r="R160" s="11">
        <f>IF(Q160=0,0,SUM(Q160:Q$1071)*I160/Q160)</f>
        <v>487979.63531106472</v>
      </c>
      <c r="S160" s="11">
        <f>IF(S159&gt;0,MAX((S159+I160/2)*(Calculations!$C$18-1)+S159-I160,0),IF(AND(Personal!$G$28=Valuation!C160,Personal!$G$28&gt;Valuation!C159),Personal!$G$26,0))</f>
        <v>0</v>
      </c>
      <c r="T160">
        <f t="shared" si="154"/>
        <v>0</v>
      </c>
      <c r="U160" s="11"/>
      <c r="V160" s="121">
        <f>VLOOKUP(E160,Rates2,5)*VLOOKUP(E160,Mort_Imp_Retirees,C160-'Mort Imp Cume'!$C$4+2)</f>
        <v>1.8752518696687909E-4</v>
      </c>
      <c r="W160" s="15">
        <f t="shared" si="164"/>
        <v>0.99981247481303315</v>
      </c>
      <c r="X160" s="121">
        <f>VLOOKUP(F160,Rates2,6)*VLOOKUP(F160,Mort_Imp_Survivors,C160-'Mort Imp Cume'!$C$4+2)</f>
        <v>1.2420984917354538E-4</v>
      </c>
      <c r="Y160" s="15">
        <f t="shared" si="165"/>
        <v>0.9998757901508265</v>
      </c>
      <c r="Z160" s="121">
        <f>VLOOKUP(F160,Rates2,7)*VLOOKUP(F160,Mort_Imp_Survivors,C160-'Mort Imp Cume'!$C$4+2)</f>
        <v>4.0134031064928031E-4</v>
      </c>
      <c r="AA160" s="15">
        <f t="shared" si="166"/>
        <v>0.99959865968935069</v>
      </c>
      <c r="AB160" s="68">
        <f>PRODUCT(W$4:W159)</f>
        <v>0.98128013582264029</v>
      </c>
      <c r="AC160" s="15">
        <f>PRODUCT(Y$4:Y159)</f>
        <v>0.98650949064472815</v>
      </c>
      <c r="AD160" s="15">
        <f>PRODUCT(AA$4:AA159)</f>
        <v>0.96223226880225077</v>
      </c>
      <c r="AE160" s="15">
        <f t="shared" si="155"/>
        <v>0.96804216697018253</v>
      </c>
      <c r="AF160" s="15">
        <f t="shared" si="156"/>
        <v>1.3237968852457762E-2</v>
      </c>
      <c r="AG160" s="15">
        <f t="shared" si="157"/>
        <v>1.8150974025474983E-4</v>
      </c>
      <c r="AH160" s="15">
        <f t="shared" si="158"/>
        <v>1.8220404771061627E-2</v>
      </c>
      <c r="AI160" s="15">
        <f t="shared" si="167"/>
        <v>4.9945940629808616E-4</v>
      </c>
      <c r="AJ160" s="15">
        <f t="shared" si="168"/>
        <v>1.8401474093702512E-4</v>
      </c>
      <c r="AK160" s="15">
        <f t="shared" si="159"/>
        <v>1.275529544639719E-4</v>
      </c>
      <c r="AL160">
        <f>IF(AL159&gt;0,AL159+1,IF(AND(B160="January",C160&gt;=Personal!$G$28,F160&lt;=100,AL159=0),1,0))</f>
        <v>0</v>
      </c>
      <c r="AM160">
        <f t="shared" si="169"/>
        <v>0</v>
      </c>
    </row>
    <row r="161" spans="1:39" x14ac:dyDescent="0.2">
      <c r="A161">
        <f t="shared" si="160"/>
        <v>157</v>
      </c>
      <c r="B161" t="str">
        <f t="shared" si="180"/>
        <v>February</v>
      </c>
      <c r="C161">
        <f t="shared" si="152"/>
        <v>2036</v>
      </c>
      <c r="D161">
        <f t="shared" si="182"/>
        <v>203602</v>
      </c>
      <c r="E161">
        <f t="shared" ref="E161:F161" si="199">E149+1</f>
        <v>55</v>
      </c>
      <c r="F161">
        <f t="shared" si="199"/>
        <v>53</v>
      </c>
      <c r="G161" s="11">
        <f>G160*IF($B161="January",(1+IF(C161&gt;Personal!$L$18+1,Calculations!$B$14,Calculations!$B$13)),1)</f>
        <v>1959.2508502723085</v>
      </c>
      <c r="H161" s="11">
        <f>IF(AND(Career!$F$15="Yes",$E161=62,$E160=61),G161,H160*IF($B161="January",(1+IF(C161&gt;Personal!$L$18+1,Calculations!$C$14,Calculations!$C$13)),1))</f>
        <v>1735.3799949678435</v>
      </c>
      <c r="I161" s="11">
        <f>H161*(1-'Retiree Assumptions'!$F$8)</f>
        <v>1527.1343955717023</v>
      </c>
      <c r="J161" s="11"/>
      <c r="K161">
        <f>IF(OR(AND(L162=0,L161&gt;0,S161=0,S160&gt;0),AND(L161=0,L160&gt;0,S161&gt;0,S160&gt;0),AND(L150=0,L149&gt;0,S149=0),AND(B161="February",C161&gt;=Personal!$G$28,C161&lt;=Personal!$G$28+5,L160&gt;0),AND(B161="February",MOD(C161-Personal!$G$28,5)=0,L160&gt;0)),K160+1,K160)</f>
        <v>1</v>
      </c>
      <c r="L161">
        <f>IF(AND(C161&gt;=Personal!$G$28,MAX(L$5:L160)&lt;$AO$8,OR(S160&gt;0,S161&gt;0)),L160+1,0)</f>
        <v>0</v>
      </c>
      <c r="M161" t="str">
        <f>IF(AND(C161&gt;=Personal!$G$28,MAX(L$5:L160)&lt;$AO$8,OR(S160&gt;0,S161&gt;0)),L160+1,"")</f>
        <v/>
      </c>
      <c r="N161">
        <f t="shared" si="162"/>
        <v>2036</v>
      </c>
      <c r="O161">
        <f t="shared" si="163"/>
        <v>53</v>
      </c>
      <c r="P161" s="11">
        <f t="shared" si="171"/>
        <v>18325.612746860428</v>
      </c>
      <c r="Q161" s="11">
        <f>$AD161*I161/(Calculations!$C$18^(A161-1+Calculations!$B$1/30))</f>
        <v>934.14737092043981</v>
      </c>
      <c r="R161" s="11">
        <f>IF(Q161=0,0,SUM(Q161:Q$1071)*I161/Q161)</f>
        <v>488052.78720123647</v>
      </c>
      <c r="S161" s="11">
        <f>IF(S160&gt;0,MAX((S160+I161/2)*(Calculations!$C$18-1)+S160-I161,0),IF(AND(Personal!$G$28=Valuation!C161,Personal!$G$28&gt;Valuation!C160),Personal!$G$26,0))</f>
        <v>0</v>
      </c>
      <c r="T161">
        <f t="shared" si="154"/>
        <v>0</v>
      </c>
      <c r="U161" s="11"/>
      <c r="V161" s="121">
        <f>VLOOKUP(E161,Rates2,5)*VLOOKUP(E161,Mort_Imp_Retirees,C161-'Mort Imp Cume'!$C$4+2)</f>
        <v>1.8752518696687909E-4</v>
      </c>
      <c r="W161" s="15">
        <f t="shared" si="164"/>
        <v>0.99981247481303315</v>
      </c>
      <c r="X161" s="121">
        <f>VLOOKUP(F161,Rates2,6)*VLOOKUP(F161,Mort_Imp_Survivors,C161-'Mort Imp Cume'!$C$4+2)</f>
        <v>1.2420984917354538E-4</v>
      </c>
      <c r="Y161" s="15">
        <f t="shared" si="165"/>
        <v>0.9998757901508265</v>
      </c>
      <c r="Z161" s="121">
        <f>VLOOKUP(F161,Rates2,7)*VLOOKUP(F161,Mort_Imp_Survivors,C161-'Mort Imp Cume'!$C$4+2)</f>
        <v>4.0134031064928031E-4</v>
      </c>
      <c r="AA161" s="15">
        <f t="shared" si="166"/>
        <v>0.99959865968935069</v>
      </c>
      <c r="AB161" s="68">
        <f>PRODUCT(W$4:W160)</f>
        <v>0.9810961210817033</v>
      </c>
      <c r="AC161" s="15">
        <f>PRODUCT(Y$4:Y160)</f>
        <v>0.98638695644968699</v>
      </c>
      <c r="AD161" s="15">
        <f>PRODUCT(AA$4:AA160)</f>
        <v>0.9618460862045729</v>
      </c>
      <c r="AE161" s="15">
        <f t="shared" si="155"/>
        <v>0.96774041685837486</v>
      </c>
      <c r="AF161" s="15">
        <f t="shared" si="156"/>
        <v>1.3355704223328392E-2</v>
      </c>
      <c r="AG161" s="15">
        <f t="shared" si="157"/>
        <v>1.814531615371228E-4</v>
      </c>
      <c r="AH161" s="15">
        <f t="shared" si="158"/>
        <v>1.8394601928405401E-2</v>
      </c>
      <c r="AI161" s="15">
        <f t="shared" si="167"/>
        <v>5.0927698989134199E-4</v>
      </c>
      <c r="AJ161" s="15">
        <f t="shared" si="168"/>
        <v>1.8398023353832625E-4</v>
      </c>
      <c r="AK161" s="15">
        <f t="shared" si="159"/>
        <v>1.2758538646933876E-4</v>
      </c>
      <c r="AL161">
        <f>IF(AL160&gt;0,AL160+1,IF(AND(B161="January",C161&gt;=Personal!$G$28,F161&lt;=100,AL160=0),1,0))</f>
        <v>0</v>
      </c>
      <c r="AM161">
        <f t="shared" si="169"/>
        <v>0</v>
      </c>
    </row>
    <row r="162" spans="1:39" x14ac:dyDescent="0.2">
      <c r="A162">
        <f t="shared" si="160"/>
        <v>158</v>
      </c>
      <c r="B162" t="str">
        <f t="shared" si="180"/>
        <v>March</v>
      </c>
      <c r="C162">
        <f t="shared" si="152"/>
        <v>2036</v>
      </c>
      <c r="D162">
        <f t="shared" si="182"/>
        <v>203603</v>
      </c>
      <c r="E162">
        <f t="shared" ref="E162:F162" si="200">E150+1</f>
        <v>55</v>
      </c>
      <c r="F162">
        <f t="shared" si="200"/>
        <v>53</v>
      </c>
      <c r="G162" s="11">
        <f>G161*IF($B162="January",(1+IF(C162&gt;Personal!$L$18+1,Calculations!$B$14,Calculations!$B$13)),1)</f>
        <v>1959.2508502723085</v>
      </c>
      <c r="H162" s="11">
        <f>IF(AND(Career!$F$15="Yes",$E162=62,$E161=61),G162,H161*IF($B162="January",(1+IF(C162&gt;Personal!$L$18+1,Calculations!$C$14,Calculations!$C$13)),1))</f>
        <v>1735.3799949678435</v>
      </c>
      <c r="I162" s="11">
        <f>H162*(1-'Retiree Assumptions'!$F$8)</f>
        <v>1527.1343955717023</v>
      </c>
      <c r="J162" s="11"/>
      <c r="K162">
        <f>IF(OR(AND(L163=0,L162&gt;0,S162=0,S161&gt;0),AND(L162=0,L161&gt;0,S162&gt;0,S161&gt;0),AND(L151=0,L150&gt;0,S150=0),AND(B162="February",C162&gt;=Personal!$G$28,C162&lt;=Personal!$G$28+5,L161&gt;0),AND(B162="February",MOD(C162-Personal!$G$28,5)=0,L161&gt;0)),K161+1,K161)</f>
        <v>1</v>
      </c>
      <c r="L162">
        <f>IF(AND(C162&gt;=Personal!$G$28,MAX(L$5:L161)&lt;$AO$8,OR(S161&gt;0,S162&gt;0)),L161+1,0)</f>
        <v>0</v>
      </c>
      <c r="M162" t="str">
        <f>IF(AND(C162&gt;=Personal!$G$28,MAX(L$5:L161)&lt;$AO$8,OR(S161&gt;0,S162&gt;0)),L161+1,"")</f>
        <v/>
      </c>
      <c r="N162">
        <f t="shared" si="162"/>
        <v>2036</v>
      </c>
      <c r="O162">
        <f t="shared" si="163"/>
        <v>53</v>
      </c>
      <c r="P162" s="11">
        <f t="shared" si="171"/>
        <v>18325.612746860428</v>
      </c>
      <c r="Q162" s="11">
        <f>$AD162*I162/(Calculations!$C$18^(A162-1+Calculations!$B$1/30))</f>
        <v>931.08437596220972</v>
      </c>
      <c r="R162" s="11">
        <f>IF(Q162=0,0,SUM(Q162:Q$1071)*I162/Q162)</f>
        <v>488126.17973970692</v>
      </c>
      <c r="S162" s="11">
        <f>IF(S161&gt;0,MAX((S161+I162/2)*(Calculations!$C$18-1)+S161-I162,0),IF(AND(Personal!$G$28=Valuation!C162,Personal!$G$28&gt;Valuation!C161),Personal!$G$26,0))</f>
        <v>0</v>
      </c>
      <c r="T162">
        <f t="shared" si="154"/>
        <v>0</v>
      </c>
      <c r="U162" s="11"/>
      <c r="V162" s="121">
        <f>VLOOKUP(E162,Rates2,5)*VLOOKUP(E162,Mort_Imp_Retirees,C162-'Mort Imp Cume'!$C$4+2)</f>
        <v>1.8752518696687909E-4</v>
      </c>
      <c r="W162" s="15">
        <f t="shared" si="164"/>
        <v>0.99981247481303315</v>
      </c>
      <c r="X162" s="121">
        <f>VLOOKUP(F162,Rates2,6)*VLOOKUP(F162,Mort_Imp_Survivors,C162-'Mort Imp Cume'!$C$4+2)</f>
        <v>1.2420984917354538E-4</v>
      </c>
      <c r="Y162" s="15">
        <f t="shared" si="165"/>
        <v>0.9998757901508265</v>
      </c>
      <c r="Z162" s="121">
        <f>VLOOKUP(F162,Rates2,7)*VLOOKUP(F162,Mort_Imp_Survivors,C162-'Mort Imp Cume'!$C$4+2)</f>
        <v>4.0134031064928031E-4</v>
      </c>
      <c r="AA162" s="15">
        <f t="shared" si="166"/>
        <v>0.99959865968935069</v>
      </c>
      <c r="AB162" s="68">
        <f>PRODUCT(W$4:W161)</f>
        <v>0.98091214084816503</v>
      </c>
      <c r="AC162" s="15">
        <f>PRODUCT(Y$4:Y161)</f>
        <v>0.98626443747459969</v>
      </c>
      <c r="AD162" s="15">
        <f>PRODUCT(AA$4:AA161)</f>
        <v>0.96146005859753869</v>
      </c>
      <c r="AE162" s="15">
        <f t="shared" si="155"/>
        <v>0.96743876080562075</v>
      </c>
      <c r="AF162" s="15">
        <f t="shared" si="156"/>
        <v>1.3473380042544249E-2</v>
      </c>
      <c r="AG162" s="15">
        <f t="shared" si="157"/>
        <v>1.8139660045574655E-4</v>
      </c>
      <c r="AH162" s="15">
        <f t="shared" si="158"/>
        <v>1.8568672594690305E-2</v>
      </c>
      <c r="AI162" s="15">
        <f t="shared" si="167"/>
        <v>5.1918655714469977E-4</v>
      </c>
      <c r="AJ162" s="15">
        <f t="shared" si="168"/>
        <v>1.8394573261063378E-4</v>
      </c>
      <c r="AK162" s="15">
        <f t="shared" si="159"/>
        <v>1.2761777939180558E-4</v>
      </c>
      <c r="AL162">
        <f>IF(AL161&gt;0,AL161+1,IF(AND(B162="January",C162&gt;=Personal!$G$28,F162&lt;=100,AL161=0),1,0))</f>
        <v>0</v>
      </c>
      <c r="AM162">
        <f t="shared" si="169"/>
        <v>0</v>
      </c>
    </row>
    <row r="163" spans="1:39" x14ac:dyDescent="0.2">
      <c r="A163">
        <f t="shared" si="160"/>
        <v>159</v>
      </c>
      <c r="B163" t="str">
        <f t="shared" si="180"/>
        <v>April</v>
      </c>
      <c r="C163">
        <f t="shared" si="152"/>
        <v>2036</v>
      </c>
      <c r="D163">
        <f t="shared" si="182"/>
        <v>203604</v>
      </c>
      <c r="E163">
        <f t="shared" ref="E163:F163" si="201">E151+1</f>
        <v>55</v>
      </c>
      <c r="F163">
        <f t="shared" si="201"/>
        <v>53</v>
      </c>
      <c r="G163" s="11">
        <f>G162*IF($B163="January",(1+IF(C163&gt;Personal!$L$18+1,Calculations!$B$14,Calculations!$B$13)),1)</f>
        <v>1959.2508502723085</v>
      </c>
      <c r="H163" s="11">
        <f>IF(AND(Career!$F$15="Yes",$E163=62,$E162=61),G163,H162*IF($B163="January",(1+IF(C163&gt;Personal!$L$18+1,Calculations!$C$14,Calculations!$C$13)),1))</f>
        <v>1735.3799949678435</v>
      </c>
      <c r="I163" s="11">
        <f>H163*(1-'Retiree Assumptions'!$F$8)</f>
        <v>1527.1343955717023</v>
      </c>
      <c r="J163" s="11"/>
      <c r="K163">
        <f>IF(OR(AND(L164=0,L163&gt;0,S163=0,S162&gt;0),AND(L163=0,L162&gt;0,S163&gt;0,S162&gt;0),AND(L152=0,L151&gt;0,S151=0),AND(B163="February",C163&gt;=Personal!$G$28,C163&lt;=Personal!$G$28+5,L162&gt;0),AND(B163="February",MOD(C163-Personal!$G$28,5)=0,L162&gt;0)),K162+1,K162)</f>
        <v>1</v>
      </c>
      <c r="L163">
        <f>IF(AND(C163&gt;=Personal!$G$28,MAX(L$5:L162)&lt;$AO$8,OR(S162&gt;0,S163&gt;0)),L162+1,0)</f>
        <v>0</v>
      </c>
      <c r="M163" t="str">
        <f>IF(AND(C163&gt;=Personal!$G$28,MAX(L$5:L162)&lt;$AO$8,OR(S162&gt;0,S163&gt;0)),L162+1,"")</f>
        <v/>
      </c>
      <c r="N163">
        <f t="shared" si="162"/>
        <v>2036</v>
      </c>
      <c r="O163">
        <f t="shared" si="163"/>
        <v>53</v>
      </c>
      <c r="P163" s="11">
        <f t="shared" si="171"/>
        <v>18325.612746860428</v>
      </c>
      <c r="Q163" s="11">
        <f>$AD163*I163/(Calculations!$C$18^(A163-1+Calculations!$B$1/30))</f>
        <v>928.03142432091943</v>
      </c>
      <c r="R163" s="11">
        <f>IF(Q163=0,0,SUM(Q163:Q$1071)*I163/Q163)</f>
        <v>488199.81371813797</v>
      </c>
      <c r="S163" s="11">
        <f>IF(S162&gt;0,MAX((S162+I163/2)*(Calculations!$C$18-1)+S162-I163,0),IF(AND(Personal!$G$28=Valuation!C163,Personal!$G$28&gt;Valuation!C162),Personal!$G$26,0))</f>
        <v>0</v>
      </c>
      <c r="T163">
        <f t="shared" si="154"/>
        <v>0</v>
      </c>
      <c r="U163" s="11"/>
      <c r="V163" s="121">
        <f>VLOOKUP(E163,Rates2,5)*VLOOKUP(E163,Mort_Imp_Retirees,C163-'Mort Imp Cume'!$C$4+2)</f>
        <v>1.8752518696687909E-4</v>
      </c>
      <c r="W163" s="15">
        <f t="shared" si="164"/>
        <v>0.99981247481303315</v>
      </c>
      <c r="X163" s="121">
        <f>VLOOKUP(F163,Rates2,6)*VLOOKUP(F163,Mort_Imp_Survivors,C163-'Mort Imp Cume'!$C$4+2)</f>
        <v>1.2420984917354538E-4</v>
      </c>
      <c r="Y163" s="15">
        <f t="shared" si="165"/>
        <v>0.9998757901508265</v>
      </c>
      <c r="Z163" s="121">
        <f>VLOOKUP(F163,Rates2,7)*VLOOKUP(F163,Mort_Imp_Survivors,C163-'Mort Imp Cume'!$C$4+2)</f>
        <v>4.0134031064928031E-4</v>
      </c>
      <c r="AA163" s="15">
        <f t="shared" si="166"/>
        <v>0.99959865968935069</v>
      </c>
      <c r="AB163" s="68">
        <f>PRODUCT(W$4:W162)</f>
        <v>0.98072819511555442</v>
      </c>
      <c r="AC163" s="15">
        <f>PRODUCT(Y$4:Y162)</f>
        <v>0.98614193371757575</v>
      </c>
      <c r="AD163" s="15">
        <f>PRODUCT(AA$4:AA162)</f>
        <v>0.96107418591894422</v>
      </c>
      <c r="AE163" s="15">
        <f t="shared" si="155"/>
        <v>0.96713719878260074</v>
      </c>
      <c r="AF163" s="15">
        <f t="shared" si="156"/>
        <v>1.3590996332953659E-2</v>
      </c>
      <c r="AG163" s="15">
        <f t="shared" si="157"/>
        <v>1.8134005700512354E-4</v>
      </c>
      <c r="AH163" s="15">
        <f t="shared" si="158"/>
        <v>1.8742616838318554E-2</v>
      </c>
      <c r="AI163" s="15">
        <f t="shared" si="167"/>
        <v>5.2918804612704998E-4</v>
      </c>
      <c r="AJ163" s="15">
        <f t="shared" si="168"/>
        <v>1.8391123815273422E-4</v>
      </c>
      <c r="AK163" s="15">
        <f t="shared" si="159"/>
        <v>1.2765013325518321E-4</v>
      </c>
      <c r="AL163">
        <f>IF(AL162&gt;0,AL162+1,IF(AND(B163="January",C163&gt;=Personal!$G$28,F163&lt;=100,AL162=0),1,0))</f>
        <v>0</v>
      </c>
      <c r="AM163">
        <f t="shared" si="169"/>
        <v>0</v>
      </c>
    </row>
    <row r="164" spans="1:39" x14ac:dyDescent="0.2">
      <c r="A164">
        <f t="shared" si="160"/>
        <v>160</v>
      </c>
      <c r="B164" t="str">
        <f t="shared" si="180"/>
        <v>May</v>
      </c>
      <c r="C164">
        <f t="shared" si="152"/>
        <v>2036</v>
      </c>
      <c r="D164">
        <f t="shared" si="182"/>
        <v>203605</v>
      </c>
      <c r="E164">
        <f t="shared" ref="E164:F164" si="202">E152+1</f>
        <v>55</v>
      </c>
      <c r="F164">
        <f t="shared" si="202"/>
        <v>53</v>
      </c>
      <c r="G164" s="11">
        <f>G163*IF($B164="January",(1+IF(C164&gt;Personal!$L$18+1,Calculations!$B$14,Calculations!$B$13)),1)</f>
        <v>1959.2508502723085</v>
      </c>
      <c r="H164" s="11">
        <f>IF(AND(Career!$F$15="Yes",$E164=62,$E163=61),G164,H163*IF($B164="January",(1+IF(C164&gt;Personal!$L$18+1,Calculations!$C$14,Calculations!$C$13)),1))</f>
        <v>1735.3799949678435</v>
      </c>
      <c r="I164" s="11">
        <f>H164*(1-'Retiree Assumptions'!$F$8)</f>
        <v>1527.1343955717023</v>
      </c>
      <c r="J164" s="11"/>
      <c r="K164">
        <f>IF(OR(AND(L165=0,L164&gt;0,S164=0,S163&gt;0),AND(L164=0,L163&gt;0,S164&gt;0,S163&gt;0),AND(L153=0,L152&gt;0,S152=0),AND(B164="February",C164&gt;=Personal!$G$28,C164&lt;=Personal!$G$28+5,L163&gt;0),AND(B164="February",MOD(C164-Personal!$G$28,5)=0,L163&gt;0)),K163+1,K163)</f>
        <v>1</v>
      </c>
      <c r="L164">
        <f>IF(AND(C164&gt;=Personal!$G$28,MAX(L$5:L163)&lt;$AO$8,OR(S163&gt;0,S164&gt;0)),L163+1,0)</f>
        <v>0</v>
      </c>
      <c r="M164" t="str">
        <f>IF(AND(C164&gt;=Personal!$G$28,MAX(L$5:L163)&lt;$AO$8,OR(S163&gt;0,S164&gt;0)),L163+1,"")</f>
        <v/>
      </c>
      <c r="N164">
        <f t="shared" si="162"/>
        <v>2036</v>
      </c>
      <c r="O164">
        <f t="shared" si="163"/>
        <v>53</v>
      </c>
      <c r="P164" s="11">
        <f t="shared" si="171"/>
        <v>18325.612746860428</v>
      </c>
      <c r="Q164" s="11">
        <f>$AD164*I164/(Calculations!$C$18^(A164-1+Calculations!$B$1/30))</f>
        <v>924.98848306533046</v>
      </c>
      <c r="R164" s="11">
        <f>IF(Q164=0,0,SUM(Q164:Q$1071)*I164/Q164)</f>
        <v>488273.68993079674</v>
      </c>
      <c r="S164" s="11">
        <f>IF(S163&gt;0,MAX((S163+I164/2)*(Calculations!$C$18-1)+S163-I164,0),IF(AND(Personal!$G$28=Valuation!C164,Personal!$G$28&gt;Valuation!C163),Personal!$G$26,0))</f>
        <v>0</v>
      </c>
      <c r="T164">
        <f t="shared" si="154"/>
        <v>0</v>
      </c>
      <c r="U164" s="11"/>
      <c r="V164" s="121">
        <f>VLOOKUP(E164,Rates2,5)*VLOOKUP(E164,Mort_Imp_Retirees,C164-'Mort Imp Cume'!$C$4+2)</f>
        <v>1.8752518696687909E-4</v>
      </c>
      <c r="W164" s="15">
        <f t="shared" si="164"/>
        <v>0.99981247481303315</v>
      </c>
      <c r="X164" s="121">
        <f>VLOOKUP(F164,Rates2,6)*VLOOKUP(F164,Mort_Imp_Survivors,C164-'Mort Imp Cume'!$C$4+2)</f>
        <v>1.2420984917354538E-4</v>
      </c>
      <c r="Y164" s="15">
        <f t="shared" si="165"/>
        <v>0.9998757901508265</v>
      </c>
      <c r="Z164" s="121">
        <f>VLOOKUP(F164,Rates2,7)*VLOOKUP(F164,Mort_Imp_Survivors,C164-'Mort Imp Cume'!$C$4+2)</f>
        <v>4.0134031064928031E-4</v>
      </c>
      <c r="AA164" s="15">
        <f t="shared" si="166"/>
        <v>0.99959865968935069</v>
      </c>
      <c r="AB164" s="68">
        <f>PRODUCT(W$4:W163)</f>
        <v>0.98054428387740167</v>
      </c>
      <c r="AC164" s="15">
        <f>PRODUCT(Y$4:Y163)</f>
        <v>0.98601944517672502</v>
      </c>
      <c r="AD164" s="15">
        <f>PRODUCT(AA$4:AA163)</f>
        <v>0.96068846810661046</v>
      </c>
      <c r="AE164" s="15">
        <f t="shared" si="155"/>
        <v>0.96683573076000473</v>
      </c>
      <c r="AF164" s="15">
        <f t="shared" si="156"/>
        <v>1.370855311739692E-2</v>
      </c>
      <c r="AG164" s="15">
        <f t="shared" si="157"/>
        <v>1.8128353117975813E-4</v>
      </c>
      <c r="AH164" s="15">
        <f t="shared" si="158"/>
        <v>1.8916434727659408E-2</v>
      </c>
      <c r="AI164" s="15">
        <f t="shared" si="167"/>
        <v>5.3928139493894175E-4</v>
      </c>
      <c r="AJ164" s="15">
        <f t="shared" si="168"/>
        <v>1.8387675016341432E-4</v>
      </c>
      <c r="AK164" s="15">
        <f t="shared" si="159"/>
        <v>1.2768244808327039E-4</v>
      </c>
      <c r="AL164">
        <f>IF(AL163&gt;0,AL163+1,IF(AND(B164="January",C164&gt;=Personal!$G$28,F164&lt;=100,AL163=0),1,0))</f>
        <v>0</v>
      </c>
      <c r="AM164">
        <f t="shared" si="169"/>
        <v>0</v>
      </c>
    </row>
    <row r="165" spans="1:39" x14ac:dyDescent="0.2">
      <c r="A165">
        <f t="shared" si="160"/>
        <v>161</v>
      </c>
      <c r="B165" t="str">
        <f t="shared" si="180"/>
        <v>June</v>
      </c>
      <c r="C165">
        <f t="shared" si="152"/>
        <v>2036</v>
      </c>
      <c r="D165">
        <f t="shared" si="182"/>
        <v>203606</v>
      </c>
      <c r="E165">
        <f t="shared" ref="E165:F165" si="203">E153+1</f>
        <v>55</v>
      </c>
      <c r="F165">
        <f t="shared" si="203"/>
        <v>53</v>
      </c>
      <c r="G165" s="11">
        <f>G164*IF($B165="January",(1+IF(C165&gt;Personal!$L$18+1,Calculations!$B$14,Calculations!$B$13)),1)</f>
        <v>1959.2508502723085</v>
      </c>
      <c r="H165" s="11">
        <f>IF(AND(Career!$F$15="Yes",$E165=62,$E164=61),G165,H164*IF($B165="January",(1+IF(C165&gt;Personal!$L$18+1,Calculations!$C$14,Calculations!$C$13)),1))</f>
        <v>1735.3799949678435</v>
      </c>
      <c r="I165" s="11">
        <f>H165*(1-'Retiree Assumptions'!$F$8)</f>
        <v>1527.1343955717023</v>
      </c>
      <c r="J165" s="11"/>
      <c r="K165">
        <f>IF(OR(AND(L166=0,L165&gt;0,S165=0,S164&gt;0),AND(L165=0,L164&gt;0,S165&gt;0,S164&gt;0),AND(L154=0,L153&gt;0,S153=0),AND(B165="February",C165&gt;=Personal!$G$28,C165&lt;=Personal!$G$28+5,L164&gt;0),AND(B165="February",MOD(C165-Personal!$G$28,5)=0,L164&gt;0)),K164+1,K164)</f>
        <v>1</v>
      </c>
      <c r="L165">
        <f>IF(AND(C165&gt;=Personal!$G$28,MAX(L$5:L164)&lt;$AO$8,OR(S164&gt;0,S165&gt;0)),L164+1,0)</f>
        <v>0</v>
      </c>
      <c r="M165" t="str">
        <f>IF(AND(C165&gt;=Personal!$G$28,MAX(L$5:L164)&lt;$AO$8,OR(S164&gt;0,S165&gt;0)),L164+1,"")</f>
        <v/>
      </c>
      <c r="N165">
        <f t="shared" si="162"/>
        <v>2036</v>
      </c>
      <c r="O165">
        <f t="shared" si="163"/>
        <v>53</v>
      </c>
      <c r="P165" s="11">
        <f t="shared" si="171"/>
        <v>18325.612746860428</v>
      </c>
      <c r="Q165" s="11">
        <f>$AD165*I165/(Calculations!$C$18^(A165-1+Calculations!$B$1/30))</f>
        <v>921.9555193721842</v>
      </c>
      <c r="R165" s="11">
        <f>IF(Q165=0,0,SUM(Q165:Q$1071)*I165/Q165)</f>
        <v>488347.80917456298</v>
      </c>
      <c r="S165" s="11">
        <f>IF(S164&gt;0,MAX((S164+I165/2)*(Calculations!$C$18-1)+S164-I165,0),IF(AND(Personal!$G$28=Valuation!C165,Personal!$G$28&gt;Valuation!C164),Personal!$G$26,0))</f>
        <v>0</v>
      </c>
      <c r="T165">
        <f t="shared" si="154"/>
        <v>0</v>
      </c>
      <c r="U165" s="11"/>
      <c r="V165" s="121">
        <f>VLOOKUP(E165,Rates2,5)*VLOOKUP(E165,Mort_Imp_Retirees,C165-'Mort Imp Cume'!$C$4+2)</f>
        <v>1.8752518696687909E-4</v>
      </c>
      <c r="W165" s="15">
        <f t="shared" si="164"/>
        <v>0.99981247481303315</v>
      </c>
      <c r="X165" s="121">
        <f>VLOOKUP(F165,Rates2,6)*VLOOKUP(F165,Mort_Imp_Survivors,C165-'Mort Imp Cume'!$C$4+2)</f>
        <v>1.2420984917354538E-4</v>
      </c>
      <c r="Y165" s="15">
        <f t="shared" si="165"/>
        <v>0.9998757901508265</v>
      </c>
      <c r="Z165" s="121">
        <f>VLOOKUP(F165,Rates2,7)*VLOOKUP(F165,Mort_Imp_Survivors,C165-'Mort Imp Cume'!$C$4+2)</f>
        <v>4.0134031064928031E-4</v>
      </c>
      <c r="AA165" s="15">
        <f t="shared" si="166"/>
        <v>0.99959865968935069</v>
      </c>
      <c r="AB165" s="68">
        <f>PRODUCT(W$4:W164)</f>
        <v>0.98036040712723826</v>
      </c>
      <c r="AC165" s="15">
        <f>PRODUCT(Y$4:Y164)</f>
        <v>0.98589697185015746</v>
      </c>
      <c r="AD165" s="15">
        <f>PRODUCT(AA$4:AA164)</f>
        <v>0.96030290509838334</v>
      </c>
      <c r="AE165" s="15">
        <f t="shared" si="155"/>
        <v>0.96653435670853172</v>
      </c>
      <c r="AF165" s="15">
        <f t="shared" si="156"/>
        <v>1.3826050418706539E-2</v>
      </c>
      <c r="AG165" s="15">
        <f t="shared" si="157"/>
        <v>1.812270229741563E-4</v>
      </c>
      <c r="AH165" s="15">
        <f t="shared" si="158"/>
        <v>1.909012633104919E-2</v>
      </c>
      <c r="AI165" s="15">
        <f t="shared" si="167"/>
        <v>5.4946654171255174E-4</v>
      </c>
      <c r="AJ165" s="15">
        <f t="shared" si="168"/>
        <v>1.8384226864146105E-4</v>
      </c>
      <c r="AK165" s="15">
        <f t="shared" si="159"/>
        <v>1.2771472389985373E-4</v>
      </c>
      <c r="AL165">
        <f>IF(AL164&gt;0,AL164+1,IF(AND(B165="January",C165&gt;=Personal!$G$28,F165&lt;=100,AL164=0),1,0))</f>
        <v>0</v>
      </c>
      <c r="AM165">
        <f t="shared" si="169"/>
        <v>0</v>
      </c>
    </row>
    <row r="166" spans="1:39" x14ac:dyDescent="0.2">
      <c r="A166">
        <f t="shared" si="160"/>
        <v>162</v>
      </c>
      <c r="B166" t="str">
        <f t="shared" si="180"/>
        <v>July</v>
      </c>
      <c r="C166">
        <f t="shared" si="152"/>
        <v>2036</v>
      </c>
      <c r="D166">
        <f t="shared" si="182"/>
        <v>203607</v>
      </c>
      <c r="E166">
        <f t="shared" ref="E166:F166" si="204">E154+1</f>
        <v>55</v>
      </c>
      <c r="F166">
        <f t="shared" si="204"/>
        <v>53</v>
      </c>
      <c r="G166" s="11">
        <f>G165*IF($B166="January",(1+IF(C166&gt;Personal!$L$18+1,Calculations!$B$14,Calculations!$B$13)),1)</f>
        <v>1959.2508502723085</v>
      </c>
      <c r="H166" s="11">
        <f>IF(AND(Career!$F$15="Yes",$E166=62,$E165=61),G166,H165*IF($B166="January",(1+IF(C166&gt;Personal!$L$18+1,Calculations!$C$14,Calculations!$C$13)),1))</f>
        <v>1735.3799949678435</v>
      </c>
      <c r="I166" s="11">
        <f>H166*(1-'Retiree Assumptions'!$F$8)</f>
        <v>1527.1343955717023</v>
      </c>
      <c r="J166" s="11"/>
      <c r="K166">
        <f>IF(OR(AND(L167=0,L166&gt;0,S166=0,S165&gt;0),AND(L166=0,L165&gt;0,S166&gt;0,S165&gt;0),AND(L155=0,L154&gt;0,S154=0),AND(B166="February",C166&gt;=Personal!$G$28,C166&lt;=Personal!$G$28+5,L165&gt;0),AND(B166="February",MOD(C166-Personal!$G$28,5)=0,L165&gt;0)),K165+1,K165)</f>
        <v>1</v>
      </c>
      <c r="L166">
        <f>IF(AND(C166&gt;=Personal!$G$28,MAX(L$5:L165)&lt;$AO$8,OR(S165&gt;0,S166&gt;0)),L165+1,0)</f>
        <v>0</v>
      </c>
      <c r="M166" t="str">
        <f>IF(AND(C166&gt;=Personal!$G$28,MAX(L$5:L165)&lt;$AO$8,OR(S165&gt;0,S166&gt;0)),L165+1,"")</f>
        <v/>
      </c>
      <c r="N166">
        <f t="shared" si="162"/>
        <v>2036</v>
      </c>
      <c r="O166">
        <f t="shared" si="163"/>
        <v>53</v>
      </c>
      <c r="P166" s="11">
        <f t="shared" si="171"/>
        <v>18325.612746860428</v>
      </c>
      <c r="Q166" s="11">
        <f>$AD166*I166/(Calculations!$C$18^(A166-1+Calculations!$B$1/30))</f>
        <v>918.93250052584665</v>
      </c>
      <c r="R166" s="11">
        <f>IF(Q166=0,0,SUM(Q166:Q$1071)*I166/Q166)</f>
        <v>488422.17224893771</v>
      </c>
      <c r="S166" s="11">
        <f>IF(S165&gt;0,MAX((S165+I166/2)*(Calculations!$C$18-1)+S165-I166,0),IF(AND(Personal!$G$28=Valuation!C166,Personal!$G$28&gt;Valuation!C165),Personal!$G$26,0))</f>
        <v>0</v>
      </c>
      <c r="T166">
        <f t="shared" si="154"/>
        <v>0</v>
      </c>
      <c r="U166" s="11"/>
      <c r="V166" s="121">
        <f>VLOOKUP(E166,Rates2,5)*VLOOKUP(E166,Mort_Imp_Retirees,C166-'Mort Imp Cume'!$C$4+2)</f>
        <v>1.8752518696687909E-4</v>
      </c>
      <c r="W166" s="15">
        <f t="shared" si="164"/>
        <v>0.99981247481303315</v>
      </c>
      <c r="X166" s="121">
        <f>VLOOKUP(F166,Rates2,6)*VLOOKUP(F166,Mort_Imp_Survivors,C166-'Mort Imp Cume'!$C$4+2)</f>
        <v>1.2420984917354538E-4</v>
      </c>
      <c r="Y166" s="15">
        <f t="shared" si="165"/>
        <v>0.9998757901508265</v>
      </c>
      <c r="Z166" s="121">
        <f>VLOOKUP(F166,Rates2,7)*VLOOKUP(F166,Mort_Imp_Survivors,C166-'Mort Imp Cume'!$C$4+2)</f>
        <v>4.0134031064928031E-4</v>
      </c>
      <c r="AA166" s="15">
        <f t="shared" si="166"/>
        <v>0.99959865968935069</v>
      </c>
      <c r="AB166" s="68">
        <f>PRODUCT(W$4:W165)</f>
        <v>0.98017656485859683</v>
      </c>
      <c r="AC166" s="15">
        <f>PRODUCT(Y$4:Y165)</f>
        <v>0.98577451373598335</v>
      </c>
      <c r="AD166" s="15">
        <f>PRODUCT(AA$4:AA165)</f>
        <v>0.95991749683213368</v>
      </c>
      <c r="AE166" s="15">
        <f t="shared" si="155"/>
        <v>0.9662330765988898</v>
      </c>
      <c r="AF166" s="15">
        <f t="shared" si="156"/>
        <v>1.3943488259706996E-2</v>
      </c>
      <c r="AG166" s="15">
        <f t="shared" si="157"/>
        <v>1.8117053238282579E-4</v>
      </c>
      <c r="AH166" s="15">
        <f t="shared" si="158"/>
        <v>1.926369171679131E-2</v>
      </c>
      <c r="AI166" s="15">
        <f t="shared" si="167"/>
        <v>5.5974342461189916E-4</v>
      </c>
      <c r="AJ166" s="15">
        <f t="shared" si="168"/>
        <v>1.8380779358566167E-4</v>
      </c>
      <c r="AK166" s="15">
        <f t="shared" si="159"/>
        <v>1.277469607287078E-4</v>
      </c>
      <c r="AL166">
        <f>IF(AL165&gt;0,AL165+1,IF(AND(B166="January",C166&gt;=Personal!$G$28,F166&lt;=100,AL165=0),1,0))</f>
        <v>0</v>
      </c>
      <c r="AM166">
        <f t="shared" si="169"/>
        <v>0</v>
      </c>
    </row>
    <row r="167" spans="1:39" x14ac:dyDescent="0.2">
      <c r="A167">
        <f t="shared" si="160"/>
        <v>163</v>
      </c>
      <c r="B167" t="str">
        <f t="shared" si="180"/>
        <v>August</v>
      </c>
      <c r="C167">
        <f t="shared" si="152"/>
        <v>2036</v>
      </c>
      <c r="D167">
        <f t="shared" si="182"/>
        <v>203608</v>
      </c>
      <c r="E167">
        <f t="shared" ref="E167:F167" si="205">E155+1</f>
        <v>55</v>
      </c>
      <c r="F167">
        <f t="shared" si="205"/>
        <v>53</v>
      </c>
      <c r="G167" s="11">
        <f>G166*IF($B167="January",(1+IF(C167&gt;Personal!$L$18+1,Calculations!$B$14,Calculations!$B$13)),1)</f>
        <v>1959.2508502723085</v>
      </c>
      <c r="H167" s="11">
        <f>IF(AND(Career!$F$15="Yes",$E167=62,$E166=61),G167,H166*IF($B167="January",(1+IF(C167&gt;Personal!$L$18+1,Calculations!$C$14,Calculations!$C$13)),1))</f>
        <v>1735.3799949678435</v>
      </c>
      <c r="I167" s="11">
        <f>H167*(1-'Retiree Assumptions'!$F$8)</f>
        <v>1527.1343955717023</v>
      </c>
      <c r="J167" s="11"/>
      <c r="K167">
        <f>IF(OR(AND(L168=0,L167&gt;0,S167=0,S166&gt;0),AND(L167=0,L166&gt;0,S167&gt;0,S166&gt;0),AND(L156=0,L155&gt;0,S155=0),AND(B167="February",C167&gt;=Personal!$G$28,C167&lt;=Personal!$G$28+5,L166&gt;0),AND(B167="February",MOD(C167-Personal!$G$28,5)=0,L166&gt;0)),K166+1,K166)</f>
        <v>1</v>
      </c>
      <c r="L167">
        <f>IF(AND(C167&gt;=Personal!$G$28,MAX(L$5:L166)&lt;$AO$8,OR(S166&gt;0,S167&gt;0)),L166+1,0)</f>
        <v>0</v>
      </c>
      <c r="M167" t="str">
        <f>IF(AND(C167&gt;=Personal!$G$28,MAX(L$5:L166)&lt;$AO$8,OR(S166&gt;0,S167&gt;0)),L166+1,"")</f>
        <v/>
      </c>
      <c r="N167">
        <f t="shared" si="162"/>
        <v>2036</v>
      </c>
      <c r="O167">
        <f t="shared" si="163"/>
        <v>53</v>
      </c>
      <c r="P167" s="11">
        <f t="shared" si="171"/>
        <v>18325.612746860428</v>
      </c>
      <c r="Q167" s="11">
        <f>$AD167*I167/(Calculations!$C$18^(A167-1+Calculations!$B$1/30))</f>
        <v>915.91939391795597</v>
      </c>
      <c r="R167" s="11">
        <f>IF(Q167=0,0,SUM(Q167:Q$1071)*I167/Q167)</f>
        <v>488496.77995605214</v>
      </c>
      <c r="S167" s="11">
        <f>IF(S166&gt;0,MAX((S166+I167/2)*(Calculations!$C$18-1)+S166-I167,0),IF(AND(Personal!$G$28=Valuation!C167,Personal!$G$28&gt;Valuation!C166),Personal!$G$26,0))</f>
        <v>0</v>
      </c>
      <c r="T167">
        <f t="shared" si="154"/>
        <v>0</v>
      </c>
      <c r="U167" s="11"/>
      <c r="V167" s="121">
        <f>VLOOKUP(E167,Rates2,5)*VLOOKUP(E167,Mort_Imp_Retirees,C167-'Mort Imp Cume'!$C$4+2)</f>
        <v>1.8752518696687909E-4</v>
      </c>
      <c r="W167" s="15">
        <f t="shared" si="164"/>
        <v>0.99981247481303315</v>
      </c>
      <c r="X167" s="121">
        <f>VLOOKUP(F167,Rates2,6)*VLOOKUP(F167,Mort_Imp_Survivors,C167-'Mort Imp Cume'!$C$4+2)</f>
        <v>1.2420984917354538E-4</v>
      </c>
      <c r="Y167" s="15">
        <f t="shared" si="165"/>
        <v>0.9998757901508265</v>
      </c>
      <c r="Z167" s="121">
        <f>VLOOKUP(F167,Rates2,7)*VLOOKUP(F167,Mort_Imp_Survivors,C167-'Mort Imp Cume'!$C$4+2)</f>
        <v>4.0134031064928031E-4</v>
      </c>
      <c r="AA167" s="15">
        <f t="shared" si="166"/>
        <v>0.99959865968935069</v>
      </c>
      <c r="AB167" s="68">
        <f>PRODUCT(W$4:W166)</f>
        <v>0.97999275706501121</v>
      </c>
      <c r="AC167" s="15">
        <f>PRODUCT(Y$4:Y166)</f>
        <v>0.9856520708323131</v>
      </c>
      <c r="AD167" s="15">
        <f>PRODUCT(AA$4:AA166)</f>
        <v>0.95953224324575737</v>
      </c>
      <c r="AE167" s="15">
        <f t="shared" si="155"/>
        <v>0.96593189040179628</v>
      </c>
      <c r="AF167" s="15">
        <f t="shared" si="156"/>
        <v>1.4060866663214978E-2</v>
      </c>
      <c r="AG167" s="15">
        <f t="shared" si="157"/>
        <v>1.8111405940027597E-4</v>
      </c>
      <c r="AH167" s="15">
        <f t="shared" si="158"/>
        <v>1.9437130953156266E-2</v>
      </c>
      <c r="AI167" s="15">
        <f t="shared" si="167"/>
        <v>5.7011198183247805E-4</v>
      </c>
      <c r="AJ167" s="15">
        <f t="shared" si="168"/>
        <v>1.8377332499480353E-4</v>
      </c>
      <c r="AK167" s="15">
        <f t="shared" si="159"/>
        <v>1.2777915859359516E-4</v>
      </c>
      <c r="AL167">
        <f>IF(AL166&gt;0,AL166+1,IF(AND(B167="January",C167&gt;=Personal!$G$28,F167&lt;=100,AL166=0),1,0))</f>
        <v>0</v>
      </c>
      <c r="AM167">
        <f t="shared" si="169"/>
        <v>0</v>
      </c>
    </row>
    <row r="168" spans="1:39" x14ac:dyDescent="0.2">
      <c r="A168">
        <f t="shared" si="160"/>
        <v>164</v>
      </c>
      <c r="B168" t="str">
        <f t="shared" si="180"/>
        <v>September</v>
      </c>
      <c r="C168">
        <f t="shared" si="152"/>
        <v>2036</v>
      </c>
      <c r="D168">
        <f t="shared" si="182"/>
        <v>203609</v>
      </c>
      <c r="E168">
        <f t="shared" ref="E168:F168" si="206">E156+1</f>
        <v>55</v>
      </c>
      <c r="F168">
        <f t="shared" si="206"/>
        <v>53</v>
      </c>
      <c r="G168" s="11">
        <f>G167*IF($B168="January",(1+IF(C168&gt;Personal!$L$18+1,Calculations!$B$14,Calculations!$B$13)),1)</f>
        <v>1959.2508502723085</v>
      </c>
      <c r="H168" s="11">
        <f>IF(AND(Career!$F$15="Yes",$E168=62,$E167=61),G168,H167*IF($B168="January",(1+IF(C168&gt;Personal!$L$18+1,Calculations!$C$14,Calculations!$C$13)),1))</f>
        <v>1735.3799949678435</v>
      </c>
      <c r="I168" s="11">
        <f>H168*(1-'Retiree Assumptions'!$F$8)</f>
        <v>1527.1343955717023</v>
      </c>
      <c r="J168" s="11"/>
      <c r="K168">
        <f>IF(OR(AND(L169=0,L168&gt;0,S168=0,S167&gt;0),AND(L168=0,L167&gt;0,S168&gt;0,S167&gt;0),AND(L157=0,L156&gt;0,S156=0),AND(B168="February",C168&gt;=Personal!$G$28,C168&lt;=Personal!$G$28+5,L167&gt;0),AND(B168="February",MOD(C168-Personal!$G$28,5)=0,L167&gt;0)),K167+1,K167)</f>
        <v>1</v>
      </c>
      <c r="L168">
        <f>IF(AND(C168&gt;=Personal!$G$28,MAX(L$5:L167)&lt;$AO$8,OR(S167&gt;0,S168&gt;0)),L167+1,0)</f>
        <v>0</v>
      </c>
      <c r="M168" t="str">
        <f>IF(AND(C168&gt;=Personal!$G$28,MAX(L$5:L167)&lt;$AO$8,OR(S167&gt;0,S168&gt;0)),L167+1,"")</f>
        <v/>
      </c>
      <c r="N168">
        <f t="shared" si="162"/>
        <v>2036</v>
      </c>
      <c r="O168">
        <f t="shared" si="163"/>
        <v>53</v>
      </c>
      <c r="P168" s="11">
        <f t="shared" si="171"/>
        <v>18325.612746860428</v>
      </c>
      <c r="Q168" s="11">
        <f>$AD168*I168/(Calculations!$C$18^(A168-1+Calculations!$B$1/30))</f>
        <v>912.9161670470703</v>
      </c>
      <c r="R168" s="11">
        <f>IF(Q168=0,0,SUM(Q168:Q$1071)*I168/Q168)</f>
        <v>488571.63310067647</v>
      </c>
      <c r="S168" s="11">
        <f>IF(S167&gt;0,MAX((S167+I168/2)*(Calculations!$C$18-1)+S167-I168,0),IF(AND(Personal!$G$28=Valuation!C168,Personal!$G$28&gt;Valuation!C167),Personal!$G$26,0))</f>
        <v>0</v>
      </c>
      <c r="T168">
        <f t="shared" si="154"/>
        <v>0</v>
      </c>
      <c r="U168" s="11"/>
      <c r="V168" s="121">
        <f>VLOOKUP(E168,Rates2,5)*VLOOKUP(E168,Mort_Imp_Retirees,C168-'Mort Imp Cume'!$C$4+2)</f>
        <v>1.8752518696687909E-4</v>
      </c>
      <c r="W168" s="15">
        <f t="shared" si="164"/>
        <v>0.99981247481303315</v>
      </c>
      <c r="X168" s="121">
        <f>VLOOKUP(F168,Rates2,6)*VLOOKUP(F168,Mort_Imp_Survivors,C168-'Mort Imp Cume'!$C$4+2)</f>
        <v>1.2420984917354538E-4</v>
      </c>
      <c r="Y168" s="15">
        <f t="shared" si="165"/>
        <v>0.9998757901508265</v>
      </c>
      <c r="Z168" s="121">
        <f>VLOOKUP(F168,Rates2,7)*VLOOKUP(F168,Mort_Imp_Survivors,C168-'Mort Imp Cume'!$C$4+2)</f>
        <v>4.0134031064928031E-4</v>
      </c>
      <c r="AA168" s="15">
        <f t="shared" si="166"/>
        <v>0.99959865968935069</v>
      </c>
      <c r="AB168" s="68">
        <f>PRODUCT(W$4:W167)</f>
        <v>0.97980898374001646</v>
      </c>
      <c r="AC168" s="15">
        <f>PRODUCT(Y$4:Y167)</f>
        <v>0.98552964313725744</v>
      </c>
      <c r="AD168" s="15">
        <f>PRODUCT(AA$4:AA167)</f>
        <v>0.95914714427717507</v>
      </c>
      <c r="AE168" s="15">
        <f t="shared" si="155"/>
        <v>0.96563079808797725</v>
      </c>
      <c r="AF168" s="15">
        <f t="shared" si="156"/>
        <v>1.4178185652039162E-2</v>
      </c>
      <c r="AG168" s="15">
        <f t="shared" si="157"/>
        <v>1.8105760402101803E-4</v>
      </c>
      <c r="AH168" s="15">
        <f t="shared" si="158"/>
        <v>1.9610444108381669E-2</v>
      </c>
      <c r="AI168" s="15">
        <f t="shared" si="167"/>
        <v>5.8057215160191994E-4</v>
      </c>
      <c r="AJ168" s="15">
        <f t="shared" si="168"/>
        <v>1.8373886286767439E-4</v>
      </c>
      <c r="AK168" s="15">
        <f t="shared" si="159"/>
        <v>1.2781131751826616E-4</v>
      </c>
      <c r="AL168">
        <f>IF(AL167&gt;0,AL167+1,IF(AND(B168="January",C168&gt;=Personal!$G$28,F168&lt;=100,AL167=0),1,0))</f>
        <v>0</v>
      </c>
      <c r="AM168">
        <f t="shared" si="169"/>
        <v>0</v>
      </c>
    </row>
    <row r="169" spans="1:39" x14ac:dyDescent="0.2">
      <c r="A169">
        <f t="shared" si="160"/>
        <v>165</v>
      </c>
      <c r="B169" t="str">
        <f t="shared" si="180"/>
        <v>October</v>
      </c>
      <c r="C169">
        <f t="shared" si="152"/>
        <v>2036</v>
      </c>
      <c r="D169">
        <f t="shared" si="182"/>
        <v>203610</v>
      </c>
      <c r="E169">
        <f t="shared" ref="E169:F169" si="207">E157+1</f>
        <v>55</v>
      </c>
      <c r="F169">
        <f t="shared" si="207"/>
        <v>53</v>
      </c>
      <c r="G169" s="11">
        <f>G168*IF($B169="January",(1+IF(C169&gt;Personal!$L$18+1,Calculations!$B$14,Calculations!$B$13)),1)</f>
        <v>1959.2508502723085</v>
      </c>
      <c r="H169" s="11">
        <f>IF(AND(Career!$F$15="Yes",$E169=62,$E168=61),G169,H168*IF($B169="January",(1+IF(C169&gt;Personal!$L$18+1,Calculations!$C$14,Calculations!$C$13)),1))</f>
        <v>1735.3799949678435</v>
      </c>
      <c r="I169" s="11">
        <f>H169*(1-'Retiree Assumptions'!$F$8)</f>
        <v>1527.1343955717023</v>
      </c>
      <c r="J169" s="11"/>
      <c r="K169">
        <f>IF(OR(AND(L170=0,L169&gt;0,S169=0,S168&gt;0),AND(L169=0,L168&gt;0,S169&gt;0,S168&gt;0),AND(L158=0,L157&gt;0,S157=0),AND(B169="February",C169&gt;=Personal!$G$28,C169&lt;=Personal!$G$28+5,L168&gt;0),AND(B169="February",MOD(C169-Personal!$G$28,5)=0,L168&gt;0)),K168+1,K168)</f>
        <v>1</v>
      </c>
      <c r="L169">
        <f>IF(AND(C169&gt;=Personal!$G$28,MAX(L$5:L168)&lt;$AO$8,OR(S168&gt;0,S169&gt;0)),L168+1,0)</f>
        <v>0</v>
      </c>
      <c r="M169" t="str">
        <f>IF(AND(C169&gt;=Personal!$G$28,MAX(L$5:L168)&lt;$AO$8,OR(S168&gt;0,S169&gt;0)),L168+1,"")</f>
        <v/>
      </c>
      <c r="N169">
        <f t="shared" si="162"/>
        <v>2036</v>
      </c>
      <c r="O169">
        <f t="shared" si="163"/>
        <v>53</v>
      </c>
      <c r="P169" s="11">
        <f t="shared" si="171"/>
        <v>18325.612746860428</v>
      </c>
      <c r="Q169" s="11">
        <f>$AD169*I169/(Calculations!$C$18^(A169-1+Calculations!$B$1/30))</f>
        <v>909.92278751831725</v>
      </c>
      <c r="R169" s="11">
        <f>IF(Q169=0,0,SUM(Q169:Q$1071)*I169/Q169)</f>
        <v>488646.73249022831</v>
      </c>
      <c r="S169" s="11">
        <f>IF(S168&gt;0,MAX((S168+I169/2)*(Calculations!$C$18-1)+S168-I169,0),IF(AND(Personal!$G$28=Valuation!C169,Personal!$G$28&gt;Valuation!C168),Personal!$G$26,0))</f>
        <v>0</v>
      </c>
      <c r="T169">
        <f t="shared" si="154"/>
        <v>0</v>
      </c>
      <c r="U169" s="11"/>
      <c r="V169" s="121">
        <f>VLOOKUP(E169,Rates2,5)*VLOOKUP(E169,Mort_Imp_Retirees,C169-'Mort Imp Cume'!$C$4+2)</f>
        <v>1.8752518696687909E-4</v>
      </c>
      <c r="W169" s="15">
        <f t="shared" si="164"/>
        <v>0.99981247481303315</v>
      </c>
      <c r="X169" s="121">
        <f>VLOOKUP(F169,Rates2,6)*VLOOKUP(F169,Mort_Imp_Survivors,C169-'Mort Imp Cume'!$C$4+2)</f>
        <v>1.2420984917354538E-4</v>
      </c>
      <c r="Y169" s="15">
        <f t="shared" si="165"/>
        <v>0.9998757901508265</v>
      </c>
      <c r="Z169" s="121">
        <f>VLOOKUP(F169,Rates2,7)*VLOOKUP(F169,Mort_Imp_Survivors,C169-'Mort Imp Cume'!$C$4+2)</f>
        <v>4.0134031064928031E-4</v>
      </c>
      <c r="AA169" s="15">
        <f t="shared" si="166"/>
        <v>0.99959865968935069</v>
      </c>
      <c r="AB169" s="68">
        <f>PRODUCT(W$4:W168)</f>
        <v>0.97962524487714886</v>
      </c>
      <c r="AC169" s="15">
        <f>PRODUCT(Y$4:Y168)</f>
        <v>0.98540723064892732</v>
      </c>
      <c r="AD169" s="15">
        <f>PRODUCT(AA$4:AA168)</f>
        <v>0.95876219986433242</v>
      </c>
      <c r="AE169" s="15">
        <f t="shared" si="155"/>
        <v>0.96532979962816856</v>
      </c>
      <c r="AF169" s="15">
        <f t="shared" si="156"/>
        <v>1.4295445248980323E-2</v>
      </c>
      <c r="AG169" s="15">
        <f t="shared" si="157"/>
        <v>1.8100116623956481E-4</v>
      </c>
      <c r="AH169" s="15">
        <f t="shared" si="158"/>
        <v>1.978363125067226E-2</v>
      </c>
      <c r="AI169" s="15">
        <f t="shared" si="167"/>
        <v>5.9112387217885587E-4</v>
      </c>
      <c r="AJ169" s="15">
        <f t="shared" si="168"/>
        <v>1.8370440720306204E-4</v>
      </c>
      <c r="AK169" s="15">
        <f t="shared" si="159"/>
        <v>1.2784343752645922E-4</v>
      </c>
      <c r="AL169">
        <f>IF(AL168&gt;0,AL168+1,IF(AND(B169="January",C169&gt;=Personal!$G$28,F169&lt;=100,AL168=0),1,0))</f>
        <v>0</v>
      </c>
      <c r="AM169">
        <f t="shared" si="169"/>
        <v>0</v>
      </c>
    </row>
    <row r="170" spans="1:39" x14ac:dyDescent="0.2">
      <c r="A170">
        <f t="shared" si="160"/>
        <v>166</v>
      </c>
      <c r="B170" t="str">
        <f t="shared" si="180"/>
        <v>November</v>
      </c>
      <c r="C170">
        <f t="shared" si="152"/>
        <v>2036</v>
      </c>
      <c r="D170">
        <f t="shared" si="182"/>
        <v>203611</v>
      </c>
      <c r="E170">
        <f t="shared" ref="E170:F170" si="208">E158+1</f>
        <v>55</v>
      </c>
      <c r="F170">
        <f t="shared" si="208"/>
        <v>53</v>
      </c>
      <c r="G170" s="11">
        <f>G169*IF($B170="January",(1+IF(C170&gt;Personal!$L$18+1,Calculations!$B$14,Calculations!$B$13)),1)</f>
        <v>1959.2508502723085</v>
      </c>
      <c r="H170" s="11">
        <f>IF(AND(Career!$F$15="Yes",$E170=62,$E169=61),G170,H169*IF($B170="January",(1+IF(C170&gt;Personal!$L$18+1,Calculations!$C$14,Calculations!$C$13)),1))</f>
        <v>1735.3799949678435</v>
      </c>
      <c r="I170" s="11">
        <f>H170*(1-'Retiree Assumptions'!$F$8)</f>
        <v>1527.1343955717023</v>
      </c>
      <c r="J170" s="11"/>
      <c r="K170">
        <f>IF(OR(AND(L171=0,L170&gt;0,S170=0,S169&gt;0),AND(L170=0,L169&gt;0,S170&gt;0,S169&gt;0),AND(L159=0,L158&gt;0,S158=0),AND(B170="February",C170&gt;=Personal!$G$28,C170&lt;=Personal!$G$28+5,L169&gt;0),AND(B170="February",MOD(C170-Personal!$G$28,5)=0,L169&gt;0)),K169+1,K169)</f>
        <v>1</v>
      </c>
      <c r="L170">
        <f>IF(AND(C170&gt;=Personal!$G$28,MAX(L$5:L169)&lt;$AO$8,OR(S169&gt;0,S170&gt;0)),L169+1,0)</f>
        <v>0</v>
      </c>
      <c r="M170" t="str">
        <f>IF(AND(C170&gt;=Personal!$G$28,MAX(L$5:L169)&lt;$AO$8,OR(S169&gt;0,S170&gt;0)),L169+1,"")</f>
        <v/>
      </c>
      <c r="N170">
        <f t="shared" si="162"/>
        <v>2036</v>
      </c>
      <c r="O170">
        <f t="shared" si="163"/>
        <v>53</v>
      </c>
      <c r="P170" s="11">
        <f t="shared" si="171"/>
        <v>18325.612746860428</v>
      </c>
      <c r="Q170" s="11">
        <f>$AD170*I170/(Calculations!$C$18^(A170-1+Calculations!$B$1/30))</f>
        <v>906.93922304304522</v>
      </c>
      <c r="R170" s="11">
        <f>IF(Q170=0,0,SUM(Q170:Q$1071)*I170/Q170)</f>
        <v>488722.07893478114</v>
      </c>
      <c r="S170" s="11">
        <f>IF(S169&gt;0,MAX((S169+I170/2)*(Calculations!$C$18-1)+S169-I170,0),IF(AND(Personal!$G$28=Valuation!C170,Personal!$G$28&gt;Valuation!C169),Personal!$G$26,0))</f>
        <v>0</v>
      </c>
      <c r="T170">
        <f t="shared" si="154"/>
        <v>0</v>
      </c>
      <c r="U170" s="11"/>
      <c r="V170" s="121">
        <f>VLOOKUP(E170,Rates2,5)*VLOOKUP(E170,Mort_Imp_Retirees,C170-'Mort Imp Cume'!$C$4+2)</f>
        <v>1.8752518696687909E-4</v>
      </c>
      <c r="W170" s="15">
        <f t="shared" si="164"/>
        <v>0.99981247481303315</v>
      </c>
      <c r="X170" s="121">
        <f>VLOOKUP(F170,Rates2,6)*VLOOKUP(F170,Mort_Imp_Survivors,C170-'Mort Imp Cume'!$C$4+2)</f>
        <v>1.2420984917354538E-4</v>
      </c>
      <c r="Y170" s="15">
        <f t="shared" si="165"/>
        <v>0.9998757901508265</v>
      </c>
      <c r="Z170" s="121">
        <f>VLOOKUP(F170,Rates2,7)*VLOOKUP(F170,Mort_Imp_Survivors,C170-'Mort Imp Cume'!$C$4+2)</f>
        <v>4.0134031064928031E-4</v>
      </c>
      <c r="AA170" s="15">
        <f t="shared" si="166"/>
        <v>0.99959865968935069</v>
      </c>
      <c r="AB170" s="68">
        <f>PRODUCT(W$4:W169)</f>
        <v>0.9794415404699458</v>
      </c>
      <c r="AC170" s="15">
        <f>PRODUCT(Y$4:Y169)</f>
        <v>0.98528483336543393</v>
      </c>
      <c r="AD170" s="15">
        <f>PRODUCT(AA$4:AA169)</f>
        <v>0.95837740994520004</v>
      </c>
      <c r="AE170" s="15">
        <f t="shared" si="155"/>
        <v>0.96502889499311451</v>
      </c>
      <c r="AF170" s="15">
        <f t="shared" si="156"/>
        <v>1.4412645476831338E-2</v>
      </c>
      <c r="AG170" s="15">
        <f t="shared" si="157"/>
        <v>1.8094474605043085E-4</v>
      </c>
      <c r="AH170" s="15">
        <f t="shared" si="158"/>
        <v>1.9956692448199909E-2</v>
      </c>
      <c r="AI170" s="15">
        <f t="shared" si="167"/>
        <v>6.0176708185424518E-4</v>
      </c>
      <c r="AJ170" s="15">
        <f t="shared" si="168"/>
        <v>1.8366995799975466E-4</v>
      </c>
      <c r="AK170" s="15">
        <f t="shared" si="159"/>
        <v>1.2787551864190062E-4</v>
      </c>
      <c r="AL170">
        <f>IF(AL169&gt;0,AL169+1,IF(AND(B170="January",C170&gt;=Personal!$G$28,F170&lt;=100,AL169=0),1,0))</f>
        <v>0</v>
      </c>
      <c r="AM170">
        <f t="shared" si="169"/>
        <v>0</v>
      </c>
    </row>
    <row r="171" spans="1:39" x14ac:dyDescent="0.2">
      <c r="A171">
        <f t="shared" si="160"/>
        <v>167</v>
      </c>
      <c r="B171" t="str">
        <f t="shared" si="180"/>
        <v>December</v>
      </c>
      <c r="C171">
        <f t="shared" si="152"/>
        <v>2036</v>
      </c>
      <c r="D171">
        <f t="shared" si="182"/>
        <v>203612</v>
      </c>
      <c r="E171">
        <f t="shared" ref="E171:F171" si="209">E159+1</f>
        <v>55</v>
      </c>
      <c r="F171">
        <f t="shared" si="209"/>
        <v>53</v>
      </c>
      <c r="G171" s="11">
        <f>G170*IF($B171="January",(1+IF(C171&gt;Personal!$L$18+1,Calculations!$B$14,Calculations!$B$13)),1)</f>
        <v>1959.2508502723085</v>
      </c>
      <c r="H171" s="11">
        <f>IF(AND(Career!$F$15="Yes",$E171=62,$E170=61),G171,H170*IF($B171="January",(1+IF(C171&gt;Personal!$L$18+1,Calculations!$C$14,Calculations!$C$13)),1))</f>
        <v>1735.3799949678435</v>
      </c>
      <c r="I171" s="11">
        <f>H171*(1-'Retiree Assumptions'!$F$8)</f>
        <v>1527.1343955717023</v>
      </c>
      <c r="J171" s="11"/>
      <c r="K171">
        <f>IF(OR(AND(L172=0,L171&gt;0,S171=0,S170&gt;0),AND(L171=0,L170&gt;0,S171&gt;0,S170&gt;0),AND(L160=0,L159&gt;0,S159=0),AND(B171="February",C171&gt;=Personal!$G$28,C171&lt;=Personal!$G$28+5,L170&gt;0),AND(B171="February",MOD(C171-Personal!$G$28,5)=0,L170&gt;0)),K170+1,K170)</f>
        <v>1</v>
      </c>
      <c r="L171">
        <f>IF(AND(C171&gt;=Personal!$G$28,MAX(L$5:L170)&lt;$AO$8,OR(S170&gt;0,S171&gt;0)),L170+1,0)</f>
        <v>0</v>
      </c>
      <c r="M171" t="str">
        <f>IF(AND(C171&gt;=Personal!$G$28,MAX(L$5:L170)&lt;$AO$8,OR(S170&gt;0,S171&gt;0)),L170+1,"")</f>
        <v/>
      </c>
      <c r="N171">
        <f t="shared" si="162"/>
        <v>2036</v>
      </c>
      <c r="O171">
        <f t="shared" si="163"/>
        <v>53</v>
      </c>
      <c r="P171" s="11">
        <f t="shared" si="171"/>
        <v>18325.612746860428</v>
      </c>
      <c r="Q171" s="11">
        <f>$AD171*I171/(Calculations!$C$18^(A171-1+Calculations!$B$1/30))</f>
        <v>903.96544143847416</v>
      </c>
      <c r="R171" s="11">
        <f>IF(Q171=0,0,SUM(Q171:Q$1071)*I171/Q171)</f>
        <v>488797.67324707384</v>
      </c>
      <c r="S171" s="11">
        <f>IF(S170&gt;0,MAX((S170+I171/2)*(Calculations!$C$18-1)+S170-I171,0),IF(AND(Personal!$G$28=Valuation!C171,Personal!$G$28&gt;Valuation!C170),Personal!$G$26,0))</f>
        <v>0</v>
      </c>
      <c r="T171">
        <f t="shared" si="154"/>
        <v>0</v>
      </c>
      <c r="U171" s="11"/>
      <c r="V171" s="121">
        <f>VLOOKUP(E171,Rates2,5)*VLOOKUP(E171,Mort_Imp_Retirees,C171-'Mort Imp Cume'!$C$4+2)</f>
        <v>1.8752518696687909E-4</v>
      </c>
      <c r="W171" s="15">
        <f t="shared" si="164"/>
        <v>0.99981247481303315</v>
      </c>
      <c r="X171" s="121">
        <f>VLOOKUP(F171,Rates2,6)*VLOOKUP(F171,Mort_Imp_Survivors,C171-'Mort Imp Cume'!$C$4+2)</f>
        <v>1.2420984917354538E-4</v>
      </c>
      <c r="Y171" s="15">
        <f t="shared" si="165"/>
        <v>0.9998757901508265</v>
      </c>
      <c r="Z171" s="121">
        <f>VLOOKUP(F171,Rates2,7)*VLOOKUP(F171,Mort_Imp_Survivors,C171-'Mort Imp Cume'!$C$4+2)</f>
        <v>4.0134031064928031E-4</v>
      </c>
      <c r="AA171" s="15">
        <f t="shared" si="166"/>
        <v>0.99959865968935069</v>
      </c>
      <c r="AB171" s="68">
        <f>PRODUCT(W$4:W170)</f>
        <v>0.97925787051194613</v>
      </c>
      <c r="AC171" s="15">
        <f>PRODUCT(Y$4:Y170)</f>
        <v>0.98516245128488866</v>
      </c>
      <c r="AD171" s="15">
        <f>PRODUCT(AA$4:AA170)</f>
        <v>0.95799277445777331</v>
      </c>
      <c r="AE171" s="15">
        <f t="shared" si="155"/>
        <v>0.96472808415356892</v>
      </c>
      <c r="AF171" s="15">
        <f t="shared" si="156"/>
        <v>1.452978635837719E-2</v>
      </c>
      <c r="AG171" s="15">
        <f t="shared" si="157"/>
        <v>1.8088834344813244E-4</v>
      </c>
      <c r="AH171" s="15">
        <f t="shared" si="158"/>
        <v>2.0129627769103649E-2</v>
      </c>
      <c r="AI171" s="15">
        <f t="shared" si="167"/>
        <v>6.1250171895023756E-4</v>
      </c>
      <c r="AJ171" s="15">
        <f t="shared" si="168"/>
        <v>1.8363551525654056E-4</v>
      </c>
      <c r="AK171" s="15">
        <f t="shared" si="159"/>
        <v>1.2790756088830463E-4</v>
      </c>
      <c r="AL171">
        <f>IF(AL170&gt;0,AL170+1,IF(AND(B171="January",C171&gt;=Personal!$G$28,F171&lt;=100,AL170=0),1,0))</f>
        <v>0</v>
      </c>
      <c r="AM171">
        <f t="shared" si="169"/>
        <v>0</v>
      </c>
    </row>
    <row r="172" spans="1:39" x14ac:dyDescent="0.2">
      <c r="A172">
        <f t="shared" si="160"/>
        <v>168</v>
      </c>
      <c r="B172" t="str">
        <f t="shared" si="180"/>
        <v>January</v>
      </c>
      <c r="C172">
        <f t="shared" si="152"/>
        <v>2037</v>
      </c>
      <c r="D172">
        <f t="shared" si="182"/>
        <v>203701</v>
      </c>
      <c r="E172">
        <f t="shared" ref="E172:F172" si="210">E160+1</f>
        <v>56</v>
      </c>
      <c r="F172">
        <f t="shared" si="210"/>
        <v>54</v>
      </c>
      <c r="G172" s="11">
        <f>G171*IF($B172="January",(1+IF(C172&gt;Personal!$L$18+1,Calculations!$B$14,Calculations!$B$13)),1)</f>
        <v>2008.2321215291161</v>
      </c>
      <c r="H172" s="11">
        <f>IF(AND(Career!$F$15="Yes",$E172=62,$E171=61),G172,H171*IF($B172="January",(1+IF(C172&gt;Personal!$L$18+1,Calculations!$C$14,Calculations!$C$13)),1))</f>
        <v>1761.4106948923609</v>
      </c>
      <c r="I172" s="11">
        <f>H172*(1-'Retiree Assumptions'!$F$8)</f>
        <v>1550.0414115052777</v>
      </c>
      <c r="J172" s="11"/>
      <c r="K172">
        <f>IF(OR(AND(L173=0,L172&gt;0,S172=0,S171&gt;0),AND(L172=0,L171&gt;0,S172&gt;0,S171&gt;0),AND(L161=0,L160&gt;0,S160=0),AND(B172="February",C172&gt;=Personal!$G$28,C172&lt;=Personal!$G$28+5,L171&gt;0),AND(B172="February",MOD(C172-Personal!$G$28,5)=0,L171&gt;0)),K171+1,K171)</f>
        <v>1</v>
      </c>
      <c r="L172">
        <f>IF(AND(C172&gt;=Personal!$G$28,MAX(L$5:L171)&lt;$AO$8,OR(S171&gt;0,S172&gt;0)),L171+1,0)</f>
        <v>0</v>
      </c>
      <c r="M172" t="str">
        <f>IF(AND(C172&gt;=Personal!$G$28,MAX(L$5:L171)&lt;$AO$8,OR(S171&gt;0,S172&gt;0)),L171+1,"")</f>
        <v/>
      </c>
      <c r="N172">
        <f t="shared" si="162"/>
        <v>2037</v>
      </c>
      <c r="O172">
        <f t="shared" si="163"/>
        <v>54</v>
      </c>
      <c r="P172" s="11">
        <f t="shared" si="171"/>
        <v>18600.496938063334</v>
      </c>
      <c r="Q172" s="11">
        <f>$AD172*I172/(Calculations!$C$18^(A172-1+Calculations!$B$1/30))</f>
        <v>914.51643178675897</v>
      </c>
      <c r="R172" s="11">
        <f>IF(Q172=0,0,SUM(Q172:Q$1071)*I172/Q172)</f>
        <v>488873.5162425185</v>
      </c>
      <c r="S172" s="11">
        <f>IF(S171&gt;0,MAX((S171+I172/2)*(Calculations!$C$18-1)+S171-I172,0),IF(AND(Personal!$G$28=Valuation!C172,Personal!$G$28&gt;Valuation!C171),Personal!$G$26,0))</f>
        <v>0</v>
      </c>
      <c r="T172">
        <f t="shared" si="154"/>
        <v>0</v>
      </c>
      <c r="U172" s="11"/>
      <c r="V172" s="121">
        <f>VLOOKUP(E172,Rates2,5)*VLOOKUP(E172,Mort_Imp_Retirees,C172-'Mort Imp Cume'!$C$4+2)</f>
        <v>2.0173150987093673E-4</v>
      </c>
      <c r="W172" s="15">
        <f t="shared" si="164"/>
        <v>0.99979826849012909</v>
      </c>
      <c r="X172" s="121">
        <f>VLOOKUP(F172,Rates2,6)*VLOOKUP(F172,Mort_Imp_Survivors,C172-'Mort Imp Cume'!$C$4+2)</f>
        <v>1.3601598952771676E-4</v>
      </c>
      <c r="Y172" s="15">
        <f t="shared" si="165"/>
        <v>0.99986398401047227</v>
      </c>
      <c r="Z172" s="121">
        <f>VLOOKUP(F172,Rates2,7)*VLOOKUP(F172,Mort_Imp_Survivors,C172-'Mort Imp Cume'!$C$4+2)</f>
        <v>4.2371305284795397E-4</v>
      </c>
      <c r="AA172" s="15">
        <f t="shared" si="166"/>
        <v>0.99957628694715206</v>
      </c>
      <c r="AB172" s="68">
        <f>PRODUCT(W$4:W171)</f>
        <v>0.97907423499668966</v>
      </c>
      <c r="AC172" s="15">
        <f>PRODUCT(Y$4:Y171)</f>
        <v>0.98504008440540314</v>
      </c>
      <c r="AD172" s="15">
        <f>PRODUCT(AA$4:AA171)</f>
        <v>0.95760829334007258</v>
      </c>
      <c r="AE172" s="15">
        <f t="shared" si="155"/>
        <v>0.96442736708029464</v>
      </c>
      <c r="AF172" s="15">
        <f t="shared" si="156"/>
        <v>1.4646867916394971E-2</v>
      </c>
      <c r="AG172" s="15">
        <f t="shared" si="157"/>
        <v>1.945289262782178E-4</v>
      </c>
      <c r="AH172" s="15">
        <f t="shared" si="158"/>
        <v>2.0302437281489675E-2</v>
      </c>
      <c r="AI172" s="15">
        <f t="shared" si="167"/>
        <v>6.2332772182071422E-4</v>
      </c>
      <c r="AJ172" s="15">
        <f t="shared" si="168"/>
        <v>1.9751012370161451E-4</v>
      </c>
      <c r="AK172" s="15">
        <f t="shared" si="159"/>
        <v>1.397799503418309E-4</v>
      </c>
      <c r="AL172">
        <f>IF(AL171&gt;0,AL171+1,IF(AND(B172="January",C172&gt;=Personal!$G$28,F172&lt;=100,AL171=0),1,0))</f>
        <v>0</v>
      </c>
      <c r="AM172">
        <f t="shared" si="169"/>
        <v>0</v>
      </c>
    </row>
    <row r="173" spans="1:39" x14ac:dyDescent="0.2">
      <c r="A173">
        <f t="shared" si="160"/>
        <v>169</v>
      </c>
      <c r="B173" t="str">
        <f t="shared" si="180"/>
        <v>February</v>
      </c>
      <c r="C173">
        <f t="shared" si="152"/>
        <v>2037</v>
      </c>
      <c r="D173">
        <f t="shared" si="182"/>
        <v>203702</v>
      </c>
      <c r="E173">
        <f t="shared" ref="E173:F173" si="211">E161+1</f>
        <v>56</v>
      </c>
      <c r="F173">
        <f t="shared" si="211"/>
        <v>54</v>
      </c>
      <c r="G173" s="11">
        <f>G172*IF($B173="January",(1+IF(C173&gt;Personal!$L$18+1,Calculations!$B$14,Calculations!$B$13)),1)</f>
        <v>2008.2321215291161</v>
      </c>
      <c r="H173" s="11">
        <f>IF(AND(Career!$F$15="Yes",$E173=62,$E172=61),G173,H172*IF($B173="January",(1+IF(C173&gt;Personal!$L$18+1,Calculations!$C$14,Calculations!$C$13)),1))</f>
        <v>1761.4106948923609</v>
      </c>
      <c r="I173" s="11">
        <f>H173*(1-'Retiree Assumptions'!$F$8)</f>
        <v>1550.0414115052777</v>
      </c>
      <c r="J173" s="11"/>
      <c r="K173">
        <f>IF(OR(AND(L174=0,L173&gt;0,S173=0,S172&gt;0),AND(L173=0,L172&gt;0,S173&gt;0,S172&gt;0),AND(L162=0,L161&gt;0,S161=0),AND(B173="February",C173&gt;=Personal!$G$28,C173&lt;=Personal!$G$28+5,L172&gt;0),AND(B173="February",MOD(C173-Personal!$G$28,5)=0,L172&gt;0)),K172+1,K172)</f>
        <v>1</v>
      </c>
      <c r="L173">
        <f>IF(AND(C173&gt;=Personal!$G$28,MAX(L$5:L172)&lt;$AO$8,OR(S172&gt;0,S173&gt;0)),L172+1,0)</f>
        <v>0</v>
      </c>
      <c r="M173" t="str">
        <f>IF(AND(C173&gt;=Personal!$G$28,MAX(L$5:L172)&lt;$AO$8,OR(S172&gt;0,S173&gt;0)),L172+1,"")</f>
        <v/>
      </c>
      <c r="N173">
        <f t="shared" si="162"/>
        <v>2037</v>
      </c>
      <c r="O173">
        <f t="shared" si="163"/>
        <v>54</v>
      </c>
      <c r="P173" s="11">
        <f t="shared" si="171"/>
        <v>18600.496938063334</v>
      </c>
      <c r="Q173" s="11">
        <f>$AD173*I173/(Calculations!$C$18^(A173-1+Calculations!$B$1/30))</f>
        <v>911.49740377641274</v>
      </c>
      <c r="R173" s="11">
        <f>IF(Q173=0,0,SUM(Q173:Q$1071)*I173/Q173)</f>
        <v>488937.569632072</v>
      </c>
      <c r="S173" s="11">
        <f>IF(S172&gt;0,MAX((S172+I173/2)*(Calculations!$C$18-1)+S172-I173,0),IF(AND(Personal!$G$28=Valuation!C173,Personal!$G$28&gt;Valuation!C172),Personal!$G$26,0))</f>
        <v>0</v>
      </c>
      <c r="T173">
        <f t="shared" si="154"/>
        <v>0</v>
      </c>
      <c r="U173" s="11"/>
      <c r="V173" s="121">
        <f>VLOOKUP(E173,Rates2,5)*VLOOKUP(E173,Mort_Imp_Retirees,C173-'Mort Imp Cume'!$C$4+2)</f>
        <v>2.0173150987093673E-4</v>
      </c>
      <c r="W173" s="15">
        <f t="shared" si="164"/>
        <v>0.99979826849012909</v>
      </c>
      <c r="X173" s="121">
        <f>VLOOKUP(F173,Rates2,6)*VLOOKUP(F173,Mort_Imp_Survivors,C173-'Mort Imp Cume'!$C$4+2)</f>
        <v>1.3601598952771676E-4</v>
      </c>
      <c r="Y173" s="15">
        <f t="shared" si="165"/>
        <v>0.99986398401047227</v>
      </c>
      <c r="Z173" s="121">
        <f>VLOOKUP(F173,Rates2,7)*VLOOKUP(F173,Mort_Imp_Survivors,C173-'Mort Imp Cume'!$C$4+2)</f>
        <v>4.2371305284795397E-4</v>
      </c>
      <c r="AA173" s="15">
        <f t="shared" si="166"/>
        <v>0.99957628694715206</v>
      </c>
      <c r="AB173" s="68">
        <f>PRODUCT(W$4:W172)</f>
        <v>0.97887672487298805</v>
      </c>
      <c r="AC173" s="15">
        <f>PRODUCT(Y$4:Y172)</f>
        <v>0.98490610320359828</v>
      </c>
      <c r="AD173" s="15">
        <f>PRODUCT(AA$4:AA172)</f>
        <v>0.957202542206669</v>
      </c>
      <c r="AE173" s="15">
        <f t="shared" si="155"/>
        <v>0.96410166061135549</v>
      </c>
      <c r="AF173" s="15">
        <f t="shared" si="156"/>
        <v>1.47750642616326E-2</v>
      </c>
      <c r="AG173" s="15">
        <f t="shared" si="157"/>
        <v>1.9446322995742962E-4</v>
      </c>
      <c r="AH173" s="15">
        <f t="shared" si="158"/>
        <v>2.0488363800087096E-2</v>
      </c>
      <c r="AI173" s="15">
        <f t="shared" si="167"/>
        <v>6.3491132692480856E-4</v>
      </c>
      <c r="AJ173" s="15">
        <f t="shared" si="168"/>
        <v>1.9747027968614541E-4</v>
      </c>
      <c r="AK173" s="15">
        <f t="shared" si="159"/>
        <v>1.3981442854696288E-4</v>
      </c>
      <c r="AL173">
        <f>IF(AL172&gt;0,AL172+1,IF(AND(B173="January",C173&gt;=Personal!$G$28,F173&lt;=100,AL172=0),1,0))</f>
        <v>0</v>
      </c>
      <c r="AM173">
        <f t="shared" si="169"/>
        <v>0</v>
      </c>
    </row>
    <row r="174" spans="1:39" x14ac:dyDescent="0.2">
      <c r="A174">
        <f t="shared" si="160"/>
        <v>170</v>
      </c>
      <c r="B174" t="str">
        <f t="shared" si="180"/>
        <v>March</v>
      </c>
      <c r="C174">
        <f t="shared" si="152"/>
        <v>2037</v>
      </c>
      <c r="D174">
        <f t="shared" si="182"/>
        <v>203703</v>
      </c>
      <c r="E174">
        <f t="shared" ref="E174:F174" si="212">E162+1</f>
        <v>56</v>
      </c>
      <c r="F174">
        <f t="shared" si="212"/>
        <v>54</v>
      </c>
      <c r="G174" s="11">
        <f>G173*IF($B174="January",(1+IF(C174&gt;Personal!$L$18+1,Calculations!$B$14,Calculations!$B$13)),1)</f>
        <v>2008.2321215291161</v>
      </c>
      <c r="H174" s="11">
        <f>IF(AND(Career!$F$15="Yes",$E174=62,$E173=61),G174,H173*IF($B174="January",(1+IF(C174&gt;Personal!$L$18+1,Calculations!$C$14,Calculations!$C$13)),1))</f>
        <v>1761.4106948923609</v>
      </c>
      <c r="I174" s="11">
        <f>H174*(1-'Retiree Assumptions'!$F$8)</f>
        <v>1550.0414115052777</v>
      </c>
      <c r="J174" s="11"/>
      <c r="K174">
        <f>IF(OR(AND(L175=0,L174&gt;0,S174=0,S173&gt;0),AND(L174=0,L173&gt;0,S174&gt;0,S173&gt;0),AND(L163=0,L162&gt;0,S162=0),AND(B174="February",C174&gt;=Personal!$G$28,C174&lt;=Personal!$G$28+5,L173&gt;0),AND(B174="February",MOD(C174-Personal!$G$28,5)=0,L173&gt;0)),K173+1,K173)</f>
        <v>1</v>
      </c>
      <c r="L174">
        <f>IF(AND(C174&gt;=Personal!$G$28,MAX(L$5:L173)&lt;$AO$8,OR(S173&gt;0,S174&gt;0)),L173+1,0)</f>
        <v>0</v>
      </c>
      <c r="M174" t="str">
        <f>IF(AND(C174&gt;=Personal!$G$28,MAX(L$5:L173)&lt;$AO$8,OR(S173&gt;0,S174&gt;0)),L173+1,"")</f>
        <v/>
      </c>
      <c r="N174">
        <f t="shared" si="162"/>
        <v>2037</v>
      </c>
      <c r="O174">
        <f t="shared" si="163"/>
        <v>54</v>
      </c>
      <c r="P174" s="11">
        <f t="shared" si="171"/>
        <v>18600.496938063334</v>
      </c>
      <c r="Q174" s="11">
        <f>$AD174*I174/(Calculations!$C$18^(A174-1+Calculations!$B$1/30))</f>
        <v>908.48834226837357</v>
      </c>
      <c r="R174" s="11">
        <f>IF(Q174=0,0,SUM(Q174:Q$1071)*I174/Q174)</f>
        <v>489001.83517689491</v>
      </c>
      <c r="S174" s="11">
        <f>IF(S173&gt;0,MAX((S173+I174/2)*(Calculations!$C$18-1)+S173-I174,0),IF(AND(Personal!$G$28=Valuation!C174,Personal!$G$28&gt;Valuation!C173),Personal!$G$26,0))</f>
        <v>0</v>
      </c>
      <c r="T174">
        <f t="shared" si="154"/>
        <v>0</v>
      </c>
      <c r="U174" s="11"/>
      <c r="V174" s="121">
        <f>VLOOKUP(E174,Rates2,5)*VLOOKUP(E174,Mort_Imp_Retirees,C174-'Mort Imp Cume'!$C$4+2)</f>
        <v>2.0173150987093673E-4</v>
      </c>
      <c r="W174" s="15">
        <f t="shared" si="164"/>
        <v>0.99979826849012909</v>
      </c>
      <c r="X174" s="121">
        <f>VLOOKUP(F174,Rates2,6)*VLOOKUP(F174,Mort_Imp_Survivors,C174-'Mort Imp Cume'!$C$4+2)</f>
        <v>1.3601598952771676E-4</v>
      </c>
      <c r="Y174" s="15">
        <f t="shared" si="165"/>
        <v>0.99986398401047227</v>
      </c>
      <c r="Z174" s="121">
        <f>VLOOKUP(F174,Rates2,7)*VLOOKUP(F174,Mort_Imp_Survivors,C174-'Mort Imp Cume'!$C$4+2)</f>
        <v>4.2371305284795397E-4</v>
      </c>
      <c r="AA174" s="15">
        <f t="shared" si="166"/>
        <v>0.99957628694715206</v>
      </c>
      <c r="AB174" s="68">
        <f>PRODUCT(W$4:W173)</f>
        <v>0.97867925459330196</v>
      </c>
      <c r="AC174" s="15">
        <f>PRODUCT(Y$4:Y173)</f>
        <v>0.98477214022537918</v>
      </c>
      <c r="AD174" s="15">
        <f>PRODUCT(AA$4:AA173)</f>
        <v>0.9567969629953168</v>
      </c>
      <c r="AE174" s="15">
        <f t="shared" si="155"/>
        <v>0.9637760641400247</v>
      </c>
      <c r="AF174" s="15">
        <f t="shared" si="156"/>
        <v>1.4903190453277234E-2</v>
      </c>
      <c r="AG174" s="15">
        <f t="shared" si="157"/>
        <v>1.9439755582360688E-4</v>
      </c>
      <c r="AH174" s="15">
        <f t="shared" si="158"/>
        <v>2.0674145842870934E-2</v>
      </c>
      <c r="AI174" s="15">
        <f t="shared" si="167"/>
        <v>6.4659956382713199E-4</v>
      </c>
      <c r="AJ174" s="15">
        <f t="shared" si="168"/>
        <v>1.9743044370846969E-4</v>
      </c>
      <c r="AK174" s="15">
        <f t="shared" si="159"/>
        <v>1.3984886049724036E-4</v>
      </c>
      <c r="AL174">
        <f>IF(AL173&gt;0,AL173+1,IF(AND(B174="January",C174&gt;=Personal!$G$28,F174&lt;=100,AL173=0),1,0))</f>
        <v>0</v>
      </c>
      <c r="AM174">
        <f t="shared" si="169"/>
        <v>0</v>
      </c>
    </row>
    <row r="175" spans="1:39" x14ac:dyDescent="0.2">
      <c r="A175">
        <f t="shared" si="160"/>
        <v>171</v>
      </c>
      <c r="B175" t="str">
        <f t="shared" si="180"/>
        <v>April</v>
      </c>
      <c r="C175">
        <f t="shared" si="152"/>
        <v>2037</v>
      </c>
      <c r="D175">
        <f t="shared" si="182"/>
        <v>203704</v>
      </c>
      <c r="E175">
        <f t="shared" ref="E175:F175" si="213">E163+1</f>
        <v>56</v>
      </c>
      <c r="F175">
        <f t="shared" si="213"/>
        <v>54</v>
      </c>
      <c r="G175" s="11">
        <f>G174*IF($B175="January",(1+IF(C175&gt;Personal!$L$18+1,Calculations!$B$14,Calculations!$B$13)),1)</f>
        <v>2008.2321215291161</v>
      </c>
      <c r="H175" s="11">
        <f>IF(AND(Career!$F$15="Yes",$E175=62,$E174=61),G175,H174*IF($B175="January",(1+IF(C175&gt;Personal!$L$18+1,Calculations!$C$14,Calculations!$C$13)),1))</f>
        <v>1761.4106948923609</v>
      </c>
      <c r="I175" s="11">
        <f>H175*(1-'Retiree Assumptions'!$F$8)</f>
        <v>1550.0414115052777</v>
      </c>
      <c r="J175" s="11"/>
      <c r="K175">
        <f>IF(OR(AND(L176=0,L175&gt;0,S175=0,S174&gt;0),AND(L175=0,L174&gt;0,S175&gt;0,S174&gt;0),AND(L164=0,L163&gt;0,S163=0),AND(B175="February",C175&gt;=Personal!$G$28,C175&lt;=Personal!$G$28+5,L174&gt;0),AND(B175="February",MOD(C175-Personal!$G$28,5)=0,L174&gt;0)),K174+1,K174)</f>
        <v>1</v>
      </c>
      <c r="L175">
        <f>IF(AND(C175&gt;=Personal!$G$28,MAX(L$5:L174)&lt;$AO$8,OR(S174&gt;0,S175&gt;0)),L174+1,0)</f>
        <v>0</v>
      </c>
      <c r="M175" t="str">
        <f>IF(AND(C175&gt;=Personal!$G$28,MAX(L$5:L174)&lt;$AO$8,OR(S174&gt;0,S175&gt;0)),L174+1,"")</f>
        <v/>
      </c>
      <c r="N175">
        <f t="shared" si="162"/>
        <v>2037</v>
      </c>
      <c r="O175">
        <f t="shared" si="163"/>
        <v>54</v>
      </c>
      <c r="P175" s="11">
        <f t="shared" si="171"/>
        <v>18600.496938063334</v>
      </c>
      <c r="Q175" s="11">
        <f>$AD175*I175/(Calculations!$C$18^(A175-1+Calculations!$B$1/30))</f>
        <v>905.48921436093678</v>
      </c>
      <c r="R175" s="11">
        <f>IF(Q175=0,0,SUM(Q175:Q$1071)*I175/Q175)</f>
        <v>489066.31357968005</v>
      </c>
      <c r="S175" s="11">
        <f>IF(S174&gt;0,MAX((S174+I175/2)*(Calculations!$C$18-1)+S174-I175,0),IF(AND(Personal!$G$28=Valuation!C175,Personal!$G$28&gt;Valuation!C174),Personal!$G$26,0))</f>
        <v>0</v>
      </c>
      <c r="T175">
        <f t="shared" si="154"/>
        <v>0</v>
      </c>
      <c r="U175" s="11"/>
      <c r="V175" s="121">
        <f>VLOOKUP(E175,Rates2,5)*VLOOKUP(E175,Mort_Imp_Retirees,C175-'Mort Imp Cume'!$C$4+2)</f>
        <v>2.0173150987093673E-4</v>
      </c>
      <c r="W175" s="15">
        <f t="shared" si="164"/>
        <v>0.99979826849012909</v>
      </c>
      <c r="X175" s="121">
        <f>VLOOKUP(F175,Rates2,6)*VLOOKUP(F175,Mort_Imp_Survivors,C175-'Mort Imp Cume'!$C$4+2)</f>
        <v>1.3601598952771676E-4</v>
      </c>
      <c r="Y175" s="15">
        <f t="shared" si="165"/>
        <v>0.99986398401047227</v>
      </c>
      <c r="Z175" s="121">
        <f>VLOOKUP(F175,Rates2,7)*VLOOKUP(F175,Mort_Imp_Survivors,C175-'Mort Imp Cume'!$C$4+2)</f>
        <v>4.2371305284795397E-4</v>
      </c>
      <c r="AA175" s="15">
        <f t="shared" si="166"/>
        <v>0.99957628694715206</v>
      </c>
      <c r="AB175" s="68">
        <f>PRODUCT(W$4:W174)</f>
        <v>0.9784818241495935</v>
      </c>
      <c r="AC175" s="15">
        <f>PRODUCT(Y$4:Y174)</f>
        <v>0.98463819546826703</v>
      </c>
      <c r="AD175" s="15">
        <f>PRODUCT(AA$4:AA174)</f>
        <v>0.95639155563317046</v>
      </c>
      <c r="AE175" s="15">
        <f t="shared" si="155"/>
        <v>0.96345057762915398</v>
      </c>
      <c r="AF175" s="15">
        <f t="shared" si="156"/>
        <v>1.5031246520439568E-2</v>
      </c>
      <c r="AG175" s="15">
        <f t="shared" si="157"/>
        <v>1.9433190386925657E-4</v>
      </c>
      <c r="AH175" s="15">
        <f t="shared" si="158"/>
        <v>2.0859783493244435E-2</v>
      </c>
      <c r="AI175" s="15">
        <f t="shared" si="167"/>
        <v>6.5839235716201594E-4</v>
      </c>
      <c r="AJ175" s="15">
        <f t="shared" si="168"/>
        <v>1.9739061576696591E-4</v>
      </c>
      <c r="AK175" s="15">
        <f t="shared" si="159"/>
        <v>1.3988324622294962E-4</v>
      </c>
      <c r="AL175">
        <f>IF(AL174&gt;0,AL174+1,IF(AND(B175="January",C175&gt;=Personal!$G$28,F175&lt;=100,AL174=0),1,0))</f>
        <v>0</v>
      </c>
      <c r="AM175">
        <f t="shared" si="169"/>
        <v>0</v>
      </c>
    </row>
    <row r="176" spans="1:39" x14ac:dyDescent="0.2">
      <c r="A176">
        <f t="shared" si="160"/>
        <v>172</v>
      </c>
      <c r="B176" t="str">
        <f t="shared" si="180"/>
        <v>May</v>
      </c>
      <c r="C176">
        <f t="shared" si="152"/>
        <v>2037</v>
      </c>
      <c r="D176">
        <f t="shared" si="182"/>
        <v>203705</v>
      </c>
      <c r="E176">
        <f t="shared" ref="E176:F176" si="214">E164+1</f>
        <v>56</v>
      </c>
      <c r="F176">
        <f t="shared" si="214"/>
        <v>54</v>
      </c>
      <c r="G176" s="11">
        <f>G175*IF($B176="January",(1+IF(C176&gt;Personal!$L$18+1,Calculations!$B$14,Calculations!$B$13)),1)</f>
        <v>2008.2321215291161</v>
      </c>
      <c r="H176" s="11">
        <f>IF(AND(Career!$F$15="Yes",$E176=62,$E175=61),G176,H175*IF($B176="January",(1+IF(C176&gt;Personal!$L$18+1,Calculations!$C$14,Calculations!$C$13)),1))</f>
        <v>1761.4106948923609</v>
      </c>
      <c r="I176" s="11">
        <f>H176*(1-'Retiree Assumptions'!$F$8)</f>
        <v>1550.0414115052777</v>
      </c>
      <c r="J176" s="11"/>
      <c r="K176">
        <f>IF(OR(AND(L177=0,L176&gt;0,S176=0,S175&gt;0),AND(L176=0,L175&gt;0,S176&gt;0,S175&gt;0),AND(L165=0,L164&gt;0,S164=0),AND(B176="February",C176&gt;=Personal!$G$28,C176&lt;=Personal!$G$28+5,L175&gt;0),AND(B176="February",MOD(C176-Personal!$G$28,5)=0,L175&gt;0)),K175+1,K175)</f>
        <v>1</v>
      </c>
      <c r="L176">
        <f>IF(AND(C176&gt;=Personal!$G$28,MAX(L$5:L175)&lt;$AO$8,OR(S175&gt;0,S176&gt;0)),L175+1,0)</f>
        <v>0</v>
      </c>
      <c r="M176" t="str">
        <f>IF(AND(C176&gt;=Personal!$G$28,MAX(L$5:L175)&lt;$AO$8,OR(S175&gt;0,S176&gt;0)),L175+1,"")</f>
        <v/>
      </c>
      <c r="N176">
        <f t="shared" si="162"/>
        <v>2037</v>
      </c>
      <c r="O176">
        <f t="shared" si="163"/>
        <v>54</v>
      </c>
      <c r="P176" s="11">
        <f t="shared" si="171"/>
        <v>18600.496938063334</v>
      </c>
      <c r="Q176" s="11">
        <f>$AD176*I176/(Calculations!$C$18^(A176-1+Calculations!$B$1/30))</f>
        <v>902.49998726101353</v>
      </c>
      <c r="R176" s="11">
        <f>IF(Q176=0,0,SUM(Q176:Q$1071)*I176/Q176)</f>
        <v>489131.00554544764</v>
      </c>
      <c r="S176" s="11">
        <f>IF(S175&gt;0,MAX((S175+I176/2)*(Calculations!$C$18-1)+S175-I176,0),IF(AND(Personal!$G$28=Valuation!C176,Personal!$G$28&gt;Valuation!C175),Personal!$G$26,0))</f>
        <v>0</v>
      </c>
      <c r="T176">
        <f t="shared" si="154"/>
        <v>0</v>
      </c>
      <c r="U176" s="11"/>
      <c r="V176" s="121">
        <f>VLOOKUP(E176,Rates2,5)*VLOOKUP(E176,Mort_Imp_Retirees,C176-'Mort Imp Cume'!$C$4+2)</f>
        <v>2.0173150987093673E-4</v>
      </c>
      <c r="W176" s="15">
        <f t="shared" si="164"/>
        <v>0.99979826849012909</v>
      </c>
      <c r="X176" s="121">
        <f>VLOOKUP(F176,Rates2,6)*VLOOKUP(F176,Mort_Imp_Survivors,C176-'Mort Imp Cume'!$C$4+2)</f>
        <v>1.3601598952771676E-4</v>
      </c>
      <c r="Y176" s="15">
        <f t="shared" si="165"/>
        <v>0.99986398401047227</v>
      </c>
      <c r="Z176" s="121">
        <f>VLOOKUP(F176,Rates2,7)*VLOOKUP(F176,Mort_Imp_Survivors,C176-'Mort Imp Cume'!$C$4+2)</f>
        <v>4.2371305284795397E-4</v>
      </c>
      <c r="AA176" s="15">
        <f t="shared" si="166"/>
        <v>0.99957628694715206</v>
      </c>
      <c r="AB176" s="68">
        <f>PRODUCT(W$4:W175)</f>
        <v>0.97828443353382655</v>
      </c>
      <c r="AC176" s="15">
        <f>PRODUCT(Y$4:Y175)</f>
        <v>0.9845042689297836</v>
      </c>
      <c r="AD176" s="15">
        <f>PRODUCT(AA$4:AA175)</f>
        <v>0.95598632004741513</v>
      </c>
      <c r="AE176" s="15">
        <f t="shared" si="155"/>
        <v>0.96312520104160737</v>
      </c>
      <c r="AF176" s="15">
        <f t="shared" si="156"/>
        <v>1.5159232492219168E-2</v>
      </c>
      <c r="AG176" s="15">
        <f t="shared" si="157"/>
        <v>1.9426627408688829E-4</v>
      </c>
      <c r="AH176" s="15">
        <f t="shared" si="158"/>
        <v>2.1045276834568021E-2</v>
      </c>
      <c r="AI176" s="15">
        <f t="shared" si="167"/>
        <v>6.7028963160543908E-4</v>
      </c>
      <c r="AJ176" s="15">
        <f t="shared" si="168"/>
        <v>1.9735079586001287E-4</v>
      </c>
      <c r="AK176" s="15">
        <f t="shared" si="159"/>
        <v>1.399175857543605E-4</v>
      </c>
      <c r="AL176">
        <f>IF(AL175&gt;0,AL175+1,IF(AND(B176="January",C176&gt;=Personal!$G$28,F176&lt;=100,AL175=0),1,0))</f>
        <v>0</v>
      </c>
      <c r="AM176">
        <f t="shared" si="169"/>
        <v>0</v>
      </c>
    </row>
    <row r="177" spans="1:39" x14ac:dyDescent="0.2">
      <c r="A177">
        <f t="shared" si="160"/>
        <v>173</v>
      </c>
      <c r="B177" t="str">
        <f t="shared" si="180"/>
        <v>June</v>
      </c>
      <c r="C177">
        <f t="shared" si="152"/>
        <v>2037</v>
      </c>
      <c r="D177">
        <f t="shared" si="182"/>
        <v>203706</v>
      </c>
      <c r="E177">
        <f t="shared" ref="E177:F177" si="215">E165+1</f>
        <v>56</v>
      </c>
      <c r="F177">
        <f t="shared" si="215"/>
        <v>54</v>
      </c>
      <c r="G177" s="11">
        <f>G176*IF($B177="January",(1+IF(C177&gt;Personal!$L$18+1,Calculations!$B$14,Calculations!$B$13)),1)</f>
        <v>2008.2321215291161</v>
      </c>
      <c r="H177" s="11">
        <f>IF(AND(Career!$F$15="Yes",$E177=62,$E176=61),G177,H176*IF($B177="January",(1+IF(C177&gt;Personal!$L$18+1,Calculations!$C$14,Calculations!$C$13)),1))</f>
        <v>1761.4106948923609</v>
      </c>
      <c r="I177" s="11">
        <f>H177*(1-'Retiree Assumptions'!$F$8)</f>
        <v>1550.0414115052777</v>
      </c>
      <c r="J177" s="11"/>
      <c r="K177">
        <f>IF(OR(AND(L178=0,L177&gt;0,S177=0,S176&gt;0),AND(L177=0,L176&gt;0,S177&gt;0,S176&gt;0),AND(L166=0,L165&gt;0,S165=0),AND(B177="February",C177&gt;=Personal!$G$28,C177&lt;=Personal!$G$28+5,L176&gt;0),AND(B177="February",MOD(C177-Personal!$G$28,5)=0,L176&gt;0)),K176+1,K176)</f>
        <v>1</v>
      </c>
      <c r="L177">
        <f>IF(AND(C177&gt;=Personal!$G$28,MAX(L$5:L176)&lt;$AO$8,OR(S176&gt;0,S177&gt;0)),L176+1,0)</f>
        <v>0</v>
      </c>
      <c r="M177" t="str">
        <f>IF(AND(C177&gt;=Personal!$G$28,MAX(L$5:L176)&lt;$AO$8,OR(S176&gt;0,S177&gt;0)),L176+1,"")</f>
        <v/>
      </c>
      <c r="N177">
        <f t="shared" si="162"/>
        <v>2037</v>
      </c>
      <c r="O177">
        <f t="shared" si="163"/>
        <v>54</v>
      </c>
      <c r="P177" s="11">
        <f t="shared" si="171"/>
        <v>18600.496938063334</v>
      </c>
      <c r="Q177" s="11">
        <f>$AD177*I177/(Calculations!$C$18^(A177-1+Calculations!$B$1/30))</f>
        <v>899.52062828377257</v>
      </c>
      <c r="R177" s="11">
        <f>IF(Q177=0,0,SUM(Q177:Q$1071)*I177/Q177)</f>
        <v>489195.91178155306</v>
      </c>
      <c r="S177" s="11">
        <f>IF(S176&gt;0,MAX((S176+I177/2)*(Calculations!$C$18-1)+S176-I177,0),IF(AND(Personal!$G$28=Valuation!C177,Personal!$G$28&gt;Valuation!C176),Personal!$G$26,0))</f>
        <v>0</v>
      </c>
      <c r="T177">
        <f t="shared" si="154"/>
        <v>0</v>
      </c>
      <c r="U177" s="11"/>
      <c r="V177" s="121">
        <f>VLOOKUP(E177,Rates2,5)*VLOOKUP(E177,Mort_Imp_Retirees,C177-'Mort Imp Cume'!$C$4+2)</f>
        <v>2.0173150987093673E-4</v>
      </c>
      <c r="W177" s="15">
        <f t="shared" si="164"/>
        <v>0.99979826849012909</v>
      </c>
      <c r="X177" s="121">
        <f>VLOOKUP(F177,Rates2,6)*VLOOKUP(F177,Mort_Imp_Survivors,C177-'Mort Imp Cume'!$C$4+2)</f>
        <v>1.3601598952771676E-4</v>
      </c>
      <c r="Y177" s="15">
        <f t="shared" si="165"/>
        <v>0.99986398401047227</v>
      </c>
      <c r="Z177" s="121">
        <f>VLOOKUP(F177,Rates2,7)*VLOOKUP(F177,Mort_Imp_Survivors,C177-'Mort Imp Cume'!$C$4+2)</f>
        <v>4.2371305284795397E-4</v>
      </c>
      <c r="AA177" s="15">
        <f t="shared" si="166"/>
        <v>0.99957628694715206</v>
      </c>
      <c r="AB177" s="68">
        <f>PRODUCT(W$4:W176)</f>
        <v>0.97808708273796652</v>
      </c>
      <c r="AC177" s="15">
        <f>PRODUCT(Y$4:Y176)</f>
        <v>0.98437036060745087</v>
      </c>
      <c r="AD177" s="15">
        <f>PRODUCT(AA$4:AA176)</f>
        <v>0.95558125616526701</v>
      </c>
      <c r="AE177" s="15">
        <f t="shared" si="155"/>
        <v>0.96279993434026179</v>
      </c>
      <c r="AF177" s="15">
        <f t="shared" si="156"/>
        <v>1.5287148397704784E-2</v>
      </c>
      <c r="AG177" s="15">
        <f t="shared" si="157"/>
        <v>1.942006664690141E-4</v>
      </c>
      <c r="AH177" s="15">
        <f t="shared" si="158"/>
        <v>2.1230625950159301E-2</v>
      </c>
      <c r="AI177" s="15">
        <f t="shared" si="167"/>
        <v>6.8229131187412528E-4</v>
      </c>
      <c r="AJ177" s="15">
        <f t="shared" si="168"/>
        <v>1.973109839859898E-4</v>
      </c>
      <c r="AK177" s="15">
        <f t="shared" si="159"/>
        <v>1.399518791217264E-4</v>
      </c>
      <c r="AL177">
        <f>IF(AL176&gt;0,AL176+1,IF(AND(B177="January",C177&gt;=Personal!$G$28,F177&lt;=100,AL176=0),1,0))</f>
        <v>0</v>
      </c>
      <c r="AM177">
        <f t="shared" si="169"/>
        <v>0</v>
      </c>
    </row>
    <row r="178" spans="1:39" x14ac:dyDescent="0.2">
      <c r="A178">
        <f t="shared" si="160"/>
        <v>174</v>
      </c>
      <c r="B178" t="str">
        <f t="shared" si="180"/>
        <v>July</v>
      </c>
      <c r="C178">
        <f t="shared" si="152"/>
        <v>2037</v>
      </c>
      <c r="D178">
        <f t="shared" si="182"/>
        <v>203707</v>
      </c>
      <c r="E178">
        <f t="shared" ref="E178:F178" si="216">E166+1</f>
        <v>56</v>
      </c>
      <c r="F178">
        <f t="shared" si="216"/>
        <v>54</v>
      </c>
      <c r="G178" s="11">
        <f>G177*IF($B178="January",(1+IF(C178&gt;Personal!$L$18+1,Calculations!$B$14,Calculations!$B$13)),1)</f>
        <v>2008.2321215291161</v>
      </c>
      <c r="H178" s="11">
        <f>IF(AND(Career!$F$15="Yes",$E178=62,$E177=61),G178,H177*IF($B178="January",(1+IF(C178&gt;Personal!$L$18+1,Calculations!$C$14,Calculations!$C$13)),1))</f>
        <v>1761.4106948923609</v>
      </c>
      <c r="I178" s="11">
        <f>H178*(1-'Retiree Assumptions'!$F$8)</f>
        <v>1550.0414115052777</v>
      </c>
      <c r="J178" s="11"/>
      <c r="K178">
        <f>IF(OR(AND(L179=0,L178&gt;0,S178=0,S177&gt;0),AND(L178=0,L177&gt;0,S178&gt;0,S177&gt;0),AND(L167=0,L166&gt;0,S166=0),AND(B178="February",C178&gt;=Personal!$G$28,C178&lt;=Personal!$G$28+5,L177&gt;0),AND(B178="February",MOD(C178-Personal!$G$28,5)=0,L177&gt;0)),K177+1,K177)</f>
        <v>1</v>
      </c>
      <c r="L178">
        <f>IF(AND(C178&gt;=Personal!$G$28,MAX(L$5:L177)&lt;$AO$8,OR(S177&gt;0,S178&gt;0)),L177+1,0)</f>
        <v>0</v>
      </c>
      <c r="M178" t="str">
        <f>IF(AND(C178&gt;=Personal!$G$28,MAX(L$5:L177)&lt;$AO$8,OR(S177&gt;0,S178&gt;0)),L177+1,"")</f>
        <v/>
      </c>
      <c r="N178">
        <f t="shared" si="162"/>
        <v>2037</v>
      </c>
      <c r="O178">
        <f t="shared" si="163"/>
        <v>54</v>
      </c>
      <c r="P178" s="11">
        <f t="shared" si="171"/>
        <v>18600.496938063334</v>
      </c>
      <c r="Q178" s="11">
        <f>$AD178*I178/(Calculations!$C$18^(A178-1+Calculations!$B$1/30))</f>
        <v>896.55110485228306</v>
      </c>
      <c r="R178" s="11">
        <f>IF(Q178=0,0,SUM(Q178:Q$1071)*I178/Q178)</f>
        <v>489261.03299769468</v>
      </c>
      <c r="S178" s="11">
        <f>IF(S177&gt;0,MAX((S177+I178/2)*(Calculations!$C$18-1)+S177-I178,0),IF(AND(Personal!$G$28=Valuation!C178,Personal!$G$28&gt;Valuation!C177),Personal!$G$26,0))</f>
        <v>0</v>
      </c>
      <c r="T178">
        <f t="shared" si="154"/>
        <v>0</v>
      </c>
      <c r="U178" s="11"/>
      <c r="V178" s="121">
        <f>VLOOKUP(E178,Rates2,5)*VLOOKUP(E178,Mort_Imp_Retirees,C178-'Mort Imp Cume'!$C$4+2)</f>
        <v>2.0173150987093673E-4</v>
      </c>
      <c r="W178" s="15">
        <f t="shared" si="164"/>
        <v>0.99979826849012909</v>
      </c>
      <c r="X178" s="121">
        <f>VLOOKUP(F178,Rates2,6)*VLOOKUP(F178,Mort_Imp_Survivors,C178-'Mort Imp Cume'!$C$4+2)</f>
        <v>1.3601598952771676E-4</v>
      </c>
      <c r="Y178" s="15">
        <f t="shared" si="165"/>
        <v>0.99986398401047227</v>
      </c>
      <c r="Z178" s="121">
        <f>VLOOKUP(F178,Rates2,7)*VLOOKUP(F178,Mort_Imp_Survivors,C178-'Mort Imp Cume'!$C$4+2)</f>
        <v>4.2371305284795397E-4</v>
      </c>
      <c r="AA178" s="15">
        <f t="shared" si="166"/>
        <v>0.99957628694715206</v>
      </c>
      <c r="AB178" s="68">
        <f>PRODUCT(W$4:W177)</f>
        <v>0.97788977175398051</v>
      </c>
      <c r="AC178" s="15">
        <f>PRODUCT(Y$4:Y177)</f>
        <v>0.98423647049879104</v>
      </c>
      <c r="AD178" s="15">
        <f>PRODUCT(AA$4:AA177)</f>
        <v>0.95517636391397298</v>
      </c>
      <c r="AE178" s="15">
        <f t="shared" si="155"/>
        <v>0.96247477748800614</v>
      </c>
      <c r="AF178" s="15">
        <f t="shared" si="156"/>
        <v>1.5414994265974369E-2</v>
      </c>
      <c r="AG178" s="15">
        <f t="shared" si="157"/>
        <v>1.9413508100814858E-4</v>
      </c>
      <c r="AH178" s="15">
        <f t="shared" si="158"/>
        <v>2.1415830923293102E-2</v>
      </c>
      <c r="AI178" s="15">
        <f t="shared" si="167"/>
        <v>6.9439732272639013E-4</v>
      </c>
      <c r="AJ178" s="15">
        <f t="shared" si="168"/>
        <v>1.9727118014327619E-4</v>
      </c>
      <c r="AK178" s="15">
        <f t="shared" si="159"/>
        <v>1.3998612635528429E-4</v>
      </c>
      <c r="AL178">
        <f>IF(AL177&gt;0,AL177+1,IF(AND(B178="January",C178&gt;=Personal!$G$28,F178&lt;=100,AL177=0),1,0))</f>
        <v>0</v>
      </c>
      <c r="AM178">
        <f t="shared" si="169"/>
        <v>0</v>
      </c>
    </row>
    <row r="179" spans="1:39" x14ac:dyDescent="0.2">
      <c r="A179">
        <f t="shared" si="160"/>
        <v>175</v>
      </c>
      <c r="B179" t="str">
        <f t="shared" si="180"/>
        <v>August</v>
      </c>
      <c r="C179">
        <f t="shared" si="152"/>
        <v>2037</v>
      </c>
      <c r="D179">
        <f t="shared" si="182"/>
        <v>203708</v>
      </c>
      <c r="E179">
        <f t="shared" ref="E179:F179" si="217">E167+1</f>
        <v>56</v>
      </c>
      <c r="F179">
        <f t="shared" si="217"/>
        <v>54</v>
      </c>
      <c r="G179" s="11">
        <f>G178*IF($B179="January",(1+IF(C179&gt;Personal!$L$18+1,Calculations!$B$14,Calculations!$B$13)),1)</f>
        <v>2008.2321215291161</v>
      </c>
      <c r="H179" s="11">
        <f>IF(AND(Career!$F$15="Yes",$E179=62,$E178=61),G179,H178*IF($B179="January",(1+IF(C179&gt;Personal!$L$18+1,Calculations!$C$14,Calculations!$C$13)),1))</f>
        <v>1761.4106948923609</v>
      </c>
      <c r="I179" s="11">
        <f>H179*(1-'Retiree Assumptions'!$F$8)</f>
        <v>1550.0414115052777</v>
      </c>
      <c r="J179" s="11"/>
      <c r="K179">
        <f>IF(OR(AND(L180=0,L179&gt;0,S179=0,S178&gt;0),AND(L179=0,L178&gt;0,S179&gt;0,S178&gt;0),AND(L168=0,L167&gt;0,S167=0),AND(B179="February",C179&gt;=Personal!$G$28,C179&lt;=Personal!$G$28+5,L178&gt;0),AND(B179="February",MOD(C179-Personal!$G$28,5)=0,L178&gt;0)),K178+1,K178)</f>
        <v>1</v>
      </c>
      <c r="L179">
        <f>IF(AND(C179&gt;=Personal!$G$28,MAX(L$5:L178)&lt;$AO$8,OR(S178&gt;0,S179&gt;0)),L178+1,0)</f>
        <v>0</v>
      </c>
      <c r="M179" t="str">
        <f>IF(AND(C179&gt;=Personal!$G$28,MAX(L$5:L178)&lt;$AO$8,OR(S178&gt;0,S179&gt;0)),L178+1,"")</f>
        <v/>
      </c>
      <c r="N179">
        <f t="shared" si="162"/>
        <v>2037</v>
      </c>
      <c r="O179">
        <f t="shared" si="163"/>
        <v>54</v>
      </c>
      <c r="P179" s="11">
        <f t="shared" si="171"/>
        <v>18600.496938063334</v>
      </c>
      <c r="Q179" s="11">
        <f>$AD179*I179/(Calculations!$C$18^(A179-1+Calculations!$B$1/30))</f>
        <v>893.59138449715749</v>
      </c>
      <c r="R179" s="11">
        <f>IF(Q179=0,0,SUM(Q179:Q$1071)*I179/Q179)</f>
        <v>489326.36990592128</v>
      </c>
      <c r="S179" s="11">
        <f>IF(S178&gt;0,MAX((S178+I179/2)*(Calculations!$C$18-1)+S178-I179,0),IF(AND(Personal!$G$28=Valuation!C179,Personal!$G$28&gt;Valuation!C178),Personal!$G$26,0))</f>
        <v>0</v>
      </c>
      <c r="T179">
        <f t="shared" si="154"/>
        <v>0</v>
      </c>
      <c r="U179" s="11"/>
      <c r="V179" s="121">
        <f>VLOOKUP(E179,Rates2,5)*VLOOKUP(E179,Mort_Imp_Retirees,C179-'Mort Imp Cume'!$C$4+2)</f>
        <v>2.0173150987093673E-4</v>
      </c>
      <c r="W179" s="15">
        <f t="shared" si="164"/>
        <v>0.99979826849012909</v>
      </c>
      <c r="X179" s="121">
        <f>VLOOKUP(F179,Rates2,6)*VLOOKUP(F179,Mort_Imp_Survivors,C179-'Mort Imp Cume'!$C$4+2)</f>
        <v>1.3601598952771676E-4</v>
      </c>
      <c r="Y179" s="15">
        <f t="shared" si="165"/>
        <v>0.99986398401047227</v>
      </c>
      <c r="Z179" s="121">
        <f>VLOOKUP(F179,Rates2,7)*VLOOKUP(F179,Mort_Imp_Survivors,C179-'Mort Imp Cume'!$C$4+2)</f>
        <v>4.2371305284795397E-4</v>
      </c>
      <c r="AA179" s="15">
        <f t="shared" si="166"/>
        <v>0.99957628694715206</v>
      </c>
      <c r="AB179" s="68">
        <f>PRODUCT(W$4:W178)</f>
        <v>0.97769250057383728</v>
      </c>
      <c r="AC179" s="15">
        <f>PRODUCT(Y$4:Y178)</f>
        <v>0.98410259860132687</v>
      </c>
      <c r="AD179" s="15">
        <f>PRODUCT(AA$4:AA178)</f>
        <v>0.95477164322081076</v>
      </c>
      <c r="AE179" s="15">
        <f t="shared" si="155"/>
        <v>0.96214973044774255</v>
      </c>
      <c r="AF179" s="15">
        <f t="shared" si="156"/>
        <v>1.5542770126094748E-2</v>
      </c>
      <c r="AG179" s="15">
        <f t="shared" si="157"/>
        <v>1.940695176968089E-4</v>
      </c>
      <c r="AH179" s="15">
        <f t="shared" si="158"/>
        <v>2.1600891837201468E-2</v>
      </c>
      <c r="AI179" s="15">
        <f t="shared" si="167"/>
        <v>7.0660758896123541E-4</v>
      </c>
      <c r="AJ179" s="15">
        <f t="shared" si="168"/>
        <v>1.9723138433025186E-4</v>
      </c>
      <c r="AK179" s="15">
        <f t="shared" si="159"/>
        <v>1.4002032748525474E-4</v>
      </c>
      <c r="AL179">
        <f>IF(AL178&gt;0,AL178+1,IF(AND(B179="January",C179&gt;=Personal!$G$28,F179&lt;=100,AL178=0),1,0))</f>
        <v>0</v>
      </c>
      <c r="AM179">
        <f t="shared" si="169"/>
        <v>0</v>
      </c>
    </row>
    <row r="180" spans="1:39" x14ac:dyDescent="0.2">
      <c r="A180">
        <f t="shared" si="160"/>
        <v>176</v>
      </c>
      <c r="B180" t="str">
        <f t="shared" si="180"/>
        <v>September</v>
      </c>
      <c r="C180">
        <f t="shared" si="152"/>
        <v>2037</v>
      </c>
      <c r="D180">
        <f t="shared" si="182"/>
        <v>203709</v>
      </c>
      <c r="E180">
        <f t="shared" ref="E180:F180" si="218">E168+1</f>
        <v>56</v>
      </c>
      <c r="F180">
        <f t="shared" si="218"/>
        <v>54</v>
      </c>
      <c r="G180" s="11">
        <f>G179*IF($B180="January",(1+IF(C180&gt;Personal!$L$18+1,Calculations!$B$14,Calculations!$B$13)),1)</f>
        <v>2008.2321215291161</v>
      </c>
      <c r="H180" s="11">
        <f>IF(AND(Career!$F$15="Yes",$E180=62,$E179=61),G180,H179*IF($B180="January",(1+IF(C180&gt;Personal!$L$18+1,Calculations!$C$14,Calculations!$C$13)),1))</f>
        <v>1761.4106948923609</v>
      </c>
      <c r="I180" s="11">
        <f>H180*(1-'Retiree Assumptions'!$F$8)</f>
        <v>1550.0414115052777</v>
      </c>
      <c r="J180" s="11"/>
      <c r="K180">
        <f>IF(OR(AND(L181=0,L180&gt;0,S180=0,S179&gt;0),AND(L180=0,L179&gt;0,S180&gt;0,S179&gt;0),AND(L169=0,L168&gt;0,S168=0),AND(B180="February",C180&gt;=Personal!$G$28,C180&lt;=Personal!$G$28+5,L179&gt;0),AND(B180="February",MOD(C180-Personal!$G$28,5)=0,L179&gt;0)),K179+1,K179)</f>
        <v>1</v>
      </c>
      <c r="L180">
        <f>IF(AND(C180&gt;=Personal!$G$28,MAX(L$5:L179)&lt;$AO$8,OR(S179&gt;0,S180&gt;0)),L179+1,0)</f>
        <v>0</v>
      </c>
      <c r="M180" t="str">
        <f>IF(AND(C180&gt;=Personal!$G$28,MAX(L$5:L179)&lt;$AO$8,OR(S179&gt;0,S180&gt;0)),L179+1,"")</f>
        <v/>
      </c>
      <c r="N180">
        <f t="shared" si="162"/>
        <v>2037</v>
      </c>
      <c r="O180">
        <f t="shared" si="163"/>
        <v>54</v>
      </c>
      <c r="P180" s="11">
        <f t="shared" si="171"/>
        <v>18600.496938063334</v>
      </c>
      <c r="Q180" s="11">
        <f>$AD180*I180/(Calculations!$C$18^(A180-1+Calculations!$B$1/30))</f>
        <v>890.64143485619809</v>
      </c>
      <c r="R180" s="11">
        <f>IF(Q180=0,0,SUM(Q180:Q$1071)*I180/Q180)</f>
        <v>489391.92322064063</v>
      </c>
      <c r="S180" s="11">
        <f>IF(S179&gt;0,MAX((S179+I180/2)*(Calculations!$C$18-1)+S179-I180,0),IF(AND(Personal!$G$28=Valuation!C180,Personal!$G$28&gt;Valuation!C179),Personal!$G$26,0))</f>
        <v>0</v>
      </c>
      <c r="T180">
        <f t="shared" si="154"/>
        <v>0</v>
      </c>
      <c r="U180" s="11"/>
      <c r="V180" s="121">
        <f>VLOOKUP(E180,Rates2,5)*VLOOKUP(E180,Mort_Imp_Retirees,C180-'Mort Imp Cume'!$C$4+2)</f>
        <v>2.0173150987093673E-4</v>
      </c>
      <c r="W180" s="15">
        <f t="shared" si="164"/>
        <v>0.99979826849012909</v>
      </c>
      <c r="X180" s="121">
        <f>VLOOKUP(F180,Rates2,6)*VLOOKUP(F180,Mort_Imp_Survivors,C180-'Mort Imp Cume'!$C$4+2)</f>
        <v>1.3601598952771676E-4</v>
      </c>
      <c r="Y180" s="15">
        <f t="shared" si="165"/>
        <v>0.99986398401047227</v>
      </c>
      <c r="Z180" s="121">
        <f>VLOOKUP(F180,Rates2,7)*VLOOKUP(F180,Mort_Imp_Survivors,C180-'Mort Imp Cume'!$C$4+2)</f>
        <v>4.2371305284795397E-4</v>
      </c>
      <c r="AA180" s="15">
        <f t="shared" si="166"/>
        <v>0.99957628694715206</v>
      </c>
      <c r="AB180" s="68">
        <f>PRODUCT(W$4:W179)</f>
        <v>0.97749526918950702</v>
      </c>
      <c r="AC180" s="15">
        <f>PRODUCT(Y$4:Y179)</f>
        <v>0.98396874491258135</v>
      </c>
      <c r="AD180" s="15">
        <f>PRODUCT(AA$4:AA179)</f>
        <v>0.95436709401308906</v>
      </c>
      <c r="AE180" s="15">
        <f t="shared" si="155"/>
        <v>0.96182479318238512</v>
      </c>
      <c r="AF180" s="15">
        <f t="shared" si="156"/>
        <v>1.5670476007121948E-2</v>
      </c>
      <c r="AG180" s="15">
        <f t="shared" si="157"/>
        <v>1.9400397652751469E-4</v>
      </c>
      <c r="AH180" s="15">
        <f t="shared" si="158"/>
        <v>2.17858087750737E-2</v>
      </c>
      <c r="AI180" s="15">
        <f t="shared" si="167"/>
        <v>7.1892203541923383E-4</v>
      </c>
      <c r="AJ180" s="15">
        <f t="shared" si="168"/>
        <v>1.9719159654529698E-4</v>
      </c>
      <c r="AK180" s="15">
        <f t="shared" si="159"/>
        <v>1.4005448254184185E-4</v>
      </c>
      <c r="AL180">
        <f>IF(AL179&gt;0,AL179+1,IF(AND(B180="January",C180&gt;=Personal!$G$28,F180&lt;=100,AL179=0),1,0))</f>
        <v>0</v>
      </c>
      <c r="AM180">
        <f t="shared" si="169"/>
        <v>0</v>
      </c>
    </row>
    <row r="181" spans="1:39" x14ac:dyDescent="0.2">
      <c r="A181">
        <f t="shared" si="160"/>
        <v>177</v>
      </c>
      <c r="B181" t="str">
        <f t="shared" si="180"/>
        <v>October</v>
      </c>
      <c r="C181">
        <f t="shared" si="152"/>
        <v>2037</v>
      </c>
      <c r="D181">
        <f t="shared" si="182"/>
        <v>203710</v>
      </c>
      <c r="E181">
        <f t="shared" ref="E181:F181" si="219">E169+1</f>
        <v>56</v>
      </c>
      <c r="F181">
        <f t="shared" si="219"/>
        <v>54</v>
      </c>
      <c r="G181" s="11">
        <f>G180*IF($B181="January",(1+IF(C181&gt;Personal!$L$18+1,Calculations!$B$14,Calculations!$B$13)),1)</f>
        <v>2008.2321215291161</v>
      </c>
      <c r="H181" s="11">
        <f>IF(AND(Career!$F$15="Yes",$E181=62,$E180=61),G181,H180*IF($B181="January",(1+IF(C181&gt;Personal!$L$18+1,Calculations!$C$14,Calculations!$C$13)),1))</f>
        <v>1761.4106948923609</v>
      </c>
      <c r="I181" s="11">
        <f>H181*(1-'Retiree Assumptions'!$F$8)</f>
        <v>1550.0414115052777</v>
      </c>
      <c r="J181" s="11"/>
      <c r="K181">
        <f>IF(OR(AND(L182=0,L181&gt;0,S181=0,S180&gt;0),AND(L181=0,L180&gt;0,S181&gt;0,S180&gt;0),AND(L170=0,L169&gt;0,S169=0),AND(B181="February",C181&gt;=Personal!$G$28,C181&lt;=Personal!$G$28+5,L180&gt;0),AND(B181="February",MOD(C181-Personal!$G$28,5)=0,L180&gt;0)),K180+1,K180)</f>
        <v>1</v>
      </c>
      <c r="L181">
        <f>IF(AND(C181&gt;=Personal!$G$28,MAX(L$5:L180)&lt;$AO$8,OR(S180&gt;0,S181&gt;0)),L180+1,0)</f>
        <v>0</v>
      </c>
      <c r="M181" t="str">
        <f>IF(AND(C181&gt;=Personal!$G$28,MAX(L$5:L180)&lt;$AO$8,OR(S180&gt;0,S181&gt;0)),L180+1,"")</f>
        <v/>
      </c>
      <c r="N181">
        <f t="shared" si="162"/>
        <v>2037</v>
      </c>
      <c r="O181">
        <f t="shared" si="163"/>
        <v>54</v>
      </c>
      <c r="P181" s="11">
        <f t="shared" si="171"/>
        <v>18600.496938063334</v>
      </c>
      <c r="Q181" s="11">
        <f>$AD181*I181/(Calculations!$C$18^(A181-1+Calculations!$B$1/30))</f>
        <v>887.70122367404076</v>
      </c>
      <c r="R181" s="11">
        <f>IF(Q181=0,0,SUM(Q181:Q$1071)*I181/Q181)</f>
        <v>489457.69365862611</v>
      </c>
      <c r="S181" s="11">
        <f>IF(S180&gt;0,MAX((S180+I181/2)*(Calculations!$C$18-1)+S180-I181,0),IF(AND(Personal!$G$28=Valuation!C181,Personal!$G$28&gt;Valuation!C180),Personal!$G$26,0))</f>
        <v>0</v>
      </c>
      <c r="T181">
        <f t="shared" si="154"/>
        <v>0</v>
      </c>
      <c r="U181" s="11"/>
      <c r="V181" s="121">
        <f>VLOOKUP(E181,Rates2,5)*VLOOKUP(E181,Mort_Imp_Retirees,C181-'Mort Imp Cume'!$C$4+2)</f>
        <v>2.0173150987093673E-4</v>
      </c>
      <c r="W181" s="15">
        <f t="shared" si="164"/>
        <v>0.99979826849012909</v>
      </c>
      <c r="X181" s="121">
        <f>VLOOKUP(F181,Rates2,6)*VLOOKUP(F181,Mort_Imp_Survivors,C181-'Mort Imp Cume'!$C$4+2)</f>
        <v>1.3601598952771676E-4</v>
      </c>
      <c r="Y181" s="15">
        <f t="shared" si="165"/>
        <v>0.99986398401047227</v>
      </c>
      <c r="Z181" s="121">
        <f>VLOOKUP(F181,Rates2,7)*VLOOKUP(F181,Mort_Imp_Survivors,C181-'Mort Imp Cume'!$C$4+2)</f>
        <v>4.2371305284795397E-4</v>
      </c>
      <c r="AA181" s="15">
        <f t="shared" si="166"/>
        <v>0.99957628694715206</v>
      </c>
      <c r="AB181" s="68">
        <f>PRODUCT(W$4:W180)</f>
        <v>0.97729807759296172</v>
      </c>
      <c r="AC181" s="15">
        <f>PRODUCT(Y$4:Y180)</f>
        <v>0.98383490943007768</v>
      </c>
      <c r="AD181" s="15">
        <f>PRODUCT(AA$4:AA180)</f>
        <v>0.9539627162181471</v>
      </c>
      <c r="AE181" s="15">
        <f t="shared" si="155"/>
        <v>0.96149996565486051</v>
      </c>
      <c r="AF181" s="15">
        <f t="shared" si="156"/>
        <v>1.5798111938101201E-2</v>
      </c>
      <c r="AG181" s="15">
        <f t="shared" si="157"/>
        <v>1.9393845749278815E-4</v>
      </c>
      <c r="AH181" s="15">
        <f t="shared" si="158"/>
        <v>2.1970581820056366E-2</v>
      </c>
      <c r="AI181" s="15">
        <f t="shared" si="167"/>
        <v>7.3134058698192186E-4</v>
      </c>
      <c r="AJ181" s="15">
        <f t="shared" si="168"/>
        <v>1.9715181678679205E-4</v>
      </c>
      <c r="AK181" s="15">
        <f t="shared" si="159"/>
        <v>1.4008859155523336E-4</v>
      </c>
      <c r="AL181">
        <f>IF(AL180&gt;0,AL180+1,IF(AND(B181="January",C181&gt;=Personal!$G$28,F181&lt;=100,AL180=0),1,0))</f>
        <v>0</v>
      </c>
      <c r="AM181">
        <f t="shared" si="169"/>
        <v>0</v>
      </c>
    </row>
    <row r="182" spans="1:39" x14ac:dyDescent="0.2">
      <c r="A182">
        <f t="shared" si="160"/>
        <v>178</v>
      </c>
      <c r="B182" t="str">
        <f t="shared" si="180"/>
        <v>November</v>
      </c>
      <c r="C182">
        <f t="shared" si="152"/>
        <v>2037</v>
      </c>
      <c r="D182">
        <f t="shared" si="182"/>
        <v>203711</v>
      </c>
      <c r="E182">
        <f t="shared" ref="E182:F182" si="220">E170+1</f>
        <v>56</v>
      </c>
      <c r="F182">
        <f t="shared" si="220"/>
        <v>54</v>
      </c>
      <c r="G182" s="11">
        <f>G181*IF($B182="January",(1+IF(C182&gt;Personal!$L$18+1,Calculations!$B$14,Calculations!$B$13)),1)</f>
        <v>2008.2321215291161</v>
      </c>
      <c r="H182" s="11">
        <f>IF(AND(Career!$F$15="Yes",$E182=62,$E181=61),G182,H181*IF($B182="January",(1+IF(C182&gt;Personal!$L$18+1,Calculations!$C$14,Calculations!$C$13)),1))</f>
        <v>1761.4106948923609</v>
      </c>
      <c r="I182" s="11">
        <f>H182*(1-'Retiree Assumptions'!$F$8)</f>
        <v>1550.0414115052777</v>
      </c>
      <c r="J182" s="11"/>
      <c r="K182">
        <f>IF(OR(AND(L183=0,L182&gt;0,S182=0,S181&gt;0),AND(L182=0,L181&gt;0,S182&gt;0,S181&gt;0),AND(L171=0,L170&gt;0,S170=0),AND(B182="February",C182&gt;=Personal!$G$28,C182&lt;=Personal!$G$28+5,L181&gt;0),AND(B182="February",MOD(C182-Personal!$G$28,5)=0,L181&gt;0)),K181+1,K181)</f>
        <v>1</v>
      </c>
      <c r="L182">
        <f>IF(AND(C182&gt;=Personal!$G$28,MAX(L$5:L181)&lt;$AO$8,OR(S181&gt;0,S182&gt;0)),L181+1,0)</f>
        <v>0</v>
      </c>
      <c r="M182" t="str">
        <f>IF(AND(C182&gt;=Personal!$G$28,MAX(L$5:L181)&lt;$AO$8,OR(S181&gt;0,S182&gt;0)),L181+1,"")</f>
        <v/>
      </c>
      <c r="N182">
        <f t="shared" si="162"/>
        <v>2037</v>
      </c>
      <c r="O182">
        <f t="shared" si="163"/>
        <v>54</v>
      </c>
      <c r="P182" s="11">
        <f t="shared" si="171"/>
        <v>18600.496938063334</v>
      </c>
      <c r="Q182" s="11">
        <f>$AD182*I182/(Calculations!$C$18^(A182-1+Calculations!$B$1/30))</f>
        <v>884.77071880180517</v>
      </c>
      <c r="R182" s="11">
        <f>IF(Q182=0,0,SUM(Q182:Q$1071)*I182/Q182)</f>
        <v>489523.68193902506</v>
      </c>
      <c r="S182" s="11">
        <f>IF(S181&gt;0,MAX((S181+I182/2)*(Calculations!$C$18-1)+S181-I182,0),IF(AND(Personal!$G$28=Valuation!C182,Personal!$G$28&gt;Valuation!C181),Personal!$G$26,0))</f>
        <v>0</v>
      </c>
      <c r="T182">
        <f t="shared" si="154"/>
        <v>0</v>
      </c>
      <c r="U182" s="11"/>
      <c r="V182" s="121">
        <f>VLOOKUP(E182,Rates2,5)*VLOOKUP(E182,Mort_Imp_Retirees,C182-'Mort Imp Cume'!$C$4+2)</f>
        <v>2.0173150987093673E-4</v>
      </c>
      <c r="W182" s="15">
        <f t="shared" si="164"/>
        <v>0.99979826849012909</v>
      </c>
      <c r="X182" s="121">
        <f>VLOOKUP(F182,Rates2,6)*VLOOKUP(F182,Mort_Imp_Survivors,C182-'Mort Imp Cume'!$C$4+2)</f>
        <v>1.3601598952771676E-4</v>
      </c>
      <c r="Y182" s="15">
        <f t="shared" si="165"/>
        <v>0.99986398401047227</v>
      </c>
      <c r="Z182" s="121">
        <f>VLOOKUP(F182,Rates2,7)*VLOOKUP(F182,Mort_Imp_Survivors,C182-'Mort Imp Cume'!$C$4+2)</f>
        <v>4.2371305284795397E-4</v>
      </c>
      <c r="AA182" s="15">
        <f t="shared" si="166"/>
        <v>0.99957628694715206</v>
      </c>
      <c r="AB182" s="68">
        <f>PRODUCT(W$4:W181)</f>
        <v>0.97710092577617491</v>
      </c>
      <c r="AC182" s="15">
        <f>PRODUCT(Y$4:Y181)</f>
        <v>0.98370109215133961</v>
      </c>
      <c r="AD182" s="15">
        <f>PRODUCT(AA$4:AA181)</f>
        <v>0.95355850976335521</v>
      </c>
      <c r="AE182" s="15">
        <f t="shared" si="155"/>
        <v>0.96117524782810826</v>
      </c>
      <c r="AF182" s="15">
        <f t="shared" si="156"/>
        <v>1.5925677948066635E-2</v>
      </c>
      <c r="AG182" s="15">
        <f t="shared" si="157"/>
        <v>1.9387296058515397E-4</v>
      </c>
      <c r="AH182" s="15">
        <f t="shared" si="158"/>
        <v>2.2155211055253331E-2</v>
      </c>
      <c r="AI182" s="15">
        <f t="shared" si="167"/>
        <v>7.4386316857177545E-4</v>
      </c>
      <c r="AJ182" s="15">
        <f t="shared" si="168"/>
        <v>1.9711204505311783E-4</v>
      </c>
      <c r="AK182" s="15">
        <f t="shared" si="159"/>
        <v>1.4012265455560065E-4</v>
      </c>
      <c r="AL182">
        <f>IF(AL181&gt;0,AL181+1,IF(AND(B182="January",C182&gt;=Personal!$G$28,F182&lt;=100,AL181=0),1,0))</f>
        <v>0</v>
      </c>
      <c r="AM182">
        <f t="shared" si="169"/>
        <v>0</v>
      </c>
    </row>
    <row r="183" spans="1:39" x14ac:dyDescent="0.2">
      <c r="A183">
        <f t="shared" si="160"/>
        <v>179</v>
      </c>
      <c r="B183" t="str">
        <f t="shared" si="180"/>
        <v>December</v>
      </c>
      <c r="C183">
        <f t="shared" si="152"/>
        <v>2037</v>
      </c>
      <c r="D183">
        <f t="shared" si="182"/>
        <v>203712</v>
      </c>
      <c r="E183">
        <f t="shared" ref="E183:F183" si="221">E171+1</f>
        <v>56</v>
      </c>
      <c r="F183">
        <f t="shared" si="221"/>
        <v>54</v>
      </c>
      <c r="G183" s="11">
        <f>G182*IF($B183="January",(1+IF(C183&gt;Personal!$L$18+1,Calculations!$B$14,Calculations!$B$13)),1)</f>
        <v>2008.2321215291161</v>
      </c>
      <c r="H183" s="11">
        <f>IF(AND(Career!$F$15="Yes",$E183=62,$E182=61),G183,H182*IF($B183="January",(1+IF(C183&gt;Personal!$L$18+1,Calculations!$C$14,Calculations!$C$13)),1))</f>
        <v>1761.4106948923609</v>
      </c>
      <c r="I183" s="11">
        <f>H183*(1-'Retiree Assumptions'!$F$8)</f>
        <v>1550.0414115052777</v>
      </c>
      <c r="J183" s="11"/>
      <c r="K183">
        <f>IF(OR(AND(L184=0,L183&gt;0,S183=0,S182&gt;0),AND(L183=0,L182&gt;0,S183&gt;0,S182&gt;0),AND(L172=0,L171&gt;0,S171=0),AND(B183="February",C183&gt;=Personal!$G$28,C183&lt;=Personal!$G$28+5,L182&gt;0),AND(B183="February",MOD(C183-Personal!$G$28,5)=0,L182&gt;0)),K182+1,K182)</f>
        <v>1</v>
      </c>
      <c r="L183">
        <f>IF(AND(C183&gt;=Personal!$G$28,MAX(L$5:L182)&lt;$AO$8,OR(S182&gt;0,S183&gt;0)),L182+1,0)</f>
        <v>0</v>
      </c>
      <c r="M183" t="str">
        <f>IF(AND(C183&gt;=Personal!$G$28,MAX(L$5:L182)&lt;$AO$8,OR(S182&gt;0,S183&gt;0)),L182+1,"")</f>
        <v/>
      </c>
      <c r="N183">
        <f t="shared" si="162"/>
        <v>2037</v>
      </c>
      <c r="O183">
        <f t="shared" si="163"/>
        <v>54</v>
      </c>
      <c r="P183" s="11">
        <f t="shared" si="171"/>
        <v>18600.496938063334</v>
      </c>
      <c r="Q183" s="11">
        <f>$AD183*I183/(Calculations!$C$18^(A183-1+Calculations!$B$1/30))</f>
        <v>881.84988819674106</v>
      </c>
      <c r="R183" s="11">
        <f>IF(Q183=0,0,SUM(Q183:Q$1071)*I183/Q183)</f>
        <v>489589.88878336747</v>
      </c>
      <c r="S183" s="11">
        <f>IF(S182&gt;0,MAX((S182+I183/2)*(Calculations!$C$18-1)+S182-I183,0),IF(AND(Personal!$G$28=Valuation!C183,Personal!$G$28&gt;Valuation!C182),Personal!$G$26,0))</f>
        <v>0</v>
      </c>
      <c r="T183">
        <f t="shared" si="154"/>
        <v>0</v>
      </c>
      <c r="U183" s="11"/>
      <c r="V183" s="121">
        <f>VLOOKUP(E183,Rates2,5)*VLOOKUP(E183,Mort_Imp_Retirees,C183-'Mort Imp Cume'!$C$4+2)</f>
        <v>2.0173150987093673E-4</v>
      </c>
      <c r="W183" s="15">
        <f t="shared" si="164"/>
        <v>0.99979826849012909</v>
      </c>
      <c r="X183" s="121">
        <f>VLOOKUP(F183,Rates2,6)*VLOOKUP(F183,Mort_Imp_Survivors,C183-'Mort Imp Cume'!$C$4+2)</f>
        <v>1.3601598952771676E-4</v>
      </c>
      <c r="Y183" s="15">
        <f t="shared" si="165"/>
        <v>0.99986398401047227</v>
      </c>
      <c r="Z183" s="121">
        <f>VLOOKUP(F183,Rates2,7)*VLOOKUP(F183,Mort_Imp_Survivors,C183-'Mort Imp Cume'!$C$4+2)</f>
        <v>4.2371305284795397E-4</v>
      </c>
      <c r="AA183" s="15">
        <f t="shared" si="166"/>
        <v>0.99957628694715206</v>
      </c>
      <c r="AB183" s="68">
        <f>PRODUCT(W$4:W182)</f>
        <v>0.97690381373112178</v>
      </c>
      <c r="AC183" s="15">
        <f>PRODUCT(Y$4:Y182)</f>
        <v>0.98356729307389112</v>
      </c>
      <c r="AD183" s="15">
        <f>PRODUCT(AA$4:AA182)</f>
        <v>0.95315447457611424</v>
      </c>
      <c r="AE183" s="15">
        <f t="shared" si="155"/>
        <v>0.96085063966508022</v>
      </c>
      <c r="AF183" s="15">
        <f t="shared" si="156"/>
        <v>1.6053174066041578E-2</v>
      </c>
      <c r="AG183" s="15">
        <f t="shared" si="157"/>
        <v>1.9380748579713946E-4</v>
      </c>
      <c r="AH183" s="15">
        <f t="shared" si="158"/>
        <v>2.2339696563725774E-2</v>
      </c>
      <c r="AI183" s="15">
        <f t="shared" si="167"/>
        <v>7.5648970515242858E-4</v>
      </c>
      <c r="AJ183" s="15">
        <f t="shared" si="168"/>
        <v>1.9707228134265554E-4</v>
      </c>
      <c r="AK183" s="15">
        <f t="shared" si="159"/>
        <v>1.4015667157309868E-4</v>
      </c>
      <c r="AL183">
        <f>IF(AL182&gt;0,AL182+1,IF(AND(B183="January",C183&gt;=Personal!$G$28,F183&lt;=100,AL182=0),1,0))</f>
        <v>0</v>
      </c>
      <c r="AM183">
        <f t="shared" si="169"/>
        <v>0</v>
      </c>
    </row>
    <row r="184" spans="1:39" x14ac:dyDescent="0.2">
      <c r="A184">
        <f t="shared" si="160"/>
        <v>180</v>
      </c>
      <c r="B184" t="str">
        <f t="shared" si="180"/>
        <v>January</v>
      </c>
      <c r="C184">
        <f t="shared" si="152"/>
        <v>2038</v>
      </c>
      <c r="D184">
        <f t="shared" si="182"/>
        <v>203801</v>
      </c>
      <c r="E184">
        <f t="shared" ref="E184:F184" si="222">E172+1</f>
        <v>57</v>
      </c>
      <c r="F184">
        <f t="shared" si="222"/>
        <v>55</v>
      </c>
      <c r="G184" s="11">
        <f>G183*IF($B184="January",(1+IF(C184&gt;Personal!$L$18+1,Calculations!$B$14,Calculations!$B$13)),1)</f>
        <v>2058.437924567344</v>
      </c>
      <c r="H184" s="11">
        <f>IF(AND(Career!$F$15="Yes",$E184=62,$E183=61),G184,H183*IF($B184="January",(1+IF(C184&gt;Personal!$L$18+1,Calculations!$C$14,Calculations!$C$13)),1))</f>
        <v>1787.8318553157462</v>
      </c>
      <c r="I184" s="11">
        <f>H184*(1-'Retiree Assumptions'!$F$8)</f>
        <v>1573.2920326778567</v>
      </c>
      <c r="J184" s="11"/>
      <c r="K184">
        <f>IF(OR(AND(L185=0,L184&gt;0,S184=0,S183&gt;0),AND(L184=0,L183&gt;0,S184&gt;0,S183&gt;0),AND(L173=0,L172&gt;0,S172=0),AND(B184="February",C184&gt;=Personal!$G$28,C184&lt;=Personal!$G$28+5,L183&gt;0),AND(B184="February",MOD(C184-Personal!$G$28,5)=0,L183&gt;0)),K183+1,K183)</f>
        <v>1</v>
      </c>
      <c r="L184">
        <f>IF(AND(C184&gt;=Personal!$G$28,MAX(L$5:L183)&lt;$AO$8,OR(S183&gt;0,S184&gt;0)),L183+1,0)</f>
        <v>0</v>
      </c>
      <c r="M184" t="str">
        <f>IF(AND(C184&gt;=Personal!$G$28,MAX(L$5:L183)&lt;$AO$8,OR(S183&gt;0,S184&gt;0)),L183+1,"")</f>
        <v/>
      </c>
      <c r="N184">
        <f t="shared" si="162"/>
        <v>2038</v>
      </c>
      <c r="O184">
        <f t="shared" si="163"/>
        <v>55</v>
      </c>
      <c r="P184" s="11">
        <f t="shared" si="171"/>
        <v>18879.50439213428</v>
      </c>
      <c r="Q184" s="11">
        <f>$AD184*I184/(Calculations!$C$18^(A184-1+Calculations!$B$1/30))</f>
        <v>892.12278042070648</v>
      </c>
      <c r="R184" s="11">
        <f>IF(Q184=0,0,SUM(Q184:Q$1071)*I184/Q184)</f>
        <v>489656.31491557258</v>
      </c>
      <c r="S184" s="11">
        <f>IF(S183&gt;0,MAX((S183+I184/2)*(Calculations!$C$18-1)+S183-I184,0),IF(AND(Personal!$G$28=Valuation!C184,Personal!$G$28&gt;Valuation!C183),Personal!$G$26,0))</f>
        <v>0</v>
      </c>
      <c r="T184">
        <f t="shared" si="154"/>
        <v>0</v>
      </c>
      <c r="U184" s="11"/>
      <c r="V184" s="121">
        <f>VLOOKUP(E184,Rates2,5)*VLOOKUP(E184,Mort_Imp_Retirees,C184-'Mort Imp Cume'!$C$4+2)</f>
        <v>2.187016294106642E-4</v>
      </c>
      <c r="W184" s="15">
        <f t="shared" si="164"/>
        <v>0.99978129837058938</v>
      </c>
      <c r="X184" s="121">
        <f>VLOOKUP(F184,Rates2,6)*VLOOKUP(F184,Mort_Imp_Survivors,C184-'Mort Imp Cume'!$C$4+2)</f>
        <v>1.4820033183696638E-4</v>
      </c>
      <c r="Y184" s="15">
        <f t="shared" si="165"/>
        <v>0.99985179966816307</v>
      </c>
      <c r="Z184" s="121">
        <f>VLOOKUP(F184,Rates2,7)*VLOOKUP(F184,Mort_Imp_Survivors,C184-'Mort Imp Cume'!$C$4+2)</f>
        <v>4.503863486723005E-4</v>
      </c>
      <c r="AA184" s="15">
        <f t="shared" si="166"/>
        <v>0.99954961365132766</v>
      </c>
      <c r="AB184" s="68">
        <f>PRODUCT(W$4:W183)</f>
        <v>0.9767067414497792</v>
      </c>
      <c r="AC184" s="15">
        <f>PRODUCT(Y$4:Y183)</f>
        <v>0.98343351219525654</v>
      </c>
      <c r="AD184" s="15">
        <f>PRODUCT(AA$4:AA183)</f>
        <v>0.95275061058385591</v>
      </c>
      <c r="AE184" s="15">
        <f t="shared" si="155"/>
        <v>0.96052614112874068</v>
      </c>
      <c r="AF184" s="15">
        <f t="shared" si="156"/>
        <v>1.6180600321038487E-2</v>
      </c>
      <c r="AG184" s="15">
        <f t="shared" si="157"/>
        <v>2.1003749991539908E-4</v>
      </c>
      <c r="AH184" s="15">
        <f t="shared" si="158"/>
        <v>2.25240384284922E-2</v>
      </c>
      <c r="AI184" s="15">
        <f t="shared" si="167"/>
        <v>7.6922012172862819E-4</v>
      </c>
      <c r="AJ184" s="15">
        <f t="shared" si="168"/>
        <v>2.1360735581144703E-4</v>
      </c>
      <c r="AK184" s="15">
        <f t="shared" si="159"/>
        <v>1.5249481227852337E-4</v>
      </c>
      <c r="AL184">
        <f>IF(AL183&gt;0,AL183+1,IF(AND(B184="January",C184&gt;=Personal!$G$28,F184&lt;=100,AL183=0),1,0))</f>
        <v>0</v>
      </c>
      <c r="AM184">
        <f t="shared" si="169"/>
        <v>0</v>
      </c>
    </row>
    <row r="185" spans="1:39" x14ac:dyDescent="0.2">
      <c r="A185">
        <f t="shared" si="160"/>
        <v>181</v>
      </c>
      <c r="B185" t="str">
        <f t="shared" si="180"/>
        <v>February</v>
      </c>
      <c r="C185">
        <f t="shared" si="152"/>
        <v>2038</v>
      </c>
      <c r="D185">
        <f t="shared" si="182"/>
        <v>203802</v>
      </c>
      <c r="E185">
        <f t="shared" ref="E185:F185" si="223">E173+1</f>
        <v>57</v>
      </c>
      <c r="F185">
        <f t="shared" si="223"/>
        <v>55</v>
      </c>
      <c r="G185" s="11">
        <f>G184*IF($B185="January",(1+IF(C185&gt;Personal!$L$18+1,Calculations!$B$14,Calculations!$B$13)),1)</f>
        <v>2058.437924567344</v>
      </c>
      <c r="H185" s="11">
        <f>IF(AND(Career!$F$15="Yes",$E185=62,$E184=61),G185,H184*IF($B185="January",(1+IF(C185&gt;Personal!$L$18+1,Calculations!$C$14,Calculations!$C$13)),1))</f>
        <v>1787.8318553157462</v>
      </c>
      <c r="I185" s="11">
        <f>H185*(1-'Retiree Assumptions'!$F$8)</f>
        <v>1573.2920326778567</v>
      </c>
      <c r="J185" s="11"/>
      <c r="K185">
        <f>IF(OR(AND(L186=0,L185&gt;0,S185=0,S184&gt;0),AND(L185=0,L184&gt;0,S185&gt;0,S184&gt;0),AND(L174=0,L173&gt;0,S173=0),AND(B185="February",C185&gt;=Personal!$G$28,C185&lt;=Personal!$G$28+5,L184&gt;0),AND(B185="February",MOD(C185-Personal!$G$28,5)=0,L184&gt;0)),K184+1,K184)</f>
        <v>1</v>
      </c>
      <c r="L185">
        <f>IF(AND(C185&gt;=Personal!$G$28,MAX(L$5:L184)&lt;$AO$8,OR(S184&gt;0,S185&gt;0)),L184+1,0)</f>
        <v>0</v>
      </c>
      <c r="M185" t="str">
        <f>IF(AND(C185&gt;=Personal!$G$28,MAX(L$5:L184)&lt;$AO$8,OR(S184&gt;0,S185&gt;0)),L184+1,"")</f>
        <v/>
      </c>
      <c r="N185">
        <f t="shared" si="162"/>
        <v>2038</v>
      </c>
      <c r="O185">
        <f t="shared" si="163"/>
        <v>55</v>
      </c>
      <c r="P185" s="11">
        <f t="shared" si="171"/>
        <v>18879.50439213428</v>
      </c>
      <c r="Q185" s="11">
        <f>$AD185*I185/(Calculations!$C$18^(A185-1+Calculations!$B$1/30))</f>
        <v>889.15395162500363</v>
      </c>
      <c r="R185" s="11">
        <f>IF(Q185=0,0,SUM(Q185:Q$1071)*I185/Q185)</f>
        <v>489712.70121967793</v>
      </c>
      <c r="S185" s="11">
        <f>IF(S184&gt;0,MAX((S184+I185/2)*(Calculations!$C$18-1)+S184-I185,0),IF(AND(Personal!$G$28=Valuation!C185,Personal!$G$28&gt;Valuation!C184),Personal!$G$26,0))</f>
        <v>0</v>
      </c>
      <c r="T185">
        <f t="shared" si="154"/>
        <v>0</v>
      </c>
      <c r="U185" s="11"/>
      <c r="V185" s="121">
        <f>VLOOKUP(E185,Rates2,5)*VLOOKUP(E185,Mort_Imp_Retirees,C185-'Mort Imp Cume'!$C$4+2)</f>
        <v>2.187016294106642E-4</v>
      </c>
      <c r="W185" s="15">
        <f t="shared" si="164"/>
        <v>0.99978129837058938</v>
      </c>
      <c r="X185" s="121">
        <f>VLOOKUP(F185,Rates2,6)*VLOOKUP(F185,Mort_Imp_Survivors,C185-'Mort Imp Cume'!$C$4+2)</f>
        <v>1.4820033183696638E-4</v>
      </c>
      <c r="Y185" s="15">
        <f t="shared" si="165"/>
        <v>0.99985179966816307</v>
      </c>
      <c r="Z185" s="121">
        <f>VLOOKUP(F185,Rates2,7)*VLOOKUP(F185,Mort_Imp_Survivors,C185-'Mort Imp Cume'!$C$4+2)</f>
        <v>4.503863486723005E-4</v>
      </c>
      <c r="AA185" s="15">
        <f t="shared" si="166"/>
        <v>0.99954961365132766</v>
      </c>
      <c r="AB185" s="68">
        <f>PRODUCT(W$4:W184)</f>
        <v>0.97649313409396776</v>
      </c>
      <c r="AC185" s="15">
        <f>PRODUCT(Y$4:Y184)</f>
        <v>0.98328776702240961</v>
      </c>
      <c r="AD185" s="15">
        <f>PRODUCT(AA$4:AA184)</f>
        <v>0.95232150471515975</v>
      </c>
      <c r="AE185" s="15">
        <f t="shared" si="155"/>
        <v>0.96017375333597199</v>
      </c>
      <c r="AF185" s="15">
        <f t="shared" si="156"/>
        <v>1.6319380757995803E-2</v>
      </c>
      <c r="AG185" s="15">
        <f t="shared" si="157"/>
        <v>2.0996044355240737E-4</v>
      </c>
      <c r="AH185" s="15">
        <f t="shared" si="158"/>
        <v>2.2723931408982437E-2</v>
      </c>
      <c r="AI185" s="15">
        <f t="shared" si="167"/>
        <v>7.8293449704976842E-4</v>
      </c>
      <c r="AJ185" s="15">
        <f t="shared" si="168"/>
        <v>2.1356063953467696E-4</v>
      </c>
      <c r="AK185" s="15">
        <f t="shared" si="159"/>
        <v>1.5253261736030796E-4</v>
      </c>
      <c r="AL185">
        <f>IF(AL184&gt;0,AL184+1,IF(AND(B185="January",C185&gt;=Personal!$G$28,F185&lt;=100,AL184=0),1,0))</f>
        <v>0</v>
      </c>
      <c r="AM185">
        <f t="shared" si="169"/>
        <v>0</v>
      </c>
    </row>
    <row r="186" spans="1:39" x14ac:dyDescent="0.2">
      <c r="A186">
        <f t="shared" si="160"/>
        <v>182</v>
      </c>
      <c r="B186" t="str">
        <f t="shared" si="180"/>
        <v>March</v>
      </c>
      <c r="C186">
        <f t="shared" si="152"/>
        <v>2038</v>
      </c>
      <c r="D186">
        <f t="shared" si="182"/>
        <v>203803</v>
      </c>
      <c r="E186">
        <f t="shared" ref="E186:F186" si="224">E174+1</f>
        <v>57</v>
      </c>
      <c r="F186">
        <f t="shared" si="224"/>
        <v>55</v>
      </c>
      <c r="G186" s="11">
        <f>G185*IF($B186="January",(1+IF(C186&gt;Personal!$L$18+1,Calculations!$B$14,Calculations!$B$13)),1)</f>
        <v>2058.437924567344</v>
      </c>
      <c r="H186" s="11">
        <f>IF(AND(Career!$F$15="Yes",$E186=62,$E185=61),G186,H185*IF($B186="January",(1+IF(C186&gt;Personal!$L$18+1,Calculations!$C$14,Calculations!$C$13)),1))</f>
        <v>1787.8318553157462</v>
      </c>
      <c r="I186" s="11">
        <f>H186*(1-'Retiree Assumptions'!$F$8)</f>
        <v>1573.2920326778567</v>
      </c>
      <c r="J186" s="11"/>
      <c r="K186">
        <f>IF(OR(AND(L187=0,L186&gt;0,S186=0,S185&gt;0),AND(L186=0,L185&gt;0,S186&gt;0,S185&gt;0),AND(L175=0,L174&gt;0,S174=0),AND(B186="February",C186&gt;=Personal!$G$28,C186&lt;=Personal!$G$28+5,L185&gt;0),AND(B186="February",MOD(C186-Personal!$G$28,5)=0,L185&gt;0)),K185+1,K185)</f>
        <v>1</v>
      </c>
      <c r="L186">
        <f>IF(AND(C186&gt;=Personal!$G$28,MAX(L$5:L185)&lt;$AO$8,OR(S185&gt;0,S186&gt;0)),L185+1,0)</f>
        <v>0</v>
      </c>
      <c r="M186" t="str">
        <f>IF(AND(C186&gt;=Personal!$G$28,MAX(L$5:L185)&lt;$AO$8,OR(S185&gt;0,S186&gt;0)),L185+1,"")</f>
        <v/>
      </c>
      <c r="N186">
        <f t="shared" si="162"/>
        <v>2038</v>
      </c>
      <c r="O186">
        <f t="shared" si="163"/>
        <v>55</v>
      </c>
      <c r="P186" s="11">
        <f t="shared" si="171"/>
        <v>18879.50439213428</v>
      </c>
      <c r="Q186" s="11">
        <f>$AD186*I186/(Calculations!$C$18^(A186-1+Calculations!$B$1/30))</f>
        <v>886.19500257299899</v>
      </c>
      <c r="R186" s="11">
        <f>IF(Q186=0,0,SUM(Q186:Q$1071)*I186/Q186)</f>
        <v>489769.27579408581</v>
      </c>
      <c r="S186" s="11">
        <f>IF(S185&gt;0,MAX((S185+I186/2)*(Calculations!$C$18-1)+S185-I186,0),IF(AND(Personal!$G$28=Valuation!C186,Personal!$G$28&gt;Valuation!C185),Personal!$G$26,0))</f>
        <v>0</v>
      </c>
      <c r="T186">
        <f t="shared" si="154"/>
        <v>0</v>
      </c>
      <c r="U186" s="11"/>
      <c r="V186" s="121">
        <f>VLOOKUP(E186,Rates2,5)*VLOOKUP(E186,Mort_Imp_Retirees,C186-'Mort Imp Cume'!$C$4+2)</f>
        <v>2.187016294106642E-4</v>
      </c>
      <c r="W186" s="15">
        <f t="shared" si="164"/>
        <v>0.99978129837058938</v>
      </c>
      <c r="X186" s="121">
        <f>VLOOKUP(F186,Rates2,6)*VLOOKUP(F186,Mort_Imp_Survivors,C186-'Mort Imp Cume'!$C$4+2)</f>
        <v>1.4820033183696638E-4</v>
      </c>
      <c r="Y186" s="15">
        <f t="shared" si="165"/>
        <v>0.99985179966816307</v>
      </c>
      <c r="Z186" s="121">
        <f>VLOOKUP(F186,Rates2,7)*VLOOKUP(F186,Mort_Imp_Survivors,C186-'Mort Imp Cume'!$C$4+2)</f>
        <v>4.503863486723005E-4</v>
      </c>
      <c r="AA186" s="15">
        <f t="shared" si="166"/>
        <v>0.99954961365132766</v>
      </c>
      <c r="AB186" s="68">
        <f>PRODUCT(W$4:W185)</f>
        <v>0.97627957345443317</v>
      </c>
      <c r="AC186" s="15">
        <f>PRODUCT(Y$4:Y185)</f>
        <v>0.98314204344904566</v>
      </c>
      <c r="AD186" s="15">
        <f>PRODUCT(AA$4:AA185)</f>
        <v>0.95189259210988897</v>
      </c>
      <c r="AE186" s="15">
        <f t="shared" si="155"/>
        <v>0.95982149482355406</v>
      </c>
      <c r="AF186" s="15">
        <f t="shared" si="156"/>
        <v>1.6458078630879076E-2</v>
      </c>
      <c r="AG186" s="15">
        <f t="shared" si="157"/>
        <v>2.0988341545904885E-4</v>
      </c>
      <c r="AH186" s="15">
        <f t="shared" si="158"/>
        <v>2.2923657304040074E-2</v>
      </c>
      <c r="AI186" s="15">
        <f t="shared" si="167"/>
        <v>7.9676924152679435E-4</v>
      </c>
      <c r="AJ186" s="15">
        <f t="shared" si="168"/>
        <v>2.1351393347483278E-4</v>
      </c>
      <c r="AK186" s="15">
        <f t="shared" si="159"/>
        <v>1.5257036634848555E-4</v>
      </c>
      <c r="AL186">
        <f>IF(AL185&gt;0,AL185+1,IF(AND(B186="January",C186&gt;=Personal!$G$28,F186&lt;=100,AL185=0),1,0))</f>
        <v>0</v>
      </c>
      <c r="AM186">
        <f t="shared" si="169"/>
        <v>0</v>
      </c>
    </row>
    <row r="187" spans="1:39" x14ac:dyDescent="0.2">
      <c r="A187">
        <f t="shared" si="160"/>
        <v>183</v>
      </c>
      <c r="B187" t="str">
        <f t="shared" si="180"/>
        <v>April</v>
      </c>
      <c r="C187">
        <f t="shared" si="152"/>
        <v>2038</v>
      </c>
      <c r="D187">
        <f t="shared" si="182"/>
        <v>203804</v>
      </c>
      <c r="E187">
        <f t="shared" ref="E187:F187" si="225">E175+1</f>
        <v>57</v>
      </c>
      <c r="F187">
        <f t="shared" si="225"/>
        <v>55</v>
      </c>
      <c r="G187" s="11">
        <f>G186*IF($B187="January",(1+IF(C187&gt;Personal!$L$18+1,Calculations!$B$14,Calculations!$B$13)),1)</f>
        <v>2058.437924567344</v>
      </c>
      <c r="H187" s="11">
        <f>IF(AND(Career!$F$15="Yes",$E187=62,$E186=61),G187,H186*IF($B187="January",(1+IF(C187&gt;Personal!$L$18+1,Calculations!$C$14,Calculations!$C$13)),1))</f>
        <v>1787.8318553157462</v>
      </c>
      <c r="I187" s="11">
        <f>H187*(1-'Retiree Assumptions'!$F$8)</f>
        <v>1573.2920326778567</v>
      </c>
      <c r="J187" s="11"/>
      <c r="K187">
        <f>IF(OR(AND(L188=0,L187&gt;0,S187=0,S186&gt;0),AND(L187=0,L186&gt;0,S187&gt;0,S186&gt;0),AND(L176=0,L175&gt;0,S175=0),AND(B187="February",C187&gt;=Personal!$G$28,C187&lt;=Personal!$G$28+5,L186&gt;0),AND(B187="February",MOD(C187-Personal!$G$28,5)=0,L186&gt;0)),K186+1,K186)</f>
        <v>1</v>
      </c>
      <c r="L187">
        <f>IF(AND(C187&gt;=Personal!$G$28,MAX(L$5:L186)&lt;$AO$8,OR(S186&gt;0,S187&gt;0)),L186+1,0)</f>
        <v>0</v>
      </c>
      <c r="M187" t="str">
        <f>IF(AND(C187&gt;=Personal!$G$28,MAX(L$5:L186)&lt;$AO$8,OR(S186&gt;0,S187&gt;0)),L186+1,"")</f>
        <v/>
      </c>
      <c r="N187">
        <f t="shared" si="162"/>
        <v>2038</v>
      </c>
      <c r="O187">
        <f t="shared" si="163"/>
        <v>55</v>
      </c>
      <c r="P187" s="11">
        <f t="shared" si="171"/>
        <v>18879.50439213428</v>
      </c>
      <c r="Q187" s="11">
        <f>$AD187*I187/(Calculations!$C$18^(A187-1+Calculations!$B$1/30))</f>
        <v>883.24590038663132</v>
      </c>
      <c r="R187" s="11">
        <f>IF(Q187=0,0,SUM(Q187:Q$1071)*I187/Q187)</f>
        <v>489826.03926741873</v>
      </c>
      <c r="S187" s="11">
        <f>IF(S186&gt;0,MAX((S186+I187/2)*(Calculations!$C$18-1)+S186-I187,0),IF(AND(Personal!$G$28=Valuation!C187,Personal!$G$28&gt;Valuation!C186),Personal!$G$26,0))</f>
        <v>0</v>
      </c>
      <c r="T187">
        <f t="shared" si="154"/>
        <v>0</v>
      </c>
      <c r="U187" s="11"/>
      <c r="V187" s="121">
        <f>VLOOKUP(E187,Rates2,5)*VLOOKUP(E187,Mort_Imp_Retirees,C187-'Mort Imp Cume'!$C$4+2)</f>
        <v>2.187016294106642E-4</v>
      </c>
      <c r="W187" s="15">
        <f t="shared" si="164"/>
        <v>0.99978129837058938</v>
      </c>
      <c r="X187" s="121">
        <f>VLOOKUP(F187,Rates2,6)*VLOOKUP(F187,Mort_Imp_Survivors,C187-'Mort Imp Cume'!$C$4+2)</f>
        <v>1.4820033183696638E-4</v>
      </c>
      <c r="Y187" s="15">
        <f t="shared" si="165"/>
        <v>0.99985179966816307</v>
      </c>
      <c r="Z187" s="121">
        <f>VLOOKUP(F187,Rates2,7)*VLOOKUP(F187,Mort_Imp_Survivors,C187-'Mort Imp Cume'!$C$4+2)</f>
        <v>4.503863486723005E-4</v>
      </c>
      <c r="AA187" s="15">
        <f t="shared" si="166"/>
        <v>0.99954961365132766</v>
      </c>
      <c r="AB187" s="68">
        <f>PRODUCT(W$4:W186)</f>
        <v>0.97606605952095837</v>
      </c>
      <c r="AC187" s="15">
        <f>PRODUCT(Y$4:Y186)</f>
        <v>0.98299634147196369</v>
      </c>
      <c r="AD187" s="15">
        <f>PRODUCT(AA$4:AA186)</f>
        <v>0.9514638726810003</v>
      </c>
      <c r="AE187" s="15">
        <f t="shared" si="155"/>
        <v>0.95946936554405804</v>
      </c>
      <c r="AF187" s="15">
        <f t="shared" si="156"/>
        <v>1.6596693976900345E-2</v>
      </c>
      <c r="AG187" s="15">
        <f t="shared" si="157"/>
        <v>2.0980641562495222E-4</v>
      </c>
      <c r="AH187" s="15">
        <f t="shared" si="158"/>
        <v>2.3123216217187742E-2</v>
      </c>
      <c r="AI187" s="15">
        <f t="shared" si="167"/>
        <v>8.1072426185387417E-4</v>
      </c>
      <c r="AJ187" s="15">
        <f t="shared" si="168"/>
        <v>2.1346723762967994E-4</v>
      </c>
      <c r="AK187" s="15">
        <f t="shared" si="159"/>
        <v>1.5260805928265231E-4</v>
      </c>
      <c r="AL187">
        <f>IF(AL186&gt;0,AL186+1,IF(AND(B187="January",C187&gt;=Personal!$G$28,F187&lt;=100,AL186=0),1,0))</f>
        <v>0</v>
      </c>
      <c r="AM187">
        <f t="shared" si="169"/>
        <v>0</v>
      </c>
    </row>
    <row r="188" spans="1:39" x14ac:dyDescent="0.2">
      <c r="A188">
        <f t="shared" si="160"/>
        <v>184</v>
      </c>
      <c r="B188" t="str">
        <f t="shared" si="180"/>
        <v>May</v>
      </c>
      <c r="C188">
        <f t="shared" si="152"/>
        <v>2038</v>
      </c>
      <c r="D188">
        <f t="shared" si="182"/>
        <v>203805</v>
      </c>
      <c r="E188">
        <f t="shared" ref="E188:F188" si="226">E176+1</f>
        <v>57</v>
      </c>
      <c r="F188">
        <f t="shared" si="226"/>
        <v>55</v>
      </c>
      <c r="G188" s="11">
        <f>G187*IF($B188="January",(1+IF(C188&gt;Personal!$L$18+1,Calculations!$B$14,Calculations!$B$13)),1)</f>
        <v>2058.437924567344</v>
      </c>
      <c r="H188" s="11">
        <f>IF(AND(Career!$F$15="Yes",$E188=62,$E187=61),G188,H187*IF($B188="January",(1+IF(C188&gt;Personal!$L$18+1,Calculations!$C$14,Calculations!$C$13)),1))</f>
        <v>1787.8318553157462</v>
      </c>
      <c r="I188" s="11">
        <f>H188*(1-'Retiree Assumptions'!$F$8)</f>
        <v>1573.2920326778567</v>
      </c>
      <c r="J188" s="11"/>
      <c r="K188">
        <f>IF(OR(AND(L189=0,L188&gt;0,S188=0,S187&gt;0),AND(L188=0,L187&gt;0,S188&gt;0,S187&gt;0),AND(L177=0,L176&gt;0,S176=0),AND(B188="February",C188&gt;=Personal!$G$28,C188&lt;=Personal!$G$28+5,L187&gt;0),AND(B188="February",MOD(C188-Personal!$G$28,5)=0,L187&gt;0)),K187+1,K187)</f>
        <v>1</v>
      </c>
      <c r="L188">
        <f>IF(AND(C188&gt;=Personal!$G$28,MAX(L$5:L187)&lt;$AO$8,OR(S187&gt;0,S188&gt;0)),L187+1,0)</f>
        <v>0</v>
      </c>
      <c r="M188" t="str">
        <f>IF(AND(C188&gt;=Personal!$G$28,MAX(L$5:L187)&lt;$AO$8,OR(S187&gt;0,S188&gt;0)),L187+1,"")</f>
        <v/>
      </c>
      <c r="N188">
        <f t="shared" si="162"/>
        <v>2038</v>
      </c>
      <c r="O188">
        <f t="shared" si="163"/>
        <v>55</v>
      </c>
      <c r="P188" s="11">
        <f t="shared" si="171"/>
        <v>18879.50439213428</v>
      </c>
      <c r="Q188" s="11">
        <f>$AD188*I188/(Calculations!$C$18^(A188-1+Calculations!$B$1/30))</f>
        <v>880.30661229725206</v>
      </c>
      <c r="R188" s="11">
        <f>IF(Q188=0,0,SUM(Q188:Q$1071)*I188/Q188)</f>
        <v>489882.99227039801</v>
      </c>
      <c r="S188" s="11">
        <f>IF(S187&gt;0,MAX((S187+I188/2)*(Calculations!$C$18-1)+S187-I188,0),IF(AND(Personal!$G$28=Valuation!C188,Personal!$G$28&gt;Valuation!C187),Personal!$G$26,0))</f>
        <v>0</v>
      </c>
      <c r="T188">
        <f t="shared" si="154"/>
        <v>0</v>
      </c>
      <c r="U188" s="11"/>
      <c r="V188" s="121">
        <f>VLOOKUP(E188,Rates2,5)*VLOOKUP(E188,Mort_Imp_Retirees,C188-'Mort Imp Cume'!$C$4+2)</f>
        <v>2.187016294106642E-4</v>
      </c>
      <c r="W188" s="15">
        <f t="shared" si="164"/>
        <v>0.99978129837058938</v>
      </c>
      <c r="X188" s="121">
        <f>VLOOKUP(F188,Rates2,6)*VLOOKUP(F188,Mort_Imp_Survivors,C188-'Mort Imp Cume'!$C$4+2)</f>
        <v>1.4820033183696638E-4</v>
      </c>
      <c r="Y188" s="15">
        <f t="shared" si="165"/>
        <v>0.99985179966816307</v>
      </c>
      <c r="Z188" s="121">
        <f>VLOOKUP(F188,Rates2,7)*VLOOKUP(F188,Mort_Imp_Survivors,C188-'Mort Imp Cume'!$C$4+2)</f>
        <v>4.503863486723005E-4</v>
      </c>
      <c r="AA188" s="15">
        <f t="shared" si="166"/>
        <v>0.99954961365132766</v>
      </c>
      <c r="AB188" s="68">
        <f>PRODUCT(W$4:W187)</f>
        <v>0.97585259228332877</v>
      </c>
      <c r="AC188" s="15">
        <f>PRODUCT(Y$4:Y187)</f>
        <v>0.98285066108796304</v>
      </c>
      <c r="AD188" s="15">
        <f>PRODUCT(AA$4:AA187)</f>
        <v>0.9510353463414899</v>
      </c>
      <c r="AE188" s="15">
        <f t="shared" si="155"/>
        <v>0.95911736545007209</v>
      </c>
      <c r="AF188" s="15">
        <f t="shared" si="156"/>
        <v>1.6735226833256629E-2</v>
      </c>
      <c r="AG188" s="15">
        <f t="shared" si="157"/>
        <v>2.0972944403975009E-4</v>
      </c>
      <c r="AH188" s="15">
        <f t="shared" si="158"/>
        <v>2.3322608251891072E-2</v>
      </c>
      <c r="AI188" s="15">
        <f t="shared" si="167"/>
        <v>8.2479946478020844E-4</v>
      </c>
      <c r="AJ188" s="15">
        <f t="shared" si="168"/>
        <v>2.1342055199698455E-4</v>
      </c>
      <c r="AK188" s="15">
        <f t="shared" si="159"/>
        <v>1.5264569620238131E-4</v>
      </c>
      <c r="AL188">
        <f>IF(AL187&gt;0,AL187+1,IF(AND(B188="January",C188&gt;=Personal!$G$28,F188&lt;=100,AL187=0),1,0))</f>
        <v>0</v>
      </c>
      <c r="AM188">
        <f t="shared" si="169"/>
        <v>0</v>
      </c>
    </row>
    <row r="189" spans="1:39" x14ac:dyDescent="0.2">
      <c r="A189">
        <f t="shared" si="160"/>
        <v>185</v>
      </c>
      <c r="B189" t="str">
        <f t="shared" si="180"/>
        <v>June</v>
      </c>
      <c r="C189">
        <f t="shared" si="152"/>
        <v>2038</v>
      </c>
      <c r="D189">
        <f t="shared" si="182"/>
        <v>203806</v>
      </c>
      <c r="E189">
        <f t="shared" ref="E189:F189" si="227">E177+1</f>
        <v>57</v>
      </c>
      <c r="F189">
        <f t="shared" si="227"/>
        <v>55</v>
      </c>
      <c r="G189" s="11">
        <f>G188*IF($B189="January",(1+IF(C189&gt;Personal!$L$18+1,Calculations!$B$14,Calculations!$B$13)),1)</f>
        <v>2058.437924567344</v>
      </c>
      <c r="H189" s="11">
        <f>IF(AND(Career!$F$15="Yes",$E189=62,$E188=61),G189,H188*IF($B189="January",(1+IF(C189&gt;Personal!$L$18+1,Calculations!$C$14,Calculations!$C$13)),1))</f>
        <v>1787.8318553157462</v>
      </c>
      <c r="I189" s="11">
        <f>H189*(1-'Retiree Assumptions'!$F$8)</f>
        <v>1573.2920326778567</v>
      </c>
      <c r="J189" s="11"/>
      <c r="K189">
        <f>IF(OR(AND(L190=0,L189&gt;0,S189=0,S188&gt;0),AND(L189=0,L188&gt;0,S189&gt;0,S188&gt;0),AND(L178=0,L177&gt;0,S177=0),AND(B189="February",C189&gt;=Personal!$G$28,C189&lt;=Personal!$G$28+5,L188&gt;0),AND(B189="February",MOD(C189-Personal!$G$28,5)=0,L188&gt;0)),K188+1,K188)</f>
        <v>1</v>
      </c>
      <c r="L189">
        <f>IF(AND(C189&gt;=Personal!$G$28,MAX(L$5:L188)&lt;$AO$8,OR(S188&gt;0,S189&gt;0)),L188+1,0)</f>
        <v>0</v>
      </c>
      <c r="M189" t="str">
        <f>IF(AND(C189&gt;=Personal!$G$28,MAX(L$5:L188)&lt;$AO$8,OR(S188&gt;0,S189&gt;0)),L188+1,"")</f>
        <v/>
      </c>
      <c r="N189">
        <f t="shared" si="162"/>
        <v>2038</v>
      </c>
      <c r="O189">
        <f t="shared" si="163"/>
        <v>55</v>
      </c>
      <c r="P189" s="11">
        <f t="shared" si="171"/>
        <v>18879.50439213428</v>
      </c>
      <c r="Q189" s="11">
        <f>$AD189*I189/(Calculations!$C$18^(A189-1+Calculations!$B$1/30))</f>
        <v>877.37710564526014</v>
      </c>
      <c r="R189" s="11">
        <f>IF(Q189=0,0,SUM(Q189:Q$1071)*I189/Q189)</f>
        <v>489940.13543585141</v>
      </c>
      <c r="S189" s="11">
        <f>IF(S188&gt;0,MAX((S188+I189/2)*(Calculations!$C$18-1)+S188-I189,0),IF(AND(Personal!$G$28=Valuation!C189,Personal!$G$28&gt;Valuation!C188),Personal!$G$26,0))</f>
        <v>0</v>
      </c>
      <c r="T189">
        <f t="shared" si="154"/>
        <v>0</v>
      </c>
      <c r="U189" s="11"/>
      <c r="V189" s="121">
        <f>VLOOKUP(E189,Rates2,5)*VLOOKUP(E189,Mort_Imp_Retirees,C189-'Mort Imp Cume'!$C$4+2)</f>
        <v>2.187016294106642E-4</v>
      </c>
      <c r="W189" s="15">
        <f t="shared" si="164"/>
        <v>0.99978129837058938</v>
      </c>
      <c r="X189" s="121">
        <f>VLOOKUP(F189,Rates2,6)*VLOOKUP(F189,Mort_Imp_Survivors,C189-'Mort Imp Cume'!$C$4+2)</f>
        <v>1.4820033183696638E-4</v>
      </c>
      <c r="Y189" s="15">
        <f t="shared" si="165"/>
        <v>0.99985179966816307</v>
      </c>
      <c r="Z189" s="121">
        <f>VLOOKUP(F189,Rates2,7)*VLOOKUP(F189,Mort_Imp_Survivors,C189-'Mort Imp Cume'!$C$4+2)</f>
        <v>4.503863486723005E-4</v>
      </c>
      <c r="AA189" s="15">
        <f t="shared" si="166"/>
        <v>0.99954961365132766</v>
      </c>
      <c r="AB189" s="68">
        <f>PRODUCT(W$4:W188)</f>
        <v>0.97563917173133186</v>
      </c>
      <c r="AC189" s="15">
        <f>PRODUCT(Y$4:Y188)</f>
        <v>0.98270500229384361</v>
      </c>
      <c r="AD189" s="15">
        <f>PRODUCT(AA$4:AA188)</f>
        <v>0.95060701300439276</v>
      </c>
      <c r="AE189" s="15">
        <f t="shared" si="155"/>
        <v>0.95876549449420212</v>
      </c>
      <c r="AF189" s="15">
        <f t="shared" si="156"/>
        <v>1.6873677237129705E-2</v>
      </c>
      <c r="AG189" s="15">
        <f t="shared" si="157"/>
        <v>2.0965250069307874E-4</v>
      </c>
      <c r="AH189" s="15">
        <f t="shared" si="158"/>
        <v>2.3521833511558739E-2</v>
      </c>
      <c r="AI189" s="15">
        <f t="shared" si="167"/>
        <v>8.389947571094368E-4</v>
      </c>
      <c r="AJ189" s="15">
        <f t="shared" si="168"/>
        <v>2.1337387657451311E-4</v>
      </c>
      <c r="AK189" s="15">
        <f t="shared" si="159"/>
        <v>1.5268327714722263E-4</v>
      </c>
      <c r="AL189">
        <f>IF(AL188&gt;0,AL188+1,IF(AND(B189="January",C189&gt;=Personal!$G$28,F189&lt;=100,AL188=0),1,0))</f>
        <v>0</v>
      </c>
      <c r="AM189">
        <f t="shared" si="169"/>
        <v>0</v>
      </c>
    </row>
    <row r="190" spans="1:39" x14ac:dyDescent="0.2">
      <c r="A190">
        <f t="shared" si="160"/>
        <v>186</v>
      </c>
      <c r="B190" t="str">
        <f t="shared" si="180"/>
        <v>July</v>
      </c>
      <c r="C190">
        <f t="shared" si="152"/>
        <v>2038</v>
      </c>
      <c r="D190">
        <f t="shared" si="182"/>
        <v>203807</v>
      </c>
      <c r="E190">
        <f t="shared" ref="E190:F190" si="228">E178+1</f>
        <v>57</v>
      </c>
      <c r="F190">
        <f t="shared" si="228"/>
        <v>55</v>
      </c>
      <c r="G190" s="11">
        <f>G189*IF($B190="January",(1+IF(C190&gt;Personal!$L$18+1,Calculations!$B$14,Calculations!$B$13)),1)</f>
        <v>2058.437924567344</v>
      </c>
      <c r="H190" s="11">
        <f>IF(AND(Career!$F$15="Yes",$E190=62,$E189=61),G190,H189*IF($B190="January",(1+IF(C190&gt;Personal!$L$18+1,Calculations!$C$14,Calculations!$C$13)),1))</f>
        <v>1787.8318553157462</v>
      </c>
      <c r="I190" s="11">
        <f>H190*(1-'Retiree Assumptions'!$F$8)</f>
        <v>1573.2920326778567</v>
      </c>
      <c r="J190" s="11"/>
      <c r="K190">
        <f>IF(OR(AND(L191=0,L190&gt;0,S190=0,S189&gt;0),AND(L190=0,L189&gt;0,S190&gt;0,S189&gt;0),AND(L179=0,L178&gt;0,S178=0),AND(B190="February",C190&gt;=Personal!$G$28,C190&lt;=Personal!$G$28+5,L189&gt;0),AND(B190="February",MOD(C190-Personal!$G$28,5)=0,L189&gt;0)),K189+1,K189)</f>
        <v>1</v>
      </c>
      <c r="L190">
        <f>IF(AND(C190&gt;=Personal!$G$28,MAX(L$5:L189)&lt;$AO$8,OR(S189&gt;0,S190&gt;0)),L189+1,0)</f>
        <v>0</v>
      </c>
      <c r="M190" t="str">
        <f>IF(AND(C190&gt;=Personal!$G$28,MAX(L$5:L189)&lt;$AO$8,OR(S189&gt;0,S190&gt;0)),L189+1,"")</f>
        <v/>
      </c>
      <c r="N190">
        <f t="shared" si="162"/>
        <v>2038</v>
      </c>
      <c r="O190">
        <f t="shared" si="163"/>
        <v>55</v>
      </c>
      <c r="P190" s="11">
        <f t="shared" si="171"/>
        <v>18879.50439213428</v>
      </c>
      <c r="Q190" s="11">
        <f>$AD190*I190/(Calculations!$C$18^(A190-1+Calculations!$B$1/30))</f>
        <v>874.45734787974027</v>
      </c>
      <c r="R190" s="11">
        <f>IF(Q190=0,0,SUM(Q190:Q$1071)*I190/Q190)</f>
        <v>489997.46939871949</v>
      </c>
      <c r="S190" s="11">
        <f>IF(S189&gt;0,MAX((S189+I190/2)*(Calculations!$C$18-1)+S189-I190,0),IF(AND(Personal!$G$28=Valuation!C190,Personal!$G$28&gt;Valuation!C189),Personal!$G$26,0))</f>
        <v>0</v>
      </c>
      <c r="T190">
        <f t="shared" si="154"/>
        <v>0</v>
      </c>
      <c r="U190" s="11"/>
      <c r="V190" s="121">
        <f>VLOOKUP(E190,Rates2,5)*VLOOKUP(E190,Mort_Imp_Retirees,C190-'Mort Imp Cume'!$C$4+2)</f>
        <v>2.187016294106642E-4</v>
      </c>
      <c r="W190" s="15">
        <f t="shared" si="164"/>
        <v>0.99978129837058938</v>
      </c>
      <c r="X190" s="121">
        <f>VLOOKUP(F190,Rates2,6)*VLOOKUP(F190,Mort_Imp_Survivors,C190-'Mort Imp Cume'!$C$4+2)</f>
        <v>1.4820033183696638E-4</v>
      </c>
      <c r="Y190" s="15">
        <f t="shared" si="165"/>
        <v>0.99985179966816307</v>
      </c>
      <c r="Z190" s="121">
        <f>VLOOKUP(F190,Rates2,7)*VLOOKUP(F190,Mort_Imp_Survivors,C190-'Mort Imp Cume'!$C$4+2)</f>
        <v>4.503863486723005E-4</v>
      </c>
      <c r="AA190" s="15">
        <f t="shared" si="166"/>
        <v>0.99954961365132766</v>
      </c>
      <c r="AB190" s="68">
        <f>PRODUCT(W$4:W189)</f>
        <v>0.97542579785475736</v>
      </c>
      <c r="AC190" s="15">
        <f>PRODUCT(Y$4:Y189)</f>
        <v>0.98255936508640584</v>
      </c>
      <c r="AD190" s="15">
        <f>PRODUCT(AA$4:AA189)</f>
        <v>0.95017887258278344</v>
      </c>
      <c r="AE190" s="15">
        <f t="shared" si="155"/>
        <v>0.95841375262907125</v>
      </c>
      <c r="AF190" s="15">
        <f t="shared" si="156"/>
        <v>1.7012045225686116E-2</v>
      </c>
      <c r="AG190" s="15">
        <f t="shared" si="157"/>
        <v>2.0957558557457829E-4</v>
      </c>
      <c r="AH190" s="15">
        <f t="shared" si="158"/>
        <v>2.3720892099542468E-2</v>
      </c>
      <c r="AI190" s="15">
        <f t="shared" si="167"/>
        <v>8.5331004570016883E-4</v>
      </c>
      <c r="AJ190" s="15">
        <f t="shared" si="168"/>
        <v>2.1332721136003261E-4</v>
      </c>
      <c r="AK190" s="15">
        <f t="shared" si="159"/>
        <v>1.5272080215670311E-4</v>
      </c>
      <c r="AL190">
        <f>IF(AL189&gt;0,AL189+1,IF(AND(B190="January",C190&gt;=Personal!$G$28,F190&lt;=100,AL189=0),1,0))</f>
        <v>0</v>
      </c>
      <c r="AM190">
        <f t="shared" si="169"/>
        <v>0</v>
      </c>
    </row>
    <row r="191" spans="1:39" x14ac:dyDescent="0.2">
      <c r="A191">
        <f t="shared" si="160"/>
        <v>187</v>
      </c>
      <c r="B191" t="str">
        <f t="shared" si="180"/>
        <v>August</v>
      </c>
      <c r="C191">
        <f t="shared" si="152"/>
        <v>2038</v>
      </c>
      <c r="D191">
        <f t="shared" si="182"/>
        <v>203808</v>
      </c>
      <c r="E191">
        <f t="shared" ref="E191:F191" si="229">E179+1</f>
        <v>57</v>
      </c>
      <c r="F191">
        <f t="shared" si="229"/>
        <v>55</v>
      </c>
      <c r="G191" s="11">
        <f>G190*IF($B191="January",(1+IF(C191&gt;Personal!$L$18+1,Calculations!$B$14,Calculations!$B$13)),1)</f>
        <v>2058.437924567344</v>
      </c>
      <c r="H191" s="11">
        <f>IF(AND(Career!$F$15="Yes",$E191=62,$E190=61),G191,H190*IF($B191="January",(1+IF(C191&gt;Personal!$L$18+1,Calculations!$C$14,Calculations!$C$13)),1))</f>
        <v>1787.8318553157462</v>
      </c>
      <c r="I191" s="11">
        <f>H191*(1-'Retiree Assumptions'!$F$8)</f>
        <v>1573.2920326778567</v>
      </c>
      <c r="J191" s="11"/>
      <c r="K191">
        <f>IF(OR(AND(L192=0,L191&gt;0,S191=0,S190&gt;0),AND(L191=0,L190&gt;0,S191&gt;0,S190&gt;0),AND(L180=0,L179&gt;0,S179=0),AND(B191="February",C191&gt;=Personal!$G$28,C191&lt;=Personal!$G$28+5,L190&gt;0),AND(B191="February",MOD(C191-Personal!$G$28,5)=0,L190&gt;0)),K190+1,K190)</f>
        <v>1</v>
      </c>
      <c r="L191">
        <f>IF(AND(C191&gt;=Personal!$G$28,MAX(L$5:L190)&lt;$AO$8,OR(S190&gt;0,S191&gt;0)),L190+1,0)</f>
        <v>0</v>
      </c>
      <c r="M191" t="str">
        <f>IF(AND(C191&gt;=Personal!$G$28,MAX(L$5:L190)&lt;$AO$8,OR(S190&gt;0,S191&gt;0)),L190+1,"")</f>
        <v/>
      </c>
      <c r="N191">
        <f t="shared" si="162"/>
        <v>2038</v>
      </c>
      <c r="O191">
        <f t="shared" si="163"/>
        <v>55</v>
      </c>
      <c r="P191" s="11">
        <f t="shared" si="171"/>
        <v>18879.50439213428</v>
      </c>
      <c r="Q191" s="11">
        <f>$AD191*I191/(Calculations!$C$18^(A191-1+Calculations!$B$1/30))</f>
        <v>871.54730655810158</v>
      </c>
      <c r="R191" s="11">
        <f>IF(Q191=0,0,SUM(Q191:Q$1071)*I191/Q191)</f>
        <v>490054.99479606247</v>
      </c>
      <c r="S191" s="11">
        <f>IF(S190&gt;0,MAX((S190+I191/2)*(Calculations!$C$18-1)+S190-I191,0),IF(AND(Personal!$G$28=Valuation!C191,Personal!$G$28&gt;Valuation!C190),Personal!$G$26,0))</f>
        <v>0</v>
      </c>
      <c r="T191">
        <f t="shared" si="154"/>
        <v>0</v>
      </c>
      <c r="U191" s="11"/>
      <c r="V191" s="121">
        <f>VLOOKUP(E191,Rates2,5)*VLOOKUP(E191,Mort_Imp_Retirees,C191-'Mort Imp Cume'!$C$4+2)</f>
        <v>2.187016294106642E-4</v>
      </c>
      <c r="W191" s="15">
        <f t="shared" si="164"/>
        <v>0.99978129837058938</v>
      </c>
      <c r="X191" s="121">
        <f>VLOOKUP(F191,Rates2,6)*VLOOKUP(F191,Mort_Imp_Survivors,C191-'Mort Imp Cume'!$C$4+2)</f>
        <v>1.4820033183696638E-4</v>
      </c>
      <c r="Y191" s="15">
        <f t="shared" si="165"/>
        <v>0.99985179966816307</v>
      </c>
      <c r="Z191" s="121">
        <f>VLOOKUP(F191,Rates2,7)*VLOOKUP(F191,Mort_Imp_Survivors,C191-'Mort Imp Cume'!$C$4+2)</f>
        <v>4.503863486723005E-4</v>
      </c>
      <c r="AA191" s="15">
        <f t="shared" si="166"/>
        <v>0.99954961365132766</v>
      </c>
      <c r="AB191" s="68">
        <f>PRODUCT(W$4:W190)</f>
        <v>0.97521247064339733</v>
      </c>
      <c r="AC191" s="15">
        <f>PRODUCT(Y$4:Y190)</f>
        <v>0.98241374946245053</v>
      </c>
      <c r="AD191" s="15">
        <f>PRODUCT(AA$4:AA190)</f>
        <v>0.94975092498977531</v>
      </c>
      <c r="AE191" s="15">
        <f t="shared" si="155"/>
        <v>0.95806213980731991</v>
      </c>
      <c r="AF191" s="15">
        <f t="shared" si="156"/>
        <v>1.7150330836077397E-2</v>
      </c>
      <c r="AG191" s="15">
        <f t="shared" si="157"/>
        <v>2.0949869867389274E-4</v>
      </c>
      <c r="AH191" s="15">
        <f t="shared" si="158"/>
        <v>2.3919784119137085E-2</v>
      </c>
      <c r="AI191" s="15">
        <f t="shared" si="167"/>
        <v>8.6774523746560583E-4</v>
      </c>
      <c r="AJ191" s="15">
        <f t="shared" si="168"/>
        <v>2.1328055635131053E-4</v>
      </c>
      <c r="AK191" s="15">
        <f t="shared" si="159"/>
        <v>1.5275827127032672E-4</v>
      </c>
      <c r="AL191">
        <f>IF(AL190&gt;0,AL190+1,IF(AND(B191="January",C191&gt;=Personal!$G$28,F191&lt;=100,AL190=0),1,0))</f>
        <v>0</v>
      </c>
      <c r="AM191">
        <f t="shared" si="169"/>
        <v>0</v>
      </c>
    </row>
    <row r="192" spans="1:39" x14ac:dyDescent="0.2">
      <c r="A192">
        <f t="shared" si="160"/>
        <v>188</v>
      </c>
      <c r="B192" t="str">
        <f t="shared" si="180"/>
        <v>September</v>
      </c>
      <c r="C192">
        <f t="shared" si="152"/>
        <v>2038</v>
      </c>
      <c r="D192">
        <f t="shared" si="182"/>
        <v>203809</v>
      </c>
      <c r="E192">
        <f t="shared" ref="E192:F192" si="230">E180+1</f>
        <v>57</v>
      </c>
      <c r="F192">
        <f t="shared" si="230"/>
        <v>55</v>
      </c>
      <c r="G192" s="11">
        <f>G191*IF($B192="January",(1+IF(C192&gt;Personal!$L$18+1,Calculations!$B$14,Calculations!$B$13)),1)</f>
        <v>2058.437924567344</v>
      </c>
      <c r="H192" s="11">
        <f>IF(AND(Career!$F$15="Yes",$E192=62,$E191=61),G192,H191*IF($B192="January",(1+IF(C192&gt;Personal!$L$18+1,Calculations!$C$14,Calculations!$C$13)),1))</f>
        <v>1787.8318553157462</v>
      </c>
      <c r="I192" s="11">
        <f>H192*(1-'Retiree Assumptions'!$F$8)</f>
        <v>1573.2920326778567</v>
      </c>
      <c r="J192" s="11"/>
      <c r="K192">
        <f>IF(OR(AND(L193=0,L192&gt;0,S192=0,S191&gt;0),AND(L192=0,L191&gt;0,S192&gt;0,S191&gt;0),AND(L181=0,L180&gt;0,S180=0),AND(B192="February",C192&gt;=Personal!$G$28,C192&lt;=Personal!$G$28+5,L191&gt;0),AND(B192="February",MOD(C192-Personal!$G$28,5)=0,L191&gt;0)),K191+1,K191)</f>
        <v>1</v>
      </c>
      <c r="L192">
        <f>IF(AND(C192&gt;=Personal!$G$28,MAX(L$5:L191)&lt;$AO$8,OR(S191&gt;0,S192&gt;0)),L191+1,0)</f>
        <v>0</v>
      </c>
      <c r="M192" t="str">
        <f>IF(AND(C192&gt;=Personal!$G$28,MAX(L$5:L191)&lt;$AO$8,OR(S191&gt;0,S192&gt;0)),L191+1,"")</f>
        <v/>
      </c>
      <c r="N192">
        <f t="shared" si="162"/>
        <v>2038</v>
      </c>
      <c r="O192">
        <f t="shared" si="163"/>
        <v>55</v>
      </c>
      <c r="P192" s="11">
        <f t="shared" si="171"/>
        <v>18879.50439213428</v>
      </c>
      <c r="Q192" s="11">
        <f>$AD192*I192/(Calculations!$C$18^(A192-1+Calculations!$B$1/30))</f>
        <v>868.64694934571537</v>
      </c>
      <c r="R192" s="11">
        <f>IF(Q192=0,0,SUM(Q192:Q$1071)*I192/Q192)</f>
        <v>490112.71226706792</v>
      </c>
      <c r="S192" s="11">
        <f>IF(S191&gt;0,MAX((S191+I192/2)*(Calculations!$C$18-1)+S191-I192,0),IF(AND(Personal!$G$28=Valuation!C192,Personal!$G$28&gt;Valuation!C191),Personal!$G$26,0))</f>
        <v>0</v>
      </c>
      <c r="T192">
        <f t="shared" si="154"/>
        <v>0</v>
      </c>
      <c r="U192" s="11"/>
      <c r="V192" s="121">
        <f>VLOOKUP(E192,Rates2,5)*VLOOKUP(E192,Mort_Imp_Retirees,C192-'Mort Imp Cume'!$C$4+2)</f>
        <v>2.187016294106642E-4</v>
      </c>
      <c r="W192" s="15">
        <f t="shared" si="164"/>
        <v>0.99978129837058938</v>
      </c>
      <c r="X192" s="121">
        <f>VLOOKUP(F192,Rates2,6)*VLOOKUP(F192,Mort_Imp_Survivors,C192-'Mort Imp Cume'!$C$4+2)</f>
        <v>1.4820033183696638E-4</v>
      </c>
      <c r="Y192" s="15">
        <f t="shared" si="165"/>
        <v>0.99985179966816307</v>
      </c>
      <c r="Z192" s="121">
        <f>VLOOKUP(F192,Rates2,7)*VLOOKUP(F192,Mort_Imp_Survivors,C192-'Mort Imp Cume'!$C$4+2)</f>
        <v>4.503863486723005E-4</v>
      </c>
      <c r="AA192" s="15">
        <f t="shared" si="166"/>
        <v>0.99954961365132766</v>
      </c>
      <c r="AB192" s="68">
        <f>PRODUCT(W$4:W191)</f>
        <v>0.97499919008704605</v>
      </c>
      <c r="AC192" s="15">
        <f>PRODUCT(Y$4:Y191)</f>
        <v>0.98226815541877899</v>
      </c>
      <c r="AD192" s="15">
        <f>PRODUCT(AA$4:AA191)</f>
        <v>0.94932317013852097</v>
      </c>
      <c r="AE192" s="15">
        <f t="shared" si="155"/>
        <v>0.95771065598160621</v>
      </c>
      <c r="AF192" s="15">
        <f t="shared" si="156"/>
        <v>1.7288534105439863E-2</v>
      </c>
      <c r="AG192" s="15">
        <f t="shared" si="157"/>
        <v>2.0942183998066984E-4</v>
      </c>
      <c r="AH192" s="15">
        <f t="shared" si="158"/>
        <v>2.4118509673580528E-2</v>
      </c>
      <c r="AI192" s="15">
        <f t="shared" si="167"/>
        <v>8.823002393734021E-4</v>
      </c>
      <c r="AJ192" s="15">
        <f t="shared" si="168"/>
        <v>2.1323391154611489E-4</v>
      </c>
      <c r="AK192" s="15">
        <f t="shared" si="159"/>
        <v>1.5279568452757428E-4</v>
      </c>
      <c r="AL192">
        <f>IF(AL191&gt;0,AL191+1,IF(AND(B192="January",C192&gt;=Personal!$G$28,F192&lt;=100,AL191=0),1,0))</f>
        <v>0</v>
      </c>
      <c r="AM192">
        <f t="shared" si="169"/>
        <v>0</v>
      </c>
    </row>
    <row r="193" spans="1:39" x14ac:dyDescent="0.2">
      <c r="A193">
        <f t="shared" si="160"/>
        <v>189</v>
      </c>
      <c r="B193" t="str">
        <f t="shared" si="180"/>
        <v>October</v>
      </c>
      <c r="C193">
        <f t="shared" si="152"/>
        <v>2038</v>
      </c>
      <c r="D193">
        <f t="shared" si="182"/>
        <v>203810</v>
      </c>
      <c r="E193">
        <f t="shared" ref="E193:F193" si="231">E181+1</f>
        <v>57</v>
      </c>
      <c r="F193">
        <f t="shared" si="231"/>
        <v>55</v>
      </c>
      <c r="G193" s="11">
        <f>G192*IF($B193="January",(1+IF(C193&gt;Personal!$L$18+1,Calculations!$B$14,Calculations!$B$13)),1)</f>
        <v>2058.437924567344</v>
      </c>
      <c r="H193" s="11">
        <f>IF(AND(Career!$F$15="Yes",$E193=62,$E192=61),G193,H192*IF($B193="January",(1+IF(C193&gt;Personal!$L$18+1,Calculations!$C$14,Calculations!$C$13)),1))</f>
        <v>1787.8318553157462</v>
      </c>
      <c r="I193" s="11">
        <f>H193*(1-'Retiree Assumptions'!$F$8)</f>
        <v>1573.2920326778567</v>
      </c>
      <c r="J193" s="11"/>
      <c r="K193">
        <f>IF(OR(AND(L194=0,L193&gt;0,S193=0,S192&gt;0),AND(L193=0,L192&gt;0,S193&gt;0,S192&gt;0),AND(L182=0,L181&gt;0,S181=0),AND(B193="February",C193&gt;=Personal!$G$28,C193&lt;=Personal!$G$28+5,L192&gt;0),AND(B193="February",MOD(C193-Personal!$G$28,5)=0,L192&gt;0)),K192+1,K192)</f>
        <v>1</v>
      </c>
      <c r="L193">
        <f>IF(AND(C193&gt;=Personal!$G$28,MAX(L$5:L192)&lt;$AO$8,OR(S192&gt;0,S193&gt;0)),L192+1,0)</f>
        <v>0</v>
      </c>
      <c r="M193" t="str">
        <f>IF(AND(C193&gt;=Personal!$G$28,MAX(L$5:L192)&lt;$AO$8,OR(S192&gt;0,S193&gt;0)),L192+1,"")</f>
        <v/>
      </c>
      <c r="N193">
        <f t="shared" si="162"/>
        <v>2038</v>
      </c>
      <c r="O193">
        <f t="shared" si="163"/>
        <v>55</v>
      </c>
      <c r="P193" s="11">
        <f t="shared" si="171"/>
        <v>18879.50439213428</v>
      </c>
      <c r="Q193" s="11">
        <f>$AD193*I193/(Calculations!$C$18^(A193-1+Calculations!$B$1/30))</f>
        <v>865.75624401555763</v>
      </c>
      <c r="R193" s="11">
        <f>IF(Q193=0,0,SUM(Q193:Q$1071)*I193/Q193)</f>
        <v>490170.62245305785</v>
      </c>
      <c r="S193" s="11">
        <f>IF(S192&gt;0,MAX((S192+I193/2)*(Calculations!$C$18-1)+S192-I193,0),IF(AND(Personal!$G$28=Valuation!C193,Personal!$G$28&gt;Valuation!C192),Personal!$G$26,0))</f>
        <v>0</v>
      </c>
      <c r="T193">
        <f t="shared" si="154"/>
        <v>0</v>
      </c>
      <c r="U193" s="11"/>
      <c r="V193" s="121">
        <f>VLOOKUP(E193,Rates2,5)*VLOOKUP(E193,Mort_Imp_Retirees,C193-'Mort Imp Cume'!$C$4+2)</f>
        <v>2.187016294106642E-4</v>
      </c>
      <c r="W193" s="15">
        <f t="shared" si="164"/>
        <v>0.99978129837058938</v>
      </c>
      <c r="X193" s="121">
        <f>VLOOKUP(F193,Rates2,6)*VLOOKUP(F193,Mort_Imp_Survivors,C193-'Mort Imp Cume'!$C$4+2)</f>
        <v>1.4820033183696638E-4</v>
      </c>
      <c r="Y193" s="15">
        <f t="shared" si="165"/>
        <v>0.99985179966816307</v>
      </c>
      <c r="Z193" s="121">
        <f>VLOOKUP(F193,Rates2,7)*VLOOKUP(F193,Mort_Imp_Survivors,C193-'Mort Imp Cume'!$C$4+2)</f>
        <v>4.503863486723005E-4</v>
      </c>
      <c r="AA193" s="15">
        <f t="shared" si="166"/>
        <v>0.99954961365132766</v>
      </c>
      <c r="AB193" s="68">
        <f>PRODUCT(W$4:W192)</f>
        <v>0.97478595617550001</v>
      </c>
      <c r="AC193" s="15">
        <f>PRODUCT(Y$4:Y192)</f>
        <v>0.98212258295219312</v>
      </c>
      <c r="AD193" s="15">
        <f>PRODUCT(AA$4:AA192)</f>
        <v>0.94889560794221228</v>
      </c>
      <c r="AE193" s="15">
        <f t="shared" si="155"/>
        <v>0.95735930110460543</v>
      </c>
      <c r="AF193" s="15">
        <f t="shared" si="156"/>
        <v>1.7426655070894609E-2</v>
      </c>
      <c r="AG193" s="15">
        <f t="shared" si="157"/>
        <v>2.0934500948456108E-4</v>
      </c>
      <c r="AH193" s="15">
        <f t="shared" si="158"/>
        <v>2.4317068866053896E-2</v>
      </c>
      <c r="AI193" s="15">
        <f t="shared" si="167"/>
        <v>8.9697495844606387E-4</v>
      </c>
      <c r="AJ193" s="15">
        <f t="shared" si="168"/>
        <v>2.1318727694221416E-4</v>
      </c>
      <c r="AK193" s="15">
        <f t="shared" si="159"/>
        <v>1.5283304196790363E-4</v>
      </c>
      <c r="AL193">
        <f>IF(AL192&gt;0,AL192+1,IF(AND(B193="January",C193&gt;=Personal!$G$28,F193&lt;=100,AL192=0),1,0))</f>
        <v>0</v>
      </c>
      <c r="AM193">
        <f t="shared" si="169"/>
        <v>0</v>
      </c>
    </row>
    <row r="194" spans="1:39" x14ac:dyDescent="0.2">
      <c r="A194">
        <f t="shared" si="160"/>
        <v>190</v>
      </c>
      <c r="B194" t="str">
        <f t="shared" si="180"/>
        <v>November</v>
      </c>
      <c r="C194">
        <f t="shared" si="152"/>
        <v>2038</v>
      </c>
      <c r="D194">
        <f t="shared" si="182"/>
        <v>203811</v>
      </c>
      <c r="E194">
        <f t="shared" ref="E194:F194" si="232">E182+1</f>
        <v>57</v>
      </c>
      <c r="F194">
        <f t="shared" si="232"/>
        <v>55</v>
      </c>
      <c r="G194" s="11">
        <f>G193*IF($B194="January",(1+IF(C194&gt;Personal!$L$18+1,Calculations!$B$14,Calculations!$B$13)),1)</f>
        <v>2058.437924567344</v>
      </c>
      <c r="H194" s="11">
        <f>IF(AND(Career!$F$15="Yes",$E194=62,$E193=61),G194,H193*IF($B194="January",(1+IF(C194&gt;Personal!$L$18+1,Calculations!$C$14,Calculations!$C$13)),1))</f>
        <v>1787.8318553157462</v>
      </c>
      <c r="I194" s="11">
        <f>H194*(1-'Retiree Assumptions'!$F$8)</f>
        <v>1573.2920326778567</v>
      </c>
      <c r="J194" s="11"/>
      <c r="K194">
        <f>IF(OR(AND(L195=0,L194&gt;0,S194=0,S193&gt;0),AND(L194=0,L193&gt;0,S194&gt;0,S193&gt;0),AND(L183=0,L182&gt;0,S182=0),AND(B194="February",C194&gt;=Personal!$G$28,C194&lt;=Personal!$G$28+5,L193&gt;0),AND(B194="February",MOD(C194-Personal!$G$28,5)=0,L193&gt;0)),K193+1,K193)</f>
        <v>1</v>
      </c>
      <c r="L194">
        <f>IF(AND(C194&gt;=Personal!$G$28,MAX(L$5:L193)&lt;$AO$8,OR(S193&gt;0,S194&gt;0)),L193+1,0)</f>
        <v>0</v>
      </c>
      <c r="M194" t="str">
        <f>IF(AND(C194&gt;=Personal!$G$28,MAX(L$5:L193)&lt;$AO$8,OR(S193&gt;0,S194&gt;0)),L193+1,"")</f>
        <v/>
      </c>
      <c r="N194">
        <f t="shared" si="162"/>
        <v>2038</v>
      </c>
      <c r="O194">
        <f t="shared" si="163"/>
        <v>55</v>
      </c>
      <c r="P194" s="11">
        <f t="shared" si="171"/>
        <v>18879.50439213428</v>
      </c>
      <c r="Q194" s="11">
        <f>$AD194*I194/(Calculations!$C$18^(A194-1+Calculations!$B$1/30))</f>
        <v>862.87515844784991</v>
      </c>
      <c r="R194" s="11">
        <f>IF(Q194=0,0,SUM(Q194:Q$1071)*I194/Q194)</f>
        <v>490228.72599749576</v>
      </c>
      <c r="S194" s="11">
        <f>IF(S193&gt;0,MAX((S193+I194/2)*(Calculations!$C$18-1)+S193-I194,0),IF(AND(Personal!$G$28=Valuation!C194,Personal!$G$28&gt;Valuation!C193),Personal!$G$26,0))</f>
        <v>0</v>
      </c>
      <c r="T194">
        <f t="shared" si="154"/>
        <v>0</v>
      </c>
      <c r="U194" s="11"/>
      <c r="V194" s="121">
        <f>VLOOKUP(E194,Rates2,5)*VLOOKUP(E194,Mort_Imp_Retirees,C194-'Mort Imp Cume'!$C$4+2)</f>
        <v>2.187016294106642E-4</v>
      </c>
      <c r="W194" s="15">
        <f t="shared" si="164"/>
        <v>0.99978129837058938</v>
      </c>
      <c r="X194" s="121">
        <f>VLOOKUP(F194,Rates2,6)*VLOOKUP(F194,Mort_Imp_Survivors,C194-'Mort Imp Cume'!$C$4+2)</f>
        <v>1.4820033183696638E-4</v>
      </c>
      <c r="Y194" s="15">
        <f t="shared" si="165"/>
        <v>0.99985179966816307</v>
      </c>
      <c r="Z194" s="121">
        <f>VLOOKUP(F194,Rates2,7)*VLOOKUP(F194,Mort_Imp_Survivors,C194-'Mort Imp Cume'!$C$4+2)</f>
        <v>4.503863486723005E-4</v>
      </c>
      <c r="AA194" s="15">
        <f t="shared" si="166"/>
        <v>0.99954961365132766</v>
      </c>
      <c r="AB194" s="68">
        <f>PRODUCT(W$4:W193)</f>
        <v>0.97457276889855782</v>
      </c>
      <c r="AC194" s="15">
        <f>PRODUCT(Y$4:Y193)</f>
        <v>0.98197703205949505</v>
      </c>
      <c r="AD194" s="15">
        <f>PRODUCT(AA$4:AA193)</f>
        <v>0.94846823831408</v>
      </c>
      <c r="AE194" s="15">
        <f t="shared" si="155"/>
        <v>0.95700807512900998</v>
      </c>
      <c r="AF194" s="15">
        <f t="shared" si="156"/>
        <v>1.7564693769547848E-2</v>
      </c>
      <c r="AG194" s="15">
        <f t="shared" si="157"/>
        <v>2.0926820717522183E-4</v>
      </c>
      <c r="AH194" s="15">
        <f t="shared" si="158"/>
        <v>2.4515461799681462E-2</v>
      </c>
      <c r="AI194" s="15">
        <f t="shared" si="167"/>
        <v>9.1176930176070647E-4</v>
      </c>
      <c r="AJ194" s="15">
        <f t="shared" si="168"/>
        <v>2.1314065253737728E-4</v>
      </c>
      <c r="AK194" s="15">
        <f t="shared" si="159"/>
        <v>1.5287034363074952E-4</v>
      </c>
      <c r="AL194">
        <f>IF(AL193&gt;0,AL193+1,IF(AND(B194="January",C194&gt;=Personal!$G$28,F194&lt;=100,AL193=0),1,0))</f>
        <v>0</v>
      </c>
      <c r="AM194">
        <f t="shared" si="169"/>
        <v>0</v>
      </c>
    </row>
    <row r="195" spans="1:39" x14ac:dyDescent="0.2">
      <c r="A195">
        <f t="shared" si="160"/>
        <v>191</v>
      </c>
      <c r="B195" t="str">
        <f t="shared" si="180"/>
        <v>December</v>
      </c>
      <c r="C195">
        <f t="shared" si="152"/>
        <v>2038</v>
      </c>
      <c r="D195">
        <f t="shared" si="182"/>
        <v>203812</v>
      </c>
      <c r="E195">
        <f t="shared" ref="E195:F195" si="233">E183+1</f>
        <v>57</v>
      </c>
      <c r="F195">
        <f t="shared" si="233"/>
        <v>55</v>
      </c>
      <c r="G195" s="11">
        <f>G194*IF($B195="January",(1+IF(C195&gt;Personal!$L$18+1,Calculations!$B$14,Calculations!$B$13)),1)</f>
        <v>2058.437924567344</v>
      </c>
      <c r="H195" s="11">
        <f>IF(AND(Career!$F$15="Yes",$E195=62,$E194=61),G195,H194*IF($B195="January",(1+IF(C195&gt;Personal!$L$18+1,Calculations!$C$14,Calculations!$C$13)),1))</f>
        <v>1787.8318553157462</v>
      </c>
      <c r="I195" s="11">
        <f>H195*(1-'Retiree Assumptions'!$F$8)</f>
        <v>1573.2920326778567</v>
      </c>
      <c r="J195" s="11"/>
      <c r="K195">
        <f>IF(OR(AND(L196=0,L195&gt;0,S195=0,S194&gt;0),AND(L195=0,L194&gt;0,S195&gt;0,S194&gt;0),AND(L184=0,L183&gt;0,S183=0),AND(B195="February",C195&gt;=Personal!$G$28,C195&lt;=Personal!$G$28+5,L194&gt;0),AND(B195="February",MOD(C195-Personal!$G$28,5)=0,L194&gt;0)),K194+1,K194)</f>
        <v>1</v>
      </c>
      <c r="L195">
        <f>IF(AND(C195&gt;=Personal!$G$28,MAX(L$5:L194)&lt;$AO$8,OR(S194&gt;0,S195&gt;0)),L194+1,0)</f>
        <v>0</v>
      </c>
      <c r="M195" t="str">
        <f>IF(AND(C195&gt;=Personal!$G$28,MAX(L$5:L194)&lt;$AO$8,OR(S194&gt;0,S195&gt;0)),L194+1,"")</f>
        <v/>
      </c>
      <c r="N195">
        <f t="shared" si="162"/>
        <v>2038</v>
      </c>
      <c r="O195">
        <f t="shared" si="163"/>
        <v>55</v>
      </c>
      <c r="P195" s="11">
        <f t="shared" si="171"/>
        <v>18879.50439213428</v>
      </c>
      <c r="Q195" s="11">
        <f>$AD195*I195/(Calculations!$C$18^(A195-1+Calculations!$B$1/30))</f>
        <v>860.00366062970363</v>
      </c>
      <c r="R195" s="11">
        <f>IF(Q195=0,0,SUM(Q195:Q$1071)*I195/Q195)</f>
        <v>490287.02354599239</v>
      </c>
      <c r="S195" s="11">
        <f>IF(S194&gt;0,MAX((S194+I195/2)*(Calculations!$C$18-1)+S194-I195,0),IF(AND(Personal!$G$28=Valuation!C195,Personal!$G$28&gt;Valuation!C194),Personal!$G$26,0))</f>
        <v>0</v>
      </c>
      <c r="T195">
        <f t="shared" si="154"/>
        <v>0</v>
      </c>
      <c r="U195" s="11"/>
      <c r="V195" s="121">
        <f>VLOOKUP(E195,Rates2,5)*VLOOKUP(E195,Mort_Imp_Retirees,C195-'Mort Imp Cume'!$C$4+2)</f>
        <v>2.187016294106642E-4</v>
      </c>
      <c r="W195" s="15">
        <f t="shared" si="164"/>
        <v>0.99978129837058938</v>
      </c>
      <c r="X195" s="121">
        <f>VLOOKUP(F195,Rates2,6)*VLOOKUP(F195,Mort_Imp_Survivors,C195-'Mort Imp Cume'!$C$4+2)</f>
        <v>1.4820033183696638E-4</v>
      </c>
      <c r="Y195" s="15">
        <f t="shared" si="165"/>
        <v>0.99985179966816307</v>
      </c>
      <c r="Z195" s="121">
        <f>VLOOKUP(F195,Rates2,7)*VLOOKUP(F195,Mort_Imp_Survivors,C195-'Mort Imp Cume'!$C$4+2)</f>
        <v>4.503863486723005E-4</v>
      </c>
      <c r="AA195" s="15">
        <f t="shared" si="166"/>
        <v>0.99954961365132766</v>
      </c>
      <c r="AB195" s="68">
        <f>PRODUCT(W$4:W194)</f>
        <v>0.97435962824602051</v>
      </c>
      <c r="AC195" s="15">
        <f>PRODUCT(Y$4:Y194)</f>
        <v>0.98183150273748754</v>
      </c>
      <c r="AD195" s="15">
        <f>PRODUCT(AA$4:AA194)</f>
        <v>0.94804106116739406</v>
      </c>
      <c r="AE195" s="15">
        <f t="shared" si="155"/>
        <v>0.95665697800753002</v>
      </c>
      <c r="AF195" s="15">
        <f t="shared" si="156"/>
        <v>1.7702650238490485E-2</v>
      </c>
      <c r="AG195" s="15">
        <f t="shared" si="157"/>
        <v>2.0919143304231122E-4</v>
      </c>
      <c r="AH195" s="15">
        <f t="shared" si="158"/>
        <v>2.4713688577530712E-2</v>
      </c>
      <c r="AI195" s="15">
        <f t="shared" si="167"/>
        <v>9.2668317644878026E-4</v>
      </c>
      <c r="AJ195" s="15">
        <f t="shared" si="168"/>
        <v>2.1309403832937371E-4</v>
      </c>
      <c r="AK195" s="15">
        <f t="shared" si="159"/>
        <v>1.5290758955552379E-4</v>
      </c>
      <c r="AL195">
        <f>IF(AL194&gt;0,AL194+1,IF(AND(B195="January",C195&gt;=Personal!$G$28,F195&lt;=100,AL194=0),1,0))</f>
        <v>0</v>
      </c>
      <c r="AM195">
        <f t="shared" si="169"/>
        <v>0</v>
      </c>
    </row>
    <row r="196" spans="1:39" x14ac:dyDescent="0.2">
      <c r="A196">
        <f t="shared" si="160"/>
        <v>192</v>
      </c>
      <c r="B196" t="str">
        <f t="shared" si="180"/>
        <v>January</v>
      </c>
      <c r="C196">
        <f t="shared" si="152"/>
        <v>2039</v>
      </c>
      <c r="D196">
        <f t="shared" si="182"/>
        <v>203901</v>
      </c>
      <c r="E196">
        <f t="shared" ref="E196:F196" si="234">E184+1</f>
        <v>58</v>
      </c>
      <c r="F196">
        <f t="shared" si="234"/>
        <v>56</v>
      </c>
      <c r="G196" s="11">
        <f>G195*IF($B196="January",(1+IF(C196&gt;Personal!$L$18+1,Calculations!$B$14,Calculations!$B$13)),1)</f>
        <v>2109.8988726815273</v>
      </c>
      <c r="H196" s="11">
        <f>IF(AND(Career!$F$15="Yes",$E196=62,$E195=61),G196,H195*IF($B196="January",(1+IF(C196&gt;Personal!$L$18+1,Calculations!$C$14,Calculations!$C$13)),1))</f>
        <v>1814.6493331454822</v>
      </c>
      <c r="I196" s="11">
        <f>H196*(1-'Retiree Assumptions'!$F$8)</f>
        <v>1596.8914131680242</v>
      </c>
      <c r="J196" s="11"/>
      <c r="K196">
        <f>IF(OR(AND(L197=0,L196&gt;0,S196=0,S195&gt;0),AND(L196=0,L195&gt;0,S196&gt;0,S195&gt;0),AND(L185=0,L184&gt;0,S184=0),AND(B196="February",C196&gt;=Personal!$G$28,C196&lt;=Personal!$G$28+5,L195&gt;0),AND(B196="February",MOD(C196-Personal!$G$28,5)=0,L195&gt;0)),K195+1,K195)</f>
        <v>1</v>
      </c>
      <c r="L196">
        <f>IF(AND(C196&gt;=Personal!$G$28,MAX(L$5:L195)&lt;$AO$8,OR(S195&gt;0,S196&gt;0)),L195+1,0)</f>
        <v>0</v>
      </c>
      <c r="M196" t="str">
        <f>IF(AND(C196&gt;=Personal!$G$28,MAX(L$5:L195)&lt;$AO$8,OR(S195&gt;0,S196&gt;0)),L195+1,"")</f>
        <v/>
      </c>
      <c r="N196">
        <f t="shared" si="162"/>
        <v>2039</v>
      </c>
      <c r="O196">
        <f t="shared" si="163"/>
        <v>56</v>
      </c>
      <c r="P196" s="11">
        <f t="shared" si="171"/>
        <v>19162.696958016291</v>
      </c>
      <c r="Q196" s="11">
        <f>$AD196*I196/(Calculations!$C$18^(A196-1+Calculations!$B$1/30))</f>
        <v>869.99884443458336</v>
      </c>
      <c r="R196" s="11">
        <f>IF(Q196=0,0,SUM(Q196:Q$1071)*I196/Q196)</f>
        <v>490345.51574631559</v>
      </c>
      <c r="S196" s="11">
        <f>IF(S195&gt;0,MAX((S195+I196/2)*(Calculations!$C$18-1)+S195-I196,0),IF(AND(Personal!$G$28=Valuation!C196,Personal!$G$28&gt;Valuation!C195),Personal!$G$26,0))</f>
        <v>0</v>
      </c>
      <c r="T196">
        <f t="shared" si="154"/>
        <v>0</v>
      </c>
      <c r="U196" s="11"/>
      <c r="V196" s="121">
        <f>VLOOKUP(E196,Rates2,5)*VLOOKUP(E196,Mort_Imp_Retirees,C196-'Mort Imp Cume'!$C$4+2)</f>
        <v>2.4013269110570581E-4</v>
      </c>
      <c r="W196" s="15">
        <f t="shared" si="164"/>
        <v>0.99975986730889432</v>
      </c>
      <c r="X196" s="121">
        <f>VLOOKUP(F196,Rates2,6)*VLOOKUP(F196,Mort_Imp_Survivors,C196-'Mort Imp Cume'!$C$4+2)</f>
        <v>1.6143650429974825E-4</v>
      </c>
      <c r="Y196" s="15">
        <f t="shared" si="165"/>
        <v>0.99983856349570022</v>
      </c>
      <c r="Z196" s="121">
        <f>VLOOKUP(F196,Rates2,7)*VLOOKUP(F196,Mort_Imp_Survivors,C196-'Mort Imp Cume'!$C$4+2)</f>
        <v>4.784175611296637E-4</v>
      </c>
      <c r="AA196" s="15">
        <f t="shared" si="166"/>
        <v>0.99952158243887035</v>
      </c>
      <c r="AB196" s="68">
        <f>PRODUCT(W$4:W195)</f>
        <v>0.97414653420769115</v>
      </c>
      <c r="AC196" s="15">
        <f>PRODUCT(Y$4:Y195)</f>
        <v>0.98168599498297393</v>
      </c>
      <c r="AD196" s="15">
        <f>PRODUCT(AA$4:AA195)</f>
        <v>0.94761407641546347</v>
      </c>
      <c r="AE196" s="15">
        <f t="shared" si="155"/>
        <v>0.95630600969289292</v>
      </c>
      <c r="AF196" s="15">
        <f t="shared" si="156"/>
        <v>1.7840524514798214E-2</v>
      </c>
      <c r="AG196" s="15">
        <f t="shared" si="157"/>
        <v>2.2960326329508353E-4</v>
      </c>
      <c r="AH196" s="15">
        <f t="shared" si="158"/>
        <v>2.4911749302612363E-2</v>
      </c>
      <c r="AI196" s="15">
        <f t="shared" si="167"/>
        <v>9.4171648969650079E-4</v>
      </c>
      <c r="AJ196" s="15">
        <f t="shared" si="168"/>
        <v>2.3392442879058937E-4</v>
      </c>
      <c r="AK196" s="15">
        <f t="shared" si="159"/>
        <v>1.6630091759049122E-4</v>
      </c>
      <c r="AL196">
        <f>IF(AL195&gt;0,AL195+1,IF(AND(B196="January",C196&gt;=Personal!$G$28,F196&lt;=100,AL195=0),1,0))</f>
        <v>0</v>
      </c>
      <c r="AM196">
        <f t="shared" si="169"/>
        <v>0</v>
      </c>
    </row>
    <row r="197" spans="1:39" x14ac:dyDescent="0.2">
      <c r="A197">
        <f t="shared" si="160"/>
        <v>193</v>
      </c>
      <c r="B197" t="str">
        <f t="shared" si="180"/>
        <v>February</v>
      </c>
      <c r="C197">
        <f t="shared" ref="C197:C260" si="235">C196+IF(B196="December",1,0)</f>
        <v>2039</v>
      </c>
      <c r="D197">
        <f t="shared" si="182"/>
        <v>203902</v>
      </c>
      <c r="E197">
        <f t="shared" ref="E197:F197" si="236">E185+1</f>
        <v>58</v>
      </c>
      <c r="F197">
        <f t="shared" si="236"/>
        <v>56</v>
      </c>
      <c r="G197" s="11">
        <f>G196*IF($B197="January",(1+IF(C197&gt;Personal!$L$18+1,Calculations!$B$14,Calculations!$B$13)),1)</f>
        <v>2109.8988726815273</v>
      </c>
      <c r="H197" s="11">
        <f>IF(AND(Career!$F$15="Yes",$E197=62,$E196=61),G197,H196*IF($B197="January",(1+IF(C197&gt;Personal!$L$18+1,Calculations!$C$14,Calculations!$C$13)),1))</f>
        <v>1814.6493331454822</v>
      </c>
      <c r="I197" s="11">
        <f>H197*(1-'Retiree Assumptions'!$F$8)</f>
        <v>1596.8914131680242</v>
      </c>
      <c r="J197" s="11"/>
      <c r="K197">
        <f>IF(OR(AND(L198=0,L197&gt;0,S197=0,S196&gt;0),AND(L197=0,L196&gt;0,S197&gt;0,S196&gt;0),AND(L186=0,L185&gt;0,S185=0),AND(B197="February",C197&gt;=Personal!$G$28,C197&lt;=Personal!$G$28+5,L196&gt;0),AND(B197="February",MOD(C197-Personal!$G$28,5)=0,L196&gt;0)),K196+1,K196)</f>
        <v>1</v>
      </c>
      <c r="L197">
        <f>IF(AND(C197&gt;=Personal!$G$28,MAX(L$5:L196)&lt;$AO$8,OR(S196&gt;0,S197&gt;0)),L196+1,0)</f>
        <v>0</v>
      </c>
      <c r="M197" t="str">
        <f>IF(AND(C197&gt;=Personal!$G$28,MAX(L$5:L196)&lt;$AO$8,OR(S196&gt;0,S197&gt;0)),L196+1,"")</f>
        <v/>
      </c>
      <c r="N197">
        <f t="shared" si="162"/>
        <v>2039</v>
      </c>
      <c r="O197">
        <f t="shared" si="163"/>
        <v>56</v>
      </c>
      <c r="P197" s="11">
        <f t="shared" si="171"/>
        <v>19162.696958016291</v>
      </c>
      <c r="Q197" s="11">
        <f>$AD197*I197/(Calculations!$C$18^(A197-1+Calculations!$B$1/30))</f>
        <v>867.07932331532083</v>
      </c>
      <c r="R197" s="11">
        <f>IF(Q197=0,0,SUM(Q197:Q$1071)*I197/Q197)</f>
        <v>490394.27761120675</v>
      </c>
      <c r="S197" s="11">
        <f>IF(S196&gt;0,MAX((S196+I197/2)*(Calculations!$C$18-1)+S196-I197,0),IF(AND(Personal!$G$28=Valuation!C197,Personal!$G$28&gt;Valuation!C196),Personal!$G$26,0))</f>
        <v>0</v>
      </c>
      <c r="T197">
        <f t="shared" ref="T197:T260" si="237">IF(T196&gt;1,T196,IF(T196&gt;0,IF(L197&gt;0,1,IF(S196&gt;0,3,2)),IF(S197=0,0,1)))</f>
        <v>0</v>
      </c>
      <c r="U197" s="11"/>
      <c r="V197" s="121">
        <f>VLOOKUP(E197,Rates2,5)*VLOOKUP(E197,Mort_Imp_Retirees,C197-'Mort Imp Cume'!$C$4+2)</f>
        <v>2.4013269110570581E-4</v>
      </c>
      <c r="W197" s="15">
        <f t="shared" si="164"/>
        <v>0.99975986730889432</v>
      </c>
      <c r="X197" s="121">
        <f>VLOOKUP(F197,Rates2,6)*VLOOKUP(F197,Mort_Imp_Survivors,C197-'Mort Imp Cume'!$C$4+2)</f>
        <v>1.6143650429974825E-4</v>
      </c>
      <c r="Y197" s="15">
        <f t="shared" si="165"/>
        <v>0.99983856349570022</v>
      </c>
      <c r="Z197" s="121">
        <f>VLOOKUP(F197,Rates2,7)*VLOOKUP(F197,Mort_Imp_Survivors,C197-'Mort Imp Cume'!$C$4+2)</f>
        <v>4.784175611296637E-4</v>
      </c>
      <c r="AA197" s="15">
        <f t="shared" si="166"/>
        <v>0.99952158243887035</v>
      </c>
      <c r="AB197" s="68">
        <f>PRODUCT(W$4:W196)</f>
        <v>0.9739126097789006</v>
      </c>
      <c r="AC197" s="15">
        <f>PRODUCT(Y$4:Y196)</f>
        <v>0.98152751502762381</v>
      </c>
      <c r="AD197" s="15">
        <f>PRODUCT(AA$4:AA196)</f>
        <v>0.94716072120013262</v>
      </c>
      <c r="AE197" s="15">
        <f t="shared" ref="AE197:AE260" si="238">AB197*AC197</f>
        <v>0.95592202373035218</v>
      </c>
      <c r="AF197" s="15">
        <f t="shared" ref="AF197:AF260" si="239">AB197*(1-AC197)</f>
        <v>1.7990586048548418E-2</v>
      </c>
      <c r="AG197" s="15">
        <f t="shared" ref="AG197:AG260" si="240">AE197*V197*Y197</f>
        <v>2.2951107059822158E-4</v>
      </c>
      <c r="AH197" s="15">
        <f t="shared" ref="AH197:AH260" si="241">AH196*AA196+AG196</f>
        <v>2.5129434347562617E-2</v>
      </c>
      <c r="AI197" s="15">
        <f t="shared" si="167"/>
        <v>9.5795587353678796E-4</v>
      </c>
      <c r="AJ197" s="15">
        <f t="shared" si="168"/>
        <v>2.3386825588798854E-4</v>
      </c>
      <c r="AK197" s="15">
        <f t="shared" ref="AK197:AK260" si="242">AE197*X197+AH197*Z197</f>
        <v>1.6634307258729796E-4</v>
      </c>
      <c r="AL197">
        <f>IF(AL196&gt;0,AL196+1,IF(AND(B197="January",C197&gt;=Personal!$G$28,F197&lt;=100,AL196=0),1,0))</f>
        <v>0</v>
      </c>
      <c r="AM197">
        <f t="shared" si="169"/>
        <v>0</v>
      </c>
    </row>
    <row r="198" spans="1:39" x14ac:dyDescent="0.2">
      <c r="A198">
        <f t="shared" ref="A198:A261" si="243">A197+1</f>
        <v>194</v>
      </c>
      <c r="B198" t="str">
        <f t="shared" si="180"/>
        <v>March</v>
      </c>
      <c r="C198">
        <f t="shared" si="235"/>
        <v>2039</v>
      </c>
      <c r="D198">
        <f t="shared" si="182"/>
        <v>203903</v>
      </c>
      <c r="E198">
        <f t="shared" ref="E198:F198" si="244">E186+1</f>
        <v>58</v>
      </c>
      <c r="F198">
        <f t="shared" si="244"/>
        <v>56</v>
      </c>
      <c r="G198" s="11">
        <f>G197*IF($B198="January",(1+IF(C198&gt;Personal!$L$18+1,Calculations!$B$14,Calculations!$B$13)),1)</f>
        <v>2109.8988726815273</v>
      </c>
      <c r="H198" s="11">
        <f>IF(AND(Career!$F$15="Yes",$E198=62,$E197=61),G198,H197*IF($B198="January",(1+IF(C198&gt;Personal!$L$18+1,Calculations!$C$14,Calculations!$C$13)),1))</f>
        <v>1814.6493331454822</v>
      </c>
      <c r="I198" s="11">
        <f>H198*(1-'Retiree Assumptions'!$F$8)</f>
        <v>1596.8914131680242</v>
      </c>
      <c r="J198" s="11"/>
      <c r="K198">
        <f>IF(OR(AND(L199=0,L198&gt;0,S198=0,S197&gt;0),AND(L198=0,L197&gt;0,S198&gt;0,S197&gt;0),AND(L187=0,L186&gt;0,S186=0),AND(B198="February",C198&gt;=Personal!$G$28,C198&lt;=Personal!$G$28+5,L197&gt;0),AND(B198="February",MOD(C198-Personal!$G$28,5)=0,L197&gt;0)),K197+1,K197)</f>
        <v>1</v>
      </c>
      <c r="L198">
        <f>IF(AND(C198&gt;=Personal!$G$28,MAX(L$5:L197)&lt;$AO$8,OR(S197&gt;0,S198&gt;0)),L197+1,0)</f>
        <v>0</v>
      </c>
      <c r="M198" t="str">
        <f>IF(AND(C198&gt;=Personal!$G$28,MAX(L$5:L197)&lt;$AO$8,OR(S197&gt;0,S198&gt;0)),L197+1,"")</f>
        <v/>
      </c>
      <c r="N198">
        <f t="shared" ref="N198:N261" si="245">C198</f>
        <v>2039</v>
      </c>
      <c r="O198">
        <f t="shared" ref="O198:O261" si="246">F198</f>
        <v>56</v>
      </c>
      <c r="P198" s="11">
        <f t="shared" si="171"/>
        <v>19162.696958016291</v>
      </c>
      <c r="Q198" s="11">
        <f>$AD198*I198/(Calculations!$C$18^(A198-1+Calculations!$B$1/30))</f>
        <v>864.16959945454926</v>
      </c>
      <c r="R198" s="11">
        <f>IF(Q198=0,0,SUM(Q198:Q$1071)*I198/Q198)</f>
        <v>490443.2036609546</v>
      </c>
      <c r="S198" s="11">
        <f>IF(S197&gt;0,MAX((S197+I198/2)*(Calculations!$C$18-1)+S197-I198,0),IF(AND(Personal!$G$28=Valuation!C198,Personal!$G$28&gt;Valuation!C197),Personal!$G$26,0))</f>
        <v>0</v>
      </c>
      <c r="T198">
        <f t="shared" si="237"/>
        <v>0</v>
      </c>
      <c r="U198" s="11"/>
      <c r="V198" s="121">
        <f>VLOOKUP(E198,Rates2,5)*VLOOKUP(E198,Mort_Imp_Retirees,C198-'Mort Imp Cume'!$C$4+2)</f>
        <v>2.4013269110570581E-4</v>
      </c>
      <c r="W198" s="15">
        <f t="shared" ref="W198:W261" si="247">1-V198</f>
        <v>0.99975986730889432</v>
      </c>
      <c r="X198" s="121">
        <f>VLOOKUP(F198,Rates2,6)*VLOOKUP(F198,Mort_Imp_Survivors,C198-'Mort Imp Cume'!$C$4+2)</f>
        <v>1.6143650429974825E-4</v>
      </c>
      <c r="Y198" s="15">
        <f t="shared" ref="Y198:Y261" si="248">1-X198</f>
        <v>0.99983856349570022</v>
      </c>
      <c r="Z198" s="121">
        <f>VLOOKUP(F198,Rates2,7)*VLOOKUP(F198,Mort_Imp_Survivors,C198-'Mort Imp Cume'!$C$4+2)</f>
        <v>4.784175611296637E-4</v>
      </c>
      <c r="AA198" s="15">
        <f t="shared" ref="AA198:AA261" si="249">1-Z198</f>
        <v>0.99952158243887035</v>
      </c>
      <c r="AB198" s="68">
        <f>PRODUCT(W$4:W197)</f>
        <v>0.97367874152301259</v>
      </c>
      <c r="AC198" s="15">
        <f>PRODUCT(Y$4:Y197)</f>
        <v>0.98136906065672369</v>
      </c>
      <c r="AD198" s="15">
        <f>PRODUCT(AA$4:AA197)</f>
        <v>0.94670758287789825</v>
      </c>
      <c r="AE198" s="15">
        <f t="shared" si="238"/>
        <v>0.95553819194985978</v>
      </c>
      <c r="AF198" s="15">
        <f t="shared" si="239"/>
        <v>1.8140549573152861E-2</v>
      </c>
      <c r="AG198" s="15">
        <f t="shared" si="240"/>
        <v>2.294189149195328E-4</v>
      </c>
      <c r="AH198" s="15">
        <f t="shared" si="241"/>
        <v>2.5346923055467707E-2</v>
      </c>
      <c r="AI198" s="15">
        <f t="shared" ref="AI198:AI261" si="250">1-AE198-AF198-AH198</f>
        <v>9.7433542151964883E-4</v>
      </c>
      <c r="AJ198" s="15">
        <f t="shared" ref="AJ198:AJ261" si="251">AB198*V198</f>
        <v>2.3381209647433795E-4</v>
      </c>
      <c r="AK198" s="15">
        <f t="shared" si="242"/>
        <v>1.6638515854362529E-4</v>
      </c>
      <c r="AL198">
        <f>IF(AL197&gt;0,AL197+1,IF(AND(B198="January",C198&gt;=Personal!$G$28,F198&lt;=100,AL197=0),1,0))</f>
        <v>0</v>
      </c>
      <c r="AM198">
        <f t="shared" ref="AM198:AM261" si="252">IF(AL198=0,0,1)</f>
        <v>0</v>
      </c>
    </row>
    <row r="199" spans="1:39" x14ac:dyDescent="0.2">
      <c r="A199">
        <f t="shared" si="243"/>
        <v>195</v>
      </c>
      <c r="B199" t="str">
        <f t="shared" si="180"/>
        <v>April</v>
      </c>
      <c r="C199">
        <f t="shared" si="235"/>
        <v>2039</v>
      </c>
      <c r="D199">
        <f t="shared" si="182"/>
        <v>203904</v>
      </c>
      <c r="E199">
        <f t="shared" ref="E199:F199" si="253">E187+1</f>
        <v>58</v>
      </c>
      <c r="F199">
        <f t="shared" si="253"/>
        <v>56</v>
      </c>
      <c r="G199" s="11">
        <f>G198*IF($B199="January",(1+IF(C199&gt;Personal!$L$18+1,Calculations!$B$14,Calculations!$B$13)),1)</f>
        <v>2109.8988726815273</v>
      </c>
      <c r="H199" s="11">
        <f>IF(AND(Career!$F$15="Yes",$E199=62,$E198=61),G199,H198*IF($B199="January",(1+IF(C199&gt;Personal!$L$18+1,Calculations!$C$14,Calculations!$C$13)),1))</f>
        <v>1814.6493331454822</v>
      </c>
      <c r="I199" s="11">
        <f>H199*(1-'Retiree Assumptions'!$F$8)</f>
        <v>1596.8914131680242</v>
      </c>
      <c r="J199" s="11"/>
      <c r="K199">
        <f>IF(OR(AND(L200=0,L199&gt;0,S199=0,S198&gt;0),AND(L199=0,L198&gt;0,S199&gt;0,S198&gt;0),AND(L188=0,L187&gt;0,S187=0),AND(B199="February",C199&gt;=Personal!$G$28,C199&lt;=Personal!$G$28+5,L198&gt;0),AND(B199="February",MOD(C199-Personal!$G$28,5)=0,L198&gt;0)),K198+1,K198)</f>
        <v>1</v>
      </c>
      <c r="L199">
        <f>IF(AND(C199&gt;=Personal!$G$28,MAX(L$5:L198)&lt;$AO$8,OR(S198&gt;0,S199&gt;0)),L198+1,0)</f>
        <v>0</v>
      </c>
      <c r="M199" t="str">
        <f>IF(AND(C199&gt;=Personal!$G$28,MAX(L$5:L198)&lt;$AO$8,OR(S198&gt;0,S199&gt;0)),L198+1,"")</f>
        <v/>
      </c>
      <c r="N199">
        <f t="shared" si="245"/>
        <v>2039</v>
      </c>
      <c r="O199">
        <f t="shared" si="246"/>
        <v>56</v>
      </c>
      <c r="P199" s="11">
        <f t="shared" ref="P199:P262" si="254">I199*12</f>
        <v>19162.696958016291</v>
      </c>
      <c r="Q199" s="11">
        <f>$AD199*I199/(Calculations!$C$18^(A199-1+Calculations!$B$1/30))</f>
        <v>861.26963997486541</v>
      </c>
      <c r="R199" s="11">
        <f>IF(Q199=0,0,SUM(Q199:Q$1071)*I199/Q199)</f>
        <v>490492.29444838158</v>
      </c>
      <c r="S199" s="11">
        <f>IF(S198&gt;0,MAX((S198+I199/2)*(Calculations!$C$18-1)+S198-I199,0),IF(AND(Personal!$G$28=Valuation!C199,Personal!$G$28&gt;Valuation!C198),Personal!$G$26,0))</f>
        <v>0</v>
      </c>
      <c r="T199">
        <f t="shared" si="237"/>
        <v>0</v>
      </c>
      <c r="U199" s="11"/>
      <c r="V199" s="121">
        <f>VLOOKUP(E199,Rates2,5)*VLOOKUP(E199,Mort_Imp_Retirees,C199-'Mort Imp Cume'!$C$4+2)</f>
        <v>2.4013269110570581E-4</v>
      </c>
      <c r="W199" s="15">
        <f t="shared" si="247"/>
        <v>0.99975986730889432</v>
      </c>
      <c r="X199" s="121">
        <f>VLOOKUP(F199,Rates2,6)*VLOOKUP(F199,Mort_Imp_Survivors,C199-'Mort Imp Cume'!$C$4+2)</f>
        <v>1.6143650429974825E-4</v>
      </c>
      <c r="Y199" s="15">
        <f t="shared" si="248"/>
        <v>0.99983856349570022</v>
      </c>
      <c r="Z199" s="121">
        <f>VLOOKUP(F199,Rates2,7)*VLOOKUP(F199,Mort_Imp_Survivors,C199-'Mort Imp Cume'!$C$4+2)</f>
        <v>4.784175611296637E-4</v>
      </c>
      <c r="AA199" s="15">
        <f t="shared" si="249"/>
        <v>0.99952158243887035</v>
      </c>
      <c r="AB199" s="68">
        <f>PRODUCT(W$4:W198)</f>
        <v>0.97344492942653826</v>
      </c>
      <c r="AC199" s="15">
        <f>PRODUCT(Y$4:Y198)</f>
        <v>0.98121063186614332</v>
      </c>
      <c r="AD199" s="15">
        <f>PRODUCT(AA$4:AA198)</f>
        <v>0.94625466134499481</v>
      </c>
      <c r="AE199" s="15">
        <f t="shared" si="238"/>
        <v>0.95515451428950693</v>
      </c>
      <c r="AF199" s="15">
        <f t="shared" si="239"/>
        <v>1.8290415137031359E-2</v>
      </c>
      <c r="AG199" s="15">
        <f t="shared" si="240"/>
        <v>2.2932679624415323E-4</v>
      </c>
      <c r="AH199" s="15">
        <f t="shared" si="241"/>
        <v>2.5564215557276899E-2</v>
      </c>
      <c r="AI199" s="15">
        <f t="shared" si="250"/>
        <v>9.9085501618481273E-4</v>
      </c>
      <c r="AJ199" s="15">
        <f t="shared" si="251"/>
        <v>2.337559505463985E-4</v>
      </c>
      <c r="AK199" s="15">
        <f t="shared" si="242"/>
        <v>1.6642717551212734E-4</v>
      </c>
      <c r="AL199">
        <f>IF(AL198&gt;0,AL198+1,IF(AND(B199="January",C199&gt;=Personal!$G$28,F199&lt;=100,AL198=0),1,0))</f>
        <v>0</v>
      </c>
      <c r="AM199">
        <f t="shared" si="252"/>
        <v>0</v>
      </c>
    </row>
    <row r="200" spans="1:39" x14ac:dyDescent="0.2">
      <c r="A200">
        <f t="shared" si="243"/>
        <v>196</v>
      </c>
      <c r="B200" t="str">
        <f t="shared" si="180"/>
        <v>May</v>
      </c>
      <c r="C200">
        <f t="shared" si="235"/>
        <v>2039</v>
      </c>
      <c r="D200">
        <f t="shared" si="182"/>
        <v>203905</v>
      </c>
      <c r="E200">
        <f t="shared" ref="E200:F200" si="255">E188+1</f>
        <v>58</v>
      </c>
      <c r="F200">
        <f t="shared" si="255"/>
        <v>56</v>
      </c>
      <c r="G200" s="11">
        <f>G199*IF($B200="January",(1+IF(C200&gt;Personal!$L$18+1,Calculations!$B$14,Calculations!$B$13)),1)</f>
        <v>2109.8988726815273</v>
      </c>
      <c r="H200" s="11">
        <f>IF(AND(Career!$F$15="Yes",$E200=62,$E199=61),G200,H199*IF($B200="January",(1+IF(C200&gt;Personal!$L$18+1,Calculations!$C$14,Calculations!$C$13)),1))</f>
        <v>1814.6493331454822</v>
      </c>
      <c r="I200" s="11">
        <f>H200*(1-'Retiree Assumptions'!$F$8)</f>
        <v>1596.8914131680242</v>
      </c>
      <c r="J200" s="11"/>
      <c r="K200">
        <f>IF(OR(AND(L201=0,L200&gt;0,S200=0,S199&gt;0),AND(L200=0,L199&gt;0,S200&gt;0,S199&gt;0),AND(L189=0,L188&gt;0,S188=0),AND(B200="February",C200&gt;=Personal!$G$28,C200&lt;=Personal!$G$28+5,L199&gt;0),AND(B200="February",MOD(C200-Personal!$G$28,5)=0,L199&gt;0)),K199+1,K199)</f>
        <v>1</v>
      </c>
      <c r="L200">
        <f>IF(AND(C200&gt;=Personal!$G$28,MAX(L$5:L199)&lt;$AO$8,OR(S199&gt;0,S200&gt;0)),L199+1,0)</f>
        <v>0</v>
      </c>
      <c r="M200" t="str">
        <f>IF(AND(C200&gt;=Personal!$G$28,MAX(L$5:L199)&lt;$AO$8,OR(S199&gt;0,S200&gt;0)),L199+1,"")</f>
        <v/>
      </c>
      <c r="N200">
        <f t="shared" si="245"/>
        <v>2039</v>
      </c>
      <c r="O200">
        <f t="shared" si="246"/>
        <v>56</v>
      </c>
      <c r="P200" s="11">
        <f t="shared" si="254"/>
        <v>19162.696958016291</v>
      </c>
      <c r="Q200" s="11">
        <f>$AD200*I200/(Calculations!$C$18^(A200-1+Calculations!$B$1/30))</f>
        <v>858.37941210919473</v>
      </c>
      <c r="R200" s="11">
        <f>IF(Q200=0,0,SUM(Q200:Q$1071)*I200/Q200)</f>
        <v>490541.55052817171</v>
      </c>
      <c r="S200" s="11">
        <f>IF(S199&gt;0,MAX((S199+I200/2)*(Calculations!$C$18-1)+S199-I200,0),IF(AND(Personal!$G$28=Valuation!C200,Personal!$G$28&gt;Valuation!C199),Personal!$G$26,0))</f>
        <v>0</v>
      </c>
      <c r="T200">
        <f t="shared" si="237"/>
        <v>0</v>
      </c>
      <c r="U200" s="11"/>
      <c r="V200" s="121">
        <f>VLOOKUP(E200,Rates2,5)*VLOOKUP(E200,Mort_Imp_Retirees,C200-'Mort Imp Cume'!$C$4+2)</f>
        <v>2.4013269110570581E-4</v>
      </c>
      <c r="W200" s="15">
        <f t="shared" si="247"/>
        <v>0.99975986730889432</v>
      </c>
      <c r="X200" s="121">
        <f>VLOOKUP(F200,Rates2,6)*VLOOKUP(F200,Mort_Imp_Survivors,C200-'Mort Imp Cume'!$C$4+2)</f>
        <v>1.6143650429974825E-4</v>
      </c>
      <c r="Y200" s="15">
        <f t="shared" si="248"/>
        <v>0.99983856349570022</v>
      </c>
      <c r="Z200" s="121">
        <f>VLOOKUP(F200,Rates2,7)*VLOOKUP(F200,Mort_Imp_Survivors,C200-'Mort Imp Cume'!$C$4+2)</f>
        <v>4.784175611296637E-4</v>
      </c>
      <c r="AA200" s="15">
        <f t="shared" si="249"/>
        <v>0.99952158243887035</v>
      </c>
      <c r="AB200" s="68">
        <f>PRODUCT(W$4:W199)</f>
        <v>0.97321117347599184</v>
      </c>
      <c r="AC200" s="15">
        <f>PRODUCT(Y$4:Y199)</f>
        <v>0.98105222865175312</v>
      </c>
      <c r="AD200" s="15">
        <f>PRODUCT(AA$4:AA199)</f>
        <v>0.9458019564977066</v>
      </c>
      <c r="AE200" s="15">
        <f t="shared" si="238"/>
        <v>0.95477099068740967</v>
      </c>
      <c r="AF200" s="15">
        <f t="shared" si="239"/>
        <v>1.8440182788582119E-2</v>
      </c>
      <c r="AG200" s="15">
        <f t="shared" si="240"/>
        <v>2.2923471455722492E-4</v>
      </c>
      <c r="AH200" s="15">
        <f t="shared" si="241"/>
        <v>2.5781311983861948E-2</v>
      </c>
      <c r="AI200" s="15">
        <f t="shared" si="250"/>
        <v>1.0075145401462621E-3</v>
      </c>
      <c r="AJ200" s="15">
        <f t="shared" si="251"/>
        <v>2.3369981810093181E-4</v>
      </c>
      <c r="AK200" s="15">
        <f t="shared" si="242"/>
        <v>1.6646912354542512E-4</v>
      </c>
      <c r="AL200">
        <f>IF(AL199&gt;0,AL199+1,IF(AND(B200="January",C200&gt;=Personal!$G$28,F200&lt;=100,AL199=0),1,0))</f>
        <v>0</v>
      </c>
      <c r="AM200">
        <f t="shared" si="252"/>
        <v>0</v>
      </c>
    </row>
    <row r="201" spans="1:39" x14ac:dyDescent="0.2">
      <c r="A201">
        <f t="shared" si="243"/>
        <v>197</v>
      </c>
      <c r="B201" t="str">
        <f t="shared" si="180"/>
        <v>June</v>
      </c>
      <c r="C201">
        <f t="shared" si="235"/>
        <v>2039</v>
      </c>
      <c r="D201">
        <f t="shared" si="182"/>
        <v>203906</v>
      </c>
      <c r="E201">
        <f t="shared" ref="E201:F201" si="256">E189+1</f>
        <v>58</v>
      </c>
      <c r="F201">
        <f t="shared" si="256"/>
        <v>56</v>
      </c>
      <c r="G201" s="11">
        <f>G200*IF($B201="January",(1+IF(C201&gt;Personal!$L$18+1,Calculations!$B$14,Calculations!$B$13)),1)</f>
        <v>2109.8988726815273</v>
      </c>
      <c r="H201" s="11">
        <f>IF(AND(Career!$F$15="Yes",$E201=62,$E200=61),G201,H200*IF($B201="January",(1+IF(C201&gt;Personal!$L$18+1,Calculations!$C$14,Calculations!$C$13)),1))</f>
        <v>1814.6493331454822</v>
      </c>
      <c r="I201" s="11">
        <f>H201*(1-'Retiree Assumptions'!$F$8)</f>
        <v>1596.8914131680242</v>
      </c>
      <c r="J201" s="11"/>
      <c r="K201">
        <f>IF(OR(AND(L202=0,L201&gt;0,S201=0,S200&gt;0),AND(L201=0,L200&gt;0,S201&gt;0,S200&gt;0),AND(L190=0,L189&gt;0,S189=0),AND(B201="February",C201&gt;=Personal!$G$28,C201&lt;=Personal!$G$28+5,L200&gt;0),AND(B201="February",MOD(C201-Personal!$G$28,5)=0,L200&gt;0)),K200+1,K200)</f>
        <v>1</v>
      </c>
      <c r="L201">
        <f>IF(AND(C201&gt;=Personal!$G$28,MAX(L$5:L200)&lt;$AO$8,OR(S200&gt;0,S201&gt;0)),L200+1,0)</f>
        <v>0</v>
      </c>
      <c r="M201" t="str">
        <f>IF(AND(C201&gt;=Personal!$G$28,MAX(L$5:L200)&lt;$AO$8,OR(S200&gt;0,S201&gt;0)),L200+1,"")</f>
        <v/>
      </c>
      <c r="N201">
        <f t="shared" si="245"/>
        <v>2039</v>
      </c>
      <c r="O201">
        <f t="shared" si="246"/>
        <v>56</v>
      </c>
      <c r="P201" s="11">
        <f t="shared" si="254"/>
        <v>19162.696958016291</v>
      </c>
      <c r="Q201" s="11">
        <f>$AD201*I201/(Calculations!$C$18^(A201-1+Calculations!$B$1/30))</f>
        <v>855.4988832004218</v>
      </c>
      <c r="R201" s="11">
        <f>IF(Q201=0,0,SUM(Q201:Q$1071)*I201/Q201)</f>
        <v>490590.97245687724</v>
      </c>
      <c r="S201" s="11">
        <f>IF(S200&gt;0,MAX((S200+I201/2)*(Calculations!$C$18-1)+S200-I201,0),IF(AND(Personal!$G$28=Valuation!C201,Personal!$G$28&gt;Valuation!C200),Personal!$G$26,0))</f>
        <v>0</v>
      </c>
      <c r="T201">
        <f t="shared" si="237"/>
        <v>0</v>
      </c>
      <c r="U201" s="11"/>
      <c r="V201" s="121">
        <f>VLOOKUP(E201,Rates2,5)*VLOOKUP(E201,Mort_Imp_Retirees,C201-'Mort Imp Cume'!$C$4+2)</f>
        <v>2.4013269110570581E-4</v>
      </c>
      <c r="W201" s="15">
        <f t="shared" si="247"/>
        <v>0.99975986730889432</v>
      </c>
      <c r="X201" s="121">
        <f>VLOOKUP(F201,Rates2,6)*VLOOKUP(F201,Mort_Imp_Survivors,C201-'Mort Imp Cume'!$C$4+2)</f>
        <v>1.6143650429974825E-4</v>
      </c>
      <c r="Y201" s="15">
        <f t="shared" si="248"/>
        <v>0.99983856349570022</v>
      </c>
      <c r="Z201" s="121">
        <f>VLOOKUP(F201,Rates2,7)*VLOOKUP(F201,Mort_Imp_Survivors,C201-'Mort Imp Cume'!$C$4+2)</f>
        <v>4.784175611296637E-4</v>
      </c>
      <c r="AA201" s="15">
        <f t="shared" si="249"/>
        <v>0.99952158243887035</v>
      </c>
      <c r="AB201" s="68">
        <f>PRODUCT(W$4:W200)</f>
        <v>0.97297747365789089</v>
      </c>
      <c r="AC201" s="15">
        <f>PRODUCT(Y$4:Y200)</f>
        <v>0.98089385100942406</v>
      </c>
      <c r="AD201" s="15">
        <f>PRODUCT(AA$4:AA200)</f>
        <v>0.94534946823236732</v>
      </c>
      <c r="AE201" s="15">
        <f t="shared" si="238"/>
        <v>0.95438762108170905</v>
      </c>
      <c r="AF201" s="15">
        <f t="shared" si="239"/>
        <v>1.8589852576181846E-2</v>
      </c>
      <c r="AG201" s="15">
        <f t="shared" si="240"/>
        <v>2.2914266984389587E-4</v>
      </c>
      <c r="AH201" s="15">
        <f t="shared" si="241"/>
        <v>2.5998212466017131E-2</v>
      </c>
      <c r="AI201" s="15">
        <f t="shared" si="250"/>
        <v>1.0243138760919757E-3</v>
      </c>
      <c r="AJ201" s="15">
        <f t="shared" si="251"/>
        <v>2.3364369913470031E-4</v>
      </c>
      <c r="AK201" s="15">
        <f t="shared" si="242"/>
        <v>1.6651100269610657E-4</v>
      </c>
      <c r="AL201">
        <f>IF(AL200&gt;0,AL200+1,IF(AND(B201="January",C201&gt;=Personal!$G$28,F201&lt;=100,AL200=0),1,0))</f>
        <v>0</v>
      </c>
      <c r="AM201">
        <f t="shared" si="252"/>
        <v>0</v>
      </c>
    </row>
    <row r="202" spans="1:39" x14ac:dyDescent="0.2">
      <c r="A202">
        <f t="shared" si="243"/>
        <v>198</v>
      </c>
      <c r="B202" t="str">
        <f t="shared" si="180"/>
        <v>July</v>
      </c>
      <c r="C202">
        <f t="shared" si="235"/>
        <v>2039</v>
      </c>
      <c r="D202">
        <f t="shared" si="182"/>
        <v>203907</v>
      </c>
      <c r="E202">
        <f t="shared" ref="E202:F202" si="257">E190+1</f>
        <v>58</v>
      </c>
      <c r="F202">
        <f t="shared" si="257"/>
        <v>56</v>
      </c>
      <c r="G202" s="11">
        <f>G201*IF($B202="January",(1+IF(C202&gt;Personal!$L$18+1,Calculations!$B$14,Calculations!$B$13)),1)</f>
        <v>2109.8988726815273</v>
      </c>
      <c r="H202" s="11">
        <f>IF(AND(Career!$F$15="Yes",$E202=62,$E201=61),G202,H201*IF($B202="January",(1+IF(C202&gt;Personal!$L$18+1,Calculations!$C$14,Calculations!$C$13)),1))</f>
        <v>1814.6493331454822</v>
      </c>
      <c r="I202" s="11">
        <f>H202*(1-'Retiree Assumptions'!$F$8)</f>
        <v>1596.8914131680242</v>
      </c>
      <c r="J202" s="11"/>
      <c r="K202">
        <f>IF(OR(AND(L203=0,L202&gt;0,S202=0,S201&gt;0),AND(L202=0,L201&gt;0,S202&gt;0,S201&gt;0),AND(L191=0,L190&gt;0,S190=0),AND(B202="February",C202&gt;=Personal!$G$28,C202&lt;=Personal!$G$28+5,L201&gt;0),AND(B202="February",MOD(C202-Personal!$G$28,5)=0,L201&gt;0)),K201+1,K201)</f>
        <v>1</v>
      </c>
      <c r="L202">
        <f>IF(AND(C202&gt;=Personal!$G$28,MAX(L$5:L201)&lt;$AO$8,OR(S201&gt;0,S202&gt;0)),L201+1,0)</f>
        <v>0</v>
      </c>
      <c r="M202" t="str">
        <f>IF(AND(C202&gt;=Personal!$G$28,MAX(L$5:L201)&lt;$AO$8,OR(S201&gt;0,S202&gt;0)),L201+1,"")</f>
        <v/>
      </c>
      <c r="N202">
        <f t="shared" si="245"/>
        <v>2039</v>
      </c>
      <c r="O202">
        <f t="shared" si="246"/>
        <v>56</v>
      </c>
      <c r="P202" s="11">
        <f t="shared" si="254"/>
        <v>19162.696958016291</v>
      </c>
      <c r="Q202" s="11">
        <f>$AD202*I202/(Calculations!$C$18^(A202-1+Calculations!$B$1/30))</f>
        <v>852.62802070102134</v>
      </c>
      <c r="R202" s="11">
        <f>IF(Q202=0,0,SUM(Q202:Q$1071)*I202/Q202)</f>
        <v>490640.56079292373</v>
      </c>
      <c r="S202" s="11">
        <f>IF(S201&gt;0,MAX((S201+I202/2)*(Calculations!$C$18-1)+S201-I202,0),IF(AND(Personal!$G$28=Valuation!C202,Personal!$G$28&gt;Valuation!C201),Personal!$G$26,0))</f>
        <v>0</v>
      </c>
      <c r="T202">
        <f t="shared" si="237"/>
        <v>0</v>
      </c>
      <c r="U202" s="11"/>
      <c r="V202" s="121">
        <f>VLOOKUP(E202,Rates2,5)*VLOOKUP(E202,Mort_Imp_Retirees,C202-'Mort Imp Cume'!$C$4+2)</f>
        <v>2.4013269110570581E-4</v>
      </c>
      <c r="W202" s="15">
        <f t="shared" si="247"/>
        <v>0.99975986730889432</v>
      </c>
      <c r="X202" s="121">
        <f>VLOOKUP(F202,Rates2,6)*VLOOKUP(F202,Mort_Imp_Survivors,C202-'Mort Imp Cume'!$C$4+2)</f>
        <v>1.6143650429974825E-4</v>
      </c>
      <c r="Y202" s="15">
        <f t="shared" si="248"/>
        <v>0.99983856349570022</v>
      </c>
      <c r="Z202" s="121">
        <f>VLOOKUP(F202,Rates2,7)*VLOOKUP(F202,Mort_Imp_Survivors,C202-'Mort Imp Cume'!$C$4+2)</f>
        <v>4.784175611296637E-4</v>
      </c>
      <c r="AA202" s="15">
        <f t="shared" si="249"/>
        <v>0.99952158243887035</v>
      </c>
      <c r="AB202" s="68">
        <f>PRODUCT(W$4:W201)</f>
        <v>0.97274382995875619</v>
      </c>
      <c r="AC202" s="15">
        <f>PRODUCT(Y$4:Y201)</f>
        <v>0.98073549893502798</v>
      </c>
      <c r="AD202" s="15">
        <f>PRODUCT(AA$4:AA201)</f>
        <v>0.94489719644536041</v>
      </c>
      <c r="AE202" s="15">
        <f t="shared" si="238"/>
        <v>0.95400440541057074</v>
      </c>
      <c r="AF202" s="15">
        <f t="shared" si="239"/>
        <v>1.8739424548185418E-2</v>
      </c>
      <c r="AG202" s="15">
        <f t="shared" si="240"/>
        <v>2.2905066208932009E-4</v>
      </c>
      <c r="AH202" s="15">
        <f t="shared" si="241"/>
        <v>2.6214917134459306E-2</v>
      </c>
      <c r="AI202" s="15">
        <f t="shared" si="250"/>
        <v>1.0412529067845323E-3</v>
      </c>
      <c r="AJ202" s="15">
        <f t="shared" si="251"/>
        <v>2.3358759364446721E-4</v>
      </c>
      <c r="AK202" s="15">
        <f t="shared" si="242"/>
        <v>1.6655281301672663E-4</v>
      </c>
      <c r="AL202">
        <f>IF(AL201&gt;0,AL201+1,IF(AND(B202="January",C202&gt;=Personal!$G$28,F202&lt;=100,AL201=0),1,0))</f>
        <v>0</v>
      </c>
      <c r="AM202">
        <f t="shared" si="252"/>
        <v>0</v>
      </c>
    </row>
    <row r="203" spans="1:39" x14ac:dyDescent="0.2">
      <c r="A203">
        <f t="shared" si="243"/>
        <v>199</v>
      </c>
      <c r="B203" t="str">
        <f t="shared" si="180"/>
        <v>August</v>
      </c>
      <c r="C203">
        <f t="shared" si="235"/>
        <v>2039</v>
      </c>
      <c r="D203">
        <f t="shared" si="182"/>
        <v>203908</v>
      </c>
      <c r="E203">
        <f t="shared" ref="E203:F203" si="258">E191+1</f>
        <v>58</v>
      </c>
      <c r="F203">
        <f t="shared" si="258"/>
        <v>56</v>
      </c>
      <c r="G203" s="11">
        <f>G202*IF($B203="January",(1+IF(C203&gt;Personal!$L$18+1,Calculations!$B$14,Calculations!$B$13)),1)</f>
        <v>2109.8988726815273</v>
      </c>
      <c r="H203" s="11">
        <f>IF(AND(Career!$F$15="Yes",$E203=62,$E202=61),G203,H202*IF($B203="January",(1+IF(C203&gt;Personal!$L$18+1,Calculations!$C$14,Calculations!$C$13)),1))</f>
        <v>1814.6493331454822</v>
      </c>
      <c r="I203" s="11">
        <f>H203*(1-'Retiree Assumptions'!$F$8)</f>
        <v>1596.8914131680242</v>
      </c>
      <c r="J203" s="11"/>
      <c r="K203">
        <f>IF(OR(AND(L204=0,L203&gt;0,S203=0,S202&gt;0),AND(L203=0,L202&gt;0,S203&gt;0,S202&gt;0),AND(L192=0,L191&gt;0,S191=0),AND(B203="February",C203&gt;=Personal!$G$28,C203&lt;=Personal!$G$28+5,L202&gt;0),AND(B203="February",MOD(C203-Personal!$G$28,5)=0,L202&gt;0)),K202+1,K202)</f>
        <v>1</v>
      </c>
      <c r="L203">
        <f>IF(AND(C203&gt;=Personal!$G$28,MAX(L$5:L202)&lt;$AO$8,OR(S202&gt;0,S203&gt;0)),L202+1,0)</f>
        <v>0</v>
      </c>
      <c r="M203" t="str">
        <f>IF(AND(C203&gt;=Personal!$G$28,MAX(L$5:L202)&lt;$AO$8,OR(S202&gt;0,S203&gt;0)),L202+1,"")</f>
        <v/>
      </c>
      <c r="N203">
        <f t="shared" si="245"/>
        <v>2039</v>
      </c>
      <c r="O203">
        <f t="shared" si="246"/>
        <v>56</v>
      </c>
      <c r="P203" s="11">
        <f t="shared" si="254"/>
        <v>19162.696958016291</v>
      </c>
      <c r="Q203" s="11">
        <f>$AD203*I203/(Calculations!$C$18^(A203-1+Calculations!$B$1/30))</f>
        <v>849.76679217269009</v>
      </c>
      <c r="R203" s="11">
        <f>IF(Q203=0,0,SUM(Q203:Q$1071)*I203/Q203)</f>
        <v>490690.31609661732</v>
      </c>
      <c r="S203" s="11">
        <f>IF(S202&gt;0,MAX((S202+I203/2)*(Calculations!$C$18-1)+S202-I203,0),IF(AND(Personal!$G$28=Valuation!C203,Personal!$G$28&gt;Valuation!C202),Personal!$G$26,0))</f>
        <v>0</v>
      </c>
      <c r="T203">
        <f t="shared" si="237"/>
        <v>0</v>
      </c>
      <c r="U203" s="11"/>
      <c r="V203" s="121">
        <f>VLOOKUP(E203,Rates2,5)*VLOOKUP(E203,Mort_Imp_Retirees,C203-'Mort Imp Cume'!$C$4+2)</f>
        <v>2.4013269110570581E-4</v>
      </c>
      <c r="W203" s="15">
        <f t="shared" si="247"/>
        <v>0.99975986730889432</v>
      </c>
      <c r="X203" s="121">
        <f>VLOOKUP(F203,Rates2,6)*VLOOKUP(F203,Mort_Imp_Survivors,C203-'Mort Imp Cume'!$C$4+2)</f>
        <v>1.6143650429974825E-4</v>
      </c>
      <c r="Y203" s="15">
        <f t="shared" si="248"/>
        <v>0.99983856349570022</v>
      </c>
      <c r="Z203" s="121">
        <f>VLOOKUP(F203,Rates2,7)*VLOOKUP(F203,Mort_Imp_Survivors,C203-'Mort Imp Cume'!$C$4+2)</f>
        <v>4.784175611296637E-4</v>
      </c>
      <c r="AA203" s="15">
        <f t="shared" si="249"/>
        <v>0.99952158243887035</v>
      </c>
      <c r="AB203" s="68">
        <f>PRODUCT(W$4:W202)</f>
        <v>0.97251024236511174</v>
      </c>
      <c r="AC203" s="15">
        <f>PRODUCT(Y$4:Y202)</f>
        <v>0.9805771724244372</v>
      </c>
      <c r="AD203" s="15">
        <f>PRODUCT(AA$4:AA202)</f>
        <v>0.94444514103311883</v>
      </c>
      <c r="AE203" s="15">
        <f t="shared" si="238"/>
        <v>0.95362134361218542</v>
      </c>
      <c r="AF203" s="15">
        <f t="shared" si="239"/>
        <v>1.8888898752926351E-2</v>
      </c>
      <c r="AG203" s="15">
        <f t="shared" si="240"/>
        <v>2.2895869127865752E-4</v>
      </c>
      <c r="AH203" s="15">
        <f t="shared" si="241"/>
        <v>2.643142611982794E-2</v>
      </c>
      <c r="AI203" s="15">
        <f t="shared" si="250"/>
        <v>1.0583315150602852E-3</v>
      </c>
      <c r="AJ203" s="15">
        <f t="shared" si="251"/>
        <v>2.3353150162699646E-4</v>
      </c>
      <c r="AK203" s="15">
        <f t="shared" si="242"/>
        <v>1.6659455455980725E-4</v>
      </c>
      <c r="AL203">
        <f>IF(AL202&gt;0,AL202+1,IF(AND(B203="January",C203&gt;=Personal!$G$28,F203&lt;=100,AL202=0),1,0))</f>
        <v>0</v>
      </c>
      <c r="AM203">
        <f t="shared" si="252"/>
        <v>0</v>
      </c>
    </row>
    <row r="204" spans="1:39" x14ac:dyDescent="0.2">
      <c r="A204">
        <f t="shared" si="243"/>
        <v>200</v>
      </c>
      <c r="B204" t="str">
        <f t="shared" si="180"/>
        <v>September</v>
      </c>
      <c r="C204">
        <f t="shared" si="235"/>
        <v>2039</v>
      </c>
      <c r="D204">
        <f t="shared" si="182"/>
        <v>203909</v>
      </c>
      <c r="E204">
        <f t="shared" ref="E204:F204" si="259">E192+1</f>
        <v>58</v>
      </c>
      <c r="F204">
        <f t="shared" si="259"/>
        <v>56</v>
      </c>
      <c r="G204" s="11">
        <f>G203*IF($B204="January",(1+IF(C204&gt;Personal!$L$18+1,Calculations!$B$14,Calculations!$B$13)),1)</f>
        <v>2109.8988726815273</v>
      </c>
      <c r="H204" s="11">
        <f>IF(AND(Career!$F$15="Yes",$E204=62,$E203=61),G204,H203*IF($B204="January",(1+IF(C204&gt;Personal!$L$18+1,Calculations!$C$14,Calculations!$C$13)),1))</f>
        <v>1814.6493331454822</v>
      </c>
      <c r="I204" s="11">
        <f>H204*(1-'Retiree Assumptions'!$F$8)</f>
        <v>1596.8914131680242</v>
      </c>
      <c r="J204" s="11"/>
      <c r="K204">
        <f>IF(OR(AND(L205=0,L204&gt;0,S204=0,S203&gt;0),AND(L204=0,L203&gt;0,S204&gt;0,S203&gt;0),AND(L193=0,L192&gt;0,S192=0),AND(B204="February",C204&gt;=Personal!$G$28,C204&lt;=Personal!$G$28+5,L203&gt;0),AND(B204="February",MOD(C204-Personal!$G$28,5)=0,L203&gt;0)),K203+1,K203)</f>
        <v>1</v>
      </c>
      <c r="L204">
        <f>IF(AND(C204&gt;=Personal!$G$28,MAX(L$5:L203)&lt;$AO$8,OR(S203&gt;0,S204&gt;0)),L203+1,0)</f>
        <v>0</v>
      </c>
      <c r="M204" t="str">
        <f>IF(AND(C204&gt;=Personal!$G$28,MAX(L$5:L203)&lt;$AO$8,OR(S203&gt;0,S204&gt;0)),L203+1,"")</f>
        <v/>
      </c>
      <c r="N204">
        <f t="shared" si="245"/>
        <v>2039</v>
      </c>
      <c r="O204">
        <f t="shared" si="246"/>
        <v>56</v>
      </c>
      <c r="P204" s="11">
        <f t="shared" si="254"/>
        <v>19162.696958016291</v>
      </c>
      <c r="Q204" s="11">
        <f>$AD204*I204/(Calculations!$C$18^(A204-1+Calculations!$B$1/30))</f>
        <v>846.91516528598038</v>
      </c>
      <c r="R204" s="11">
        <f>IF(Q204=0,0,SUM(Q204:Q$1071)*I204/Q204)</f>
        <v>490740.23893015046</v>
      </c>
      <c r="S204" s="11">
        <f>IF(S203&gt;0,MAX((S203+I204/2)*(Calculations!$C$18-1)+S203-I204,0),IF(AND(Personal!$G$28=Valuation!C204,Personal!$G$28&gt;Valuation!C203),Personal!$G$26,0))</f>
        <v>0</v>
      </c>
      <c r="T204">
        <f t="shared" si="237"/>
        <v>0</v>
      </c>
      <c r="U204" s="11"/>
      <c r="V204" s="121">
        <f>VLOOKUP(E204,Rates2,5)*VLOOKUP(E204,Mort_Imp_Retirees,C204-'Mort Imp Cume'!$C$4+2)</f>
        <v>2.4013269110570581E-4</v>
      </c>
      <c r="W204" s="15">
        <f t="shared" si="247"/>
        <v>0.99975986730889432</v>
      </c>
      <c r="X204" s="121">
        <f>VLOOKUP(F204,Rates2,6)*VLOOKUP(F204,Mort_Imp_Survivors,C204-'Mort Imp Cume'!$C$4+2)</f>
        <v>1.6143650429974825E-4</v>
      </c>
      <c r="Y204" s="15">
        <f t="shared" si="248"/>
        <v>0.99983856349570022</v>
      </c>
      <c r="Z204" s="121">
        <f>VLOOKUP(F204,Rates2,7)*VLOOKUP(F204,Mort_Imp_Survivors,C204-'Mort Imp Cume'!$C$4+2)</f>
        <v>4.784175611296637E-4</v>
      </c>
      <c r="AA204" s="15">
        <f t="shared" si="249"/>
        <v>0.99952158243887035</v>
      </c>
      <c r="AB204" s="68">
        <f>PRODUCT(W$4:W203)</f>
        <v>0.97227671086348477</v>
      </c>
      <c r="AC204" s="15">
        <f>PRODUCT(Y$4:Y203)</f>
        <v>0.9804188714735248</v>
      </c>
      <c r="AD204" s="15">
        <f>PRODUCT(AA$4:AA203)</f>
        <v>0.94399330189212505</v>
      </c>
      <c r="AE204" s="15">
        <f t="shared" si="238"/>
        <v>0.95323843562476829</v>
      </c>
      <c r="AF204" s="15">
        <f t="shared" si="239"/>
        <v>1.903827523871646E-2</v>
      </c>
      <c r="AG204" s="15">
        <f t="shared" si="240"/>
        <v>2.28866757397074E-4</v>
      </c>
      <c r="AH204" s="15">
        <f t="shared" si="241"/>
        <v>2.6647739552685172E-2</v>
      </c>
      <c r="AI204" s="15">
        <f t="shared" si="250"/>
        <v>1.0755495838300801E-3</v>
      </c>
      <c r="AJ204" s="15">
        <f t="shared" si="251"/>
        <v>2.3347542307905283E-4</v>
      </c>
      <c r="AK204" s="15">
        <f t="shared" si="242"/>
        <v>1.666362273778373E-4</v>
      </c>
      <c r="AL204">
        <f>IF(AL203&gt;0,AL203+1,IF(AND(B204="January",C204&gt;=Personal!$G$28,F204&lt;=100,AL203=0),1,0))</f>
        <v>0</v>
      </c>
      <c r="AM204">
        <f t="shared" si="252"/>
        <v>0</v>
      </c>
    </row>
    <row r="205" spans="1:39" x14ac:dyDescent="0.2">
      <c r="A205">
        <f t="shared" si="243"/>
        <v>201</v>
      </c>
      <c r="B205" t="str">
        <f t="shared" si="180"/>
        <v>October</v>
      </c>
      <c r="C205">
        <f t="shared" si="235"/>
        <v>2039</v>
      </c>
      <c r="D205">
        <f t="shared" si="182"/>
        <v>203910</v>
      </c>
      <c r="E205">
        <f t="shared" ref="E205:F205" si="260">E193+1</f>
        <v>58</v>
      </c>
      <c r="F205">
        <f t="shared" si="260"/>
        <v>56</v>
      </c>
      <c r="G205" s="11">
        <f>G204*IF($B205="January",(1+IF(C205&gt;Personal!$L$18+1,Calculations!$B$14,Calculations!$B$13)),1)</f>
        <v>2109.8988726815273</v>
      </c>
      <c r="H205" s="11">
        <f>IF(AND(Career!$F$15="Yes",$E205=62,$E204=61),G205,H204*IF($B205="January",(1+IF(C205&gt;Personal!$L$18+1,Calculations!$C$14,Calculations!$C$13)),1))</f>
        <v>1814.6493331454822</v>
      </c>
      <c r="I205" s="11">
        <f>H205*(1-'Retiree Assumptions'!$F$8)</f>
        <v>1596.8914131680242</v>
      </c>
      <c r="J205" s="11"/>
      <c r="K205">
        <f>IF(OR(AND(L206=0,L205&gt;0,S205=0,S204&gt;0),AND(L205=0,L204&gt;0,S205&gt;0,S204&gt;0),AND(L194=0,L193&gt;0,S193=0),AND(B205="February",C205&gt;=Personal!$G$28,C205&lt;=Personal!$G$28+5,L204&gt;0),AND(B205="February",MOD(C205-Personal!$G$28,5)=0,L204&gt;0)),K204+1,K204)</f>
        <v>1</v>
      </c>
      <c r="L205">
        <f>IF(AND(C205&gt;=Personal!$G$28,MAX(L$5:L204)&lt;$AO$8,OR(S204&gt;0,S205&gt;0)),L204+1,0)</f>
        <v>0</v>
      </c>
      <c r="M205" t="str">
        <f>IF(AND(C205&gt;=Personal!$G$28,MAX(L$5:L204)&lt;$AO$8,OR(S204&gt;0,S205&gt;0)),L204+1,"")</f>
        <v/>
      </c>
      <c r="N205">
        <f t="shared" si="245"/>
        <v>2039</v>
      </c>
      <c r="O205">
        <f t="shared" si="246"/>
        <v>56</v>
      </c>
      <c r="P205" s="11">
        <f t="shared" si="254"/>
        <v>19162.696958016291</v>
      </c>
      <c r="Q205" s="11">
        <f>$AD205*I205/(Calculations!$C$18^(A205-1+Calculations!$B$1/30))</f>
        <v>844.0731078199351</v>
      </c>
      <c r="R205" s="11">
        <f>IF(Q205=0,0,SUM(Q205:Q$1071)*I205/Q205)</f>
        <v>490790.32985760883</v>
      </c>
      <c r="S205" s="11">
        <f>IF(S204&gt;0,MAX((S204+I205/2)*(Calculations!$C$18-1)+S204-I205,0),IF(AND(Personal!$G$28=Valuation!C205,Personal!$G$28&gt;Valuation!C204),Personal!$G$26,0))</f>
        <v>0</v>
      </c>
      <c r="T205">
        <f t="shared" si="237"/>
        <v>0</v>
      </c>
      <c r="U205" s="11"/>
      <c r="V205" s="121">
        <f>VLOOKUP(E205,Rates2,5)*VLOOKUP(E205,Mort_Imp_Retirees,C205-'Mort Imp Cume'!$C$4+2)</f>
        <v>2.4013269110570581E-4</v>
      </c>
      <c r="W205" s="15">
        <f t="shared" si="247"/>
        <v>0.99975986730889432</v>
      </c>
      <c r="X205" s="121">
        <f>VLOOKUP(F205,Rates2,6)*VLOOKUP(F205,Mort_Imp_Survivors,C205-'Mort Imp Cume'!$C$4+2)</f>
        <v>1.6143650429974825E-4</v>
      </c>
      <c r="Y205" s="15">
        <f t="shared" si="248"/>
        <v>0.99983856349570022</v>
      </c>
      <c r="Z205" s="121">
        <f>VLOOKUP(F205,Rates2,7)*VLOOKUP(F205,Mort_Imp_Survivors,C205-'Mort Imp Cume'!$C$4+2)</f>
        <v>4.784175611296637E-4</v>
      </c>
      <c r="AA205" s="15">
        <f t="shared" si="249"/>
        <v>0.99952158243887035</v>
      </c>
      <c r="AB205" s="68">
        <f>PRODUCT(W$4:W204)</f>
        <v>0.97204323544040572</v>
      </c>
      <c r="AC205" s="15">
        <f>PRODUCT(Y$4:Y204)</f>
        <v>0.98026059607816463</v>
      </c>
      <c r="AD205" s="15">
        <f>PRODUCT(AA$4:AA204)</f>
        <v>0.94354167891891105</v>
      </c>
      <c r="AE205" s="15">
        <f t="shared" si="238"/>
        <v>0.95285568138655985</v>
      </c>
      <c r="AF205" s="15">
        <f t="shared" si="239"/>
        <v>1.9187554053845892E-2</v>
      </c>
      <c r="AG205" s="15">
        <f t="shared" si="240"/>
        <v>2.287748604297414E-4</v>
      </c>
      <c r="AH205" s="15">
        <f t="shared" si="241"/>
        <v>2.6863857563515833E-2</v>
      </c>
      <c r="AI205" s="15">
        <f t="shared" si="250"/>
        <v>1.0929069960784257E-3</v>
      </c>
      <c r="AJ205" s="15">
        <f t="shared" si="251"/>
        <v>2.3341935799740181E-4</v>
      </c>
      <c r="AK205" s="15">
        <f t="shared" si="242"/>
        <v>1.6667783152327285E-4</v>
      </c>
      <c r="AL205">
        <f>IF(AL204&gt;0,AL204+1,IF(AND(B205="January",C205&gt;=Personal!$G$28,F205&lt;=100,AL204=0),1,0))</f>
        <v>0</v>
      </c>
      <c r="AM205">
        <f t="shared" si="252"/>
        <v>0</v>
      </c>
    </row>
    <row r="206" spans="1:39" x14ac:dyDescent="0.2">
      <c r="A206">
        <f t="shared" si="243"/>
        <v>202</v>
      </c>
      <c r="B206" t="str">
        <f t="shared" si="180"/>
        <v>November</v>
      </c>
      <c r="C206">
        <f t="shared" si="235"/>
        <v>2039</v>
      </c>
      <c r="D206">
        <f t="shared" si="182"/>
        <v>203911</v>
      </c>
      <c r="E206">
        <f t="shared" ref="E206:F206" si="261">E194+1</f>
        <v>58</v>
      </c>
      <c r="F206">
        <f t="shared" si="261"/>
        <v>56</v>
      </c>
      <c r="G206" s="11">
        <f>G205*IF($B206="January",(1+IF(C206&gt;Personal!$L$18+1,Calculations!$B$14,Calculations!$B$13)),1)</f>
        <v>2109.8988726815273</v>
      </c>
      <c r="H206" s="11">
        <f>IF(AND(Career!$F$15="Yes",$E206=62,$E205=61),G206,H205*IF($B206="January",(1+IF(C206&gt;Personal!$L$18+1,Calculations!$C$14,Calculations!$C$13)),1))</f>
        <v>1814.6493331454822</v>
      </c>
      <c r="I206" s="11">
        <f>H206*(1-'Retiree Assumptions'!$F$8)</f>
        <v>1596.8914131680242</v>
      </c>
      <c r="J206" s="11"/>
      <c r="K206">
        <f>IF(OR(AND(L207=0,L206&gt;0,S206=0,S205&gt;0),AND(L206=0,L205&gt;0,S206&gt;0,S205&gt;0),AND(L195=0,L194&gt;0,S194=0),AND(B206="February",C206&gt;=Personal!$G$28,C206&lt;=Personal!$G$28+5,L205&gt;0),AND(B206="February",MOD(C206-Personal!$G$28,5)=0,L205&gt;0)),K205+1,K205)</f>
        <v>1</v>
      </c>
      <c r="L206">
        <f>IF(AND(C206&gt;=Personal!$G$28,MAX(L$5:L205)&lt;$AO$8,OR(S205&gt;0,S206&gt;0)),L205+1,0)</f>
        <v>0</v>
      </c>
      <c r="M206" t="str">
        <f>IF(AND(C206&gt;=Personal!$G$28,MAX(L$5:L205)&lt;$AO$8,OR(S205&gt;0,S206&gt;0)),L205+1,"")</f>
        <v/>
      </c>
      <c r="N206">
        <f t="shared" si="245"/>
        <v>2039</v>
      </c>
      <c r="O206">
        <f t="shared" si="246"/>
        <v>56</v>
      </c>
      <c r="P206" s="11">
        <f t="shared" si="254"/>
        <v>19162.696958016291</v>
      </c>
      <c r="Q206" s="11">
        <f>$AD206*I206/(Calculations!$C$18^(A206-1+Calculations!$B$1/30))</f>
        <v>841.24058766172345</v>
      </c>
      <c r="R206" s="11">
        <f>IF(Q206=0,0,SUM(Q206:Q$1071)*I206/Q206)</f>
        <v>490840.58944497711</v>
      </c>
      <c r="S206" s="11">
        <f>IF(S205&gt;0,MAX((S205+I206/2)*(Calculations!$C$18-1)+S205-I206,0),IF(AND(Personal!$G$28=Valuation!C206,Personal!$G$28&gt;Valuation!C205),Personal!$G$26,0))</f>
        <v>0</v>
      </c>
      <c r="T206">
        <f t="shared" si="237"/>
        <v>0</v>
      </c>
      <c r="U206" s="11"/>
      <c r="V206" s="121">
        <f>VLOOKUP(E206,Rates2,5)*VLOOKUP(E206,Mort_Imp_Retirees,C206-'Mort Imp Cume'!$C$4+2)</f>
        <v>2.4013269110570581E-4</v>
      </c>
      <c r="W206" s="15">
        <f t="shared" si="247"/>
        <v>0.99975986730889432</v>
      </c>
      <c r="X206" s="121">
        <f>VLOOKUP(F206,Rates2,6)*VLOOKUP(F206,Mort_Imp_Survivors,C206-'Mort Imp Cume'!$C$4+2)</f>
        <v>1.6143650429974825E-4</v>
      </c>
      <c r="Y206" s="15">
        <f t="shared" si="248"/>
        <v>0.99983856349570022</v>
      </c>
      <c r="Z206" s="121">
        <f>VLOOKUP(F206,Rates2,7)*VLOOKUP(F206,Mort_Imp_Survivors,C206-'Mort Imp Cume'!$C$4+2)</f>
        <v>4.784175611296637E-4</v>
      </c>
      <c r="AA206" s="15">
        <f t="shared" si="249"/>
        <v>0.99952158243887035</v>
      </c>
      <c r="AB206" s="68">
        <f>PRODUCT(W$4:W205)</f>
        <v>0.97180981608240835</v>
      </c>
      <c r="AC206" s="15">
        <f>PRODUCT(Y$4:Y205)</f>
        <v>0.98010234623423098</v>
      </c>
      <c r="AD206" s="15">
        <f>PRODUCT(AA$4:AA205)</f>
        <v>0.94309027201005846</v>
      </c>
      <c r="AE206" s="15">
        <f t="shared" si="238"/>
        <v>0.95247308083582494</v>
      </c>
      <c r="AF206" s="15">
        <f t="shared" si="239"/>
        <v>1.9336735246583431E-2</v>
      </c>
      <c r="AG206" s="15">
        <f t="shared" si="240"/>
        <v>2.2868300036183757E-4</v>
      </c>
      <c r="AH206" s="15">
        <f t="shared" si="241"/>
        <v>2.7079780282727502E-2</v>
      </c>
      <c r="AI206" s="15">
        <f t="shared" si="250"/>
        <v>1.1104036348641294E-3</v>
      </c>
      <c r="AJ206" s="15">
        <f t="shared" si="251"/>
        <v>2.3336330637880974E-4</v>
      </c>
      <c r="AK206" s="15">
        <f t="shared" si="242"/>
        <v>1.6671936704853676E-4</v>
      </c>
      <c r="AL206">
        <f>IF(AL205&gt;0,AL205+1,IF(AND(B206="January",C206&gt;=Personal!$G$28,F206&lt;=100,AL205=0),1,0))</f>
        <v>0</v>
      </c>
      <c r="AM206">
        <f t="shared" si="252"/>
        <v>0</v>
      </c>
    </row>
    <row r="207" spans="1:39" x14ac:dyDescent="0.2">
      <c r="A207">
        <f t="shared" si="243"/>
        <v>203</v>
      </c>
      <c r="B207" t="str">
        <f t="shared" si="180"/>
        <v>December</v>
      </c>
      <c r="C207">
        <f t="shared" si="235"/>
        <v>2039</v>
      </c>
      <c r="D207">
        <f t="shared" si="182"/>
        <v>203912</v>
      </c>
      <c r="E207">
        <f t="shared" ref="E207:F207" si="262">E195+1</f>
        <v>58</v>
      </c>
      <c r="F207">
        <f t="shared" si="262"/>
        <v>56</v>
      </c>
      <c r="G207" s="11">
        <f>G206*IF($B207="January",(1+IF(C207&gt;Personal!$L$18+1,Calculations!$B$14,Calculations!$B$13)),1)</f>
        <v>2109.8988726815273</v>
      </c>
      <c r="H207" s="11">
        <f>IF(AND(Career!$F$15="Yes",$E207=62,$E206=61),G207,H206*IF($B207="January",(1+IF(C207&gt;Personal!$L$18+1,Calculations!$C$14,Calculations!$C$13)),1))</f>
        <v>1814.6493331454822</v>
      </c>
      <c r="I207" s="11">
        <f>H207*(1-'Retiree Assumptions'!$F$8)</f>
        <v>1596.8914131680242</v>
      </c>
      <c r="J207" s="11"/>
      <c r="K207">
        <f>IF(OR(AND(L208=0,L207&gt;0,S207=0,S206&gt;0),AND(L207=0,L206&gt;0,S207&gt;0,S206&gt;0),AND(L196=0,L195&gt;0,S195=0),AND(B207="February",C207&gt;=Personal!$G$28,C207&lt;=Personal!$G$28+5,L206&gt;0),AND(B207="February",MOD(C207-Personal!$G$28,5)=0,L206&gt;0)),K206+1,K206)</f>
        <v>1</v>
      </c>
      <c r="L207">
        <f>IF(AND(C207&gt;=Personal!$G$28,MAX(L$5:L206)&lt;$AO$8,OR(S206&gt;0,S207&gt;0)),L206+1,0)</f>
        <v>0</v>
      </c>
      <c r="M207" t="str">
        <f>IF(AND(C207&gt;=Personal!$G$28,MAX(L$5:L206)&lt;$AO$8,OR(S206&gt;0,S207&gt;0)),L206+1,"")</f>
        <v/>
      </c>
      <c r="N207">
        <f t="shared" si="245"/>
        <v>2039</v>
      </c>
      <c r="O207">
        <f t="shared" si="246"/>
        <v>56</v>
      </c>
      <c r="P207" s="11">
        <f t="shared" si="254"/>
        <v>19162.696958016291</v>
      </c>
      <c r="Q207" s="11">
        <f>$AD207*I207/(Calculations!$C$18^(A207-1+Calculations!$B$1/30))</f>
        <v>838.41757280627803</v>
      </c>
      <c r="R207" s="11">
        <f>IF(Q207=0,0,SUM(Q207:Q$1071)*I207/Q207)</f>
        <v>490891.01826014591</v>
      </c>
      <c r="S207" s="11">
        <f>IF(S206&gt;0,MAX((S206+I207/2)*(Calculations!$C$18-1)+S206-I207,0),IF(AND(Personal!$G$28=Valuation!C207,Personal!$G$28&gt;Valuation!C206),Personal!$G$26,0))</f>
        <v>0</v>
      </c>
      <c r="T207">
        <f t="shared" si="237"/>
        <v>0</v>
      </c>
      <c r="U207" s="11"/>
      <c r="V207" s="121">
        <f>VLOOKUP(E207,Rates2,5)*VLOOKUP(E207,Mort_Imp_Retirees,C207-'Mort Imp Cume'!$C$4+2)</f>
        <v>2.4013269110570581E-4</v>
      </c>
      <c r="W207" s="15">
        <f t="shared" si="247"/>
        <v>0.99975986730889432</v>
      </c>
      <c r="X207" s="121">
        <f>VLOOKUP(F207,Rates2,6)*VLOOKUP(F207,Mort_Imp_Survivors,C207-'Mort Imp Cume'!$C$4+2)</f>
        <v>1.6143650429974825E-4</v>
      </c>
      <c r="Y207" s="15">
        <f t="shared" si="248"/>
        <v>0.99983856349570022</v>
      </c>
      <c r="Z207" s="121">
        <f>VLOOKUP(F207,Rates2,7)*VLOOKUP(F207,Mort_Imp_Survivors,C207-'Mort Imp Cume'!$C$4+2)</f>
        <v>4.784175611296637E-4</v>
      </c>
      <c r="AA207" s="15">
        <f t="shared" si="249"/>
        <v>0.99952158243887035</v>
      </c>
      <c r="AB207" s="68">
        <f>PRODUCT(W$4:W206)</f>
        <v>0.97157645277602955</v>
      </c>
      <c r="AC207" s="15">
        <f>PRODUCT(Y$4:Y206)</f>
        <v>0.97994412193759894</v>
      </c>
      <c r="AD207" s="15">
        <f>PRODUCT(AA$4:AA206)</f>
        <v>0.94263908106219829</v>
      </c>
      <c r="AE207" s="15">
        <f t="shared" si="238"/>
        <v>0.95209063391085336</v>
      </c>
      <c r="AF207" s="15">
        <f t="shared" si="239"/>
        <v>1.9485818865176207E-2</v>
      </c>
      <c r="AG207" s="15">
        <f t="shared" si="240"/>
        <v>2.2859117717854624E-4</v>
      </c>
      <c r="AH207" s="15">
        <f t="shared" si="241"/>
        <v>2.7295507840650549E-2</v>
      </c>
      <c r="AI207" s="15">
        <f t="shared" si="250"/>
        <v>1.1280393833198871E-3</v>
      </c>
      <c r="AJ207" s="15">
        <f t="shared" si="251"/>
        <v>2.3330726822004368E-4</v>
      </c>
      <c r="AK207" s="15">
        <f t="shared" si="242"/>
        <v>1.6676083400601915E-4</v>
      </c>
      <c r="AL207">
        <f>IF(AL206&gt;0,AL206+1,IF(AND(B207="January",C207&gt;=Personal!$G$28,F207&lt;=100,AL206=0),1,0))</f>
        <v>0</v>
      </c>
      <c r="AM207">
        <f t="shared" si="252"/>
        <v>0</v>
      </c>
    </row>
    <row r="208" spans="1:39" x14ac:dyDescent="0.2">
      <c r="A208">
        <f t="shared" si="243"/>
        <v>204</v>
      </c>
      <c r="B208" t="str">
        <f t="shared" ref="B208:B271" si="263">B196</f>
        <v>January</v>
      </c>
      <c r="C208">
        <f t="shared" si="235"/>
        <v>2040</v>
      </c>
      <c r="D208">
        <f t="shared" si="182"/>
        <v>204001</v>
      </c>
      <c r="E208">
        <f t="shared" ref="E208:F208" si="264">E196+1</f>
        <v>59</v>
      </c>
      <c r="F208">
        <f t="shared" si="264"/>
        <v>57</v>
      </c>
      <c r="G208" s="11">
        <f>G207*IF($B208="January",(1+IF(C208&gt;Personal!$L$18+1,Calculations!$B$14,Calculations!$B$13)),1)</f>
        <v>2162.6463444985652</v>
      </c>
      <c r="H208" s="11">
        <f>IF(AND(Career!$F$15="Yes",$E208=62,$E207=61),G208,H207*IF($B208="January",(1+IF(C208&gt;Personal!$L$18+1,Calculations!$C$14,Calculations!$C$13)),1))</f>
        <v>1841.8690731426643</v>
      </c>
      <c r="I208" s="11">
        <f>H208*(1-'Retiree Assumptions'!$F$8)</f>
        <v>1620.8447843655447</v>
      </c>
      <c r="J208" s="11"/>
      <c r="K208">
        <f>IF(OR(AND(L209=0,L208&gt;0,S208=0,S207&gt;0),AND(L208=0,L207&gt;0,S208&gt;0,S207&gt;0),AND(L197=0,L196&gt;0,S196=0),AND(B208="February",C208&gt;=Personal!$G$28,C208&lt;=Personal!$G$28+5,L207&gt;0),AND(B208="February",MOD(C208-Personal!$G$28,5)=0,L207&gt;0)),K207+1,K207)</f>
        <v>1</v>
      </c>
      <c r="L208">
        <f>IF(AND(C208&gt;=Personal!$G$28,MAX(L$5:L207)&lt;$AO$8,OR(S207&gt;0,S208&gt;0)),L207+1,0)</f>
        <v>0</v>
      </c>
      <c r="M208" t="str">
        <f>IF(AND(C208&gt;=Personal!$G$28,MAX(L$5:L207)&lt;$AO$8,OR(S207&gt;0,S208&gt;0)),L207+1,"")</f>
        <v/>
      </c>
      <c r="N208">
        <f t="shared" si="245"/>
        <v>2040</v>
      </c>
      <c r="O208">
        <f t="shared" si="246"/>
        <v>57</v>
      </c>
      <c r="P208" s="11">
        <f t="shared" si="254"/>
        <v>19450.137412386535</v>
      </c>
      <c r="Q208" s="11">
        <f>$AD208*I208/(Calculations!$C$18^(A208-1+Calculations!$B$1/30))</f>
        <v>848.13809182627256</v>
      </c>
      <c r="R208" s="11">
        <f>IF(Q208=0,0,SUM(Q208:Q$1071)*I208/Q208)</f>
        <v>490941.61687291786</v>
      </c>
      <c r="S208" s="11">
        <f>IF(S207&gt;0,MAX((S207+I208/2)*(Calculations!$C$18-1)+S207-I208,0),IF(AND(Personal!$G$28=Valuation!C208,Personal!$G$28&gt;Valuation!C207),Personal!$G$26,0))</f>
        <v>0</v>
      </c>
      <c r="T208">
        <f t="shared" si="237"/>
        <v>0</v>
      </c>
      <c r="U208" s="11"/>
      <c r="V208" s="121">
        <f>VLOOKUP(E208,Rates2,5)*VLOOKUP(E208,Mort_Imp_Retirees,C208-'Mort Imp Cume'!$C$4+2)</f>
        <v>2.667165869961526E-4</v>
      </c>
      <c r="W208" s="15">
        <f t="shared" si="247"/>
        <v>0.99973328341300383</v>
      </c>
      <c r="X208" s="121">
        <f>VLOOKUP(F208,Rates2,6)*VLOOKUP(F208,Mort_Imp_Survivors,C208-'Mort Imp Cume'!$C$4+2)</f>
        <v>1.7562825522983406E-4</v>
      </c>
      <c r="Y208" s="15">
        <f t="shared" si="248"/>
        <v>0.99982437174477012</v>
      </c>
      <c r="Z208" s="121">
        <f>VLOOKUP(F208,Rates2,7)*VLOOKUP(F208,Mort_Imp_Survivors,C208-'Mort Imp Cume'!$C$4+2)</f>
        <v>5.0622776650597592E-4</v>
      </c>
      <c r="AA208" s="15">
        <f t="shared" si="249"/>
        <v>0.999493772233494</v>
      </c>
      <c r="AB208" s="68">
        <f>PRODUCT(W$4:W207)</f>
        <v>0.97134314550780954</v>
      </c>
      <c r="AC208" s="15">
        <f>PRODUCT(Y$4:Y207)</f>
        <v>0.97978592318414426</v>
      </c>
      <c r="AD208" s="15">
        <f>PRODUCT(AA$4:AA207)</f>
        <v>0.94218810597201097</v>
      </c>
      <c r="AE208" s="15">
        <f t="shared" si="238"/>
        <v>0.95170834054995979</v>
      </c>
      <c r="AF208" s="15">
        <f t="shared" si="239"/>
        <v>1.9634804957849802E-2</v>
      </c>
      <c r="AG208" s="15">
        <f t="shared" si="240"/>
        <v>2.5379181956314002E-4</v>
      </c>
      <c r="AH208" s="15">
        <f t="shared" si="241"/>
        <v>2.7511040367538177E-2</v>
      </c>
      <c r="AI208" s="15">
        <f t="shared" si="250"/>
        <v>1.1458141246522349E-3</v>
      </c>
      <c r="AJ208" s="15">
        <f t="shared" si="251"/>
        <v>2.5907332857195021E-4</v>
      </c>
      <c r="AK208" s="15">
        <f t="shared" si="242"/>
        <v>1.8107372785798479E-4</v>
      </c>
      <c r="AL208">
        <f>IF(AL207&gt;0,AL207+1,IF(AND(B208="January",C208&gt;=Personal!$G$28,F208&lt;=100,AL207=0),1,0))</f>
        <v>0</v>
      </c>
      <c r="AM208">
        <f t="shared" si="252"/>
        <v>0</v>
      </c>
    </row>
    <row r="209" spans="1:39" x14ac:dyDescent="0.2">
      <c r="A209">
        <f t="shared" si="243"/>
        <v>205</v>
      </c>
      <c r="B209" t="str">
        <f t="shared" si="263"/>
        <v>February</v>
      </c>
      <c r="C209">
        <f t="shared" si="235"/>
        <v>2040</v>
      </c>
      <c r="D209">
        <f t="shared" ref="D209:D272" si="265">D197+100</f>
        <v>204002</v>
      </c>
      <c r="E209">
        <f t="shared" ref="E209:F209" si="266">E197+1</f>
        <v>59</v>
      </c>
      <c r="F209">
        <f t="shared" si="266"/>
        <v>57</v>
      </c>
      <c r="G209" s="11">
        <f>G208*IF($B209="January",(1+IF(C209&gt;Personal!$L$18+1,Calculations!$B$14,Calculations!$B$13)),1)</f>
        <v>2162.6463444985652</v>
      </c>
      <c r="H209" s="11">
        <f>IF(AND(Career!$F$15="Yes",$E209=62,$E208=61),G209,H208*IF($B209="January",(1+IF(C209&gt;Personal!$L$18+1,Calculations!$C$14,Calculations!$C$13)),1))</f>
        <v>1841.8690731426643</v>
      </c>
      <c r="I209" s="11">
        <f>H209*(1-'Retiree Assumptions'!$F$8)</f>
        <v>1620.8447843655447</v>
      </c>
      <c r="J209" s="11"/>
      <c r="K209">
        <f>IF(OR(AND(L210=0,L209&gt;0,S209=0,S208&gt;0),AND(L209=0,L208&gt;0,S209&gt;0,S208&gt;0),AND(L198=0,L197&gt;0,S197=0),AND(B209="February",C209&gt;=Personal!$G$28,C209&lt;=Personal!$G$28+5,L208&gt;0),AND(B209="February",MOD(C209-Personal!$G$28,5)=0,L208&gt;0)),K208+1,K208)</f>
        <v>1</v>
      </c>
      <c r="L209">
        <f>IF(AND(C209&gt;=Personal!$G$28,MAX(L$5:L208)&lt;$AO$8,OR(S208&gt;0,S209&gt;0)),L208+1,0)</f>
        <v>0</v>
      </c>
      <c r="M209" t="str">
        <f>IF(AND(C209&gt;=Personal!$G$28,MAX(L$5:L208)&lt;$AO$8,OR(S208&gt;0,S209&gt;0)),L208+1,"")</f>
        <v/>
      </c>
      <c r="N209">
        <f t="shared" si="245"/>
        <v>2040</v>
      </c>
      <c r="O209">
        <f t="shared" si="246"/>
        <v>57</v>
      </c>
      <c r="P209" s="11">
        <f t="shared" si="254"/>
        <v>19450.137412386535</v>
      </c>
      <c r="Q209" s="11">
        <f>$AD209*I209/(Calculations!$C$18^(A209-1+Calculations!$B$1/30))</f>
        <v>845.26841149877657</v>
      </c>
      <c r="R209" s="11">
        <f>IF(Q209=0,0,SUM(Q209:Q$1071)*I209/Q209)</f>
        <v>490982.01267721667</v>
      </c>
      <c r="S209" s="11">
        <f>IF(S208&gt;0,MAX((S208+I209/2)*(Calculations!$C$18-1)+S208-I209,0),IF(AND(Personal!$G$28=Valuation!C209,Personal!$G$28&gt;Valuation!C208),Personal!$G$26,0))</f>
        <v>0</v>
      </c>
      <c r="T209">
        <f t="shared" si="237"/>
        <v>0</v>
      </c>
      <c r="U209" s="11"/>
      <c r="V209" s="121">
        <f>VLOOKUP(E209,Rates2,5)*VLOOKUP(E209,Mort_Imp_Retirees,C209-'Mort Imp Cume'!$C$4+2)</f>
        <v>2.667165869961526E-4</v>
      </c>
      <c r="W209" s="15">
        <f t="shared" si="247"/>
        <v>0.99973328341300383</v>
      </c>
      <c r="X209" s="121">
        <f>VLOOKUP(F209,Rates2,6)*VLOOKUP(F209,Mort_Imp_Survivors,C209-'Mort Imp Cume'!$C$4+2)</f>
        <v>1.7562825522983406E-4</v>
      </c>
      <c r="Y209" s="15">
        <f t="shared" si="248"/>
        <v>0.99982437174477012</v>
      </c>
      <c r="Z209" s="121">
        <f>VLOOKUP(F209,Rates2,7)*VLOOKUP(F209,Mort_Imp_Survivors,C209-'Mort Imp Cume'!$C$4+2)</f>
        <v>5.0622776650597592E-4</v>
      </c>
      <c r="AA209" s="15">
        <f t="shared" si="249"/>
        <v>0.999493772233494</v>
      </c>
      <c r="AB209" s="68">
        <f>PRODUCT(W$4:W208)</f>
        <v>0.97108407217923753</v>
      </c>
      <c r="AC209" s="15">
        <f>PRODUCT(Y$4:Y208)</f>
        <v>0.97961384509195659</v>
      </c>
      <c r="AD209" s="15">
        <f>PRODUCT(AA$4:AA208)</f>
        <v>0.94171114419149626</v>
      </c>
      <c r="AE209" s="15">
        <f t="shared" si="238"/>
        <v>0.951287401855058</v>
      </c>
      <c r="AF209" s="15">
        <f t="shared" si="239"/>
        <v>1.9796670324179543E-2</v>
      </c>
      <c r="AG209" s="15">
        <f t="shared" si="240"/>
        <v>2.5367956794911936E-4</v>
      </c>
      <c r="AH209" s="15">
        <f t="shared" si="241"/>
        <v>2.7750905334581803E-2</v>
      </c>
      <c r="AI209" s="15">
        <f t="shared" si="250"/>
        <v>1.165022486180653E-3</v>
      </c>
      <c r="AJ209" s="15">
        <f t="shared" si="251"/>
        <v>2.5900422941797172E-4</v>
      </c>
      <c r="AK209" s="15">
        <f t="shared" si="242"/>
        <v>1.8112122543596996E-4</v>
      </c>
      <c r="AL209">
        <f>IF(AL208&gt;0,AL208+1,IF(AND(B209="January",C209&gt;=Personal!$G$28,F209&lt;=100,AL208=0),1,0))</f>
        <v>0</v>
      </c>
      <c r="AM209">
        <f t="shared" si="252"/>
        <v>0</v>
      </c>
    </row>
    <row r="210" spans="1:39" x14ac:dyDescent="0.2">
      <c r="A210">
        <f t="shared" si="243"/>
        <v>206</v>
      </c>
      <c r="B210" t="str">
        <f t="shared" si="263"/>
        <v>March</v>
      </c>
      <c r="C210">
        <f t="shared" si="235"/>
        <v>2040</v>
      </c>
      <c r="D210">
        <f t="shared" si="265"/>
        <v>204003</v>
      </c>
      <c r="E210">
        <f t="shared" ref="E210:F210" si="267">E198+1</f>
        <v>59</v>
      </c>
      <c r="F210">
        <f t="shared" si="267"/>
        <v>57</v>
      </c>
      <c r="G210" s="11">
        <f>G209*IF($B210="January",(1+IF(C210&gt;Personal!$L$18+1,Calculations!$B$14,Calculations!$B$13)),1)</f>
        <v>2162.6463444985652</v>
      </c>
      <c r="H210" s="11">
        <f>IF(AND(Career!$F$15="Yes",$E210=62,$E209=61),G210,H209*IF($B210="January",(1+IF(C210&gt;Personal!$L$18+1,Calculations!$C$14,Calculations!$C$13)),1))</f>
        <v>1841.8690731426643</v>
      </c>
      <c r="I210" s="11">
        <f>H210*(1-'Retiree Assumptions'!$F$8)</f>
        <v>1620.8447843655447</v>
      </c>
      <c r="J210" s="11"/>
      <c r="K210">
        <f>IF(OR(AND(L211=0,L210&gt;0,S210=0,S209&gt;0),AND(L210=0,L209&gt;0,S210&gt;0,S209&gt;0),AND(L199=0,L198&gt;0,S198=0),AND(B210="February",C210&gt;=Personal!$G$28,C210&lt;=Personal!$G$28+5,L209&gt;0),AND(B210="February",MOD(C210-Personal!$G$28,5)=0,L209&gt;0)),K209+1,K209)</f>
        <v>1</v>
      </c>
      <c r="L210">
        <f>IF(AND(C210&gt;=Personal!$G$28,MAX(L$5:L209)&lt;$AO$8,OR(S209&gt;0,S210&gt;0)),L209+1,0)</f>
        <v>0</v>
      </c>
      <c r="M210" t="str">
        <f>IF(AND(C210&gt;=Personal!$G$28,MAX(L$5:L209)&lt;$AO$8,OR(S209&gt;0,S210&gt;0)),L209+1,"")</f>
        <v/>
      </c>
      <c r="N210">
        <f t="shared" si="245"/>
        <v>2040</v>
      </c>
      <c r="O210">
        <f t="shared" si="246"/>
        <v>57</v>
      </c>
      <c r="P210" s="11">
        <f t="shared" si="254"/>
        <v>19450.137412386535</v>
      </c>
      <c r="Q210" s="11">
        <f>$AD210*I210/(Calculations!$C$18^(A210-1+Calculations!$B$1/30))</f>
        <v>842.40844075190341</v>
      </c>
      <c r="R210" s="11">
        <f>IF(Q210=0,0,SUM(Q210:Q$1071)*I210/Q210)</f>
        <v>491022.54562498792</v>
      </c>
      <c r="S210" s="11">
        <f>IF(S209&gt;0,MAX((S209+I210/2)*(Calculations!$C$18-1)+S209-I210,0),IF(AND(Personal!$G$28=Valuation!C210,Personal!$G$28&gt;Valuation!C209),Personal!$G$26,0))</f>
        <v>0</v>
      </c>
      <c r="T210">
        <f t="shared" si="237"/>
        <v>0</v>
      </c>
      <c r="U210" s="11"/>
      <c r="V210" s="121">
        <f>VLOOKUP(E210,Rates2,5)*VLOOKUP(E210,Mort_Imp_Retirees,C210-'Mort Imp Cume'!$C$4+2)</f>
        <v>2.667165869961526E-4</v>
      </c>
      <c r="W210" s="15">
        <f t="shared" si="247"/>
        <v>0.99973328341300383</v>
      </c>
      <c r="X210" s="121">
        <f>VLOOKUP(F210,Rates2,6)*VLOOKUP(F210,Mort_Imp_Survivors,C210-'Mort Imp Cume'!$C$4+2)</f>
        <v>1.7562825522983406E-4</v>
      </c>
      <c r="Y210" s="15">
        <f t="shared" si="248"/>
        <v>0.99982437174477012</v>
      </c>
      <c r="Z210" s="121">
        <f>VLOOKUP(F210,Rates2,7)*VLOOKUP(F210,Mort_Imp_Survivors,C210-'Mort Imp Cume'!$C$4+2)</f>
        <v>5.0622776650597592E-4</v>
      </c>
      <c r="AA210" s="15">
        <f t="shared" si="249"/>
        <v>0.999493772233494</v>
      </c>
      <c r="AB210" s="68">
        <f>PRODUCT(W$4:W209)</f>
        <v>0.97082506794981949</v>
      </c>
      <c r="AC210" s="15">
        <f>PRODUCT(Y$4:Y209)</f>
        <v>0.97944179722154401</v>
      </c>
      <c r="AD210" s="15">
        <f>PRODUCT(AA$4:AA209)</f>
        <v>0.9412344238622784</v>
      </c>
      <c r="AE210" s="15">
        <f t="shared" si="238"/>
        <v>0.9508666493404988</v>
      </c>
      <c r="AF210" s="15">
        <f t="shared" si="239"/>
        <v>1.9958418609320707E-2</v>
      </c>
      <c r="AG210" s="15">
        <f t="shared" si="240"/>
        <v>2.53567365983763E-4</v>
      </c>
      <c r="AH210" s="15">
        <f t="shared" si="241"/>
        <v>2.7990536623704876E-2</v>
      </c>
      <c r="AI210" s="15">
        <f t="shared" si="250"/>
        <v>1.1843954264756131E-3</v>
      </c>
      <c r="AJ210" s="15">
        <f t="shared" si="251"/>
        <v>2.5893514869388377E-4</v>
      </c>
      <c r="AK210" s="15">
        <f t="shared" si="242"/>
        <v>1.8116863741823207E-4</v>
      </c>
      <c r="AL210">
        <f>IF(AL209&gt;0,AL209+1,IF(AND(B210="January",C210&gt;=Personal!$G$28,F210&lt;=100,AL209=0),1,0))</f>
        <v>0</v>
      </c>
      <c r="AM210">
        <f t="shared" si="252"/>
        <v>0</v>
      </c>
    </row>
    <row r="211" spans="1:39" x14ac:dyDescent="0.2">
      <c r="A211">
        <f t="shared" si="243"/>
        <v>207</v>
      </c>
      <c r="B211" t="str">
        <f t="shared" si="263"/>
        <v>April</v>
      </c>
      <c r="C211">
        <f t="shared" si="235"/>
        <v>2040</v>
      </c>
      <c r="D211">
        <f t="shared" si="265"/>
        <v>204004</v>
      </c>
      <c r="E211">
        <f t="shared" ref="E211:F211" si="268">E199+1</f>
        <v>59</v>
      </c>
      <c r="F211">
        <f t="shared" si="268"/>
        <v>57</v>
      </c>
      <c r="G211" s="11">
        <f>G210*IF($B211="January",(1+IF(C211&gt;Personal!$L$18+1,Calculations!$B$14,Calculations!$B$13)),1)</f>
        <v>2162.6463444985652</v>
      </c>
      <c r="H211" s="11">
        <f>IF(AND(Career!$F$15="Yes",$E211=62,$E210=61),G211,H210*IF($B211="January",(1+IF(C211&gt;Personal!$L$18+1,Calculations!$C$14,Calculations!$C$13)),1))</f>
        <v>1841.8690731426643</v>
      </c>
      <c r="I211" s="11">
        <f>H211*(1-'Retiree Assumptions'!$F$8)</f>
        <v>1620.8447843655447</v>
      </c>
      <c r="J211" s="11"/>
      <c r="K211">
        <f>IF(OR(AND(L212=0,L211&gt;0,S211=0,S210&gt;0),AND(L211=0,L210&gt;0,S211&gt;0,S210&gt;0),AND(L200=0,L199&gt;0,S199=0),AND(B211="February",C211&gt;=Personal!$G$28,C211&lt;=Personal!$G$28+5,L210&gt;0),AND(B211="February",MOD(C211-Personal!$G$28,5)=0,L210&gt;0)),K210+1,K210)</f>
        <v>1</v>
      </c>
      <c r="L211">
        <f>IF(AND(C211&gt;=Personal!$G$28,MAX(L$5:L210)&lt;$AO$8,OR(S210&gt;0,S211&gt;0)),L210+1,0)</f>
        <v>0</v>
      </c>
      <c r="M211" t="str">
        <f>IF(AND(C211&gt;=Personal!$G$28,MAX(L$5:L210)&lt;$AO$8,OR(S210&gt;0,S211&gt;0)),L210+1,"")</f>
        <v/>
      </c>
      <c r="N211">
        <f t="shared" si="245"/>
        <v>2040</v>
      </c>
      <c r="O211">
        <f t="shared" si="246"/>
        <v>57</v>
      </c>
      <c r="P211" s="11">
        <f t="shared" si="254"/>
        <v>19450.137412386535</v>
      </c>
      <c r="Q211" s="11">
        <f>$AD211*I211/(Calculations!$C$18^(A211-1+Calculations!$B$1/30))</f>
        <v>839.55814673322925</v>
      </c>
      <c r="R211" s="11">
        <f>IF(Q211=0,0,SUM(Q211:Q$1071)*I211/Q211)</f>
        <v>491063.21618183231</v>
      </c>
      <c r="S211" s="11">
        <f>IF(S210&gt;0,MAX((S210+I211/2)*(Calculations!$C$18-1)+S210-I211,0),IF(AND(Personal!$G$28=Valuation!C211,Personal!$G$28&gt;Valuation!C210),Personal!$G$26,0))</f>
        <v>0</v>
      </c>
      <c r="T211">
        <f t="shared" si="237"/>
        <v>0</v>
      </c>
      <c r="U211" s="11"/>
      <c r="V211" s="121">
        <f>VLOOKUP(E211,Rates2,5)*VLOOKUP(E211,Mort_Imp_Retirees,C211-'Mort Imp Cume'!$C$4+2)</f>
        <v>2.667165869961526E-4</v>
      </c>
      <c r="W211" s="15">
        <f t="shared" si="247"/>
        <v>0.99973328341300383</v>
      </c>
      <c r="X211" s="121">
        <f>VLOOKUP(F211,Rates2,6)*VLOOKUP(F211,Mort_Imp_Survivors,C211-'Mort Imp Cume'!$C$4+2)</f>
        <v>1.7562825522983406E-4</v>
      </c>
      <c r="Y211" s="15">
        <f t="shared" si="248"/>
        <v>0.99982437174477012</v>
      </c>
      <c r="Z211" s="121">
        <f>VLOOKUP(F211,Rates2,7)*VLOOKUP(F211,Mort_Imp_Survivors,C211-'Mort Imp Cume'!$C$4+2)</f>
        <v>5.0622776650597592E-4</v>
      </c>
      <c r="AA211" s="15">
        <f t="shared" si="249"/>
        <v>0.999493772233494</v>
      </c>
      <c r="AB211" s="68">
        <f>PRODUCT(W$4:W210)</f>
        <v>0.97056613280112558</v>
      </c>
      <c r="AC211" s="15">
        <f>PRODUCT(Y$4:Y210)</f>
        <v>0.97926977956759875</v>
      </c>
      <c r="AD211" s="15">
        <f>PRODUCT(AA$4:AA210)</f>
        <v>0.94075794486212805</v>
      </c>
      <c r="AE211" s="15">
        <f t="shared" si="238"/>
        <v>0.95044608292393506</v>
      </c>
      <c r="AF211" s="15">
        <f t="shared" si="239"/>
        <v>2.0120049877190557E-2</v>
      </c>
      <c r="AG211" s="15">
        <f t="shared" si="240"/>
        <v>2.5345521364511145E-4</v>
      </c>
      <c r="AH211" s="15">
        <f t="shared" si="241"/>
        <v>2.8229934402850317E-2</v>
      </c>
      <c r="AI211" s="15">
        <f t="shared" si="250"/>
        <v>1.2039327960240605E-3</v>
      </c>
      <c r="AJ211" s="15">
        <f t="shared" si="251"/>
        <v>2.588660863947708E-4</v>
      </c>
      <c r="AK211" s="15">
        <f t="shared" si="242"/>
        <v>1.8121596387532602E-4</v>
      </c>
      <c r="AL211">
        <f>IF(AL210&gt;0,AL210+1,IF(AND(B211="January",C211&gt;=Personal!$G$28,F211&lt;=100,AL210=0),1,0))</f>
        <v>0</v>
      </c>
      <c r="AM211">
        <f t="shared" si="252"/>
        <v>0</v>
      </c>
    </row>
    <row r="212" spans="1:39" x14ac:dyDescent="0.2">
      <c r="A212">
        <f t="shared" si="243"/>
        <v>208</v>
      </c>
      <c r="B212" t="str">
        <f t="shared" si="263"/>
        <v>May</v>
      </c>
      <c r="C212">
        <f t="shared" si="235"/>
        <v>2040</v>
      </c>
      <c r="D212">
        <f t="shared" si="265"/>
        <v>204005</v>
      </c>
      <c r="E212">
        <f t="shared" ref="E212:F212" si="269">E200+1</f>
        <v>59</v>
      </c>
      <c r="F212">
        <f t="shared" si="269"/>
        <v>57</v>
      </c>
      <c r="G212" s="11">
        <f>G211*IF($B212="January",(1+IF(C212&gt;Personal!$L$18+1,Calculations!$B$14,Calculations!$B$13)),1)</f>
        <v>2162.6463444985652</v>
      </c>
      <c r="H212" s="11">
        <f>IF(AND(Career!$F$15="Yes",$E212=62,$E211=61),G212,H211*IF($B212="January",(1+IF(C212&gt;Personal!$L$18+1,Calculations!$C$14,Calculations!$C$13)),1))</f>
        <v>1841.8690731426643</v>
      </c>
      <c r="I212" s="11">
        <f>H212*(1-'Retiree Assumptions'!$F$8)</f>
        <v>1620.8447843655447</v>
      </c>
      <c r="J212" s="11"/>
      <c r="K212">
        <f>IF(OR(AND(L213=0,L212&gt;0,S212=0,S211&gt;0),AND(L212=0,L211&gt;0,S212&gt;0,S211&gt;0),AND(L201=0,L200&gt;0,S200=0),AND(B212="February",C212&gt;=Personal!$G$28,C212&lt;=Personal!$G$28+5,L211&gt;0),AND(B212="February",MOD(C212-Personal!$G$28,5)=0,L211&gt;0)),K211+1,K211)</f>
        <v>1</v>
      </c>
      <c r="L212">
        <f>IF(AND(C212&gt;=Personal!$G$28,MAX(L$5:L211)&lt;$AO$8,OR(S211&gt;0,S212&gt;0)),L211+1,0)</f>
        <v>0</v>
      </c>
      <c r="M212" t="str">
        <f>IF(AND(C212&gt;=Personal!$G$28,MAX(L$5:L211)&lt;$AO$8,OR(S211&gt;0,S212&gt;0)),L211+1,"")</f>
        <v/>
      </c>
      <c r="N212">
        <f t="shared" si="245"/>
        <v>2040</v>
      </c>
      <c r="O212">
        <f t="shared" si="246"/>
        <v>57</v>
      </c>
      <c r="P212" s="11">
        <f t="shared" si="254"/>
        <v>19450.137412386535</v>
      </c>
      <c r="Q212" s="11">
        <f>$AD212*I212/(Calculations!$C$18^(A212-1+Calculations!$B$1/30))</f>
        <v>836.71749670148563</v>
      </c>
      <c r="R212" s="11">
        <f>IF(Q212=0,0,SUM(Q212:Q$1071)*I212/Q212)</f>
        <v>491104.02481493191</v>
      </c>
      <c r="S212" s="11">
        <f>IF(S211&gt;0,MAX((S211+I212/2)*(Calculations!$C$18-1)+S211-I212,0),IF(AND(Personal!$G$28=Valuation!C212,Personal!$G$28&gt;Valuation!C211),Personal!$G$26,0))</f>
        <v>0</v>
      </c>
      <c r="T212">
        <f t="shared" si="237"/>
        <v>0</v>
      </c>
      <c r="U212" s="11"/>
      <c r="V212" s="121">
        <f>VLOOKUP(E212,Rates2,5)*VLOOKUP(E212,Mort_Imp_Retirees,C212-'Mort Imp Cume'!$C$4+2)</f>
        <v>2.667165869961526E-4</v>
      </c>
      <c r="W212" s="15">
        <f t="shared" si="247"/>
        <v>0.99973328341300383</v>
      </c>
      <c r="X212" s="121">
        <f>VLOOKUP(F212,Rates2,6)*VLOOKUP(F212,Mort_Imp_Survivors,C212-'Mort Imp Cume'!$C$4+2)</f>
        <v>1.7562825522983406E-4</v>
      </c>
      <c r="Y212" s="15">
        <f t="shared" si="248"/>
        <v>0.99982437174477012</v>
      </c>
      <c r="Z212" s="121">
        <f>VLOOKUP(F212,Rates2,7)*VLOOKUP(F212,Mort_Imp_Survivors,C212-'Mort Imp Cume'!$C$4+2)</f>
        <v>5.0622776650597592E-4</v>
      </c>
      <c r="AA212" s="15">
        <f t="shared" si="249"/>
        <v>0.999493772233494</v>
      </c>
      <c r="AB212" s="68">
        <f>PRODUCT(W$4:W211)</f>
        <v>0.97030726671473078</v>
      </c>
      <c r="AC212" s="15">
        <f>PRODUCT(Y$4:Y211)</f>
        <v>0.97909779212481396</v>
      </c>
      <c r="AD212" s="15">
        <f>PRODUCT(AA$4:AA211)</f>
        <v>0.9402817070688777</v>
      </c>
      <c r="AE212" s="15">
        <f t="shared" si="238"/>
        <v>0.95002570252305585</v>
      </c>
      <c r="AF212" s="15">
        <f t="shared" si="239"/>
        <v>2.0281564191674886E-2</v>
      </c>
      <c r="AG212" s="15">
        <f t="shared" si="240"/>
        <v>2.5334311091121484E-4</v>
      </c>
      <c r="AH212" s="15">
        <f t="shared" si="241"/>
        <v>2.8469098839854063E-2</v>
      </c>
      <c r="AI212" s="15">
        <f t="shared" si="250"/>
        <v>1.2236344454152025E-3</v>
      </c>
      <c r="AJ212" s="15">
        <f t="shared" si="251"/>
        <v>2.5879704251571855E-4</v>
      </c>
      <c r="AK212" s="15">
        <f t="shared" si="242"/>
        <v>1.8126320487775883E-4</v>
      </c>
      <c r="AL212">
        <f>IF(AL211&gt;0,AL211+1,IF(AND(B212="January",C212&gt;=Personal!$G$28,F212&lt;=100,AL211=0),1,0))</f>
        <v>0</v>
      </c>
      <c r="AM212">
        <f t="shared" si="252"/>
        <v>0</v>
      </c>
    </row>
    <row r="213" spans="1:39" x14ac:dyDescent="0.2">
      <c r="A213">
        <f t="shared" si="243"/>
        <v>209</v>
      </c>
      <c r="B213" t="str">
        <f t="shared" si="263"/>
        <v>June</v>
      </c>
      <c r="C213">
        <f t="shared" si="235"/>
        <v>2040</v>
      </c>
      <c r="D213">
        <f t="shared" si="265"/>
        <v>204006</v>
      </c>
      <c r="E213">
        <f t="shared" ref="E213:F213" si="270">E201+1</f>
        <v>59</v>
      </c>
      <c r="F213">
        <f t="shared" si="270"/>
        <v>57</v>
      </c>
      <c r="G213" s="11">
        <f>G212*IF($B213="January",(1+IF(C213&gt;Personal!$L$18+1,Calculations!$B$14,Calculations!$B$13)),1)</f>
        <v>2162.6463444985652</v>
      </c>
      <c r="H213" s="11">
        <f>IF(AND(Career!$F$15="Yes",$E213=62,$E212=61),G213,H212*IF($B213="January",(1+IF(C213&gt;Personal!$L$18+1,Calculations!$C$14,Calculations!$C$13)),1))</f>
        <v>1841.8690731426643</v>
      </c>
      <c r="I213" s="11">
        <f>H213*(1-'Retiree Assumptions'!$F$8)</f>
        <v>1620.8447843655447</v>
      </c>
      <c r="J213" s="11"/>
      <c r="K213">
        <f>IF(OR(AND(L214=0,L213&gt;0,S213=0,S212&gt;0),AND(L213=0,L212&gt;0,S213&gt;0,S212&gt;0),AND(L202=0,L201&gt;0,S201=0),AND(B213="February",C213&gt;=Personal!$G$28,C213&lt;=Personal!$G$28+5,L212&gt;0),AND(B213="February",MOD(C213-Personal!$G$28,5)=0,L212&gt;0)),K212+1,K212)</f>
        <v>1</v>
      </c>
      <c r="L213">
        <f>IF(AND(C213&gt;=Personal!$G$28,MAX(L$5:L212)&lt;$AO$8,OR(S212&gt;0,S213&gt;0)),L212+1,0)</f>
        <v>0</v>
      </c>
      <c r="M213" t="str">
        <f>IF(AND(C213&gt;=Personal!$G$28,MAX(L$5:L212)&lt;$AO$8,OR(S212&gt;0,S213&gt;0)),L212+1,"")</f>
        <v/>
      </c>
      <c r="N213">
        <f t="shared" si="245"/>
        <v>2040</v>
      </c>
      <c r="O213">
        <f t="shared" si="246"/>
        <v>57</v>
      </c>
      <c r="P213" s="11">
        <f t="shared" si="254"/>
        <v>19450.137412386535</v>
      </c>
      <c r="Q213" s="11">
        <f>$AD213*I213/(Calculations!$C$18^(A213-1+Calculations!$B$1/30))</f>
        <v>833.88645802618521</v>
      </c>
      <c r="R213" s="11">
        <f>IF(Q213=0,0,SUM(Q213:Q$1071)*I213/Q213)</f>
        <v>491144.97199305438</v>
      </c>
      <c r="S213" s="11">
        <f>IF(S212&gt;0,MAX((S212+I213/2)*(Calculations!$C$18-1)+S212-I213,0),IF(AND(Personal!$G$28=Valuation!C213,Personal!$G$28&gt;Valuation!C212),Personal!$G$26,0))</f>
        <v>0</v>
      </c>
      <c r="T213">
        <f t="shared" si="237"/>
        <v>0</v>
      </c>
      <c r="U213" s="11"/>
      <c r="V213" s="121">
        <f>VLOOKUP(E213,Rates2,5)*VLOOKUP(E213,Mort_Imp_Retirees,C213-'Mort Imp Cume'!$C$4+2)</f>
        <v>2.667165869961526E-4</v>
      </c>
      <c r="W213" s="15">
        <f t="shared" si="247"/>
        <v>0.99973328341300383</v>
      </c>
      <c r="X213" s="121">
        <f>VLOOKUP(F213,Rates2,6)*VLOOKUP(F213,Mort_Imp_Survivors,C213-'Mort Imp Cume'!$C$4+2)</f>
        <v>1.7562825522983406E-4</v>
      </c>
      <c r="Y213" s="15">
        <f t="shared" si="248"/>
        <v>0.99982437174477012</v>
      </c>
      <c r="Z213" s="121">
        <f>VLOOKUP(F213,Rates2,7)*VLOOKUP(F213,Mort_Imp_Survivors,C213-'Mort Imp Cume'!$C$4+2)</f>
        <v>5.0622776650597592E-4</v>
      </c>
      <c r="AA213" s="15">
        <f t="shared" si="249"/>
        <v>0.999493772233494</v>
      </c>
      <c r="AB213" s="68">
        <f>PRODUCT(W$4:W212)</f>
        <v>0.97004846967221503</v>
      </c>
      <c r="AC213" s="15">
        <f>PRODUCT(Y$4:Y212)</f>
        <v>0.97892583488788365</v>
      </c>
      <c r="AD213" s="15">
        <f>PRODUCT(AA$4:AA212)</f>
        <v>0.93980571036042182</v>
      </c>
      <c r="AE213" s="15">
        <f t="shared" si="238"/>
        <v>0.94960550805558697</v>
      </c>
      <c r="AF213" s="15">
        <f t="shared" si="239"/>
        <v>2.044296161662805E-2</v>
      </c>
      <c r="AG213" s="15">
        <f t="shared" si="240"/>
        <v>2.5323105776013324E-4</v>
      </c>
      <c r="AH213" s="15">
        <f t="shared" si="241"/>
        <v>2.8708030102445138E-2</v>
      </c>
      <c r="AI213" s="15">
        <f t="shared" si="250"/>
        <v>1.2435002253398456E-3</v>
      </c>
      <c r="AJ213" s="15">
        <f t="shared" si="251"/>
        <v>2.5872801705181402E-4</v>
      </c>
      <c r="AK213" s="15">
        <f t="shared" si="242"/>
        <v>1.8131036049599E-4</v>
      </c>
      <c r="AL213">
        <f>IF(AL212&gt;0,AL212+1,IF(AND(B213="January",C213&gt;=Personal!$G$28,F213&lt;=100,AL212=0),1,0))</f>
        <v>0</v>
      </c>
      <c r="AM213">
        <f t="shared" si="252"/>
        <v>0</v>
      </c>
    </row>
    <row r="214" spans="1:39" x14ac:dyDescent="0.2">
      <c r="A214">
        <f t="shared" si="243"/>
        <v>210</v>
      </c>
      <c r="B214" t="str">
        <f t="shared" si="263"/>
        <v>July</v>
      </c>
      <c r="C214">
        <f t="shared" si="235"/>
        <v>2040</v>
      </c>
      <c r="D214">
        <f t="shared" si="265"/>
        <v>204007</v>
      </c>
      <c r="E214">
        <f t="shared" ref="E214:F214" si="271">E202+1</f>
        <v>59</v>
      </c>
      <c r="F214">
        <f t="shared" si="271"/>
        <v>57</v>
      </c>
      <c r="G214" s="11">
        <f>G213*IF($B214="January",(1+IF(C214&gt;Personal!$L$18+1,Calculations!$B$14,Calculations!$B$13)),1)</f>
        <v>2162.6463444985652</v>
      </c>
      <c r="H214" s="11">
        <f>IF(AND(Career!$F$15="Yes",$E214=62,$E213=61),G214,H213*IF($B214="January",(1+IF(C214&gt;Personal!$L$18+1,Calculations!$C$14,Calculations!$C$13)),1))</f>
        <v>1841.8690731426643</v>
      </c>
      <c r="I214" s="11">
        <f>H214*(1-'Retiree Assumptions'!$F$8)</f>
        <v>1620.8447843655447</v>
      </c>
      <c r="J214" s="11"/>
      <c r="K214">
        <f>IF(OR(AND(L215=0,L214&gt;0,S214=0,S213&gt;0),AND(L214=0,L213&gt;0,S214&gt;0,S213&gt;0),AND(L203=0,L202&gt;0,S202=0),AND(B214="February",C214&gt;=Personal!$G$28,C214&lt;=Personal!$G$28+5,L213&gt;0),AND(B214="February",MOD(C214-Personal!$G$28,5)=0,L213&gt;0)),K213+1,K213)</f>
        <v>1</v>
      </c>
      <c r="L214">
        <f>IF(AND(C214&gt;=Personal!$G$28,MAX(L$5:L213)&lt;$AO$8,OR(S213&gt;0,S214&gt;0)),L213+1,0)</f>
        <v>0</v>
      </c>
      <c r="M214" t="str">
        <f>IF(AND(C214&gt;=Personal!$G$28,MAX(L$5:L213)&lt;$AO$8,OR(S213&gt;0,S214&gt;0)),L213+1,"")</f>
        <v/>
      </c>
      <c r="N214">
        <f t="shared" si="245"/>
        <v>2040</v>
      </c>
      <c r="O214">
        <f t="shared" si="246"/>
        <v>57</v>
      </c>
      <c r="P214" s="11">
        <f t="shared" si="254"/>
        <v>19450.137412386535</v>
      </c>
      <c r="Q214" s="11">
        <f>$AD214*I214/(Calculations!$C$18^(A214-1+Calculations!$B$1/30))</f>
        <v>831.06499818724501</v>
      </c>
      <c r="R214" s="11">
        <f>IF(Q214=0,0,SUM(Q214:Q$1071)*I214/Q214)</f>
        <v>491186.05818655965</v>
      </c>
      <c r="S214" s="11">
        <f>IF(S213&gt;0,MAX((S213+I214/2)*(Calculations!$C$18-1)+S213-I214,0),IF(AND(Personal!$G$28=Valuation!C214,Personal!$G$28&gt;Valuation!C213),Personal!$G$26,0))</f>
        <v>0</v>
      </c>
      <c r="T214">
        <f t="shared" si="237"/>
        <v>0</v>
      </c>
      <c r="U214" s="11"/>
      <c r="V214" s="121">
        <f>VLOOKUP(E214,Rates2,5)*VLOOKUP(E214,Mort_Imp_Retirees,C214-'Mort Imp Cume'!$C$4+2)</f>
        <v>2.667165869961526E-4</v>
      </c>
      <c r="W214" s="15">
        <f t="shared" si="247"/>
        <v>0.99973328341300383</v>
      </c>
      <c r="X214" s="121">
        <f>VLOOKUP(F214,Rates2,6)*VLOOKUP(F214,Mort_Imp_Survivors,C214-'Mort Imp Cume'!$C$4+2)</f>
        <v>1.7562825522983406E-4</v>
      </c>
      <c r="Y214" s="15">
        <f t="shared" si="248"/>
        <v>0.99982437174477012</v>
      </c>
      <c r="Z214" s="121">
        <f>VLOOKUP(F214,Rates2,7)*VLOOKUP(F214,Mort_Imp_Survivors,C214-'Mort Imp Cume'!$C$4+2)</f>
        <v>5.0622776650597592E-4</v>
      </c>
      <c r="AA214" s="15">
        <f t="shared" si="249"/>
        <v>0.999493772233494</v>
      </c>
      <c r="AB214" s="68">
        <f>PRODUCT(W$4:W213)</f>
        <v>0.96978974165516318</v>
      </c>
      <c r="AC214" s="15">
        <f>PRODUCT(Y$4:Y213)</f>
        <v>0.97875390785150285</v>
      </c>
      <c r="AD214" s="15">
        <f>PRODUCT(AA$4:AA213)</f>
        <v>0.93932995461471647</v>
      </c>
      <c r="AE214" s="15">
        <f t="shared" si="238"/>
        <v>0.94918549943929031</v>
      </c>
      <c r="AF214" s="15">
        <f t="shared" si="239"/>
        <v>2.0604242215872846E-2</v>
      </c>
      <c r="AG214" s="15">
        <f t="shared" si="240"/>
        <v>2.5311905416993612E-4</v>
      </c>
      <c r="AH214" s="15">
        <f t="shared" si="241"/>
        <v>2.8946728358245723E-2</v>
      </c>
      <c r="AI214" s="15">
        <f t="shared" si="250"/>
        <v>1.2635299865911172E-3</v>
      </c>
      <c r="AJ214" s="15">
        <f t="shared" si="251"/>
        <v>2.5865900999814571E-4</v>
      </c>
      <c r="AK214" s="15">
        <f t="shared" si="242"/>
        <v>1.8135743080043113E-4</v>
      </c>
      <c r="AL214">
        <f>IF(AL213&gt;0,AL213+1,IF(AND(B214="January",C214&gt;=Personal!$G$28,F214&lt;=100,AL213=0),1,0))</f>
        <v>0</v>
      </c>
      <c r="AM214">
        <f t="shared" si="252"/>
        <v>0</v>
      </c>
    </row>
    <row r="215" spans="1:39" x14ac:dyDescent="0.2">
      <c r="A215">
        <f t="shared" si="243"/>
        <v>211</v>
      </c>
      <c r="B215" t="str">
        <f t="shared" si="263"/>
        <v>August</v>
      </c>
      <c r="C215">
        <f t="shared" si="235"/>
        <v>2040</v>
      </c>
      <c r="D215">
        <f t="shared" si="265"/>
        <v>204008</v>
      </c>
      <c r="E215">
        <f t="shared" ref="E215:F215" si="272">E203+1</f>
        <v>59</v>
      </c>
      <c r="F215">
        <f t="shared" si="272"/>
        <v>57</v>
      </c>
      <c r="G215" s="11">
        <f>G214*IF($B215="January",(1+IF(C215&gt;Personal!$L$18+1,Calculations!$B$14,Calculations!$B$13)),1)</f>
        <v>2162.6463444985652</v>
      </c>
      <c r="H215" s="11">
        <f>IF(AND(Career!$F$15="Yes",$E215=62,$E214=61),G215,H214*IF($B215="January",(1+IF(C215&gt;Personal!$L$18+1,Calculations!$C$14,Calculations!$C$13)),1))</f>
        <v>1841.8690731426643</v>
      </c>
      <c r="I215" s="11">
        <f>H215*(1-'Retiree Assumptions'!$F$8)</f>
        <v>1620.8447843655447</v>
      </c>
      <c r="J215" s="11"/>
      <c r="K215">
        <f>IF(OR(AND(L216=0,L215&gt;0,S215=0,S214&gt;0),AND(L215=0,L214&gt;0,S215&gt;0,S214&gt;0),AND(L204=0,L203&gt;0,S203=0),AND(B215="February",C215&gt;=Personal!$G$28,C215&lt;=Personal!$G$28+5,L214&gt;0),AND(B215="February",MOD(C215-Personal!$G$28,5)=0,L214&gt;0)),K214+1,K214)</f>
        <v>1</v>
      </c>
      <c r="L215">
        <f>IF(AND(C215&gt;=Personal!$G$28,MAX(L$5:L214)&lt;$AO$8,OR(S214&gt;0,S215&gt;0)),L214+1,0)</f>
        <v>0</v>
      </c>
      <c r="M215" t="str">
        <f>IF(AND(C215&gt;=Personal!$G$28,MAX(L$5:L214)&lt;$AO$8,OR(S214&gt;0,S215&gt;0)),L214+1,"")</f>
        <v/>
      </c>
      <c r="N215">
        <f t="shared" si="245"/>
        <v>2040</v>
      </c>
      <c r="O215">
        <f t="shared" si="246"/>
        <v>57</v>
      </c>
      <c r="P215" s="11">
        <f t="shared" si="254"/>
        <v>19450.137412386535</v>
      </c>
      <c r="Q215" s="11">
        <f>$AD215*I215/(Calculations!$C$18^(A215-1+Calculations!$B$1/30))</f>
        <v>828.25308477461556</v>
      </c>
      <c r="R215" s="11">
        <f>IF(Q215=0,0,SUM(Q215:Q$1071)*I215/Q215)</f>
        <v>491227.28386740352</v>
      </c>
      <c r="S215" s="11">
        <f>IF(S214&gt;0,MAX((S214+I215/2)*(Calculations!$C$18-1)+S214-I215,0),IF(AND(Personal!$G$28=Valuation!C215,Personal!$G$28&gt;Valuation!C214),Personal!$G$26,0))</f>
        <v>0</v>
      </c>
      <c r="T215">
        <f t="shared" si="237"/>
        <v>0</v>
      </c>
      <c r="U215" s="11"/>
      <c r="V215" s="121">
        <f>VLOOKUP(E215,Rates2,5)*VLOOKUP(E215,Mort_Imp_Retirees,C215-'Mort Imp Cume'!$C$4+2)</f>
        <v>2.667165869961526E-4</v>
      </c>
      <c r="W215" s="15">
        <f t="shared" si="247"/>
        <v>0.99973328341300383</v>
      </c>
      <c r="X215" s="121">
        <f>VLOOKUP(F215,Rates2,6)*VLOOKUP(F215,Mort_Imp_Survivors,C215-'Mort Imp Cume'!$C$4+2)</f>
        <v>1.7562825522983406E-4</v>
      </c>
      <c r="Y215" s="15">
        <f t="shared" si="248"/>
        <v>0.99982437174477012</v>
      </c>
      <c r="Z215" s="121">
        <f>VLOOKUP(F215,Rates2,7)*VLOOKUP(F215,Mort_Imp_Survivors,C215-'Mort Imp Cume'!$C$4+2)</f>
        <v>5.0622776650597592E-4</v>
      </c>
      <c r="AA215" s="15">
        <f t="shared" si="249"/>
        <v>0.999493772233494</v>
      </c>
      <c r="AB215" s="68">
        <f>PRODUCT(W$4:W214)</f>
        <v>0.96953108264516497</v>
      </c>
      <c r="AC215" s="15">
        <f>PRODUCT(Y$4:Y214)</f>
        <v>0.97858201101036746</v>
      </c>
      <c r="AD215" s="15">
        <f>PRODUCT(AA$4:AA214)</f>
        <v>0.93885443970977966</v>
      </c>
      <c r="AE215" s="15">
        <f t="shared" si="238"/>
        <v>0.94876567659196431</v>
      </c>
      <c r="AF215" s="15">
        <f t="shared" si="239"/>
        <v>2.0765406053200659E-2</v>
      </c>
      <c r="AG215" s="15">
        <f t="shared" si="240"/>
        <v>2.530071001187029E-4</v>
      </c>
      <c r="AH215" s="15">
        <f t="shared" si="241"/>
        <v>2.9185193774771207E-2</v>
      </c>
      <c r="AI215" s="15">
        <f t="shared" si="250"/>
        <v>1.2837235800638204E-3</v>
      </c>
      <c r="AJ215" s="15">
        <f t="shared" si="251"/>
        <v>2.5859002134980317E-4</v>
      </c>
      <c r="AK215" s="15">
        <f t="shared" si="242"/>
        <v>1.8140441586144624E-4</v>
      </c>
      <c r="AL215">
        <f>IF(AL214&gt;0,AL214+1,IF(AND(B215="January",C215&gt;=Personal!$G$28,F215&lt;=100,AL214=0),1,0))</f>
        <v>0</v>
      </c>
      <c r="AM215">
        <f t="shared" si="252"/>
        <v>0</v>
      </c>
    </row>
    <row r="216" spans="1:39" x14ac:dyDescent="0.2">
      <c r="A216">
        <f t="shared" si="243"/>
        <v>212</v>
      </c>
      <c r="B216" t="str">
        <f t="shared" si="263"/>
        <v>September</v>
      </c>
      <c r="C216">
        <f t="shared" si="235"/>
        <v>2040</v>
      </c>
      <c r="D216">
        <f t="shared" si="265"/>
        <v>204009</v>
      </c>
      <c r="E216">
        <f t="shared" ref="E216:F216" si="273">E204+1</f>
        <v>59</v>
      </c>
      <c r="F216">
        <f t="shared" si="273"/>
        <v>57</v>
      </c>
      <c r="G216" s="11">
        <f>G215*IF($B216="January",(1+IF(C216&gt;Personal!$L$18+1,Calculations!$B$14,Calculations!$B$13)),1)</f>
        <v>2162.6463444985652</v>
      </c>
      <c r="H216" s="11">
        <f>IF(AND(Career!$F$15="Yes",$E216=62,$E215=61),G216,H215*IF($B216="January",(1+IF(C216&gt;Personal!$L$18+1,Calculations!$C$14,Calculations!$C$13)),1))</f>
        <v>1841.8690731426643</v>
      </c>
      <c r="I216" s="11">
        <f>H216*(1-'Retiree Assumptions'!$F$8)</f>
        <v>1620.8447843655447</v>
      </c>
      <c r="J216" s="11"/>
      <c r="K216">
        <f>IF(OR(AND(L217=0,L216&gt;0,S216=0,S215&gt;0),AND(L216=0,L215&gt;0,S216&gt;0,S215&gt;0),AND(L205=0,L204&gt;0,S204=0),AND(B216="February",C216&gt;=Personal!$G$28,C216&lt;=Personal!$G$28+5,L215&gt;0),AND(B216="February",MOD(C216-Personal!$G$28,5)=0,L215&gt;0)),K215+1,K215)</f>
        <v>1</v>
      </c>
      <c r="L216">
        <f>IF(AND(C216&gt;=Personal!$G$28,MAX(L$5:L215)&lt;$AO$8,OR(S215&gt;0,S216&gt;0)),L215+1,0)</f>
        <v>0</v>
      </c>
      <c r="M216" t="str">
        <f>IF(AND(C216&gt;=Personal!$G$28,MAX(L$5:L215)&lt;$AO$8,OR(S215&gt;0,S216&gt;0)),L215+1,"")</f>
        <v/>
      </c>
      <c r="N216">
        <f t="shared" si="245"/>
        <v>2040</v>
      </c>
      <c r="O216">
        <f t="shared" si="246"/>
        <v>57</v>
      </c>
      <c r="P216" s="11">
        <f t="shared" si="254"/>
        <v>19450.137412386535</v>
      </c>
      <c r="Q216" s="11">
        <f>$AD216*I216/(Calculations!$C$18^(A216-1+Calculations!$B$1/30))</f>
        <v>825.4506854879055</v>
      </c>
      <c r="R216" s="11">
        <f>IF(Q216=0,0,SUM(Q216:Q$1071)*I216/Q216)</f>
        <v>491268.64950914466</v>
      </c>
      <c r="S216" s="11">
        <f>IF(S215&gt;0,MAX((S215+I216/2)*(Calculations!$C$18-1)+S215-I216,0),IF(AND(Personal!$G$28=Valuation!C216,Personal!$G$28&gt;Valuation!C215),Personal!$G$26,0))</f>
        <v>0</v>
      </c>
      <c r="T216">
        <f t="shared" si="237"/>
        <v>0</v>
      </c>
      <c r="U216" s="11"/>
      <c r="V216" s="121">
        <f>VLOOKUP(E216,Rates2,5)*VLOOKUP(E216,Mort_Imp_Retirees,C216-'Mort Imp Cume'!$C$4+2)</f>
        <v>2.667165869961526E-4</v>
      </c>
      <c r="W216" s="15">
        <f t="shared" si="247"/>
        <v>0.99973328341300383</v>
      </c>
      <c r="X216" s="121">
        <f>VLOOKUP(F216,Rates2,6)*VLOOKUP(F216,Mort_Imp_Survivors,C216-'Mort Imp Cume'!$C$4+2)</f>
        <v>1.7562825522983406E-4</v>
      </c>
      <c r="Y216" s="15">
        <f t="shared" si="248"/>
        <v>0.99982437174477012</v>
      </c>
      <c r="Z216" s="121">
        <f>VLOOKUP(F216,Rates2,7)*VLOOKUP(F216,Mort_Imp_Survivors,C216-'Mort Imp Cume'!$C$4+2)</f>
        <v>5.0622776650597592E-4</v>
      </c>
      <c r="AA216" s="15">
        <f t="shared" si="249"/>
        <v>0.999493772233494</v>
      </c>
      <c r="AB216" s="68">
        <f>PRODUCT(W$4:W215)</f>
        <v>0.9692724926238151</v>
      </c>
      <c r="AC216" s="15">
        <f>PRODUCT(Y$4:Y215)</f>
        <v>0.97841014435917439</v>
      </c>
      <c r="AD216" s="15">
        <f>PRODUCT(AA$4:AA215)</f>
        <v>0.93837916552369116</v>
      </c>
      <c r="AE216" s="15">
        <f t="shared" si="238"/>
        <v>0.94834603943144369</v>
      </c>
      <c r="AF216" s="15">
        <f t="shared" si="239"/>
        <v>2.092645319237137E-2</v>
      </c>
      <c r="AG216" s="15">
        <f t="shared" si="240"/>
        <v>2.5289519558452248E-4</v>
      </c>
      <c r="AH216" s="15">
        <f t="shared" si="241"/>
        <v>2.9423426519430265E-2</v>
      </c>
      <c r="AI216" s="15">
        <f t="shared" si="250"/>
        <v>1.3040808567546767E-3</v>
      </c>
      <c r="AJ216" s="15">
        <f t="shared" si="251"/>
        <v>2.5852105110187745E-4</v>
      </c>
      <c r="AK216" s="15">
        <f t="shared" si="242"/>
        <v>1.8145131574935175E-4</v>
      </c>
      <c r="AL216">
        <f>IF(AL215&gt;0,AL215+1,IF(AND(B216="January",C216&gt;=Personal!$G$28,F216&lt;=100,AL215=0),1,0))</f>
        <v>0</v>
      </c>
      <c r="AM216">
        <f t="shared" si="252"/>
        <v>0</v>
      </c>
    </row>
    <row r="217" spans="1:39" x14ac:dyDescent="0.2">
      <c r="A217">
        <f t="shared" si="243"/>
        <v>213</v>
      </c>
      <c r="B217" t="str">
        <f t="shared" si="263"/>
        <v>October</v>
      </c>
      <c r="C217">
        <f t="shared" si="235"/>
        <v>2040</v>
      </c>
      <c r="D217">
        <f t="shared" si="265"/>
        <v>204010</v>
      </c>
      <c r="E217">
        <f t="shared" ref="E217:F217" si="274">E205+1</f>
        <v>59</v>
      </c>
      <c r="F217">
        <f t="shared" si="274"/>
        <v>57</v>
      </c>
      <c r="G217" s="11">
        <f>G216*IF($B217="January",(1+IF(C217&gt;Personal!$L$18+1,Calculations!$B$14,Calculations!$B$13)),1)</f>
        <v>2162.6463444985652</v>
      </c>
      <c r="H217" s="11">
        <f>IF(AND(Career!$F$15="Yes",$E217=62,$E216=61),G217,H216*IF($B217="January",(1+IF(C217&gt;Personal!$L$18+1,Calculations!$C$14,Calculations!$C$13)),1))</f>
        <v>1841.8690731426643</v>
      </c>
      <c r="I217" s="11">
        <f>H217*(1-'Retiree Assumptions'!$F$8)</f>
        <v>1620.8447843655447</v>
      </c>
      <c r="J217" s="11"/>
      <c r="K217">
        <f>IF(OR(AND(L218=0,L217&gt;0,S217=0,S216&gt;0),AND(L217=0,L216&gt;0,S217&gt;0,S216&gt;0),AND(L206=0,L205&gt;0,S205=0),AND(B217="February",C217&gt;=Personal!$G$28,C217&lt;=Personal!$G$28+5,L216&gt;0),AND(B217="February",MOD(C217-Personal!$G$28,5)=0,L216&gt;0)),K216+1,K216)</f>
        <v>1</v>
      </c>
      <c r="L217">
        <f>IF(AND(C217&gt;=Personal!$G$28,MAX(L$5:L216)&lt;$AO$8,OR(S216&gt;0,S217&gt;0)),L216+1,0)</f>
        <v>0</v>
      </c>
      <c r="M217" t="str">
        <f>IF(AND(C217&gt;=Personal!$G$28,MAX(L$5:L216)&lt;$AO$8,OR(S216&gt;0,S217&gt;0)),L216+1,"")</f>
        <v/>
      </c>
      <c r="N217">
        <f t="shared" si="245"/>
        <v>2040</v>
      </c>
      <c r="O217">
        <f t="shared" si="246"/>
        <v>57</v>
      </c>
      <c r="P217" s="11">
        <f t="shared" si="254"/>
        <v>19450.137412386535</v>
      </c>
      <c r="Q217" s="11">
        <f>$AD217*I217/(Calculations!$C$18^(A217-1+Calculations!$B$1/30))</f>
        <v>822.65776813601281</v>
      </c>
      <c r="R217" s="11">
        <f>IF(Q217=0,0,SUM(Q217:Q$1071)*I217/Q217)</f>
        <v>491310.15558694949</v>
      </c>
      <c r="S217" s="11">
        <f>IF(S216&gt;0,MAX((S216+I217/2)*(Calculations!$C$18-1)+S216-I217,0),IF(AND(Personal!$G$28=Valuation!C217,Personal!$G$28&gt;Valuation!C216),Personal!$G$26,0))</f>
        <v>0</v>
      </c>
      <c r="T217">
        <f t="shared" si="237"/>
        <v>0</v>
      </c>
      <c r="U217" s="11"/>
      <c r="V217" s="121">
        <f>VLOOKUP(E217,Rates2,5)*VLOOKUP(E217,Mort_Imp_Retirees,C217-'Mort Imp Cume'!$C$4+2)</f>
        <v>2.667165869961526E-4</v>
      </c>
      <c r="W217" s="15">
        <f t="shared" si="247"/>
        <v>0.99973328341300383</v>
      </c>
      <c r="X217" s="121">
        <f>VLOOKUP(F217,Rates2,6)*VLOOKUP(F217,Mort_Imp_Survivors,C217-'Mort Imp Cume'!$C$4+2)</f>
        <v>1.7562825522983406E-4</v>
      </c>
      <c r="Y217" s="15">
        <f t="shared" si="248"/>
        <v>0.99982437174477012</v>
      </c>
      <c r="Z217" s="121">
        <f>VLOOKUP(F217,Rates2,7)*VLOOKUP(F217,Mort_Imp_Survivors,C217-'Mort Imp Cume'!$C$4+2)</f>
        <v>5.0622776650597592E-4</v>
      </c>
      <c r="AA217" s="15">
        <f t="shared" si="249"/>
        <v>0.999493772233494</v>
      </c>
      <c r="AB217" s="68">
        <f>PRODUCT(W$4:W216)</f>
        <v>0.96901397157271318</v>
      </c>
      <c r="AC217" s="15">
        <f>PRODUCT(Y$4:Y216)</f>
        <v>0.97823830789262134</v>
      </c>
      <c r="AD217" s="15">
        <f>PRODUCT(AA$4:AA216)</f>
        <v>0.93790413193459232</v>
      </c>
      <c r="AE217" s="15">
        <f t="shared" si="238"/>
        <v>0.94792658787559958</v>
      </c>
      <c r="AF217" s="15">
        <f t="shared" si="239"/>
        <v>2.1087383697113563E-2</v>
      </c>
      <c r="AG217" s="15">
        <f t="shared" si="240"/>
        <v>2.5278334054549368E-4</v>
      </c>
      <c r="AH217" s="15">
        <f t="shared" si="241"/>
        <v>2.9661426759524906E-2</v>
      </c>
      <c r="AI217" s="15">
        <f t="shared" si="250"/>
        <v>1.3246016677619515E-3</v>
      </c>
      <c r="AJ217" s="15">
        <f t="shared" si="251"/>
        <v>2.5845209924946092E-4</v>
      </c>
      <c r="AK217" s="15">
        <f t="shared" si="242"/>
        <v>1.8149813053441641E-4</v>
      </c>
      <c r="AL217">
        <f>IF(AL216&gt;0,AL216+1,IF(AND(B217="January",C217&gt;=Personal!$G$28,F217&lt;=100,AL216=0),1,0))</f>
        <v>0</v>
      </c>
      <c r="AM217">
        <f t="shared" si="252"/>
        <v>0</v>
      </c>
    </row>
    <row r="218" spans="1:39" x14ac:dyDescent="0.2">
      <c r="A218">
        <f t="shared" si="243"/>
        <v>214</v>
      </c>
      <c r="B218" t="str">
        <f t="shared" si="263"/>
        <v>November</v>
      </c>
      <c r="C218">
        <f t="shared" si="235"/>
        <v>2040</v>
      </c>
      <c r="D218">
        <f t="shared" si="265"/>
        <v>204011</v>
      </c>
      <c r="E218">
        <f t="shared" ref="E218:F218" si="275">E206+1</f>
        <v>59</v>
      </c>
      <c r="F218">
        <f t="shared" si="275"/>
        <v>57</v>
      </c>
      <c r="G218" s="11">
        <f>G217*IF($B218="January",(1+IF(C218&gt;Personal!$L$18+1,Calculations!$B$14,Calculations!$B$13)),1)</f>
        <v>2162.6463444985652</v>
      </c>
      <c r="H218" s="11">
        <f>IF(AND(Career!$F$15="Yes",$E218=62,$E217=61),G218,H217*IF($B218="January",(1+IF(C218&gt;Personal!$L$18+1,Calculations!$C$14,Calculations!$C$13)),1))</f>
        <v>1841.8690731426643</v>
      </c>
      <c r="I218" s="11">
        <f>H218*(1-'Retiree Assumptions'!$F$8)</f>
        <v>1620.8447843655447</v>
      </c>
      <c r="J218" s="11"/>
      <c r="K218">
        <f>IF(OR(AND(L219=0,L218&gt;0,S218=0,S217&gt;0),AND(L218=0,L217&gt;0,S218&gt;0,S217&gt;0),AND(L207=0,L206&gt;0,S206=0),AND(B218="February",C218&gt;=Personal!$G$28,C218&lt;=Personal!$G$28+5,L217&gt;0),AND(B218="February",MOD(C218-Personal!$G$28,5)=0,L217&gt;0)),K217+1,K217)</f>
        <v>1</v>
      </c>
      <c r="L218">
        <f>IF(AND(C218&gt;=Personal!$G$28,MAX(L$5:L217)&lt;$AO$8,OR(S217&gt;0,S218&gt;0)),L217+1,0)</f>
        <v>0</v>
      </c>
      <c r="M218" t="str">
        <f>IF(AND(C218&gt;=Personal!$G$28,MAX(L$5:L217)&lt;$AO$8,OR(S217&gt;0,S218&gt;0)),L217+1,"")</f>
        <v/>
      </c>
      <c r="N218">
        <f t="shared" si="245"/>
        <v>2040</v>
      </c>
      <c r="O218">
        <f t="shared" si="246"/>
        <v>57</v>
      </c>
      <c r="P218" s="11">
        <f t="shared" si="254"/>
        <v>19450.137412386535</v>
      </c>
      <c r="Q218" s="11">
        <f>$AD218*I218/(Calculations!$C$18^(A218-1+Calculations!$B$1/30))</f>
        <v>819.87430063675447</v>
      </c>
      <c r="R218" s="11">
        <f>IF(Q218=0,0,SUM(Q218:Q$1071)*I218/Q218)</f>
        <v>491351.80257759703</v>
      </c>
      <c r="S218" s="11">
        <f>IF(S217&gt;0,MAX((S217+I218/2)*(Calculations!$C$18-1)+S217-I218,0),IF(AND(Personal!$G$28=Valuation!C218,Personal!$G$28&gt;Valuation!C217),Personal!$G$26,0))</f>
        <v>0</v>
      </c>
      <c r="T218">
        <f t="shared" si="237"/>
        <v>0</v>
      </c>
      <c r="U218" s="11"/>
      <c r="V218" s="121">
        <f>VLOOKUP(E218,Rates2,5)*VLOOKUP(E218,Mort_Imp_Retirees,C218-'Mort Imp Cume'!$C$4+2)</f>
        <v>2.667165869961526E-4</v>
      </c>
      <c r="W218" s="15">
        <f t="shared" si="247"/>
        <v>0.99973328341300383</v>
      </c>
      <c r="X218" s="121">
        <f>VLOOKUP(F218,Rates2,6)*VLOOKUP(F218,Mort_Imp_Survivors,C218-'Mort Imp Cume'!$C$4+2)</f>
        <v>1.7562825522983406E-4</v>
      </c>
      <c r="Y218" s="15">
        <f t="shared" si="248"/>
        <v>0.99982437174477012</v>
      </c>
      <c r="Z218" s="121">
        <f>VLOOKUP(F218,Rates2,7)*VLOOKUP(F218,Mort_Imp_Survivors,C218-'Mort Imp Cume'!$C$4+2)</f>
        <v>5.0622776650597592E-4</v>
      </c>
      <c r="AA218" s="15">
        <f t="shared" si="249"/>
        <v>0.999493772233494</v>
      </c>
      <c r="AB218" s="68">
        <f>PRODUCT(W$4:W217)</f>
        <v>0.96875551947346372</v>
      </c>
      <c r="AC218" s="15">
        <f>PRODUCT(Y$4:Y217)</f>
        <v>0.97806650160540709</v>
      </c>
      <c r="AD218" s="15">
        <f>PRODUCT(AA$4:AA217)</f>
        <v>0.93742933882068635</v>
      </c>
      <c r="AE218" s="15">
        <f t="shared" si="238"/>
        <v>0.94750732184233943</v>
      </c>
      <c r="AF218" s="15">
        <f t="shared" si="239"/>
        <v>2.1248197631124236E-2</v>
      </c>
      <c r="AG218" s="15">
        <f t="shared" si="240"/>
        <v>2.5267153497972485E-4</v>
      </c>
      <c r="AH218" s="15">
        <f t="shared" si="241"/>
        <v>2.9899194662250543E-2</v>
      </c>
      <c r="AI218" s="15">
        <f t="shared" si="250"/>
        <v>1.3452858642857869E-3</v>
      </c>
      <c r="AJ218" s="15">
        <f t="shared" si="251"/>
        <v>2.5838316578764712E-4</v>
      </c>
      <c r="AK218" s="15">
        <f t="shared" si="242"/>
        <v>1.815448602868614E-4</v>
      </c>
      <c r="AL218">
        <f>IF(AL217&gt;0,AL217+1,IF(AND(B218="January",C218&gt;=Personal!$G$28,F218&lt;=100,AL217=0),1,0))</f>
        <v>0</v>
      </c>
      <c r="AM218">
        <f t="shared" si="252"/>
        <v>0</v>
      </c>
    </row>
    <row r="219" spans="1:39" x14ac:dyDescent="0.2">
      <c r="A219">
        <f t="shared" si="243"/>
        <v>215</v>
      </c>
      <c r="B219" t="str">
        <f t="shared" si="263"/>
        <v>December</v>
      </c>
      <c r="C219">
        <f t="shared" si="235"/>
        <v>2040</v>
      </c>
      <c r="D219">
        <f t="shared" si="265"/>
        <v>204012</v>
      </c>
      <c r="E219">
        <f t="shared" ref="E219:F219" si="276">E207+1</f>
        <v>59</v>
      </c>
      <c r="F219">
        <f t="shared" si="276"/>
        <v>57</v>
      </c>
      <c r="G219" s="11">
        <f>G218*IF($B219="January",(1+IF(C219&gt;Personal!$L$18+1,Calculations!$B$14,Calculations!$B$13)),1)</f>
        <v>2162.6463444985652</v>
      </c>
      <c r="H219" s="11">
        <f>IF(AND(Career!$F$15="Yes",$E219=62,$E218=61),G219,H218*IF($B219="January",(1+IF(C219&gt;Personal!$L$18+1,Calculations!$C$14,Calculations!$C$13)),1))</f>
        <v>1841.8690731426643</v>
      </c>
      <c r="I219" s="11">
        <f>H219*(1-'Retiree Assumptions'!$F$8)</f>
        <v>1620.8447843655447</v>
      </c>
      <c r="J219" s="11"/>
      <c r="K219">
        <f>IF(OR(AND(L220=0,L219&gt;0,S219=0,S218&gt;0),AND(L219=0,L218&gt;0,S219&gt;0,S218&gt;0),AND(L208=0,L207&gt;0,S207=0),AND(B219="February",C219&gt;=Personal!$G$28,C219&lt;=Personal!$G$28+5,L218&gt;0),AND(B219="February",MOD(C219-Personal!$G$28,5)=0,L218&gt;0)),K218+1,K218)</f>
        <v>1</v>
      </c>
      <c r="L219">
        <f>IF(AND(C219&gt;=Personal!$G$28,MAX(L$5:L218)&lt;$AO$8,OR(S218&gt;0,S219&gt;0)),L218+1,0)</f>
        <v>0</v>
      </c>
      <c r="M219" t="str">
        <f>IF(AND(C219&gt;=Personal!$G$28,MAX(L$5:L218)&lt;$AO$8,OR(S218&gt;0,S219&gt;0)),L218+1,"")</f>
        <v/>
      </c>
      <c r="N219">
        <f t="shared" si="245"/>
        <v>2040</v>
      </c>
      <c r="O219">
        <f t="shared" si="246"/>
        <v>57</v>
      </c>
      <c r="P219" s="11">
        <f t="shared" si="254"/>
        <v>19450.137412386535</v>
      </c>
      <c r="Q219" s="11">
        <f>$AD219*I219/(Calculations!$C$18^(A219-1+Calculations!$B$1/30))</f>
        <v>817.10025101649683</v>
      </c>
      <c r="R219" s="11">
        <f>IF(Q219=0,0,SUM(Q219:Q$1071)*I219/Q219)</f>
        <v>491393.59095948574</v>
      </c>
      <c r="S219" s="11">
        <f>IF(S218&gt;0,MAX((S218+I219/2)*(Calculations!$C$18-1)+S218-I219,0),IF(AND(Personal!$G$28=Valuation!C219,Personal!$G$28&gt;Valuation!C218),Personal!$G$26,0))</f>
        <v>0</v>
      </c>
      <c r="T219">
        <f t="shared" si="237"/>
        <v>0</v>
      </c>
      <c r="U219" s="11"/>
      <c r="V219" s="121">
        <f>VLOOKUP(E219,Rates2,5)*VLOOKUP(E219,Mort_Imp_Retirees,C219-'Mort Imp Cume'!$C$4+2)</f>
        <v>2.667165869961526E-4</v>
      </c>
      <c r="W219" s="15">
        <f t="shared" si="247"/>
        <v>0.99973328341300383</v>
      </c>
      <c r="X219" s="121">
        <f>VLOOKUP(F219,Rates2,6)*VLOOKUP(F219,Mort_Imp_Survivors,C219-'Mort Imp Cume'!$C$4+2)</f>
        <v>1.7562825522983406E-4</v>
      </c>
      <c r="Y219" s="15">
        <f t="shared" si="248"/>
        <v>0.99982437174477012</v>
      </c>
      <c r="Z219" s="121">
        <f>VLOOKUP(F219,Rates2,7)*VLOOKUP(F219,Mort_Imp_Survivors,C219-'Mort Imp Cume'!$C$4+2)</f>
        <v>5.0622776650597592E-4</v>
      </c>
      <c r="AA219" s="15">
        <f t="shared" si="249"/>
        <v>0.999493772233494</v>
      </c>
      <c r="AB219" s="68">
        <f>PRODUCT(W$4:W218)</f>
        <v>0.96849713630767609</v>
      </c>
      <c r="AC219" s="15">
        <f>PRODUCT(Y$4:Y218)</f>
        <v>0.97789472549223133</v>
      </c>
      <c r="AD219" s="15">
        <f>PRODUCT(AA$4:AA218)</f>
        <v>0.93695478606023797</v>
      </c>
      <c r="AE219" s="15">
        <f t="shared" si="238"/>
        <v>0.94708824124960711</v>
      </c>
      <c r="AF219" s="15">
        <f t="shared" si="239"/>
        <v>2.1408895058069029E-2</v>
      </c>
      <c r="AG219" s="15">
        <f t="shared" si="240"/>
        <v>2.5255977886533412E-4</v>
      </c>
      <c r="AH219" s="15">
        <f t="shared" si="241"/>
        <v>3.0136730394696068E-2</v>
      </c>
      <c r="AI219" s="15">
        <f t="shared" si="250"/>
        <v>1.366133297627789E-3</v>
      </c>
      <c r="AJ219" s="15">
        <f t="shared" si="251"/>
        <v>2.5831425071153096E-4</v>
      </c>
      <c r="AK219" s="15">
        <f t="shared" si="242"/>
        <v>1.8159150507686042E-4</v>
      </c>
      <c r="AL219">
        <f>IF(AL218&gt;0,AL218+1,IF(AND(B219="January",C219&gt;=Personal!$G$28,F219&lt;=100,AL218=0),1,0))</f>
        <v>0</v>
      </c>
      <c r="AM219">
        <f t="shared" si="252"/>
        <v>0</v>
      </c>
    </row>
    <row r="220" spans="1:39" x14ac:dyDescent="0.2">
      <c r="A220">
        <f t="shared" si="243"/>
        <v>216</v>
      </c>
      <c r="B220" t="str">
        <f t="shared" si="263"/>
        <v>January</v>
      </c>
      <c r="C220">
        <f t="shared" si="235"/>
        <v>2041</v>
      </c>
      <c r="D220">
        <f t="shared" si="265"/>
        <v>204101</v>
      </c>
      <c r="E220">
        <f t="shared" ref="E220:F220" si="277">E208+1</f>
        <v>60</v>
      </c>
      <c r="F220">
        <f t="shared" si="277"/>
        <v>58</v>
      </c>
      <c r="G220" s="11">
        <f>G219*IF($B220="January",(1+IF(C220&gt;Personal!$L$18+1,Calculations!$B$14,Calculations!$B$13)),1)</f>
        <v>2216.712503111029</v>
      </c>
      <c r="H220" s="11">
        <f>IF(AND(Career!$F$15="Yes",$E220=62,$E219=61),G220,H219*IF($B220="January",(1+IF(C220&gt;Personal!$L$18+1,Calculations!$C$14,Calculations!$C$13)),1))</f>
        <v>1869.4971092398041</v>
      </c>
      <c r="I220" s="11">
        <f>H220*(1-'Retiree Assumptions'!$F$8)</f>
        <v>1645.1574561310276</v>
      </c>
      <c r="J220" s="11"/>
      <c r="K220">
        <f>IF(OR(AND(L221=0,L220&gt;0,S220=0,S219&gt;0),AND(L220=0,L219&gt;0,S220&gt;0,S219&gt;0),AND(L209=0,L208&gt;0,S208=0),AND(B220="February",C220&gt;=Personal!$G$28,C220&lt;=Personal!$G$28+5,L219&gt;0),AND(B220="February",MOD(C220-Personal!$G$28,5)=0,L219&gt;0)),K219+1,K219)</f>
        <v>1</v>
      </c>
      <c r="L220">
        <f>IF(AND(C220&gt;=Personal!$G$28,MAX(L$5:L219)&lt;$AO$8,OR(S219&gt;0,S220&gt;0)),L219+1,0)</f>
        <v>0</v>
      </c>
      <c r="M220" t="str">
        <f>IF(AND(C220&gt;=Personal!$G$28,MAX(L$5:L219)&lt;$AO$8,OR(S219&gt;0,S220&gt;0)),L219+1,"")</f>
        <v/>
      </c>
      <c r="N220">
        <f t="shared" si="245"/>
        <v>2041</v>
      </c>
      <c r="O220">
        <f t="shared" si="246"/>
        <v>58</v>
      </c>
      <c r="P220" s="11">
        <f t="shared" si="254"/>
        <v>19741.88947357233</v>
      </c>
      <c r="Q220" s="11">
        <f>$AD220*I220/(Calculations!$C$18^(A220-1+Calculations!$B$1/30))</f>
        <v>826.55062122093659</v>
      </c>
      <c r="R220" s="11">
        <f>IF(Q220=0,0,SUM(Q220:Q$1071)*I220/Q220)</f>
        <v>491435.52121263789</v>
      </c>
      <c r="S220" s="11">
        <f>IF(S219&gt;0,MAX((S219+I220/2)*(Calculations!$C$18-1)+S219-I220,0),IF(AND(Personal!$G$28=Valuation!C220,Personal!$G$28&gt;Valuation!C219),Personal!$G$26,0))</f>
        <v>0</v>
      </c>
      <c r="T220">
        <f t="shared" si="237"/>
        <v>0</v>
      </c>
      <c r="U220" s="11"/>
      <c r="V220" s="121">
        <f>VLOOKUP(E220,Rates2,5)*VLOOKUP(E220,Mort_Imp_Retirees,C220-'Mort Imp Cume'!$C$4+2)</f>
        <v>2.9818784210286172E-4</v>
      </c>
      <c r="W220" s="15">
        <f t="shared" si="247"/>
        <v>0.99970181215789711</v>
      </c>
      <c r="X220" s="121">
        <f>VLOOKUP(F220,Rates2,6)*VLOOKUP(F220,Mort_Imp_Survivors,C220-'Mort Imp Cume'!$C$4+2)</f>
        <v>1.9016377957978292E-4</v>
      </c>
      <c r="Y220" s="15">
        <f t="shared" si="248"/>
        <v>0.99980983622042019</v>
      </c>
      <c r="Z220" s="121">
        <f>VLOOKUP(F220,Rates2,7)*VLOOKUP(F220,Mort_Imp_Survivors,C220-'Mort Imp Cume'!$C$4+2)</f>
        <v>5.320863377106552E-4</v>
      </c>
      <c r="AA220" s="15">
        <f t="shared" si="249"/>
        <v>0.99946791366228938</v>
      </c>
      <c r="AB220" s="68">
        <f>PRODUCT(W$4:W219)</f>
        <v>0.96823882205696454</v>
      </c>
      <c r="AC220" s="15">
        <f>PRODUCT(Y$4:Y219)</f>
        <v>0.97772297954779464</v>
      </c>
      <c r="AD220" s="15">
        <f>PRODUCT(AA$4:AA219)</f>
        <v>0.9364804735315736</v>
      </c>
      <c r="AE220" s="15">
        <f t="shared" si="238"/>
        <v>0.94666934601538233</v>
      </c>
      <c r="AF220" s="15">
        <f t="shared" si="239"/>
        <v>2.1569476041582231E-2</v>
      </c>
      <c r="AG220" s="15">
        <f t="shared" si="240"/>
        <v>2.8223160903568818E-4</v>
      </c>
      <c r="AH220" s="15">
        <f t="shared" si="241"/>
        <v>3.0374034123843902E-2</v>
      </c>
      <c r="AI220" s="15">
        <f t="shared" si="250"/>
        <v>1.3871438191915414E-3</v>
      </c>
      <c r="AJ220" s="15">
        <f t="shared" si="251"/>
        <v>2.8871704498938295E-4</v>
      </c>
      <c r="AK220" s="15">
        <f t="shared" si="242"/>
        <v>1.96183829429061E-4</v>
      </c>
      <c r="AL220">
        <f>IF(AL219&gt;0,AL219+1,IF(AND(B220="January",C220&gt;=Personal!$G$28,F220&lt;=100,AL219=0),1,0))</f>
        <v>0</v>
      </c>
      <c r="AM220">
        <f t="shared" si="252"/>
        <v>0</v>
      </c>
    </row>
    <row r="221" spans="1:39" x14ac:dyDescent="0.2">
      <c r="A221">
        <f t="shared" si="243"/>
        <v>217</v>
      </c>
      <c r="B221" t="str">
        <f t="shared" si="263"/>
        <v>February</v>
      </c>
      <c r="C221">
        <f t="shared" si="235"/>
        <v>2041</v>
      </c>
      <c r="D221">
        <f t="shared" si="265"/>
        <v>204102</v>
      </c>
      <c r="E221">
        <f t="shared" ref="E221:F221" si="278">E209+1</f>
        <v>60</v>
      </c>
      <c r="F221">
        <f t="shared" si="278"/>
        <v>58</v>
      </c>
      <c r="G221" s="11">
        <f>G220*IF($B221="January",(1+IF(C221&gt;Personal!$L$18+1,Calculations!$B$14,Calculations!$B$13)),1)</f>
        <v>2216.712503111029</v>
      </c>
      <c r="H221" s="11">
        <f>IF(AND(Career!$F$15="Yes",$E221=62,$E220=61),G221,H220*IF($B221="January",(1+IF(C221&gt;Personal!$L$18+1,Calculations!$C$14,Calculations!$C$13)),1))</f>
        <v>1869.4971092398041</v>
      </c>
      <c r="I221" s="11">
        <f>H221*(1-'Retiree Assumptions'!$F$8)</f>
        <v>1645.1574561310276</v>
      </c>
      <c r="J221" s="11"/>
      <c r="K221">
        <f>IF(OR(AND(L222=0,L221&gt;0,S221=0,S220&gt;0),AND(L221=0,L220&gt;0,S221&gt;0,S220&gt;0),AND(L210=0,L209&gt;0,S209=0),AND(B221="February",C221&gt;=Personal!$G$28,C221&lt;=Personal!$G$28+5,L220&gt;0),AND(B221="February",MOD(C221-Personal!$G$28,5)=0,L220&gt;0)),K220+1,K220)</f>
        <v>1</v>
      </c>
      <c r="L221">
        <f>IF(AND(C221&gt;=Personal!$G$28,MAX(L$5:L220)&lt;$AO$8,OR(S220&gt;0,S221&gt;0)),L220+1,0)</f>
        <v>0</v>
      </c>
      <c r="M221" t="str">
        <f>IF(AND(C221&gt;=Personal!$G$28,MAX(L$5:L220)&lt;$AO$8,OR(S220&gt;0,S221&gt;0)),L220+1,"")</f>
        <v/>
      </c>
      <c r="N221">
        <f t="shared" si="245"/>
        <v>2041</v>
      </c>
      <c r="O221">
        <f t="shared" si="246"/>
        <v>58</v>
      </c>
      <c r="P221" s="11">
        <f t="shared" si="254"/>
        <v>19741.88947357233</v>
      </c>
      <c r="Q221" s="11">
        <f>$AD221*I221/(Calculations!$C$18^(A221-1+Calculations!$B$1/30))</f>
        <v>823.73267034021035</v>
      </c>
      <c r="R221" s="11">
        <f>IF(Q221=0,0,SUM(Q221:Q$1071)*I221/Q221)</f>
        <v>491465.91364862031</v>
      </c>
      <c r="S221" s="11">
        <f>IF(S220&gt;0,MAX((S220+I221/2)*(Calculations!$C$18-1)+S220-I221,0),IF(AND(Personal!$G$28=Valuation!C221,Personal!$G$28&gt;Valuation!C220),Personal!$G$26,0))</f>
        <v>0</v>
      </c>
      <c r="T221">
        <f t="shared" si="237"/>
        <v>0</v>
      </c>
      <c r="U221" s="11"/>
      <c r="V221" s="121">
        <f>VLOOKUP(E221,Rates2,5)*VLOOKUP(E221,Mort_Imp_Retirees,C221-'Mort Imp Cume'!$C$4+2)</f>
        <v>2.9818784210286172E-4</v>
      </c>
      <c r="W221" s="15">
        <f t="shared" si="247"/>
        <v>0.99970181215789711</v>
      </c>
      <c r="X221" s="121">
        <f>VLOOKUP(F221,Rates2,6)*VLOOKUP(F221,Mort_Imp_Survivors,C221-'Mort Imp Cume'!$C$4+2)</f>
        <v>1.9016377957978292E-4</v>
      </c>
      <c r="Y221" s="15">
        <f t="shared" si="248"/>
        <v>0.99980983622042019</v>
      </c>
      <c r="Z221" s="121">
        <f>VLOOKUP(F221,Rates2,7)*VLOOKUP(F221,Mort_Imp_Survivors,C221-'Mort Imp Cume'!$C$4+2)</f>
        <v>5.320863377106552E-4</v>
      </c>
      <c r="AA221" s="15">
        <f t="shared" si="249"/>
        <v>0.99946791366228938</v>
      </c>
      <c r="AB221" s="68">
        <f>PRODUCT(W$4:W220)</f>
        <v>0.96795010501197509</v>
      </c>
      <c r="AC221" s="15">
        <f>PRODUCT(Y$4:Y220)</f>
        <v>0.9775370520506218</v>
      </c>
      <c r="AD221" s="15">
        <f>PRODUCT(AA$4:AA220)</f>
        <v>0.93598218506607467</v>
      </c>
      <c r="AE221" s="15">
        <f t="shared" si="238"/>
        <v>0.94620709218549592</v>
      </c>
      <c r="AF221" s="15">
        <f t="shared" si="239"/>
        <v>2.1743012826479158E-2</v>
      </c>
      <c r="AG221" s="15">
        <f t="shared" si="240"/>
        <v>2.8209379677553539E-4</v>
      </c>
      <c r="AH221" s="15">
        <f t="shared" si="241"/>
        <v>3.0640104124301137E-2</v>
      </c>
      <c r="AI221" s="15">
        <f t="shared" si="250"/>
        <v>1.4097908637237845E-3</v>
      </c>
      <c r="AJ221" s="15">
        <f t="shared" si="251"/>
        <v>2.8863095307675923E-4</v>
      </c>
      <c r="AK221" s="15">
        <f t="shared" si="242"/>
        <v>1.9623749770576252E-4</v>
      </c>
      <c r="AL221">
        <f>IF(AL220&gt;0,AL220+1,IF(AND(B221="January",C221&gt;=Personal!$G$28,F221&lt;=100,AL220=0),1,0))</f>
        <v>0</v>
      </c>
      <c r="AM221">
        <f t="shared" si="252"/>
        <v>0</v>
      </c>
    </row>
    <row r="222" spans="1:39" x14ac:dyDescent="0.2">
      <c r="A222">
        <f t="shared" si="243"/>
        <v>218</v>
      </c>
      <c r="B222" t="str">
        <f t="shared" si="263"/>
        <v>March</v>
      </c>
      <c r="C222">
        <f t="shared" si="235"/>
        <v>2041</v>
      </c>
      <c r="D222">
        <f t="shared" si="265"/>
        <v>204103</v>
      </c>
      <c r="E222">
        <f t="shared" ref="E222:F222" si="279">E210+1</f>
        <v>60</v>
      </c>
      <c r="F222">
        <f t="shared" si="279"/>
        <v>58</v>
      </c>
      <c r="G222" s="11">
        <f>G221*IF($B222="January",(1+IF(C222&gt;Personal!$L$18+1,Calculations!$B$14,Calculations!$B$13)),1)</f>
        <v>2216.712503111029</v>
      </c>
      <c r="H222" s="11">
        <f>IF(AND(Career!$F$15="Yes",$E222=62,$E221=61),G222,H221*IF($B222="January",(1+IF(C222&gt;Personal!$L$18+1,Calculations!$C$14,Calculations!$C$13)),1))</f>
        <v>1869.4971092398041</v>
      </c>
      <c r="I222" s="11">
        <f>H222*(1-'Retiree Assumptions'!$F$8)</f>
        <v>1645.1574561310276</v>
      </c>
      <c r="J222" s="11"/>
      <c r="K222">
        <f>IF(OR(AND(L223=0,L222&gt;0,S222=0,S221&gt;0),AND(L222=0,L221&gt;0,S222&gt;0,S221&gt;0),AND(L211=0,L210&gt;0,S210=0),AND(B222="February",C222&gt;=Personal!$G$28,C222&lt;=Personal!$G$28+5,L221&gt;0),AND(B222="February",MOD(C222-Personal!$G$28,5)=0,L221&gt;0)),K221+1,K221)</f>
        <v>1</v>
      </c>
      <c r="L222">
        <f>IF(AND(C222&gt;=Personal!$G$28,MAX(L$5:L221)&lt;$AO$8,OR(S221&gt;0,S222&gt;0)),L221+1,0)</f>
        <v>0</v>
      </c>
      <c r="M222" t="str">
        <f>IF(AND(C222&gt;=Personal!$G$28,MAX(L$5:L221)&lt;$AO$8,OR(S221&gt;0,S222&gt;0)),L221+1,"")</f>
        <v/>
      </c>
      <c r="N222">
        <f t="shared" si="245"/>
        <v>2041</v>
      </c>
      <c r="O222">
        <f t="shared" si="246"/>
        <v>58</v>
      </c>
      <c r="P222" s="11">
        <f t="shared" si="254"/>
        <v>19741.88947357233</v>
      </c>
      <c r="Q222" s="11">
        <f>$AD222*I222/(Calculations!$C$18^(A222-1+Calculations!$B$1/30))</f>
        <v>820.92432667162848</v>
      </c>
      <c r="R222" s="11">
        <f>IF(Q222=0,0,SUM(Q222:Q$1071)*I222/Q222)</f>
        <v>491496.41005570273</v>
      </c>
      <c r="S222" s="11">
        <f>IF(S221&gt;0,MAX((S221+I222/2)*(Calculations!$C$18-1)+S221-I222,0),IF(AND(Personal!$G$28=Valuation!C222,Personal!$G$28&gt;Valuation!C221),Personal!$G$26,0))</f>
        <v>0</v>
      </c>
      <c r="T222">
        <f t="shared" si="237"/>
        <v>0</v>
      </c>
      <c r="U222" s="11"/>
      <c r="V222" s="121">
        <f>VLOOKUP(E222,Rates2,5)*VLOOKUP(E222,Mort_Imp_Retirees,C222-'Mort Imp Cume'!$C$4+2)</f>
        <v>2.9818784210286172E-4</v>
      </c>
      <c r="W222" s="15">
        <f t="shared" si="247"/>
        <v>0.99970181215789711</v>
      </c>
      <c r="X222" s="121">
        <f>VLOOKUP(F222,Rates2,6)*VLOOKUP(F222,Mort_Imp_Survivors,C222-'Mort Imp Cume'!$C$4+2)</f>
        <v>1.9016377957978292E-4</v>
      </c>
      <c r="Y222" s="15">
        <f t="shared" si="248"/>
        <v>0.99980983622042019</v>
      </c>
      <c r="Z222" s="121">
        <f>VLOOKUP(F222,Rates2,7)*VLOOKUP(F222,Mort_Imp_Survivors,C222-'Mort Imp Cume'!$C$4+2)</f>
        <v>5.320863377106552E-4</v>
      </c>
      <c r="AA222" s="15">
        <f t="shared" si="249"/>
        <v>0.99946791366228938</v>
      </c>
      <c r="AB222" s="68">
        <f>PRODUCT(W$4:W221)</f>
        <v>0.96766147405889835</v>
      </c>
      <c r="AC222" s="15">
        <f>PRODUCT(Y$4:Y221)</f>
        <v>0.97735115991012456</v>
      </c>
      <c r="AD222" s="15">
        <f>PRODUCT(AA$4:AA221)</f>
        <v>0.93548416173306048</v>
      </c>
      <c r="AE222" s="15">
        <f t="shared" si="238"/>
        <v>0.94574506407180525</v>
      </c>
      <c r="AF222" s="15">
        <f t="shared" si="239"/>
        <v>2.1916409987093145E-2</v>
      </c>
      <c r="AG222" s="15">
        <f t="shared" si="240"/>
        <v>2.8195605180840878E-4</v>
      </c>
      <c r="AH222" s="15">
        <f t="shared" si="241"/>
        <v>3.09058947402861E-2</v>
      </c>
      <c r="AI222" s="15">
        <f t="shared" si="250"/>
        <v>1.4326312008155068E-3</v>
      </c>
      <c r="AJ222" s="15">
        <f t="shared" si="251"/>
        <v>2.8854488683569722E-4</v>
      </c>
      <c r="AK222" s="15">
        <f t="shared" si="242"/>
        <v>1.9629106024884828E-4</v>
      </c>
      <c r="AL222">
        <f>IF(AL221&gt;0,AL221+1,IF(AND(B222="January",C222&gt;=Personal!$G$28,F222&lt;=100,AL221=0),1,0))</f>
        <v>0</v>
      </c>
      <c r="AM222">
        <f t="shared" si="252"/>
        <v>0</v>
      </c>
    </row>
    <row r="223" spans="1:39" x14ac:dyDescent="0.2">
      <c r="A223">
        <f t="shared" si="243"/>
        <v>219</v>
      </c>
      <c r="B223" t="str">
        <f t="shared" si="263"/>
        <v>April</v>
      </c>
      <c r="C223">
        <f t="shared" si="235"/>
        <v>2041</v>
      </c>
      <c r="D223">
        <f t="shared" si="265"/>
        <v>204104</v>
      </c>
      <c r="E223">
        <f t="shared" ref="E223:F223" si="280">E211+1</f>
        <v>60</v>
      </c>
      <c r="F223">
        <f t="shared" si="280"/>
        <v>58</v>
      </c>
      <c r="G223" s="11">
        <f>G222*IF($B223="January",(1+IF(C223&gt;Personal!$L$18+1,Calculations!$B$14,Calculations!$B$13)),1)</f>
        <v>2216.712503111029</v>
      </c>
      <c r="H223" s="11">
        <f>IF(AND(Career!$F$15="Yes",$E223=62,$E222=61),G223,H222*IF($B223="January",(1+IF(C223&gt;Personal!$L$18+1,Calculations!$C$14,Calculations!$C$13)),1))</f>
        <v>1869.4971092398041</v>
      </c>
      <c r="I223" s="11">
        <f>H223*(1-'Retiree Assumptions'!$F$8)</f>
        <v>1645.1574561310276</v>
      </c>
      <c r="J223" s="11"/>
      <c r="K223">
        <f>IF(OR(AND(L224=0,L223&gt;0,S223=0,S222&gt;0),AND(L223=0,L222&gt;0,S223&gt;0,S222&gt;0),AND(L212=0,L211&gt;0,S211=0),AND(B223="February",C223&gt;=Personal!$G$28,C223&lt;=Personal!$G$28+5,L222&gt;0),AND(B223="February",MOD(C223-Personal!$G$28,5)=0,L222&gt;0)),K222+1,K222)</f>
        <v>1</v>
      </c>
      <c r="L223">
        <f>IF(AND(C223&gt;=Personal!$G$28,MAX(L$5:L222)&lt;$AO$8,OR(S222&gt;0,S223&gt;0)),L222+1,0)</f>
        <v>0</v>
      </c>
      <c r="M223" t="str">
        <f>IF(AND(C223&gt;=Personal!$G$28,MAX(L$5:L222)&lt;$AO$8,OR(S222&gt;0,S223&gt;0)),L222+1,"")</f>
        <v/>
      </c>
      <c r="N223">
        <f t="shared" si="245"/>
        <v>2041</v>
      </c>
      <c r="O223">
        <f t="shared" si="246"/>
        <v>58</v>
      </c>
      <c r="P223" s="11">
        <f t="shared" si="254"/>
        <v>19741.88947357233</v>
      </c>
      <c r="Q223" s="11">
        <f>$AD223*I223/(Calculations!$C$18^(A223-1+Calculations!$B$1/30))</f>
        <v>818.12555746141754</v>
      </c>
      <c r="R223" s="11">
        <f>IF(Q223=0,0,SUM(Q223:Q$1071)*I223/Q223)</f>
        <v>491527.01078956516</v>
      </c>
      <c r="S223" s="11">
        <f>IF(S222&gt;0,MAX((S222+I223/2)*(Calculations!$C$18-1)+S222-I223,0),IF(AND(Personal!$G$28=Valuation!C223,Personal!$G$28&gt;Valuation!C222),Personal!$G$26,0))</f>
        <v>0</v>
      </c>
      <c r="T223">
        <f t="shared" si="237"/>
        <v>0</v>
      </c>
      <c r="U223" s="11"/>
      <c r="V223" s="121">
        <f>VLOOKUP(E223,Rates2,5)*VLOOKUP(E223,Mort_Imp_Retirees,C223-'Mort Imp Cume'!$C$4+2)</f>
        <v>2.9818784210286172E-4</v>
      </c>
      <c r="W223" s="15">
        <f t="shared" si="247"/>
        <v>0.99970181215789711</v>
      </c>
      <c r="X223" s="121">
        <f>VLOOKUP(F223,Rates2,6)*VLOOKUP(F223,Mort_Imp_Survivors,C223-'Mort Imp Cume'!$C$4+2)</f>
        <v>1.9016377957978292E-4</v>
      </c>
      <c r="Y223" s="15">
        <f t="shared" si="248"/>
        <v>0.99980983622042019</v>
      </c>
      <c r="Z223" s="121">
        <f>VLOOKUP(F223,Rates2,7)*VLOOKUP(F223,Mort_Imp_Survivors,C223-'Mort Imp Cume'!$C$4+2)</f>
        <v>5.320863377106552E-4</v>
      </c>
      <c r="AA223" s="15">
        <f t="shared" si="249"/>
        <v>0.99946791366228938</v>
      </c>
      <c r="AB223" s="68">
        <f>PRODUCT(W$4:W222)</f>
        <v>0.96737292917206263</v>
      </c>
      <c r="AC223" s="15">
        <f>PRODUCT(Y$4:Y222)</f>
        <v>0.97716530311957939</v>
      </c>
      <c r="AD223" s="15">
        <f>PRODUCT(AA$4:AA222)</f>
        <v>0.93498640339145767</v>
      </c>
      <c r="AE223" s="15">
        <f t="shared" si="238"/>
        <v>0.94528326156409404</v>
      </c>
      <c r="AF223" s="15">
        <f t="shared" si="239"/>
        <v>2.2089667607968648E-2</v>
      </c>
      <c r="AG223" s="15">
        <f t="shared" si="240"/>
        <v>2.818183741014495E-4</v>
      </c>
      <c r="AH223" s="15">
        <f t="shared" si="241"/>
        <v>3.1171406187748479E-2</v>
      </c>
      <c r="AI223" s="15">
        <f t="shared" si="250"/>
        <v>1.4556646401888383E-3</v>
      </c>
      <c r="AJ223" s="15">
        <f t="shared" si="251"/>
        <v>2.8845884625854188E-4</v>
      </c>
      <c r="AK223" s="15">
        <f t="shared" si="242"/>
        <v>1.9634451715226301E-4</v>
      </c>
      <c r="AL223">
        <f>IF(AL222&gt;0,AL222+1,IF(AND(B223="January",C223&gt;=Personal!$G$28,F223&lt;=100,AL222=0),1,0))</f>
        <v>0</v>
      </c>
      <c r="AM223">
        <f t="shared" si="252"/>
        <v>0</v>
      </c>
    </row>
    <row r="224" spans="1:39" x14ac:dyDescent="0.2">
      <c r="A224">
        <f t="shared" si="243"/>
        <v>220</v>
      </c>
      <c r="B224" t="str">
        <f t="shared" si="263"/>
        <v>May</v>
      </c>
      <c r="C224">
        <f t="shared" si="235"/>
        <v>2041</v>
      </c>
      <c r="D224">
        <f t="shared" si="265"/>
        <v>204105</v>
      </c>
      <c r="E224">
        <f t="shared" ref="E224:F224" si="281">E212+1</f>
        <v>60</v>
      </c>
      <c r="F224">
        <f t="shared" si="281"/>
        <v>58</v>
      </c>
      <c r="G224" s="11">
        <f>G223*IF($B224="January",(1+IF(C224&gt;Personal!$L$18+1,Calculations!$B$14,Calculations!$B$13)),1)</f>
        <v>2216.712503111029</v>
      </c>
      <c r="H224" s="11">
        <f>IF(AND(Career!$F$15="Yes",$E224=62,$E223=61),G224,H223*IF($B224="January",(1+IF(C224&gt;Personal!$L$18+1,Calculations!$C$14,Calculations!$C$13)),1))</f>
        <v>1869.4971092398041</v>
      </c>
      <c r="I224" s="11">
        <f>H224*(1-'Retiree Assumptions'!$F$8)</f>
        <v>1645.1574561310276</v>
      </c>
      <c r="J224" s="11"/>
      <c r="K224">
        <f>IF(OR(AND(L225=0,L224&gt;0,S224=0,S223&gt;0),AND(L224=0,L223&gt;0,S224&gt;0,S223&gt;0),AND(L213=0,L212&gt;0,S212=0),AND(B224="February",C224&gt;=Personal!$G$28,C224&lt;=Personal!$G$28+5,L223&gt;0),AND(B224="February",MOD(C224-Personal!$G$28,5)=0,L223&gt;0)),K223+1,K223)</f>
        <v>1</v>
      </c>
      <c r="L224">
        <f>IF(AND(C224&gt;=Personal!$G$28,MAX(L$5:L223)&lt;$AO$8,OR(S223&gt;0,S224&gt;0)),L223+1,0)</f>
        <v>0</v>
      </c>
      <c r="M224" t="str">
        <f>IF(AND(C224&gt;=Personal!$G$28,MAX(L$5:L223)&lt;$AO$8,OR(S223&gt;0,S224&gt;0)),L223+1,"")</f>
        <v/>
      </c>
      <c r="N224">
        <f t="shared" si="245"/>
        <v>2041</v>
      </c>
      <c r="O224">
        <f t="shared" si="246"/>
        <v>58</v>
      </c>
      <c r="P224" s="11">
        <f t="shared" si="254"/>
        <v>19741.88947357233</v>
      </c>
      <c r="Q224" s="11">
        <f>$AD224*I224/(Calculations!$C$18^(A224-1+Calculations!$B$1/30))</f>
        <v>815.33633006747095</v>
      </c>
      <c r="R224" s="11">
        <f>IF(Q224=0,0,SUM(Q224:Q$1071)*I224/Q224)</f>
        <v>491557.71620710479</v>
      </c>
      <c r="S224" s="11">
        <f>IF(S223&gt;0,MAX((S223+I224/2)*(Calculations!$C$18-1)+S223-I224,0),IF(AND(Personal!$G$28=Valuation!C224,Personal!$G$28&gt;Valuation!C223),Personal!$G$26,0))</f>
        <v>0</v>
      </c>
      <c r="T224">
        <f t="shared" si="237"/>
        <v>0</v>
      </c>
      <c r="U224" s="11"/>
      <c r="V224" s="121">
        <f>VLOOKUP(E224,Rates2,5)*VLOOKUP(E224,Mort_Imp_Retirees,C224-'Mort Imp Cume'!$C$4+2)</f>
        <v>2.9818784210286172E-4</v>
      </c>
      <c r="W224" s="15">
        <f t="shared" si="247"/>
        <v>0.99970181215789711</v>
      </c>
      <c r="X224" s="121">
        <f>VLOOKUP(F224,Rates2,6)*VLOOKUP(F224,Mort_Imp_Survivors,C224-'Mort Imp Cume'!$C$4+2)</f>
        <v>1.9016377957978292E-4</v>
      </c>
      <c r="Y224" s="15">
        <f t="shared" si="248"/>
        <v>0.99980983622042019</v>
      </c>
      <c r="Z224" s="121">
        <f>VLOOKUP(F224,Rates2,7)*VLOOKUP(F224,Mort_Imp_Survivors,C224-'Mort Imp Cume'!$C$4+2)</f>
        <v>5.320863377106552E-4</v>
      </c>
      <c r="AA224" s="15">
        <f t="shared" si="249"/>
        <v>0.99946791366228938</v>
      </c>
      <c r="AB224" s="68">
        <f>PRODUCT(W$4:W223)</f>
        <v>0.96708447032580402</v>
      </c>
      <c r="AC224" s="15">
        <f>PRODUCT(Y$4:Y223)</f>
        <v>0.97697948167226389</v>
      </c>
      <c r="AD224" s="15">
        <f>PRODUCT(AA$4:AA223)</f>
        <v>0.93448890990026789</v>
      </c>
      <c r="AE224" s="15">
        <f t="shared" si="238"/>
        <v>0.94482168455219984</v>
      </c>
      <c r="AF224" s="15">
        <f t="shared" si="239"/>
        <v>2.2262785773604136E-2</v>
      </c>
      <c r="AG224" s="15">
        <f t="shared" si="240"/>
        <v>2.8168076362181468E-4</v>
      </c>
      <c r="AH224" s="15">
        <f t="shared" si="241"/>
        <v>3.1436638682490199E-2</v>
      </c>
      <c r="AI224" s="15">
        <f t="shared" si="250"/>
        <v>1.4788909917058321E-3</v>
      </c>
      <c r="AJ224" s="15">
        <f t="shared" si="251"/>
        <v>2.883728313376405E-4</v>
      </c>
      <c r="AK224" s="15">
        <f t="shared" si="242"/>
        <v>1.9639786850988305E-4</v>
      </c>
      <c r="AL224">
        <f>IF(AL223&gt;0,AL223+1,IF(AND(B224="January",C224&gt;=Personal!$G$28,F224&lt;=100,AL223=0),1,0))</f>
        <v>0</v>
      </c>
      <c r="AM224">
        <f t="shared" si="252"/>
        <v>0</v>
      </c>
    </row>
    <row r="225" spans="1:39" x14ac:dyDescent="0.2">
      <c r="A225">
        <f t="shared" si="243"/>
        <v>221</v>
      </c>
      <c r="B225" t="str">
        <f t="shared" si="263"/>
        <v>June</v>
      </c>
      <c r="C225">
        <f t="shared" si="235"/>
        <v>2041</v>
      </c>
      <c r="D225">
        <f t="shared" si="265"/>
        <v>204106</v>
      </c>
      <c r="E225">
        <f t="shared" ref="E225:F225" si="282">E213+1</f>
        <v>60</v>
      </c>
      <c r="F225">
        <f t="shared" si="282"/>
        <v>58</v>
      </c>
      <c r="G225" s="11">
        <f>G224*IF($B225="January",(1+IF(C225&gt;Personal!$L$18+1,Calculations!$B$14,Calculations!$B$13)),1)</f>
        <v>2216.712503111029</v>
      </c>
      <c r="H225" s="11">
        <f>IF(AND(Career!$F$15="Yes",$E225=62,$E224=61),G225,H224*IF($B225="January",(1+IF(C225&gt;Personal!$L$18+1,Calculations!$C$14,Calculations!$C$13)),1))</f>
        <v>1869.4971092398041</v>
      </c>
      <c r="I225" s="11">
        <f>H225*(1-'Retiree Assumptions'!$F$8)</f>
        <v>1645.1574561310276</v>
      </c>
      <c r="J225" s="11"/>
      <c r="K225">
        <f>IF(OR(AND(L226=0,L225&gt;0,S225=0,S224&gt;0),AND(L225=0,L224&gt;0,S225&gt;0,S224&gt;0),AND(L214=0,L213&gt;0,S213=0),AND(B225="February",C225&gt;=Personal!$G$28,C225&lt;=Personal!$G$28+5,L224&gt;0),AND(B225="February",MOD(C225-Personal!$G$28,5)=0,L224&gt;0)),K224+1,K224)</f>
        <v>1</v>
      </c>
      <c r="L225">
        <f>IF(AND(C225&gt;=Personal!$G$28,MAX(L$5:L224)&lt;$AO$8,OR(S224&gt;0,S225&gt;0)),L224+1,0)</f>
        <v>0</v>
      </c>
      <c r="M225" t="str">
        <f>IF(AND(C225&gt;=Personal!$G$28,MAX(L$5:L224)&lt;$AO$8,OR(S224&gt;0,S225&gt;0)),L224+1,"")</f>
        <v/>
      </c>
      <c r="N225">
        <f t="shared" si="245"/>
        <v>2041</v>
      </c>
      <c r="O225">
        <f t="shared" si="246"/>
        <v>58</v>
      </c>
      <c r="P225" s="11">
        <f t="shared" si="254"/>
        <v>19741.88947357233</v>
      </c>
      <c r="Q225" s="11">
        <f>$AD225*I225/(Calculations!$C$18^(A225-1+Calculations!$B$1/30))</f>
        <v>812.55661195896857</v>
      </c>
      <c r="R225" s="11">
        <f>IF(Q225=0,0,SUM(Q225:Q$1071)*I225/Q225)</f>
        <v>491588.52666643949</v>
      </c>
      <c r="S225" s="11">
        <f>IF(S224&gt;0,MAX((S224+I225/2)*(Calculations!$C$18-1)+S224-I225,0),IF(AND(Personal!$G$28=Valuation!C225,Personal!$G$28&gt;Valuation!C224),Personal!$G$26,0))</f>
        <v>0</v>
      </c>
      <c r="T225">
        <f t="shared" si="237"/>
        <v>0</v>
      </c>
      <c r="U225" s="11"/>
      <c r="V225" s="121">
        <f>VLOOKUP(E225,Rates2,5)*VLOOKUP(E225,Mort_Imp_Retirees,C225-'Mort Imp Cume'!$C$4+2)</f>
        <v>2.9818784210286172E-4</v>
      </c>
      <c r="W225" s="15">
        <f t="shared" si="247"/>
        <v>0.99970181215789711</v>
      </c>
      <c r="X225" s="121">
        <f>VLOOKUP(F225,Rates2,6)*VLOOKUP(F225,Mort_Imp_Survivors,C225-'Mort Imp Cume'!$C$4+2)</f>
        <v>1.9016377957978292E-4</v>
      </c>
      <c r="Y225" s="15">
        <f t="shared" si="248"/>
        <v>0.99980983622042019</v>
      </c>
      <c r="Z225" s="121">
        <f>VLOOKUP(F225,Rates2,7)*VLOOKUP(F225,Mort_Imp_Survivors,C225-'Mort Imp Cume'!$C$4+2)</f>
        <v>5.320863377106552E-4</v>
      </c>
      <c r="AA225" s="15">
        <f t="shared" si="249"/>
        <v>0.99946791366228938</v>
      </c>
      <c r="AB225" s="68">
        <f>PRODUCT(W$4:W224)</f>
        <v>0.96679609749446638</v>
      </c>
      <c r="AC225" s="15">
        <f>PRODUCT(Y$4:Y224)</f>
        <v>0.97679369556145712</v>
      </c>
      <c r="AD225" s="15">
        <f>PRODUCT(AA$4:AA224)</f>
        <v>0.9339916811185679</v>
      </c>
      <c r="AE225" s="15">
        <f t="shared" si="238"/>
        <v>0.94436033292601462</v>
      </c>
      <c r="AF225" s="15">
        <f t="shared" si="239"/>
        <v>2.2435764568451769E-2</v>
      </c>
      <c r="AG225" s="15">
        <f t="shared" si="240"/>
        <v>2.815432203366776E-4</v>
      </c>
      <c r="AH225" s="15">
        <f t="shared" si="241"/>
        <v>3.1701592440165516E-2</v>
      </c>
      <c r="AI225" s="15">
        <f t="shared" si="250"/>
        <v>1.5023100653680926E-3</v>
      </c>
      <c r="AJ225" s="15">
        <f t="shared" si="251"/>
        <v>2.8828684206534287E-4</v>
      </c>
      <c r="AK225" s="15">
        <f t="shared" si="242"/>
        <v>1.9645111441551652E-4</v>
      </c>
      <c r="AL225">
        <f>IF(AL224&gt;0,AL224+1,IF(AND(B225="January",C225&gt;=Personal!$G$28,F225&lt;=100,AL224=0),1,0))</f>
        <v>0</v>
      </c>
      <c r="AM225">
        <f t="shared" si="252"/>
        <v>0</v>
      </c>
    </row>
    <row r="226" spans="1:39" x14ac:dyDescent="0.2">
      <c r="A226">
        <f t="shared" si="243"/>
        <v>222</v>
      </c>
      <c r="B226" t="str">
        <f t="shared" si="263"/>
        <v>July</v>
      </c>
      <c r="C226">
        <f t="shared" si="235"/>
        <v>2041</v>
      </c>
      <c r="D226">
        <f t="shared" si="265"/>
        <v>204107</v>
      </c>
      <c r="E226">
        <f t="shared" ref="E226:F226" si="283">E214+1</f>
        <v>60</v>
      </c>
      <c r="F226">
        <f t="shared" si="283"/>
        <v>58</v>
      </c>
      <c r="G226" s="11">
        <f>G225*IF($B226="January",(1+IF(C226&gt;Personal!$L$18+1,Calculations!$B$14,Calculations!$B$13)),1)</f>
        <v>2216.712503111029</v>
      </c>
      <c r="H226" s="11">
        <f>IF(AND(Career!$F$15="Yes",$E226=62,$E225=61),G226,H225*IF($B226="January",(1+IF(C226&gt;Personal!$L$18+1,Calculations!$C$14,Calculations!$C$13)),1))</f>
        <v>1869.4971092398041</v>
      </c>
      <c r="I226" s="11">
        <f>H226*(1-'Retiree Assumptions'!$F$8)</f>
        <v>1645.1574561310276</v>
      </c>
      <c r="J226" s="11"/>
      <c r="K226">
        <f>IF(OR(AND(L227=0,L226&gt;0,S226=0,S225&gt;0),AND(L226=0,L225&gt;0,S226&gt;0,S225&gt;0),AND(L215=0,L214&gt;0,S214=0),AND(B226="February",C226&gt;=Personal!$G$28,C226&lt;=Personal!$G$28+5,L225&gt;0),AND(B226="February",MOD(C226-Personal!$G$28,5)=0,L225&gt;0)),K225+1,K225)</f>
        <v>1</v>
      </c>
      <c r="L226">
        <f>IF(AND(C226&gt;=Personal!$G$28,MAX(L$5:L225)&lt;$AO$8,OR(S225&gt;0,S226&gt;0)),L225+1,0)</f>
        <v>0</v>
      </c>
      <c r="M226" t="str">
        <f>IF(AND(C226&gt;=Personal!$G$28,MAX(L$5:L225)&lt;$AO$8,OR(S225&gt;0,S226&gt;0)),L225+1,"")</f>
        <v/>
      </c>
      <c r="N226">
        <f t="shared" si="245"/>
        <v>2041</v>
      </c>
      <c r="O226">
        <f t="shared" si="246"/>
        <v>58</v>
      </c>
      <c r="P226" s="11">
        <f t="shared" si="254"/>
        <v>19741.88947357233</v>
      </c>
      <c r="Q226" s="11">
        <f>$AD226*I226/(Calculations!$C$18^(A226-1+Calculations!$B$1/30))</f>
        <v>809.78637071599724</v>
      </c>
      <c r="R226" s="11">
        <f>IF(Q226=0,0,SUM(Q226:Q$1071)*I226/Q226)</f>
        <v>491619.44252691255</v>
      </c>
      <c r="S226" s="11">
        <f>IF(S225&gt;0,MAX((S225+I226/2)*(Calculations!$C$18-1)+S225-I226,0),IF(AND(Personal!$G$28=Valuation!C226,Personal!$G$28&gt;Valuation!C225),Personal!$G$26,0))</f>
        <v>0</v>
      </c>
      <c r="T226">
        <f t="shared" si="237"/>
        <v>0</v>
      </c>
      <c r="U226" s="11"/>
      <c r="V226" s="121">
        <f>VLOOKUP(E226,Rates2,5)*VLOOKUP(E226,Mort_Imp_Retirees,C226-'Mort Imp Cume'!$C$4+2)</f>
        <v>2.9818784210286172E-4</v>
      </c>
      <c r="W226" s="15">
        <f t="shared" si="247"/>
        <v>0.99970181215789711</v>
      </c>
      <c r="X226" s="121">
        <f>VLOOKUP(F226,Rates2,6)*VLOOKUP(F226,Mort_Imp_Survivors,C226-'Mort Imp Cume'!$C$4+2)</f>
        <v>1.9016377957978292E-4</v>
      </c>
      <c r="Y226" s="15">
        <f t="shared" si="248"/>
        <v>0.99980983622042019</v>
      </c>
      <c r="Z226" s="121">
        <f>VLOOKUP(F226,Rates2,7)*VLOOKUP(F226,Mort_Imp_Survivors,C226-'Mort Imp Cume'!$C$4+2)</f>
        <v>5.320863377106552E-4</v>
      </c>
      <c r="AA226" s="15">
        <f t="shared" si="249"/>
        <v>0.99946791366228938</v>
      </c>
      <c r="AB226" s="68">
        <f>PRODUCT(W$4:W225)</f>
        <v>0.96650781065240099</v>
      </c>
      <c r="AC226" s="15">
        <f>PRODUCT(Y$4:Y225)</f>
        <v>0.97660794478043944</v>
      </c>
      <c r="AD226" s="15">
        <f>PRODUCT(AA$4:AA225)</f>
        <v>0.93349471690550934</v>
      </c>
      <c r="AE226" s="15">
        <f t="shared" si="238"/>
        <v>0.94389920657548343</v>
      </c>
      <c r="AF226" s="15">
        <f t="shared" si="239"/>
        <v>2.2608604076917546E-2</v>
      </c>
      <c r="AG226" s="15">
        <f t="shared" si="240"/>
        <v>2.8140574421322759E-4</v>
      </c>
      <c r="AH226" s="15">
        <f t="shared" si="241"/>
        <v>3.1966267676281107E-2</v>
      </c>
      <c r="AI226" s="15">
        <f t="shared" si="250"/>
        <v>1.5259216713179174E-3</v>
      </c>
      <c r="AJ226" s="15">
        <f t="shared" si="251"/>
        <v>2.8820087843400074E-4</v>
      </c>
      <c r="AK226" s="15">
        <f t="shared" si="242"/>
        <v>1.9650425496290313E-4</v>
      </c>
      <c r="AL226">
        <f>IF(AL225&gt;0,AL225+1,IF(AND(B226="January",C226&gt;=Personal!$G$28,F226&lt;=100,AL225=0),1,0))</f>
        <v>0</v>
      </c>
      <c r="AM226">
        <f t="shared" si="252"/>
        <v>0</v>
      </c>
    </row>
    <row r="227" spans="1:39" x14ac:dyDescent="0.2">
      <c r="A227">
        <f t="shared" si="243"/>
        <v>223</v>
      </c>
      <c r="B227" t="str">
        <f t="shared" si="263"/>
        <v>August</v>
      </c>
      <c r="C227">
        <f t="shared" si="235"/>
        <v>2041</v>
      </c>
      <c r="D227">
        <f t="shared" si="265"/>
        <v>204108</v>
      </c>
      <c r="E227">
        <f t="shared" ref="E227:F227" si="284">E215+1</f>
        <v>60</v>
      </c>
      <c r="F227">
        <f t="shared" si="284"/>
        <v>58</v>
      </c>
      <c r="G227" s="11">
        <f>G226*IF($B227="January",(1+IF(C227&gt;Personal!$L$18+1,Calculations!$B$14,Calculations!$B$13)),1)</f>
        <v>2216.712503111029</v>
      </c>
      <c r="H227" s="11">
        <f>IF(AND(Career!$F$15="Yes",$E227=62,$E226=61),G227,H226*IF($B227="January",(1+IF(C227&gt;Personal!$L$18+1,Calculations!$C$14,Calculations!$C$13)),1))</f>
        <v>1869.4971092398041</v>
      </c>
      <c r="I227" s="11">
        <f>H227*(1-'Retiree Assumptions'!$F$8)</f>
        <v>1645.1574561310276</v>
      </c>
      <c r="J227" s="11"/>
      <c r="K227">
        <f>IF(OR(AND(L228=0,L227&gt;0,S227=0,S226&gt;0),AND(L227=0,L226&gt;0,S227&gt;0,S226&gt;0),AND(L216=0,L215&gt;0,S215=0),AND(B227="February",C227&gt;=Personal!$G$28,C227&lt;=Personal!$G$28+5,L226&gt;0),AND(B227="February",MOD(C227-Personal!$G$28,5)=0,L226&gt;0)),K226+1,K226)</f>
        <v>1</v>
      </c>
      <c r="L227">
        <f>IF(AND(C227&gt;=Personal!$G$28,MAX(L$5:L226)&lt;$AO$8,OR(S226&gt;0,S227&gt;0)),L226+1,0)</f>
        <v>0</v>
      </c>
      <c r="M227" t="str">
        <f>IF(AND(C227&gt;=Personal!$G$28,MAX(L$5:L226)&lt;$AO$8,OR(S226&gt;0,S227&gt;0)),L226+1,"")</f>
        <v/>
      </c>
      <c r="N227">
        <f t="shared" si="245"/>
        <v>2041</v>
      </c>
      <c r="O227">
        <f t="shared" si="246"/>
        <v>58</v>
      </c>
      <c r="P227" s="11">
        <f t="shared" si="254"/>
        <v>19741.88947357233</v>
      </c>
      <c r="Q227" s="11">
        <f>$AD227*I227/(Calculations!$C$18^(A227-1+Calculations!$B$1/30))</f>
        <v>807.02557402917307</v>
      </c>
      <c r="R227" s="11">
        <f>IF(Q227=0,0,SUM(Q227:Q$1071)*I227/Q227)</f>
        <v>491650.46414909611</v>
      </c>
      <c r="S227" s="11">
        <f>IF(S226&gt;0,MAX((S226+I227/2)*(Calculations!$C$18-1)+S226-I227,0),IF(AND(Personal!$G$28=Valuation!C227,Personal!$G$28&gt;Valuation!C226),Personal!$G$26,0))</f>
        <v>0</v>
      </c>
      <c r="T227">
        <f t="shared" si="237"/>
        <v>0</v>
      </c>
      <c r="U227" s="11"/>
      <c r="V227" s="121">
        <f>VLOOKUP(E227,Rates2,5)*VLOOKUP(E227,Mort_Imp_Retirees,C227-'Mort Imp Cume'!$C$4+2)</f>
        <v>2.9818784210286172E-4</v>
      </c>
      <c r="W227" s="15">
        <f t="shared" si="247"/>
        <v>0.99970181215789711</v>
      </c>
      <c r="X227" s="121">
        <f>VLOOKUP(F227,Rates2,6)*VLOOKUP(F227,Mort_Imp_Survivors,C227-'Mort Imp Cume'!$C$4+2)</f>
        <v>1.9016377957978292E-4</v>
      </c>
      <c r="Y227" s="15">
        <f t="shared" si="248"/>
        <v>0.99980983622042019</v>
      </c>
      <c r="Z227" s="121">
        <f>VLOOKUP(F227,Rates2,7)*VLOOKUP(F227,Mort_Imp_Survivors,C227-'Mort Imp Cume'!$C$4+2)</f>
        <v>5.320863377106552E-4</v>
      </c>
      <c r="AA227" s="15">
        <f t="shared" si="249"/>
        <v>0.99946791366228938</v>
      </c>
      <c r="AB227" s="68">
        <f>PRODUCT(W$4:W226)</f>
        <v>0.96621960977396693</v>
      </c>
      <c r="AC227" s="15">
        <f>PRODUCT(Y$4:Y226)</f>
        <v>0.97642222932249234</v>
      </c>
      <c r="AD227" s="15">
        <f>PRODUCT(AA$4:AA226)</f>
        <v>0.93299801712031882</v>
      </c>
      <c r="AE227" s="15">
        <f t="shared" si="238"/>
        <v>0.94343830539060536</v>
      </c>
      <c r="AF227" s="15">
        <f t="shared" si="239"/>
        <v>2.2781304383361529E-2</v>
      </c>
      <c r="AG227" s="15">
        <f t="shared" si="240"/>
        <v>2.8126833521866982E-4</v>
      </c>
      <c r="AH227" s="15">
        <f t="shared" si="241"/>
        <v>3.2230664606196183E-2</v>
      </c>
      <c r="AI227" s="15">
        <f t="shared" si="250"/>
        <v>1.5497256198369336E-3</v>
      </c>
      <c r="AJ227" s="15">
        <f t="shared" si="251"/>
        <v>2.8811494043596832E-4</v>
      </c>
      <c r="AK227" s="15">
        <f t="shared" si="242"/>
        <v>1.9655729024571435E-4</v>
      </c>
      <c r="AL227">
        <f>IF(AL226&gt;0,AL226+1,IF(AND(B227="January",C227&gt;=Personal!$G$28,F227&lt;=100,AL226=0),1,0))</f>
        <v>0</v>
      </c>
      <c r="AM227">
        <f t="shared" si="252"/>
        <v>0</v>
      </c>
    </row>
    <row r="228" spans="1:39" x14ac:dyDescent="0.2">
      <c r="A228">
        <f t="shared" si="243"/>
        <v>224</v>
      </c>
      <c r="B228" t="str">
        <f t="shared" si="263"/>
        <v>September</v>
      </c>
      <c r="C228">
        <f t="shared" si="235"/>
        <v>2041</v>
      </c>
      <c r="D228">
        <f t="shared" si="265"/>
        <v>204109</v>
      </c>
      <c r="E228">
        <f t="shared" ref="E228:F228" si="285">E216+1</f>
        <v>60</v>
      </c>
      <c r="F228">
        <f t="shared" si="285"/>
        <v>58</v>
      </c>
      <c r="G228" s="11">
        <f>G227*IF($B228="January",(1+IF(C228&gt;Personal!$L$18+1,Calculations!$B$14,Calculations!$B$13)),1)</f>
        <v>2216.712503111029</v>
      </c>
      <c r="H228" s="11">
        <f>IF(AND(Career!$F$15="Yes",$E228=62,$E227=61),G228,H227*IF($B228="January",(1+IF(C228&gt;Personal!$L$18+1,Calculations!$C$14,Calculations!$C$13)),1))</f>
        <v>1869.4971092398041</v>
      </c>
      <c r="I228" s="11">
        <f>H228*(1-'Retiree Assumptions'!$F$8)</f>
        <v>1645.1574561310276</v>
      </c>
      <c r="J228" s="11"/>
      <c r="K228">
        <f>IF(OR(AND(L229=0,L228&gt;0,S228=0,S227&gt;0),AND(L228=0,L227&gt;0,S228&gt;0,S227&gt;0),AND(L217=0,L216&gt;0,S216=0),AND(B228="February",C228&gt;=Personal!$G$28,C228&lt;=Personal!$G$28+5,L227&gt;0),AND(B228="February",MOD(C228-Personal!$G$28,5)=0,L227&gt;0)),K227+1,K227)</f>
        <v>1</v>
      </c>
      <c r="L228">
        <f>IF(AND(C228&gt;=Personal!$G$28,MAX(L$5:L227)&lt;$AO$8,OR(S227&gt;0,S228&gt;0)),L227+1,0)</f>
        <v>0</v>
      </c>
      <c r="M228" t="str">
        <f>IF(AND(C228&gt;=Personal!$G$28,MAX(L$5:L227)&lt;$AO$8,OR(S227&gt;0,S228&gt;0)),L227+1,"")</f>
        <v/>
      </c>
      <c r="N228">
        <f t="shared" si="245"/>
        <v>2041</v>
      </c>
      <c r="O228">
        <f t="shared" si="246"/>
        <v>58</v>
      </c>
      <c r="P228" s="11">
        <f t="shared" si="254"/>
        <v>19741.88947357233</v>
      </c>
      <c r="Q228" s="11">
        <f>$AD228*I228/(Calculations!$C$18^(A228-1+Calculations!$B$1/30))</f>
        <v>804.27418969926373</v>
      </c>
      <c r="R228" s="11">
        <f>IF(Q228=0,0,SUM(Q228:Q$1071)*I228/Q228)</f>
        <v>491681.59189479589</v>
      </c>
      <c r="S228" s="11">
        <f>IF(S227&gt;0,MAX((S227+I228/2)*(Calculations!$C$18-1)+S227-I228,0),IF(AND(Personal!$G$28=Valuation!C228,Personal!$G$28&gt;Valuation!C227),Personal!$G$26,0))</f>
        <v>0</v>
      </c>
      <c r="T228">
        <f t="shared" si="237"/>
        <v>0</v>
      </c>
      <c r="U228" s="11"/>
      <c r="V228" s="121">
        <f>VLOOKUP(E228,Rates2,5)*VLOOKUP(E228,Mort_Imp_Retirees,C228-'Mort Imp Cume'!$C$4+2)</f>
        <v>2.9818784210286172E-4</v>
      </c>
      <c r="W228" s="15">
        <f t="shared" si="247"/>
        <v>0.99970181215789711</v>
      </c>
      <c r="X228" s="121">
        <f>VLOOKUP(F228,Rates2,6)*VLOOKUP(F228,Mort_Imp_Survivors,C228-'Mort Imp Cume'!$C$4+2)</f>
        <v>1.9016377957978292E-4</v>
      </c>
      <c r="Y228" s="15">
        <f t="shared" si="248"/>
        <v>0.99980983622042019</v>
      </c>
      <c r="Z228" s="121">
        <f>VLOOKUP(F228,Rates2,7)*VLOOKUP(F228,Mort_Imp_Survivors,C228-'Mort Imp Cume'!$C$4+2)</f>
        <v>5.320863377106552E-4</v>
      </c>
      <c r="AA228" s="15">
        <f t="shared" si="249"/>
        <v>0.99946791366228938</v>
      </c>
      <c r="AB228" s="68">
        <f>PRODUCT(W$4:W227)</f>
        <v>0.96593149483353091</v>
      </c>
      <c r="AC228" s="15">
        <f>PRODUCT(Y$4:Y227)</f>
        <v>0.97623654918089864</v>
      </c>
      <c r="AD228" s="15">
        <f>PRODUCT(AA$4:AA227)</f>
        <v>0.93250158162229801</v>
      </c>
      <c r="AE228" s="15">
        <f t="shared" si="238"/>
        <v>0.94297762926143325</v>
      </c>
      <c r="AF228" s="15">
        <f t="shared" si="239"/>
        <v>2.2953865572097672E-2</v>
      </c>
      <c r="AG228" s="15">
        <f t="shared" si="240"/>
        <v>2.8113099332022576E-4</v>
      </c>
      <c r="AH228" s="15">
        <f t="shared" si="241"/>
        <v>3.2494783445122556E-2</v>
      </c>
      <c r="AI228" s="15">
        <f t="shared" si="250"/>
        <v>1.5737217213465243E-3</v>
      </c>
      <c r="AJ228" s="15">
        <f t="shared" si="251"/>
        <v>2.8802902806360209E-4</v>
      </c>
      <c r="AK228" s="15">
        <f t="shared" si="242"/>
        <v>1.9661022035755355E-4</v>
      </c>
      <c r="AL228">
        <f>IF(AL227&gt;0,AL227+1,IF(AND(B228="January",C228&gt;=Personal!$G$28,F228&lt;=100,AL227=0),1,0))</f>
        <v>0</v>
      </c>
      <c r="AM228">
        <f t="shared" si="252"/>
        <v>0</v>
      </c>
    </row>
    <row r="229" spans="1:39" x14ac:dyDescent="0.2">
      <c r="A229">
        <f t="shared" si="243"/>
        <v>225</v>
      </c>
      <c r="B229" t="str">
        <f t="shared" si="263"/>
        <v>October</v>
      </c>
      <c r="C229">
        <f t="shared" si="235"/>
        <v>2041</v>
      </c>
      <c r="D229">
        <f t="shared" si="265"/>
        <v>204110</v>
      </c>
      <c r="E229">
        <f t="shared" ref="E229:F229" si="286">E217+1</f>
        <v>60</v>
      </c>
      <c r="F229">
        <f t="shared" si="286"/>
        <v>58</v>
      </c>
      <c r="G229" s="11">
        <f>G228*IF($B229="January",(1+IF(C229&gt;Personal!$L$18+1,Calculations!$B$14,Calculations!$B$13)),1)</f>
        <v>2216.712503111029</v>
      </c>
      <c r="H229" s="11">
        <f>IF(AND(Career!$F$15="Yes",$E229=62,$E228=61),G229,H228*IF($B229="January",(1+IF(C229&gt;Personal!$L$18+1,Calculations!$C$14,Calculations!$C$13)),1))</f>
        <v>1869.4971092398041</v>
      </c>
      <c r="I229" s="11">
        <f>H229*(1-'Retiree Assumptions'!$F$8)</f>
        <v>1645.1574561310276</v>
      </c>
      <c r="J229" s="11"/>
      <c r="K229">
        <f>IF(OR(AND(L230=0,L229&gt;0,S229=0,S228&gt;0),AND(L229=0,L228&gt;0,S229&gt;0,S228&gt;0),AND(L218=0,L217&gt;0,S217=0),AND(B229="February",C229&gt;=Personal!$G$28,C229&lt;=Personal!$G$28+5,L228&gt;0),AND(B229="February",MOD(C229-Personal!$G$28,5)=0,L228&gt;0)),K228+1,K228)</f>
        <v>1</v>
      </c>
      <c r="L229">
        <f>IF(AND(C229&gt;=Personal!$G$28,MAX(L$5:L228)&lt;$AO$8,OR(S228&gt;0,S229&gt;0)),L228+1,0)</f>
        <v>0</v>
      </c>
      <c r="M229" t="str">
        <f>IF(AND(C229&gt;=Personal!$G$28,MAX(L$5:L228)&lt;$AO$8,OR(S228&gt;0,S229&gt;0)),L228+1,"")</f>
        <v/>
      </c>
      <c r="N229">
        <f t="shared" si="245"/>
        <v>2041</v>
      </c>
      <c r="O229">
        <f t="shared" si="246"/>
        <v>58</v>
      </c>
      <c r="P229" s="11">
        <f t="shared" si="254"/>
        <v>19741.88947357233</v>
      </c>
      <c r="Q229" s="11">
        <f>$AD229*I229/(Calculations!$C$18^(A229-1+Calculations!$B$1/30))</f>
        <v>801.53218563681355</v>
      </c>
      <c r="R229" s="11">
        <f>IF(Q229=0,0,SUM(Q229:Q$1071)*I229/Q229)</f>
        <v>491712.82612705592</v>
      </c>
      <c r="S229" s="11">
        <f>IF(S228&gt;0,MAX((S228+I229/2)*(Calculations!$C$18-1)+S228-I229,0),IF(AND(Personal!$G$28=Valuation!C229,Personal!$G$28&gt;Valuation!C228),Personal!$G$26,0))</f>
        <v>0</v>
      </c>
      <c r="T229">
        <f t="shared" si="237"/>
        <v>0</v>
      </c>
      <c r="U229" s="11"/>
      <c r="V229" s="121">
        <f>VLOOKUP(E229,Rates2,5)*VLOOKUP(E229,Mort_Imp_Retirees,C229-'Mort Imp Cume'!$C$4+2)</f>
        <v>2.9818784210286172E-4</v>
      </c>
      <c r="W229" s="15">
        <f t="shared" si="247"/>
        <v>0.99970181215789711</v>
      </c>
      <c r="X229" s="121">
        <f>VLOOKUP(F229,Rates2,6)*VLOOKUP(F229,Mort_Imp_Survivors,C229-'Mort Imp Cume'!$C$4+2)</f>
        <v>1.9016377957978292E-4</v>
      </c>
      <c r="Y229" s="15">
        <f t="shared" si="248"/>
        <v>0.99980983622042019</v>
      </c>
      <c r="Z229" s="121">
        <f>VLOOKUP(F229,Rates2,7)*VLOOKUP(F229,Mort_Imp_Survivors,C229-'Mort Imp Cume'!$C$4+2)</f>
        <v>5.320863377106552E-4</v>
      </c>
      <c r="AA229" s="15">
        <f t="shared" si="249"/>
        <v>0.99946791366228938</v>
      </c>
      <c r="AB229" s="68">
        <f>PRODUCT(W$4:W228)</f>
        <v>0.96564346580546723</v>
      </c>
      <c r="AC229" s="15">
        <f>PRODUCT(Y$4:Y228)</f>
        <v>0.97605090434894248</v>
      </c>
      <c r="AD229" s="15">
        <f>PRODUCT(AA$4:AA228)</f>
        <v>0.93200541027082329</v>
      </c>
      <c r="AE229" s="15">
        <f t="shared" si="238"/>
        <v>0.94251717807807345</v>
      </c>
      <c r="AF229" s="15">
        <f t="shared" si="239"/>
        <v>2.3126287727393825E-2</v>
      </c>
      <c r="AG229" s="15">
        <f t="shared" si="240"/>
        <v>2.8099371848513261E-4</v>
      </c>
      <c r="AH229" s="15">
        <f t="shared" si="241"/>
        <v>3.275862440812477E-2</v>
      </c>
      <c r="AI229" s="15">
        <f t="shared" si="250"/>
        <v>1.5979097864079611E-3</v>
      </c>
      <c r="AJ229" s="15">
        <f t="shared" si="251"/>
        <v>2.8794314130926082E-4</v>
      </c>
      <c r="AK229" s="15">
        <f t="shared" si="242"/>
        <v>1.9666304539195576E-4</v>
      </c>
      <c r="AL229">
        <f>IF(AL228&gt;0,AL228+1,IF(AND(B229="January",C229&gt;=Personal!$G$28,F229&lt;=100,AL228=0),1,0))</f>
        <v>0</v>
      </c>
      <c r="AM229">
        <f t="shared" si="252"/>
        <v>0</v>
      </c>
    </row>
    <row r="230" spans="1:39" x14ac:dyDescent="0.2">
      <c r="A230">
        <f t="shared" si="243"/>
        <v>226</v>
      </c>
      <c r="B230" t="str">
        <f t="shared" si="263"/>
        <v>November</v>
      </c>
      <c r="C230">
        <f t="shared" si="235"/>
        <v>2041</v>
      </c>
      <c r="D230">
        <f t="shared" si="265"/>
        <v>204111</v>
      </c>
      <c r="E230">
        <f t="shared" ref="E230:F230" si="287">E218+1</f>
        <v>60</v>
      </c>
      <c r="F230">
        <f t="shared" si="287"/>
        <v>58</v>
      </c>
      <c r="G230" s="11">
        <f>G229*IF($B230="January",(1+IF(C230&gt;Personal!$L$18+1,Calculations!$B$14,Calculations!$B$13)),1)</f>
        <v>2216.712503111029</v>
      </c>
      <c r="H230" s="11">
        <f>IF(AND(Career!$F$15="Yes",$E230=62,$E229=61),G230,H229*IF($B230="January",(1+IF(C230&gt;Personal!$L$18+1,Calculations!$C$14,Calculations!$C$13)),1))</f>
        <v>1869.4971092398041</v>
      </c>
      <c r="I230" s="11">
        <f>H230*(1-'Retiree Assumptions'!$F$8)</f>
        <v>1645.1574561310276</v>
      </c>
      <c r="J230" s="11"/>
      <c r="K230">
        <f>IF(OR(AND(L231=0,L230&gt;0,S230=0,S229&gt;0),AND(L230=0,L229&gt;0,S230&gt;0,S229&gt;0),AND(L219=0,L218&gt;0,S218=0),AND(B230="February",C230&gt;=Personal!$G$28,C230&lt;=Personal!$G$28+5,L229&gt;0),AND(B230="February",MOD(C230-Personal!$G$28,5)=0,L229&gt;0)),K229+1,K229)</f>
        <v>1</v>
      </c>
      <c r="L230">
        <f>IF(AND(C230&gt;=Personal!$G$28,MAX(L$5:L229)&lt;$AO$8,OR(S229&gt;0,S230&gt;0)),L229+1,0)</f>
        <v>0</v>
      </c>
      <c r="M230" t="str">
        <f>IF(AND(C230&gt;=Personal!$G$28,MAX(L$5:L229)&lt;$AO$8,OR(S229&gt;0,S230&gt;0)),L229+1,"")</f>
        <v/>
      </c>
      <c r="N230">
        <f t="shared" si="245"/>
        <v>2041</v>
      </c>
      <c r="O230">
        <f t="shared" si="246"/>
        <v>58</v>
      </c>
      <c r="P230" s="11">
        <f t="shared" si="254"/>
        <v>19741.88947357233</v>
      </c>
      <c r="Q230" s="11">
        <f>$AD230*I230/(Calculations!$C$18^(A230-1+Calculations!$B$1/30))</f>
        <v>798.79952986176954</v>
      </c>
      <c r="R230" s="11">
        <f>IF(Q230=0,0,SUM(Q230:Q$1071)*I230/Q230)</f>
        <v>491744.1672101611</v>
      </c>
      <c r="S230" s="11">
        <f>IF(S229&gt;0,MAX((S229+I230/2)*(Calculations!$C$18-1)+S229-I230,0),IF(AND(Personal!$G$28=Valuation!C230,Personal!$G$28&gt;Valuation!C229),Personal!$G$26,0))</f>
        <v>0</v>
      </c>
      <c r="T230">
        <f t="shared" si="237"/>
        <v>0</v>
      </c>
      <c r="U230" s="11"/>
      <c r="V230" s="121">
        <f>VLOOKUP(E230,Rates2,5)*VLOOKUP(E230,Mort_Imp_Retirees,C230-'Mort Imp Cume'!$C$4+2)</f>
        <v>2.9818784210286172E-4</v>
      </c>
      <c r="W230" s="15">
        <f t="shared" si="247"/>
        <v>0.99970181215789711</v>
      </c>
      <c r="X230" s="121">
        <f>VLOOKUP(F230,Rates2,6)*VLOOKUP(F230,Mort_Imp_Survivors,C230-'Mort Imp Cume'!$C$4+2)</f>
        <v>1.9016377957978292E-4</v>
      </c>
      <c r="Y230" s="15">
        <f t="shared" si="248"/>
        <v>0.99980983622042019</v>
      </c>
      <c r="Z230" s="121">
        <f>VLOOKUP(F230,Rates2,7)*VLOOKUP(F230,Mort_Imp_Survivors,C230-'Mort Imp Cume'!$C$4+2)</f>
        <v>5.320863377106552E-4</v>
      </c>
      <c r="AA230" s="15">
        <f t="shared" si="249"/>
        <v>0.99946791366228938</v>
      </c>
      <c r="AB230" s="68">
        <f>PRODUCT(W$4:W229)</f>
        <v>0.96535552266415792</v>
      </c>
      <c r="AC230" s="15">
        <f>PRODUCT(Y$4:Y229)</f>
        <v>0.97586529481990925</v>
      </c>
      <c r="AD230" s="15">
        <f>PRODUCT(AA$4:AA229)</f>
        <v>0.93150950292534584</v>
      </c>
      <c r="AE230" s="15">
        <f t="shared" si="238"/>
        <v>0.94205695173068604</v>
      </c>
      <c r="AF230" s="15">
        <f t="shared" si="239"/>
        <v>2.329857093347187E-2</v>
      </c>
      <c r="AG230" s="15">
        <f t="shared" si="240"/>
        <v>2.8085651068064367E-4</v>
      </c>
      <c r="AH230" s="15">
        <f t="shared" si="241"/>
        <v>3.3022187710120145E-2</v>
      </c>
      <c r="AI230" s="15">
        <f t="shared" si="250"/>
        <v>1.6222896257219385E-3</v>
      </c>
      <c r="AJ230" s="15">
        <f t="shared" si="251"/>
        <v>2.8785728016530548E-4</v>
      </c>
      <c r="AK230" s="15">
        <f t="shared" si="242"/>
        <v>1.96715765442388E-4</v>
      </c>
      <c r="AL230">
        <f>IF(AL229&gt;0,AL229+1,IF(AND(B230="January",C230&gt;=Personal!$G$28,F230&lt;=100,AL229=0),1,0))</f>
        <v>0</v>
      </c>
      <c r="AM230">
        <f t="shared" si="252"/>
        <v>0</v>
      </c>
    </row>
    <row r="231" spans="1:39" x14ac:dyDescent="0.2">
      <c r="A231">
        <f t="shared" si="243"/>
        <v>227</v>
      </c>
      <c r="B231" t="str">
        <f t="shared" si="263"/>
        <v>December</v>
      </c>
      <c r="C231">
        <f t="shared" si="235"/>
        <v>2041</v>
      </c>
      <c r="D231">
        <f t="shared" si="265"/>
        <v>204112</v>
      </c>
      <c r="E231">
        <f t="shared" ref="E231:F231" si="288">E219+1</f>
        <v>60</v>
      </c>
      <c r="F231">
        <f t="shared" si="288"/>
        <v>58</v>
      </c>
      <c r="G231" s="11">
        <f>G230*IF($B231="January",(1+IF(C231&gt;Personal!$L$18+1,Calculations!$B$14,Calculations!$B$13)),1)</f>
        <v>2216.712503111029</v>
      </c>
      <c r="H231" s="11">
        <f>IF(AND(Career!$F$15="Yes",$E231=62,$E230=61),G231,H230*IF($B231="January",(1+IF(C231&gt;Personal!$L$18+1,Calculations!$C$14,Calculations!$C$13)),1))</f>
        <v>1869.4971092398041</v>
      </c>
      <c r="I231" s="11">
        <f>H231*(1-'Retiree Assumptions'!$F$8)</f>
        <v>1645.1574561310276</v>
      </c>
      <c r="J231" s="11"/>
      <c r="K231">
        <f>IF(OR(AND(L232=0,L231&gt;0,S231=0,S230&gt;0),AND(L231=0,L230&gt;0,S231&gt;0,S230&gt;0),AND(L220=0,L219&gt;0,S219=0),AND(B231="February",C231&gt;=Personal!$G$28,C231&lt;=Personal!$G$28+5,L230&gt;0),AND(B231="February",MOD(C231-Personal!$G$28,5)=0,L230&gt;0)),K230+1,K230)</f>
        <v>1</v>
      </c>
      <c r="L231">
        <f>IF(AND(C231&gt;=Personal!$G$28,MAX(L$5:L230)&lt;$AO$8,OR(S230&gt;0,S231&gt;0)),L230+1,0)</f>
        <v>0</v>
      </c>
      <c r="M231" t="str">
        <f>IF(AND(C231&gt;=Personal!$G$28,MAX(L$5:L230)&lt;$AO$8,OR(S230&gt;0,S231&gt;0)),L230+1,"")</f>
        <v/>
      </c>
      <c r="N231">
        <f t="shared" si="245"/>
        <v>2041</v>
      </c>
      <c r="O231">
        <f t="shared" si="246"/>
        <v>58</v>
      </c>
      <c r="P231" s="11">
        <f t="shared" si="254"/>
        <v>19741.88947357233</v>
      </c>
      <c r="Q231" s="11">
        <f>$AD231*I231/(Calculations!$C$18^(A231-1+Calculations!$B$1/30))</f>
        <v>796.07619050310723</v>
      </c>
      <c r="R231" s="11">
        <f>IF(Q231=0,0,SUM(Q231:Q$1071)*I231/Q231)</f>
        <v>491775.61550964392</v>
      </c>
      <c r="S231" s="11">
        <f>IF(S230&gt;0,MAX((S230+I231/2)*(Calculations!$C$18-1)+S230-I231,0),IF(AND(Personal!$G$28=Valuation!C231,Personal!$G$28&gt;Valuation!C230),Personal!$G$26,0))</f>
        <v>0</v>
      </c>
      <c r="T231">
        <f t="shared" si="237"/>
        <v>0</v>
      </c>
      <c r="U231" s="11"/>
      <c r="V231" s="121">
        <f>VLOOKUP(E231,Rates2,5)*VLOOKUP(E231,Mort_Imp_Retirees,C231-'Mort Imp Cume'!$C$4+2)</f>
        <v>2.9818784210286172E-4</v>
      </c>
      <c r="W231" s="15">
        <f t="shared" si="247"/>
        <v>0.99970181215789711</v>
      </c>
      <c r="X231" s="121">
        <f>VLOOKUP(F231,Rates2,6)*VLOOKUP(F231,Mort_Imp_Survivors,C231-'Mort Imp Cume'!$C$4+2)</f>
        <v>1.9016377957978292E-4</v>
      </c>
      <c r="Y231" s="15">
        <f t="shared" si="248"/>
        <v>0.99980983622042019</v>
      </c>
      <c r="Z231" s="121">
        <f>VLOOKUP(F231,Rates2,7)*VLOOKUP(F231,Mort_Imp_Survivors,C231-'Mort Imp Cume'!$C$4+2)</f>
        <v>5.320863377106552E-4</v>
      </c>
      <c r="AA231" s="15">
        <f t="shared" si="249"/>
        <v>0.99946791366228938</v>
      </c>
      <c r="AB231" s="68">
        <f>PRODUCT(W$4:W230)</f>
        <v>0.96506766538399258</v>
      </c>
      <c r="AC231" s="15">
        <f>PRODUCT(Y$4:Y230)</f>
        <v>0.97567972058708552</v>
      </c>
      <c r="AD231" s="15">
        <f>PRODUCT(AA$4:AA230)</f>
        <v>0.93101385944539161</v>
      </c>
      <c r="AE231" s="15">
        <f t="shared" si="238"/>
        <v>0.94159695010948485</v>
      </c>
      <c r="AF231" s="15">
        <f t="shared" si="239"/>
        <v>2.3470715274507756E-2</v>
      </c>
      <c r="AG231" s="15">
        <f t="shared" si="240"/>
        <v>2.8071936987402824E-4</v>
      </c>
      <c r="AH231" s="15">
        <f t="shared" si="241"/>
        <v>3.3285473565878923E-2</v>
      </c>
      <c r="AI231" s="15">
        <f t="shared" si="250"/>
        <v>1.6468610501284703E-3</v>
      </c>
      <c r="AJ231" s="15">
        <f t="shared" si="251"/>
        <v>2.8777144462409935E-4</v>
      </c>
      <c r="AK231" s="15">
        <f t="shared" si="242"/>
        <v>1.9676838060224929E-4</v>
      </c>
      <c r="AL231">
        <f>IF(AL230&gt;0,AL230+1,IF(AND(B231="January",C231&gt;=Personal!$G$28,F231&lt;=100,AL230=0),1,0))</f>
        <v>0</v>
      </c>
      <c r="AM231">
        <f t="shared" si="252"/>
        <v>0</v>
      </c>
    </row>
    <row r="232" spans="1:39" x14ac:dyDescent="0.2">
      <c r="A232">
        <f t="shared" si="243"/>
        <v>228</v>
      </c>
      <c r="B232" t="str">
        <f t="shared" si="263"/>
        <v>January</v>
      </c>
      <c r="C232">
        <f t="shared" si="235"/>
        <v>2042</v>
      </c>
      <c r="D232">
        <f t="shared" si="265"/>
        <v>204201</v>
      </c>
      <c r="E232">
        <f t="shared" ref="E232:F232" si="289">E220+1</f>
        <v>61</v>
      </c>
      <c r="F232">
        <f t="shared" si="289"/>
        <v>59</v>
      </c>
      <c r="G232" s="11">
        <f>G231*IF($B232="January",(1+IF(C232&gt;Personal!$L$18+1,Calculations!$B$14,Calculations!$B$13)),1)</f>
        <v>2272.1303156888048</v>
      </c>
      <c r="H232" s="11">
        <f>IF(AND(Career!$F$15="Yes",$E232=62,$E231=61),G232,H231*IF($B232="January",(1+IF(C232&gt;Personal!$L$18+1,Calculations!$C$14,Calculations!$C$13)),1))</f>
        <v>1897.5395658784009</v>
      </c>
      <c r="I232" s="11">
        <f>H232*(1-'Retiree Assumptions'!$F$8)</f>
        <v>1669.8348179729928</v>
      </c>
      <c r="J232" s="11"/>
      <c r="K232">
        <f>IF(OR(AND(L233=0,L232&gt;0,S232=0,S231&gt;0),AND(L232=0,L231&gt;0,S232&gt;0,S231&gt;0),AND(L221=0,L220&gt;0,S220=0),AND(B232="February",C232&gt;=Personal!$G$28,C232&lt;=Personal!$G$28+5,L231&gt;0),AND(B232="February",MOD(C232-Personal!$G$28,5)=0,L231&gt;0)),K231+1,K231)</f>
        <v>1</v>
      </c>
      <c r="L232">
        <f>IF(AND(C232&gt;=Personal!$G$28,MAX(L$5:L231)&lt;$AO$8,OR(S231&gt;0,S232&gt;0)),L231+1,0)</f>
        <v>0</v>
      </c>
      <c r="M232" t="str">
        <f>IF(AND(C232&gt;=Personal!$G$28,MAX(L$5:L231)&lt;$AO$8,OR(S231&gt;0,S232&gt;0)),L231+1,"")</f>
        <v/>
      </c>
      <c r="N232">
        <f t="shared" si="245"/>
        <v>2042</v>
      </c>
      <c r="O232">
        <f t="shared" si="246"/>
        <v>59</v>
      </c>
      <c r="P232" s="11">
        <f t="shared" si="254"/>
        <v>20038.017815675914</v>
      </c>
      <c r="Q232" s="11">
        <f>$AD232*I232/(Calculations!$C$18^(A232-1+Calculations!$B$1/30))</f>
        <v>805.26256783543738</v>
      </c>
      <c r="R232" s="11">
        <f>IF(Q232=0,0,SUM(Q232:Q$1071)*I232/Q232)</f>
        <v>491807.17139228585</v>
      </c>
      <c r="S232" s="11">
        <f>IF(S231&gt;0,MAX((S231+I232/2)*(Calculations!$C$18-1)+S231-I232,0),IF(AND(Personal!$G$28=Valuation!C232,Personal!$G$28&gt;Valuation!C231),Personal!$G$26,0))</f>
        <v>0</v>
      </c>
      <c r="T232">
        <f t="shared" si="237"/>
        <v>0</v>
      </c>
      <c r="U232" s="11"/>
      <c r="V232" s="121">
        <f>VLOOKUP(E232,Rates2,5)*VLOOKUP(E232,Mort_Imp_Retirees,C232-'Mort Imp Cume'!$C$4+2)</f>
        <v>3.36050124074985E-4</v>
      </c>
      <c r="W232" s="15">
        <f t="shared" si="247"/>
        <v>0.999663949875925</v>
      </c>
      <c r="X232" s="121">
        <f>VLOOKUP(F232,Rates2,6)*VLOOKUP(F232,Mort_Imp_Survivors,C232-'Mort Imp Cume'!$C$4+2)</f>
        <v>2.0493885250589012E-4</v>
      </c>
      <c r="Y232" s="15">
        <f t="shared" si="248"/>
        <v>0.99979506114749406</v>
      </c>
      <c r="Z232" s="121">
        <f>VLOOKUP(F232,Rates2,7)*VLOOKUP(F232,Mort_Imp_Survivors,C232-'Mort Imp Cume'!$C$4+2)</f>
        <v>5.3512288888593433E-4</v>
      </c>
      <c r="AA232" s="15">
        <f t="shared" si="249"/>
        <v>0.99946487711111409</v>
      </c>
      <c r="AB232" s="68">
        <f>PRODUCT(W$4:W231)</f>
        <v>0.96477989393936847</v>
      </c>
      <c r="AC232" s="15">
        <f>PRODUCT(Y$4:Y231)</f>
        <v>0.97549418164375934</v>
      </c>
      <c r="AD232" s="15">
        <f>PRODUCT(AA$4:AA231)</f>
        <v>0.93051847969056145</v>
      </c>
      <c r="AE232" s="15">
        <f t="shared" si="238"/>
        <v>0.94113717310473721</v>
      </c>
      <c r="AF232" s="15">
        <f t="shared" si="239"/>
        <v>2.3642720834631294E-2</v>
      </c>
      <c r="AG232" s="15">
        <f t="shared" si="240"/>
        <v>3.1620444793342283E-4</v>
      </c>
      <c r="AH232" s="15">
        <f t="shared" si="241"/>
        <v>3.3548482190024313E-2</v>
      </c>
      <c r="AI232" s="15">
        <f t="shared" si="250"/>
        <v>1.6716238706071807E-3</v>
      </c>
      <c r="AJ232" s="15">
        <f t="shared" si="251"/>
        <v>3.2421440306337561E-4</v>
      </c>
      <c r="AK232" s="15">
        <f t="shared" si="242"/>
        <v>2.1082813301398625E-4</v>
      </c>
      <c r="AL232">
        <f>IF(AL231&gt;0,AL231+1,IF(AND(B232="January",C232&gt;=Personal!$G$28,F232&lt;=100,AL231=0),1,0))</f>
        <v>0</v>
      </c>
      <c r="AM232">
        <f t="shared" si="252"/>
        <v>0</v>
      </c>
    </row>
    <row r="233" spans="1:39" x14ac:dyDescent="0.2">
      <c r="A233">
        <f t="shared" si="243"/>
        <v>229</v>
      </c>
      <c r="B233" t="str">
        <f t="shared" si="263"/>
        <v>February</v>
      </c>
      <c r="C233">
        <f t="shared" si="235"/>
        <v>2042</v>
      </c>
      <c r="D233">
        <f t="shared" si="265"/>
        <v>204202</v>
      </c>
      <c r="E233">
        <f t="shared" ref="E233:F233" si="290">E221+1</f>
        <v>61</v>
      </c>
      <c r="F233">
        <f t="shared" si="290"/>
        <v>59</v>
      </c>
      <c r="G233" s="11">
        <f>G232*IF($B233="January",(1+IF(C233&gt;Personal!$L$18+1,Calculations!$B$14,Calculations!$B$13)),1)</f>
        <v>2272.1303156888048</v>
      </c>
      <c r="H233" s="11">
        <f>IF(AND(Career!$F$15="Yes",$E233=62,$E232=61),G233,H232*IF($B233="January",(1+IF(C233&gt;Personal!$L$18+1,Calculations!$C$14,Calculations!$C$13)),1))</f>
        <v>1897.5395658784009</v>
      </c>
      <c r="I233" s="11">
        <f>H233*(1-'Retiree Assumptions'!$F$8)</f>
        <v>1669.8348179729928</v>
      </c>
      <c r="J233" s="11"/>
      <c r="K233">
        <f>IF(OR(AND(L234=0,L233&gt;0,S233=0,S232&gt;0),AND(L233=0,L232&gt;0,S233&gt;0,S232&gt;0),AND(L222=0,L221&gt;0,S221=0),AND(B233="February",C233&gt;=Personal!$G$28,C233&lt;=Personal!$G$28+5,L232&gt;0),AND(B233="February",MOD(C233-Personal!$G$28,5)=0,L232&gt;0)),K232+1,K232)</f>
        <v>1</v>
      </c>
      <c r="L233">
        <f>IF(AND(C233&gt;=Personal!$G$28,MAX(L$5:L232)&lt;$AO$8,OR(S232&gt;0,S233&gt;0)),L232+1,0)</f>
        <v>0</v>
      </c>
      <c r="M233" t="str">
        <f>IF(AND(C233&gt;=Personal!$G$28,MAX(L$5:L232)&lt;$AO$8,OR(S232&gt;0,S233&gt;0)),L232+1,"")</f>
        <v/>
      </c>
      <c r="N233">
        <f t="shared" si="245"/>
        <v>2042</v>
      </c>
      <c r="O233">
        <f t="shared" si="246"/>
        <v>59</v>
      </c>
      <c r="P233" s="11">
        <f t="shared" si="254"/>
        <v>20038.017815675914</v>
      </c>
      <c r="Q233" s="11">
        <f>$AD233*I233/(Calculations!$C$18^(A233-1+Calculations!$B$1/30))</f>
        <v>802.51475592330348</v>
      </c>
      <c r="R233" s="11">
        <f>IF(Q233=0,0,SUM(Q233:Q$1071)*I233/Q233)</f>
        <v>491815.56766237674</v>
      </c>
      <c r="S233" s="11">
        <f>IF(S232&gt;0,MAX((S232+I233/2)*(Calculations!$C$18-1)+S232-I233,0),IF(AND(Personal!$G$28=Valuation!C233,Personal!$G$28&gt;Valuation!C232),Personal!$G$26,0))</f>
        <v>0</v>
      </c>
      <c r="T233">
        <f t="shared" si="237"/>
        <v>0</v>
      </c>
      <c r="U233" s="11"/>
      <c r="V233" s="121">
        <f>VLOOKUP(E233,Rates2,5)*VLOOKUP(E233,Mort_Imp_Retirees,C233-'Mort Imp Cume'!$C$4+2)</f>
        <v>3.36050124074985E-4</v>
      </c>
      <c r="W233" s="15">
        <f t="shared" si="247"/>
        <v>0.999663949875925</v>
      </c>
      <c r="X233" s="121">
        <f>VLOOKUP(F233,Rates2,6)*VLOOKUP(F233,Mort_Imp_Survivors,C233-'Mort Imp Cume'!$C$4+2)</f>
        <v>2.0493885250589012E-4</v>
      </c>
      <c r="Y233" s="15">
        <f t="shared" si="248"/>
        <v>0.99979506114749406</v>
      </c>
      <c r="Z233" s="121">
        <f>VLOOKUP(F233,Rates2,7)*VLOOKUP(F233,Mort_Imp_Survivors,C233-'Mort Imp Cume'!$C$4+2)</f>
        <v>5.3512288888593433E-4</v>
      </c>
      <c r="AA233" s="15">
        <f t="shared" si="249"/>
        <v>0.99946487711111409</v>
      </c>
      <c r="AB233" s="68">
        <f>PRODUCT(W$4:W232)</f>
        <v>0.96445567953630507</v>
      </c>
      <c r="AC233" s="15">
        <f>PRODUCT(Y$4:Y232)</f>
        <v>0.97529426498554705</v>
      </c>
      <c r="AD233" s="15">
        <f>PRODUCT(AA$4:AA232)</f>
        <v>0.93002053795354767</v>
      </c>
      <c r="AE233" s="15">
        <f t="shared" si="238"/>
        <v>0.94062809308449702</v>
      </c>
      <c r="AF233" s="15">
        <f t="shared" si="239"/>
        <v>2.3827586451808103E-2</v>
      </c>
      <c r="AG233" s="15">
        <f t="shared" si="240"/>
        <v>3.1603340658965893E-4</v>
      </c>
      <c r="AH233" s="15">
        <f t="shared" si="241"/>
        <v>3.3846734077250473E-2</v>
      </c>
      <c r="AI233" s="15">
        <f t="shared" si="250"/>
        <v>1.6975863864444052E-3</v>
      </c>
      <c r="AJ233" s="15">
        <f t="shared" si="251"/>
        <v>3.2410545077299926E-4</v>
      </c>
      <c r="AK233" s="15">
        <f t="shared" si="242"/>
        <v>2.108834041503127E-4</v>
      </c>
      <c r="AL233">
        <f>IF(AL232&gt;0,AL232+1,IF(AND(B233="January",C233&gt;=Personal!$G$28,F233&lt;=100,AL232=0),1,0))</f>
        <v>0</v>
      </c>
      <c r="AM233">
        <f t="shared" si="252"/>
        <v>0</v>
      </c>
    </row>
    <row r="234" spans="1:39" x14ac:dyDescent="0.2">
      <c r="A234">
        <f t="shared" si="243"/>
        <v>230</v>
      </c>
      <c r="B234" t="str">
        <f t="shared" si="263"/>
        <v>March</v>
      </c>
      <c r="C234">
        <f t="shared" si="235"/>
        <v>2042</v>
      </c>
      <c r="D234">
        <f t="shared" si="265"/>
        <v>204203</v>
      </c>
      <c r="E234">
        <f t="shared" ref="E234:F234" si="291">E222+1</f>
        <v>61</v>
      </c>
      <c r="F234">
        <f t="shared" si="291"/>
        <v>59</v>
      </c>
      <c r="G234" s="11">
        <f>G233*IF($B234="January",(1+IF(C234&gt;Personal!$L$18+1,Calculations!$B$14,Calculations!$B$13)),1)</f>
        <v>2272.1303156888048</v>
      </c>
      <c r="H234" s="11">
        <f>IF(AND(Career!$F$15="Yes",$E234=62,$E233=61),G234,H233*IF($B234="January",(1+IF(C234&gt;Personal!$L$18+1,Calculations!$C$14,Calculations!$C$13)),1))</f>
        <v>1897.5395658784009</v>
      </c>
      <c r="I234" s="11">
        <f>H234*(1-'Retiree Assumptions'!$F$8)</f>
        <v>1669.8348179729928</v>
      </c>
      <c r="J234" s="11"/>
      <c r="K234">
        <f>IF(OR(AND(L235=0,L234&gt;0,S234=0,S233&gt;0),AND(L234=0,L233&gt;0,S234&gt;0,S233&gt;0),AND(L223=0,L222&gt;0,S222=0),AND(B234="February",C234&gt;=Personal!$G$28,C234&lt;=Personal!$G$28+5,L233&gt;0),AND(B234="February",MOD(C234-Personal!$G$28,5)=0,L233&gt;0)),K233+1,K233)</f>
        <v>1</v>
      </c>
      <c r="L234">
        <f>IF(AND(C234&gt;=Personal!$G$28,MAX(L$5:L233)&lt;$AO$8,OR(S233&gt;0,S234&gt;0)),L233+1,0)</f>
        <v>0</v>
      </c>
      <c r="M234" t="str">
        <f>IF(AND(C234&gt;=Personal!$G$28,MAX(L$5:L233)&lt;$AO$8,OR(S233&gt;0,S234&gt;0)),L233+1,"")</f>
        <v/>
      </c>
      <c r="N234">
        <f t="shared" si="245"/>
        <v>2042</v>
      </c>
      <c r="O234">
        <f t="shared" si="246"/>
        <v>59</v>
      </c>
      <c r="P234" s="11">
        <f t="shared" si="254"/>
        <v>20038.017815675914</v>
      </c>
      <c r="Q234" s="11">
        <f>$AD234*I234/(Calculations!$C$18^(A234-1+Calculations!$B$1/30))</f>
        <v>799.77632041907214</v>
      </c>
      <c r="R234" s="11">
        <f>IF(Q234=0,0,SUM(Q234:Q$1071)*I234/Q234)</f>
        <v>491823.9926813108</v>
      </c>
      <c r="S234" s="11">
        <f>IF(S233&gt;0,MAX((S233+I234/2)*(Calculations!$C$18-1)+S233-I234,0),IF(AND(Personal!$G$28=Valuation!C234,Personal!$G$28&gt;Valuation!C233),Personal!$G$26,0))</f>
        <v>0</v>
      </c>
      <c r="T234">
        <f t="shared" si="237"/>
        <v>0</v>
      </c>
      <c r="U234" s="11"/>
      <c r="V234" s="121">
        <f>VLOOKUP(E234,Rates2,5)*VLOOKUP(E234,Mort_Imp_Retirees,C234-'Mort Imp Cume'!$C$4+2)</f>
        <v>3.36050124074985E-4</v>
      </c>
      <c r="W234" s="15">
        <f t="shared" si="247"/>
        <v>0.999663949875925</v>
      </c>
      <c r="X234" s="121">
        <f>VLOOKUP(F234,Rates2,6)*VLOOKUP(F234,Mort_Imp_Survivors,C234-'Mort Imp Cume'!$C$4+2)</f>
        <v>2.0493885250589012E-4</v>
      </c>
      <c r="Y234" s="15">
        <f t="shared" si="248"/>
        <v>0.99979506114749406</v>
      </c>
      <c r="Z234" s="121">
        <f>VLOOKUP(F234,Rates2,7)*VLOOKUP(F234,Mort_Imp_Survivors,C234-'Mort Imp Cume'!$C$4+2)</f>
        <v>5.3512288888593433E-4</v>
      </c>
      <c r="AA234" s="15">
        <f t="shared" si="249"/>
        <v>0.99946487711111409</v>
      </c>
      <c r="AB234" s="68">
        <f>PRODUCT(W$4:W233)</f>
        <v>0.96413157408553207</v>
      </c>
      <c r="AC234" s="15">
        <f>PRODUCT(Y$4:Y233)</f>
        <v>0.97509438929802528</v>
      </c>
      <c r="AD234" s="15">
        <f>PRODUCT(AA$4:AA233)</f>
        <v>0.92952286267655471</v>
      </c>
      <c r="AE234" s="15">
        <f t="shared" si="238"/>
        <v>0.94011928843587567</v>
      </c>
      <c r="AF234" s="15">
        <f t="shared" si="239"/>
        <v>2.4012285649656365E-2</v>
      </c>
      <c r="AG234" s="15">
        <f t="shared" si="240"/>
        <v>3.1586245776559695E-4</v>
      </c>
      <c r="AH234" s="15">
        <f t="shared" si="241"/>
        <v>3.4144655321721361E-2</v>
      </c>
      <c r="AI234" s="15">
        <f t="shared" si="250"/>
        <v>1.7237705927466082E-3</v>
      </c>
      <c r="AJ234" s="15">
        <f t="shared" si="251"/>
        <v>3.2399653509605363E-4</v>
      </c>
      <c r="AK234" s="15">
        <f t="shared" si="242"/>
        <v>2.1093855478647634E-4</v>
      </c>
      <c r="AL234">
        <f>IF(AL233&gt;0,AL233+1,IF(AND(B234="January",C234&gt;=Personal!$G$28,F234&lt;=100,AL233=0),1,0))</f>
        <v>0</v>
      </c>
      <c r="AM234">
        <f t="shared" si="252"/>
        <v>0</v>
      </c>
    </row>
    <row r="235" spans="1:39" x14ac:dyDescent="0.2">
      <c r="A235">
        <f t="shared" si="243"/>
        <v>231</v>
      </c>
      <c r="B235" t="str">
        <f t="shared" si="263"/>
        <v>April</v>
      </c>
      <c r="C235">
        <f t="shared" si="235"/>
        <v>2042</v>
      </c>
      <c r="D235">
        <f t="shared" si="265"/>
        <v>204204</v>
      </c>
      <c r="E235">
        <f t="shared" ref="E235:F235" si="292">E223+1</f>
        <v>61</v>
      </c>
      <c r="F235">
        <f t="shared" si="292"/>
        <v>59</v>
      </c>
      <c r="G235" s="11">
        <f>G234*IF($B235="January",(1+IF(C235&gt;Personal!$L$18+1,Calculations!$B$14,Calculations!$B$13)),1)</f>
        <v>2272.1303156888048</v>
      </c>
      <c r="H235" s="11">
        <f>IF(AND(Career!$F$15="Yes",$E235=62,$E234=61),G235,H234*IF($B235="January",(1+IF(C235&gt;Personal!$L$18+1,Calculations!$C$14,Calculations!$C$13)),1))</f>
        <v>1897.5395658784009</v>
      </c>
      <c r="I235" s="11">
        <f>H235*(1-'Retiree Assumptions'!$F$8)</f>
        <v>1669.8348179729928</v>
      </c>
      <c r="J235" s="11"/>
      <c r="K235">
        <f>IF(OR(AND(L236=0,L235&gt;0,S235=0,S234&gt;0),AND(L235=0,L234&gt;0,S235&gt;0,S234&gt;0),AND(L224=0,L223&gt;0,S223=0),AND(B235="February",C235&gt;=Personal!$G$28,C235&lt;=Personal!$G$28+5,L234&gt;0),AND(B235="February",MOD(C235-Personal!$G$28,5)=0,L234&gt;0)),K234+1,K234)</f>
        <v>1</v>
      </c>
      <c r="L235">
        <f>IF(AND(C235&gt;=Personal!$G$28,MAX(L$5:L234)&lt;$AO$8,OR(S234&gt;0,S235&gt;0)),L234+1,0)</f>
        <v>0</v>
      </c>
      <c r="M235" t="str">
        <f>IF(AND(C235&gt;=Personal!$G$28,MAX(L$5:L234)&lt;$AO$8,OR(S234&gt;0,S235&gt;0)),L234+1,"")</f>
        <v/>
      </c>
      <c r="N235">
        <f t="shared" si="245"/>
        <v>2042</v>
      </c>
      <c r="O235">
        <f t="shared" si="246"/>
        <v>59</v>
      </c>
      <c r="P235" s="11">
        <f t="shared" si="254"/>
        <v>20038.017815675914</v>
      </c>
      <c r="Q235" s="11">
        <f>$AD235*I235/(Calculations!$C$18^(A235-1+Calculations!$B$1/30))</f>
        <v>797.04722932745824</v>
      </c>
      <c r="R235" s="11">
        <f>IF(Q235=0,0,SUM(Q235:Q$1071)*I235/Q235)</f>
        <v>491832.44654752419</v>
      </c>
      <c r="S235" s="11">
        <f>IF(S234&gt;0,MAX((S234+I235/2)*(Calculations!$C$18-1)+S234-I235,0),IF(AND(Personal!$G$28=Valuation!C235,Personal!$G$28&gt;Valuation!C234),Personal!$G$26,0))</f>
        <v>0</v>
      </c>
      <c r="T235">
        <f t="shared" si="237"/>
        <v>0</v>
      </c>
      <c r="U235" s="11"/>
      <c r="V235" s="121">
        <f>VLOOKUP(E235,Rates2,5)*VLOOKUP(E235,Mort_Imp_Retirees,C235-'Mort Imp Cume'!$C$4+2)</f>
        <v>3.36050124074985E-4</v>
      </c>
      <c r="W235" s="15">
        <f t="shared" si="247"/>
        <v>0.999663949875925</v>
      </c>
      <c r="X235" s="121">
        <f>VLOOKUP(F235,Rates2,6)*VLOOKUP(F235,Mort_Imp_Survivors,C235-'Mort Imp Cume'!$C$4+2)</f>
        <v>2.0493885250589012E-4</v>
      </c>
      <c r="Y235" s="15">
        <f t="shared" si="248"/>
        <v>0.99979506114749406</v>
      </c>
      <c r="Z235" s="121">
        <f>VLOOKUP(F235,Rates2,7)*VLOOKUP(F235,Mort_Imp_Survivors,C235-'Mort Imp Cume'!$C$4+2)</f>
        <v>5.3512288888593433E-4</v>
      </c>
      <c r="AA235" s="15">
        <f t="shared" si="249"/>
        <v>0.99946487711111409</v>
      </c>
      <c r="AB235" s="68">
        <f>PRODUCT(W$4:W234)</f>
        <v>0.963807577550436</v>
      </c>
      <c r="AC235" s="15">
        <f>PRODUCT(Y$4:Y234)</f>
        <v>0.97489455457279761</v>
      </c>
      <c r="AD235" s="15">
        <f>PRODUCT(AA$4:AA234)</f>
        <v>0.92902545371699374</v>
      </c>
      <c r="AE235" s="15">
        <f t="shared" si="238"/>
        <v>0.93961075900991942</v>
      </c>
      <c r="AF235" s="15">
        <f t="shared" si="239"/>
        <v>2.4196818540516606E-2</v>
      </c>
      <c r="AG235" s="15">
        <f t="shared" si="240"/>
        <v>3.1569160141119124E-4</v>
      </c>
      <c r="AH235" s="15">
        <f t="shared" si="241"/>
        <v>3.4442246192891185E-2</v>
      </c>
      <c r="AI235" s="15">
        <f t="shared" si="250"/>
        <v>1.7501762566727933E-3</v>
      </c>
      <c r="AJ235" s="15">
        <f t="shared" si="251"/>
        <v>3.2388765602023474E-4</v>
      </c>
      <c r="AK235" s="15">
        <f t="shared" si="242"/>
        <v>2.1099358503614185E-4</v>
      </c>
      <c r="AL235">
        <f>IF(AL234&gt;0,AL234+1,IF(AND(B235="January",C235&gt;=Personal!$G$28,F235&lt;=100,AL234=0),1,0))</f>
        <v>0</v>
      </c>
      <c r="AM235">
        <f t="shared" si="252"/>
        <v>0</v>
      </c>
    </row>
    <row r="236" spans="1:39" x14ac:dyDescent="0.2">
      <c r="A236">
        <f t="shared" si="243"/>
        <v>232</v>
      </c>
      <c r="B236" t="str">
        <f t="shared" si="263"/>
        <v>May</v>
      </c>
      <c r="C236">
        <f t="shared" si="235"/>
        <v>2042</v>
      </c>
      <c r="D236">
        <f t="shared" si="265"/>
        <v>204205</v>
      </c>
      <c r="E236">
        <f t="shared" ref="E236:F236" si="293">E224+1</f>
        <v>61</v>
      </c>
      <c r="F236">
        <f t="shared" si="293"/>
        <v>59</v>
      </c>
      <c r="G236" s="11">
        <f>G235*IF($B236="January",(1+IF(C236&gt;Personal!$L$18+1,Calculations!$B$14,Calculations!$B$13)),1)</f>
        <v>2272.1303156888048</v>
      </c>
      <c r="H236" s="11">
        <f>IF(AND(Career!$F$15="Yes",$E236=62,$E235=61),G236,H235*IF($B236="January",(1+IF(C236&gt;Personal!$L$18+1,Calculations!$C$14,Calculations!$C$13)),1))</f>
        <v>1897.5395658784009</v>
      </c>
      <c r="I236" s="11">
        <f>H236*(1-'Retiree Assumptions'!$F$8)</f>
        <v>1669.8348179729928</v>
      </c>
      <c r="J236" s="11"/>
      <c r="K236">
        <f>IF(OR(AND(L237=0,L236&gt;0,S236=0,S235&gt;0),AND(L236=0,L235&gt;0,S236&gt;0,S235&gt;0),AND(L225=0,L224&gt;0,S224=0),AND(B236="February",C236&gt;=Personal!$G$28,C236&lt;=Personal!$G$28+5,L235&gt;0),AND(B236="February",MOD(C236-Personal!$G$28,5)=0,L235&gt;0)),K235+1,K235)</f>
        <v>1</v>
      </c>
      <c r="L236">
        <f>IF(AND(C236&gt;=Personal!$G$28,MAX(L$5:L235)&lt;$AO$8,OR(S235&gt;0,S236&gt;0)),L235+1,0)</f>
        <v>0</v>
      </c>
      <c r="M236" t="str">
        <f>IF(AND(C236&gt;=Personal!$G$28,MAX(L$5:L235)&lt;$AO$8,OR(S235&gt;0,S236&gt;0)),L235+1,"")</f>
        <v/>
      </c>
      <c r="N236">
        <f t="shared" si="245"/>
        <v>2042</v>
      </c>
      <c r="O236">
        <f t="shared" si="246"/>
        <v>59</v>
      </c>
      <c r="P236" s="11">
        <f t="shared" si="254"/>
        <v>20038.017815675914</v>
      </c>
      <c r="Q236" s="11">
        <f>$AD236*I236/(Calculations!$C$18^(A236-1+Calculations!$B$1/30))</f>
        <v>794.32745076235472</v>
      </c>
      <c r="R236" s="11">
        <f>IF(Q236=0,0,SUM(Q236:Q$1071)*I236/Q236)</f>
        <v>491840.92935979023</v>
      </c>
      <c r="S236" s="11">
        <f>IF(S235&gt;0,MAX((S235+I236/2)*(Calculations!$C$18-1)+S235-I236,0),IF(AND(Personal!$G$28=Valuation!C236,Personal!$G$28&gt;Valuation!C235),Personal!$G$26,0))</f>
        <v>0</v>
      </c>
      <c r="T236">
        <f t="shared" si="237"/>
        <v>0</v>
      </c>
      <c r="U236" s="11"/>
      <c r="V236" s="121">
        <f>VLOOKUP(E236,Rates2,5)*VLOOKUP(E236,Mort_Imp_Retirees,C236-'Mort Imp Cume'!$C$4+2)</f>
        <v>3.36050124074985E-4</v>
      </c>
      <c r="W236" s="15">
        <f t="shared" si="247"/>
        <v>0.999663949875925</v>
      </c>
      <c r="X236" s="121">
        <f>VLOOKUP(F236,Rates2,6)*VLOOKUP(F236,Mort_Imp_Survivors,C236-'Mort Imp Cume'!$C$4+2)</f>
        <v>2.0493885250589012E-4</v>
      </c>
      <c r="Y236" s="15">
        <f t="shared" si="248"/>
        <v>0.99979506114749406</v>
      </c>
      <c r="Z236" s="121">
        <f>VLOOKUP(F236,Rates2,7)*VLOOKUP(F236,Mort_Imp_Survivors,C236-'Mort Imp Cume'!$C$4+2)</f>
        <v>5.3512288888593433E-4</v>
      </c>
      <c r="AA236" s="15">
        <f t="shared" si="249"/>
        <v>0.99946487711111409</v>
      </c>
      <c r="AB236" s="68">
        <f>PRODUCT(W$4:W235)</f>
        <v>0.9634836898944158</v>
      </c>
      <c r="AC236" s="15">
        <f>PRODUCT(Y$4:Y235)</f>
        <v>0.97469476080146922</v>
      </c>
      <c r="AD236" s="15">
        <f>PRODUCT(AA$4:AA235)</f>
        <v>0.92852831093235222</v>
      </c>
      <c r="AE236" s="15">
        <f t="shared" si="238"/>
        <v>0.93910250465775458</v>
      </c>
      <c r="AF236" s="15">
        <f t="shared" si="239"/>
        <v>2.4381185236661246E-2</v>
      </c>
      <c r="AG236" s="15">
        <f t="shared" si="240"/>
        <v>3.1552083747642297E-4</v>
      </c>
      <c r="AH236" s="15">
        <f t="shared" si="241"/>
        <v>3.4739506960019914E-2</v>
      </c>
      <c r="AI236" s="15">
        <f t="shared" si="250"/>
        <v>1.7768031455642624E-3</v>
      </c>
      <c r="AJ236" s="15">
        <f t="shared" si="251"/>
        <v>3.2377881353324282E-4</v>
      </c>
      <c r="AK236" s="15">
        <f t="shared" si="242"/>
        <v>2.1104849501288642E-4</v>
      </c>
      <c r="AL236">
        <f>IF(AL235&gt;0,AL235+1,IF(AND(B236="January",C236&gt;=Personal!$G$28,F236&lt;=100,AL235=0),1,0))</f>
        <v>0</v>
      </c>
      <c r="AM236">
        <f t="shared" si="252"/>
        <v>0</v>
      </c>
    </row>
    <row r="237" spans="1:39" x14ac:dyDescent="0.2">
      <c r="A237">
        <f t="shared" si="243"/>
        <v>233</v>
      </c>
      <c r="B237" t="str">
        <f t="shared" si="263"/>
        <v>June</v>
      </c>
      <c r="C237">
        <f t="shared" si="235"/>
        <v>2042</v>
      </c>
      <c r="D237">
        <f t="shared" si="265"/>
        <v>204206</v>
      </c>
      <c r="E237">
        <f t="shared" ref="E237:F237" si="294">E225+1</f>
        <v>61</v>
      </c>
      <c r="F237">
        <f t="shared" si="294"/>
        <v>59</v>
      </c>
      <c r="G237" s="11">
        <f>G236*IF($B237="January",(1+IF(C237&gt;Personal!$L$18+1,Calculations!$B$14,Calculations!$B$13)),1)</f>
        <v>2272.1303156888048</v>
      </c>
      <c r="H237" s="11">
        <f>IF(AND(Career!$F$15="Yes",$E237=62,$E236=61),G237,H236*IF($B237="January",(1+IF(C237&gt;Personal!$L$18+1,Calculations!$C$14,Calculations!$C$13)),1))</f>
        <v>1897.5395658784009</v>
      </c>
      <c r="I237" s="11">
        <f>H237*(1-'Retiree Assumptions'!$F$8)</f>
        <v>1669.8348179729928</v>
      </c>
      <c r="J237" s="11"/>
      <c r="K237">
        <f>IF(OR(AND(L238=0,L237&gt;0,S237=0,S236&gt;0),AND(L237=0,L236&gt;0,S237&gt;0,S236&gt;0),AND(L226=0,L225&gt;0,S225=0),AND(B237="February",C237&gt;=Personal!$G$28,C237&lt;=Personal!$G$28+5,L236&gt;0),AND(B237="February",MOD(C237-Personal!$G$28,5)=0,L236&gt;0)),K236+1,K236)</f>
        <v>1</v>
      </c>
      <c r="L237">
        <f>IF(AND(C237&gt;=Personal!$G$28,MAX(L$5:L236)&lt;$AO$8,OR(S236&gt;0,S237&gt;0)),L236+1,0)</f>
        <v>0</v>
      </c>
      <c r="M237" t="str">
        <f>IF(AND(C237&gt;=Personal!$G$28,MAX(L$5:L236)&lt;$AO$8,OR(S236&gt;0,S237&gt;0)),L236+1,"")</f>
        <v/>
      </c>
      <c r="N237">
        <f t="shared" si="245"/>
        <v>2042</v>
      </c>
      <c r="O237">
        <f t="shared" si="246"/>
        <v>59</v>
      </c>
      <c r="P237" s="11">
        <f t="shared" si="254"/>
        <v>20038.017815675914</v>
      </c>
      <c r="Q237" s="11">
        <f>$AD237*I237/(Calculations!$C$18^(A237-1+Calculations!$B$1/30))</f>
        <v>791.6169529464604</v>
      </c>
      <c r="R237" s="11">
        <f>IF(Q237=0,0,SUM(Q237:Q$1071)*I237/Q237)</f>
        <v>491849.44121721981</v>
      </c>
      <c r="S237" s="11">
        <f>IF(S236&gt;0,MAX((S236+I237/2)*(Calculations!$C$18-1)+S236-I237,0),IF(AND(Personal!$G$28=Valuation!C237,Personal!$G$28&gt;Valuation!C236),Personal!$G$26,0))</f>
        <v>0</v>
      </c>
      <c r="T237">
        <f t="shared" si="237"/>
        <v>0</v>
      </c>
      <c r="U237" s="11"/>
      <c r="V237" s="121">
        <f>VLOOKUP(E237,Rates2,5)*VLOOKUP(E237,Mort_Imp_Retirees,C237-'Mort Imp Cume'!$C$4+2)</f>
        <v>3.36050124074985E-4</v>
      </c>
      <c r="W237" s="15">
        <f t="shared" si="247"/>
        <v>0.999663949875925</v>
      </c>
      <c r="X237" s="121">
        <f>VLOOKUP(F237,Rates2,6)*VLOOKUP(F237,Mort_Imp_Survivors,C237-'Mort Imp Cume'!$C$4+2)</f>
        <v>2.0493885250589012E-4</v>
      </c>
      <c r="Y237" s="15">
        <f t="shared" si="248"/>
        <v>0.99979506114749406</v>
      </c>
      <c r="Z237" s="121">
        <f>VLOOKUP(F237,Rates2,7)*VLOOKUP(F237,Mort_Imp_Survivors,C237-'Mort Imp Cume'!$C$4+2)</f>
        <v>5.3512288888593433E-4</v>
      </c>
      <c r="AA237" s="15">
        <f t="shared" si="249"/>
        <v>0.99946487711111409</v>
      </c>
      <c r="AB237" s="68">
        <f>PRODUCT(W$4:W236)</f>
        <v>0.9631599110808825</v>
      </c>
      <c r="AC237" s="15">
        <f>PRODUCT(Y$4:Y236)</f>
        <v>0.97449500797564703</v>
      </c>
      <c r="AD237" s="15">
        <f>PRODUCT(AA$4:AA236)</f>
        <v>0.92803143418019374</v>
      </c>
      <c r="AE237" s="15">
        <f t="shared" si="238"/>
        <v>0.93859452523058806</v>
      </c>
      <c r="AF237" s="15">
        <f t="shared" si="239"/>
        <v>2.4565385850294424E-2</v>
      </c>
      <c r="AG237" s="15">
        <f t="shared" si="240"/>
        <v>3.1535016591130048E-4</v>
      </c>
      <c r="AH237" s="15">
        <f t="shared" si="241"/>
        <v>3.5036437892173415E-2</v>
      </c>
      <c r="AI237" s="15">
        <f t="shared" si="250"/>
        <v>1.8036510269440961E-3</v>
      </c>
      <c r="AJ237" s="15">
        <f t="shared" si="251"/>
        <v>3.2367000762278209E-4</v>
      </c>
      <c r="AK237" s="15">
        <f t="shared" si="242"/>
        <v>2.111032848301999E-4</v>
      </c>
      <c r="AL237">
        <f>IF(AL236&gt;0,AL236+1,IF(AND(B237="January",C237&gt;=Personal!$G$28,F237&lt;=100,AL236=0),1,0))</f>
        <v>0</v>
      </c>
      <c r="AM237">
        <f t="shared" si="252"/>
        <v>0</v>
      </c>
    </row>
    <row r="238" spans="1:39" x14ac:dyDescent="0.2">
      <c r="A238">
        <f t="shared" si="243"/>
        <v>234</v>
      </c>
      <c r="B238" t="str">
        <f t="shared" si="263"/>
        <v>July</v>
      </c>
      <c r="C238">
        <f t="shared" si="235"/>
        <v>2042</v>
      </c>
      <c r="D238">
        <f t="shared" si="265"/>
        <v>204207</v>
      </c>
      <c r="E238">
        <f t="shared" ref="E238:F238" si="295">E226+1</f>
        <v>61</v>
      </c>
      <c r="F238">
        <f t="shared" si="295"/>
        <v>59</v>
      </c>
      <c r="G238" s="11">
        <f>G237*IF($B238="January",(1+IF(C238&gt;Personal!$L$18+1,Calculations!$B$14,Calculations!$B$13)),1)</f>
        <v>2272.1303156888048</v>
      </c>
      <c r="H238" s="11">
        <f>IF(AND(Career!$F$15="Yes",$E238=62,$E237=61),G238,H237*IF($B238="January",(1+IF(C238&gt;Personal!$L$18+1,Calculations!$C$14,Calculations!$C$13)),1))</f>
        <v>1897.5395658784009</v>
      </c>
      <c r="I238" s="11">
        <f>H238*(1-'Retiree Assumptions'!$F$8)</f>
        <v>1669.8348179729928</v>
      </c>
      <c r="J238" s="11"/>
      <c r="K238">
        <f>IF(OR(AND(L239=0,L238&gt;0,S238=0,S237&gt;0),AND(L238=0,L237&gt;0,S238&gt;0,S237&gt;0),AND(L227=0,L226&gt;0,S226=0),AND(B238="February",C238&gt;=Personal!$G$28,C238&lt;=Personal!$G$28+5,L237&gt;0),AND(B238="February",MOD(C238-Personal!$G$28,5)=0,L237&gt;0)),K237+1,K237)</f>
        <v>1</v>
      </c>
      <c r="L238">
        <f>IF(AND(C238&gt;=Personal!$G$28,MAX(L$5:L237)&lt;$AO$8,OR(S237&gt;0,S238&gt;0)),L237+1,0)</f>
        <v>0</v>
      </c>
      <c r="M238" t="str">
        <f>IF(AND(C238&gt;=Personal!$G$28,MAX(L$5:L237)&lt;$AO$8,OR(S237&gt;0,S238&gt;0)),L237+1,"")</f>
        <v/>
      </c>
      <c r="N238">
        <f t="shared" si="245"/>
        <v>2042</v>
      </c>
      <c r="O238">
        <f t="shared" si="246"/>
        <v>59</v>
      </c>
      <c r="P238" s="11">
        <f t="shared" si="254"/>
        <v>20038.017815675914</v>
      </c>
      <c r="Q238" s="11">
        <f>$AD238*I238/(Calculations!$C$18^(A238-1+Calculations!$B$1/30))</f>
        <v>788.91570421090785</v>
      </c>
      <c r="R238" s="11">
        <f>IF(Q238=0,0,SUM(Q238:Q$1071)*I238/Q238)</f>
        <v>491857.98221926432</v>
      </c>
      <c r="S238" s="11">
        <f>IF(S237&gt;0,MAX((S237+I238/2)*(Calculations!$C$18-1)+S237-I238,0),IF(AND(Personal!$G$28=Valuation!C238,Personal!$G$28&gt;Valuation!C237),Personal!$G$26,0))</f>
        <v>0</v>
      </c>
      <c r="T238">
        <f t="shared" si="237"/>
        <v>0</v>
      </c>
      <c r="U238" s="11"/>
      <c r="V238" s="121">
        <f>VLOOKUP(E238,Rates2,5)*VLOOKUP(E238,Mort_Imp_Retirees,C238-'Mort Imp Cume'!$C$4+2)</f>
        <v>3.36050124074985E-4</v>
      </c>
      <c r="W238" s="15">
        <f t="shared" si="247"/>
        <v>0.999663949875925</v>
      </c>
      <c r="X238" s="121">
        <f>VLOOKUP(F238,Rates2,6)*VLOOKUP(F238,Mort_Imp_Survivors,C238-'Mort Imp Cume'!$C$4+2)</f>
        <v>2.0493885250589012E-4</v>
      </c>
      <c r="Y238" s="15">
        <f t="shared" si="248"/>
        <v>0.99979506114749406</v>
      </c>
      <c r="Z238" s="121">
        <f>VLOOKUP(F238,Rates2,7)*VLOOKUP(F238,Mort_Imp_Survivors,C238-'Mort Imp Cume'!$C$4+2)</f>
        <v>5.3512288888593433E-4</v>
      </c>
      <c r="AA238" s="15">
        <f t="shared" si="249"/>
        <v>0.99946487711111409</v>
      </c>
      <c r="AB238" s="68">
        <f>PRODUCT(W$4:W237)</f>
        <v>0.96283624107325971</v>
      </c>
      <c r="AC238" s="15">
        <f>PRODUCT(Y$4:Y237)</f>
        <v>0.97429529608693977</v>
      </c>
      <c r="AD238" s="15">
        <f>PRODUCT(AA$4:AA237)</f>
        <v>0.92753482331815829</v>
      </c>
      <c r="AE238" s="15">
        <f t="shared" si="238"/>
        <v>0.93808682057970771</v>
      </c>
      <c r="AF238" s="15">
        <f t="shared" si="239"/>
        <v>2.4749420493552027E-2</v>
      </c>
      <c r="AG238" s="15">
        <f t="shared" si="240"/>
        <v>3.151795866658593E-4</v>
      </c>
      <c r="AH238" s="15">
        <f t="shared" si="241"/>
        <v>3.5333039258223578E-2</v>
      </c>
      <c r="AI238" s="15">
        <f t="shared" si="250"/>
        <v>1.830719668516681E-3</v>
      </c>
      <c r="AJ238" s="15">
        <f t="shared" si="251"/>
        <v>3.2356123827656107E-4</v>
      </c>
      <c r="AK238" s="15">
        <f t="shared" si="242"/>
        <v>2.1115795460148484E-4</v>
      </c>
      <c r="AL238">
        <f>IF(AL237&gt;0,AL237+1,IF(AND(B238="January",C238&gt;=Personal!$G$28,F238&lt;=100,AL237=0),1,0))</f>
        <v>0</v>
      </c>
      <c r="AM238">
        <f t="shared" si="252"/>
        <v>0</v>
      </c>
    </row>
    <row r="239" spans="1:39" x14ac:dyDescent="0.2">
      <c r="A239">
        <f t="shared" si="243"/>
        <v>235</v>
      </c>
      <c r="B239" t="str">
        <f t="shared" si="263"/>
        <v>August</v>
      </c>
      <c r="C239">
        <f t="shared" si="235"/>
        <v>2042</v>
      </c>
      <c r="D239">
        <f t="shared" si="265"/>
        <v>204208</v>
      </c>
      <c r="E239">
        <f t="shared" ref="E239:F239" si="296">E227+1</f>
        <v>61</v>
      </c>
      <c r="F239">
        <f t="shared" si="296"/>
        <v>59</v>
      </c>
      <c r="G239" s="11">
        <f>G238*IF($B239="January",(1+IF(C239&gt;Personal!$L$18+1,Calculations!$B$14,Calculations!$B$13)),1)</f>
        <v>2272.1303156888048</v>
      </c>
      <c r="H239" s="11">
        <f>IF(AND(Career!$F$15="Yes",$E239=62,$E238=61),G239,H238*IF($B239="January",(1+IF(C239&gt;Personal!$L$18+1,Calculations!$C$14,Calculations!$C$13)),1))</f>
        <v>1897.5395658784009</v>
      </c>
      <c r="I239" s="11">
        <f>H239*(1-'Retiree Assumptions'!$F$8)</f>
        <v>1669.8348179729928</v>
      </c>
      <c r="J239" s="11"/>
      <c r="K239">
        <f>IF(OR(AND(L240=0,L239&gt;0,S239=0,S238&gt;0),AND(L239=0,L238&gt;0,S239&gt;0,S238&gt;0),AND(L228=0,L227&gt;0,S227=0),AND(B239="February",C239&gt;=Personal!$G$28,C239&lt;=Personal!$G$28+5,L238&gt;0),AND(B239="February",MOD(C239-Personal!$G$28,5)=0,L238&gt;0)),K238+1,K238)</f>
        <v>1</v>
      </c>
      <c r="L239">
        <f>IF(AND(C239&gt;=Personal!$G$28,MAX(L$5:L238)&lt;$AO$8,OR(S238&gt;0,S239&gt;0)),L238+1,0)</f>
        <v>0</v>
      </c>
      <c r="M239" t="str">
        <f>IF(AND(C239&gt;=Personal!$G$28,MAX(L$5:L238)&lt;$AO$8,OR(S238&gt;0,S239&gt;0)),L238+1,"")</f>
        <v/>
      </c>
      <c r="N239">
        <f t="shared" si="245"/>
        <v>2042</v>
      </c>
      <c r="O239">
        <f t="shared" si="246"/>
        <v>59</v>
      </c>
      <c r="P239" s="11">
        <f t="shared" si="254"/>
        <v>20038.017815675914</v>
      </c>
      <c r="Q239" s="11">
        <f>$AD239*I239/(Calculations!$C$18^(A239-1+Calculations!$B$1/30))</f>
        <v>786.22367299489463</v>
      </c>
      <c r="R239" s="11">
        <f>IF(Q239=0,0,SUM(Q239:Q$1071)*I239/Q239)</f>
        <v>491866.55246571446</v>
      </c>
      <c r="S239" s="11">
        <f>IF(S238&gt;0,MAX((S238+I239/2)*(Calculations!$C$18-1)+S238-I239,0),IF(AND(Personal!$G$28=Valuation!C239,Personal!$G$28&gt;Valuation!C238),Personal!$G$26,0))</f>
        <v>0</v>
      </c>
      <c r="T239">
        <f t="shared" si="237"/>
        <v>0</v>
      </c>
      <c r="U239" s="11"/>
      <c r="V239" s="121">
        <f>VLOOKUP(E239,Rates2,5)*VLOOKUP(E239,Mort_Imp_Retirees,C239-'Mort Imp Cume'!$C$4+2)</f>
        <v>3.36050124074985E-4</v>
      </c>
      <c r="W239" s="15">
        <f t="shared" si="247"/>
        <v>0.999663949875925</v>
      </c>
      <c r="X239" s="121">
        <f>VLOOKUP(F239,Rates2,6)*VLOOKUP(F239,Mort_Imp_Survivors,C239-'Mort Imp Cume'!$C$4+2)</f>
        <v>2.0493885250589012E-4</v>
      </c>
      <c r="Y239" s="15">
        <f t="shared" si="248"/>
        <v>0.99979506114749406</v>
      </c>
      <c r="Z239" s="121">
        <f>VLOOKUP(F239,Rates2,7)*VLOOKUP(F239,Mort_Imp_Survivors,C239-'Mort Imp Cume'!$C$4+2)</f>
        <v>5.3512288888593433E-4</v>
      </c>
      <c r="AA239" s="15">
        <f t="shared" si="249"/>
        <v>0.99946487711111409</v>
      </c>
      <c r="AB239" s="68">
        <f>PRODUCT(W$4:W238)</f>
        <v>0.96251267983498312</v>
      </c>
      <c r="AC239" s="15">
        <f>PRODUCT(Y$4:Y238)</f>
        <v>0.9740956251269578</v>
      </c>
      <c r="AD239" s="15">
        <f>PRODUCT(AA$4:AA238)</f>
        <v>0.92703847820396201</v>
      </c>
      <c r="AE239" s="15">
        <f t="shared" si="238"/>
        <v>0.93757939055648132</v>
      </c>
      <c r="AF239" s="15">
        <f t="shared" si="239"/>
        <v>2.4933289278501851E-2</v>
      </c>
      <c r="AG239" s="15">
        <f t="shared" si="240"/>
        <v>3.1500909969016177E-4</v>
      </c>
      <c r="AH239" s="15">
        <f t="shared" si="241"/>
        <v>3.5629311326848462E-2</v>
      </c>
      <c r="AI239" s="15">
        <f t="shared" si="250"/>
        <v>1.8580088381683693E-3</v>
      </c>
      <c r="AJ239" s="15">
        <f t="shared" si="251"/>
        <v>3.2345250548229237E-4</v>
      </c>
      <c r="AK239" s="15">
        <f t="shared" si="242"/>
        <v>2.1121250444005658E-4</v>
      </c>
      <c r="AL239">
        <f>IF(AL238&gt;0,AL238+1,IF(AND(B239="January",C239&gt;=Personal!$G$28,F239&lt;=100,AL238=0),1,0))</f>
        <v>0</v>
      </c>
      <c r="AM239">
        <f t="shared" si="252"/>
        <v>0</v>
      </c>
    </row>
    <row r="240" spans="1:39" x14ac:dyDescent="0.2">
      <c r="A240">
        <f t="shared" si="243"/>
        <v>236</v>
      </c>
      <c r="B240" t="str">
        <f t="shared" si="263"/>
        <v>September</v>
      </c>
      <c r="C240">
        <f t="shared" si="235"/>
        <v>2042</v>
      </c>
      <c r="D240">
        <f t="shared" si="265"/>
        <v>204209</v>
      </c>
      <c r="E240">
        <f t="shared" ref="E240:F240" si="297">E228+1</f>
        <v>61</v>
      </c>
      <c r="F240">
        <f t="shared" si="297"/>
        <v>59</v>
      </c>
      <c r="G240" s="11">
        <f>G239*IF($B240="January",(1+IF(C240&gt;Personal!$L$18+1,Calculations!$B$14,Calculations!$B$13)),1)</f>
        <v>2272.1303156888048</v>
      </c>
      <c r="H240" s="11">
        <f>IF(AND(Career!$F$15="Yes",$E240=62,$E239=61),G240,H239*IF($B240="January",(1+IF(C240&gt;Personal!$L$18+1,Calculations!$C$14,Calculations!$C$13)),1))</f>
        <v>1897.5395658784009</v>
      </c>
      <c r="I240" s="11">
        <f>H240*(1-'Retiree Assumptions'!$F$8)</f>
        <v>1669.8348179729928</v>
      </c>
      <c r="J240" s="11"/>
      <c r="K240">
        <f>IF(OR(AND(L241=0,L240&gt;0,S240=0,S239&gt;0),AND(L240=0,L239&gt;0,S240&gt;0,S239&gt;0),AND(L229=0,L228&gt;0,S228=0),AND(B240="February",C240&gt;=Personal!$G$28,C240&lt;=Personal!$G$28+5,L239&gt;0),AND(B240="February",MOD(C240-Personal!$G$28,5)=0,L239&gt;0)),K239+1,K239)</f>
        <v>1</v>
      </c>
      <c r="L240">
        <f>IF(AND(C240&gt;=Personal!$G$28,MAX(L$5:L239)&lt;$AO$8,OR(S239&gt;0,S240&gt;0)),L239+1,0)</f>
        <v>0</v>
      </c>
      <c r="M240" t="str">
        <f>IF(AND(C240&gt;=Personal!$G$28,MAX(L$5:L239)&lt;$AO$8,OR(S239&gt;0,S240&gt;0)),L239+1,"")</f>
        <v/>
      </c>
      <c r="N240">
        <f t="shared" si="245"/>
        <v>2042</v>
      </c>
      <c r="O240">
        <f t="shared" si="246"/>
        <v>59</v>
      </c>
      <c r="P240" s="11">
        <f t="shared" si="254"/>
        <v>20038.017815675914</v>
      </c>
      <c r="Q240" s="11">
        <f>$AD240*I240/(Calculations!$C$18^(A240-1+Calculations!$B$1/30))</f>
        <v>783.54082784531329</v>
      </c>
      <c r="R240" s="11">
        <f>IF(Q240=0,0,SUM(Q240:Q$1071)*I240/Q240)</f>
        <v>491875.15205670317</v>
      </c>
      <c r="S240" s="11">
        <f>IF(S239&gt;0,MAX((S239+I240/2)*(Calculations!$C$18-1)+S239-I240,0),IF(AND(Personal!$G$28=Valuation!C240,Personal!$G$28&gt;Valuation!C239),Personal!$G$26,0))</f>
        <v>0</v>
      </c>
      <c r="T240">
        <f t="shared" si="237"/>
        <v>0</v>
      </c>
      <c r="U240" s="11"/>
      <c r="V240" s="121">
        <f>VLOOKUP(E240,Rates2,5)*VLOOKUP(E240,Mort_Imp_Retirees,C240-'Mort Imp Cume'!$C$4+2)</f>
        <v>3.36050124074985E-4</v>
      </c>
      <c r="W240" s="15">
        <f t="shared" si="247"/>
        <v>0.999663949875925</v>
      </c>
      <c r="X240" s="121">
        <f>VLOOKUP(F240,Rates2,6)*VLOOKUP(F240,Mort_Imp_Survivors,C240-'Mort Imp Cume'!$C$4+2)</f>
        <v>2.0493885250589012E-4</v>
      </c>
      <c r="Y240" s="15">
        <f t="shared" si="248"/>
        <v>0.99979506114749406</v>
      </c>
      <c r="Z240" s="121">
        <f>VLOOKUP(F240,Rates2,7)*VLOOKUP(F240,Mort_Imp_Survivors,C240-'Mort Imp Cume'!$C$4+2)</f>
        <v>5.3512288888593433E-4</v>
      </c>
      <c r="AA240" s="15">
        <f t="shared" si="249"/>
        <v>0.99946487711111409</v>
      </c>
      <c r="AB240" s="68">
        <f>PRODUCT(W$4:W239)</f>
        <v>0.96218922732950085</v>
      </c>
      <c r="AC240" s="15">
        <f>PRODUCT(Y$4:Y239)</f>
        <v>0.97389599508731317</v>
      </c>
      <c r="AD240" s="15">
        <f>PRODUCT(AA$4:AA239)</f>
        <v>0.92654239869539712</v>
      </c>
      <c r="AE240" s="15">
        <f t="shared" si="238"/>
        <v>0.93707223501235726</v>
      </c>
      <c r="AF240" s="15">
        <f t="shared" si="239"/>
        <v>2.5116992317143635E-2</v>
      </c>
      <c r="AG240" s="15">
        <f t="shared" si="240"/>
        <v>3.1483870493429736E-4</v>
      </c>
      <c r="AH240" s="15">
        <f t="shared" si="241"/>
        <v>3.5925254366532385E-2</v>
      </c>
      <c r="AI240" s="15">
        <f t="shared" si="250"/>
        <v>1.8855183039667225E-3</v>
      </c>
      <c r="AJ240" s="15">
        <f t="shared" si="251"/>
        <v>3.2334380922769269E-4</v>
      </c>
      <c r="AK240" s="15">
        <f t="shared" si="242"/>
        <v>2.1126693445914314E-4</v>
      </c>
      <c r="AL240">
        <f>IF(AL239&gt;0,AL239+1,IF(AND(B240="January",C240&gt;=Personal!$G$28,F240&lt;=100,AL239=0),1,0))</f>
        <v>0</v>
      </c>
      <c r="AM240">
        <f t="shared" si="252"/>
        <v>0</v>
      </c>
    </row>
    <row r="241" spans="1:39" x14ac:dyDescent="0.2">
      <c r="A241">
        <f t="shared" si="243"/>
        <v>237</v>
      </c>
      <c r="B241" t="str">
        <f t="shared" si="263"/>
        <v>October</v>
      </c>
      <c r="C241">
        <f t="shared" si="235"/>
        <v>2042</v>
      </c>
      <c r="D241">
        <f t="shared" si="265"/>
        <v>204210</v>
      </c>
      <c r="E241">
        <f t="shared" ref="E241:F241" si="298">E229+1</f>
        <v>61</v>
      </c>
      <c r="F241">
        <f t="shared" si="298"/>
        <v>59</v>
      </c>
      <c r="G241" s="11">
        <f>G240*IF($B241="January",(1+IF(C241&gt;Personal!$L$18+1,Calculations!$B$14,Calculations!$B$13)),1)</f>
        <v>2272.1303156888048</v>
      </c>
      <c r="H241" s="11">
        <f>IF(AND(Career!$F$15="Yes",$E241=62,$E240=61),G241,H240*IF($B241="January",(1+IF(C241&gt;Personal!$L$18+1,Calculations!$C$14,Calculations!$C$13)),1))</f>
        <v>1897.5395658784009</v>
      </c>
      <c r="I241" s="11">
        <f>H241*(1-'Retiree Assumptions'!$F$8)</f>
        <v>1669.8348179729928</v>
      </c>
      <c r="J241" s="11"/>
      <c r="K241">
        <f>IF(OR(AND(L242=0,L241&gt;0,S241=0,S240&gt;0),AND(L241=0,L240&gt;0,S241&gt;0,S240&gt;0),AND(L230=0,L229&gt;0,S229=0),AND(B241="February",C241&gt;=Personal!$G$28,C241&lt;=Personal!$G$28+5,L240&gt;0),AND(B241="February",MOD(C241-Personal!$G$28,5)=0,L240&gt;0)),K240+1,K240)</f>
        <v>1</v>
      </c>
      <c r="L241">
        <f>IF(AND(C241&gt;=Personal!$G$28,MAX(L$5:L240)&lt;$AO$8,OR(S240&gt;0,S241&gt;0)),L240+1,0)</f>
        <v>0</v>
      </c>
      <c r="M241" t="str">
        <f>IF(AND(C241&gt;=Personal!$G$28,MAX(L$5:L240)&lt;$AO$8,OR(S240&gt;0,S241&gt;0)),L240+1,"")</f>
        <v/>
      </c>
      <c r="N241">
        <f t="shared" si="245"/>
        <v>2042</v>
      </c>
      <c r="O241">
        <f t="shared" si="246"/>
        <v>59</v>
      </c>
      <c r="P241" s="11">
        <f t="shared" si="254"/>
        <v>20038.017815675914</v>
      </c>
      <c r="Q241" s="11">
        <f>$AD241*I241/(Calculations!$C$18^(A241-1+Calculations!$B$1/30))</f>
        <v>780.86713741638425</v>
      </c>
      <c r="R241" s="11">
        <f>IF(Q241=0,0,SUM(Q241:Q$1071)*I241/Q241)</f>
        <v>491883.78109270643</v>
      </c>
      <c r="S241" s="11">
        <f>IF(S240&gt;0,MAX((S240+I241/2)*(Calculations!$C$18-1)+S240-I241,0),IF(AND(Personal!$G$28=Valuation!C241,Personal!$G$28&gt;Valuation!C240),Personal!$G$26,0))</f>
        <v>0</v>
      </c>
      <c r="T241">
        <f t="shared" si="237"/>
        <v>0</v>
      </c>
      <c r="U241" s="11"/>
      <c r="V241" s="121">
        <f>VLOOKUP(E241,Rates2,5)*VLOOKUP(E241,Mort_Imp_Retirees,C241-'Mort Imp Cume'!$C$4+2)</f>
        <v>3.36050124074985E-4</v>
      </c>
      <c r="W241" s="15">
        <f t="shared" si="247"/>
        <v>0.999663949875925</v>
      </c>
      <c r="X241" s="121">
        <f>VLOOKUP(F241,Rates2,6)*VLOOKUP(F241,Mort_Imp_Survivors,C241-'Mort Imp Cume'!$C$4+2)</f>
        <v>2.0493885250589012E-4</v>
      </c>
      <c r="Y241" s="15">
        <f t="shared" si="248"/>
        <v>0.99979506114749406</v>
      </c>
      <c r="Z241" s="121">
        <f>VLOOKUP(F241,Rates2,7)*VLOOKUP(F241,Mort_Imp_Survivors,C241-'Mort Imp Cume'!$C$4+2)</f>
        <v>5.3512288888593433E-4</v>
      </c>
      <c r="AA241" s="15">
        <f t="shared" si="249"/>
        <v>0.99946487711111409</v>
      </c>
      <c r="AB241" s="68">
        <f>PRODUCT(W$4:W240)</f>
        <v>0.96186588352027313</v>
      </c>
      <c r="AC241" s="15">
        <f>PRODUCT(Y$4:Y240)</f>
        <v>0.97369640595961982</v>
      </c>
      <c r="AD241" s="15">
        <f>PRODUCT(AA$4:AA240)</f>
        <v>0.92604658465033196</v>
      </c>
      <c r="AE241" s="15">
        <f t="shared" si="238"/>
        <v>0.9365653537988643</v>
      </c>
      <c r="AF241" s="15">
        <f t="shared" si="239"/>
        <v>2.5300529721408879E-2</v>
      </c>
      <c r="AG241" s="15">
        <f t="shared" si="240"/>
        <v>3.1466840234838247E-4</v>
      </c>
      <c r="AH241" s="15">
        <f t="shared" si="241"/>
        <v>3.6220868645566104E-2</v>
      </c>
      <c r="AI241" s="15">
        <f t="shared" si="250"/>
        <v>1.9132478341607195E-3</v>
      </c>
      <c r="AJ241" s="15">
        <f t="shared" si="251"/>
        <v>3.2323514950048285E-4</v>
      </c>
      <c r="AK241" s="15">
        <f t="shared" si="242"/>
        <v>2.1132124477188556E-4</v>
      </c>
      <c r="AL241">
        <f>IF(AL240&gt;0,AL240+1,IF(AND(B241="January",C241&gt;=Personal!$G$28,F241&lt;=100,AL240=0),1,0))</f>
        <v>0</v>
      </c>
      <c r="AM241">
        <f t="shared" si="252"/>
        <v>0</v>
      </c>
    </row>
    <row r="242" spans="1:39" x14ac:dyDescent="0.2">
      <c r="A242">
        <f t="shared" si="243"/>
        <v>238</v>
      </c>
      <c r="B242" t="str">
        <f t="shared" si="263"/>
        <v>November</v>
      </c>
      <c r="C242">
        <f t="shared" si="235"/>
        <v>2042</v>
      </c>
      <c r="D242">
        <f t="shared" si="265"/>
        <v>204211</v>
      </c>
      <c r="E242">
        <f t="shared" ref="E242:F242" si="299">E230+1</f>
        <v>61</v>
      </c>
      <c r="F242">
        <f t="shared" si="299"/>
        <v>59</v>
      </c>
      <c r="G242" s="11">
        <f>G241*IF($B242="January",(1+IF(C242&gt;Personal!$L$18+1,Calculations!$B$14,Calculations!$B$13)),1)</f>
        <v>2272.1303156888048</v>
      </c>
      <c r="H242" s="11">
        <f>IF(AND(Career!$F$15="Yes",$E242=62,$E241=61),G242,H241*IF($B242="January",(1+IF(C242&gt;Personal!$L$18+1,Calculations!$C$14,Calculations!$C$13)),1))</f>
        <v>1897.5395658784009</v>
      </c>
      <c r="I242" s="11">
        <f>H242*(1-'Retiree Assumptions'!$F$8)</f>
        <v>1669.8348179729928</v>
      </c>
      <c r="J242" s="11"/>
      <c r="K242">
        <f>IF(OR(AND(L243=0,L242&gt;0,S242=0,S241&gt;0),AND(L242=0,L241&gt;0,S242&gt;0,S241&gt;0),AND(L231=0,L230&gt;0,S230=0),AND(B242="February",C242&gt;=Personal!$G$28,C242&lt;=Personal!$G$28+5,L241&gt;0),AND(B242="February",MOD(C242-Personal!$G$28,5)=0,L241&gt;0)),K241+1,K241)</f>
        <v>1</v>
      </c>
      <c r="L242">
        <f>IF(AND(C242&gt;=Personal!$G$28,MAX(L$5:L241)&lt;$AO$8,OR(S241&gt;0,S242&gt;0)),L241+1,0)</f>
        <v>0</v>
      </c>
      <c r="M242" t="str">
        <f>IF(AND(C242&gt;=Personal!$G$28,MAX(L$5:L241)&lt;$AO$8,OR(S241&gt;0,S242&gt;0)),L241+1,"")</f>
        <v/>
      </c>
      <c r="N242">
        <f t="shared" si="245"/>
        <v>2042</v>
      </c>
      <c r="O242">
        <f t="shared" si="246"/>
        <v>59</v>
      </c>
      <c r="P242" s="11">
        <f t="shared" si="254"/>
        <v>20038.017815675914</v>
      </c>
      <c r="Q242" s="11">
        <f>$AD242*I242/(Calculations!$C$18^(A242-1+Calculations!$B$1/30))</f>
        <v>778.20257046928998</v>
      </c>
      <c r="R242" s="11">
        <f>IF(Q242=0,0,SUM(Q242:Q$1071)*I242/Q242)</f>
        <v>491892.43967454403</v>
      </c>
      <c r="S242" s="11">
        <f>IF(S241&gt;0,MAX((S241+I242/2)*(Calculations!$C$18-1)+S241-I242,0),IF(AND(Personal!$G$28=Valuation!C242,Personal!$G$28&gt;Valuation!C241),Personal!$G$26,0))</f>
        <v>0</v>
      </c>
      <c r="T242">
        <f t="shared" si="237"/>
        <v>0</v>
      </c>
      <c r="U242" s="11"/>
      <c r="V242" s="121">
        <f>VLOOKUP(E242,Rates2,5)*VLOOKUP(E242,Mort_Imp_Retirees,C242-'Mort Imp Cume'!$C$4+2)</f>
        <v>3.36050124074985E-4</v>
      </c>
      <c r="W242" s="15">
        <f t="shared" si="247"/>
        <v>0.999663949875925</v>
      </c>
      <c r="X242" s="121">
        <f>VLOOKUP(F242,Rates2,6)*VLOOKUP(F242,Mort_Imp_Survivors,C242-'Mort Imp Cume'!$C$4+2)</f>
        <v>2.0493885250589012E-4</v>
      </c>
      <c r="Y242" s="15">
        <f t="shared" si="248"/>
        <v>0.99979506114749406</v>
      </c>
      <c r="Z242" s="121">
        <f>VLOOKUP(F242,Rates2,7)*VLOOKUP(F242,Mort_Imp_Survivors,C242-'Mort Imp Cume'!$C$4+2)</f>
        <v>5.3512288888593433E-4</v>
      </c>
      <c r="AA242" s="15">
        <f t="shared" si="249"/>
        <v>0.99946487711111409</v>
      </c>
      <c r="AB242" s="68">
        <f>PRODUCT(W$4:W241)</f>
        <v>0.96154264837077263</v>
      </c>
      <c r="AC242" s="15">
        <f>PRODUCT(Y$4:Y241)</f>
        <v>0.97349685773549333</v>
      </c>
      <c r="AD242" s="15">
        <f>PRODUCT(AA$4:AA241)</f>
        <v>0.92555103592671095</v>
      </c>
      <c r="AE242" s="15">
        <f t="shared" si="238"/>
        <v>0.93605874676761158</v>
      </c>
      <c r="AF242" s="15">
        <f t="shared" si="239"/>
        <v>2.5483901603161104E-2</v>
      </c>
      <c r="AG242" s="15">
        <f t="shared" si="240"/>
        <v>3.1449819188256059E-4</v>
      </c>
      <c r="AH242" s="15">
        <f t="shared" si="241"/>
        <v>3.6516154432046914E-2</v>
      </c>
      <c r="AI242" s="15">
        <f t="shared" si="250"/>
        <v>1.9411971971803957E-3</v>
      </c>
      <c r="AJ242" s="15">
        <f t="shared" si="251"/>
        <v>3.2312652628838784E-4</v>
      </c>
      <c r="AK242" s="15">
        <f t="shared" si="242"/>
        <v>2.1137543549133776E-4</v>
      </c>
      <c r="AL242">
        <f>IF(AL241&gt;0,AL241+1,IF(AND(B242="January",C242&gt;=Personal!$G$28,F242&lt;=100,AL241=0),1,0))</f>
        <v>0</v>
      </c>
      <c r="AM242">
        <f t="shared" si="252"/>
        <v>0</v>
      </c>
    </row>
    <row r="243" spans="1:39" x14ac:dyDescent="0.2">
      <c r="A243">
        <f t="shared" si="243"/>
        <v>239</v>
      </c>
      <c r="B243" t="str">
        <f t="shared" si="263"/>
        <v>December</v>
      </c>
      <c r="C243">
        <f t="shared" si="235"/>
        <v>2042</v>
      </c>
      <c r="D243">
        <f t="shared" si="265"/>
        <v>204212</v>
      </c>
      <c r="E243">
        <f t="shared" ref="E243:F243" si="300">E231+1</f>
        <v>61</v>
      </c>
      <c r="F243">
        <f t="shared" si="300"/>
        <v>59</v>
      </c>
      <c r="G243" s="11">
        <f>G242*IF($B243="January",(1+IF(C243&gt;Personal!$L$18+1,Calculations!$B$14,Calculations!$B$13)),1)</f>
        <v>2272.1303156888048</v>
      </c>
      <c r="H243" s="11">
        <f>IF(AND(Career!$F$15="Yes",$E243=62,$E242=61),G243,H242*IF($B243="January",(1+IF(C243&gt;Personal!$L$18+1,Calculations!$C$14,Calculations!$C$13)),1))</f>
        <v>1897.5395658784009</v>
      </c>
      <c r="I243" s="11">
        <f>H243*(1-'Retiree Assumptions'!$F$8)</f>
        <v>1669.8348179729928</v>
      </c>
      <c r="J243" s="11"/>
      <c r="K243">
        <f>IF(OR(AND(L244=0,L243&gt;0,S243=0,S242&gt;0),AND(L243=0,L242&gt;0,S243&gt;0,S242&gt;0),AND(L232=0,L231&gt;0,S231=0),AND(B243="February",C243&gt;=Personal!$G$28,C243&lt;=Personal!$G$28+5,L242&gt;0),AND(B243="February",MOD(C243-Personal!$G$28,5)=0,L242&gt;0)),K242+1,K242)</f>
        <v>1</v>
      </c>
      <c r="L243">
        <f>IF(AND(C243&gt;=Personal!$G$28,MAX(L$5:L242)&lt;$AO$8,OR(S242&gt;0,S243&gt;0)),L242+1,0)</f>
        <v>0</v>
      </c>
      <c r="M243" t="str">
        <f>IF(AND(C243&gt;=Personal!$G$28,MAX(L$5:L242)&lt;$AO$8,OR(S242&gt;0,S243&gt;0)),L242+1,"")</f>
        <v/>
      </c>
      <c r="N243">
        <f t="shared" si="245"/>
        <v>2042</v>
      </c>
      <c r="O243">
        <f t="shared" si="246"/>
        <v>59</v>
      </c>
      <c r="P243" s="11">
        <f t="shared" si="254"/>
        <v>20038.017815675914</v>
      </c>
      <c r="Q243" s="11">
        <f>$AD243*I243/(Calculations!$C$18^(A243-1+Calculations!$B$1/30))</f>
        <v>775.54709587181003</v>
      </c>
      <c r="R243" s="11">
        <f>IF(Q243=0,0,SUM(Q243:Q$1071)*I243/Q243)</f>
        <v>491901.12790338055</v>
      </c>
      <c r="S243" s="11">
        <f>IF(S242&gt;0,MAX((S242+I243/2)*(Calculations!$C$18-1)+S242-I243,0),IF(AND(Personal!$G$28=Valuation!C243,Personal!$G$28&gt;Valuation!C242),Personal!$G$26,0))</f>
        <v>0</v>
      </c>
      <c r="T243">
        <f t="shared" si="237"/>
        <v>0</v>
      </c>
      <c r="U243" s="11"/>
      <c r="V243" s="121">
        <f>VLOOKUP(E243,Rates2,5)*VLOOKUP(E243,Mort_Imp_Retirees,C243-'Mort Imp Cume'!$C$4+2)</f>
        <v>3.36050124074985E-4</v>
      </c>
      <c r="W243" s="15">
        <f t="shared" si="247"/>
        <v>0.999663949875925</v>
      </c>
      <c r="X243" s="121">
        <f>VLOOKUP(F243,Rates2,6)*VLOOKUP(F243,Mort_Imp_Survivors,C243-'Mort Imp Cume'!$C$4+2)</f>
        <v>2.0493885250589012E-4</v>
      </c>
      <c r="Y243" s="15">
        <f t="shared" si="248"/>
        <v>0.99979506114749406</v>
      </c>
      <c r="Z243" s="121">
        <f>VLOOKUP(F243,Rates2,7)*VLOOKUP(F243,Mort_Imp_Survivors,C243-'Mort Imp Cume'!$C$4+2)</f>
        <v>5.3512288888593433E-4</v>
      </c>
      <c r="AA243" s="15">
        <f t="shared" si="249"/>
        <v>0.99946487711111409</v>
      </c>
      <c r="AB243" s="68">
        <f>PRODUCT(W$4:W242)</f>
        <v>0.96121952184448423</v>
      </c>
      <c r="AC243" s="15">
        <f>PRODUCT(Y$4:Y242)</f>
        <v>0.97329735040655085</v>
      </c>
      <c r="AD243" s="15">
        <f>PRODUCT(AA$4:AA242)</f>
        <v>0.92505575238255455</v>
      </c>
      <c r="AE243" s="15">
        <f t="shared" si="238"/>
        <v>0.93555241377028819</v>
      </c>
      <c r="AF243" s="15">
        <f t="shared" si="239"/>
        <v>2.5667108074195998E-2</v>
      </c>
      <c r="AG243" s="15">
        <f t="shared" si="240"/>
        <v>3.1432807348700202E-4</v>
      </c>
      <c r="AH243" s="15">
        <f t="shared" si="241"/>
        <v>3.6811111993878792E-2</v>
      </c>
      <c r="AI243" s="15">
        <f t="shared" si="250"/>
        <v>1.9693661616370164E-3</v>
      </c>
      <c r="AJ243" s="15">
        <f t="shared" si="251"/>
        <v>3.2301793957913665E-4</v>
      </c>
      <c r="AK243" s="15">
        <f t="shared" si="242"/>
        <v>2.1142950673046668E-4</v>
      </c>
      <c r="AL243">
        <f>IF(AL242&gt;0,AL242+1,IF(AND(B243="January",C243&gt;=Personal!$G$28,F243&lt;=100,AL242=0),1,0))</f>
        <v>0</v>
      </c>
      <c r="AM243">
        <f t="shared" si="252"/>
        <v>0</v>
      </c>
    </row>
    <row r="244" spans="1:39" x14ac:dyDescent="0.2">
      <c r="A244">
        <f t="shared" si="243"/>
        <v>240</v>
      </c>
      <c r="B244" t="str">
        <f t="shared" si="263"/>
        <v>January</v>
      </c>
      <c r="C244">
        <f t="shared" si="235"/>
        <v>2043</v>
      </c>
      <c r="D244">
        <f t="shared" si="265"/>
        <v>204301</v>
      </c>
      <c r="E244">
        <f t="shared" ref="E244:F244" si="301">E232+1</f>
        <v>62</v>
      </c>
      <c r="F244">
        <f t="shared" si="301"/>
        <v>60</v>
      </c>
      <c r="G244" s="11">
        <f>G243*IF($B244="January",(1+IF(C244&gt;Personal!$L$18+1,Calculations!$B$14,Calculations!$B$13)),1)</f>
        <v>2328.9335735810246</v>
      </c>
      <c r="H244" s="11">
        <f>IF(AND(Career!$F$15="Yes",$E244=62,$E243=61),G244,H243*IF($B244="January",(1+IF(C244&gt;Personal!$L$18+1,Calculations!$C$14,Calculations!$C$13)),1))</f>
        <v>2328.9335735810246</v>
      </c>
      <c r="I244" s="11">
        <f>H244*(1-'Retiree Assumptions'!$F$8)</f>
        <v>2049.4615447513015</v>
      </c>
      <c r="J244" s="11"/>
      <c r="K244">
        <f>IF(OR(AND(L245=0,L244&gt;0,S244=0,S243&gt;0),AND(L244=0,L243&gt;0,S244&gt;0,S243&gt;0),AND(L233=0,L232&gt;0,S232=0),AND(B244="February",C244&gt;=Personal!$G$28,C244&lt;=Personal!$G$28+5,L243&gt;0),AND(B244="February",MOD(C244-Personal!$G$28,5)=0,L243&gt;0)),K243+1,K243)</f>
        <v>1</v>
      </c>
      <c r="L244">
        <f>IF(AND(C244&gt;=Personal!$G$28,MAX(L$5:L243)&lt;$AO$8,OR(S243&gt;0,S244&gt;0)),L243+1,0)</f>
        <v>0</v>
      </c>
      <c r="M244" t="str">
        <f>IF(AND(C244&gt;=Personal!$G$28,MAX(L$5:L243)&lt;$AO$8,OR(S243&gt;0,S244&gt;0)),L243+1,"")</f>
        <v/>
      </c>
      <c r="N244">
        <f t="shared" si="245"/>
        <v>2043</v>
      </c>
      <c r="O244">
        <f t="shared" si="246"/>
        <v>60</v>
      </c>
      <c r="P244" s="11">
        <f t="shared" si="254"/>
        <v>24593.538537015618</v>
      </c>
      <c r="Q244" s="11">
        <f>$AD244*I244/(Calculations!$C$18^(A244-1+Calculations!$B$1/30))</f>
        <v>948.61492277385389</v>
      </c>
      <c r="R244" s="11">
        <f>IF(Q244=0,0,SUM(Q244:Q$1071)*I244/Q244)</f>
        <v>491909.84588072775</v>
      </c>
      <c r="S244" s="11">
        <f>IF(S243&gt;0,MAX((S243+I244/2)*(Calculations!$C$18-1)+S243-I244,0),IF(AND(Personal!$G$28=Valuation!C244,Personal!$G$28&gt;Valuation!C243),Personal!$G$26,0))</f>
        <v>0</v>
      </c>
      <c r="T244">
        <f t="shared" si="237"/>
        <v>0</v>
      </c>
      <c r="U244" s="11"/>
      <c r="V244" s="121">
        <f>VLOOKUP(E244,Rates2,5)*VLOOKUP(E244,Mort_Imp_Retirees,C244-'Mort Imp Cume'!$C$4+2)</f>
        <v>3.7869777366162071E-4</v>
      </c>
      <c r="W244" s="15">
        <f t="shared" si="247"/>
        <v>0.99962130222633838</v>
      </c>
      <c r="X244" s="121">
        <f>VLOOKUP(F244,Rates2,6)*VLOOKUP(F244,Mort_Imp_Survivors,C244-'Mort Imp Cume'!$C$4+2)</f>
        <v>2.2002070333987142E-4</v>
      </c>
      <c r="Y244" s="15">
        <f t="shared" si="248"/>
        <v>0.99977997929666018</v>
      </c>
      <c r="Z244" s="121">
        <f>VLOOKUP(F244,Rates2,7)*VLOOKUP(F244,Mort_Imp_Survivors,C244-'Mort Imp Cume'!$C$4+2)</f>
        <v>5.4803564492091538E-4</v>
      </c>
      <c r="AA244" s="15">
        <f t="shared" si="249"/>
        <v>0.9994519643550791</v>
      </c>
      <c r="AB244" s="68">
        <f>PRODUCT(W$4:W243)</f>
        <v>0.96089650390490511</v>
      </c>
      <c r="AC244" s="15">
        <f>PRODUCT(Y$4:Y243)</f>
        <v>0.97309788396441144</v>
      </c>
      <c r="AD244" s="15">
        <f>PRODUCT(AA$4:AA243)</f>
        <v>0.92456073387595905</v>
      </c>
      <c r="AE244" s="15">
        <f t="shared" si="238"/>
        <v>0.93504635465866393</v>
      </c>
      <c r="AF244" s="15">
        <f t="shared" si="239"/>
        <v>2.5850149246241138E-2</v>
      </c>
      <c r="AG244" s="15">
        <f t="shared" si="240"/>
        <v>3.540220634545867E-4</v>
      </c>
      <c r="AH244" s="15">
        <f t="shared" si="241"/>
        <v>3.7105741598772529E-2</v>
      </c>
      <c r="AI244" s="15">
        <f t="shared" si="250"/>
        <v>1.9977544963224042E-3</v>
      </c>
      <c r="AJ244" s="15">
        <f t="shared" si="251"/>
        <v>3.6388936674802241E-4</v>
      </c>
      <c r="AK244" s="15">
        <f t="shared" si="242"/>
        <v>2.2606482563473424E-4</v>
      </c>
      <c r="AL244">
        <f>IF(AL243&gt;0,AL243+1,IF(AND(B244="January",C244&gt;=Personal!$G$28,F244&lt;=100,AL243=0),1,0))</f>
        <v>0</v>
      </c>
      <c r="AM244">
        <f t="shared" si="252"/>
        <v>0</v>
      </c>
    </row>
    <row r="245" spans="1:39" x14ac:dyDescent="0.2">
      <c r="A245">
        <f t="shared" si="243"/>
        <v>241</v>
      </c>
      <c r="B245" t="str">
        <f t="shared" si="263"/>
        <v>February</v>
      </c>
      <c r="C245">
        <f t="shared" si="235"/>
        <v>2043</v>
      </c>
      <c r="D245">
        <f t="shared" si="265"/>
        <v>204302</v>
      </c>
      <c r="E245">
        <f t="shared" ref="E245:F245" si="302">E233+1</f>
        <v>62</v>
      </c>
      <c r="F245">
        <f t="shared" si="302"/>
        <v>60</v>
      </c>
      <c r="G245" s="11">
        <f>G244*IF($B245="January",(1+IF(C245&gt;Personal!$L$18+1,Calculations!$B$14,Calculations!$B$13)),1)</f>
        <v>2328.9335735810246</v>
      </c>
      <c r="H245" s="11">
        <f>IF(AND(Career!$F$15="Yes",$E245=62,$E244=61),G245,H244*IF($B245="January",(1+IF(C245&gt;Personal!$L$18+1,Calculations!$C$14,Calculations!$C$13)),1))</f>
        <v>2328.9335735810246</v>
      </c>
      <c r="I245" s="11">
        <f>H245*(1-'Retiree Assumptions'!$F$8)</f>
        <v>2049.4615447513015</v>
      </c>
      <c r="J245" s="11"/>
      <c r="K245">
        <f>IF(OR(AND(L246=0,L245&gt;0,S245=0,S244&gt;0),AND(L245=0,L244&gt;0,S245&gt;0,S244&gt;0),AND(L234=0,L233&gt;0,S233=0),AND(B245="February",C245&gt;=Personal!$G$28,C245&lt;=Personal!$G$28+5,L244&gt;0),AND(B245="February",MOD(C245-Personal!$G$28,5)=0,L244&gt;0)),K244+1,K244)</f>
        <v>1</v>
      </c>
      <c r="L245">
        <f>IF(AND(C245&gt;=Personal!$G$28,MAX(L$5:L244)&lt;$AO$8,OR(S244&gt;0,S245&gt;0)),L244+1,0)</f>
        <v>0</v>
      </c>
      <c r="M245" t="str">
        <f>IF(AND(C245&gt;=Personal!$G$28,MAX(L$5:L244)&lt;$AO$8,OR(S244&gt;0,S245&gt;0)),L244+1,"")</f>
        <v/>
      </c>
      <c r="N245">
        <f t="shared" si="245"/>
        <v>2043</v>
      </c>
      <c r="O245">
        <f t="shared" si="246"/>
        <v>60</v>
      </c>
      <c r="P245" s="11">
        <f t="shared" si="254"/>
        <v>24593.538537015618</v>
      </c>
      <c r="Q245" s="11">
        <f>$AD245*I245/(Calculations!$C$18^(A245-1+Calculations!$B$1/30))</f>
        <v>945.36573307747756</v>
      </c>
      <c r="R245" s="11">
        <f>IF(Q245=0,0,SUM(Q245:Q$1071)*I245/Q245)</f>
        <v>491544.01772542251</v>
      </c>
      <c r="S245" s="11">
        <f>IF(S244&gt;0,MAX((S244+I245/2)*(Calculations!$C$18-1)+S244-I245,0),IF(AND(Personal!$G$28=Valuation!C245,Personal!$G$28&gt;Valuation!C244),Personal!$G$26,0))</f>
        <v>0</v>
      </c>
      <c r="T245">
        <f t="shared" si="237"/>
        <v>0</v>
      </c>
      <c r="U245" s="11"/>
      <c r="V245" s="121">
        <f>VLOOKUP(E245,Rates2,5)*VLOOKUP(E245,Mort_Imp_Retirees,C245-'Mort Imp Cume'!$C$4+2)</f>
        <v>3.7869777366162071E-4</v>
      </c>
      <c r="W245" s="15">
        <f t="shared" si="247"/>
        <v>0.99962130222633838</v>
      </c>
      <c r="X245" s="121">
        <f>VLOOKUP(F245,Rates2,6)*VLOOKUP(F245,Mort_Imp_Survivors,C245-'Mort Imp Cume'!$C$4+2)</f>
        <v>2.2002070333987142E-4</v>
      </c>
      <c r="Y245" s="15">
        <f t="shared" si="248"/>
        <v>0.99977997929666018</v>
      </c>
      <c r="Z245" s="121">
        <f>VLOOKUP(F245,Rates2,7)*VLOOKUP(F245,Mort_Imp_Survivors,C245-'Mort Imp Cume'!$C$4+2)</f>
        <v>5.4803564492091538E-4</v>
      </c>
      <c r="AA245" s="15">
        <f t="shared" si="249"/>
        <v>0.9994519643550791</v>
      </c>
      <c r="AB245" s="68">
        <f>PRODUCT(W$4:W244)</f>
        <v>0.96053261453815708</v>
      </c>
      <c r="AC245" s="15">
        <f>PRODUCT(Y$4:Y244)</f>
        <v>0.97288378228356309</v>
      </c>
      <c r="AD245" s="15">
        <f>PRODUCT(AA$4:AA244)</f>
        <v>0.92405404163790084</v>
      </c>
      <c r="AE245" s="15">
        <f t="shared" si="238"/>
        <v>0.93448660303860209</v>
      </c>
      <c r="AF245" s="15">
        <f t="shared" si="239"/>
        <v>2.6046011499555037E-2</v>
      </c>
      <c r="AG245" s="15">
        <f t="shared" si="240"/>
        <v>3.5381013340152667E-4</v>
      </c>
      <c r="AH245" s="15">
        <f t="shared" si="241"/>
        <v>3.7439428393199761E-2</v>
      </c>
      <c r="AI245" s="15">
        <f t="shared" si="250"/>
        <v>2.0279570686431089E-3</v>
      </c>
      <c r="AJ245" s="15">
        <f t="shared" si="251"/>
        <v>3.6375156265497577E-4</v>
      </c>
      <c r="AK245" s="15">
        <f t="shared" si="242"/>
        <v>2.261245409471781E-4</v>
      </c>
      <c r="AL245">
        <f>IF(AL244&gt;0,AL244+1,IF(AND(B245="January",C245&gt;=Personal!$G$28,F245&lt;=100,AL244=0),1,0))</f>
        <v>0</v>
      </c>
      <c r="AM245">
        <f t="shared" si="252"/>
        <v>0</v>
      </c>
    </row>
    <row r="246" spans="1:39" x14ac:dyDescent="0.2">
      <c r="A246">
        <f t="shared" si="243"/>
        <v>242</v>
      </c>
      <c r="B246" t="str">
        <f t="shared" si="263"/>
        <v>March</v>
      </c>
      <c r="C246">
        <f t="shared" si="235"/>
        <v>2043</v>
      </c>
      <c r="D246">
        <f t="shared" si="265"/>
        <v>204303</v>
      </c>
      <c r="E246">
        <f t="shared" ref="E246:F246" si="303">E234+1</f>
        <v>62</v>
      </c>
      <c r="F246">
        <f t="shared" si="303"/>
        <v>60</v>
      </c>
      <c r="G246" s="11">
        <f>G245*IF($B246="January",(1+IF(C246&gt;Personal!$L$18+1,Calculations!$B$14,Calculations!$B$13)),1)</f>
        <v>2328.9335735810246</v>
      </c>
      <c r="H246" s="11">
        <f>IF(AND(Career!$F$15="Yes",$E246=62,$E245=61),G246,H245*IF($B246="January",(1+IF(C246&gt;Personal!$L$18+1,Calculations!$C$14,Calculations!$C$13)),1))</f>
        <v>2328.9335735810246</v>
      </c>
      <c r="I246" s="11">
        <f>H246*(1-'Retiree Assumptions'!$F$8)</f>
        <v>2049.4615447513015</v>
      </c>
      <c r="J246" s="11"/>
      <c r="K246">
        <f>IF(OR(AND(L247=0,L246&gt;0,S246=0,S245&gt;0),AND(L246=0,L245&gt;0,S246&gt;0,S245&gt;0),AND(L235=0,L234&gt;0,S234=0),AND(B246="February",C246&gt;=Personal!$G$28,C246&lt;=Personal!$G$28+5,L245&gt;0),AND(B246="February",MOD(C246-Personal!$G$28,5)=0,L245&gt;0)),K245+1,K245)</f>
        <v>1</v>
      </c>
      <c r="L246">
        <f>IF(AND(C246&gt;=Personal!$G$28,MAX(L$5:L245)&lt;$AO$8,OR(S245&gt;0,S246&gt;0)),L245+1,0)</f>
        <v>0</v>
      </c>
      <c r="M246" t="str">
        <f>IF(AND(C246&gt;=Personal!$G$28,MAX(L$5:L245)&lt;$AO$8,OR(S245&gt;0,S246&gt;0)),L245+1,"")</f>
        <v/>
      </c>
      <c r="N246">
        <f t="shared" si="245"/>
        <v>2043</v>
      </c>
      <c r="O246">
        <f t="shared" si="246"/>
        <v>60</v>
      </c>
      <c r="P246" s="11">
        <f t="shared" si="254"/>
        <v>24593.538537015618</v>
      </c>
      <c r="Q246" s="11">
        <f>$AD246*I246/(Calculations!$C$18^(A246-1+Calculations!$B$1/30))</f>
        <v>942.12767248462831</v>
      </c>
      <c r="R246" s="11">
        <f>IF(Q246=0,0,SUM(Q246:Q$1071)*I246/Q246)</f>
        <v>491176.93223125761</v>
      </c>
      <c r="S246" s="11">
        <f>IF(S245&gt;0,MAX((S245+I246/2)*(Calculations!$C$18-1)+S245-I246,0),IF(AND(Personal!$G$28=Valuation!C246,Personal!$G$28&gt;Valuation!C245),Personal!$G$26,0))</f>
        <v>0</v>
      </c>
      <c r="T246">
        <f t="shared" si="237"/>
        <v>0</v>
      </c>
      <c r="U246" s="11"/>
      <c r="V246" s="121">
        <f>VLOOKUP(E246,Rates2,5)*VLOOKUP(E246,Mort_Imp_Retirees,C246-'Mort Imp Cume'!$C$4+2)</f>
        <v>3.7869777366162071E-4</v>
      </c>
      <c r="W246" s="15">
        <f t="shared" si="247"/>
        <v>0.99962130222633838</v>
      </c>
      <c r="X246" s="121">
        <f>VLOOKUP(F246,Rates2,6)*VLOOKUP(F246,Mort_Imp_Survivors,C246-'Mort Imp Cume'!$C$4+2)</f>
        <v>2.2002070333987142E-4</v>
      </c>
      <c r="Y246" s="15">
        <f t="shared" si="248"/>
        <v>0.99977997929666018</v>
      </c>
      <c r="Z246" s="121">
        <f>VLOOKUP(F246,Rates2,7)*VLOOKUP(F246,Mort_Imp_Survivors,C246-'Mort Imp Cume'!$C$4+2)</f>
        <v>5.4803564492091538E-4</v>
      </c>
      <c r="AA246" s="15">
        <f t="shared" si="249"/>
        <v>0.9994519643550791</v>
      </c>
      <c r="AB246" s="68">
        <f>PRODUCT(W$4:W245)</f>
        <v>0.96016886297550208</v>
      </c>
      <c r="AC246" s="15">
        <f>PRODUCT(Y$4:Y245)</f>
        <v>0.97266972770951721</v>
      </c>
      <c r="AD246" s="15">
        <f>PRODUCT(AA$4:AA245)</f>
        <v>0.92354762708525007</v>
      </c>
      <c r="AE246" s="15">
        <f t="shared" si="238"/>
        <v>0.9339271865055383</v>
      </c>
      <c r="AF246" s="15">
        <f t="shared" si="239"/>
        <v>2.6241676469963733E-2</v>
      </c>
      <c r="AG246" s="15">
        <f t="shared" si="240"/>
        <v>3.5359833021724699E-4</v>
      </c>
      <c r="AH246" s="15">
        <f t="shared" si="241"/>
        <v>3.7772720385316351E-2</v>
      </c>
      <c r="AI246" s="15">
        <f t="shared" si="250"/>
        <v>2.0584166391816178E-3</v>
      </c>
      <c r="AJ246" s="15">
        <f t="shared" si="251"/>
        <v>3.6361381074803239E-4</v>
      </c>
      <c r="AK246" s="15">
        <f t="shared" si="242"/>
        <v>2.2618411361996008E-4</v>
      </c>
      <c r="AL246">
        <f>IF(AL245&gt;0,AL245+1,IF(AND(B246="January",C246&gt;=Personal!$G$28,F246&lt;=100,AL245=0),1,0))</f>
        <v>0</v>
      </c>
      <c r="AM246">
        <f t="shared" si="252"/>
        <v>0</v>
      </c>
    </row>
    <row r="247" spans="1:39" x14ac:dyDescent="0.2">
      <c r="A247">
        <f t="shared" si="243"/>
        <v>243</v>
      </c>
      <c r="B247" t="str">
        <f t="shared" si="263"/>
        <v>April</v>
      </c>
      <c r="C247">
        <f t="shared" si="235"/>
        <v>2043</v>
      </c>
      <c r="D247">
        <f t="shared" si="265"/>
        <v>204304</v>
      </c>
      <c r="E247">
        <f t="shared" ref="E247:F247" si="304">E235+1</f>
        <v>62</v>
      </c>
      <c r="F247">
        <f t="shared" si="304"/>
        <v>60</v>
      </c>
      <c r="G247" s="11">
        <f>G246*IF($B247="January",(1+IF(C247&gt;Personal!$L$18+1,Calculations!$B$14,Calculations!$B$13)),1)</f>
        <v>2328.9335735810246</v>
      </c>
      <c r="H247" s="11">
        <f>IF(AND(Career!$F$15="Yes",$E247=62,$E246=61),G247,H246*IF($B247="January",(1+IF(C247&gt;Personal!$L$18+1,Calculations!$C$14,Calculations!$C$13)),1))</f>
        <v>2328.9335735810246</v>
      </c>
      <c r="I247" s="11">
        <f>H247*(1-'Retiree Assumptions'!$F$8)</f>
        <v>2049.4615447513015</v>
      </c>
      <c r="J247" s="11"/>
      <c r="K247">
        <f>IF(OR(AND(L248=0,L247&gt;0,S247=0,S246&gt;0),AND(L247=0,L246&gt;0,S247&gt;0,S246&gt;0),AND(L236=0,L235&gt;0,S235=0),AND(B247="February",C247&gt;=Personal!$G$28,C247&lt;=Personal!$G$28+5,L246&gt;0),AND(B247="February",MOD(C247-Personal!$G$28,5)=0,L246&gt;0)),K246+1,K246)</f>
        <v>1</v>
      </c>
      <c r="L247">
        <f>IF(AND(C247&gt;=Personal!$G$28,MAX(L$5:L246)&lt;$AO$8,OR(S246&gt;0,S247&gt;0)),L246+1,0)</f>
        <v>0</v>
      </c>
      <c r="M247" t="str">
        <f>IF(AND(C247&gt;=Personal!$G$28,MAX(L$5:L246)&lt;$AO$8,OR(S246&gt;0,S247&gt;0)),L246+1,"")</f>
        <v/>
      </c>
      <c r="N247">
        <f t="shared" si="245"/>
        <v>2043</v>
      </c>
      <c r="O247">
        <f t="shared" si="246"/>
        <v>60</v>
      </c>
      <c r="P247" s="11">
        <f t="shared" si="254"/>
        <v>24593.538537015618</v>
      </c>
      <c r="Q247" s="11">
        <f>$AD247*I247/(Calculations!$C$18^(A247-1+Calculations!$B$1/30))</f>
        <v>938.90070287597314</v>
      </c>
      <c r="R247" s="11">
        <f>IF(Q247=0,0,SUM(Q247:Q$1071)*I247/Q247)</f>
        <v>490808.58507680224</v>
      </c>
      <c r="S247" s="11">
        <f>IF(S246&gt;0,MAX((S246+I247/2)*(Calculations!$C$18-1)+S246-I247,0),IF(AND(Personal!$G$28=Valuation!C247,Personal!$G$28&gt;Valuation!C246),Personal!$G$26,0))</f>
        <v>0</v>
      </c>
      <c r="T247">
        <f t="shared" si="237"/>
        <v>0</v>
      </c>
      <c r="U247" s="11"/>
      <c r="V247" s="121">
        <f>VLOOKUP(E247,Rates2,5)*VLOOKUP(E247,Mort_Imp_Retirees,C247-'Mort Imp Cume'!$C$4+2)</f>
        <v>3.7869777366162071E-4</v>
      </c>
      <c r="W247" s="15">
        <f t="shared" si="247"/>
        <v>0.99962130222633838</v>
      </c>
      <c r="X247" s="121">
        <f>VLOOKUP(F247,Rates2,6)*VLOOKUP(F247,Mort_Imp_Survivors,C247-'Mort Imp Cume'!$C$4+2)</f>
        <v>2.2002070333987142E-4</v>
      </c>
      <c r="Y247" s="15">
        <f t="shared" si="248"/>
        <v>0.99977997929666018</v>
      </c>
      <c r="Z247" s="121">
        <f>VLOOKUP(F247,Rates2,7)*VLOOKUP(F247,Mort_Imp_Survivors,C247-'Mort Imp Cume'!$C$4+2)</f>
        <v>5.4803564492091538E-4</v>
      </c>
      <c r="AA247" s="15">
        <f t="shared" si="249"/>
        <v>0.9994519643550791</v>
      </c>
      <c r="AB247" s="68">
        <f>PRODUCT(W$4:W246)</f>
        <v>0.95980524916475407</v>
      </c>
      <c r="AC247" s="15">
        <f>PRODUCT(Y$4:Y246)</f>
        <v>0.97245572023190918</v>
      </c>
      <c r="AD247" s="15">
        <f>PRODUCT(AA$4:AA246)</f>
        <v>0.92304149006582525</v>
      </c>
      <c r="AE247" s="15">
        <f t="shared" si="238"/>
        <v>0.933368104858878</v>
      </c>
      <c r="AF247" s="15">
        <f t="shared" si="239"/>
        <v>2.6437144305876101E-2</v>
      </c>
      <c r="AG247" s="15">
        <f t="shared" si="240"/>
        <v>3.5338665382579951E-4</v>
      </c>
      <c r="AH247" s="15">
        <f t="shared" si="241"/>
        <v>3.8105617918356816E-2</v>
      </c>
      <c r="AI247" s="15">
        <f t="shared" si="250"/>
        <v>2.089132916889086E-3</v>
      </c>
      <c r="AJ247" s="15">
        <f t="shared" si="251"/>
        <v>3.6347611100742949E-4</v>
      </c>
      <c r="AK247" s="15">
        <f t="shared" si="242"/>
        <v>2.2624354379704987E-4</v>
      </c>
      <c r="AL247">
        <f>IF(AL246&gt;0,AL246+1,IF(AND(B247="January",C247&gt;=Personal!$G$28,F247&lt;=100,AL246=0),1,0))</f>
        <v>0</v>
      </c>
      <c r="AM247">
        <f t="shared" si="252"/>
        <v>0</v>
      </c>
    </row>
    <row r="248" spans="1:39" x14ac:dyDescent="0.2">
      <c r="A248">
        <f t="shared" si="243"/>
        <v>244</v>
      </c>
      <c r="B248" t="str">
        <f t="shared" si="263"/>
        <v>May</v>
      </c>
      <c r="C248">
        <f t="shared" si="235"/>
        <v>2043</v>
      </c>
      <c r="D248">
        <f t="shared" si="265"/>
        <v>204305</v>
      </c>
      <c r="E248">
        <f t="shared" ref="E248:F248" si="305">E236+1</f>
        <v>62</v>
      </c>
      <c r="F248">
        <f t="shared" si="305"/>
        <v>60</v>
      </c>
      <c r="G248" s="11">
        <f>G247*IF($B248="January",(1+IF(C248&gt;Personal!$L$18+1,Calculations!$B$14,Calculations!$B$13)),1)</f>
        <v>2328.9335735810246</v>
      </c>
      <c r="H248" s="11">
        <f>IF(AND(Career!$F$15="Yes",$E248=62,$E247=61),G248,H247*IF($B248="January",(1+IF(C248&gt;Personal!$L$18+1,Calculations!$C$14,Calculations!$C$13)),1))</f>
        <v>2328.9335735810246</v>
      </c>
      <c r="I248" s="11">
        <f>H248*(1-'Retiree Assumptions'!$F$8)</f>
        <v>2049.4615447513015</v>
      </c>
      <c r="J248" s="11"/>
      <c r="K248">
        <f>IF(OR(AND(L249=0,L248&gt;0,S248=0,S247&gt;0),AND(L248=0,L247&gt;0,S248&gt;0,S247&gt;0),AND(L237=0,L236&gt;0,S236=0),AND(B248="February",C248&gt;=Personal!$G$28,C248&lt;=Personal!$G$28+5,L247&gt;0),AND(B248="February",MOD(C248-Personal!$G$28,5)=0,L247&gt;0)),K247+1,K247)</f>
        <v>1</v>
      </c>
      <c r="L248">
        <f>IF(AND(C248&gt;=Personal!$G$28,MAX(L$5:L247)&lt;$AO$8,OR(S247&gt;0,S248&gt;0)),L247+1,0)</f>
        <v>0</v>
      </c>
      <c r="M248" t="str">
        <f>IF(AND(C248&gt;=Personal!$G$28,MAX(L$5:L247)&lt;$AO$8,OR(S247&gt;0,S248&gt;0)),L247+1,"")</f>
        <v/>
      </c>
      <c r="N248">
        <f t="shared" si="245"/>
        <v>2043</v>
      </c>
      <c r="O248">
        <f t="shared" si="246"/>
        <v>60</v>
      </c>
      <c r="P248" s="11">
        <f t="shared" si="254"/>
        <v>24593.538537015618</v>
      </c>
      <c r="Q248" s="11">
        <f>$AD248*I248/(Calculations!$C$18^(A248-1+Calculations!$B$1/30))</f>
        <v>935.6847862627443</v>
      </c>
      <c r="R248" s="11">
        <f>IF(Q248=0,0,SUM(Q248:Q$1071)*I248/Q248)</f>
        <v>490438.97192577319</v>
      </c>
      <c r="S248" s="11">
        <f>IF(S247&gt;0,MAX((S247+I248/2)*(Calculations!$C$18-1)+S247-I248,0),IF(AND(Personal!$G$28=Valuation!C248,Personal!$G$28&gt;Valuation!C247),Personal!$G$26,0))</f>
        <v>0</v>
      </c>
      <c r="T248">
        <f t="shared" si="237"/>
        <v>0</v>
      </c>
      <c r="U248" s="11"/>
      <c r="V248" s="121">
        <f>VLOOKUP(E248,Rates2,5)*VLOOKUP(E248,Mort_Imp_Retirees,C248-'Mort Imp Cume'!$C$4+2)</f>
        <v>3.7869777366162071E-4</v>
      </c>
      <c r="W248" s="15">
        <f t="shared" si="247"/>
        <v>0.99962130222633838</v>
      </c>
      <c r="X248" s="121">
        <f>VLOOKUP(F248,Rates2,6)*VLOOKUP(F248,Mort_Imp_Survivors,C248-'Mort Imp Cume'!$C$4+2)</f>
        <v>2.2002070333987142E-4</v>
      </c>
      <c r="Y248" s="15">
        <f t="shared" si="248"/>
        <v>0.99977997929666018</v>
      </c>
      <c r="Z248" s="121">
        <f>VLOOKUP(F248,Rates2,7)*VLOOKUP(F248,Mort_Imp_Survivors,C248-'Mort Imp Cume'!$C$4+2)</f>
        <v>5.4803564492091538E-4</v>
      </c>
      <c r="AA248" s="15">
        <f t="shared" si="249"/>
        <v>0.9994519643550791</v>
      </c>
      <c r="AB248" s="68">
        <f>PRODUCT(W$4:W247)</f>
        <v>0.95944177305374667</v>
      </c>
      <c r="AC248" s="15">
        <f>PRODUCT(Y$4:Y247)</f>
        <v>0.97224175984037697</v>
      </c>
      <c r="AD248" s="15">
        <f>PRODUCT(AA$4:AA247)</f>
        <v>0.92253563042752829</v>
      </c>
      <c r="AE248" s="15">
        <f t="shared" si="238"/>
        <v>0.93280935789814623</v>
      </c>
      <c r="AF248" s="15">
        <f t="shared" si="239"/>
        <v>2.6632415155600431E-2</v>
      </c>
      <c r="AG248" s="15">
        <f t="shared" si="240"/>
        <v>3.5317510415128152E-4</v>
      </c>
      <c r="AH248" s="15">
        <f t="shared" si="241"/>
        <v>3.8438121335291613E-2</v>
      </c>
      <c r="AI248" s="15">
        <f t="shared" si="250"/>
        <v>2.1201056109617297E-3</v>
      </c>
      <c r="AJ248" s="15">
        <f t="shared" si="251"/>
        <v>3.6333846341341181E-4</v>
      </c>
      <c r="AK248" s="15">
        <f t="shared" si="242"/>
        <v>2.2630283162229891E-4</v>
      </c>
      <c r="AL248">
        <f>IF(AL247&gt;0,AL247+1,IF(AND(B248="January",C248&gt;=Personal!$G$28,F248&lt;=100,AL247=0),1,0))</f>
        <v>0</v>
      </c>
      <c r="AM248">
        <f t="shared" si="252"/>
        <v>0</v>
      </c>
    </row>
    <row r="249" spans="1:39" x14ac:dyDescent="0.2">
      <c r="A249">
        <f t="shared" si="243"/>
        <v>245</v>
      </c>
      <c r="B249" t="str">
        <f t="shared" si="263"/>
        <v>June</v>
      </c>
      <c r="C249">
        <f t="shared" si="235"/>
        <v>2043</v>
      </c>
      <c r="D249">
        <f t="shared" si="265"/>
        <v>204306</v>
      </c>
      <c r="E249">
        <f t="shared" ref="E249:F249" si="306">E237+1</f>
        <v>62</v>
      </c>
      <c r="F249">
        <f t="shared" si="306"/>
        <v>60</v>
      </c>
      <c r="G249" s="11">
        <f>G248*IF($B249="January",(1+IF(C249&gt;Personal!$L$18+1,Calculations!$B$14,Calculations!$B$13)),1)</f>
        <v>2328.9335735810246</v>
      </c>
      <c r="H249" s="11">
        <f>IF(AND(Career!$F$15="Yes",$E249=62,$E248=61),G249,H248*IF($B249="January",(1+IF(C249&gt;Personal!$L$18+1,Calculations!$C$14,Calculations!$C$13)),1))</f>
        <v>2328.9335735810246</v>
      </c>
      <c r="I249" s="11">
        <f>H249*(1-'Retiree Assumptions'!$F$8)</f>
        <v>2049.4615447513015</v>
      </c>
      <c r="J249" s="11"/>
      <c r="K249">
        <f>IF(OR(AND(L250=0,L249&gt;0,S249=0,S248&gt;0),AND(L249=0,L248&gt;0,S249&gt;0,S248&gt;0),AND(L238=0,L237&gt;0,S237=0),AND(B249="February",C249&gt;=Personal!$G$28,C249&lt;=Personal!$G$28+5,L248&gt;0),AND(B249="February",MOD(C249-Personal!$G$28,5)=0,L248&gt;0)),K248+1,K248)</f>
        <v>1</v>
      </c>
      <c r="L249">
        <f>IF(AND(C249&gt;=Personal!$G$28,MAX(L$5:L248)&lt;$AO$8,OR(S248&gt;0,S249&gt;0)),L248+1,0)</f>
        <v>0</v>
      </c>
      <c r="M249" t="str">
        <f>IF(AND(C249&gt;=Personal!$G$28,MAX(L$5:L248)&lt;$AO$8,OR(S248&gt;0,S249&gt;0)),L248+1,"")</f>
        <v/>
      </c>
      <c r="N249">
        <f t="shared" si="245"/>
        <v>2043</v>
      </c>
      <c r="O249">
        <f t="shared" si="246"/>
        <v>60</v>
      </c>
      <c r="P249" s="11">
        <f t="shared" si="254"/>
        <v>24593.538537015618</v>
      </c>
      <c r="Q249" s="11">
        <f>$AD249*I249/(Calculations!$C$18^(A249-1+Calculations!$B$1/30))</f>
        <v>932.47988478629361</v>
      </c>
      <c r="R249" s="11">
        <f>IF(Q249=0,0,SUM(Q249:Q$1071)*I249/Q249)</f>
        <v>490068.08842698362</v>
      </c>
      <c r="S249" s="11">
        <f>IF(S248&gt;0,MAX((S248+I249/2)*(Calculations!$C$18-1)+S248-I249,0),IF(AND(Personal!$G$28=Valuation!C249,Personal!$G$28&gt;Valuation!C248),Personal!$G$26,0))</f>
        <v>0</v>
      </c>
      <c r="T249">
        <f t="shared" si="237"/>
        <v>0</v>
      </c>
      <c r="U249" s="11"/>
      <c r="V249" s="121">
        <f>VLOOKUP(E249,Rates2,5)*VLOOKUP(E249,Mort_Imp_Retirees,C249-'Mort Imp Cume'!$C$4+2)</f>
        <v>3.7869777366162071E-4</v>
      </c>
      <c r="W249" s="15">
        <f t="shared" si="247"/>
        <v>0.99962130222633838</v>
      </c>
      <c r="X249" s="121">
        <f>VLOOKUP(F249,Rates2,6)*VLOOKUP(F249,Mort_Imp_Survivors,C249-'Mort Imp Cume'!$C$4+2)</f>
        <v>2.2002070333987142E-4</v>
      </c>
      <c r="Y249" s="15">
        <f t="shared" si="248"/>
        <v>0.99977997929666018</v>
      </c>
      <c r="Z249" s="121">
        <f>VLOOKUP(F249,Rates2,7)*VLOOKUP(F249,Mort_Imp_Survivors,C249-'Mort Imp Cume'!$C$4+2)</f>
        <v>5.4803564492091538E-4</v>
      </c>
      <c r="AA249" s="15">
        <f t="shared" si="249"/>
        <v>0.9994519643550791</v>
      </c>
      <c r="AB249" s="68">
        <f>PRODUCT(W$4:W248)</f>
        <v>0.95907843459033326</v>
      </c>
      <c r="AC249" s="15">
        <f>PRODUCT(Y$4:Y248)</f>
        <v>0.97202784652456053</v>
      </c>
      <c r="AD249" s="15">
        <f>PRODUCT(AA$4:AA248)</f>
        <v>0.92203004801834443</v>
      </c>
      <c r="AE249" s="15">
        <f t="shared" si="238"/>
        <v>0.93225094542298825</v>
      </c>
      <c r="AF249" s="15">
        <f t="shared" si="239"/>
        <v>2.6827489167345033E-2</v>
      </c>
      <c r="AG249" s="15">
        <f t="shared" si="240"/>
        <v>3.5296368111783588E-4</v>
      </c>
      <c r="AH249" s="15">
        <f t="shared" si="241"/>
        <v>3.8770230978827362E-2</v>
      </c>
      <c r="AI249" s="15">
        <f t="shared" si="250"/>
        <v>2.1513344308393481E-3</v>
      </c>
      <c r="AJ249" s="15">
        <f t="shared" si="251"/>
        <v>3.6320086794623153E-4</v>
      </c>
      <c r="AK249" s="15">
        <f t="shared" si="242"/>
        <v>2.2636197723944048E-4</v>
      </c>
      <c r="AL249">
        <f>IF(AL248&gt;0,AL248+1,IF(AND(B249="January",C249&gt;=Personal!$G$28,F249&lt;=100,AL248=0),1,0))</f>
        <v>0</v>
      </c>
      <c r="AM249">
        <f t="shared" si="252"/>
        <v>0</v>
      </c>
    </row>
    <row r="250" spans="1:39" x14ac:dyDescent="0.2">
      <c r="A250">
        <f t="shared" si="243"/>
        <v>246</v>
      </c>
      <c r="B250" t="str">
        <f t="shared" si="263"/>
        <v>July</v>
      </c>
      <c r="C250">
        <f t="shared" si="235"/>
        <v>2043</v>
      </c>
      <c r="D250">
        <f t="shared" si="265"/>
        <v>204307</v>
      </c>
      <c r="E250">
        <f t="shared" ref="E250:F250" si="307">E238+1</f>
        <v>62</v>
      </c>
      <c r="F250">
        <f t="shared" si="307"/>
        <v>60</v>
      </c>
      <c r="G250" s="11">
        <f>G249*IF($B250="January",(1+IF(C250&gt;Personal!$L$18+1,Calculations!$B$14,Calculations!$B$13)),1)</f>
        <v>2328.9335735810246</v>
      </c>
      <c r="H250" s="11">
        <f>IF(AND(Career!$F$15="Yes",$E250=62,$E249=61),G250,H249*IF($B250="January",(1+IF(C250&gt;Personal!$L$18+1,Calculations!$C$14,Calculations!$C$13)),1))</f>
        <v>2328.9335735810246</v>
      </c>
      <c r="I250" s="11">
        <f>H250*(1-'Retiree Assumptions'!$F$8)</f>
        <v>2049.4615447513015</v>
      </c>
      <c r="J250" s="11"/>
      <c r="K250">
        <f>IF(OR(AND(L251=0,L250&gt;0,S250=0,S249&gt;0),AND(L250=0,L249&gt;0,S250&gt;0,S249&gt;0),AND(L239=0,L238&gt;0,S238=0),AND(B250="February",C250&gt;=Personal!$G$28,C250&lt;=Personal!$G$28+5,L249&gt;0),AND(B250="February",MOD(C250-Personal!$G$28,5)=0,L249&gt;0)),K249+1,K249)</f>
        <v>1</v>
      </c>
      <c r="L250">
        <f>IF(AND(C250&gt;=Personal!$G$28,MAX(L$5:L249)&lt;$AO$8,OR(S249&gt;0,S250&gt;0)),L249+1,0)</f>
        <v>0</v>
      </c>
      <c r="M250" t="str">
        <f>IF(AND(C250&gt;=Personal!$G$28,MAX(L$5:L249)&lt;$AO$8,OR(S249&gt;0,S250&gt;0)),L249+1,"")</f>
        <v/>
      </c>
      <c r="N250">
        <f t="shared" si="245"/>
        <v>2043</v>
      </c>
      <c r="O250">
        <f t="shared" si="246"/>
        <v>60</v>
      </c>
      <c r="P250" s="11">
        <f t="shared" si="254"/>
        <v>24593.538537015618</v>
      </c>
      <c r="Q250" s="11">
        <f>$AD250*I250/(Calculations!$C$18^(A250-1+Calculations!$B$1/30))</f>
        <v>929.28596071764559</v>
      </c>
      <c r="R250" s="11">
        <f>IF(Q250=0,0,SUM(Q250:Q$1071)*I250/Q250)</f>
        <v>489695.93021429167</v>
      </c>
      <c r="S250" s="11">
        <f>IF(S249&gt;0,MAX((S249+I250/2)*(Calculations!$C$18-1)+S249-I250,0),IF(AND(Personal!$G$28=Valuation!C250,Personal!$G$28&gt;Valuation!C249),Personal!$G$26,0))</f>
        <v>0</v>
      </c>
      <c r="T250">
        <f t="shared" si="237"/>
        <v>0</v>
      </c>
      <c r="U250" s="11"/>
      <c r="V250" s="121">
        <f>VLOOKUP(E250,Rates2,5)*VLOOKUP(E250,Mort_Imp_Retirees,C250-'Mort Imp Cume'!$C$4+2)</f>
        <v>3.7869777366162071E-4</v>
      </c>
      <c r="W250" s="15">
        <f t="shared" si="247"/>
        <v>0.99962130222633838</v>
      </c>
      <c r="X250" s="121">
        <f>VLOOKUP(F250,Rates2,6)*VLOOKUP(F250,Mort_Imp_Survivors,C250-'Mort Imp Cume'!$C$4+2)</f>
        <v>2.2002070333987142E-4</v>
      </c>
      <c r="Y250" s="15">
        <f t="shared" si="248"/>
        <v>0.99977997929666018</v>
      </c>
      <c r="Z250" s="121">
        <f>VLOOKUP(F250,Rates2,7)*VLOOKUP(F250,Mort_Imp_Survivors,C250-'Mort Imp Cume'!$C$4+2)</f>
        <v>5.4803564492091538E-4</v>
      </c>
      <c r="AA250" s="15">
        <f t="shared" si="249"/>
        <v>0.9994519643550791</v>
      </c>
      <c r="AB250" s="68">
        <f>PRODUCT(W$4:W249)</f>
        <v>0.95871523372238698</v>
      </c>
      <c r="AC250" s="15">
        <f>PRODUCT(Y$4:Y249)</f>
        <v>0.97181398027410226</v>
      </c>
      <c r="AD250" s="15">
        <f>PRODUCT(AA$4:AA249)</f>
        <v>0.92152474268634221</v>
      </c>
      <c r="AE250" s="15">
        <f t="shared" si="238"/>
        <v>0.93169286723316913</v>
      </c>
      <c r="AF250" s="15">
        <f t="shared" si="239"/>
        <v>2.702236648921786E-2</v>
      </c>
      <c r="AG250" s="15">
        <f t="shared" si="240"/>
        <v>3.5275238464965079E-4</v>
      </c>
      <c r="AH250" s="15">
        <f t="shared" si="241"/>
        <v>3.9101947191406979E-2</v>
      </c>
      <c r="AI250" s="15">
        <f t="shared" si="250"/>
        <v>2.1828190862060309E-3</v>
      </c>
      <c r="AJ250" s="15">
        <f t="shared" si="251"/>
        <v>3.6306332458614833E-4</v>
      </c>
      <c r="AK250" s="15">
        <f t="shared" si="242"/>
        <v>2.2642098079208962E-4</v>
      </c>
      <c r="AL250">
        <f>IF(AL249&gt;0,AL249+1,IF(AND(B250="January",C250&gt;=Personal!$G$28,F250&lt;=100,AL249=0),1,0))</f>
        <v>0</v>
      </c>
      <c r="AM250">
        <f t="shared" si="252"/>
        <v>0</v>
      </c>
    </row>
    <row r="251" spans="1:39" x14ac:dyDescent="0.2">
      <c r="A251">
        <f t="shared" si="243"/>
        <v>247</v>
      </c>
      <c r="B251" t="str">
        <f t="shared" si="263"/>
        <v>August</v>
      </c>
      <c r="C251">
        <f t="shared" si="235"/>
        <v>2043</v>
      </c>
      <c r="D251">
        <f t="shared" si="265"/>
        <v>204308</v>
      </c>
      <c r="E251">
        <f t="shared" ref="E251:F251" si="308">E239+1</f>
        <v>62</v>
      </c>
      <c r="F251">
        <f t="shared" si="308"/>
        <v>60</v>
      </c>
      <c r="G251" s="11">
        <f>G250*IF($B251="January",(1+IF(C251&gt;Personal!$L$18+1,Calculations!$B$14,Calculations!$B$13)),1)</f>
        <v>2328.9335735810246</v>
      </c>
      <c r="H251" s="11">
        <f>IF(AND(Career!$F$15="Yes",$E251=62,$E250=61),G251,H250*IF($B251="January",(1+IF(C251&gt;Personal!$L$18+1,Calculations!$C$14,Calculations!$C$13)),1))</f>
        <v>2328.9335735810246</v>
      </c>
      <c r="I251" s="11">
        <f>H251*(1-'Retiree Assumptions'!$F$8)</f>
        <v>2049.4615447513015</v>
      </c>
      <c r="J251" s="11"/>
      <c r="K251">
        <f>IF(OR(AND(L252=0,L251&gt;0,S251=0,S250&gt;0),AND(L251=0,L250&gt;0,S251&gt;0,S250&gt;0),AND(L240=0,L239&gt;0,S239=0),AND(B251="February",C251&gt;=Personal!$G$28,C251&lt;=Personal!$G$28+5,L250&gt;0),AND(B251="February",MOD(C251-Personal!$G$28,5)=0,L250&gt;0)),K250+1,K250)</f>
        <v>1</v>
      </c>
      <c r="L251">
        <f>IF(AND(C251&gt;=Personal!$G$28,MAX(L$5:L250)&lt;$AO$8,OR(S250&gt;0,S251&gt;0)),L250+1,0)</f>
        <v>0</v>
      </c>
      <c r="M251" t="str">
        <f>IF(AND(C251&gt;=Personal!$G$28,MAX(L$5:L250)&lt;$AO$8,OR(S250&gt;0,S251&gt;0)),L250+1,"")</f>
        <v/>
      </c>
      <c r="N251">
        <f t="shared" si="245"/>
        <v>2043</v>
      </c>
      <c r="O251">
        <f t="shared" si="246"/>
        <v>60</v>
      </c>
      <c r="P251" s="11">
        <f t="shared" si="254"/>
        <v>24593.538537015618</v>
      </c>
      <c r="Q251" s="11">
        <f>$AD251*I251/(Calculations!$C$18^(A251-1+Calculations!$B$1/30))</f>
        <v>926.1029764570543</v>
      </c>
      <c r="R251" s="11">
        <f>IF(Q251=0,0,SUM(Q251:Q$1071)*I251/Q251)</f>
        <v>489322.49290654925</v>
      </c>
      <c r="S251" s="11">
        <f>IF(S250&gt;0,MAX((S250+I251/2)*(Calculations!$C$18-1)+S250-I251,0),IF(AND(Personal!$G$28=Valuation!C251,Personal!$G$28&gt;Valuation!C250),Personal!$G$26,0))</f>
        <v>0</v>
      </c>
      <c r="T251">
        <f t="shared" si="237"/>
        <v>0</v>
      </c>
      <c r="U251" s="11"/>
      <c r="V251" s="121">
        <f>VLOOKUP(E251,Rates2,5)*VLOOKUP(E251,Mort_Imp_Retirees,C251-'Mort Imp Cume'!$C$4+2)</f>
        <v>3.7869777366162071E-4</v>
      </c>
      <c r="W251" s="15">
        <f t="shared" si="247"/>
        <v>0.99962130222633838</v>
      </c>
      <c r="X251" s="121">
        <f>VLOOKUP(F251,Rates2,6)*VLOOKUP(F251,Mort_Imp_Survivors,C251-'Mort Imp Cume'!$C$4+2)</f>
        <v>2.2002070333987142E-4</v>
      </c>
      <c r="Y251" s="15">
        <f t="shared" si="248"/>
        <v>0.99977997929666018</v>
      </c>
      <c r="Z251" s="121">
        <f>VLOOKUP(F251,Rates2,7)*VLOOKUP(F251,Mort_Imp_Survivors,C251-'Mort Imp Cume'!$C$4+2)</f>
        <v>5.4803564492091538E-4</v>
      </c>
      <c r="AA251" s="15">
        <f t="shared" si="249"/>
        <v>0.9994519643550791</v>
      </c>
      <c r="AB251" s="68">
        <f>PRODUCT(W$4:W250)</f>
        <v>0.95835217039780085</v>
      </c>
      <c r="AC251" s="15">
        <f>PRODUCT(Y$4:Y250)</f>
        <v>0.97160016107864688</v>
      </c>
      <c r="AD251" s="15">
        <f>PRODUCT(AA$4:AA250)</f>
        <v>0.92101971427967355</v>
      </c>
      <c r="AE251" s="15">
        <f t="shared" si="238"/>
        <v>0.93113512312857416</v>
      </c>
      <c r="AF251" s="15">
        <f t="shared" si="239"/>
        <v>2.7217047269226698E-2</v>
      </c>
      <c r="AG251" s="15">
        <f t="shared" si="240"/>
        <v>3.5254121467095977E-4</v>
      </c>
      <c r="AH251" s="15">
        <f t="shared" si="241"/>
        <v>3.943327031520992E-2</v>
      </c>
      <c r="AI251" s="15">
        <f t="shared" si="250"/>
        <v>2.2145592869892219E-3</v>
      </c>
      <c r="AJ251" s="15">
        <f t="shared" si="251"/>
        <v>3.6292583331342933E-4</v>
      </c>
      <c r="AK251" s="15">
        <f t="shared" si="242"/>
        <v>2.2647984242374353E-4</v>
      </c>
      <c r="AL251">
        <f>IF(AL250&gt;0,AL250+1,IF(AND(B251="January",C251&gt;=Personal!$G$28,F251&lt;=100,AL250=0),1,0))</f>
        <v>0</v>
      </c>
      <c r="AM251">
        <f t="shared" si="252"/>
        <v>0</v>
      </c>
    </row>
    <row r="252" spans="1:39" x14ac:dyDescent="0.2">
      <c r="A252">
        <f t="shared" si="243"/>
        <v>248</v>
      </c>
      <c r="B252" t="str">
        <f t="shared" si="263"/>
        <v>September</v>
      </c>
      <c r="C252">
        <f t="shared" si="235"/>
        <v>2043</v>
      </c>
      <c r="D252">
        <f t="shared" si="265"/>
        <v>204309</v>
      </c>
      <c r="E252">
        <f t="shared" ref="E252:F252" si="309">E240+1</f>
        <v>62</v>
      </c>
      <c r="F252">
        <f t="shared" si="309"/>
        <v>60</v>
      </c>
      <c r="G252" s="11">
        <f>G251*IF($B252="January",(1+IF(C252&gt;Personal!$L$18+1,Calculations!$B$14,Calculations!$B$13)),1)</f>
        <v>2328.9335735810246</v>
      </c>
      <c r="H252" s="11">
        <f>IF(AND(Career!$F$15="Yes",$E252=62,$E251=61),G252,H251*IF($B252="January",(1+IF(C252&gt;Personal!$L$18+1,Calculations!$C$14,Calculations!$C$13)),1))</f>
        <v>2328.9335735810246</v>
      </c>
      <c r="I252" s="11">
        <f>H252*(1-'Retiree Assumptions'!$F$8)</f>
        <v>2049.4615447513015</v>
      </c>
      <c r="J252" s="11"/>
      <c r="K252">
        <f>IF(OR(AND(L253=0,L252&gt;0,S252=0,S251&gt;0),AND(L252=0,L251&gt;0,S252&gt;0,S251&gt;0),AND(L241=0,L240&gt;0,S240=0),AND(B252="February",C252&gt;=Personal!$G$28,C252&lt;=Personal!$G$28+5,L251&gt;0),AND(B252="February",MOD(C252-Personal!$G$28,5)=0,L251&gt;0)),K251+1,K251)</f>
        <v>1</v>
      </c>
      <c r="L252">
        <f>IF(AND(C252&gt;=Personal!$G$28,MAX(L$5:L251)&lt;$AO$8,OR(S251&gt;0,S252&gt;0)),L251+1,0)</f>
        <v>0</v>
      </c>
      <c r="M252" t="str">
        <f>IF(AND(C252&gt;=Personal!$G$28,MAX(L$5:L251)&lt;$AO$8,OR(S251&gt;0,S252&gt;0)),L251+1,"")</f>
        <v/>
      </c>
      <c r="N252">
        <f t="shared" si="245"/>
        <v>2043</v>
      </c>
      <c r="O252">
        <f t="shared" si="246"/>
        <v>60</v>
      </c>
      <c r="P252" s="11">
        <f t="shared" si="254"/>
        <v>24593.538537015618</v>
      </c>
      <c r="Q252" s="11">
        <f>$AD252*I252/(Calculations!$C$18^(A252-1+Calculations!$B$1/30))</f>
        <v>922.93089453356038</v>
      </c>
      <c r="R252" s="11">
        <f>IF(Q252=0,0,SUM(Q252:Q$1071)*I252/Q252)</f>
        <v>488947.77210755018</v>
      </c>
      <c r="S252" s="11">
        <f>IF(S251&gt;0,MAX((S251+I252/2)*(Calculations!$C$18-1)+S251-I252,0),IF(AND(Personal!$G$28=Valuation!C252,Personal!$G$28&gt;Valuation!C251),Personal!$G$26,0))</f>
        <v>0</v>
      </c>
      <c r="T252">
        <f t="shared" si="237"/>
        <v>0</v>
      </c>
      <c r="U252" s="11"/>
      <c r="V252" s="121">
        <f>VLOOKUP(E252,Rates2,5)*VLOOKUP(E252,Mort_Imp_Retirees,C252-'Mort Imp Cume'!$C$4+2)</f>
        <v>3.7869777366162071E-4</v>
      </c>
      <c r="W252" s="15">
        <f t="shared" si="247"/>
        <v>0.99962130222633838</v>
      </c>
      <c r="X252" s="121">
        <f>VLOOKUP(F252,Rates2,6)*VLOOKUP(F252,Mort_Imp_Survivors,C252-'Mort Imp Cume'!$C$4+2)</f>
        <v>2.2002070333987142E-4</v>
      </c>
      <c r="Y252" s="15">
        <f t="shared" si="248"/>
        <v>0.99977997929666018</v>
      </c>
      <c r="Z252" s="121">
        <f>VLOOKUP(F252,Rates2,7)*VLOOKUP(F252,Mort_Imp_Survivors,C252-'Mort Imp Cume'!$C$4+2)</f>
        <v>5.4803564492091538E-4</v>
      </c>
      <c r="AA252" s="15">
        <f t="shared" si="249"/>
        <v>0.9994519643550791</v>
      </c>
      <c r="AB252" s="68">
        <f>PRODUCT(W$4:W251)</f>
        <v>0.95798924456448742</v>
      </c>
      <c r="AC252" s="15">
        <f>PRODUCT(Y$4:Y251)</f>
        <v>0.97138638892784124</v>
      </c>
      <c r="AD252" s="15">
        <f>PRODUCT(AA$4:AA251)</f>
        <v>0.9205149626465734</v>
      </c>
      <c r="AE252" s="15">
        <f t="shared" si="238"/>
        <v>0.93057771290920799</v>
      </c>
      <c r="AF252" s="15">
        <f t="shared" si="239"/>
        <v>2.7411531655279424E-2</v>
      </c>
      <c r="AG252" s="15">
        <f t="shared" si="240"/>
        <v>3.5233017110604186E-4</v>
      </c>
      <c r="AH252" s="15">
        <f t="shared" si="241"/>
        <v>3.9764200692152342E-2</v>
      </c>
      <c r="AI252" s="15">
        <f t="shared" si="250"/>
        <v>2.2465547433602462E-3</v>
      </c>
      <c r="AJ252" s="15">
        <f t="shared" si="251"/>
        <v>3.6278839410834926E-4</v>
      </c>
      <c r="AK252" s="15">
        <f t="shared" si="242"/>
        <v>2.2653856227778131E-4</v>
      </c>
      <c r="AL252">
        <f>IF(AL251&gt;0,AL251+1,IF(AND(B252="January",C252&gt;=Personal!$G$28,F252&lt;=100,AL251=0),1,0))</f>
        <v>0</v>
      </c>
      <c r="AM252">
        <f t="shared" si="252"/>
        <v>0</v>
      </c>
    </row>
    <row r="253" spans="1:39" x14ac:dyDescent="0.2">
      <c r="A253">
        <f t="shared" si="243"/>
        <v>249</v>
      </c>
      <c r="B253" t="str">
        <f t="shared" si="263"/>
        <v>October</v>
      </c>
      <c r="C253">
        <f t="shared" si="235"/>
        <v>2043</v>
      </c>
      <c r="D253">
        <f t="shared" si="265"/>
        <v>204310</v>
      </c>
      <c r="E253">
        <f t="shared" ref="E253:F253" si="310">E241+1</f>
        <v>62</v>
      </c>
      <c r="F253">
        <f t="shared" si="310"/>
        <v>60</v>
      </c>
      <c r="G253" s="11">
        <f>G252*IF($B253="January",(1+IF(C253&gt;Personal!$L$18+1,Calculations!$B$14,Calculations!$B$13)),1)</f>
        <v>2328.9335735810246</v>
      </c>
      <c r="H253" s="11">
        <f>IF(AND(Career!$F$15="Yes",$E253=62,$E252=61),G253,H252*IF($B253="January",(1+IF(C253&gt;Personal!$L$18+1,Calculations!$C$14,Calculations!$C$13)),1))</f>
        <v>2328.9335735810246</v>
      </c>
      <c r="I253" s="11">
        <f>H253*(1-'Retiree Assumptions'!$F$8)</f>
        <v>2049.4615447513015</v>
      </c>
      <c r="J253" s="11"/>
      <c r="K253">
        <f>IF(OR(AND(L254=0,L253&gt;0,S253=0,S252&gt;0),AND(L253=0,L252&gt;0,S253&gt;0,S252&gt;0),AND(L242=0,L241&gt;0,S241=0),AND(B253="February",C253&gt;=Personal!$G$28,C253&lt;=Personal!$G$28+5,L252&gt;0),AND(B253="February",MOD(C253-Personal!$G$28,5)=0,L252&gt;0)),K252+1,K252)</f>
        <v>1</v>
      </c>
      <c r="L253">
        <f>IF(AND(C253&gt;=Personal!$G$28,MAX(L$5:L252)&lt;$AO$8,OR(S252&gt;0,S253&gt;0)),L252+1,0)</f>
        <v>0</v>
      </c>
      <c r="M253" t="str">
        <f>IF(AND(C253&gt;=Personal!$G$28,MAX(L$5:L252)&lt;$AO$8,OR(S252&gt;0,S253&gt;0)),L252+1,"")</f>
        <v/>
      </c>
      <c r="N253">
        <f t="shared" si="245"/>
        <v>2043</v>
      </c>
      <c r="O253">
        <f t="shared" si="246"/>
        <v>60</v>
      </c>
      <c r="P253" s="11">
        <f t="shared" si="254"/>
        <v>24593.538537015618</v>
      </c>
      <c r="Q253" s="11">
        <f>$AD253*I253/(Calculations!$C$18^(A253-1+Calculations!$B$1/30))</f>
        <v>919.76967760454863</v>
      </c>
      <c r="R253" s="11">
        <f>IF(Q253=0,0,SUM(Q253:Q$1071)*I253/Q253)</f>
        <v>488571.76340597903</v>
      </c>
      <c r="S253" s="11">
        <f>IF(S252&gt;0,MAX((S252+I253/2)*(Calculations!$C$18-1)+S252-I253,0),IF(AND(Personal!$G$28=Valuation!C253,Personal!$G$28&gt;Valuation!C252),Personal!$G$26,0))</f>
        <v>0</v>
      </c>
      <c r="T253">
        <f t="shared" si="237"/>
        <v>0</v>
      </c>
      <c r="U253" s="11"/>
      <c r="V253" s="121">
        <f>VLOOKUP(E253,Rates2,5)*VLOOKUP(E253,Mort_Imp_Retirees,C253-'Mort Imp Cume'!$C$4+2)</f>
        <v>3.7869777366162071E-4</v>
      </c>
      <c r="W253" s="15">
        <f t="shared" si="247"/>
        <v>0.99962130222633838</v>
      </c>
      <c r="X253" s="121">
        <f>VLOOKUP(F253,Rates2,6)*VLOOKUP(F253,Mort_Imp_Survivors,C253-'Mort Imp Cume'!$C$4+2)</f>
        <v>2.2002070333987142E-4</v>
      </c>
      <c r="Y253" s="15">
        <f t="shared" si="248"/>
        <v>0.99977997929666018</v>
      </c>
      <c r="Z253" s="121">
        <f>VLOOKUP(F253,Rates2,7)*VLOOKUP(F253,Mort_Imp_Survivors,C253-'Mort Imp Cume'!$C$4+2)</f>
        <v>5.4803564492091538E-4</v>
      </c>
      <c r="AA253" s="15">
        <f t="shared" si="249"/>
        <v>0.9994519643550791</v>
      </c>
      <c r="AB253" s="68">
        <f>PRODUCT(W$4:W252)</f>
        <v>0.95762645617037911</v>
      </c>
      <c r="AC253" s="15">
        <f>PRODUCT(Y$4:Y252)</f>
        <v>0.9711726638113346</v>
      </c>
      <c r="AD253" s="15">
        <f>PRODUCT(AA$4:AA252)</f>
        <v>0.92001048763536009</v>
      </c>
      <c r="AE253" s="15">
        <f t="shared" si="238"/>
        <v>0.93002063637519539</v>
      </c>
      <c r="AF253" s="15">
        <f t="shared" si="239"/>
        <v>2.760581979518377E-2</v>
      </c>
      <c r="AG253" s="15">
        <f t="shared" si="240"/>
        <v>3.5211925387922127E-4</v>
      </c>
      <c r="AH253" s="15">
        <f t="shared" si="241"/>
        <v>4.0094738663887297E-2</v>
      </c>
      <c r="AI253" s="15">
        <f t="shared" si="250"/>
        <v>2.2788051657335467E-3</v>
      </c>
      <c r="AJ253" s="15">
        <f t="shared" si="251"/>
        <v>3.6265100695119019E-4</v>
      </c>
      <c r="AK253" s="15">
        <f t="shared" si="242"/>
        <v>2.2659714049746434E-4</v>
      </c>
      <c r="AL253">
        <f>IF(AL252&gt;0,AL252+1,IF(AND(B253="January",C253&gt;=Personal!$G$28,F253&lt;=100,AL252=0),1,0))</f>
        <v>0</v>
      </c>
      <c r="AM253">
        <f t="shared" si="252"/>
        <v>0</v>
      </c>
    </row>
    <row r="254" spans="1:39" x14ac:dyDescent="0.2">
      <c r="A254">
        <f t="shared" si="243"/>
        <v>250</v>
      </c>
      <c r="B254" t="str">
        <f t="shared" si="263"/>
        <v>November</v>
      </c>
      <c r="C254">
        <f t="shared" si="235"/>
        <v>2043</v>
      </c>
      <c r="D254">
        <f t="shared" si="265"/>
        <v>204311</v>
      </c>
      <c r="E254">
        <f t="shared" ref="E254:F254" si="311">E242+1</f>
        <v>62</v>
      </c>
      <c r="F254">
        <f t="shared" si="311"/>
        <v>60</v>
      </c>
      <c r="G254" s="11">
        <f>G253*IF($B254="January",(1+IF(C254&gt;Personal!$L$18+1,Calculations!$B$14,Calculations!$B$13)),1)</f>
        <v>2328.9335735810246</v>
      </c>
      <c r="H254" s="11">
        <f>IF(AND(Career!$F$15="Yes",$E254=62,$E253=61),G254,H253*IF($B254="January",(1+IF(C254&gt;Personal!$L$18+1,Calculations!$C$14,Calculations!$C$13)),1))</f>
        <v>2328.9335735810246</v>
      </c>
      <c r="I254" s="11">
        <f>H254*(1-'Retiree Assumptions'!$F$8)</f>
        <v>2049.4615447513015</v>
      </c>
      <c r="J254" s="11"/>
      <c r="K254">
        <f>IF(OR(AND(L255=0,L254&gt;0,S254=0,S253&gt;0),AND(L254=0,L253&gt;0,S254&gt;0,S253&gt;0),AND(L243=0,L242&gt;0,S242=0),AND(B254="February",C254&gt;=Personal!$G$28,C254&lt;=Personal!$G$28+5,L253&gt;0),AND(B254="February",MOD(C254-Personal!$G$28,5)=0,L253&gt;0)),K253+1,K253)</f>
        <v>1</v>
      </c>
      <c r="L254">
        <f>IF(AND(C254&gt;=Personal!$G$28,MAX(L$5:L253)&lt;$AO$8,OR(S253&gt;0,S254&gt;0)),L253+1,0)</f>
        <v>0</v>
      </c>
      <c r="M254" t="str">
        <f>IF(AND(C254&gt;=Personal!$G$28,MAX(L$5:L253)&lt;$AO$8,OR(S253&gt;0,S254&gt;0)),L253+1,"")</f>
        <v/>
      </c>
      <c r="N254">
        <f t="shared" si="245"/>
        <v>2043</v>
      </c>
      <c r="O254">
        <f t="shared" si="246"/>
        <v>60</v>
      </c>
      <c r="P254" s="11">
        <f t="shared" si="254"/>
        <v>24593.538537015618</v>
      </c>
      <c r="Q254" s="11">
        <f>$AD254*I254/(Calculations!$C$18^(A254-1+Calculations!$B$1/30))</f>
        <v>916.61928845531008</v>
      </c>
      <c r="R254" s="11">
        <f>IF(Q254=0,0,SUM(Q254:Q$1071)*I254/Q254)</f>
        <v>488194.4623753592</v>
      </c>
      <c r="S254" s="11">
        <f>IF(S253&gt;0,MAX((S253+I254/2)*(Calculations!$C$18-1)+S253-I254,0),IF(AND(Personal!$G$28=Valuation!C254,Personal!$G$28&gt;Valuation!C253),Personal!$G$26,0))</f>
        <v>0</v>
      </c>
      <c r="T254">
        <f t="shared" si="237"/>
        <v>0</v>
      </c>
      <c r="U254" s="11"/>
      <c r="V254" s="121">
        <f>VLOOKUP(E254,Rates2,5)*VLOOKUP(E254,Mort_Imp_Retirees,C254-'Mort Imp Cume'!$C$4+2)</f>
        <v>3.7869777366162071E-4</v>
      </c>
      <c r="W254" s="15">
        <f t="shared" si="247"/>
        <v>0.99962130222633838</v>
      </c>
      <c r="X254" s="121">
        <f>VLOOKUP(F254,Rates2,6)*VLOOKUP(F254,Mort_Imp_Survivors,C254-'Mort Imp Cume'!$C$4+2)</f>
        <v>2.2002070333987142E-4</v>
      </c>
      <c r="Y254" s="15">
        <f t="shared" si="248"/>
        <v>0.99977997929666018</v>
      </c>
      <c r="Z254" s="121">
        <f>VLOOKUP(F254,Rates2,7)*VLOOKUP(F254,Mort_Imp_Survivors,C254-'Mort Imp Cume'!$C$4+2)</f>
        <v>5.4803564492091538E-4</v>
      </c>
      <c r="AA254" s="15">
        <f t="shared" si="249"/>
        <v>0.9994519643550791</v>
      </c>
      <c r="AB254" s="68">
        <f>PRODUCT(W$4:W253)</f>
        <v>0.95726380516342791</v>
      </c>
      <c r="AC254" s="15">
        <f>PRODUCT(Y$4:Y253)</f>
        <v>0.97095898571877848</v>
      </c>
      <c r="AD254" s="15">
        <f>PRODUCT(AA$4:AA253)</f>
        <v>0.91950628909443488</v>
      </c>
      <c r="AE254" s="15">
        <f t="shared" si="238"/>
        <v>0.92946389332678037</v>
      </c>
      <c r="AF254" s="15">
        <f t="shared" si="239"/>
        <v>2.7799911836647567E-2</v>
      </c>
      <c r="AG254" s="15">
        <f t="shared" si="240"/>
        <v>3.5190846291486763E-4</v>
      </c>
      <c r="AH254" s="15">
        <f t="shared" si="241"/>
        <v>4.0424884571804917E-2</v>
      </c>
      <c r="AI254" s="15">
        <f t="shared" si="250"/>
        <v>2.3113102647671496E-3</v>
      </c>
      <c r="AJ254" s="15">
        <f t="shared" si="251"/>
        <v>3.6251367182224163E-4</v>
      </c>
      <c r="AK254" s="15">
        <f t="shared" si="242"/>
        <v>2.2665557722593613E-4</v>
      </c>
      <c r="AL254">
        <f>IF(AL253&gt;0,AL253+1,IF(AND(B254="January",C254&gt;=Personal!$G$28,F254&lt;=100,AL253=0),1,0))</f>
        <v>0</v>
      </c>
      <c r="AM254">
        <f t="shared" si="252"/>
        <v>0</v>
      </c>
    </row>
    <row r="255" spans="1:39" x14ac:dyDescent="0.2">
      <c r="A255">
        <f t="shared" si="243"/>
        <v>251</v>
      </c>
      <c r="B255" t="str">
        <f t="shared" si="263"/>
        <v>December</v>
      </c>
      <c r="C255">
        <f t="shared" si="235"/>
        <v>2043</v>
      </c>
      <c r="D255">
        <f t="shared" si="265"/>
        <v>204312</v>
      </c>
      <c r="E255">
        <f t="shared" ref="E255:F255" si="312">E243+1</f>
        <v>62</v>
      </c>
      <c r="F255">
        <f t="shared" si="312"/>
        <v>60</v>
      </c>
      <c r="G255" s="11">
        <f>G254*IF($B255="January",(1+IF(C255&gt;Personal!$L$18+1,Calculations!$B$14,Calculations!$B$13)),1)</f>
        <v>2328.9335735810246</v>
      </c>
      <c r="H255" s="11">
        <f>IF(AND(Career!$F$15="Yes",$E255=62,$E254=61),G255,H254*IF($B255="January",(1+IF(C255&gt;Personal!$L$18+1,Calculations!$C$14,Calculations!$C$13)),1))</f>
        <v>2328.9335735810246</v>
      </c>
      <c r="I255" s="11">
        <f>H255*(1-'Retiree Assumptions'!$F$8)</f>
        <v>2049.4615447513015</v>
      </c>
      <c r="J255" s="11"/>
      <c r="K255">
        <f>IF(OR(AND(L256=0,L255&gt;0,S255=0,S254&gt;0),AND(L255=0,L254&gt;0,S255&gt;0,S254&gt;0),AND(L244=0,L243&gt;0,S243=0),AND(B255="February",C255&gt;=Personal!$G$28,C255&lt;=Personal!$G$28+5,L254&gt;0),AND(B255="February",MOD(C255-Personal!$G$28,5)=0,L254&gt;0)),K254+1,K254)</f>
        <v>1</v>
      </c>
      <c r="L255">
        <f>IF(AND(C255&gt;=Personal!$G$28,MAX(L$5:L254)&lt;$AO$8,OR(S254&gt;0,S255&gt;0)),L254+1,0)</f>
        <v>0</v>
      </c>
      <c r="M255" t="str">
        <f>IF(AND(C255&gt;=Personal!$G$28,MAX(L$5:L254)&lt;$AO$8,OR(S254&gt;0,S255&gt;0)),L254+1,"")</f>
        <v/>
      </c>
      <c r="N255">
        <f t="shared" si="245"/>
        <v>2043</v>
      </c>
      <c r="O255">
        <f t="shared" si="246"/>
        <v>60</v>
      </c>
      <c r="P255" s="11">
        <f t="shared" si="254"/>
        <v>24593.538537015618</v>
      </c>
      <c r="Q255" s="11">
        <f>$AD255*I255/(Calculations!$C$18^(A255-1+Calculations!$B$1/30))</f>
        <v>913.47968999860461</v>
      </c>
      <c r="R255" s="11">
        <f>IF(Q255=0,0,SUM(Q255:Q$1071)*I255/Q255)</f>
        <v>487815.86457399902</v>
      </c>
      <c r="S255" s="11">
        <f>IF(S254&gt;0,MAX((S254+I255/2)*(Calculations!$C$18-1)+S254-I255,0),IF(AND(Personal!$G$28=Valuation!C255,Personal!$G$28&gt;Valuation!C254),Personal!$G$26,0))</f>
        <v>0</v>
      </c>
      <c r="T255">
        <f t="shared" si="237"/>
        <v>0</v>
      </c>
      <c r="U255" s="11"/>
      <c r="V255" s="121">
        <f>VLOOKUP(E255,Rates2,5)*VLOOKUP(E255,Mort_Imp_Retirees,C255-'Mort Imp Cume'!$C$4+2)</f>
        <v>3.7869777366162071E-4</v>
      </c>
      <c r="W255" s="15">
        <f t="shared" si="247"/>
        <v>0.99962130222633838</v>
      </c>
      <c r="X255" s="121">
        <f>VLOOKUP(F255,Rates2,6)*VLOOKUP(F255,Mort_Imp_Survivors,C255-'Mort Imp Cume'!$C$4+2)</f>
        <v>2.2002070333987142E-4</v>
      </c>
      <c r="Y255" s="15">
        <f t="shared" si="248"/>
        <v>0.99977997929666018</v>
      </c>
      <c r="Z255" s="121">
        <f>VLOOKUP(F255,Rates2,7)*VLOOKUP(F255,Mort_Imp_Survivors,C255-'Mort Imp Cume'!$C$4+2)</f>
        <v>5.4803564492091538E-4</v>
      </c>
      <c r="AA255" s="15">
        <f t="shared" si="249"/>
        <v>0.9994519643550791</v>
      </c>
      <c r="AB255" s="68">
        <f>PRODUCT(W$4:W254)</f>
        <v>0.95690129149160563</v>
      </c>
      <c r="AC255" s="15">
        <f>PRODUCT(Y$4:Y254)</f>
        <v>0.97074535463982647</v>
      </c>
      <c r="AD255" s="15">
        <f>PRODUCT(AA$4:AA254)</f>
        <v>0.91900236687228221</v>
      </c>
      <c r="AE255" s="15">
        <f t="shared" si="238"/>
        <v>0.92890748356432673</v>
      </c>
      <c r="AF255" s="15">
        <f t="shared" si="239"/>
        <v>2.7993807927278954E-2</v>
      </c>
      <c r="AG255" s="15">
        <f t="shared" si="240"/>
        <v>3.5169779813739568E-4</v>
      </c>
      <c r="AH255" s="15">
        <f t="shared" si="241"/>
        <v>4.0754638757032627E-2</v>
      </c>
      <c r="AI255" s="15">
        <f t="shared" si="250"/>
        <v>2.3440697513616854E-3</v>
      </c>
      <c r="AJ255" s="15">
        <f t="shared" si="251"/>
        <v>3.6237638870180059E-4</v>
      </c>
      <c r="AK255" s="15">
        <f t="shared" si="242"/>
        <v>2.2671387260622255E-4</v>
      </c>
      <c r="AL255">
        <f>IF(AL254&gt;0,AL254+1,IF(AND(B255="January",C255&gt;=Personal!$G$28,F255&lt;=100,AL254=0),1,0))</f>
        <v>0</v>
      </c>
      <c r="AM255">
        <f t="shared" si="252"/>
        <v>0</v>
      </c>
    </row>
    <row r="256" spans="1:39" x14ac:dyDescent="0.2">
      <c r="A256">
        <f t="shared" si="243"/>
        <v>252</v>
      </c>
      <c r="B256" t="str">
        <f t="shared" si="263"/>
        <v>January</v>
      </c>
      <c r="C256">
        <f t="shared" si="235"/>
        <v>2044</v>
      </c>
      <c r="D256">
        <f t="shared" si="265"/>
        <v>204401</v>
      </c>
      <c r="E256">
        <f t="shared" ref="E256:F256" si="313">E244+1</f>
        <v>63</v>
      </c>
      <c r="F256">
        <f t="shared" si="313"/>
        <v>61</v>
      </c>
      <c r="G256" s="11">
        <f>G255*IF($B256="January",(1+IF(C256&gt;Personal!$L$18+1,Calculations!$B$14,Calculations!$B$13)),1)</f>
        <v>2387.15691292055</v>
      </c>
      <c r="H256" s="11">
        <f>IF(AND(Career!$F$15="Yes",$E256=62,$E255=61),G256,H255*IF($B256="January",(1+IF(C256&gt;Personal!$L$18+1,Calculations!$C$14,Calculations!$C$13)),1))</f>
        <v>2363.8675771847397</v>
      </c>
      <c r="I256" s="11">
        <f>H256*(1-'Retiree Assumptions'!$F$8)</f>
        <v>2080.2034679225708</v>
      </c>
      <c r="J256" s="11"/>
      <c r="K256">
        <f>IF(OR(AND(L257=0,L256&gt;0,S256=0,S255&gt;0),AND(L256=0,L255&gt;0,S256&gt;0,S255&gt;0),AND(L245=0,L244&gt;0,S244=0),AND(B256="February",C256&gt;=Personal!$G$28,C256&lt;=Personal!$G$28+5,L255&gt;0),AND(B256="February",MOD(C256-Personal!$G$28,5)=0,L255&gt;0)),K255+1,K255)</f>
        <v>1</v>
      </c>
      <c r="L256">
        <f>IF(AND(C256&gt;=Personal!$G$28,MAX(L$5:L255)&lt;$AO$8,OR(S255&gt;0,S256&gt;0)),L255+1,0)</f>
        <v>0</v>
      </c>
      <c r="M256" t="str">
        <f>IF(AND(C256&gt;=Personal!$G$28,MAX(L$5:L255)&lt;$AO$8,OR(S255&gt;0,S256&gt;0)),L255+1,"")</f>
        <v/>
      </c>
      <c r="N256">
        <f t="shared" si="245"/>
        <v>2044</v>
      </c>
      <c r="O256">
        <f t="shared" si="246"/>
        <v>61</v>
      </c>
      <c r="P256" s="11">
        <f t="shared" si="254"/>
        <v>24962.441615070849</v>
      </c>
      <c r="Q256" s="11">
        <f>$AD256*I256/(Calculations!$C$18^(A256-1+Calculations!$B$1/30))</f>
        <v>924.00610795333409</v>
      </c>
      <c r="R256" s="11">
        <f>IF(Q256=0,0,SUM(Q256:Q$1071)*I256/Q256)</f>
        <v>487435.96554494242</v>
      </c>
      <c r="S256" s="11">
        <f>IF(S255&gt;0,MAX((S255+I256/2)*(Calculations!$C$18-1)+S255-I256,0),IF(AND(Personal!$G$28=Valuation!C256,Personal!$G$28&gt;Valuation!C255),Personal!$G$26,0))</f>
        <v>0</v>
      </c>
      <c r="T256">
        <f t="shared" si="237"/>
        <v>0</v>
      </c>
      <c r="U256" s="11"/>
      <c r="V256" s="121">
        <f>VLOOKUP(E256,Rates2,5)*VLOOKUP(E256,Mort_Imp_Retirees,C256-'Mort Imp Cume'!$C$4+2)</f>
        <v>4.2629602668180851E-4</v>
      </c>
      <c r="W256" s="15">
        <f t="shared" si="247"/>
        <v>0.99957370397331824</v>
      </c>
      <c r="X256" s="121">
        <f>VLOOKUP(F256,Rates2,6)*VLOOKUP(F256,Mort_Imp_Survivors,C256-'Mort Imp Cume'!$C$4+2)</f>
        <v>2.3392127883054267E-4</v>
      </c>
      <c r="Y256" s="15">
        <f t="shared" si="248"/>
        <v>0.9997660787211694</v>
      </c>
      <c r="Z256" s="121">
        <f>VLOOKUP(F256,Rates2,7)*VLOOKUP(F256,Mort_Imp_Survivors,C256-'Mort Imp Cume'!$C$4+2)</f>
        <v>5.7000700968188776E-4</v>
      </c>
      <c r="AA256" s="15">
        <f t="shared" si="249"/>
        <v>0.99942999299031809</v>
      </c>
      <c r="AB256" s="68">
        <f>PRODUCT(W$4:W255)</f>
        <v>0.95653891510290379</v>
      </c>
      <c r="AC256" s="15">
        <f>PRODUCT(Y$4:Y255)</f>
        <v>0.97053177056413475</v>
      </c>
      <c r="AD256" s="15">
        <f>PRODUCT(AA$4:AA255)</f>
        <v>0.91849872081746953</v>
      </c>
      <c r="AE256" s="15">
        <f t="shared" si="238"/>
        <v>0.92835140688831774</v>
      </c>
      <c r="AF256" s="15">
        <f t="shared" si="239"/>
        <v>2.8187508214585995E-2</v>
      </c>
      <c r="AG256" s="15">
        <f t="shared" si="240"/>
        <v>3.9565994118628535E-4</v>
      </c>
      <c r="AH256" s="15">
        <f t="shared" si="241"/>
        <v>4.108400156043529E-2</v>
      </c>
      <c r="AI256" s="15">
        <f t="shared" si="250"/>
        <v>2.377083336660972E-3</v>
      </c>
      <c r="AJ256" s="15">
        <f t="shared" si="251"/>
        <v>4.0776873887489565E-4</v>
      </c>
      <c r="AK256" s="15">
        <f t="shared" si="242"/>
        <v>2.4057931717867847E-4</v>
      </c>
      <c r="AL256">
        <f>IF(AL255&gt;0,AL255+1,IF(AND(B256="January",C256&gt;=Personal!$G$28,F256&lt;=100,AL255=0),1,0))</f>
        <v>0</v>
      </c>
      <c r="AM256">
        <f t="shared" si="252"/>
        <v>0</v>
      </c>
    </row>
    <row r="257" spans="1:39" x14ac:dyDescent="0.2">
      <c r="A257">
        <f t="shared" si="243"/>
        <v>253</v>
      </c>
      <c r="B257" t="str">
        <f t="shared" si="263"/>
        <v>February</v>
      </c>
      <c r="C257">
        <f t="shared" si="235"/>
        <v>2044</v>
      </c>
      <c r="D257">
        <f t="shared" si="265"/>
        <v>204402</v>
      </c>
      <c r="E257">
        <f t="shared" ref="E257:F257" si="314">E245+1</f>
        <v>63</v>
      </c>
      <c r="F257">
        <f t="shared" si="314"/>
        <v>61</v>
      </c>
      <c r="G257" s="11">
        <f>G256*IF($B257="January",(1+IF(C257&gt;Personal!$L$18+1,Calculations!$B$14,Calculations!$B$13)),1)</f>
        <v>2387.15691292055</v>
      </c>
      <c r="H257" s="11">
        <f>IF(AND(Career!$F$15="Yes",$E257=62,$E256=61),G257,H256*IF($B257="January",(1+IF(C257&gt;Personal!$L$18+1,Calculations!$C$14,Calculations!$C$13)),1))</f>
        <v>2363.8675771847397</v>
      </c>
      <c r="I257" s="11">
        <f>H257*(1-'Retiree Assumptions'!$F$8)</f>
        <v>2080.2034679225708</v>
      </c>
      <c r="J257" s="11"/>
      <c r="K257">
        <f>IF(OR(AND(L258=0,L257&gt;0,S257=0,S256&gt;0),AND(L257=0,L256&gt;0,S257&gt;0,S256&gt;0),AND(L246=0,L245&gt;0,S245=0),AND(B257="February",C257&gt;=Personal!$G$28,C257&lt;=Personal!$G$28+5,L256&gt;0),AND(B257="February",MOD(C257-Personal!$G$28,5)=0,L256&gt;0)),K256+1,K256)</f>
        <v>1</v>
      </c>
      <c r="L257">
        <f>IF(AND(C257&gt;=Personal!$G$28,MAX(L$5:L256)&lt;$AO$8,OR(S256&gt;0,S257&gt;0)),L256+1,0)</f>
        <v>0</v>
      </c>
      <c r="M257" t="str">
        <f>IF(AND(C257&gt;=Personal!$G$28,MAX(L$5:L256)&lt;$AO$8,OR(S256&gt;0,S257&gt;0)),L256+1,"")</f>
        <v/>
      </c>
      <c r="N257">
        <f t="shared" si="245"/>
        <v>2044</v>
      </c>
      <c r="O257">
        <f t="shared" si="246"/>
        <v>61</v>
      </c>
      <c r="P257" s="11">
        <f t="shared" si="254"/>
        <v>24962.441615070849</v>
      </c>
      <c r="Q257" s="11">
        <f>$AD257*I257/(Calculations!$C$18^(A257-1+Calculations!$B$1/30))</f>
        <v>920.8209649781877</v>
      </c>
      <c r="R257" s="11">
        <f>IF(Q257=0,0,SUM(Q257:Q$1071)*I257/Q257)</f>
        <v>487034.6199167337</v>
      </c>
      <c r="S257" s="11">
        <f>IF(S256&gt;0,MAX((S256+I257/2)*(Calculations!$C$18-1)+S256-I257,0),IF(AND(Personal!$G$28=Valuation!C257,Personal!$G$28&gt;Valuation!C256),Personal!$G$26,0))</f>
        <v>0</v>
      </c>
      <c r="T257">
        <f t="shared" si="237"/>
        <v>0</v>
      </c>
      <c r="U257" s="11"/>
      <c r="V257" s="121">
        <f>VLOOKUP(E257,Rates2,5)*VLOOKUP(E257,Mort_Imp_Retirees,C257-'Mort Imp Cume'!$C$4+2)</f>
        <v>4.2629602668180851E-4</v>
      </c>
      <c r="W257" s="15">
        <f t="shared" si="247"/>
        <v>0.99957370397331824</v>
      </c>
      <c r="X257" s="121">
        <f>VLOOKUP(F257,Rates2,6)*VLOOKUP(F257,Mort_Imp_Survivors,C257-'Mort Imp Cume'!$C$4+2)</f>
        <v>2.3392127883054267E-4</v>
      </c>
      <c r="Y257" s="15">
        <f t="shared" si="248"/>
        <v>0.9997660787211694</v>
      </c>
      <c r="Z257" s="121">
        <f>VLOOKUP(F257,Rates2,7)*VLOOKUP(F257,Mort_Imp_Survivors,C257-'Mort Imp Cume'!$C$4+2)</f>
        <v>5.7000700968188776E-4</v>
      </c>
      <c r="AA257" s="15">
        <f t="shared" si="249"/>
        <v>0.99942999299031809</v>
      </c>
      <c r="AB257" s="68">
        <f>PRODUCT(W$4:W256)</f>
        <v>0.95613114636402896</v>
      </c>
      <c r="AC257" s="15">
        <f>PRODUCT(Y$4:Y256)</f>
        <v>0.97030474253121868</v>
      </c>
      <c r="AD257" s="15">
        <f>PRODUCT(AA$4:AA256)</f>
        <v>0.91797517010821972</v>
      </c>
      <c r="AE257" s="15">
        <f t="shared" si="238"/>
        <v>0.92773858579882806</v>
      </c>
      <c r="AF257" s="15">
        <f t="shared" si="239"/>
        <v>2.839256056520088E-2</v>
      </c>
      <c r="AG257" s="15">
        <f t="shared" si="240"/>
        <v>3.9539875910111144E-4</v>
      </c>
      <c r="AH257" s="15">
        <f t="shared" si="241"/>
        <v>4.1456243332746348E-2</v>
      </c>
      <c r="AI257" s="15">
        <f t="shared" si="250"/>
        <v>2.4126103032247048E-3</v>
      </c>
      <c r="AJ257" s="15">
        <f t="shared" si="251"/>
        <v>4.0759490868170822E-4</v>
      </c>
      <c r="AK257" s="15">
        <f t="shared" si="242"/>
        <v>2.4064814570524441E-4</v>
      </c>
      <c r="AL257">
        <f>IF(AL256&gt;0,AL256+1,IF(AND(B257="January",C257&gt;=Personal!$G$28,F257&lt;=100,AL256=0),1,0))</f>
        <v>0</v>
      </c>
      <c r="AM257">
        <f t="shared" si="252"/>
        <v>0</v>
      </c>
    </row>
    <row r="258" spans="1:39" x14ac:dyDescent="0.2">
      <c r="A258">
        <f t="shared" si="243"/>
        <v>254</v>
      </c>
      <c r="B258" t="str">
        <f t="shared" si="263"/>
        <v>March</v>
      </c>
      <c r="C258">
        <f t="shared" si="235"/>
        <v>2044</v>
      </c>
      <c r="D258">
        <f t="shared" si="265"/>
        <v>204403</v>
      </c>
      <c r="E258">
        <f t="shared" ref="E258:F258" si="315">E246+1</f>
        <v>63</v>
      </c>
      <c r="F258">
        <f t="shared" si="315"/>
        <v>61</v>
      </c>
      <c r="G258" s="11">
        <f>G257*IF($B258="January",(1+IF(C258&gt;Personal!$L$18+1,Calculations!$B$14,Calculations!$B$13)),1)</f>
        <v>2387.15691292055</v>
      </c>
      <c r="H258" s="11">
        <f>IF(AND(Career!$F$15="Yes",$E258=62,$E257=61),G258,H257*IF($B258="January",(1+IF(C258&gt;Personal!$L$18+1,Calculations!$C$14,Calculations!$C$13)),1))</f>
        <v>2363.8675771847397</v>
      </c>
      <c r="I258" s="11">
        <f>H258*(1-'Retiree Assumptions'!$F$8)</f>
        <v>2080.2034679225708</v>
      </c>
      <c r="J258" s="11"/>
      <c r="K258">
        <f>IF(OR(AND(L259=0,L258&gt;0,S258=0,S257&gt;0),AND(L258=0,L257&gt;0,S258&gt;0,S257&gt;0),AND(L247=0,L246&gt;0,S246=0),AND(B258="February",C258&gt;=Personal!$G$28,C258&lt;=Personal!$G$28+5,L257&gt;0),AND(B258="February",MOD(C258-Personal!$G$28,5)=0,L257&gt;0)),K257+1,K257)</f>
        <v>1</v>
      </c>
      <c r="L258">
        <f>IF(AND(C258&gt;=Personal!$G$28,MAX(L$5:L257)&lt;$AO$8,OR(S257&gt;0,S258&gt;0)),L257+1,0)</f>
        <v>0</v>
      </c>
      <c r="M258" t="str">
        <f>IF(AND(C258&gt;=Personal!$G$28,MAX(L$5:L257)&lt;$AO$8,OR(S257&gt;0,S258&gt;0)),L257+1,"")</f>
        <v/>
      </c>
      <c r="N258">
        <f t="shared" si="245"/>
        <v>2044</v>
      </c>
      <c r="O258">
        <f t="shared" si="246"/>
        <v>61</v>
      </c>
      <c r="P258" s="11">
        <f t="shared" si="254"/>
        <v>24962.441615070849</v>
      </c>
      <c r="Q258" s="11">
        <f>$AD258*I258/(Calculations!$C$18^(A258-1+Calculations!$B$1/30))</f>
        <v>917.64680151463176</v>
      </c>
      <c r="R258" s="11">
        <f>IF(Q258=0,0,SUM(Q258:Q$1071)*I258/Q258)</f>
        <v>486631.88602386025</v>
      </c>
      <c r="S258" s="11">
        <f>IF(S257&gt;0,MAX((S257+I258/2)*(Calculations!$C$18-1)+S257-I258,0),IF(AND(Personal!$G$28=Valuation!C258,Personal!$G$28&gt;Valuation!C257),Personal!$G$26,0))</f>
        <v>0</v>
      </c>
      <c r="T258">
        <f t="shared" si="237"/>
        <v>0</v>
      </c>
      <c r="U258" s="11"/>
      <c r="V258" s="121">
        <f>VLOOKUP(E258,Rates2,5)*VLOOKUP(E258,Mort_Imp_Retirees,C258-'Mort Imp Cume'!$C$4+2)</f>
        <v>4.2629602668180851E-4</v>
      </c>
      <c r="W258" s="15">
        <f t="shared" si="247"/>
        <v>0.99957370397331824</v>
      </c>
      <c r="X258" s="121">
        <f>VLOOKUP(F258,Rates2,6)*VLOOKUP(F258,Mort_Imp_Survivors,C258-'Mort Imp Cume'!$C$4+2)</f>
        <v>2.3392127883054267E-4</v>
      </c>
      <c r="Y258" s="15">
        <f t="shared" si="248"/>
        <v>0.9997660787211694</v>
      </c>
      <c r="Z258" s="121">
        <f>VLOOKUP(F258,Rates2,7)*VLOOKUP(F258,Mort_Imp_Survivors,C258-'Mort Imp Cume'!$C$4+2)</f>
        <v>5.7000700968188776E-4</v>
      </c>
      <c r="AA258" s="15">
        <f t="shared" si="249"/>
        <v>0.99942999299031809</v>
      </c>
      <c r="AB258" s="68">
        <f>PRODUCT(W$4:W257)</f>
        <v>0.95572355145534726</v>
      </c>
      <c r="AC258" s="15">
        <f>PRODUCT(Y$4:Y257)</f>
        <v>0.97007776760499043</v>
      </c>
      <c r="AD258" s="15">
        <f>PRODUCT(AA$4:AA257)</f>
        <v>0.91745191782654412</v>
      </c>
      <c r="AE258" s="15">
        <f t="shared" si="238"/>
        <v>0.92712616924331648</v>
      </c>
      <c r="AF258" s="15">
        <f t="shared" si="239"/>
        <v>2.859738221203079E-2</v>
      </c>
      <c r="AG258" s="15">
        <f t="shared" si="240"/>
        <v>3.9513774942682506E-4</v>
      </c>
      <c r="AH258" s="15">
        <f t="shared" si="241"/>
        <v>4.1828011742552719E-2</v>
      </c>
      <c r="AI258" s="15">
        <f t="shared" si="250"/>
        <v>2.4484368021000166E-3</v>
      </c>
      <c r="AJ258" s="15">
        <f t="shared" si="251"/>
        <v>4.0742115259164151E-4</v>
      </c>
      <c r="AK258" s="15">
        <f t="shared" si="242"/>
        <v>2.4071679904097009E-4</v>
      </c>
      <c r="AL258">
        <f>IF(AL257&gt;0,AL257+1,IF(AND(B258="January",C258&gt;=Personal!$G$28,F258&lt;=100,AL257=0),1,0))</f>
        <v>0</v>
      </c>
      <c r="AM258">
        <f t="shared" si="252"/>
        <v>0</v>
      </c>
    </row>
    <row r="259" spans="1:39" x14ac:dyDescent="0.2">
      <c r="A259">
        <f t="shared" si="243"/>
        <v>255</v>
      </c>
      <c r="B259" t="str">
        <f t="shared" si="263"/>
        <v>April</v>
      </c>
      <c r="C259">
        <f t="shared" si="235"/>
        <v>2044</v>
      </c>
      <c r="D259">
        <f t="shared" si="265"/>
        <v>204404</v>
      </c>
      <c r="E259">
        <f t="shared" ref="E259:F259" si="316">E247+1</f>
        <v>63</v>
      </c>
      <c r="F259">
        <f t="shared" si="316"/>
        <v>61</v>
      </c>
      <c r="G259" s="11">
        <f>G258*IF($B259="January",(1+IF(C259&gt;Personal!$L$18+1,Calculations!$B$14,Calculations!$B$13)),1)</f>
        <v>2387.15691292055</v>
      </c>
      <c r="H259" s="11">
        <f>IF(AND(Career!$F$15="Yes",$E259=62,$E258=61),G259,H258*IF($B259="January",(1+IF(C259&gt;Personal!$L$18+1,Calculations!$C$14,Calculations!$C$13)),1))</f>
        <v>2363.8675771847397</v>
      </c>
      <c r="I259" s="11">
        <f>H259*(1-'Retiree Assumptions'!$F$8)</f>
        <v>2080.2034679225708</v>
      </c>
      <c r="J259" s="11"/>
      <c r="K259">
        <f>IF(OR(AND(L260=0,L259&gt;0,S259=0,S258&gt;0),AND(L259=0,L258&gt;0,S259&gt;0,S258&gt;0),AND(L248=0,L247&gt;0,S247=0),AND(B259="February",C259&gt;=Personal!$G$28,C259&lt;=Personal!$G$28+5,L258&gt;0),AND(B259="February",MOD(C259-Personal!$G$28,5)=0,L258&gt;0)),K258+1,K258)</f>
        <v>1</v>
      </c>
      <c r="L259">
        <f>IF(AND(C259&gt;=Personal!$G$28,MAX(L$5:L258)&lt;$AO$8,OR(S258&gt;0,S259&gt;0)),L258+1,0)</f>
        <v>0</v>
      </c>
      <c r="M259" t="str">
        <f>IF(AND(C259&gt;=Personal!$G$28,MAX(L$5:L258)&lt;$AO$8,OR(S258&gt;0,S259&gt;0)),L258+1,"")</f>
        <v/>
      </c>
      <c r="N259">
        <f t="shared" si="245"/>
        <v>2044</v>
      </c>
      <c r="O259">
        <f t="shared" si="246"/>
        <v>61</v>
      </c>
      <c r="P259" s="11">
        <f t="shared" si="254"/>
        <v>24962.441615070849</v>
      </c>
      <c r="Q259" s="11">
        <f>$AD259*I259/(Calculations!$C$18^(A259-1+Calculations!$B$1/30))</f>
        <v>914.48357971517453</v>
      </c>
      <c r="R259" s="11">
        <f>IF(Q259=0,0,SUM(Q259:Q$1071)*I259/Q259)</f>
        <v>486227.75906427903</v>
      </c>
      <c r="S259" s="11">
        <f>IF(S258&gt;0,MAX((S258+I259/2)*(Calculations!$C$18-1)+S258-I259,0),IF(AND(Personal!$G$28=Valuation!C259,Personal!$G$28&gt;Valuation!C258),Personal!$G$26,0))</f>
        <v>0</v>
      </c>
      <c r="T259">
        <f t="shared" si="237"/>
        <v>0</v>
      </c>
      <c r="U259" s="11"/>
      <c r="V259" s="121">
        <f>VLOOKUP(E259,Rates2,5)*VLOOKUP(E259,Mort_Imp_Retirees,C259-'Mort Imp Cume'!$C$4+2)</f>
        <v>4.2629602668180851E-4</v>
      </c>
      <c r="W259" s="15">
        <f t="shared" si="247"/>
        <v>0.99957370397331824</v>
      </c>
      <c r="X259" s="121">
        <f>VLOOKUP(F259,Rates2,6)*VLOOKUP(F259,Mort_Imp_Survivors,C259-'Mort Imp Cume'!$C$4+2)</f>
        <v>2.3392127883054267E-4</v>
      </c>
      <c r="Y259" s="15">
        <f t="shared" si="248"/>
        <v>0.9997660787211694</v>
      </c>
      <c r="Z259" s="121">
        <f>VLOOKUP(F259,Rates2,7)*VLOOKUP(F259,Mort_Imp_Survivors,C259-'Mort Imp Cume'!$C$4+2)</f>
        <v>5.7000700968188776E-4</v>
      </c>
      <c r="AA259" s="15">
        <f t="shared" si="249"/>
        <v>0.99942999299031809</v>
      </c>
      <c r="AB259" s="68">
        <f>PRODUCT(W$4:W258)</f>
        <v>0.95531613030275564</v>
      </c>
      <c r="AC259" s="15">
        <f>PRODUCT(Y$4:Y258)</f>
        <v>0.96985084577302716</v>
      </c>
      <c r="AD259" s="15">
        <f>PRODUCT(AA$4:AA258)</f>
        <v>0.9169289638023369</v>
      </c>
      <c r="AE259" s="15">
        <f t="shared" si="238"/>
        <v>0.92651415695474293</v>
      </c>
      <c r="AF259" s="15">
        <f t="shared" si="239"/>
        <v>2.8801973348012662E-2</v>
      </c>
      <c r="AG259" s="15">
        <f t="shared" si="240"/>
        <v>3.9487691204961471E-4</v>
      </c>
      <c r="AH259" s="15">
        <f t="shared" si="241"/>
        <v>4.2199307232085231E-2</v>
      </c>
      <c r="AI259" s="15">
        <f t="shared" si="250"/>
        <v>2.4845624651591777E-3</v>
      </c>
      <c r="AJ259" s="15">
        <f t="shared" si="251"/>
        <v>4.0724747057310556E-4</v>
      </c>
      <c r="AK259" s="15">
        <f t="shared" si="242"/>
        <v>2.4078527737546378E-4</v>
      </c>
      <c r="AL259">
        <f>IF(AL258&gt;0,AL258+1,IF(AND(B259="January",C259&gt;=Personal!$G$28,F259&lt;=100,AL258=0),1,0))</f>
        <v>0</v>
      </c>
      <c r="AM259">
        <f t="shared" si="252"/>
        <v>0</v>
      </c>
    </row>
    <row r="260" spans="1:39" x14ac:dyDescent="0.2">
      <c r="A260">
        <f t="shared" si="243"/>
        <v>256</v>
      </c>
      <c r="B260" t="str">
        <f t="shared" si="263"/>
        <v>May</v>
      </c>
      <c r="C260">
        <f t="shared" si="235"/>
        <v>2044</v>
      </c>
      <c r="D260">
        <f t="shared" si="265"/>
        <v>204405</v>
      </c>
      <c r="E260">
        <f t="shared" ref="E260:F260" si="317">E248+1</f>
        <v>63</v>
      </c>
      <c r="F260">
        <f t="shared" si="317"/>
        <v>61</v>
      </c>
      <c r="G260" s="11">
        <f>G259*IF($B260="January",(1+IF(C260&gt;Personal!$L$18+1,Calculations!$B$14,Calculations!$B$13)),1)</f>
        <v>2387.15691292055</v>
      </c>
      <c r="H260" s="11">
        <f>IF(AND(Career!$F$15="Yes",$E260=62,$E259=61),G260,H259*IF($B260="January",(1+IF(C260&gt;Personal!$L$18+1,Calculations!$C$14,Calculations!$C$13)),1))</f>
        <v>2363.8675771847397</v>
      </c>
      <c r="I260" s="11">
        <f>H260*(1-'Retiree Assumptions'!$F$8)</f>
        <v>2080.2034679225708</v>
      </c>
      <c r="J260" s="11"/>
      <c r="K260">
        <f>IF(OR(AND(L261=0,L260&gt;0,S260=0,S259&gt;0),AND(L260=0,L259&gt;0,S260&gt;0,S259&gt;0),AND(L249=0,L248&gt;0,S248=0),AND(B260="February",C260&gt;=Personal!$G$28,C260&lt;=Personal!$G$28+5,L259&gt;0),AND(B260="February",MOD(C260-Personal!$G$28,5)=0,L259&gt;0)),K259+1,K259)</f>
        <v>1</v>
      </c>
      <c r="L260">
        <f>IF(AND(C260&gt;=Personal!$G$28,MAX(L$5:L259)&lt;$AO$8,OR(S259&gt;0,S260&gt;0)),L259+1,0)</f>
        <v>0</v>
      </c>
      <c r="M260" t="str">
        <f>IF(AND(C260&gt;=Personal!$G$28,MAX(L$5:L259)&lt;$AO$8,OR(S259&gt;0,S260&gt;0)),L259+1,"")</f>
        <v/>
      </c>
      <c r="N260">
        <f t="shared" si="245"/>
        <v>2044</v>
      </c>
      <c r="O260">
        <f t="shared" si="246"/>
        <v>61</v>
      </c>
      <c r="P260" s="11">
        <f t="shared" si="254"/>
        <v>24962.441615070849</v>
      </c>
      <c r="Q260" s="11">
        <f>$AD260*I260/(Calculations!$C$18^(A260-1+Calculations!$B$1/30))</f>
        <v>911.33126186278685</v>
      </c>
      <c r="R260" s="11">
        <f>IF(Q260=0,0,SUM(Q260:Q$1071)*I260/Q260)</f>
        <v>485822.23421933781</v>
      </c>
      <c r="S260" s="11">
        <f>IF(S259&gt;0,MAX((S259+I260/2)*(Calculations!$C$18-1)+S259-I260,0),IF(AND(Personal!$G$28=Valuation!C260,Personal!$G$28&gt;Valuation!C259),Personal!$G$26,0))</f>
        <v>0</v>
      </c>
      <c r="T260">
        <f t="shared" si="237"/>
        <v>0</v>
      </c>
      <c r="U260" s="11"/>
      <c r="V260" s="121">
        <f>VLOOKUP(E260,Rates2,5)*VLOOKUP(E260,Mort_Imp_Retirees,C260-'Mort Imp Cume'!$C$4+2)</f>
        <v>4.2629602668180851E-4</v>
      </c>
      <c r="W260" s="15">
        <f t="shared" si="247"/>
        <v>0.99957370397331824</v>
      </c>
      <c r="X260" s="121">
        <f>VLOOKUP(F260,Rates2,6)*VLOOKUP(F260,Mort_Imp_Survivors,C260-'Mort Imp Cume'!$C$4+2)</f>
        <v>2.3392127883054267E-4</v>
      </c>
      <c r="Y260" s="15">
        <f t="shared" si="248"/>
        <v>0.9997660787211694</v>
      </c>
      <c r="Z260" s="121">
        <f>VLOOKUP(F260,Rates2,7)*VLOOKUP(F260,Mort_Imp_Survivors,C260-'Mort Imp Cume'!$C$4+2)</f>
        <v>5.7000700968188776E-4</v>
      </c>
      <c r="AA260" s="15">
        <f t="shared" si="249"/>
        <v>0.99942999299031809</v>
      </c>
      <c r="AB260" s="68">
        <f>PRODUCT(W$4:W259)</f>
        <v>0.95490888283218256</v>
      </c>
      <c r="AC260" s="15">
        <f>PRODUCT(Y$4:Y259)</f>
        <v>0.96962397702290903</v>
      </c>
      <c r="AD260" s="15">
        <f>PRODUCT(AA$4:AA259)</f>
        <v>0.91640630786558919</v>
      </c>
      <c r="AE260" s="15">
        <f t="shared" si="238"/>
        <v>0.92590254866624389</v>
      </c>
      <c r="AF260" s="15">
        <f t="shared" si="239"/>
        <v>2.9006334165938643E-2</v>
      </c>
      <c r="AG260" s="15">
        <f t="shared" si="240"/>
        <v>3.9461624685574416E-4</v>
      </c>
      <c r="AH260" s="15">
        <f t="shared" si="241"/>
        <v>4.2570130243208833E-2</v>
      </c>
      <c r="AI260" s="15">
        <f t="shared" si="250"/>
        <v>2.5209869246086355E-3</v>
      </c>
      <c r="AJ260" s="15">
        <f t="shared" si="251"/>
        <v>4.0707386259452406E-4</v>
      </c>
      <c r="AK260" s="15">
        <f t="shared" si="242"/>
        <v>2.408535808981665E-4</v>
      </c>
      <c r="AL260">
        <f>IF(AL259&gt;0,AL259+1,IF(AND(B260="January",C260&gt;=Personal!$G$28,F260&lt;=100,AL259=0),1,0))</f>
        <v>0</v>
      </c>
      <c r="AM260">
        <f t="shared" si="252"/>
        <v>0</v>
      </c>
    </row>
    <row r="261" spans="1:39" x14ac:dyDescent="0.2">
      <c r="A261">
        <f t="shared" si="243"/>
        <v>257</v>
      </c>
      <c r="B261" t="str">
        <f t="shared" si="263"/>
        <v>June</v>
      </c>
      <c r="C261">
        <f t="shared" ref="C261:C324" si="318">C260+IF(B260="December",1,0)</f>
        <v>2044</v>
      </c>
      <c r="D261">
        <f t="shared" si="265"/>
        <v>204406</v>
      </c>
      <c r="E261">
        <f t="shared" ref="E261:F261" si="319">E249+1</f>
        <v>63</v>
      </c>
      <c r="F261">
        <f t="shared" si="319"/>
        <v>61</v>
      </c>
      <c r="G261" s="11">
        <f>G260*IF($B261="January",(1+IF(C261&gt;Personal!$L$18+1,Calculations!$B$14,Calculations!$B$13)),1)</f>
        <v>2387.15691292055</v>
      </c>
      <c r="H261" s="11">
        <f>IF(AND(Career!$F$15="Yes",$E261=62,$E260=61),G261,H260*IF($B261="January",(1+IF(C261&gt;Personal!$L$18+1,Calculations!$C$14,Calculations!$C$13)),1))</f>
        <v>2363.8675771847397</v>
      </c>
      <c r="I261" s="11">
        <f>H261*(1-'Retiree Assumptions'!$F$8)</f>
        <v>2080.2034679225708</v>
      </c>
      <c r="J261" s="11"/>
      <c r="K261">
        <f>IF(OR(AND(L262=0,L261&gt;0,S261=0,S260&gt;0),AND(L261=0,L260&gt;0,S261&gt;0,S260&gt;0),AND(L250=0,L249&gt;0,S249=0),AND(B261="February",C261&gt;=Personal!$G$28,C261&lt;=Personal!$G$28+5,L260&gt;0),AND(B261="February",MOD(C261-Personal!$G$28,5)=0,L260&gt;0)),K260+1,K260)</f>
        <v>1</v>
      </c>
      <c r="L261">
        <f>IF(AND(C261&gt;=Personal!$G$28,MAX(L$5:L260)&lt;$AO$8,OR(S260&gt;0,S261&gt;0)),L260+1,0)</f>
        <v>0</v>
      </c>
      <c r="M261" t="str">
        <f>IF(AND(C261&gt;=Personal!$G$28,MAX(L$5:L260)&lt;$AO$8,OR(S260&gt;0,S261&gt;0)),L260+1,"")</f>
        <v/>
      </c>
      <c r="N261">
        <f t="shared" si="245"/>
        <v>2044</v>
      </c>
      <c r="O261">
        <f t="shared" si="246"/>
        <v>61</v>
      </c>
      <c r="P261" s="11">
        <f t="shared" si="254"/>
        <v>24962.441615070849</v>
      </c>
      <c r="Q261" s="11">
        <f>$AD261*I261/(Calculations!$C$18^(A261-1+Calculations!$B$1/30))</f>
        <v>908.18981037045512</v>
      </c>
      <c r="R261" s="11">
        <f>IF(Q261=0,0,SUM(Q261:Q$1071)*I261/Q261)</f>
        <v>485415.30665371555</v>
      </c>
      <c r="S261" s="11">
        <f>IF(S260&gt;0,MAX((S260+I261/2)*(Calculations!$C$18-1)+S260-I261,0),IF(AND(Personal!$G$28=Valuation!C261,Personal!$G$28&gt;Valuation!C260),Personal!$G$26,0))</f>
        <v>0</v>
      </c>
      <c r="T261">
        <f t="shared" ref="T261:T324" si="320">IF(T260&gt;1,T260,IF(T260&gt;0,IF(L261&gt;0,1,IF(S260&gt;0,3,2)),IF(S261=0,0,1)))</f>
        <v>0</v>
      </c>
      <c r="U261" s="11"/>
      <c r="V261" s="121">
        <f>VLOOKUP(E261,Rates2,5)*VLOOKUP(E261,Mort_Imp_Retirees,C261-'Mort Imp Cume'!$C$4+2)</f>
        <v>4.2629602668180851E-4</v>
      </c>
      <c r="W261" s="15">
        <f t="shared" si="247"/>
        <v>0.99957370397331824</v>
      </c>
      <c r="X261" s="121">
        <f>VLOOKUP(F261,Rates2,6)*VLOOKUP(F261,Mort_Imp_Survivors,C261-'Mort Imp Cume'!$C$4+2)</f>
        <v>2.3392127883054267E-4</v>
      </c>
      <c r="Y261" s="15">
        <f t="shared" si="248"/>
        <v>0.9997660787211694</v>
      </c>
      <c r="Z261" s="121">
        <f>VLOOKUP(F261,Rates2,7)*VLOOKUP(F261,Mort_Imp_Survivors,C261-'Mort Imp Cume'!$C$4+2)</f>
        <v>5.7000700968188776E-4</v>
      </c>
      <c r="AA261" s="15">
        <f t="shared" si="249"/>
        <v>0.99942999299031809</v>
      </c>
      <c r="AB261" s="68">
        <f>PRODUCT(W$4:W260)</f>
        <v>0.95450180896958803</v>
      </c>
      <c r="AC261" s="15">
        <f>PRODUCT(Y$4:Y260)</f>
        <v>0.96939716134221898</v>
      </c>
      <c r="AD261" s="15">
        <f>PRODUCT(AA$4:AA260)</f>
        <v>0.9158839498463891</v>
      </c>
      <c r="AE261" s="15">
        <f t="shared" ref="AE261:AE324" si="321">AB261*AC261</f>
        <v>0.92529134411113156</v>
      </c>
      <c r="AF261" s="15">
        <f t="shared" ref="AF261:AF324" si="322">AB261*(1-AC261)</f>
        <v>2.9210464858456419E-2</v>
      </c>
      <c r="AG261" s="15">
        <f t="shared" ref="AG261:AG324" si="323">AE261*V261*Y261</f>
        <v>3.9435575373155193E-4</v>
      </c>
      <c r="AH261" s="15">
        <f t="shared" ref="AH261:AH324" si="324">AH260*AA260+AG260</f>
        <v>4.2940481217422874E-2</v>
      </c>
      <c r="AI261" s="15">
        <f t="shared" si="250"/>
        <v>2.5577098129891396E-3</v>
      </c>
      <c r="AJ261" s="15">
        <f t="shared" si="251"/>
        <v>4.0690032862433399E-4</v>
      </c>
      <c r="AK261" s="15">
        <f t="shared" ref="AK261:AK324" si="325">AE261*X261+AH261*Z261</f>
        <v>2.4092170979835207E-4</v>
      </c>
      <c r="AL261">
        <f>IF(AL260&gt;0,AL260+1,IF(AND(B261="January",C261&gt;=Personal!$G$28,F261&lt;=100,AL260=0),1,0))</f>
        <v>0</v>
      </c>
      <c r="AM261">
        <f t="shared" si="252"/>
        <v>0</v>
      </c>
    </row>
    <row r="262" spans="1:39" x14ac:dyDescent="0.2">
      <c r="A262">
        <f t="shared" ref="A262:A325" si="326">A261+1</f>
        <v>258</v>
      </c>
      <c r="B262" t="str">
        <f t="shared" si="263"/>
        <v>July</v>
      </c>
      <c r="C262">
        <f t="shared" si="318"/>
        <v>2044</v>
      </c>
      <c r="D262">
        <f t="shared" si="265"/>
        <v>204407</v>
      </c>
      <c r="E262">
        <f t="shared" ref="E262:F262" si="327">E250+1</f>
        <v>63</v>
      </c>
      <c r="F262">
        <f t="shared" si="327"/>
        <v>61</v>
      </c>
      <c r="G262" s="11">
        <f>G261*IF($B262="January",(1+IF(C262&gt;Personal!$L$18+1,Calculations!$B$14,Calculations!$B$13)),1)</f>
        <v>2387.15691292055</v>
      </c>
      <c r="H262" s="11">
        <f>IF(AND(Career!$F$15="Yes",$E262=62,$E261=61),G262,H261*IF($B262="January",(1+IF(C262&gt;Personal!$L$18+1,Calculations!$C$14,Calculations!$C$13)),1))</f>
        <v>2363.8675771847397</v>
      </c>
      <c r="I262" s="11">
        <f>H262*(1-'Retiree Assumptions'!$F$8)</f>
        <v>2080.2034679225708</v>
      </c>
      <c r="J262" s="11"/>
      <c r="K262">
        <f>IF(OR(AND(L263=0,L262&gt;0,S262=0,S261&gt;0),AND(L262=0,L261&gt;0,S262&gt;0,S261&gt;0),AND(L251=0,L250&gt;0,S250=0),AND(B262="February",C262&gt;=Personal!$G$28,C262&lt;=Personal!$G$28+5,L261&gt;0),AND(B262="February",MOD(C262-Personal!$G$28,5)=0,L261&gt;0)),K261+1,K261)</f>
        <v>1</v>
      </c>
      <c r="L262">
        <f>IF(AND(C262&gt;=Personal!$G$28,MAX(L$5:L261)&lt;$AO$8,OR(S261&gt;0,S262&gt;0)),L261+1,0)</f>
        <v>0</v>
      </c>
      <c r="M262" t="str">
        <f>IF(AND(C262&gt;=Personal!$G$28,MAX(L$5:L261)&lt;$AO$8,OR(S261&gt;0,S262&gt;0)),L261+1,"")</f>
        <v/>
      </c>
      <c r="N262">
        <f t="shared" ref="N262:N325" si="328">C262</f>
        <v>2044</v>
      </c>
      <c r="O262">
        <f t="shared" ref="O262:O325" si="329">F262</f>
        <v>61</v>
      </c>
      <c r="P262" s="11">
        <f t="shared" si="254"/>
        <v>24962.441615070849</v>
      </c>
      <c r="Q262" s="11">
        <f>$AD262*I262/(Calculations!$C$18^(A262-1+Calculations!$B$1/30))</f>
        <v>905.05918778073192</v>
      </c>
      <c r="R262" s="11">
        <f>IF(Q262=0,0,SUM(Q262:Q$1071)*I262/Q262)</f>
        <v>485006.97151536605</v>
      </c>
      <c r="S262" s="11">
        <f>IF(S261&gt;0,MAX((S261+I262/2)*(Calculations!$C$18-1)+S261-I262,0),IF(AND(Personal!$G$28=Valuation!C262,Personal!$G$28&gt;Valuation!C261),Personal!$G$26,0))</f>
        <v>0</v>
      </c>
      <c r="T262">
        <f t="shared" si="320"/>
        <v>0</v>
      </c>
      <c r="U262" s="11"/>
      <c r="V262" s="121">
        <f>VLOOKUP(E262,Rates2,5)*VLOOKUP(E262,Mort_Imp_Retirees,C262-'Mort Imp Cume'!$C$4+2)</f>
        <v>4.2629602668180851E-4</v>
      </c>
      <c r="W262" s="15">
        <f t="shared" ref="W262:W325" si="330">1-V262</f>
        <v>0.99957370397331824</v>
      </c>
      <c r="X262" s="121">
        <f>VLOOKUP(F262,Rates2,6)*VLOOKUP(F262,Mort_Imp_Survivors,C262-'Mort Imp Cume'!$C$4+2)</f>
        <v>2.3392127883054267E-4</v>
      </c>
      <c r="Y262" s="15">
        <f t="shared" ref="Y262:Y325" si="331">1-X262</f>
        <v>0.9997660787211694</v>
      </c>
      <c r="Z262" s="121">
        <f>VLOOKUP(F262,Rates2,7)*VLOOKUP(F262,Mort_Imp_Survivors,C262-'Mort Imp Cume'!$C$4+2)</f>
        <v>5.7000700968188776E-4</v>
      </c>
      <c r="AA262" s="15">
        <f t="shared" ref="AA262:AA325" si="332">1-Z262</f>
        <v>0.99942999299031809</v>
      </c>
      <c r="AB262" s="68">
        <f>PRODUCT(W$4:W261)</f>
        <v>0.95409490864096369</v>
      </c>
      <c r="AC262" s="15">
        <f>PRODUCT(Y$4:Y261)</f>
        <v>0.96917039871854305</v>
      </c>
      <c r="AD262" s="15">
        <f>PRODUCT(AA$4:AA261)</f>
        <v>0.91536188957492148</v>
      </c>
      <c r="AE262" s="15">
        <f t="shared" si="321"/>
        <v>0.92468054302289471</v>
      </c>
      <c r="AF262" s="15">
        <f t="shared" si="322"/>
        <v>2.9414365618069011E-2</v>
      </c>
      <c r="AG262" s="15">
        <f t="shared" si="323"/>
        <v>3.9409543256345209E-4</v>
      </c>
      <c r="AH262" s="15">
        <f t="shared" si="324"/>
        <v>4.3310360595861387E-2</v>
      </c>
      <c r="AI262" s="15">
        <f t="shared" ref="AI262:AI325" si="333">1-AE262-AF262-AH262</f>
        <v>2.5947307631748948E-3</v>
      </c>
      <c r="AJ262" s="15">
        <f t="shared" ref="AJ262:AJ325" si="334">AB262*V262</f>
        <v>4.0672686863098593E-4</v>
      </c>
      <c r="AK262" s="15">
        <f t="shared" si="325"/>
        <v>2.4098966426512738E-4</v>
      </c>
      <c r="AL262">
        <f>IF(AL261&gt;0,AL261+1,IF(AND(B262="January",C262&gt;=Personal!$G$28,F262&lt;=100,AL261=0),1,0))</f>
        <v>0</v>
      </c>
      <c r="AM262">
        <f t="shared" ref="AM262:AM325" si="335">IF(AL262=0,0,1)</f>
        <v>0</v>
      </c>
    </row>
    <row r="263" spans="1:39" x14ac:dyDescent="0.2">
      <c r="A263">
        <f t="shared" si="326"/>
        <v>259</v>
      </c>
      <c r="B263" t="str">
        <f t="shared" si="263"/>
        <v>August</v>
      </c>
      <c r="C263">
        <f t="shared" si="318"/>
        <v>2044</v>
      </c>
      <c r="D263">
        <f t="shared" si="265"/>
        <v>204408</v>
      </c>
      <c r="E263">
        <f t="shared" ref="E263:F263" si="336">E251+1</f>
        <v>63</v>
      </c>
      <c r="F263">
        <f t="shared" si="336"/>
        <v>61</v>
      </c>
      <c r="G263" s="11">
        <f>G262*IF($B263="January",(1+IF(C263&gt;Personal!$L$18+1,Calculations!$B$14,Calculations!$B$13)),1)</f>
        <v>2387.15691292055</v>
      </c>
      <c r="H263" s="11">
        <f>IF(AND(Career!$F$15="Yes",$E263=62,$E262=61),G263,H262*IF($B263="January",(1+IF(C263&gt;Personal!$L$18+1,Calculations!$C$14,Calculations!$C$13)),1))</f>
        <v>2363.8675771847397</v>
      </c>
      <c r="I263" s="11">
        <f>H263*(1-'Retiree Assumptions'!$F$8)</f>
        <v>2080.2034679225708</v>
      </c>
      <c r="J263" s="11"/>
      <c r="K263">
        <f>IF(OR(AND(L264=0,L263&gt;0,S263=0,S262&gt;0),AND(L263=0,L262&gt;0,S263&gt;0,S262&gt;0),AND(L252=0,L251&gt;0,S251=0),AND(B263="February",C263&gt;=Personal!$G$28,C263&lt;=Personal!$G$28+5,L262&gt;0),AND(B263="February",MOD(C263-Personal!$G$28,5)=0,L262&gt;0)),K262+1,K262)</f>
        <v>1</v>
      </c>
      <c r="L263">
        <f>IF(AND(C263&gt;=Personal!$G$28,MAX(L$5:L262)&lt;$AO$8,OR(S262&gt;0,S263&gt;0)),L262+1,0)</f>
        <v>0</v>
      </c>
      <c r="M263" t="str">
        <f>IF(AND(C263&gt;=Personal!$G$28,MAX(L$5:L262)&lt;$AO$8,OR(S262&gt;0,S263&gt;0)),L262+1,"")</f>
        <v/>
      </c>
      <c r="N263">
        <f t="shared" si="328"/>
        <v>2044</v>
      </c>
      <c r="O263">
        <f t="shared" si="329"/>
        <v>61</v>
      </c>
      <c r="P263" s="11">
        <f t="shared" ref="P263:P326" si="337">I263*12</f>
        <v>24962.441615070849</v>
      </c>
      <c r="Q263" s="11">
        <f>$AD263*I263/(Calculations!$C$18^(A263-1+Calculations!$B$1/30))</f>
        <v>901.93935676528906</v>
      </c>
      <c r="R263" s="11">
        <f>IF(Q263=0,0,SUM(Q263:Q$1071)*I263/Q263)</f>
        <v>484597.22393545945</v>
      </c>
      <c r="S263" s="11">
        <f>IF(S262&gt;0,MAX((S262+I263/2)*(Calculations!$C$18-1)+S262-I263,0),IF(AND(Personal!$G$28=Valuation!C263,Personal!$G$28&gt;Valuation!C262),Personal!$G$26,0))</f>
        <v>0</v>
      </c>
      <c r="T263">
        <f t="shared" si="320"/>
        <v>0</v>
      </c>
      <c r="U263" s="11"/>
      <c r="V263" s="121">
        <f>VLOOKUP(E263,Rates2,5)*VLOOKUP(E263,Mort_Imp_Retirees,C263-'Mort Imp Cume'!$C$4+2)</f>
        <v>4.2629602668180851E-4</v>
      </c>
      <c r="W263" s="15">
        <f t="shared" si="330"/>
        <v>0.99957370397331824</v>
      </c>
      <c r="X263" s="121">
        <f>VLOOKUP(F263,Rates2,6)*VLOOKUP(F263,Mort_Imp_Survivors,C263-'Mort Imp Cume'!$C$4+2)</f>
        <v>2.3392127883054267E-4</v>
      </c>
      <c r="Y263" s="15">
        <f t="shared" si="331"/>
        <v>0.9997660787211694</v>
      </c>
      <c r="Z263" s="121">
        <f>VLOOKUP(F263,Rates2,7)*VLOOKUP(F263,Mort_Imp_Survivors,C263-'Mort Imp Cume'!$C$4+2)</f>
        <v>5.7000700968188776E-4</v>
      </c>
      <c r="AA263" s="15">
        <f t="shared" si="332"/>
        <v>0.99942999299031809</v>
      </c>
      <c r="AB263" s="68">
        <f>PRODUCT(W$4:W262)</f>
        <v>0.95368818177233272</v>
      </c>
      <c r="AC263" s="15">
        <f>PRODUCT(Y$4:Y262)</f>
        <v>0.96894368913947004</v>
      </c>
      <c r="AD263" s="15">
        <f>PRODUCT(AA$4:AA262)</f>
        <v>0.9148401268814681</v>
      </c>
      <c r="AE263" s="15">
        <f t="shared" si="321"/>
        <v>0.92407014513519758</v>
      </c>
      <c r="AF263" s="15">
        <f t="shared" si="322"/>
        <v>2.9618036637135164E-2</v>
      </c>
      <c r="AG263" s="15">
        <f t="shared" si="323"/>
        <v>3.9383528323793326E-4</v>
      </c>
      <c r="AH263" s="15">
        <f t="shared" si="324"/>
        <v>4.3679768819293349E-2</v>
      </c>
      <c r="AI263" s="15">
        <f t="shared" si="333"/>
        <v>2.6320494083739016E-3</v>
      </c>
      <c r="AJ263" s="15">
        <f t="shared" si="334"/>
        <v>4.065534825829438E-4</v>
      </c>
      <c r="AK263" s="15">
        <f t="shared" si="325"/>
        <v>2.4105744448743214E-4</v>
      </c>
      <c r="AL263">
        <f>IF(AL262&gt;0,AL262+1,IF(AND(B263="January",C263&gt;=Personal!$G$28,F263&lt;=100,AL262=0),1,0))</f>
        <v>0</v>
      </c>
      <c r="AM263">
        <f t="shared" si="335"/>
        <v>0</v>
      </c>
    </row>
    <row r="264" spans="1:39" x14ac:dyDescent="0.2">
      <c r="A264">
        <f t="shared" si="326"/>
        <v>260</v>
      </c>
      <c r="B264" t="str">
        <f t="shared" si="263"/>
        <v>September</v>
      </c>
      <c r="C264">
        <f t="shared" si="318"/>
        <v>2044</v>
      </c>
      <c r="D264">
        <f t="shared" si="265"/>
        <v>204409</v>
      </c>
      <c r="E264">
        <f t="shared" ref="E264:F264" si="338">E252+1</f>
        <v>63</v>
      </c>
      <c r="F264">
        <f t="shared" si="338"/>
        <v>61</v>
      </c>
      <c r="G264" s="11">
        <f>G263*IF($B264="January",(1+IF(C264&gt;Personal!$L$18+1,Calculations!$B$14,Calculations!$B$13)),1)</f>
        <v>2387.15691292055</v>
      </c>
      <c r="H264" s="11">
        <f>IF(AND(Career!$F$15="Yes",$E264=62,$E263=61),G264,H263*IF($B264="January",(1+IF(C264&gt;Personal!$L$18+1,Calculations!$C$14,Calculations!$C$13)),1))</f>
        <v>2363.8675771847397</v>
      </c>
      <c r="I264" s="11">
        <f>H264*(1-'Retiree Assumptions'!$F$8)</f>
        <v>2080.2034679225708</v>
      </c>
      <c r="J264" s="11"/>
      <c r="K264">
        <f>IF(OR(AND(L265=0,L264&gt;0,S264=0,S263&gt;0),AND(L264=0,L263&gt;0,S264&gt;0,S263&gt;0),AND(L253=0,L252&gt;0,S252=0),AND(B264="February",C264&gt;=Personal!$G$28,C264&lt;=Personal!$G$28+5,L263&gt;0),AND(B264="February",MOD(C264-Personal!$G$28,5)=0,L263&gt;0)),K263+1,K263)</f>
        <v>1</v>
      </c>
      <c r="L264">
        <f>IF(AND(C264&gt;=Personal!$G$28,MAX(L$5:L263)&lt;$AO$8,OR(S263&gt;0,S264&gt;0)),L263+1,0)</f>
        <v>0</v>
      </c>
      <c r="M264" t="str">
        <f>IF(AND(C264&gt;=Personal!$G$28,MAX(L$5:L263)&lt;$AO$8,OR(S263&gt;0,S264&gt;0)),L263+1,"")</f>
        <v/>
      </c>
      <c r="N264">
        <f t="shared" si="328"/>
        <v>2044</v>
      </c>
      <c r="O264">
        <f t="shared" si="329"/>
        <v>61</v>
      </c>
      <c r="P264" s="11">
        <f t="shared" si="337"/>
        <v>24962.441615070849</v>
      </c>
      <c r="Q264" s="11">
        <f>$AD264*I264/(Calculations!$C$18^(A264-1+Calculations!$B$1/30))</f>
        <v>898.83028012447312</v>
      </c>
      <c r="R264" s="11">
        <f>IF(Q264=0,0,SUM(Q264:Q$1071)*I264/Q264)</f>
        <v>484186.05902832508</v>
      </c>
      <c r="S264" s="11">
        <f>IF(S263&gt;0,MAX((S263+I264/2)*(Calculations!$C$18-1)+S263-I264,0),IF(AND(Personal!$G$28=Valuation!C264,Personal!$G$28&gt;Valuation!C263),Personal!$G$26,0))</f>
        <v>0</v>
      </c>
      <c r="T264">
        <f t="shared" si="320"/>
        <v>0</v>
      </c>
      <c r="U264" s="11"/>
      <c r="V264" s="121">
        <f>VLOOKUP(E264,Rates2,5)*VLOOKUP(E264,Mort_Imp_Retirees,C264-'Mort Imp Cume'!$C$4+2)</f>
        <v>4.2629602668180851E-4</v>
      </c>
      <c r="W264" s="15">
        <f t="shared" si="330"/>
        <v>0.99957370397331824</v>
      </c>
      <c r="X264" s="121">
        <f>VLOOKUP(F264,Rates2,6)*VLOOKUP(F264,Mort_Imp_Survivors,C264-'Mort Imp Cume'!$C$4+2)</f>
        <v>2.3392127883054267E-4</v>
      </c>
      <c r="Y264" s="15">
        <f t="shared" si="331"/>
        <v>0.9997660787211694</v>
      </c>
      <c r="Z264" s="121">
        <f>VLOOKUP(F264,Rates2,7)*VLOOKUP(F264,Mort_Imp_Survivors,C264-'Mort Imp Cume'!$C$4+2)</f>
        <v>5.7000700968188776E-4</v>
      </c>
      <c r="AA264" s="15">
        <f t="shared" si="332"/>
        <v>0.99942999299031809</v>
      </c>
      <c r="AB264" s="68">
        <f>PRODUCT(W$4:W263)</f>
        <v>0.95328162828974983</v>
      </c>
      <c r="AC264" s="15">
        <f>PRODUCT(Y$4:Y263)</f>
        <v>0.96871703259259168</v>
      </c>
      <c r="AD264" s="15">
        <f>PRODUCT(AA$4:AA263)</f>
        <v>0.9143186615964074</v>
      </c>
      <c r="AE264" s="15">
        <f t="shared" si="321"/>
        <v>0.92346015018188043</v>
      </c>
      <c r="AF264" s="15">
        <f t="shared" si="322"/>
        <v>2.9821478107869382E-2</v>
      </c>
      <c r="AG264" s="15">
        <f t="shared" si="323"/>
        <v>3.9357530564155906E-4</v>
      </c>
      <c r="AH264" s="15">
        <f t="shared" si="324"/>
        <v>4.4048706328123001E-2</v>
      </c>
      <c r="AI264" s="15">
        <f t="shared" si="333"/>
        <v>2.6696653821271857E-3</v>
      </c>
      <c r="AJ264" s="15">
        <f t="shared" si="334"/>
        <v>4.0638017044868503E-4</v>
      </c>
      <c r="AK264" s="15">
        <f t="shared" si="325"/>
        <v>2.4112505065403952E-4</v>
      </c>
      <c r="AL264">
        <f>IF(AL263&gt;0,AL263+1,IF(AND(B264="January",C264&gt;=Personal!$G$28,F264&lt;=100,AL263=0),1,0))</f>
        <v>0</v>
      </c>
      <c r="AM264">
        <f t="shared" si="335"/>
        <v>0</v>
      </c>
    </row>
    <row r="265" spans="1:39" x14ac:dyDescent="0.2">
      <c r="A265">
        <f t="shared" si="326"/>
        <v>261</v>
      </c>
      <c r="B265" t="str">
        <f t="shared" si="263"/>
        <v>October</v>
      </c>
      <c r="C265">
        <f t="shared" si="318"/>
        <v>2044</v>
      </c>
      <c r="D265">
        <f t="shared" si="265"/>
        <v>204410</v>
      </c>
      <c r="E265">
        <f t="shared" ref="E265:F265" si="339">E253+1</f>
        <v>63</v>
      </c>
      <c r="F265">
        <f t="shared" si="339"/>
        <v>61</v>
      </c>
      <c r="G265" s="11">
        <f>G264*IF($B265="January",(1+IF(C265&gt;Personal!$L$18+1,Calculations!$B$14,Calculations!$B$13)),1)</f>
        <v>2387.15691292055</v>
      </c>
      <c r="H265" s="11">
        <f>IF(AND(Career!$F$15="Yes",$E265=62,$E264=61),G265,H264*IF($B265="January",(1+IF(C265&gt;Personal!$L$18+1,Calculations!$C$14,Calculations!$C$13)),1))</f>
        <v>2363.8675771847397</v>
      </c>
      <c r="I265" s="11">
        <f>H265*(1-'Retiree Assumptions'!$F$8)</f>
        <v>2080.2034679225708</v>
      </c>
      <c r="J265" s="11"/>
      <c r="K265">
        <f>IF(OR(AND(L266=0,L265&gt;0,S265=0,S264&gt;0),AND(L265=0,L264&gt;0,S265&gt;0,S264&gt;0),AND(L254=0,L253&gt;0,S253=0),AND(B265="February",C265&gt;=Personal!$G$28,C265&lt;=Personal!$G$28+5,L264&gt;0),AND(B265="February",MOD(C265-Personal!$G$28,5)=0,L264&gt;0)),K264+1,K264)</f>
        <v>1</v>
      </c>
      <c r="L265">
        <f>IF(AND(C265&gt;=Personal!$G$28,MAX(L$5:L264)&lt;$AO$8,OR(S264&gt;0,S265&gt;0)),L264+1,0)</f>
        <v>0</v>
      </c>
      <c r="M265" t="str">
        <f>IF(AND(C265&gt;=Personal!$G$28,MAX(L$5:L264)&lt;$AO$8,OR(S264&gt;0,S265&gt;0)),L264+1,"")</f>
        <v/>
      </c>
      <c r="N265">
        <f t="shared" si="328"/>
        <v>2044</v>
      </c>
      <c r="O265">
        <f t="shared" si="329"/>
        <v>61</v>
      </c>
      <c r="P265" s="11">
        <f t="shared" si="337"/>
        <v>24962.441615070849</v>
      </c>
      <c r="Q265" s="11">
        <f>$AD265*I265/(Calculations!$C$18^(A265-1+Calculations!$B$1/30))</f>
        <v>895.73192078686156</v>
      </c>
      <c r="R265" s="11">
        <f>IF(Q265=0,0,SUM(Q265:Q$1071)*I265/Q265)</f>
        <v>483773.47189139196</v>
      </c>
      <c r="S265" s="11">
        <f>IF(S264&gt;0,MAX((S264+I265/2)*(Calculations!$C$18-1)+S264-I265,0),IF(AND(Personal!$G$28=Valuation!C265,Personal!$G$28&gt;Valuation!C264),Personal!$G$26,0))</f>
        <v>0</v>
      </c>
      <c r="T265">
        <f t="shared" si="320"/>
        <v>0</v>
      </c>
      <c r="U265" s="11"/>
      <c r="V265" s="121">
        <f>VLOOKUP(E265,Rates2,5)*VLOOKUP(E265,Mort_Imp_Retirees,C265-'Mort Imp Cume'!$C$4+2)</f>
        <v>4.2629602668180851E-4</v>
      </c>
      <c r="W265" s="15">
        <f t="shared" si="330"/>
        <v>0.99957370397331824</v>
      </c>
      <c r="X265" s="121">
        <f>VLOOKUP(F265,Rates2,6)*VLOOKUP(F265,Mort_Imp_Survivors,C265-'Mort Imp Cume'!$C$4+2)</f>
        <v>2.3392127883054267E-4</v>
      </c>
      <c r="Y265" s="15">
        <f t="shared" si="331"/>
        <v>0.9997660787211694</v>
      </c>
      <c r="Z265" s="121">
        <f>VLOOKUP(F265,Rates2,7)*VLOOKUP(F265,Mort_Imp_Survivors,C265-'Mort Imp Cume'!$C$4+2)</f>
        <v>5.7000700968188776E-4</v>
      </c>
      <c r="AA265" s="15">
        <f t="shared" si="332"/>
        <v>0.99942999299031809</v>
      </c>
      <c r="AB265" s="68">
        <f>PRODUCT(W$4:W264)</f>
        <v>0.95287524811930113</v>
      </c>
      <c r="AC265" s="15">
        <f>PRODUCT(Y$4:Y264)</f>
        <v>0.96849042906550264</v>
      </c>
      <c r="AD265" s="15">
        <f>PRODUCT(AA$4:AA264)</f>
        <v>0.91379749355021445</v>
      </c>
      <c r="AE265" s="15">
        <f t="shared" si="321"/>
        <v>0.92285055789695924</v>
      </c>
      <c r="AF265" s="15">
        <f t="shared" si="322"/>
        <v>3.0024690222341888E-2</v>
      </c>
      <c r="AG265" s="15">
        <f t="shared" si="323"/>
        <v>3.9331549966096818E-4</v>
      </c>
      <c r="AH265" s="15">
        <f t="shared" si="324"/>
        <v>4.4417173562390111E-2</v>
      </c>
      <c r="AI265" s="15">
        <f t="shared" si="333"/>
        <v>2.7075783183087565E-3</v>
      </c>
      <c r="AJ265" s="15">
        <f t="shared" si="334"/>
        <v>4.0620693219670052E-4</v>
      </c>
      <c r="AK265" s="15">
        <f t="shared" si="325"/>
        <v>2.4119248295355583E-4</v>
      </c>
      <c r="AL265">
        <f>IF(AL264&gt;0,AL264+1,IF(AND(B265="January",C265&gt;=Personal!$G$28,F265&lt;=100,AL264=0),1,0))</f>
        <v>0</v>
      </c>
      <c r="AM265">
        <f t="shared" si="335"/>
        <v>0</v>
      </c>
    </row>
    <row r="266" spans="1:39" x14ac:dyDescent="0.2">
      <c r="A266">
        <f t="shared" si="326"/>
        <v>262</v>
      </c>
      <c r="B266" t="str">
        <f t="shared" si="263"/>
        <v>November</v>
      </c>
      <c r="C266">
        <f t="shared" si="318"/>
        <v>2044</v>
      </c>
      <c r="D266">
        <f t="shared" si="265"/>
        <v>204411</v>
      </c>
      <c r="E266">
        <f t="shared" ref="E266:F266" si="340">E254+1</f>
        <v>63</v>
      </c>
      <c r="F266">
        <f t="shared" si="340"/>
        <v>61</v>
      </c>
      <c r="G266" s="11">
        <f>G265*IF($B266="January",(1+IF(C266&gt;Personal!$L$18+1,Calculations!$B$14,Calculations!$B$13)),1)</f>
        <v>2387.15691292055</v>
      </c>
      <c r="H266" s="11">
        <f>IF(AND(Career!$F$15="Yes",$E266=62,$E265=61),G266,H265*IF($B266="January",(1+IF(C266&gt;Personal!$L$18+1,Calculations!$C$14,Calculations!$C$13)),1))</f>
        <v>2363.8675771847397</v>
      </c>
      <c r="I266" s="11">
        <f>H266*(1-'Retiree Assumptions'!$F$8)</f>
        <v>2080.2034679225708</v>
      </c>
      <c r="J266" s="11"/>
      <c r="K266">
        <f>IF(OR(AND(L267=0,L266&gt;0,S266=0,S265&gt;0),AND(L266=0,L265&gt;0,S266&gt;0,S265&gt;0),AND(L255=0,L254&gt;0,S254=0),AND(B266="February",C266&gt;=Personal!$G$28,C266&lt;=Personal!$G$28+5,L265&gt;0),AND(B266="February",MOD(C266-Personal!$G$28,5)=0,L265&gt;0)),K265+1,K265)</f>
        <v>1</v>
      </c>
      <c r="L266">
        <f>IF(AND(C266&gt;=Personal!$G$28,MAX(L$5:L265)&lt;$AO$8,OR(S265&gt;0,S266&gt;0)),L265+1,0)</f>
        <v>0</v>
      </c>
      <c r="M266" t="str">
        <f>IF(AND(C266&gt;=Personal!$G$28,MAX(L$5:L265)&lt;$AO$8,OR(S265&gt;0,S266&gt;0)),L265+1,"")</f>
        <v/>
      </c>
      <c r="N266">
        <f t="shared" si="328"/>
        <v>2044</v>
      </c>
      <c r="O266">
        <f t="shared" si="329"/>
        <v>61</v>
      </c>
      <c r="P266" s="11">
        <f t="shared" si="337"/>
        <v>24962.441615070849</v>
      </c>
      <c r="Q266" s="11">
        <f>$AD266*I266/(Calculations!$C$18^(A266-1+Calculations!$B$1/30))</f>
        <v>892.64424180882088</v>
      </c>
      <c r="R266" s="11">
        <f>IF(Q266=0,0,SUM(Q266:Q$1071)*I266/Q266)</f>
        <v>483359.45760513161</v>
      </c>
      <c r="S266" s="11">
        <f>IF(S265&gt;0,MAX((S265+I266/2)*(Calculations!$C$18-1)+S265-I266,0),IF(AND(Personal!$G$28=Valuation!C266,Personal!$G$28&gt;Valuation!C265),Personal!$G$26,0))</f>
        <v>0</v>
      </c>
      <c r="T266">
        <f t="shared" si="320"/>
        <v>0</v>
      </c>
      <c r="U266" s="11"/>
      <c r="V266" s="121">
        <f>VLOOKUP(E266,Rates2,5)*VLOOKUP(E266,Mort_Imp_Retirees,C266-'Mort Imp Cume'!$C$4+2)</f>
        <v>4.2629602668180851E-4</v>
      </c>
      <c r="W266" s="15">
        <f t="shared" si="330"/>
        <v>0.99957370397331824</v>
      </c>
      <c r="X266" s="121">
        <f>VLOOKUP(F266,Rates2,6)*VLOOKUP(F266,Mort_Imp_Survivors,C266-'Mort Imp Cume'!$C$4+2)</f>
        <v>2.3392127883054267E-4</v>
      </c>
      <c r="Y266" s="15">
        <f t="shared" si="331"/>
        <v>0.9997660787211694</v>
      </c>
      <c r="Z266" s="121">
        <f>VLOOKUP(F266,Rates2,7)*VLOOKUP(F266,Mort_Imp_Survivors,C266-'Mort Imp Cume'!$C$4+2)</f>
        <v>5.7000700968188776E-4</v>
      </c>
      <c r="AA266" s="15">
        <f t="shared" si="332"/>
        <v>0.99942999299031809</v>
      </c>
      <c r="AB266" s="68">
        <f>PRODUCT(W$4:W265)</f>
        <v>0.95246904118710451</v>
      </c>
      <c r="AC266" s="15">
        <f>PRODUCT(Y$4:Y265)</f>
        <v>0.96826387854580043</v>
      </c>
      <c r="AD266" s="15">
        <f>PRODUCT(AA$4:AA265)</f>
        <v>0.91327662257346109</v>
      </c>
      <c r="AE266" s="15">
        <f t="shared" si="321"/>
        <v>0.92224136801462553</v>
      </c>
      <c r="AF266" s="15">
        <f t="shared" si="322"/>
        <v>3.0227673172478965E-2</v>
      </c>
      <c r="AG266" s="15">
        <f t="shared" si="323"/>
        <v>3.9305586518287403E-4</v>
      </c>
      <c r="AH266" s="15">
        <f t="shared" si="324"/>
        <v>4.478517096177026E-2</v>
      </c>
      <c r="AI266" s="15">
        <f t="shared" si="333"/>
        <v>2.7457878511252462E-3</v>
      </c>
      <c r="AJ266" s="15">
        <f t="shared" si="334"/>
        <v>4.0603376779549448E-4</v>
      </c>
      <c r="AK266" s="15">
        <f t="shared" si="325"/>
        <v>2.4125974157442111E-4</v>
      </c>
      <c r="AL266">
        <f>IF(AL265&gt;0,AL265+1,IF(AND(B266="January",C266&gt;=Personal!$G$28,F266&lt;=100,AL265=0),1,0))</f>
        <v>0</v>
      </c>
      <c r="AM266">
        <f t="shared" si="335"/>
        <v>0</v>
      </c>
    </row>
    <row r="267" spans="1:39" x14ac:dyDescent="0.2">
      <c r="A267">
        <f t="shared" si="326"/>
        <v>263</v>
      </c>
      <c r="B267" t="str">
        <f t="shared" si="263"/>
        <v>December</v>
      </c>
      <c r="C267">
        <f t="shared" si="318"/>
        <v>2044</v>
      </c>
      <c r="D267">
        <f t="shared" si="265"/>
        <v>204412</v>
      </c>
      <c r="E267">
        <f t="shared" ref="E267:F267" si="341">E255+1</f>
        <v>63</v>
      </c>
      <c r="F267">
        <f t="shared" si="341"/>
        <v>61</v>
      </c>
      <c r="G267" s="11">
        <f>G266*IF($B267="January",(1+IF(C267&gt;Personal!$L$18+1,Calculations!$B$14,Calculations!$B$13)),1)</f>
        <v>2387.15691292055</v>
      </c>
      <c r="H267" s="11">
        <f>IF(AND(Career!$F$15="Yes",$E267=62,$E266=61),G267,H266*IF($B267="January",(1+IF(C267&gt;Personal!$L$18+1,Calculations!$C$14,Calculations!$C$13)),1))</f>
        <v>2363.8675771847397</v>
      </c>
      <c r="I267" s="11">
        <f>H267*(1-'Retiree Assumptions'!$F$8)</f>
        <v>2080.2034679225708</v>
      </c>
      <c r="J267" s="11"/>
      <c r="K267">
        <f>IF(OR(AND(L268=0,L267&gt;0,S267=0,S266&gt;0),AND(L267=0,L266&gt;0,S267&gt;0,S266&gt;0),AND(L256=0,L255&gt;0,S255=0),AND(B267="February",C267&gt;=Personal!$G$28,C267&lt;=Personal!$G$28+5,L266&gt;0),AND(B267="February",MOD(C267-Personal!$G$28,5)=0,L266&gt;0)),K266+1,K266)</f>
        <v>1</v>
      </c>
      <c r="L267">
        <f>IF(AND(C267&gt;=Personal!$G$28,MAX(L$5:L266)&lt;$AO$8,OR(S266&gt;0,S267&gt;0)),L266+1,0)</f>
        <v>0</v>
      </c>
      <c r="M267" t="str">
        <f>IF(AND(C267&gt;=Personal!$G$28,MAX(L$5:L266)&lt;$AO$8,OR(S266&gt;0,S267&gt;0)),L266+1,"")</f>
        <v/>
      </c>
      <c r="N267">
        <f t="shared" si="328"/>
        <v>2044</v>
      </c>
      <c r="O267">
        <f t="shared" si="329"/>
        <v>61</v>
      </c>
      <c r="P267" s="11">
        <f t="shared" si="337"/>
        <v>24962.441615070849</v>
      </c>
      <c r="Q267" s="11">
        <f>$AD267*I267/(Calculations!$C$18^(A267-1+Calculations!$B$1/30))</f>
        <v>889.56720637406625</v>
      </c>
      <c r="R267" s="11">
        <f>IF(Q267=0,0,SUM(Q267:Q$1071)*I267/Q267)</f>
        <v>482944.01123299816</v>
      </c>
      <c r="S267" s="11">
        <f>IF(S266&gt;0,MAX((S266+I267/2)*(Calculations!$C$18-1)+S266-I267,0),IF(AND(Personal!$G$28=Valuation!C267,Personal!$G$28&gt;Valuation!C266),Personal!$G$26,0))</f>
        <v>0</v>
      </c>
      <c r="T267">
        <f t="shared" si="320"/>
        <v>0</v>
      </c>
      <c r="U267" s="11"/>
      <c r="V267" s="121">
        <f>VLOOKUP(E267,Rates2,5)*VLOOKUP(E267,Mort_Imp_Retirees,C267-'Mort Imp Cume'!$C$4+2)</f>
        <v>4.2629602668180851E-4</v>
      </c>
      <c r="W267" s="15">
        <f t="shared" si="330"/>
        <v>0.99957370397331824</v>
      </c>
      <c r="X267" s="121">
        <f>VLOOKUP(F267,Rates2,6)*VLOOKUP(F267,Mort_Imp_Survivors,C267-'Mort Imp Cume'!$C$4+2)</f>
        <v>2.3392127883054267E-4</v>
      </c>
      <c r="Y267" s="15">
        <f t="shared" si="331"/>
        <v>0.9997660787211694</v>
      </c>
      <c r="Z267" s="121">
        <f>VLOOKUP(F267,Rates2,7)*VLOOKUP(F267,Mort_Imp_Survivors,C267-'Mort Imp Cume'!$C$4+2)</f>
        <v>5.7000700968188776E-4</v>
      </c>
      <c r="AA267" s="15">
        <f t="shared" si="332"/>
        <v>0.99942999299031809</v>
      </c>
      <c r="AB267" s="68">
        <f>PRODUCT(W$4:W266)</f>
        <v>0.95206300741930905</v>
      </c>
      <c r="AC267" s="15">
        <f>PRODUCT(Y$4:Y266)</f>
        <v>0.9680373810210855</v>
      </c>
      <c r="AD267" s="15">
        <f>PRODUCT(AA$4:AA266)</f>
        <v>0.91275604849681558</v>
      </c>
      <c r="AE267" s="15">
        <f t="shared" si="321"/>
        <v>0.92163258026924622</v>
      </c>
      <c r="AF267" s="15">
        <f t="shared" si="322"/>
        <v>3.0430427150062826E-2</v>
      </c>
      <c r="AG267" s="15">
        <f t="shared" si="323"/>
        <v>3.9279640209406475E-4</v>
      </c>
      <c r="AH267" s="15">
        <f t="shared" si="324"/>
        <v>4.5152698965575118E-2</v>
      </c>
      <c r="AI267" s="15">
        <f t="shared" si="333"/>
        <v>2.7842936151158404E-3</v>
      </c>
      <c r="AJ267" s="15">
        <f t="shared" si="334"/>
        <v>4.058606772135846E-4</v>
      </c>
      <c r="AK267" s="15">
        <f t="shared" si="325"/>
        <v>2.4132682670490878E-4</v>
      </c>
      <c r="AL267">
        <f>IF(AL266&gt;0,AL266+1,IF(AND(B267="January",C267&gt;=Personal!$G$28,F267&lt;=100,AL266=0),1,0))</f>
        <v>0</v>
      </c>
      <c r="AM267">
        <f t="shared" si="335"/>
        <v>0</v>
      </c>
    </row>
    <row r="268" spans="1:39" x14ac:dyDescent="0.2">
      <c r="A268">
        <f t="shared" si="326"/>
        <v>264</v>
      </c>
      <c r="B268" t="str">
        <f t="shared" si="263"/>
        <v>January</v>
      </c>
      <c r="C268">
        <f t="shared" si="318"/>
        <v>2045</v>
      </c>
      <c r="D268">
        <f t="shared" si="265"/>
        <v>204501</v>
      </c>
      <c r="E268">
        <f t="shared" ref="E268:F268" si="342">E256+1</f>
        <v>64</v>
      </c>
      <c r="F268">
        <f t="shared" si="342"/>
        <v>62</v>
      </c>
      <c r="G268" s="11">
        <f>G267*IF($B268="January",(1+IF(C268&gt;Personal!$L$18+1,Calculations!$B$14,Calculations!$B$13)),1)</f>
        <v>2446.8358357435636</v>
      </c>
      <c r="H268" s="11">
        <f>IF(AND(Career!$F$15="Yes",$E268=62,$E267=61),G268,H267*IF($B268="January",(1+IF(C268&gt;Personal!$L$18+1,Calculations!$C$14,Calculations!$C$13)),1))</f>
        <v>2399.3255908425108</v>
      </c>
      <c r="I268" s="11">
        <f>H268*(1-'Retiree Assumptions'!$F$8)</f>
        <v>2111.4065199414094</v>
      </c>
      <c r="J268" s="11"/>
      <c r="K268">
        <f>IF(OR(AND(L269=0,L268&gt;0,S268=0,S267&gt;0),AND(L268=0,L267&gt;0,S268&gt;0,S267&gt;0),AND(L257=0,L256&gt;0,S256=0),AND(B268="February",C268&gt;=Personal!$G$28,C268&lt;=Personal!$G$28+5,L267&gt;0),AND(B268="February",MOD(C268-Personal!$G$28,5)=0,L267&gt;0)),K267+1,K267)</f>
        <v>1</v>
      </c>
      <c r="L268">
        <f>IF(AND(C268&gt;=Personal!$G$28,MAX(L$5:L267)&lt;$AO$8,OR(S267&gt;0,S268&gt;0)),L267+1,0)</f>
        <v>0</v>
      </c>
      <c r="M268" t="str">
        <f>IF(AND(C268&gt;=Personal!$G$28,MAX(L$5:L267)&lt;$AO$8,OR(S267&gt;0,S268&gt;0)),L267+1,"")</f>
        <v/>
      </c>
      <c r="N268">
        <f t="shared" si="328"/>
        <v>2045</v>
      </c>
      <c r="O268">
        <f t="shared" si="329"/>
        <v>62</v>
      </c>
      <c r="P268" s="11">
        <f t="shared" si="337"/>
        <v>25336.878239296915</v>
      </c>
      <c r="Q268" s="11">
        <f>$AD268*I268/(Calculations!$C$18^(A268-1+Calculations!$B$1/30))</f>
        <v>899.79828946012003</v>
      </c>
      <c r="R268" s="11">
        <f>IF(Q268=0,0,SUM(Q268:Q$1071)*I268/Q268)</f>
        <v>482527.12782137055</v>
      </c>
      <c r="S268" s="11">
        <f>IF(S267&gt;0,MAX((S267+I268/2)*(Calculations!$C$18-1)+S267-I268,0),IF(AND(Personal!$G$28=Valuation!C268,Personal!$G$28&gt;Valuation!C267),Personal!$G$26,0))</f>
        <v>0</v>
      </c>
      <c r="T268">
        <f t="shared" si="320"/>
        <v>0</v>
      </c>
      <c r="U268" s="11"/>
      <c r="V268" s="121">
        <f>VLOOKUP(E268,Rates2,5)*VLOOKUP(E268,Mort_Imp_Retirees,C268-'Mort Imp Cume'!$C$4+2)</f>
        <v>4.7964653457980048E-4</v>
      </c>
      <c r="W268" s="15">
        <f t="shared" si="330"/>
        <v>0.99952035346542023</v>
      </c>
      <c r="X268" s="121">
        <f>VLOOKUP(F268,Rates2,6)*VLOOKUP(F268,Mort_Imp_Survivors,C268-'Mort Imp Cume'!$C$4+2)</f>
        <v>2.4815642998814099E-4</v>
      </c>
      <c r="Y268" s="15">
        <f t="shared" si="331"/>
        <v>0.9997518435700119</v>
      </c>
      <c r="Z268" s="121">
        <f>VLOOKUP(F268,Rates2,7)*VLOOKUP(F268,Mort_Imp_Survivors,C268-'Mort Imp Cume'!$C$4+2)</f>
        <v>6.0118283106014596E-4</v>
      </c>
      <c r="AA268" s="15">
        <f t="shared" si="332"/>
        <v>0.99939881716893986</v>
      </c>
      <c r="AB268" s="68">
        <f>PRODUCT(W$4:W267)</f>
        <v>0.95165714674209556</v>
      </c>
      <c r="AC268" s="15">
        <f>PRODUCT(Y$4:Y267)</f>
        <v>0.96781093647896121</v>
      </c>
      <c r="AD268" s="15">
        <f>PRODUCT(AA$4:AA267)</f>
        <v>0.91223577115104282</v>
      </c>
      <c r="AE268" s="15">
        <f t="shared" si="321"/>
        <v>0.92102419439536376</v>
      </c>
      <c r="AF268" s="15">
        <f t="shared" si="322"/>
        <v>3.0632952346731843E-2</v>
      </c>
      <c r="AG268" s="15">
        <f t="shared" si="323"/>
        <v>4.4165643601677847E-4</v>
      </c>
      <c r="AH268" s="15">
        <f t="shared" si="324"/>
        <v>4.5519758012752751E-2</v>
      </c>
      <c r="AI268" s="15">
        <f t="shared" si="333"/>
        <v>2.8230952451516467E-3</v>
      </c>
      <c r="AJ268" s="15">
        <f t="shared" si="334"/>
        <v>4.5645905254294682E-4</v>
      </c>
      <c r="AK268" s="15">
        <f t="shared" si="325"/>
        <v>2.5592377300513649E-4</v>
      </c>
      <c r="AL268">
        <f>IF(AL267&gt;0,AL267+1,IF(AND(B268="January",C268&gt;=Personal!$G$28,F268&lt;=100,AL267=0),1,0))</f>
        <v>0</v>
      </c>
      <c r="AM268">
        <f t="shared" si="335"/>
        <v>0</v>
      </c>
    </row>
    <row r="269" spans="1:39" x14ac:dyDescent="0.2">
      <c r="A269">
        <f t="shared" si="326"/>
        <v>265</v>
      </c>
      <c r="B269" t="str">
        <f t="shared" si="263"/>
        <v>February</v>
      </c>
      <c r="C269">
        <f t="shared" si="318"/>
        <v>2045</v>
      </c>
      <c r="D269">
        <f t="shared" si="265"/>
        <v>204502</v>
      </c>
      <c r="E269">
        <f t="shared" ref="E269:F269" si="343">E257+1</f>
        <v>64</v>
      </c>
      <c r="F269">
        <f t="shared" si="343"/>
        <v>62</v>
      </c>
      <c r="G269" s="11">
        <f>G268*IF($B269="January",(1+IF(C269&gt;Personal!$L$18+1,Calculations!$B$14,Calculations!$B$13)),1)</f>
        <v>2446.8358357435636</v>
      </c>
      <c r="H269" s="11">
        <f>IF(AND(Career!$F$15="Yes",$E269=62,$E268=61),G269,H268*IF($B269="January",(1+IF(C269&gt;Personal!$L$18+1,Calculations!$C$14,Calculations!$C$13)),1))</f>
        <v>2399.3255908425108</v>
      </c>
      <c r="I269" s="11">
        <f>H269*(1-'Retiree Assumptions'!$F$8)</f>
        <v>2111.4065199414094</v>
      </c>
      <c r="J269" s="11"/>
      <c r="K269">
        <f>IF(OR(AND(L270=0,L269&gt;0,S269=0,S268&gt;0),AND(L269=0,L268&gt;0,S269&gt;0,S268&gt;0),AND(L258=0,L257&gt;0,S257=0),AND(B269="February",C269&gt;=Personal!$G$28,C269&lt;=Personal!$G$28+5,L268&gt;0),AND(B269="February",MOD(C269-Personal!$G$28,5)=0,L268&gt;0)),K268+1,K268)</f>
        <v>1</v>
      </c>
      <c r="L269">
        <f>IF(AND(C269&gt;=Personal!$G$28,MAX(L$5:L268)&lt;$AO$8,OR(S268&gt;0,S269&gt;0)),L268+1,0)</f>
        <v>0</v>
      </c>
      <c r="M269" t="str">
        <f>IF(AND(C269&gt;=Personal!$G$28,MAX(L$5:L268)&lt;$AO$8,OR(S268&gt;0,S269&gt;0)),L268+1,"")</f>
        <v/>
      </c>
      <c r="N269">
        <f t="shared" si="328"/>
        <v>2045</v>
      </c>
      <c r="O269">
        <f t="shared" si="329"/>
        <v>62</v>
      </c>
      <c r="P269" s="11">
        <f t="shared" si="337"/>
        <v>25336.878239296915</v>
      </c>
      <c r="Q269" s="11">
        <f>$AD269*I269/(Calculations!$C$18^(A269-1+Calculations!$B$1/30))</f>
        <v>896.66862209933356</v>
      </c>
      <c r="R269" s="11">
        <f>IF(Q269=0,0,SUM(Q269:Q$1071)*I269/Q269)</f>
        <v>482092.5296178009</v>
      </c>
      <c r="S269" s="11">
        <f>IF(S268&gt;0,MAX((S268+I269/2)*(Calculations!$C$18-1)+S268-I269,0),IF(AND(Personal!$G$28=Valuation!C269,Personal!$G$28&gt;Valuation!C268),Personal!$G$26,0))</f>
        <v>0</v>
      </c>
      <c r="T269">
        <f t="shared" si="320"/>
        <v>0</v>
      </c>
      <c r="U269" s="11"/>
      <c r="V269" s="121">
        <f>VLOOKUP(E269,Rates2,5)*VLOOKUP(E269,Mort_Imp_Retirees,C269-'Mort Imp Cume'!$C$4+2)</f>
        <v>4.7964653457980048E-4</v>
      </c>
      <c r="W269" s="15">
        <f t="shared" si="330"/>
        <v>0.99952035346542023</v>
      </c>
      <c r="X269" s="121">
        <f>VLOOKUP(F269,Rates2,6)*VLOOKUP(F269,Mort_Imp_Survivors,C269-'Mort Imp Cume'!$C$4+2)</f>
        <v>2.4815642998814099E-4</v>
      </c>
      <c r="Y269" s="15">
        <f t="shared" si="331"/>
        <v>0.9997518435700119</v>
      </c>
      <c r="Z269" s="121">
        <f>VLOOKUP(F269,Rates2,7)*VLOOKUP(F269,Mort_Imp_Survivors,C269-'Mort Imp Cume'!$C$4+2)</f>
        <v>6.0118283106014596E-4</v>
      </c>
      <c r="AA269" s="15">
        <f t="shared" si="332"/>
        <v>0.99939881716893986</v>
      </c>
      <c r="AB269" s="68">
        <f>PRODUCT(W$4:W268)</f>
        <v>0.95120068768955268</v>
      </c>
      <c r="AC269" s="15">
        <f>PRODUCT(Y$4:Y268)</f>
        <v>0.96757076797206121</v>
      </c>
      <c r="AD269" s="15">
        <f>PRODUCT(AA$4:AA268)</f>
        <v>0.91168735066754791</v>
      </c>
      <c r="AE269" s="15">
        <f t="shared" si="321"/>
        <v>0.92035397988333323</v>
      </c>
      <c r="AF269" s="15">
        <f t="shared" si="322"/>
        <v>3.0846707806219446E-2</v>
      </c>
      <c r="AG269" s="15">
        <f t="shared" si="323"/>
        <v>4.4133504972252975E-4</v>
      </c>
      <c r="AH269" s="15">
        <f t="shared" si="324"/>
        <v>4.5934048751778249E-2</v>
      </c>
      <c r="AI269" s="15">
        <f t="shared" si="333"/>
        <v>2.8652635586690761E-3</v>
      </c>
      <c r="AJ269" s="15">
        <f t="shared" si="334"/>
        <v>4.5624011354021701E-4</v>
      </c>
      <c r="AK269" s="15">
        <f t="shared" si="325"/>
        <v>2.5600651944387412E-4</v>
      </c>
      <c r="AL269">
        <f>IF(AL268&gt;0,AL268+1,IF(AND(B269="January",C269&gt;=Personal!$G$28,F269&lt;=100,AL268=0),1,0))</f>
        <v>0</v>
      </c>
      <c r="AM269">
        <f t="shared" si="335"/>
        <v>0</v>
      </c>
    </row>
    <row r="270" spans="1:39" x14ac:dyDescent="0.2">
      <c r="A270">
        <f t="shared" si="326"/>
        <v>266</v>
      </c>
      <c r="B270" t="str">
        <f t="shared" si="263"/>
        <v>March</v>
      </c>
      <c r="C270">
        <f t="shared" si="318"/>
        <v>2045</v>
      </c>
      <c r="D270">
        <f t="shared" si="265"/>
        <v>204503</v>
      </c>
      <c r="E270">
        <f t="shared" ref="E270:F270" si="344">E258+1</f>
        <v>64</v>
      </c>
      <c r="F270">
        <f t="shared" si="344"/>
        <v>62</v>
      </c>
      <c r="G270" s="11">
        <f>G269*IF($B270="January",(1+IF(C270&gt;Personal!$L$18+1,Calculations!$B$14,Calculations!$B$13)),1)</f>
        <v>2446.8358357435636</v>
      </c>
      <c r="H270" s="11">
        <f>IF(AND(Career!$F$15="Yes",$E270=62,$E269=61),G270,H269*IF($B270="January",(1+IF(C270&gt;Personal!$L$18+1,Calculations!$C$14,Calculations!$C$13)),1))</f>
        <v>2399.3255908425108</v>
      </c>
      <c r="I270" s="11">
        <f>H270*(1-'Retiree Assumptions'!$F$8)</f>
        <v>2111.4065199414094</v>
      </c>
      <c r="J270" s="11"/>
      <c r="K270">
        <f>IF(OR(AND(L271=0,L270&gt;0,S270=0,S269&gt;0),AND(L270=0,L269&gt;0,S270&gt;0,S269&gt;0),AND(L259=0,L258&gt;0,S258=0),AND(B270="February",C270&gt;=Personal!$G$28,C270&lt;=Personal!$G$28+5,L269&gt;0),AND(B270="February",MOD(C270-Personal!$G$28,5)=0,L269&gt;0)),K269+1,K269)</f>
        <v>1</v>
      </c>
      <c r="L270">
        <f>IF(AND(C270&gt;=Personal!$G$28,MAX(L$5:L269)&lt;$AO$8,OR(S269&gt;0,S270&gt;0)),L269+1,0)</f>
        <v>0</v>
      </c>
      <c r="M270" t="str">
        <f>IF(AND(C270&gt;=Personal!$G$28,MAX(L$5:L269)&lt;$AO$8,OR(S269&gt;0,S270&gt;0)),L269+1,"")</f>
        <v/>
      </c>
      <c r="N270">
        <f t="shared" si="328"/>
        <v>2045</v>
      </c>
      <c r="O270">
        <f t="shared" si="329"/>
        <v>62</v>
      </c>
      <c r="P270" s="11">
        <f t="shared" si="337"/>
        <v>25336.878239296915</v>
      </c>
      <c r="Q270" s="11">
        <f>$AD270*I270/(Calculations!$C$18^(A270-1+Calculations!$B$1/30))</f>
        <v>893.54984030912885</v>
      </c>
      <c r="R270" s="11">
        <f>IF(Q270=0,0,SUM(Q270:Q$1071)*I270/Q270)</f>
        <v>481656.4145240676</v>
      </c>
      <c r="S270" s="11">
        <f>IF(S269&gt;0,MAX((S269+I270/2)*(Calculations!$C$18-1)+S269-I270,0),IF(AND(Personal!$G$28=Valuation!C270,Personal!$G$28&gt;Valuation!C269),Personal!$G$26,0))</f>
        <v>0</v>
      </c>
      <c r="T270">
        <f t="shared" si="320"/>
        <v>0</v>
      </c>
      <c r="U270" s="11"/>
      <c r="V270" s="121">
        <f>VLOOKUP(E270,Rates2,5)*VLOOKUP(E270,Mort_Imp_Retirees,C270-'Mort Imp Cume'!$C$4+2)</f>
        <v>4.7964653457980048E-4</v>
      </c>
      <c r="W270" s="15">
        <f t="shared" si="330"/>
        <v>0.99952035346542023</v>
      </c>
      <c r="X270" s="121">
        <f>VLOOKUP(F270,Rates2,6)*VLOOKUP(F270,Mort_Imp_Survivors,C270-'Mort Imp Cume'!$C$4+2)</f>
        <v>2.4815642998814099E-4</v>
      </c>
      <c r="Y270" s="15">
        <f t="shared" si="331"/>
        <v>0.9997518435700119</v>
      </c>
      <c r="Z270" s="121">
        <f>VLOOKUP(F270,Rates2,7)*VLOOKUP(F270,Mort_Imp_Survivors,C270-'Mort Imp Cume'!$C$4+2)</f>
        <v>6.0118283106014596E-4</v>
      </c>
      <c r="AA270" s="15">
        <f t="shared" si="332"/>
        <v>0.99939881716893986</v>
      </c>
      <c r="AB270" s="68">
        <f>PRODUCT(W$4:W269)</f>
        <v>0.95074444757601251</v>
      </c>
      <c r="AC270" s="15">
        <f>PRODUCT(Y$4:Y269)</f>
        <v>0.96733065906452043</v>
      </c>
      <c r="AD270" s="15">
        <f>PRODUCT(AA$4:AA269)</f>
        <v>0.91113925988503186</v>
      </c>
      <c r="AE270" s="15">
        <f t="shared" si="321"/>
        <v>0.91968425307563761</v>
      </c>
      <c r="AF270" s="15">
        <f t="shared" si="322"/>
        <v>3.1060194500374939E-2</v>
      </c>
      <c r="AG270" s="15">
        <f t="shared" si="323"/>
        <v>4.4101389729592504E-4</v>
      </c>
      <c r="AH270" s="15">
        <f t="shared" si="324"/>
        <v>4.6347769040030136E-2</v>
      </c>
      <c r="AI270" s="15">
        <f t="shared" si="333"/>
        <v>2.9077833839573144E-3</v>
      </c>
      <c r="AJ270" s="15">
        <f t="shared" si="334"/>
        <v>4.5602127955082116E-4</v>
      </c>
      <c r="AK270" s="15">
        <f t="shared" si="325"/>
        <v>2.5608904396436728E-4</v>
      </c>
      <c r="AL270">
        <f>IF(AL269&gt;0,AL269+1,IF(AND(B270="January",C270&gt;=Personal!$G$28,F270&lt;=100,AL269=0),1,0))</f>
        <v>0</v>
      </c>
      <c r="AM270">
        <f t="shared" si="335"/>
        <v>0</v>
      </c>
    </row>
    <row r="271" spans="1:39" x14ac:dyDescent="0.2">
      <c r="A271">
        <f t="shared" si="326"/>
        <v>267</v>
      </c>
      <c r="B271" t="str">
        <f t="shared" si="263"/>
        <v>April</v>
      </c>
      <c r="C271">
        <f t="shared" si="318"/>
        <v>2045</v>
      </c>
      <c r="D271">
        <f t="shared" si="265"/>
        <v>204504</v>
      </c>
      <c r="E271">
        <f t="shared" ref="E271:F271" si="345">E259+1</f>
        <v>64</v>
      </c>
      <c r="F271">
        <f t="shared" si="345"/>
        <v>62</v>
      </c>
      <c r="G271" s="11">
        <f>G270*IF($B271="January",(1+IF(C271&gt;Personal!$L$18+1,Calculations!$B$14,Calculations!$B$13)),1)</f>
        <v>2446.8358357435636</v>
      </c>
      <c r="H271" s="11">
        <f>IF(AND(Career!$F$15="Yes",$E271=62,$E270=61),G271,H270*IF($B271="January",(1+IF(C271&gt;Personal!$L$18+1,Calculations!$C$14,Calculations!$C$13)),1))</f>
        <v>2399.3255908425108</v>
      </c>
      <c r="I271" s="11">
        <f>H271*(1-'Retiree Assumptions'!$F$8)</f>
        <v>2111.4065199414094</v>
      </c>
      <c r="J271" s="11"/>
      <c r="K271">
        <f>IF(OR(AND(L272=0,L271&gt;0,S271=0,S270&gt;0),AND(L271=0,L270&gt;0,S271&gt;0,S270&gt;0),AND(L260=0,L259&gt;0,S259=0),AND(B271="February",C271&gt;=Personal!$G$28,C271&lt;=Personal!$G$28+5,L270&gt;0),AND(B271="February",MOD(C271-Personal!$G$28,5)=0,L270&gt;0)),K270+1,K270)</f>
        <v>1</v>
      </c>
      <c r="L271">
        <f>IF(AND(C271&gt;=Personal!$G$28,MAX(L$5:L270)&lt;$AO$8,OR(S270&gt;0,S271&gt;0)),L270+1,0)</f>
        <v>0</v>
      </c>
      <c r="M271" t="str">
        <f>IF(AND(C271&gt;=Personal!$G$28,MAX(L$5:L270)&lt;$AO$8,OR(S270&gt;0,S271&gt;0)),L270+1,"")</f>
        <v/>
      </c>
      <c r="N271">
        <f t="shared" si="328"/>
        <v>2045</v>
      </c>
      <c r="O271">
        <f t="shared" si="329"/>
        <v>62</v>
      </c>
      <c r="P271" s="11">
        <f t="shared" si="337"/>
        <v>25336.878239296915</v>
      </c>
      <c r="Q271" s="11">
        <f>$AD271*I271/(Calculations!$C$18^(A271-1+Calculations!$B$1/30))</f>
        <v>890.4419062274477</v>
      </c>
      <c r="R271" s="11">
        <f>IF(Q271=0,0,SUM(Q271:Q$1071)*I271/Q271)</f>
        <v>481218.77724572719</v>
      </c>
      <c r="S271" s="11">
        <f>IF(S270&gt;0,MAX((S270+I271/2)*(Calculations!$C$18-1)+S270-I271,0),IF(AND(Personal!$G$28=Valuation!C271,Personal!$G$28&gt;Valuation!C270),Personal!$G$26,0))</f>
        <v>0</v>
      </c>
      <c r="T271">
        <f t="shared" si="320"/>
        <v>0</v>
      </c>
      <c r="U271" s="11"/>
      <c r="V271" s="121">
        <f>VLOOKUP(E271,Rates2,5)*VLOOKUP(E271,Mort_Imp_Retirees,C271-'Mort Imp Cume'!$C$4+2)</f>
        <v>4.7964653457980048E-4</v>
      </c>
      <c r="W271" s="15">
        <f t="shared" si="330"/>
        <v>0.99952035346542023</v>
      </c>
      <c r="X271" s="121">
        <f>VLOOKUP(F271,Rates2,6)*VLOOKUP(F271,Mort_Imp_Survivors,C271-'Mort Imp Cume'!$C$4+2)</f>
        <v>2.4815642998814099E-4</v>
      </c>
      <c r="Y271" s="15">
        <f t="shared" si="331"/>
        <v>0.9997518435700119</v>
      </c>
      <c r="Z271" s="121">
        <f>VLOOKUP(F271,Rates2,7)*VLOOKUP(F271,Mort_Imp_Survivors,C271-'Mort Imp Cume'!$C$4+2)</f>
        <v>6.0118283106014596E-4</v>
      </c>
      <c r="AA271" s="15">
        <f t="shared" si="332"/>
        <v>0.99939881716893986</v>
      </c>
      <c r="AB271" s="68">
        <f>PRODUCT(W$4:W270)</f>
        <v>0.95028842629646171</v>
      </c>
      <c r="AC271" s="15">
        <f>PRODUCT(Y$4:Y270)</f>
        <v>0.96709060974154892</v>
      </c>
      <c r="AD271" s="15">
        <f>PRODUCT(AA$4:AA270)</f>
        <v>0.9105914986052841</v>
      </c>
      <c r="AE271" s="15">
        <f t="shared" si="321"/>
        <v>0.91901501361738214</v>
      </c>
      <c r="AF271" s="15">
        <f t="shared" si="322"/>
        <v>3.1273412679079578E-2</v>
      </c>
      <c r="AG271" s="15">
        <f t="shared" si="323"/>
        <v>4.4069297856678247E-4</v>
      </c>
      <c r="AH271" s="15">
        <f t="shared" si="324"/>
        <v>4.6760919454321252E-2</v>
      </c>
      <c r="AI271" s="15">
        <f t="shared" si="333"/>
        <v>2.9506542492170329E-3</v>
      </c>
      <c r="AJ271" s="15">
        <f t="shared" si="334"/>
        <v>4.5580255052439002E-4</v>
      </c>
      <c r="AK271" s="15">
        <f t="shared" si="325"/>
        <v>2.5617134682531665E-4</v>
      </c>
      <c r="AL271">
        <f>IF(AL270&gt;0,AL270+1,IF(AND(B271="January",C271&gt;=Personal!$G$28,F271&lt;=100,AL270=0),1,0))</f>
        <v>0</v>
      </c>
      <c r="AM271">
        <f t="shared" si="335"/>
        <v>0</v>
      </c>
    </row>
    <row r="272" spans="1:39" x14ac:dyDescent="0.2">
      <c r="A272">
        <f t="shared" si="326"/>
        <v>268</v>
      </c>
      <c r="B272" t="str">
        <f t="shared" ref="B272:B335" si="346">B260</f>
        <v>May</v>
      </c>
      <c r="C272">
        <f t="shared" si="318"/>
        <v>2045</v>
      </c>
      <c r="D272">
        <f t="shared" si="265"/>
        <v>204505</v>
      </c>
      <c r="E272">
        <f t="shared" ref="E272:F272" si="347">E260+1</f>
        <v>64</v>
      </c>
      <c r="F272">
        <f t="shared" si="347"/>
        <v>62</v>
      </c>
      <c r="G272" s="11">
        <f>G271*IF($B272="January",(1+IF(C272&gt;Personal!$L$18+1,Calculations!$B$14,Calculations!$B$13)),1)</f>
        <v>2446.8358357435636</v>
      </c>
      <c r="H272" s="11">
        <f>IF(AND(Career!$F$15="Yes",$E272=62,$E271=61),G272,H271*IF($B272="January",(1+IF(C272&gt;Personal!$L$18+1,Calculations!$C$14,Calculations!$C$13)),1))</f>
        <v>2399.3255908425108</v>
      </c>
      <c r="I272" s="11">
        <f>H272*(1-'Retiree Assumptions'!$F$8)</f>
        <v>2111.4065199414094</v>
      </c>
      <c r="J272" s="11"/>
      <c r="K272">
        <f>IF(OR(AND(L273=0,L272&gt;0,S272=0,S271&gt;0),AND(L272=0,L271&gt;0,S272&gt;0,S271&gt;0),AND(L261=0,L260&gt;0,S260=0),AND(B272="February",C272&gt;=Personal!$G$28,C272&lt;=Personal!$G$28+5,L271&gt;0),AND(B272="February",MOD(C272-Personal!$G$28,5)=0,L271&gt;0)),K271+1,K271)</f>
        <v>1</v>
      </c>
      <c r="L272">
        <f>IF(AND(C272&gt;=Personal!$G$28,MAX(L$5:L271)&lt;$AO$8,OR(S271&gt;0,S272&gt;0)),L271+1,0)</f>
        <v>0</v>
      </c>
      <c r="M272" t="str">
        <f>IF(AND(C272&gt;=Personal!$G$28,MAX(L$5:L271)&lt;$AO$8,OR(S271&gt;0,S272&gt;0)),L271+1,"")</f>
        <v/>
      </c>
      <c r="N272">
        <f t="shared" si="328"/>
        <v>2045</v>
      </c>
      <c r="O272">
        <f t="shared" si="329"/>
        <v>62</v>
      </c>
      <c r="P272" s="11">
        <f t="shared" si="337"/>
        <v>25336.878239296915</v>
      </c>
      <c r="Q272" s="11">
        <f>$AD272*I272/(Calculations!$C$18^(A272-1+Calculations!$B$1/30))</f>
        <v>887.34478212392378</v>
      </c>
      <c r="R272" s="11">
        <f>IF(Q272=0,0,SUM(Q272:Q$1071)*I272/Q272)</f>
        <v>480779.61246985639</v>
      </c>
      <c r="S272" s="11">
        <f>IF(S271&gt;0,MAX((S271+I272/2)*(Calculations!$C$18-1)+S271-I272,0),IF(AND(Personal!$G$28=Valuation!C272,Personal!$G$28&gt;Valuation!C271),Personal!$G$26,0))</f>
        <v>0</v>
      </c>
      <c r="T272">
        <f t="shared" si="320"/>
        <v>0</v>
      </c>
      <c r="U272" s="11"/>
      <c r="V272" s="121">
        <f>VLOOKUP(E272,Rates2,5)*VLOOKUP(E272,Mort_Imp_Retirees,C272-'Mort Imp Cume'!$C$4+2)</f>
        <v>4.7964653457980048E-4</v>
      </c>
      <c r="W272" s="15">
        <f t="shared" si="330"/>
        <v>0.99952035346542023</v>
      </c>
      <c r="X272" s="121">
        <f>VLOOKUP(F272,Rates2,6)*VLOOKUP(F272,Mort_Imp_Survivors,C272-'Mort Imp Cume'!$C$4+2)</f>
        <v>2.4815642998814099E-4</v>
      </c>
      <c r="Y272" s="15">
        <f t="shared" si="331"/>
        <v>0.9997518435700119</v>
      </c>
      <c r="Z272" s="121">
        <f>VLOOKUP(F272,Rates2,7)*VLOOKUP(F272,Mort_Imp_Survivors,C272-'Mort Imp Cume'!$C$4+2)</f>
        <v>6.0118283106014596E-4</v>
      </c>
      <c r="AA272" s="15">
        <f t="shared" si="332"/>
        <v>0.99939881716893986</v>
      </c>
      <c r="AB272" s="68">
        <f>PRODUCT(W$4:W271)</f>
        <v>0.94983262374593735</v>
      </c>
      <c r="AC272" s="15">
        <f>PRODUCT(Y$4:Y271)</f>
        <v>0.96685061998836042</v>
      </c>
      <c r="AD272" s="15">
        <f>PRODUCT(AA$4:AA271)</f>
        <v>0.91004406663021331</v>
      </c>
      <c r="AE272" s="15">
        <f t="shared" si="321"/>
        <v>0.91834626115393059</v>
      </c>
      <c r="AF272" s="15">
        <f t="shared" si="322"/>
        <v>3.148636259200676E-2</v>
      </c>
      <c r="AG272" s="15">
        <f t="shared" si="323"/>
        <v>4.4037229336504424E-4</v>
      </c>
      <c r="AH272" s="15">
        <f t="shared" si="324"/>
        <v>4.7173500570947512E-2</v>
      </c>
      <c r="AI272" s="15">
        <f t="shared" si="333"/>
        <v>2.9938756831151409E-3</v>
      </c>
      <c r="AJ272" s="15">
        <f t="shared" si="334"/>
        <v>4.5558392641057837E-4</v>
      </c>
      <c r="AK272" s="15">
        <f t="shared" si="325"/>
        <v>2.5625342828517606E-4</v>
      </c>
      <c r="AL272">
        <f>IF(AL271&gt;0,AL271+1,IF(AND(B272="January",C272&gt;=Personal!$G$28,F272&lt;=100,AL271=0),1,0))</f>
        <v>0</v>
      </c>
      <c r="AM272">
        <f t="shared" si="335"/>
        <v>0</v>
      </c>
    </row>
    <row r="273" spans="1:39" x14ac:dyDescent="0.2">
      <c r="A273">
        <f t="shared" si="326"/>
        <v>269</v>
      </c>
      <c r="B273" t="str">
        <f t="shared" si="346"/>
        <v>June</v>
      </c>
      <c r="C273">
        <f t="shared" si="318"/>
        <v>2045</v>
      </c>
      <c r="D273">
        <f t="shared" ref="D273:D336" si="348">D261+100</f>
        <v>204506</v>
      </c>
      <c r="E273">
        <f t="shared" ref="E273:F273" si="349">E261+1</f>
        <v>64</v>
      </c>
      <c r="F273">
        <f t="shared" si="349"/>
        <v>62</v>
      </c>
      <c r="G273" s="11">
        <f>G272*IF($B273="January",(1+IF(C273&gt;Personal!$L$18+1,Calculations!$B$14,Calculations!$B$13)),1)</f>
        <v>2446.8358357435636</v>
      </c>
      <c r="H273" s="11">
        <f>IF(AND(Career!$F$15="Yes",$E273=62,$E272=61),G273,H272*IF($B273="January",(1+IF(C273&gt;Personal!$L$18+1,Calculations!$C$14,Calculations!$C$13)),1))</f>
        <v>2399.3255908425108</v>
      </c>
      <c r="I273" s="11">
        <f>H273*(1-'Retiree Assumptions'!$F$8)</f>
        <v>2111.4065199414094</v>
      </c>
      <c r="J273" s="11"/>
      <c r="K273">
        <f>IF(OR(AND(L274=0,L273&gt;0,S273=0,S272&gt;0),AND(L273=0,L272&gt;0,S273&gt;0,S272&gt;0),AND(L262=0,L261&gt;0,S261=0),AND(B273="February",C273&gt;=Personal!$G$28,C273&lt;=Personal!$G$28+5,L272&gt;0),AND(B273="February",MOD(C273-Personal!$G$28,5)=0,L272&gt;0)),K272+1,K272)</f>
        <v>1</v>
      </c>
      <c r="L273">
        <f>IF(AND(C273&gt;=Personal!$G$28,MAX(L$5:L272)&lt;$AO$8,OR(S272&gt;0,S273&gt;0)),L272+1,0)</f>
        <v>0</v>
      </c>
      <c r="M273" t="str">
        <f>IF(AND(C273&gt;=Personal!$G$28,MAX(L$5:L272)&lt;$AO$8,OR(S272&gt;0,S273&gt;0)),L272+1,"")</f>
        <v/>
      </c>
      <c r="N273">
        <f t="shared" si="328"/>
        <v>2045</v>
      </c>
      <c r="O273">
        <f t="shared" si="329"/>
        <v>62</v>
      </c>
      <c r="P273" s="11">
        <f t="shared" si="337"/>
        <v>25336.878239296915</v>
      </c>
      <c r="Q273" s="11">
        <f>$AD273*I273/(Calculations!$C$18^(A273-1+Calculations!$B$1/30))</f>
        <v>884.25843039942367</v>
      </c>
      <c r="R273" s="11">
        <f>IF(Q273=0,0,SUM(Q273:Q$1071)*I273/Q273)</f>
        <v>480338.91486498818</v>
      </c>
      <c r="S273" s="11">
        <f>IF(S272&gt;0,MAX((S272+I273/2)*(Calculations!$C$18-1)+S272-I273,0),IF(AND(Personal!$G$28=Valuation!C273,Personal!$G$28&gt;Valuation!C272),Personal!$G$26,0))</f>
        <v>0</v>
      </c>
      <c r="T273">
        <f t="shared" si="320"/>
        <v>0</v>
      </c>
      <c r="U273" s="11"/>
      <c r="V273" s="121">
        <f>VLOOKUP(E273,Rates2,5)*VLOOKUP(E273,Mort_Imp_Retirees,C273-'Mort Imp Cume'!$C$4+2)</f>
        <v>4.7964653457980048E-4</v>
      </c>
      <c r="W273" s="15">
        <f t="shared" si="330"/>
        <v>0.99952035346542023</v>
      </c>
      <c r="X273" s="121">
        <f>VLOOKUP(F273,Rates2,6)*VLOOKUP(F273,Mort_Imp_Survivors,C273-'Mort Imp Cume'!$C$4+2)</f>
        <v>2.4815642998814099E-4</v>
      </c>
      <c r="Y273" s="15">
        <f t="shared" si="331"/>
        <v>0.9997518435700119</v>
      </c>
      <c r="Z273" s="121">
        <f>VLOOKUP(F273,Rates2,7)*VLOOKUP(F273,Mort_Imp_Survivors,C273-'Mort Imp Cume'!$C$4+2)</f>
        <v>6.0118283106014596E-4</v>
      </c>
      <c r="AA273" s="15">
        <f t="shared" si="332"/>
        <v>0.99939881716893986</v>
      </c>
      <c r="AB273" s="68">
        <f>PRODUCT(W$4:W272)</f>
        <v>0.94937703981952681</v>
      </c>
      <c r="AC273" s="15">
        <f>PRODUCT(Y$4:Y272)</f>
        <v>0.96661068979017228</v>
      </c>
      <c r="AD273" s="15">
        <f>PRODUCT(AA$4:AA272)</f>
        <v>0.90949696376184708</v>
      </c>
      <c r="AE273" s="15">
        <f t="shared" si="321"/>
        <v>0.91767799533090466</v>
      </c>
      <c r="AF273" s="15">
        <f t="shared" si="322"/>
        <v>3.1699044488622138E-2</v>
      </c>
      <c r="AG273" s="15">
        <f t="shared" si="323"/>
        <v>4.4005184152077625E-4</v>
      </c>
      <c r="AH273" s="15">
        <f t="shared" si="324"/>
        <v>4.7585512965688297E-2</v>
      </c>
      <c r="AI273" s="15">
        <f t="shared" si="333"/>
        <v>3.0374472147849038E-3</v>
      </c>
      <c r="AJ273" s="15">
        <f t="shared" si="334"/>
        <v>4.5536540715906531E-4</v>
      </c>
      <c r="AK273" s="15">
        <f t="shared" si="325"/>
        <v>2.5633528860215298E-4</v>
      </c>
      <c r="AL273">
        <f>IF(AL272&gt;0,AL272+1,IF(AND(B273="January",C273&gt;=Personal!$G$28,F273&lt;=100,AL272=0),1,0))</f>
        <v>0</v>
      </c>
      <c r="AM273">
        <f t="shared" si="335"/>
        <v>0</v>
      </c>
    </row>
    <row r="274" spans="1:39" x14ac:dyDescent="0.2">
      <c r="A274">
        <f t="shared" si="326"/>
        <v>270</v>
      </c>
      <c r="B274" t="str">
        <f t="shared" si="346"/>
        <v>July</v>
      </c>
      <c r="C274">
        <f t="shared" si="318"/>
        <v>2045</v>
      </c>
      <c r="D274">
        <f t="shared" si="348"/>
        <v>204507</v>
      </c>
      <c r="E274">
        <f t="shared" ref="E274:F274" si="350">E262+1</f>
        <v>64</v>
      </c>
      <c r="F274">
        <f t="shared" si="350"/>
        <v>62</v>
      </c>
      <c r="G274" s="11">
        <f>G273*IF($B274="January",(1+IF(C274&gt;Personal!$L$18+1,Calculations!$B$14,Calculations!$B$13)),1)</f>
        <v>2446.8358357435636</v>
      </c>
      <c r="H274" s="11">
        <f>IF(AND(Career!$F$15="Yes",$E274=62,$E273=61),G274,H273*IF($B274="January",(1+IF(C274&gt;Personal!$L$18+1,Calculations!$C$14,Calculations!$C$13)),1))</f>
        <v>2399.3255908425108</v>
      </c>
      <c r="I274" s="11">
        <f>H274*(1-'Retiree Assumptions'!$F$8)</f>
        <v>2111.4065199414094</v>
      </c>
      <c r="J274" s="11"/>
      <c r="K274">
        <f>IF(OR(AND(L275=0,L274&gt;0,S274=0,S273&gt;0),AND(L274=0,L273&gt;0,S274&gt;0,S273&gt;0),AND(L263=0,L262&gt;0,S262=0),AND(B274="February",C274&gt;=Personal!$G$28,C274&lt;=Personal!$G$28+5,L273&gt;0),AND(B274="February",MOD(C274-Personal!$G$28,5)=0,L273&gt;0)),K273+1,K273)</f>
        <v>1</v>
      </c>
      <c r="L274">
        <f>IF(AND(C274&gt;=Personal!$G$28,MAX(L$5:L273)&lt;$AO$8,OR(S273&gt;0,S274&gt;0)),L273+1,0)</f>
        <v>0</v>
      </c>
      <c r="M274" t="str">
        <f>IF(AND(C274&gt;=Personal!$G$28,MAX(L$5:L273)&lt;$AO$8,OR(S273&gt;0,S274&gt;0)),L273+1,"")</f>
        <v/>
      </c>
      <c r="N274">
        <f t="shared" si="328"/>
        <v>2045</v>
      </c>
      <c r="O274">
        <f t="shared" si="329"/>
        <v>62</v>
      </c>
      <c r="P274" s="11">
        <f t="shared" si="337"/>
        <v>25336.878239296915</v>
      </c>
      <c r="Q274" s="11">
        <f>$AD274*I274/(Calculations!$C$18^(A274-1+Calculations!$B$1/30))</f>
        <v>881.18281358559091</v>
      </c>
      <c r="R274" s="11">
        <f>IF(Q274=0,0,SUM(Q274:Q$1071)*I274/Q274)</f>
        <v>479896.6790810469</v>
      </c>
      <c r="S274" s="11">
        <f>IF(S273&gt;0,MAX((S273+I274/2)*(Calculations!$C$18-1)+S273-I274,0),IF(AND(Personal!$G$28=Valuation!C274,Personal!$G$28&gt;Valuation!C273),Personal!$G$26,0))</f>
        <v>0</v>
      </c>
      <c r="T274">
        <f t="shared" si="320"/>
        <v>0</v>
      </c>
      <c r="U274" s="11"/>
      <c r="V274" s="121">
        <f>VLOOKUP(E274,Rates2,5)*VLOOKUP(E274,Mort_Imp_Retirees,C274-'Mort Imp Cume'!$C$4+2)</f>
        <v>4.7964653457980048E-4</v>
      </c>
      <c r="W274" s="15">
        <f t="shared" si="330"/>
        <v>0.99952035346542023</v>
      </c>
      <c r="X274" s="121">
        <f>VLOOKUP(F274,Rates2,6)*VLOOKUP(F274,Mort_Imp_Survivors,C274-'Mort Imp Cume'!$C$4+2)</f>
        <v>2.4815642998814099E-4</v>
      </c>
      <c r="Y274" s="15">
        <f t="shared" si="331"/>
        <v>0.9997518435700119</v>
      </c>
      <c r="Z274" s="121">
        <f>VLOOKUP(F274,Rates2,7)*VLOOKUP(F274,Mort_Imp_Survivors,C274-'Mort Imp Cume'!$C$4+2)</f>
        <v>6.0118283106014596E-4</v>
      </c>
      <c r="AA274" s="15">
        <f t="shared" si="332"/>
        <v>0.99939881716893986</v>
      </c>
      <c r="AB274" s="68">
        <f>PRODUCT(W$4:W273)</f>
        <v>0.94892167441236774</v>
      </c>
      <c r="AC274" s="15">
        <f>PRODUCT(Y$4:Y273)</f>
        <v>0.96637081913220557</v>
      </c>
      <c r="AD274" s="15">
        <f>PRODUCT(AA$4:AA273)</f>
        <v>0.90895018980233211</v>
      </c>
      <c r="AE274" s="15">
        <f t="shared" si="321"/>
        <v>0.91701021579418385</v>
      </c>
      <c r="AF274" s="15">
        <f t="shared" si="322"/>
        <v>3.1911458618183848E-2</v>
      </c>
      <c r="AG274" s="15">
        <f t="shared" si="323"/>
        <v>4.3973162286416791E-4</v>
      </c>
      <c r="AH274" s="15">
        <f t="shared" si="324"/>
        <v>4.7996957213806909E-2</v>
      </c>
      <c r="AI274" s="15">
        <f t="shared" si="333"/>
        <v>3.0813683738253952E-3</v>
      </c>
      <c r="AJ274" s="15">
        <f t="shared" si="334"/>
        <v>4.5514699271955394E-4</v>
      </c>
      <c r="AK274" s="15">
        <f t="shared" si="325"/>
        <v>2.564169280342086E-4</v>
      </c>
      <c r="AL274">
        <f>IF(AL273&gt;0,AL273+1,IF(AND(B274="January",C274&gt;=Personal!$G$28,F274&lt;=100,AL273=0),1,0))</f>
        <v>0</v>
      </c>
      <c r="AM274">
        <f t="shared" si="335"/>
        <v>0</v>
      </c>
    </row>
    <row r="275" spans="1:39" x14ac:dyDescent="0.2">
      <c r="A275">
        <f t="shared" si="326"/>
        <v>271</v>
      </c>
      <c r="B275" t="str">
        <f t="shared" si="346"/>
        <v>August</v>
      </c>
      <c r="C275">
        <f t="shared" si="318"/>
        <v>2045</v>
      </c>
      <c r="D275">
        <f t="shared" si="348"/>
        <v>204508</v>
      </c>
      <c r="E275">
        <f t="shared" ref="E275:F275" si="351">E263+1</f>
        <v>64</v>
      </c>
      <c r="F275">
        <f t="shared" si="351"/>
        <v>62</v>
      </c>
      <c r="G275" s="11">
        <f>G274*IF($B275="January",(1+IF(C275&gt;Personal!$L$18+1,Calculations!$B$14,Calculations!$B$13)),1)</f>
        <v>2446.8358357435636</v>
      </c>
      <c r="H275" s="11">
        <f>IF(AND(Career!$F$15="Yes",$E275=62,$E274=61),G275,H274*IF($B275="January",(1+IF(C275&gt;Personal!$L$18+1,Calculations!$C$14,Calculations!$C$13)),1))</f>
        <v>2399.3255908425108</v>
      </c>
      <c r="I275" s="11">
        <f>H275*(1-'Retiree Assumptions'!$F$8)</f>
        <v>2111.4065199414094</v>
      </c>
      <c r="J275" s="11"/>
      <c r="K275">
        <f>IF(OR(AND(L276=0,L275&gt;0,S275=0,S274&gt;0),AND(L275=0,L274&gt;0,S275&gt;0,S274&gt;0),AND(L264=0,L263&gt;0,S263=0),AND(B275="February",C275&gt;=Personal!$G$28,C275&lt;=Personal!$G$28+5,L274&gt;0),AND(B275="February",MOD(C275-Personal!$G$28,5)=0,L274&gt;0)),K274+1,K274)</f>
        <v>1</v>
      </c>
      <c r="L275">
        <f>IF(AND(C275&gt;=Personal!$G$28,MAX(L$5:L274)&lt;$AO$8,OR(S274&gt;0,S275&gt;0)),L274+1,0)</f>
        <v>0</v>
      </c>
      <c r="M275" t="str">
        <f>IF(AND(C275&gt;=Personal!$G$28,MAX(L$5:L274)&lt;$AO$8,OR(S274&gt;0,S275&gt;0)),L274+1,"")</f>
        <v/>
      </c>
      <c r="N275">
        <f t="shared" si="328"/>
        <v>2045</v>
      </c>
      <c r="O275">
        <f t="shared" si="329"/>
        <v>62</v>
      </c>
      <c r="P275" s="11">
        <f t="shared" si="337"/>
        <v>25336.878239296915</v>
      </c>
      <c r="Q275" s="11">
        <f>$AD275*I275/(Calculations!$C$18^(A275-1+Calculations!$B$1/30))</f>
        <v>878.1178943443914</v>
      </c>
      <c r="R275" s="11">
        <f>IF(Q275=0,0,SUM(Q275:Q$1071)*I275/Q275)</f>
        <v>479452.89974928345</v>
      </c>
      <c r="S275" s="11">
        <f>IF(S274&gt;0,MAX((S274+I275/2)*(Calculations!$C$18-1)+S274-I275,0),IF(AND(Personal!$G$28=Valuation!C275,Personal!$G$28&gt;Valuation!C274),Personal!$G$26,0))</f>
        <v>0</v>
      </c>
      <c r="T275">
        <f t="shared" si="320"/>
        <v>0</v>
      </c>
      <c r="U275" s="11"/>
      <c r="V275" s="121">
        <f>VLOOKUP(E275,Rates2,5)*VLOOKUP(E275,Mort_Imp_Retirees,C275-'Mort Imp Cume'!$C$4+2)</f>
        <v>4.7964653457980048E-4</v>
      </c>
      <c r="W275" s="15">
        <f t="shared" si="330"/>
        <v>0.99952035346542023</v>
      </c>
      <c r="X275" s="121">
        <f>VLOOKUP(F275,Rates2,6)*VLOOKUP(F275,Mort_Imp_Survivors,C275-'Mort Imp Cume'!$C$4+2)</f>
        <v>2.4815642998814099E-4</v>
      </c>
      <c r="Y275" s="15">
        <f t="shared" si="331"/>
        <v>0.9997518435700119</v>
      </c>
      <c r="Z275" s="121">
        <f>VLOOKUP(F275,Rates2,7)*VLOOKUP(F275,Mort_Imp_Survivors,C275-'Mort Imp Cume'!$C$4+2)</f>
        <v>6.0118283106014596E-4</v>
      </c>
      <c r="AA275" s="15">
        <f t="shared" si="332"/>
        <v>0.99939881716893986</v>
      </c>
      <c r="AB275" s="68">
        <f>PRODUCT(W$4:W274)</f>
        <v>0.94846652741964821</v>
      </c>
      <c r="AC275" s="15">
        <f>PRODUCT(Y$4:Y274)</f>
        <v>0.9661310079996851</v>
      </c>
      <c r="AD275" s="15">
        <f>PRODUCT(AA$4:AA274)</f>
        <v>0.90840374455393413</v>
      </c>
      <c r="AE275" s="15">
        <f t="shared" si="321"/>
        <v>0.91634292218990565</v>
      </c>
      <c r="AF275" s="15">
        <f t="shared" si="322"/>
        <v>3.2123605229742516E-2</v>
      </c>
      <c r="AG275" s="15">
        <f t="shared" si="323"/>
        <v>4.394116372255325E-4</v>
      </c>
      <c r="AH275" s="15">
        <f t="shared" si="324"/>
        <v>4.8407833890051009E-2</v>
      </c>
      <c r="AI275" s="15">
        <f t="shared" si="333"/>
        <v>3.1256386903008235E-3</v>
      </c>
      <c r="AJ275" s="15">
        <f t="shared" si="334"/>
        <v>4.5492868304177159E-4</v>
      </c>
      <c r="AK275" s="15">
        <f t="shared" si="325"/>
        <v>2.5649834683905799E-4</v>
      </c>
      <c r="AL275">
        <f>IF(AL274&gt;0,AL274+1,IF(AND(B275="January",C275&gt;=Personal!$G$28,F275&lt;=100,AL274=0),1,0))</f>
        <v>0</v>
      </c>
      <c r="AM275">
        <f t="shared" si="335"/>
        <v>0</v>
      </c>
    </row>
    <row r="276" spans="1:39" x14ac:dyDescent="0.2">
      <c r="A276">
        <f t="shared" si="326"/>
        <v>272</v>
      </c>
      <c r="B276" t="str">
        <f t="shared" si="346"/>
        <v>September</v>
      </c>
      <c r="C276">
        <f t="shared" si="318"/>
        <v>2045</v>
      </c>
      <c r="D276">
        <f t="shared" si="348"/>
        <v>204509</v>
      </c>
      <c r="E276">
        <f t="shared" ref="E276:F276" si="352">E264+1</f>
        <v>64</v>
      </c>
      <c r="F276">
        <f t="shared" si="352"/>
        <v>62</v>
      </c>
      <c r="G276" s="11">
        <f>G275*IF($B276="January",(1+IF(C276&gt;Personal!$L$18+1,Calculations!$B$14,Calculations!$B$13)),1)</f>
        <v>2446.8358357435636</v>
      </c>
      <c r="H276" s="11">
        <f>IF(AND(Career!$F$15="Yes",$E276=62,$E275=61),G276,H275*IF($B276="January",(1+IF(C276&gt;Personal!$L$18+1,Calculations!$C$14,Calculations!$C$13)),1))</f>
        <v>2399.3255908425108</v>
      </c>
      <c r="I276" s="11">
        <f>H276*(1-'Retiree Assumptions'!$F$8)</f>
        <v>2111.4065199414094</v>
      </c>
      <c r="J276" s="11"/>
      <c r="K276">
        <f>IF(OR(AND(L277=0,L276&gt;0,S276=0,S275&gt;0),AND(L276=0,L275&gt;0,S276&gt;0,S275&gt;0),AND(L265=0,L264&gt;0,S264=0),AND(B276="February",C276&gt;=Personal!$G$28,C276&lt;=Personal!$G$28+5,L275&gt;0),AND(B276="February",MOD(C276-Personal!$G$28,5)=0,L275&gt;0)),K275+1,K275)</f>
        <v>1</v>
      </c>
      <c r="L276">
        <f>IF(AND(C276&gt;=Personal!$G$28,MAX(L$5:L275)&lt;$AO$8,OR(S275&gt;0,S276&gt;0)),L275+1,0)</f>
        <v>0</v>
      </c>
      <c r="M276" t="str">
        <f>IF(AND(C276&gt;=Personal!$G$28,MAX(L$5:L275)&lt;$AO$8,OR(S275&gt;0,S276&gt;0)),L275+1,"")</f>
        <v/>
      </c>
      <c r="N276">
        <f t="shared" si="328"/>
        <v>2045</v>
      </c>
      <c r="O276">
        <f t="shared" si="329"/>
        <v>62</v>
      </c>
      <c r="P276" s="11">
        <f t="shared" si="337"/>
        <v>25336.878239296915</v>
      </c>
      <c r="Q276" s="11">
        <f>$AD276*I276/(Calculations!$C$18^(A276-1+Calculations!$B$1/30))</f>
        <v>875.06363546765908</v>
      </c>
      <c r="R276" s="11">
        <f>IF(Q276=0,0,SUM(Q276:Q$1071)*I276/Q276)</f>
        <v>479007.57148221013</v>
      </c>
      <c r="S276" s="11">
        <f>IF(S275&gt;0,MAX((S275+I276/2)*(Calculations!$C$18-1)+S275-I276,0),IF(AND(Personal!$G$28=Valuation!C276,Personal!$G$28&gt;Valuation!C275),Personal!$G$26,0))</f>
        <v>0</v>
      </c>
      <c r="T276">
        <f t="shared" si="320"/>
        <v>0</v>
      </c>
      <c r="U276" s="11"/>
      <c r="V276" s="121">
        <f>VLOOKUP(E276,Rates2,5)*VLOOKUP(E276,Mort_Imp_Retirees,C276-'Mort Imp Cume'!$C$4+2)</f>
        <v>4.7964653457980048E-4</v>
      </c>
      <c r="W276" s="15">
        <f t="shared" si="330"/>
        <v>0.99952035346542023</v>
      </c>
      <c r="X276" s="121">
        <f>VLOOKUP(F276,Rates2,6)*VLOOKUP(F276,Mort_Imp_Survivors,C276-'Mort Imp Cume'!$C$4+2)</f>
        <v>2.4815642998814099E-4</v>
      </c>
      <c r="Y276" s="15">
        <f t="shared" si="331"/>
        <v>0.9997518435700119</v>
      </c>
      <c r="Z276" s="121">
        <f>VLOOKUP(F276,Rates2,7)*VLOOKUP(F276,Mort_Imp_Survivors,C276-'Mort Imp Cume'!$C$4+2)</f>
        <v>6.0118283106014596E-4</v>
      </c>
      <c r="AA276" s="15">
        <f t="shared" si="332"/>
        <v>0.99939881716893986</v>
      </c>
      <c r="AB276" s="68">
        <f>PRODUCT(W$4:W275)</f>
        <v>0.94801159873660645</v>
      </c>
      <c r="AC276" s="15">
        <f>PRODUCT(Y$4:Y275)</f>
        <v>0.96589125637783912</v>
      </c>
      <c r="AD276" s="15">
        <f>PRODUCT(AA$4:AA275)</f>
        <v>0.90785762781903756</v>
      </c>
      <c r="AE276" s="15">
        <f t="shared" si="321"/>
        <v>0.91567611416446471</v>
      </c>
      <c r="AF276" s="15">
        <f t="shared" si="322"/>
        <v>3.2335484572141762E-2</v>
      </c>
      <c r="AG276" s="15">
        <f t="shared" si="323"/>
        <v>4.3909188443530637E-4</v>
      </c>
      <c r="AH276" s="15">
        <f t="shared" si="324"/>
        <v>4.8818143568653029E-2</v>
      </c>
      <c r="AI276" s="15">
        <f t="shared" si="333"/>
        <v>3.170257694740504E-3</v>
      </c>
      <c r="AJ276" s="15">
        <f t="shared" si="334"/>
        <v>4.5471047807546966E-4</v>
      </c>
      <c r="AK276" s="15">
        <f t="shared" si="325"/>
        <v>2.5657954527417049E-4</v>
      </c>
      <c r="AL276">
        <f>IF(AL275&gt;0,AL275+1,IF(AND(B276="January",C276&gt;=Personal!$G$28,F276&lt;=100,AL275=0),1,0))</f>
        <v>0</v>
      </c>
      <c r="AM276">
        <f t="shared" si="335"/>
        <v>0</v>
      </c>
    </row>
    <row r="277" spans="1:39" x14ac:dyDescent="0.2">
      <c r="A277">
        <f t="shared" si="326"/>
        <v>273</v>
      </c>
      <c r="B277" t="str">
        <f t="shared" si="346"/>
        <v>October</v>
      </c>
      <c r="C277">
        <f t="shared" si="318"/>
        <v>2045</v>
      </c>
      <c r="D277">
        <f t="shared" si="348"/>
        <v>204510</v>
      </c>
      <c r="E277">
        <f t="shared" ref="E277:F277" si="353">E265+1</f>
        <v>64</v>
      </c>
      <c r="F277">
        <f t="shared" si="353"/>
        <v>62</v>
      </c>
      <c r="G277" s="11">
        <f>G276*IF($B277="January",(1+IF(C277&gt;Personal!$L$18+1,Calculations!$B$14,Calculations!$B$13)),1)</f>
        <v>2446.8358357435636</v>
      </c>
      <c r="H277" s="11">
        <f>IF(AND(Career!$F$15="Yes",$E277=62,$E276=61),G277,H276*IF($B277="January",(1+IF(C277&gt;Personal!$L$18+1,Calculations!$C$14,Calculations!$C$13)),1))</f>
        <v>2399.3255908425108</v>
      </c>
      <c r="I277" s="11">
        <f>H277*(1-'Retiree Assumptions'!$F$8)</f>
        <v>2111.4065199414094</v>
      </c>
      <c r="J277" s="11"/>
      <c r="K277">
        <f>IF(OR(AND(L278=0,L277&gt;0,S277=0,S276&gt;0),AND(L277=0,L276&gt;0,S277&gt;0,S276&gt;0),AND(L266=0,L265&gt;0,S265=0),AND(B277="February",C277&gt;=Personal!$G$28,C277&lt;=Personal!$G$28+5,L276&gt;0),AND(B277="February",MOD(C277-Personal!$G$28,5)=0,L276&gt;0)),K276+1,K276)</f>
        <v>1</v>
      </c>
      <c r="L277">
        <f>IF(AND(C277&gt;=Personal!$G$28,MAX(L$5:L276)&lt;$AO$8,OR(S276&gt;0,S277&gt;0)),L276+1,0)</f>
        <v>0</v>
      </c>
      <c r="M277" t="str">
        <f>IF(AND(C277&gt;=Personal!$G$28,MAX(L$5:L276)&lt;$AO$8,OR(S276&gt;0,S277&gt;0)),L276+1,"")</f>
        <v/>
      </c>
      <c r="N277">
        <f t="shared" si="328"/>
        <v>2045</v>
      </c>
      <c r="O277">
        <f t="shared" si="329"/>
        <v>62</v>
      </c>
      <c r="P277" s="11">
        <f t="shared" si="337"/>
        <v>25336.878239296915</v>
      </c>
      <c r="Q277" s="11">
        <f>$AD277*I277/(Calculations!$C$18^(A277-1+Calculations!$B$1/30))</f>
        <v>872.01999987664522</v>
      </c>
      <c r="R277" s="11">
        <f>IF(Q277=0,0,SUM(Q277:Q$1071)*I277/Q277)</f>
        <v>478560.68887353514</v>
      </c>
      <c r="S277" s="11">
        <f>IF(S276&gt;0,MAX((S276+I277/2)*(Calculations!$C$18-1)+S276-I277,0),IF(AND(Personal!$G$28=Valuation!C277,Personal!$G$28&gt;Valuation!C276),Personal!$G$26,0))</f>
        <v>0</v>
      </c>
      <c r="T277">
        <f t="shared" si="320"/>
        <v>0</v>
      </c>
      <c r="U277" s="11"/>
      <c r="V277" s="121">
        <f>VLOOKUP(E277,Rates2,5)*VLOOKUP(E277,Mort_Imp_Retirees,C277-'Mort Imp Cume'!$C$4+2)</f>
        <v>4.7964653457980048E-4</v>
      </c>
      <c r="W277" s="15">
        <f t="shared" si="330"/>
        <v>0.99952035346542023</v>
      </c>
      <c r="X277" s="121">
        <f>VLOOKUP(F277,Rates2,6)*VLOOKUP(F277,Mort_Imp_Survivors,C277-'Mort Imp Cume'!$C$4+2)</f>
        <v>2.4815642998814099E-4</v>
      </c>
      <c r="Y277" s="15">
        <f t="shared" si="331"/>
        <v>0.9997518435700119</v>
      </c>
      <c r="Z277" s="121">
        <f>VLOOKUP(F277,Rates2,7)*VLOOKUP(F277,Mort_Imp_Survivors,C277-'Mort Imp Cume'!$C$4+2)</f>
        <v>6.0118283106014596E-4</v>
      </c>
      <c r="AA277" s="15">
        <f t="shared" si="332"/>
        <v>0.99939881716893986</v>
      </c>
      <c r="AB277" s="68">
        <f>PRODUCT(W$4:W276)</f>
        <v>0.94755688825853102</v>
      </c>
      <c r="AC277" s="15">
        <f>PRODUCT(Y$4:Y276)</f>
        <v>0.96565156425189969</v>
      </c>
      <c r="AD277" s="15">
        <f>PRODUCT(AA$4:AA276)</f>
        <v>0.90731183940014581</v>
      </c>
      <c r="AE277" s="15">
        <f t="shared" si="321"/>
        <v>0.91500979136451299</v>
      </c>
      <c r="AF277" s="15">
        <f t="shared" si="322"/>
        <v>3.2547096894018024E-2</v>
      </c>
      <c r="AG277" s="15">
        <f t="shared" si="323"/>
        <v>4.3877236432404959E-4</v>
      </c>
      <c r="AH277" s="15">
        <f t="shared" si="324"/>
        <v>4.9227886823330631E-2</v>
      </c>
      <c r="AI277" s="15">
        <f t="shared" si="333"/>
        <v>3.2152249181383527E-3</v>
      </c>
      <c r="AJ277" s="15">
        <f t="shared" si="334"/>
        <v>4.5449237777042364E-4</v>
      </c>
      <c r="AK277" s="15">
        <f t="shared" si="325"/>
        <v>2.5666052359676965E-4</v>
      </c>
      <c r="AL277">
        <f>IF(AL276&gt;0,AL276+1,IF(AND(B277="January",C277&gt;=Personal!$G$28,F277&lt;=100,AL276=0),1,0))</f>
        <v>0</v>
      </c>
      <c r="AM277">
        <f t="shared" si="335"/>
        <v>0</v>
      </c>
    </row>
    <row r="278" spans="1:39" x14ac:dyDescent="0.2">
      <c r="A278">
        <f t="shared" si="326"/>
        <v>274</v>
      </c>
      <c r="B278" t="str">
        <f t="shared" si="346"/>
        <v>November</v>
      </c>
      <c r="C278">
        <f t="shared" si="318"/>
        <v>2045</v>
      </c>
      <c r="D278">
        <f t="shared" si="348"/>
        <v>204511</v>
      </c>
      <c r="E278">
        <f t="shared" ref="E278:F278" si="354">E266+1</f>
        <v>64</v>
      </c>
      <c r="F278">
        <f t="shared" si="354"/>
        <v>62</v>
      </c>
      <c r="G278" s="11">
        <f>G277*IF($B278="January",(1+IF(C278&gt;Personal!$L$18+1,Calculations!$B$14,Calculations!$B$13)),1)</f>
        <v>2446.8358357435636</v>
      </c>
      <c r="H278" s="11">
        <f>IF(AND(Career!$F$15="Yes",$E278=62,$E277=61),G278,H277*IF($B278="January",(1+IF(C278&gt;Personal!$L$18+1,Calculations!$C$14,Calculations!$C$13)),1))</f>
        <v>2399.3255908425108</v>
      </c>
      <c r="I278" s="11">
        <f>H278*(1-'Retiree Assumptions'!$F$8)</f>
        <v>2111.4065199414094</v>
      </c>
      <c r="J278" s="11"/>
      <c r="K278">
        <f>IF(OR(AND(L279=0,L278&gt;0,S278=0,S277&gt;0),AND(L278=0,L277&gt;0,S278&gt;0,S277&gt;0),AND(L267=0,L266&gt;0,S266=0),AND(B278="February",C278&gt;=Personal!$G$28,C278&lt;=Personal!$G$28+5,L277&gt;0),AND(B278="February",MOD(C278-Personal!$G$28,5)=0,L277&gt;0)),K277+1,K277)</f>
        <v>1</v>
      </c>
      <c r="L278">
        <f>IF(AND(C278&gt;=Personal!$G$28,MAX(L$5:L277)&lt;$AO$8,OR(S277&gt;0,S278&gt;0)),L277+1,0)</f>
        <v>0</v>
      </c>
      <c r="M278" t="str">
        <f>IF(AND(C278&gt;=Personal!$G$28,MAX(L$5:L277)&lt;$AO$8,OR(S277&gt;0,S278&gt;0)),L277+1,"")</f>
        <v/>
      </c>
      <c r="N278">
        <f t="shared" si="328"/>
        <v>2045</v>
      </c>
      <c r="O278">
        <f t="shared" si="329"/>
        <v>62</v>
      </c>
      <c r="P278" s="11">
        <f t="shared" si="337"/>
        <v>25336.878239296915</v>
      </c>
      <c r="Q278" s="11">
        <f>$AD278*I278/(Calculations!$C$18^(A278-1+Calculations!$B$1/30))</f>
        <v>868.98695062156776</v>
      </c>
      <c r="R278" s="11">
        <f>IF(Q278=0,0,SUM(Q278:Q$1071)*I278/Q278)</f>
        <v>478112.24649809691</v>
      </c>
      <c r="S278" s="11">
        <f>IF(S277&gt;0,MAX((S277+I278/2)*(Calculations!$C$18-1)+S277-I278,0),IF(AND(Personal!$G$28=Valuation!C278,Personal!$G$28&gt;Valuation!C277),Personal!$G$26,0))</f>
        <v>0</v>
      </c>
      <c r="T278">
        <f t="shared" si="320"/>
        <v>0</v>
      </c>
      <c r="U278" s="11"/>
      <c r="V278" s="121">
        <f>VLOOKUP(E278,Rates2,5)*VLOOKUP(E278,Mort_Imp_Retirees,C278-'Mort Imp Cume'!$C$4+2)</f>
        <v>4.7964653457980048E-4</v>
      </c>
      <c r="W278" s="15">
        <f t="shared" si="330"/>
        <v>0.99952035346542023</v>
      </c>
      <c r="X278" s="121">
        <f>VLOOKUP(F278,Rates2,6)*VLOOKUP(F278,Mort_Imp_Survivors,C278-'Mort Imp Cume'!$C$4+2)</f>
        <v>2.4815642998814099E-4</v>
      </c>
      <c r="Y278" s="15">
        <f t="shared" si="331"/>
        <v>0.9997518435700119</v>
      </c>
      <c r="Z278" s="121">
        <f>VLOOKUP(F278,Rates2,7)*VLOOKUP(F278,Mort_Imp_Survivors,C278-'Mort Imp Cume'!$C$4+2)</f>
        <v>6.0118283106014596E-4</v>
      </c>
      <c r="AA278" s="15">
        <f t="shared" si="332"/>
        <v>0.99939881716893986</v>
      </c>
      <c r="AB278" s="68">
        <f>PRODUCT(W$4:W277)</f>
        <v>0.94710239588076062</v>
      </c>
      <c r="AC278" s="15">
        <f>PRODUCT(Y$4:Y277)</f>
        <v>0.96541193160710248</v>
      </c>
      <c r="AD278" s="15">
        <f>PRODUCT(AA$4:AA277)</f>
        <v>0.90676637909988089</v>
      </c>
      <c r="AE278" s="15">
        <f t="shared" si="321"/>
        <v>0.91434395343695973</v>
      </c>
      <c r="AF278" s="15">
        <f t="shared" si="322"/>
        <v>3.2758442443800849E-2</v>
      </c>
      <c r="AG278" s="15">
        <f t="shared" si="323"/>
        <v>4.3845307672244534E-4</v>
      </c>
      <c r="AH278" s="15">
        <f t="shared" si="324"/>
        <v>4.9637064227287121E-2</v>
      </c>
      <c r="AI278" s="15">
        <f t="shared" si="333"/>
        <v>3.2605398919522965E-3</v>
      </c>
      <c r="AJ278" s="15">
        <f t="shared" si="334"/>
        <v>4.5427438207643311E-4</v>
      </c>
      <c r="AK278" s="15">
        <f t="shared" si="325"/>
        <v>2.5674128206383372E-4</v>
      </c>
      <c r="AL278">
        <f>IF(AL277&gt;0,AL277+1,IF(AND(B278="January",C278&gt;=Personal!$G$28,F278&lt;=100,AL277=0),1,0))</f>
        <v>0</v>
      </c>
      <c r="AM278">
        <f t="shared" si="335"/>
        <v>0</v>
      </c>
    </row>
    <row r="279" spans="1:39" x14ac:dyDescent="0.2">
      <c r="A279">
        <f t="shared" si="326"/>
        <v>275</v>
      </c>
      <c r="B279" t="str">
        <f t="shared" si="346"/>
        <v>December</v>
      </c>
      <c r="C279">
        <f t="shared" si="318"/>
        <v>2045</v>
      </c>
      <c r="D279">
        <f t="shared" si="348"/>
        <v>204512</v>
      </c>
      <c r="E279">
        <f t="shared" ref="E279:F279" si="355">E267+1</f>
        <v>64</v>
      </c>
      <c r="F279">
        <f t="shared" si="355"/>
        <v>62</v>
      </c>
      <c r="G279" s="11">
        <f>G278*IF($B279="January",(1+IF(C279&gt;Personal!$L$18+1,Calculations!$B$14,Calculations!$B$13)),1)</f>
        <v>2446.8358357435636</v>
      </c>
      <c r="H279" s="11">
        <f>IF(AND(Career!$F$15="Yes",$E279=62,$E278=61),G279,H278*IF($B279="January",(1+IF(C279&gt;Personal!$L$18+1,Calculations!$C$14,Calculations!$C$13)),1))</f>
        <v>2399.3255908425108</v>
      </c>
      <c r="I279" s="11">
        <f>H279*(1-'Retiree Assumptions'!$F$8)</f>
        <v>2111.4065199414094</v>
      </c>
      <c r="J279" s="11"/>
      <c r="K279">
        <f>IF(OR(AND(L280=0,L279&gt;0,S279=0,S278&gt;0),AND(L279=0,L278&gt;0,S279&gt;0,S278&gt;0),AND(L268=0,L267&gt;0,S267=0),AND(B279="February",C279&gt;=Personal!$G$28,C279&lt;=Personal!$G$28+5,L278&gt;0),AND(B279="February",MOD(C279-Personal!$G$28,5)=0,L278&gt;0)),K278+1,K278)</f>
        <v>1</v>
      </c>
      <c r="L279">
        <f>IF(AND(C279&gt;=Personal!$G$28,MAX(L$5:L278)&lt;$AO$8,OR(S278&gt;0,S279&gt;0)),L278+1,0)</f>
        <v>0</v>
      </c>
      <c r="M279" t="str">
        <f>IF(AND(C279&gt;=Personal!$G$28,MAX(L$5:L278)&lt;$AO$8,OR(S278&gt;0,S279&gt;0)),L278+1,"")</f>
        <v/>
      </c>
      <c r="N279">
        <f t="shared" si="328"/>
        <v>2045</v>
      </c>
      <c r="O279">
        <f t="shared" si="329"/>
        <v>62</v>
      </c>
      <c r="P279" s="11">
        <f t="shared" si="337"/>
        <v>25336.878239296915</v>
      </c>
      <c r="Q279" s="11">
        <f>$AD279*I279/(Calculations!$C$18^(A279-1+Calculations!$B$1/30))</f>
        <v>865.9644508811632</v>
      </c>
      <c r="R279" s="11">
        <f>IF(Q279=0,0,SUM(Q279:Q$1071)*I279/Q279)</f>
        <v>477662.23891179799</v>
      </c>
      <c r="S279" s="11">
        <f>IF(S278&gt;0,MAX((S278+I279/2)*(Calculations!$C$18-1)+S278-I279,0),IF(AND(Personal!$G$28=Valuation!C279,Personal!$G$28&gt;Valuation!C278),Personal!$G$26,0))</f>
        <v>0</v>
      </c>
      <c r="T279">
        <f t="shared" si="320"/>
        <v>0</v>
      </c>
      <c r="U279" s="11"/>
      <c r="V279" s="121">
        <f>VLOOKUP(E279,Rates2,5)*VLOOKUP(E279,Mort_Imp_Retirees,C279-'Mort Imp Cume'!$C$4+2)</f>
        <v>4.7964653457980048E-4</v>
      </c>
      <c r="W279" s="15">
        <f t="shared" si="330"/>
        <v>0.99952035346542023</v>
      </c>
      <c r="X279" s="121">
        <f>VLOOKUP(F279,Rates2,6)*VLOOKUP(F279,Mort_Imp_Survivors,C279-'Mort Imp Cume'!$C$4+2)</f>
        <v>2.4815642998814099E-4</v>
      </c>
      <c r="Y279" s="15">
        <f t="shared" si="331"/>
        <v>0.9997518435700119</v>
      </c>
      <c r="Z279" s="121">
        <f>VLOOKUP(F279,Rates2,7)*VLOOKUP(F279,Mort_Imp_Survivors,C279-'Mort Imp Cume'!$C$4+2)</f>
        <v>6.0118283106014596E-4</v>
      </c>
      <c r="AA279" s="15">
        <f t="shared" si="332"/>
        <v>0.99939881716893986</v>
      </c>
      <c r="AB279" s="68">
        <f>PRODUCT(W$4:W278)</f>
        <v>0.94664812149868416</v>
      </c>
      <c r="AC279" s="15">
        <f>PRODUCT(Y$4:Y278)</f>
        <v>0.96517235842868698</v>
      </c>
      <c r="AD279" s="15">
        <f>PRODUCT(AA$4:AA278)</f>
        <v>0.90622124672098348</v>
      </c>
      <c r="AE279" s="15">
        <f t="shared" si="321"/>
        <v>0.91367860002897117</v>
      </c>
      <c r="AF279" s="15">
        <f t="shared" si="322"/>
        <v>3.2969521469712951E-2</v>
      </c>
      <c r="AG279" s="15">
        <f t="shared" si="323"/>
        <v>4.381340214613002E-4</v>
      </c>
      <c r="AH279" s="15">
        <f t="shared" si="324"/>
        <v>5.0045676353211895E-2</v>
      </c>
      <c r="AI279" s="15">
        <f t="shared" si="333"/>
        <v>3.3062021481039885E-3</v>
      </c>
      <c r="AJ279" s="15">
        <f t="shared" si="334"/>
        <v>4.5405649094332179E-4</v>
      </c>
      <c r="AK279" s="15">
        <f t="shared" si="325"/>
        <v>2.5682182093209581E-4</v>
      </c>
      <c r="AL279">
        <f>IF(AL278&gt;0,AL278+1,IF(AND(B279="January",C279&gt;=Personal!$G$28,F279&lt;=100,AL278=0),1,0))</f>
        <v>0</v>
      </c>
      <c r="AM279">
        <f t="shared" si="335"/>
        <v>0</v>
      </c>
    </row>
    <row r="280" spans="1:39" x14ac:dyDescent="0.2">
      <c r="A280">
        <f t="shared" si="326"/>
        <v>276</v>
      </c>
      <c r="B280" t="str">
        <f t="shared" si="346"/>
        <v>January</v>
      </c>
      <c r="C280">
        <f t="shared" si="318"/>
        <v>2046</v>
      </c>
      <c r="D280">
        <f t="shared" si="348"/>
        <v>204601</v>
      </c>
      <c r="E280">
        <f t="shared" ref="E280:F280" si="356">E268+1</f>
        <v>65</v>
      </c>
      <c r="F280">
        <f t="shared" si="356"/>
        <v>63</v>
      </c>
      <c r="G280" s="11">
        <f>G279*IF($B280="January",(1+IF(C280&gt;Personal!$L$18+1,Calculations!$B$14,Calculations!$B$13)),1)</f>
        <v>2508.0067316371524</v>
      </c>
      <c r="H280" s="11">
        <f>IF(AND(Career!$F$15="Yes",$E280=62,$E279=61),G280,H279*IF($B280="January",(1+IF(C280&gt;Personal!$L$18+1,Calculations!$C$14,Calculations!$C$13)),1))</f>
        <v>2435.3154747051481</v>
      </c>
      <c r="I280" s="11">
        <f>H280*(1-'Retiree Assumptions'!$F$8)</f>
        <v>2143.0776177405305</v>
      </c>
      <c r="J280" s="11"/>
      <c r="K280">
        <f>IF(OR(AND(L281=0,L280&gt;0,S280=0,S279&gt;0),AND(L280=0,L279&gt;0,S280&gt;0,S279&gt;0),AND(L269=0,L268&gt;0,S268=0),AND(B280="February",C280&gt;=Personal!$G$28,C280&lt;=Personal!$G$28+5,L279&gt;0),AND(B280="February",MOD(C280-Personal!$G$28,5)=0,L279&gt;0)),K279+1,K279)</f>
        <v>1</v>
      </c>
      <c r="L280">
        <f>IF(AND(C280&gt;=Personal!$G$28,MAX(L$5:L279)&lt;$AO$8,OR(S279&gt;0,S280&gt;0)),L279+1,0)</f>
        <v>0</v>
      </c>
      <c r="M280" t="str">
        <f>IF(AND(C280&gt;=Personal!$G$28,MAX(L$5:L279)&lt;$AO$8,OR(S279&gt;0,S280&gt;0)),L279+1,"")</f>
        <v/>
      </c>
      <c r="N280">
        <f t="shared" si="328"/>
        <v>2046</v>
      </c>
      <c r="O280">
        <f t="shared" si="329"/>
        <v>63</v>
      </c>
      <c r="P280" s="11">
        <f t="shared" si="337"/>
        <v>25716.931412886366</v>
      </c>
      <c r="Q280" s="11">
        <f>$AD280*I280/(Calculations!$C$18^(A280-1+Calculations!$B$1/30))</f>
        <v>875.89675092167261</v>
      </c>
      <c r="R280" s="11">
        <f>IF(Q280=0,0,SUM(Q280:Q$1071)*I280/Q280)</f>
        <v>477210.66065153986</v>
      </c>
      <c r="S280" s="11">
        <f>IF(S279&gt;0,MAX((S279+I280/2)*(Calculations!$C$18-1)+S279-I280,0),IF(AND(Personal!$G$28=Valuation!C280,Personal!$G$28&gt;Valuation!C279),Personal!$G$26,0))</f>
        <v>0</v>
      </c>
      <c r="T280">
        <f t="shared" si="320"/>
        <v>0</v>
      </c>
      <c r="U280" s="11"/>
      <c r="V280" s="121">
        <f>VLOOKUP(E280,Rates2,5)*VLOOKUP(E280,Mort_Imp_Retirees,C280-'Mort Imp Cume'!$C$4+2)</f>
        <v>5.3888648097722553E-4</v>
      </c>
      <c r="W280" s="15">
        <f t="shared" si="330"/>
        <v>0.99946111351902278</v>
      </c>
      <c r="X280" s="121">
        <f>VLOOKUP(F280,Rates2,6)*VLOOKUP(F280,Mort_Imp_Survivors,C280-'Mort Imp Cume'!$C$4+2)</f>
        <v>2.6246731343250706E-4</v>
      </c>
      <c r="Y280" s="15">
        <f t="shared" si="331"/>
        <v>0.99973753268656751</v>
      </c>
      <c r="Z280" s="121">
        <f>VLOOKUP(F280,Rates2,7)*VLOOKUP(F280,Mort_Imp_Survivors,C280-'Mort Imp Cume'!$C$4+2)</f>
        <v>6.4216598115093664E-4</v>
      </c>
      <c r="AA280" s="15">
        <f t="shared" si="332"/>
        <v>0.99935783401884903</v>
      </c>
      <c r="AB280" s="68">
        <f>PRODUCT(W$4:W279)</f>
        <v>0.94619406500774084</v>
      </c>
      <c r="AC280" s="15">
        <f>PRODUCT(Y$4:Y279)</f>
        <v>0.96493284470189611</v>
      </c>
      <c r="AD280" s="15">
        <f>PRODUCT(AA$4:AA279)</f>
        <v>0.90567644206631293</v>
      </c>
      <c r="AE280" s="15">
        <f t="shared" si="321"/>
        <v>0.91301373078797021</v>
      </c>
      <c r="AF280" s="15">
        <f t="shared" si="322"/>
        <v>3.3180334219770659E-2</v>
      </c>
      <c r="AG280" s="15">
        <f t="shared" si="323"/>
        <v>4.9188161972678714E-4</v>
      </c>
      <c r="AH280" s="15">
        <f t="shared" si="324"/>
        <v>5.0453723773280848E-2</v>
      </c>
      <c r="AI280" s="15">
        <f t="shared" si="333"/>
        <v>3.3522112189782807E-3</v>
      </c>
      <c r="AJ280" s="15">
        <f t="shared" si="334"/>
        <v>5.0989119001355768E-4</v>
      </c>
      <c r="AK280" s="15">
        <f t="shared" si="325"/>
        <v>2.7203592607649604E-4</v>
      </c>
      <c r="AL280">
        <f>IF(AL279&gt;0,AL279+1,IF(AND(B280="January",C280&gt;=Personal!$G$28,F280&lt;=100,AL279=0),1,0))</f>
        <v>0</v>
      </c>
      <c r="AM280">
        <f t="shared" si="335"/>
        <v>0</v>
      </c>
    </row>
    <row r="281" spans="1:39" x14ac:dyDescent="0.2">
      <c r="A281">
        <f t="shared" si="326"/>
        <v>277</v>
      </c>
      <c r="B281" t="str">
        <f t="shared" si="346"/>
        <v>February</v>
      </c>
      <c r="C281">
        <f t="shared" si="318"/>
        <v>2046</v>
      </c>
      <c r="D281">
        <f t="shared" si="348"/>
        <v>204602</v>
      </c>
      <c r="E281">
        <f t="shared" ref="E281:F281" si="357">E269+1</f>
        <v>65</v>
      </c>
      <c r="F281">
        <f t="shared" si="357"/>
        <v>63</v>
      </c>
      <c r="G281" s="11">
        <f>G280*IF($B281="January",(1+IF(C281&gt;Personal!$L$18+1,Calculations!$B$14,Calculations!$B$13)),1)</f>
        <v>2508.0067316371524</v>
      </c>
      <c r="H281" s="11">
        <f>IF(AND(Career!$F$15="Yes",$E281=62,$E280=61),G281,H280*IF($B281="January",(1+IF(C281&gt;Personal!$L$18+1,Calculations!$C$14,Calculations!$C$13)),1))</f>
        <v>2435.3154747051481</v>
      </c>
      <c r="I281" s="11">
        <f>H281*(1-'Retiree Assumptions'!$F$8)</f>
        <v>2143.0776177405305</v>
      </c>
      <c r="J281" s="11"/>
      <c r="K281">
        <f>IF(OR(AND(L282=0,L281&gt;0,S281=0,S280&gt;0),AND(L281=0,L280&gt;0,S281&gt;0,S280&gt;0),AND(L270=0,L269&gt;0,S269=0),AND(B281="February",C281&gt;=Personal!$G$28,C281&lt;=Personal!$G$28+5,L280&gt;0),AND(B281="February",MOD(C281-Personal!$G$28,5)=0,L280&gt;0)),K280+1,K280)</f>
        <v>1</v>
      </c>
      <c r="L281">
        <f>IF(AND(C281&gt;=Personal!$G$28,MAX(L$5:L280)&lt;$AO$8,OR(S280&gt;0,S281&gt;0)),L280+1,0)</f>
        <v>0</v>
      </c>
      <c r="M281" t="str">
        <f>IF(AND(C281&gt;=Personal!$G$28,MAX(L$5:L280)&lt;$AO$8,OR(S280&gt;0,S281&gt;0)),L280+1,"")</f>
        <v/>
      </c>
      <c r="N281">
        <f t="shared" si="328"/>
        <v>2046</v>
      </c>
      <c r="O281">
        <f t="shared" si="329"/>
        <v>63</v>
      </c>
      <c r="P281" s="11">
        <f t="shared" si="337"/>
        <v>25716.931412886366</v>
      </c>
      <c r="Q281" s="11">
        <f>$AD281*I281/(Calculations!$C$18^(A281-1+Calculations!$B$1/30))</f>
        <v>872.81442392870292</v>
      </c>
      <c r="R281" s="11">
        <f>IF(Q281=0,0,SUM(Q281:Q$1071)*I281/Q281)</f>
        <v>476745.27487129072</v>
      </c>
      <c r="S281" s="11">
        <f>IF(S280&gt;0,MAX((S280+I281/2)*(Calculations!$C$18-1)+S280-I281,0),IF(AND(Personal!$G$28=Valuation!C281,Personal!$G$28&gt;Valuation!C280),Personal!$G$26,0))</f>
        <v>0</v>
      </c>
      <c r="T281">
        <f t="shared" si="320"/>
        <v>0</v>
      </c>
      <c r="U281" s="11"/>
      <c r="V281" s="121">
        <f>VLOOKUP(E281,Rates2,5)*VLOOKUP(E281,Mort_Imp_Retirees,C281-'Mort Imp Cume'!$C$4+2)</f>
        <v>5.3888648097722553E-4</v>
      </c>
      <c r="W281" s="15">
        <f t="shared" si="330"/>
        <v>0.99946111351902278</v>
      </c>
      <c r="X281" s="121">
        <f>VLOOKUP(F281,Rates2,6)*VLOOKUP(F281,Mort_Imp_Survivors,C281-'Mort Imp Cume'!$C$4+2)</f>
        <v>2.6246731343250706E-4</v>
      </c>
      <c r="Y281" s="15">
        <f t="shared" si="331"/>
        <v>0.99973753268656751</v>
      </c>
      <c r="Z281" s="121">
        <f>VLOOKUP(F281,Rates2,7)*VLOOKUP(F281,Mort_Imp_Survivors,C281-'Mort Imp Cume'!$C$4+2)</f>
        <v>6.4216598115093664E-4</v>
      </c>
      <c r="AA281" s="15">
        <f t="shared" si="332"/>
        <v>0.99935783401884903</v>
      </c>
      <c r="AB281" s="68">
        <f>PRODUCT(W$4:W280)</f>
        <v>0.94568417381772729</v>
      </c>
      <c r="AC281" s="15">
        <f>PRODUCT(Y$4:Y280)</f>
        <v>0.96467958137050447</v>
      </c>
      <c r="AD281" s="15">
        <f>PRODUCT(AA$4:AA280)</f>
        <v>0.90509484746528812</v>
      </c>
      <c r="AE281" s="15">
        <f t="shared" si="321"/>
        <v>0.91228221290719658</v>
      </c>
      <c r="AF281" s="15">
        <f t="shared" si="322"/>
        <v>3.3401960910530742E-2</v>
      </c>
      <c r="AG281" s="15">
        <f t="shared" si="323"/>
        <v>4.9148751809619765E-4</v>
      </c>
      <c r="AH281" s="15">
        <f t="shared" si="324"/>
        <v>5.0913205727978049E-2</v>
      </c>
      <c r="AI281" s="15">
        <f t="shared" si="333"/>
        <v>3.4026204542946317E-3</v>
      </c>
      <c r="AJ281" s="15">
        <f t="shared" si="334"/>
        <v>5.0961641654448993E-4</v>
      </c>
      <c r="AK281" s="15">
        <f t="shared" si="325"/>
        <v>2.7213899022386081E-4</v>
      </c>
      <c r="AL281">
        <f>IF(AL280&gt;0,AL280+1,IF(AND(B281="January",C281&gt;=Personal!$G$28,F281&lt;=100,AL280=0),1,0))</f>
        <v>0</v>
      </c>
      <c r="AM281">
        <f t="shared" si="335"/>
        <v>0</v>
      </c>
    </row>
    <row r="282" spans="1:39" x14ac:dyDescent="0.2">
      <c r="A282">
        <f t="shared" si="326"/>
        <v>278</v>
      </c>
      <c r="B282" t="str">
        <f t="shared" si="346"/>
        <v>March</v>
      </c>
      <c r="C282">
        <f t="shared" si="318"/>
        <v>2046</v>
      </c>
      <c r="D282">
        <f t="shared" si="348"/>
        <v>204603</v>
      </c>
      <c r="E282">
        <f t="shared" ref="E282:F282" si="358">E270+1</f>
        <v>65</v>
      </c>
      <c r="F282">
        <f t="shared" si="358"/>
        <v>63</v>
      </c>
      <c r="G282" s="11">
        <f>G281*IF($B282="January",(1+IF(C282&gt;Personal!$L$18+1,Calculations!$B$14,Calculations!$B$13)),1)</f>
        <v>2508.0067316371524</v>
      </c>
      <c r="H282" s="11">
        <f>IF(AND(Career!$F$15="Yes",$E282=62,$E281=61),G282,H281*IF($B282="January",(1+IF(C282&gt;Personal!$L$18+1,Calculations!$C$14,Calculations!$C$13)),1))</f>
        <v>2435.3154747051481</v>
      </c>
      <c r="I282" s="11">
        <f>H282*(1-'Retiree Assumptions'!$F$8)</f>
        <v>2143.0776177405305</v>
      </c>
      <c r="J282" s="11"/>
      <c r="K282">
        <f>IF(OR(AND(L283=0,L282&gt;0,S282=0,S281&gt;0),AND(L282=0,L281&gt;0,S282&gt;0,S281&gt;0),AND(L271=0,L270&gt;0,S270=0),AND(B282="February",C282&gt;=Personal!$G$28,C282&lt;=Personal!$G$28+5,L281&gt;0),AND(B282="February",MOD(C282-Personal!$G$28,5)=0,L281&gt;0)),K281+1,K281)</f>
        <v>1</v>
      </c>
      <c r="L282">
        <f>IF(AND(C282&gt;=Personal!$G$28,MAX(L$5:L281)&lt;$AO$8,OR(S281&gt;0,S282&gt;0)),L281+1,0)</f>
        <v>0</v>
      </c>
      <c r="M282" t="str">
        <f>IF(AND(C282&gt;=Personal!$G$28,MAX(L$5:L281)&lt;$AO$8,OR(S281&gt;0,S282&gt;0)),L281+1,"")</f>
        <v/>
      </c>
      <c r="N282">
        <f t="shared" si="328"/>
        <v>2046</v>
      </c>
      <c r="O282">
        <f t="shared" si="329"/>
        <v>63</v>
      </c>
      <c r="P282" s="11">
        <f t="shared" si="337"/>
        <v>25716.931412886366</v>
      </c>
      <c r="Q282" s="11">
        <f>$AD282*I282/(Calculations!$C$18^(A282-1+Calculations!$B$1/30))</f>
        <v>869.74294380744652</v>
      </c>
      <c r="R282" s="11">
        <f>IF(Q282=0,0,SUM(Q282:Q$1071)*I282/Q282)</f>
        <v>476278.24559030065</v>
      </c>
      <c r="S282" s="11">
        <f>IF(S281&gt;0,MAX((S281+I282/2)*(Calculations!$C$18-1)+S281-I282,0),IF(AND(Personal!$G$28=Valuation!C282,Personal!$G$28&gt;Valuation!C281),Personal!$G$26,0))</f>
        <v>0</v>
      </c>
      <c r="T282">
        <f t="shared" si="320"/>
        <v>0</v>
      </c>
      <c r="U282" s="11"/>
      <c r="V282" s="121">
        <f>VLOOKUP(E282,Rates2,5)*VLOOKUP(E282,Mort_Imp_Retirees,C282-'Mort Imp Cume'!$C$4+2)</f>
        <v>5.3888648097722553E-4</v>
      </c>
      <c r="W282" s="15">
        <f t="shared" si="330"/>
        <v>0.99946111351902278</v>
      </c>
      <c r="X282" s="121">
        <f>VLOOKUP(F282,Rates2,6)*VLOOKUP(F282,Mort_Imp_Survivors,C282-'Mort Imp Cume'!$C$4+2)</f>
        <v>2.6246731343250706E-4</v>
      </c>
      <c r="Y282" s="15">
        <f t="shared" si="331"/>
        <v>0.99973753268656751</v>
      </c>
      <c r="Z282" s="121">
        <f>VLOOKUP(F282,Rates2,7)*VLOOKUP(F282,Mort_Imp_Survivors,C282-'Mort Imp Cume'!$C$4+2)</f>
        <v>6.4216598115093664E-4</v>
      </c>
      <c r="AA282" s="15">
        <f t="shared" si="332"/>
        <v>0.99935783401884903</v>
      </c>
      <c r="AB282" s="68">
        <f>PRODUCT(W$4:W281)</f>
        <v>0.94517455740118284</v>
      </c>
      <c r="AC282" s="15">
        <f>PRODUCT(Y$4:Y281)</f>
        <v>0.96442638451245899</v>
      </c>
      <c r="AD282" s="15">
        <f>PRODUCT(AA$4:AA281)</f>
        <v>0.90451362634453092</v>
      </c>
      <c r="AE282" s="15">
        <f t="shared" si="321"/>
        <v>0.91155128112758643</v>
      </c>
      <c r="AF282" s="15">
        <f t="shared" si="322"/>
        <v>3.3623276273596438E-2</v>
      </c>
      <c r="AG282" s="15">
        <f t="shared" si="323"/>
        <v>4.9109373222470368E-4</v>
      </c>
      <c r="AH282" s="15">
        <f t="shared" si="324"/>
        <v>5.1371998517364396E-2</v>
      </c>
      <c r="AI282" s="15">
        <f t="shared" si="333"/>
        <v>3.4534440814527334E-3</v>
      </c>
      <c r="AJ282" s="15">
        <f t="shared" si="334"/>
        <v>5.0934179114713008E-4</v>
      </c>
      <c r="AK282" s="15">
        <f t="shared" si="325"/>
        <v>2.7224176564510537E-4</v>
      </c>
      <c r="AL282">
        <f>IF(AL281&gt;0,AL281+1,IF(AND(B282="January",C282&gt;=Personal!$G$28,F282&lt;=100,AL281=0),1,0))</f>
        <v>0</v>
      </c>
      <c r="AM282">
        <f t="shared" si="335"/>
        <v>0</v>
      </c>
    </row>
    <row r="283" spans="1:39" x14ac:dyDescent="0.2">
      <c r="A283">
        <f t="shared" si="326"/>
        <v>279</v>
      </c>
      <c r="B283" t="str">
        <f t="shared" si="346"/>
        <v>April</v>
      </c>
      <c r="C283">
        <f t="shared" si="318"/>
        <v>2046</v>
      </c>
      <c r="D283">
        <f t="shared" si="348"/>
        <v>204604</v>
      </c>
      <c r="E283">
        <f t="shared" ref="E283:F283" si="359">E271+1</f>
        <v>65</v>
      </c>
      <c r="F283">
        <f t="shared" si="359"/>
        <v>63</v>
      </c>
      <c r="G283" s="11">
        <f>G282*IF($B283="January",(1+IF(C283&gt;Personal!$L$18+1,Calculations!$B$14,Calculations!$B$13)),1)</f>
        <v>2508.0067316371524</v>
      </c>
      <c r="H283" s="11">
        <f>IF(AND(Career!$F$15="Yes",$E283=62,$E282=61),G283,H282*IF($B283="January",(1+IF(C283&gt;Personal!$L$18+1,Calculations!$C$14,Calculations!$C$13)),1))</f>
        <v>2435.3154747051481</v>
      </c>
      <c r="I283" s="11">
        <f>H283*(1-'Retiree Assumptions'!$F$8)</f>
        <v>2143.0776177405305</v>
      </c>
      <c r="J283" s="11"/>
      <c r="K283">
        <f>IF(OR(AND(L284=0,L283&gt;0,S283=0,S282&gt;0),AND(L283=0,L282&gt;0,S283&gt;0,S282&gt;0),AND(L272=0,L271&gt;0,S271=0),AND(B283="February",C283&gt;=Personal!$G$28,C283&lt;=Personal!$G$28+5,L282&gt;0),AND(B283="February",MOD(C283-Personal!$G$28,5)=0,L282&gt;0)),K282+1,K282)</f>
        <v>1</v>
      </c>
      <c r="L283">
        <f>IF(AND(C283&gt;=Personal!$G$28,MAX(L$5:L282)&lt;$AO$8,OR(S282&gt;0,S283&gt;0)),L282+1,0)</f>
        <v>0</v>
      </c>
      <c r="M283" t="str">
        <f>IF(AND(C283&gt;=Personal!$G$28,MAX(L$5:L282)&lt;$AO$8,OR(S282&gt;0,S283&gt;0)),L282+1,"")</f>
        <v/>
      </c>
      <c r="N283">
        <f t="shared" si="328"/>
        <v>2046</v>
      </c>
      <c r="O283">
        <f t="shared" si="329"/>
        <v>63</v>
      </c>
      <c r="P283" s="11">
        <f t="shared" si="337"/>
        <v>25716.931412886366</v>
      </c>
      <c r="Q283" s="11">
        <f>$AD283*I283/(Calculations!$C$18^(A283-1+Calculations!$B$1/30))</f>
        <v>866.68227238718862</v>
      </c>
      <c r="R283" s="11">
        <f>IF(Q283=0,0,SUM(Q283:Q$1071)*I283/Q283)</f>
        <v>475809.56700457865</v>
      </c>
      <c r="S283" s="11">
        <f>IF(S282&gt;0,MAX((S282+I283/2)*(Calculations!$C$18-1)+S282-I283,0),IF(AND(Personal!$G$28=Valuation!C283,Personal!$G$28&gt;Valuation!C282),Personal!$G$26,0))</f>
        <v>0</v>
      </c>
      <c r="T283">
        <f t="shared" si="320"/>
        <v>0</v>
      </c>
      <c r="U283" s="11"/>
      <c r="V283" s="121">
        <f>VLOOKUP(E283,Rates2,5)*VLOOKUP(E283,Mort_Imp_Retirees,C283-'Mort Imp Cume'!$C$4+2)</f>
        <v>5.3888648097722553E-4</v>
      </c>
      <c r="W283" s="15">
        <f t="shared" si="330"/>
        <v>0.99946111351902278</v>
      </c>
      <c r="X283" s="121">
        <f>VLOOKUP(F283,Rates2,6)*VLOOKUP(F283,Mort_Imp_Survivors,C283-'Mort Imp Cume'!$C$4+2)</f>
        <v>2.6246731343250706E-4</v>
      </c>
      <c r="Y283" s="15">
        <f t="shared" si="331"/>
        <v>0.99973753268656751</v>
      </c>
      <c r="Z283" s="121">
        <f>VLOOKUP(F283,Rates2,7)*VLOOKUP(F283,Mort_Imp_Survivors,C283-'Mort Imp Cume'!$C$4+2)</f>
        <v>6.4216598115093664E-4</v>
      </c>
      <c r="AA283" s="15">
        <f t="shared" si="332"/>
        <v>0.99935783401884903</v>
      </c>
      <c r="AB283" s="68">
        <f>PRODUCT(W$4:W282)</f>
        <v>0.94466521561003569</v>
      </c>
      <c r="AC283" s="15">
        <f>PRODUCT(Y$4:Y282)</f>
        <v>0.96417325411031263</v>
      </c>
      <c r="AD283" s="15">
        <f>PRODUCT(AA$4:AA282)</f>
        <v>0.90393277846420494</v>
      </c>
      <c r="AE283" s="15">
        <f t="shared" si="321"/>
        <v>0.91082093497954819</v>
      </c>
      <c r="AF283" s="15">
        <f t="shared" si="322"/>
        <v>3.3844280630487479E-2</v>
      </c>
      <c r="AG283" s="15">
        <f t="shared" si="323"/>
        <v>4.9070026185931467E-4</v>
      </c>
      <c r="AH283" s="15">
        <f t="shared" si="324"/>
        <v>5.1830102899757508E-2</v>
      </c>
      <c r="AI283" s="15">
        <f t="shared" si="333"/>
        <v>3.5046814902068221E-3</v>
      </c>
      <c r="AJ283" s="15">
        <f t="shared" si="334"/>
        <v>5.090673137416842E-4</v>
      </c>
      <c r="AK283" s="15">
        <f t="shared" si="325"/>
        <v>2.72344252703943E-4</v>
      </c>
      <c r="AL283">
        <f>IF(AL282&gt;0,AL282+1,IF(AND(B283="January",C283&gt;=Personal!$G$28,F283&lt;=100,AL282=0),1,0))</f>
        <v>0</v>
      </c>
      <c r="AM283">
        <f t="shared" si="335"/>
        <v>0</v>
      </c>
    </row>
    <row r="284" spans="1:39" x14ac:dyDescent="0.2">
      <c r="A284">
        <f t="shared" si="326"/>
        <v>280</v>
      </c>
      <c r="B284" t="str">
        <f t="shared" si="346"/>
        <v>May</v>
      </c>
      <c r="C284">
        <f t="shared" si="318"/>
        <v>2046</v>
      </c>
      <c r="D284">
        <f t="shared" si="348"/>
        <v>204605</v>
      </c>
      <c r="E284">
        <f t="shared" ref="E284:F284" si="360">E272+1</f>
        <v>65</v>
      </c>
      <c r="F284">
        <f t="shared" si="360"/>
        <v>63</v>
      </c>
      <c r="G284" s="11">
        <f>G283*IF($B284="January",(1+IF(C284&gt;Personal!$L$18+1,Calculations!$B$14,Calculations!$B$13)),1)</f>
        <v>2508.0067316371524</v>
      </c>
      <c r="H284" s="11">
        <f>IF(AND(Career!$F$15="Yes",$E284=62,$E283=61),G284,H283*IF($B284="January",(1+IF(C284&gt;Personal!$L$18+1,Calculations!$C$14,Calculations!$C$13)),1))</f>
        <v>2435.3154747051481</v>
      </c>
      <c r="I284" s="11">
        <f>H284*(1-'Retiree Assumptions'!$F$8)</f>
        <v>2143.0776177405305</v>
      </c>
      <c r="J284" s="11"/>
      <c r="K284">
        <f>IF(OR(AND(L285=0,L284&gt;0,S284=0,S283&gt;0),AND(L284=0,L283&gt;0,S284&gt;0,S283&gt;0),AND(L273=0,L272&gt;0,S272=0),AND(B284="February",C284&gt;=Personal!$G$28,C284&lt;=Personal!$G$28+5,L283&gt;0),AND(B284="February",MOD(C284-Personal!$G$28,5)=0,L283&gt;0)),K283+1,K283)</f>
        <v>1</v>
      </c>
      <c r="L284">
        <f>IF(AND(C284&gt;=Personal!$G$28,MAX(L$5:L283)&lt;$AO$8,OR(S283&gt;0,S284&gt;0)),L283+1,0)</f>
        <v>0</v>
      </c>
      <c r="M284" t="str">
        <f>IF(AND(C284&gt;=Personal!$G$28,MAX(L$5:L283)&lt;$AO$8,OR(S283&gt;0,S284&gt;0)),L283+1,"")</f>
        <v/>
      </c>
      <c r="N284">
        <f t="shared" si="328"/>
        <v>2046</v>
      </c>
      <c r="O284">
        <f t="shared" si="329"/>
        <v>63</v>
      </c>
      <c r="P284" s="11">
        <f t="shared" si="337"/>
        <v>25716.931412886366</v>
      </c>
      <c r="Q284" s="11">
        <f>$AD284*I284/(Calculations!$C$18^(A284-1+Calculations!$B$1/30))</f>
        <v>863.63237163153838</v>
      </c>
      <c r="R284" s="11">
        <f>IF(Q284=0,0,SUM(Q284:Q$1071)*I284/Q284)</f>
        <v>475339.23328963784</v>
      </c>
      <c r="S284" s="11">
        <f>IF(S283&gt;0,MAX((S283+I284/2)*(Calculations!$C$18-1)+S283-I284,0),IF(AND(Personal!$G$28=Valuation!C284,Personal!$G$28&gt;Valuation!C283),Personal!$G$26,0))</f>
        <v>0</v>
      </c>
      <c r="T284">
        <f t="shared" si="320"/>
        <v>0</v>
      </c>
      <c r="U284" s="11"/>
      <c r="V284" s="121">
        <f>VLOOKUP(E284,Rates2,5)*VLOOKUP(E284,Mort_Imp_Retirees,C284-'Mort Imp Cume'!$C$4+2)</f>
        <v>5.3888648097722553E-4</v>
      </c>
      <c r="W284" s="15">
        <f t="shared" si="330"/>
        <v>0.99946111351902278</v>
      </c>
      <c r="X284" s="121">
        <f>VLOOKUP(F284,Rates2,6)*VLOOKUP(F284,Mort_Imp_Survivors,C284-'Mort Imp Cume'!$C$4+2)</f>
        <v>2.6246731343250706E-4</v>
      </c>
      <c r="Y284" s="15">
        <f t="shared" si="331"/>
        <v>0.99973753268656751</v>
      </c>
      <c r="Z284" s="121">
        <f>VLOOKUP(F284,Rates2,7)*VLOOKUP(F284,Mort_Imp_Survivors,C284-'Mort Imp Cume'!$C$4+2)</f>
        <v>6.4216598115093664E-4</v>
      </c>
      <c r="AA284" s="15">
        <f t="shared" si="332"/>
        <v>0.99935783401884903</v>
      </c>
      <c r="AB284" s="68">
        <f>PRODUCT(W$4:W283)</f>
        <v>0.94415614829629402</v>
      </c>
      <c r="AC284" s="15">
        <f>PRODUCT(Y$4:Y283)</f>
        <v>0.96392019014662278</v>
      </c>
      <c r="AD284" s="15">
        <f>PRODUCT(AA$4:AA283)</f>
        <v>0.90335230358462792</v>
      </c>
      <c r="AE284" s="15">
        <f t="shared" si="321"/>
        <v>0.91009117399386674</v>
      </c>
      <c r="AF284" s="15">
        <f t="shared" si="322"/>
        <v>3.406497430242731E-2</v>
      </c>
      <c r="AG284" s="15">
        <f t="shared" si="323"/>
        <v>4.9030710674724347E-4</v>
      </c>
      <c r="AH284" s="15">
        <f t="shared" si="324"/>
        <v>5.2287519632735042E-2</v>
      </c>
      <c r="AI284" s="15">
        <f t="shared" si="333"/>
        <v>3.5563320709709051E-3</v>
      </c>
      <c r="AJ284" s="15">
        <f t="shared" si="334"/>
        <v>5.0879298424840141E-4</v>
      </c>
      <c r="AK284" s="15">
        <f t="shared" si="325"/>
        <v>2.7244645176371072E-4</v>
      </c>
      <c r="AL284">
        <f>IF(AL283&gt;0,AL283+1,IF(AND(B284="January",C284&gt;=Personal!$G$28,F284&lt;=100,AL283=0),1,0))</f>
        <v>0</v>
      </c>
      <c r="AM284">
        <f t="shared" si="335"/>
        <v>0</v>
      </c>
    </row>
    <row r="285" spans="1:39" x14ac:dyDescent="0.2">
      <c r="A285">
        <f t="shared" si="326"/>
        <v>281</v>
      </c>
      <c r="B285" t="str">
        <f t="shared" si="346"/>
        <v>June</v>
      </c>
      <c r="C285">
        <f t="shared" si="318"/>
        <v>2046</v>
      </c>
      <c r="D285">
        <f t="shared" si="348"/>
        <v>204606</v>
      </c>
      <c r="E285">
        <f t="shared" ref="E285:F285" si="361">E273+1</f>
        <v>65</v>
      </c>
      <c r="F285">
        <f t="shared" si="361"/>
        <v>63</v>
      </c>
      <c r="G285" s="11">
        <f>G284*IF($B285="January",(1+IF(C285&gt;Personal!$L$18+1,Calculations!$B$14,Calculations!$B$13)),1)</f>
        <v>2508.0067316371524</v>
      </c>
      <c r="H285" s="11">
        <f>IF(AND(Career!$F$15="Yes",$E285=62,$E284=61),G285,H284*IF($B285="January",(1+IF(C285&gt;Personal!$L$18+1,Calculations!$C$14,Calculations!$C$13)),1))</f>
        <v>2435.3154747051481</v>
      </c>
      <c r="I285" s="11">
        <f>H285*(1-'Retiree Assumptions'!$F$8)</f>
        <v>2143.0776177405305</v>
      </c>
      <c r="J285" s="11"/>
      <c r="K285">
        <f>IF(OR(AND(L286=0,L285&gt;0,S285=0,S284&gt;0),AND(L285=0,L284&gt;0,S285&gt;0,S284&gt;0),AND(L274=0,L273&gt;0,S273=0),AND(B285="February",C285&gt;=Personal!$G$28,C285&lt;=Personal!$G$28+5,L284&gt;0),AND(B285="February",MOD(C285-Personal!$G$28,5)=0,L284&gt;0)),K284+1,K284)</f>
        <v>1</v>
      </c>
      <c r="L285">
        <f>IF(AND(C285&gt;=Personal!$G$28,MAX(L$5:L284)&lt;$AO$8,OR(S284&gt;0,S285&gt;0)),L284+1,0)</f>
        <v>0</v>
      </c>
      <c r="M285" t="str">
        <f>IF(AND(C285&gt;=Personal!$G$28,MAX(L$5:L284)&lt;$AO$8,OR(S284&gt;0,S285&gt;0)),L284+1,"")</f>
        <v/>
      </c>
      <c r="N285">
        <f t="shared" si="328"/>
        <v>2046</v>
      </c>
      <c r="O285">
        <f t="shared" si="329"/>
        <v>63</v>
      </c>
      <c r="P285" s="11">
        <f t="shared" si="337"/>
        <v>25716.931412886366</v>
      </c>
      <c r="Q285" s="11">
        <f>$AD285*I285/(Calculations!$C$18^(A285-1+Calculations!$B$1/30))</f>
        <v>860.59320363795769</v>
      </c>
      <c r="R285" s="11">
        <f>IF(Q285=0,0,SUM(Q285:Q$1071)*I285/Q285)</f>
        <v>474867.23860042158</v>
      </c>
      <c r="S285" s="11">
        <f>IF(S284&gt;0,MAX((S284+I285/2)*(Calculations!$C$18-1)+S284-I285,0),IF(AND(Personal!$G$28=Valuation!C285,Personal!$G$28&gt;Valuation!C284),Personal!$G$26,0))</f>
        <v>0</v>
      </c>
      <c r="T285">
        <f t="shared" si="320"/>
        <v>0</v>
      </c>
      <c r="U285" s="11"/>
      <c r="V285" s="121">
        <f>VLOOKUP(E285,Rates2,5)*VLOOKUP(E285,Mort_Imp_Retirees,C285-'Mort Imp Cume'!$C$4+2)</f>
        <v>5.3888648097722553E-4</v>
      </c>
      <c r="W285" s="15">
        <f t="shared" si="330"/>
        <v>0.99946111351902278</v>
      </c>
      <c r="X285" s="121">
        <f>VLOOKUP(F285,Rates2,6)*VLOOKUP(F285,Mort_Imp_Survivors,C285-'Mort Imp Cume'!$C$4+2)</f>
        <v>2.6246731343250706E-4</v>
      </c>
      <c r="Y285" s="15">
        <f t="shared" si="331"/>
        <v>0.99973753268656751</v>
      </c>
      <c r="Z285" s="121">
        <f>VLOOKUP(F285,Rates2,7)*VLOOKUP(F285,Mort_Imp_Survivors,C285-'Mort Imp Cume'!$C$4+2)</f>
        <v>6.4216598115093664E-4</v>
      </c>
      <c r="AA285" s="15">
        <f t="shared" si="332"/>
        <v>0.99935783401884903</v>
      </c>
      <c r="AB285" s="68">
        <f>PRODUCT(W$4:W284)</f>
        <v>0.94364735531204558</v>
      </c>
      <c r="AC285" s="15">
        <f>PRODUCT(Y$4:Y284)</f>
        <v>0.96366719260395162</v>
      </c>
      <c r="AD285" s="15">
        <f>PRODUCT(AA$4:AA284)</f>
        <v>0.90277220146627146</v>
      </c>
      <c r="AE285" s="15">
        <f t="shared" si="321"/>
        <v>0.90936199770170256</v>
      </c>
      <c r="AF285" s="15">
        <f t="shared" si="322"/>
        <v>3.4285357610342987E-2</v>
      </c>
      <c r="AG285" s="15">
        <f t="shared" si="323"/>
        <v>4.8991426663590534E-4</v>
      </c>
      <c r="AH285" s="15">
        <f t="shared" si="324"/>
        <v>5.2744249473135385E-2</v>
      </c>
      <c r="AI285" s="15">
        <f t="shared" si="333"/>
        <v>3.6083952148190657E-3</v>
      </c>
      <c r="AJ285" s="15">
        <f t="shared" si="334"/>
        <v>5.0851880258757378E-4</v>
      </c>
      <c r="AK285" s="15">
        <f t="shared" si="325"/>
        <v>2.7254836318736929E-4</v>
      </c>
      <c r="AL285">
        <f>IF(AL284&gt;0,AL284+1,IF(AND(B285="January",C285&gt;=Personal!$G$28,F285&lt;=100,AL284=0),1,0))</f>
        <v>0</v>
      </c>
      <c r="AM285">
        <f t="shared" si="335"/>
        <v>0</v>
      </c>
    </row>
    <row r="286" spans="1:39" x14ac:dyDescent="0.2">
      <c r="A286">
        <f t="shared" si="326"/>
        <v>282</v>
      </c>
      <c r="B286" t="str">
        <f t="shared" si="346"/>
        <v>July</v>
      </c>
      <c r="C286">
        <f t="shared" si="318"/>
        <v>2046</v>
      </c>
      <c r="D286">
        <f t="shared" si="348"/>
        <v>204607</v>
      </c>
      <c r="E286">
        <f t="shared" ref="E286:F286" si="362">E274+1</f>
        <v>65</v>
      </c>
      <c r="F286">
        <f t="shared" si="362"/>
        <v>63</v>
      </c>
      <c r="G286" s="11">
        <f>G285*IF($B286="January",(1+IF(C286&gt;Personal!$L$18+1,Calculations!$B$14,Calculations!$B$13)),1)</f>
        <v>2508.0067316371524</v>
      </c>
      <c r="H286" s="11">
        <f>IF(AND(Career!$F$15="Yes",$E286=62,$E285=61),G286,H285*IF($B286="January",(1+IF(C286&gt;Personal!$L$18+1,Calculations!$C$14,Calculations!$C$13)),1))</f>
        <v>2435.3154747051481</v>
      </c>
      <c r="I286" s="11">
        <f>H286*(1-'Retiree Assumptions'!$F$8)</f>
        <v>2143.0776177405305</v>
      </c>
      <c r="J286" s="11"/>
      <c r="K286">
        <f>IF(OR(AND(L287=0,L286&gt;0,S286=0,S285&gt;0),AND(L286=0,L285&gt;0,S286&gt;0,S285&gt;0),AND(L275=0,L274&gt;0,S274=0),AND(B286="February",C286&gt;=Personal!$G$28,C286&lt;=Personal!$G$28+5,L285&gt;0),AND(B286="February",MOD(C286-Personal!$G$28,5)=0,L285&gt;0)),K285+1,K285)</f>
        <v>1</v>
      </c>
      <c r="L286">
        <f>IF(AND(C286&gt;=Personal!$G$28,MAX(L$5:L285)&lt;$AO$8,OR(S285&gt;0,S286&gt;0)),L285+1,0)</f>
        <v>0</v>
      </c>
      <c r="M286" t="str">
        <f>IF(AND(C286&gt;=Personal!$G$28,MAX(L$5:L285)&lt;$AO$8,OR(S285&gt;0,S286&gt;0)),L285+1,"")</f>
        <v/>
      </c>
      <c r="N286">
        <f t="shared" si="328"/>
        <v>2046</v>
      </c>
      <c r="O286">
        <f t="shared" si="329"/>
        <v>63</v>
      </c>
      <c r="P286" s="11">
        <f t="shared" si="337"/>
        <v>25716.931412886366</v>
      </c>
      <c r="Q286" s="11">
        <f>$AD286*I286/(Calculations!$C$18^(A286-1+Calculations!$B$1/30))</f>
        <v>857.56473063728902</v>
      </c>
      <c r="R286" s="11">
        <f>IF(Q286=0,0,SUM(Q286:Q$1071)*I286/Q286)</f>
        <v>474393.57707123208</v>
      </c>
      <c r="S286" s="11">
        <f>IF(S285&gt;0,MAX((S285+I286/2)*(Calculations!$C$18-1)+S285-I286,0),IF(AND(Personal!$G$28=Valuation!C286,Personal!$G$28&gt;Valuation!C285),Personal!$G$26,0))</f>
        <v>0</v>
      </c>
      <c r="T286">
        <f t="shared" si="320"/>
        <v>0</v>
      </c>
      <c r="U286" s="11"/>
      <c r="V286" s="121">
        <f>VLOOKUP(E286,Rates2,5)*VLOOKUP(E286,Mort_Imp_Retirees,C286-'Mort Imp Cume'!$C$4+2)</f>
        <v>5.3888648097722553E-4</v>
      </c>
      <c r="W286" s="15">
        <f t="shared" si="330"/>
        <v>0.99946111351902278</v>
      </c>
      <c r="X286" s="121">
        <f>VLOOKUP(F286,Rates2,6)*VLOOKUP(F286,Mort_Imp_Survivors,C286-'Mort Imp Cume'!$C$4+2)</f>
        <v>2.6246731343250706E-4</v>
      </c>
      <c r="Y286" s="15">
        <f t="shared" si="331"/>
        <v>0.99973753268656751</v>
      </c>
      <c r="Z286" s="121">
        <f>VLOOKUP(F286,Rates2,7)*VLOOKUP(F286,Mort_Imp_Survivors,C286-'Mort Imp Cume'!$C$4+2)</f>
        <v>6.4216598115093664E-4</v>
      </c>
      <c r="AA286" s="15">
        <f t="shared" si="332"/>
        <v>0.99935783401884903</v>
      </c>
      <c r="AB286" s="68">
        <f>PRODUCT(W$4:W285)</f>
        <v>0.94313883650945796</v>
      </c>
      <c r="AC286" s="15">
        <f>PRODUCT(Y$4:Y285)</f>
        <v>0.96341426146486586</v>
      </c>
      <c r="AD286" s="15">
        <f>PRODUCT(AA$4:AA285)</f>
        <v>0.90219247186976104</v>
      </c>
      <c r="AE286" s="15">
        <f t="shared" si="321"/>
        <v>0.90863340563459227</v>
      </c>
      <c r="AF286" s="15">
        <f t="shared" si="322"/>
        <v>3.4505430874865649E-2</v>
      </c>
      <c r="AG286" s="15">
        <f t="shared" si="323"/>
        <v>4.8952174127291754E-4</v>
      </c>
      <c r="AH286" s="15">
        <f t="shared" si="324"/>
        <v>5.3200293177058308E-2</v>
      </c>
      <c r="AI286" s="15">
        <f t="shared" si="333"/>
        <v>3.6608703134837703E-3</v>
      </c>
      <c r="AJ286" s="15">
        <f t="shared" si="334"/>
        <v>5.0824476867953662E-4</v>
      </c>
      <c r="AK286" s="15">
        <f t="shared" si="325"/>
        <v>2.7264998733750399E-4</v>
      </c>
      <c r="AL286">
        <f>IF(AL285&gt;0,AL285+1,IF(AND(B286="January",C286&gt;=Personal!$G$28,F286&lt;=100,AL285=0),1,0))</f>
        <v>0</v>
      </c>
      <c r="AM286">
        <f t="shared" si="335"/>
        <v>0</v>
      </c>
    </row>
    <row r="287" spans="1:39" x14ac:dyDescent="0.2">
      <c r="A287">
        <f t="shared" si="326"/>
        <v>283</v>
      </c>
      <c r="B287" t="str">
        <f t="shared" si="346"/>
        <v>August</v>
      </c>
      <c r="C287">
        <f t="shared" si="318"/>
        <v>2046</v>
      </c>
      <c r="D287">
        <f t="shared" si="348"/>
        <v>204608</v>
      </c>
      <c r="E287">
        <f t="shared" ref="E287:F287" si="363">E275+1</f>
        <v>65</v>
      </c>
      <c r="F287">
        <f t="shared" si="363"/>
        <v>63</v>
      </c>
      <c r="G287" s="11">
        <f>G286*IF($B287="January",(1+IF(C287&gt;Personal!$L$18+1,Calculations!$B$14,Calculations!$B$13)),1)</f>
        <v>2508.0067316371524</v>
      </c>
      <c r="H287" s="11">
        <f>IF(AND(Career!$F$15="Yes",$E287=62,$E286=61),G287,H286*IF($B287="January",(1+IF(C287&gt;Personal!$L$18+1,Calculations!$C$14,Calculations!$C$13)),1))</f>
        <v>2435.3154747051481</v>
      </c>
      <c r="I287" s="11">
        <f>H287*(1-'Retiree Assumptions'!$F$8)</f>
        <v>2143.0776177405305</v>
      </c>
      <c r="J287" s="11"/>
      <c r="K287">
        <f>IF(OR(AND(L288=0,L287&gt;0,S287=0,S286&gt;0),AND(L287=0,L286&gt;0,S287&gt;0,S286&gt;0),AND(L276=0,L275&gt;0,S275=0),AND(B287="February",C287&gt;=Personal!$G$28,C287&lt;=Personal!$G$28+5,L286&gt;0),AND(B287="February",MOD(C287-Personal!$G$28,5)=0,L286&gt;0)),K286+1,K286)</f>
        <v>1</v>
      </c>
      <c r="L287">
        <f>IF(AND(C287&gt;=Personal!$G$28,MAX(L$5:L286)&lt;$AO$8,OR(S286&gt;0,S287&gt;0)),L286+1,0)</f>
        <v>0</v>
      </c>
      <c r="M287" t="str">
        <f>IF(AND(C287&gt;=Personal!$G$28,MAX(L$5:L286)&lt;$AO$8,OR(S286&gt;0,S287&gt;0)),L286+1,"")</f>
        <v/>
      </c>
      <c r="N287">
        <f t="shared" si="328"/>
        <v>2046</v>
      </c>
      <c r="O287">
        <f t="shared" si="329"/>
        <v>63</v>
      </c>
      <c r="P287" s="11">
        <f t="shared" si="337"/>
        <v>25716.931412886366</v>
      </c>
      <c r="Q287" s="11">
        <f>$AD287*I287/(Calculations!$C$18^(A287-1+Calculations!$B$1/30))</f>
        <v>854.54691499328669</v>
      </c>
      <c r="R287" s="11">
        <f>IF(Q287=0,0,SUM(Q287:Q$1071)*I287/Q287)</f>
        <v>473918.24281565653</v>
      </c>
      <c r="S287" s="11">
        <f>IF(S286&gt;0,MAX((S286+I287/2)*(Calculations!$C$18-1)+S286-I287,0),IF(AND(Personal!$G$28=Valuation!C287,Personal!$G$28&gt;Valuation!C286),Personal!$G$26,0))</f>
        <v>0</v>
      </c>
      <c r="T287">
        <f t="shared" si="320"/>
        <v>0</v>
      </c>
      <c r="U287" s="11"/>
      <c r="V287" s="121">
        <f>VLOOKUP(E287,Rates2,5)*VLOOKUP(E287,Mort_Imp_Retirees,C287-'Mort Imp Cume'!$C$4+2)</f>
        <v>5.3888648097722553E-4</v>
      </c>
      <c r="W287" s="15">
        <f t="shared" si="330"/>
        <v>0.99946111351902278</v>
      </c>
      <c r="X287" s="121">
        <f>VLOOKUP(F287,Rates2,6)*VLOOKUP(F287,Mort_Imp_Survivors,C287-'Mort Imp Cume'!$C$4+2)</f>
        <v>2.6246731343250706E-4</v>
      </c>
      <c r="Y287" s="15">
        <f t="shared" si="331"/>
        <v>0.99973753268656751</v>
      </c>
      <c r="Z287" s="121">
        <f>VLOOKUP(F287,Rates2,7)*VLOOKUP(F287,Mort_Imp_Survivors,C287-'Mort Imp Cume'!$C$4+2)</f>
        <v>6.4216598115093664E-4</v>
      </c>
      <c r="AA287" s="15">
        <f t="shared" si="332"/>
        <v>0.99935783401884903</v>
      </c>
      <c r="AB287" s="68">
        <f>PRODUCT(W$4:W286)</f>
        <v>0.94263059174077846</v>
      </c>
      <c r="AC287" s="15">
        <f>PRODUCT(Y$4:Y286)</f>
        <v>0.96316139671193668</v>
      </c>
      <c r="AD287" s="15">
        <f>PRODUCT(AA$4:AA286)</f>
        <v>0.90161311455587578</v>
      </c>
      <c r="AE287" s="15">
        <f t="shared" si="321"/>
        <v>0.90790539732444753</v>
      </c>
      <c r="AF287" s="15">
        <f t="shared" si="322"/>
        <v>3.4725194416330915E-2</v>
      </c>
      <c r="AG287" s="15">
        <f t="shared" si="323"/>
        <v>4.8912953040610016E-4</v>
      </c>
      <c r="AH287" s="15">
        <f t="shared" si="324"/>
        <v>5.3655651499865661E-2</v>
      </c>
      <c r="AI287" s="15">
        <f t="shared" si="333"/>
        <v>3.7137567593558962E-3</v>
      </c>
      <c r="AJ287" s="15">
        <f t="shared" si="334"/>
        <v>5.0797088244466785E-4</v>
      </c>
      <c r="AK287" s="15">
        <f t="shared" si="325"/>
        <v>2.7275132457632459E-4</v>
      </c>
      <c r="AL287">
        <f>IF(AL286&gt;0,AL286+1,IF(AND(B287="January",C287&gt;=Personal!$G$28,F287&lt;=100,AL286=0),1,0))</f>
        <v>0</v>
      </c>
      <c r="AM287">
        <f t="shared" si="335"/>
        <v>0</v>
      </c>
    </row>
    <row r="288" spans="1:39" x14ac:dyDescent="0.2">
      <c r="A288">
        <f t="shared" si="326"/>
        <v>284</v>
      </c>
      <c r="B288" t="str">
        <f t="shared" si="346"/>
        <v>September</v>
      </c>
      <c r="C288">
        <f t="shared" si="318"/>
        <v>2046</v>
      </c>
      <c r="D288">
        <f t="shared" si="348"/>
        <v>204609</v>
      </c>
      <c r="E288">
        <f t="shared" ref="E288:F288" si="364">E276+1</f>
        <v>65</v>
      </c>
      <c r="F288">
        <f t="shared" si="364"/>
        <v>63</v>
      </c>
      <c r="G288" s="11">
        <f>G287*IF($B288="January",(1+IF(C288&gt;Personal!$L$18+1,Calculations!$B$14,Calculations!$B$13)),1)</f>
        <v>2508.0067316371524</v>
      </c>
      <c r="H288" s="11">
        <f>IF(AND(Career!$F$15="Yes",$E288=62,$E287=61),G288,H287*IF($B288="January",(1+IF(C288&gt;Personal!$L$18+1,Calculations!$C$14,Calculations!$C$13)),1))</f>
        <v>2435.3154747051481</v>
      </c>
      <c r="I288" s="11">
        <f>H288*(1-'Retiree Assumptions'!$F$8)</f>
        <v>2143.0776177405305</v>
      </c>
      <c r="J288" s="11"/>
      <c r="K288">
        <f>IF(OR(AND(L289=0,L288&gt;0,S288=0,S287&gt;0),AND(L288=0,L287&gt;0,S288&gt;0,S287&gt;0),AND(L277=0,L276&gt;0,S276=0),AND(B288="February",C288&gt;=Personal!$G$28,C288&lt;=Personal!$G$28+5,L287&gt;0),AND(B288="February",MOD(C288-Personal!$G$28,5)=0,L287&gt;0)),K287+1,K287)</f>
        <v>1</v>
      </c>
      <c r="L288">
        <f>IF(AND(C288&gt;=Personal!$G$28,MAX(L$5:L287)&lt;$AO$8,OR(S287&gt;0,S288&gt;0)),L287+1,0)</f>
        <v>0</v>
      </c>
      <c r="M288" t="str">
        <f>IF(AND(C288&gt;=Personal!$G$28,MAX(L$5:L287)&lt;$AO$8,OR(S287&gt;0,S288&gt;0)),L287+1,"")</f>
        <v/>
      </c>
      <c r="N288">
        <f t="shared" si="328"/>
        <v>2046</v>
      </c>
      <c r="O288">
        <f t="shared" si="329"/>
        <v>63</v>
      </c>
      <c r="P288" s="11">
        <f t="shared" si="337"/>
        <v>25716.931412886366</v>
      </c>
      <c r="Q288" s="11">
        <f>$AD288*I288/(Calculations!$C$18^(A288-1+Calculations!$B$1/30))</f>
        <v>851.53971920214872</v>
      </c>
      <c r="R288" s="11">
        <f>IF(Q288=0,0,SUM(Q288:Q$1071)*I288/Q288)</f>
        <v>473441.22992649477</v>
      </c>
      <c r="S288" s="11">
        <f>IF(S287&gt;0,MAX((S287+I288/2)*(Calculations!$C$18-1)+S287-I288,0),IF(AND(Personal!$G$28=Valuation!C288,Personal!$G$28&gt;Valuation!C287),Personal!$G$26,0))</f>
        <v>0</v>
      </c>
      <c r="T288">
        <f t="shared" si="320"/>
        <v>0</v>
      </c>
      <c r="U288" s="11"/>
      <c r="V288" s="121">
        <f>VLOOKUP(E288,Rates2,5)*VLOOKUP(E288,Mort_Imp_Retirees,C288-'Mort Imp Cume'!$C$4+2)</f>
        <v>5.3888648097722553E-4</v>
      </c>
      <c r="W288" s="15">
        <f t="shared" si="330"/>
        <v>0.99946111351902278</v>
      </c>
      <c r="X288" s="121">
        <f>VLOOKUP(F288,Rates2,6)*VLOOKUP(F288,Mort_Imp_Survivors,C288-'Mort Imp Cume'!$C$4+2)</f>
        <v>2.6246731343250706E-4</v>
      </c>
      <c r="Y288" s="15">
        <f t="shared" si="331"/>
        <v>0.99973753268656751</v>
      </c>
      <c r="Z288" s="121">
        <f>VLOOKUP(F288,Rates2,7)*VLOOKUP(F288,Mort_Imp_Survivors,C288-'Mort Imp Cume'!$C$4+2)</f>
        <v>6.4216598115093664E-4</v>
      </c>
      <c r="AA288" s="15">
        <f t="shared" si="332"/>
        <v>0.99935783401884903</v>
      </c>
      <c r="AB288" s="68">
        <f>PRODUCT(W$4:W287)</f>
        <v>0.94212262085833376</v>
      </c>
      <c r="AC288" s="15">
        <f>PRODUCT(Y$4:Y287)</f>
        <v>0.96290859832773978</v>
      </c>
      <c r="AD288" s="15">
        <f>PRODUCT(AA$4:AA287)</f>
        <v>0.90103412928554838</v>
      </c>
      <c r="AE288" s="15">
        <f t="shared" si="321"/>
        <v>0.90717797230355479</v>
      </c>
      <c r="AF288" s="15">
        <f t="shared" si="322"/>
        <v>3.4944648554778981E-2</v>
      </c>
      <c r="AG288" s="15">
        <f t="shared" si="323"/>
        <v>4.8873763378347475E-4</v>
      </c>
      <c r="AH288" s="15">
        <f t="shared" si="324"/>
        <v>5.4110325196182057E-2</v>
      </c>
      <c r="AI288" s="15">
        <f t="shared" si="333"/>
        <v>3.7670539454841695E-3</v>
      </c>
      <c r="AJ288" s="15">
        <f t="shared" si="334"/>
        <v>5.0769714380338835E-4</v>
      </c>
      <c r="AK288" s="15">
        <f t="shared" si="325"/>
        <v>2.7285237526566584E-4</v>
      </c>
      <c r="AL288">
        <f>IF(AL287&gt;0,AL287+1,IF(AND(B288="January",C288&gt;=Personal!$G$28,F288&lt;=100,AL287=0),1,0))</f>
        <v>0</v>
      </c>
      <c r="AM288">
        <f t="shared" si="335"/>
        <v>0</v>
      </c>
    </row>
    <row r="289" spans="1:39" x14ac:dyDescent="0.2">
      <c r="A289">
        <f t="shared" si="326"/>
        <v>285</v>
      </c>
      <c r="B289" t="str">
        <f t="shared" si="346"/>
        <v>October</v>
      </c>
      <c r="C289">
        <f t="shared" si="318"/>
        <v>2046</v>
      </c>
      <c r="D289">
        <f t="shared" si="348"/>
        <v>204610</v>
      </c>
      <c r="E289">
        <f t="shared" ref="E289:F289" si="365">E277+1</f>
        <v>65</v>
      </c>
      <c r="F289">
        <f t="shared" si="365"/>
        <v>63</v>
      </c>
      <c r="G289" s="11">
        <f>G288*IF($B289="January",(1+IF(C289&gt;Personal!$L$18+1,Calculations!$B$14,Calculations!$B$13)),1)</f>
        <v>2508.0067316371524</v>
      </c>
      <c r="H289" s="11">
        <f>IF(AND(Career!$F$15="Yes",$E289=62,$E288=61),G289,H288*IF($B289="January",(1+IF(C289&gt;Personal!$L$18+1,Calculations!$C$14,Calculations!$C$13)),1))</f>
        <v>2435.3154747051481</v>
      </c>
      <c r="I289" s="11">
        <f>H289*(1-'Retiree Assumptions'!$F$8)</f>
        <v>2143.0776177405305</v>
      </c>
      <c r="J289" s="11"/>
      <c r="K289">
        <f>IF(OR(AND(L290=0,L289&gt;0,S289=0,S288&gt;0),AND(L289=0,L288&gt;0,S289&gt;0,S288&gt;0),AND(L278=0,L277&gt;0,S277=0),AND(B289="February",C289&gt;=Personal!$G$28,C289&lt;=Personal!$G$28+5,L288&gt;0),AND(B289="February",MOD(C289-Personal!$G$28,5)=0,L288&gt;0)),K288+1,K288)</f>
        <v>1</v>
      </c>
      <c r="L289">
        <f>IF(AND(C289&gt;=Personal!$G$28,MAX(L$5:L288)&lt;$AO$8,OR(S288&gt;0,S289&gt;0)),L288+1,0)</f>
        <v>0</v>
      </c>
      <c r="M289" t="str">
        <f>IF(AND(C289&gt;=Personal!$G$28,MAX(L$5:L288)&lt;$AO$8,OR(S288&gt;0,S289&gt;0)),L288+1,"")</f>
        <v/>
      </c>
      <c r="N289">
        <f t="shared" si="328"/>
        <v>2046</v>
      </c>
      <c r="O289">
        <f t="shared" si="329"/>
        <v>63</v>
      </c>
      <c r="P289" s="11">
        <f t="shared" si="337"/>
        <v>25716.931412886366</v>
      </c>
      <c r="Q289" s="11">
        <f>$AD289*I289/(Calculations!$C$18^(A289-1+Calculations!$B$1/30))</f>
        <v>848.54310589205159</v>
      </c>
      <c r="R289" s="11">
        <f>IF(Q289=0,0,SUM(Q289:Q$1071)*I289/Q289)</f>
        <v>472962.53247568506</v>
      </c>
      <c r="S289" s="11">
        <f>IF(S288&gt;0,MAX((S288+I289/2)*(Calculations!$C$18-1)+S288-I289,0),IF(AND(Personal!$G$28=Valuation!C289,Personal!$G$28&gt;Valuation!C288),Personal!$G$26,0))</f>
        <v>0</v>
      </c>
      <c r="T289">
        <f t="shared" si="320"/>
        <v>0</v>
      </c>
      <c r="U289" s="11"/>
      <c r="V289" s="121">
        <f>VLOOKUP(E289,Rates2,5)*VLOOKUP(E289,Mort_Imp_Retirees,C289-'Mort Imp Cume'!$C$4+2)</f>
        <v>5.3888648097722553E-4</v>
      </c>
      <c r="W289" s="15">
        <f t="shared" si="330"/>
        <v>0.99946111351902278</v>
      </c>
      <c r="X289" s="121">
        <f>VLOOKUP(F289,Rates2,6)*VLOOKUP(F289,Mort_Imp_Survivors,C289-'Mort Imp Cume'!$C$4+2)</f>
        <v>2.6246731343250706E-4</v>
      </c>
      <c r="Y289" s="15">
        <f t="shared" si="331"/>
        <v>0.99973753268656751</v>
      </c>
      <c r="Z289" s="121">
        <f>VLOOKUP(F289,Rates2,7)*VLOOKUP(F289,Mort_Imp_Survivors,C289-'Mort Imp Cume'!$C$4+2)</f>
        <v>6.4216598115093664E-4</v>
      </c>
      <c r="AA289" s="15">
        <f t="shared" si="332"/>
        <v>0.99935783401884903</v>
      </c>
      <c r="AB289" s="68">
        <f>PRODUCT(W$4:W288)</f>
        <v>0.94161492371453037</v>
      </c>
      <c r="AC289" s="15">
        <f>PRODUCT(Y$4:Y288)</f>
        <v>0.96265586629485567</v>
      </c>
      <c r="AD289" s="15">
        <f>PRODUCT(AA$4:AA288)</f>
        <v>0.90045551581986527</v>
      </c>
      <c r="AE289" s="15">
        <f t="shared" si="321"/>
        <v>0.90645113010457568</v>
      </c>
      <c r="AF289" s="15">
        <f t="shared" si="322"/>
        <v>3.5163793609954704E-2</v>
      </c>
      <c r="AG289" s="15">
        <f t="shared" si="323"/>
        <v>4.8834605115326485E-4</v>
      </c>
      <c r="AH289" s="15">
        <f t="shared" si="324"/>
        <v>5.4564315019895525E-2</v>
      </c>
      <c r="AI289" s="15">
        <f t="shared" si="333"/>
        <v>3.8207612655740963E-3</v>
      </c>
      <c r="AJ289" s="15">
        <f t="shared" si="334"/>
        <v>5.074235526761619E-4</v>
      </c>
      <c r="AK289" s="15">
        <f t="shared" si="325"/>
        <v>2.729531397669879E-4</v>
      </c>
      <c r="AL289">
        <f>IF(AL288&gt;0,AL288+1,IF(AND(B289="January",C289&gt;=Personal!$G$28,F289&lt;=100,AL288=0),1,0))</f>
        <v>0</v>
      </c>
      <c r="AM289">
        <f t="shared" si="335"/>
        <v>0</v>
      </c>
    </row>
    <row r="290" spans="1:39" x14ac:dyDescent="0.2">
      <c r="A290">
        <f t="shared" si="326"/>
        <v>286</v>
      </c>
      <c r="B290" t="str">
        <f t="shared" si="346"/>
        <v>November</v>
      </c>
      <c r="C290">
        <f t="shared" si="318"/>
        <v>2046</v>
      </c>
      <c r="D290">
        <f t="shared" si="348"/>
        <v>204611</v>
      </c>
      <c r="E290">
        <f t="shared" ref="E290:F290" si="366">E278+1</f>
        <v>65</v>
      </c>
      <c r="F290">
        <f t="shared" si="366"/>
        <v>63</v>
      </c>
      <c r="G290" s="11">
        <f>G289*IF($B290="January",(1+IF(C290&gt;Personal!$L$18+1,Calculations!$B$14,Calculations!$B$13)),1)</f>
        <v>2508.0067316371524</v>
      </c>
      <c r="H290" s="11">
        <f>IF(AND(Career!$F$15="Yes",$E290=62,$E289=61),G290,H289*IF($B290="January",(1+IF(C290&gt;Personal!$L$18+1,Calculations!$C$14,Calculations!$C$13)),1))</f>
        <v>2435.3154747051481</v>
      </c>
      <c r="I290" s="11">
        <f>H290*(1-'Retiree Assumptions'!$F$8)</f>
        <v>2143.0776177405305</v>
      </c>
      <c r="J290" s="11"/>
      <c r="K290">
        <f>IF(OR(AND(L291=0,L290&gt;0,S290=0,S289&gt;0),AND(L290=0,L289&gt;0,S290&gt;0,S289&gt;0),AND(L279=0,L278&gt;0,S278=0),AND(B290="February",C290&gt;=Personal!$G$28,C290&lt;=Personal!$G$28+5,L289&gt;0),AND(B290="February",MOD(C290-Personal!$G$28,5)=0,L289&gt;0)),K289+1,K289)</f>
        <v>1</v>
      </c>
      <c r="L290">
        <f>IF(AND(C290&gt;=Personal!$G$28,MAX(L$5:L289)&lt;$AO$8,OR(S289&gt;0,S290&gt;0)),L289+1,0)</f>
        <v>0</v>
      </c>
      <c r="M290" t="str">
        <f>IF(AND(C290&gt;=Personal!$G$28,MAX(L$5:L289)&lt;$AO$8,OR(S289&gt;0,S290&gt;0)),L289+1,"")</f>
        <v/>
      </c>
      <c r="N290">
        <f t="shared" si="328"/>
        <v>2046</v>
      </c>
      <c r="O290">
        <f t="shared" si="329"/>
        <v>63</v>
      </c>
      <c r="P290" s="11">
        <f t="shared" si="337"/>
        <v>25716.931412886366</v>
      </c>
      <c r="Q290" s="11">
        <f>$AD290*I290/(Calculations!$C$18^(A290-1+Calculations!$B$1/30))</f>
        <v>845.55703782268426</v>
      </c>
      <c r="R290" s="11">
        <f>IF(Q290=0,0,SUM(Q290:Q$1071)*I290/Q290)</f>
        <v>472482.14451423124</v>
      </c>
      <c r="S290" s="11">
        <f>IF(S289&gt;0,MAX((S289+I290/2)*(Calculations!$C$18-1)+S289-I290,0),IF(AND(Personal!$G$28=Valuation!C290,Personal!$G$28&gt;Valuation!C289),Personal!$G$26,0))</f>
        <v>0</v>
      </c>
      <c r="T290">
        <f t="shared" si="320"/>
        <v>0</v>
      </c>
      <c r="U290" s="11"/>
      <c r="V290" s="121">
        <f>VLOOKUP(E290,Rates2,5)*VLOOKUP(E290,Mort_Imp_Retirees,C290-'Mort Imp Cume'!$C$4+2)</f>
        <v>5.3888648097722553E-4</v>
      </c>
      <c r="W290" s="15">
        <f t="shared" si="330"/>
        <v>0.99946111351902278</v>
      </c>
      <c r="X290" s="121">
        <f>VLOOKUP(F290,Rates2,6)*VLOOKUP(F290,Mort_Imp_Survivors,C290-'Mort Imp Cume'!$C$4+2)</f>
        <v>2.6246731343250706E-4</v>
      </c>
      <c r="Y290" s="15">
        <f t="shared" si="331"/>
        <v>0.99973753268656751</v>
      </c>
      <c r="Z290" s="121">
        <f>VLOOKUP(F290,Rates2,7)*VLOOKUP(F290,Mort_Imp_Survivors,C290-'Mort Imp Cume'!$C$4+2)</f>
        <v>6.4216598115093664E-4</v>
      </c>
      <c r="AA290" s="15">
        <f t="shared" si="332"/>
        <v>0.99935783401884903</v>
      </c>
      <c r="AB290" s="68">
        <f>PRODUCT(W$4:W289)</f>
        <v>0.94110750016185418</v>
      </c>
      <c r="AC290" s="15">
        <f>PRODUCT(Y$4:Y289)</f>
        <v>0.96240320059586926</v>
      </c>
      <c r="AD290" s="15">
        <f>PRODUCT(AA$4:AA289)</f>
        <v>0.899877273920066</v>
      </c>
      <c r="AE290" s="15">
        <f t="shared" si="321"/>
        <v>0.90572487026054604</v>
      </c>
      <c r="AF290" s="15">
        <f t="shared" si="322"/>
        <v>3.5382629901308173E-2</v>
      </c>
      <c r="AG290" s="15">
        <f t="shared" si="323"/>
        <v>4.8795478226389615E-4</v>
      </c>
      <c r="AH290" s="15">
        <f t="shared" si="324"/>
        <v>5.5017621724158208E-2</v>
      </c>
      <c r="AI290" s="15">
        <f t="shared" si="333"/>
        <v>3.8748781139875746E-3</v>
      </c>
      <c r="AJ290" s="15">
        <f t="shared" si="334"/>
        <v>5.0715010898349535E-4</v>
      </c>
      <c r="AK290" s="15">
        <f t="shared" si="325"/>
        <v>2.7305361844137666E-4</v>
      </c>
      <c r="AL290">
        <f>IF(AL289&gt;0,AL289+1,IF(AND(B290="January",C290&gt;=Personal!$G$28,F290&lt;=100,AL289=0),1,0))</f>
        <v>0</v>
      </c>
      <c r="AM290">
        <f t="shared" si="335"/>
        <v>0</v>
      </c>
    </row>
    <row r="291" spans="1:39" x14ac:dyDescent="0.2">
      <c r="A291">
        <f t="shared" si="326"/>
        <v>287</v>
      </c>
      <c r="B291" t="str">
        <f t="shared" si="346"/>
        <v>December</v>
      </c>
      <c r="C291">
        <f t="shared" si="318"/>
        <v>2046</v>
      </c>
      <c r="D291">
        <f t="shared" si="348"/>
        <v>204612</v>
      </c>
      <c r="E291">
        <f t="shared" ref="E291:F291" si="367">E279+1</f>
        <v>65</v>
      </c>
      <c r="F291">
        <f t="shared" si="367"/>
        <v>63</v>
      </c>
      <c r="G291" s="11">
        <f>G290*IF($B291="January",(1+IF(C291&gt;Personal!$L$18+1,Calculations!$B$14,Calculations!$B$13)),1)</f>
        <v>2508.0067316371524</v>
      </c>
      <c r="H291" s="11">
        <f>IF(AND(Career!$F$15="Yes",$E291=62,$E290=61),G291,H290*IF($B291="January",(1+IF(C291&gt;Personal!$L$18+1,Calculations!$C$14,Calculations!$C$13)),1))</f>
        <v>2435.3154747051481</v>
      </c>
      <c r="I291" s="11">
        <f>H291*(1-'Retiree Assumptions'!$F$8)</f>
        <v>2143.0776177405305</v>
      </c>
      <c r="J291" s="11"/>
      <c r="K291">
        <f>IF(OR(AND(L292=0,L291&gt;0,S291=0,S290&gt;0),AND(L291=0,L290&gt;0,S291&gt;0,S290&gt;0),AND(L280=0,L279&gt;0,S279=0),AND(B291="February",C291&gt;=Personal!$G$28,C291&lt;=Personal!$G$28+5,L290&gt;0),AND(B291="February",MOD(C291-Personal!$G$28,5)=0,L290&gt;0)),K290+1,K290)</f>
        <v>1</v>
      </c>
      <c r="L291">
        <f>IF(AND(C291&gt;=Personal!$G$28,MAX(L$5:L290)&lt;$AO$8,OR(S290&gt;0,S291&gt;0)),L290+1,0)</f>
        <v>0</v>
      </c>
      <c r="M291" t="str">
        <f>IF(AND(C291&gt;=Personal!$G$28,MAX(L$5:L290)&lt;$AO$8,OR(S290&gt;0,S291&gt;0)),L290+1,"")</f>
        <v/>
      </c>
      <c r="N291">
        <f t="shared" si="328"/>
        <v>2046</v>
      </c>
      <c r="O291">
        <f t="shared" si="329"/>
        <v>63</v>
      </c>
      <c r="P291" s="11">
        <f t="shared" si="337"/>
        <v>25716.931412886366</v>
      </c>
      <c r="Q291" s="11">
        <f>$AD291*I291/(Calculations!$C$18^(A291-1+Calculations!$B$1/30))</f>
        <v>842.58147788478766</v>
      </c>
      <c r="R291" s="11">
        <f>IF(Q291=0,0,SUM(Q291:Q$1071)*I291/Q291)</f>
        <v>472000.0600721279</v>
      </c>
      <c r="S291" s="11">
        <f>IF(S290&gt;0,MAX((S290+I291/2)*(Calculations!$C$18-1)+S290-I291,0),IF(AND(Personal!$G$28=Valuation!C291,Personal!$G$28&gt;Valuation!C290),Personal!$G$26,0))</f>
        <v>0</v>
      </c>
      <c r="T291">
        <f t="shared" si="320"/>
        <v>0</v>
      </c>
      <c r="U291" s="11"/>
      <c r="V291" s="121">
        <f>VLOOKUP(E291,Rates2,5)*VLOOKUP(E291,Mort_Imp_Retirees,C291-'Mort Imp Cume'!$C$4+2)</f>
        <v>5.3888648097722553E-4</v>
      </c>
      <c r="W291" s="15">
        <f t="shared" si="330"/>
        <v>0.99946111351902278</v>
      </c>
      <c r="X291" s="121">
        <f>VLOOKUP(F291,Rates2,6)*VLOOKUP(F291,Mort_Imp_Survivors,C291-'Mort Imp Cume'!$C$4+2)</f>
        <v>2.6246731343250706E-4</v>
      </c>
      <c r="Y291" s="15">
        <f t="shared" si="331"/>
        <v>0.99973753268656751</v>
      </c>
      <c r="Z291" s="121">
        <f>VLOOKUP(F291,Rates2,7)*VLOOKUP(F291,Mort_Imp_Survivors,C291-'Mort Imp Cume'!$C$4+2)</f>
        <v>6.4216598115093664E-4</v>
      </c>
      <c r="AA291" s="15">
        <f t="shared" si="332"/>
        <v>0.99935783401884903</v>
      </c>
      <c r="AB291" s="68">
        <f>PRODUCT(W$4:W290)</f>
        <v>0.94060035005287068</v>
      </c>
      <c r="AC291" s="15">
        <f>PRODUCT(Y$4:Y290)</f>
        <v>0.96215060121337004</v>
      </c>
      <c r="AD291" s="15">
        <f>PRODUCT(AA$4:AA290)</f>
        <v>0.89929940334754366</v>
      </c>
      <c r="AE291" s="15">
        <f t="shared" si="321"/>
        <v>0.9049991923048758</v>
      </c>
      <c r="AF291" s="15">
        <f t="shared" si="322"/>
        <v>3.5601157747994841E-2</v>
      </c>
      <c r="AG291" s="15">
        <f t="shared" si="323"/>
        <v>4.875638268639954E-4</v>
      </c>
      <c r="AH291" s="15">
        <f t="shared" si="324"/>
        <v>5.5470246061387021E-2</v>
      </c>
      <c r="AI291" s="15">
        <f t="shared" si="333"/>
        <v>3.9294038857423386E-3</v>
      </c>
      <c r="AJ291" s="15">
        <f t="shared" si="334"/>
        <v>5.0687681264593792E-4</v>
      </c>
      <c r="AK291" s="15">
        <f t="shared" si="325"/>
        <v>2.7315381164954406E-4</v>
      </c>
      <c r="AL291">
        <f>IF(AL290&gt;0,AL290+1,IF(AND(B291="January",C291&gt;=Personal!$G$28,F291&lt;=100,AL290=0),1,0))</f>
        <v>0</v>
      </c>
      <c r="AM291">
        <f t="shared" si="335"/>
        <v>0</v>
      </c>
    </row>
    <row r="292" spans="1:39" x14ac:dyDescent="0.2">
      <c r="A292">
        <f t="shared" si="326"/>
        <v>288</v>
      </c>
      <c r="B292" t="str">
        <f t="shared" si="346"/>
        <v>January</v>
      </c>
      <c r="C292">
        <f t="shared" si="318"/>
        <v>2047</v>
      </c>
      <c r="D292">
        <f t="shared" si="348"/>
        <v>204701</v>
      </c>
      <c r="E292">
        <f t="shared" ref="E292:F292" si="368">E280+1</f>
        <v>66</v>
      </c>
      <c r="F292">
        <f t="shared" si="368"/>
        <v>64</v>
      </c>
      <c r="G292" s="11">
        <f>G291*IF($B292="January",(1+IF(C292&gt;Personal!$L$18+1,Calculations!$B$14,Calculations!$B$13)),1)</f>
        <v>2570.7068999280809</v>
      </c>
      <c r="H292" s="11">
        <f>IF(AND(Career!$F$15="Yes",$E292=62,$E291=61),G292,H291*IF($B292="January",(1+IF(C292&gt;Personal!$L$18+1,Calculations!$C$14,Calculations!$C$13)),1))</f>
        <v>2471.8452068257252</v>
      </c>
      <c r="I292" s="11">
        <f>H292*(1-'Retiree Assumptions'!$F$8)</f>
        <v>2175.223782006638</v>
      </c>
      <c r="J292" s="11"/>
      <c r="K292">
        <f>IF(OR(AND(L293=0,L292&gt;0,S292=0,S291&gt;0),AND(L292=0,L291&gt;0,S292&gt;0,S291&gt;0),AND(L281=0,L280&gt;0,S280=0),AND(B292="February",C292&gt;=Personal!$G$28,C292&lt;=Personal!$G$28+5,L291&gt;0),AND(B292="February",MOD(C292-Personal!$G$28,5)=0,L291&gt;0)),K291+1,K291)</f>
        <v>1</v>
      </c>
      <c r="L292">
        <f>IF(AND(C292&gt;=Personal!$G$28,MAX(L$5:L291)&lt;$AO$8,OR(S291&gt;0,S292&gt;0)),L291+1,0)</f>
        <v>0</v>
      </c>
      <c r="M292" t="str">
        <f>IF(AND(C292&gt;=Personal!$G$28,MAX(L$5:L291)&lt;$AO$8,OR(S291&gt;0,S292&gt;0)),L291+1,"")</f>
        <v/>
      </c>
      <c r="N292">
        <f t="shared" si="328"/>
        <v>2047</v>
      </c>
      <c r="O292">
        <f t="shared" si="329"/>
        <v>64</v>
      </c>
      <c r="P292" s="11">
        <f t="shared" si="337"/>
        <v>26102.685384079654</v>
      </c>
      <c r="Q292" s="11">
        <f>$AD292*I292/(Calculations!$C$18^(A292-1+Calculations!$B$1/30))</f>
        <v>852.21063493618567</v>
      </c>
      <c r="R292" s="11">
        <f>IF(Q292=0,0,SUM(Q292:Q$1071)*I292/Q292)</f>
        <v>471516.27315828728</v>
      </c>
      <c r="S292" s="11">
        <f>IF(S291&gt;0,MAX((S291+I292/2)*(Calculations!$C$18-1)+S291-I292,0),IF(AND(Personal!$G$28=Valuation!C292,Personal!$G$28&gt;Valuation!C291),Personal!$G$26,0))</f>
        <v>0</v>
      </c>
      <c r="T292">
        <f t="shared" si="320"/>
        <v>0</v>
      </c>
      <c r="U292" s="11"/>
      <c r="V292" s="121">
        <f>VLOOKUP(E292,Rates2,5)*VLOOKUP(E292,Mort_Imp_Retirees,C292-'Mort Imp Cume'!$C$4+2)</f>
        <v>6.0581441241857616E-4</v>
      </c>
      <c r="W292" s="15">
        <f t="shared" si="330"/>
        <v>0.99939418558758142</v>
      </c>
      <c r="X292" s="121">
        <f>VLOOKUP(F292,Rates2,6)*VLOOKUP(F292,Mort_Imp_Survivors,C292-'Mort Imp Cume'!$C$4+2)</f>
        <v>2.7682668175983298E-4</v>
      </c>
      <c r="Y292" s="15">
        <f t="shared" si="331"/>
        <v>0.99972317331824012</v>
      </c>
      <c r="Z292" s="121">
        <f>VLOOKUP(F292,Rates2,7)*VLOOKUP(F292,Mort_Imp_Survivors,C292-'Mort Imp Cume'!$C$4+2)</f>
        <v>6.9135619197416103E-4</v>
      </c>
      <c r="AA292" s="15">
        <f t="shared" si="332"/>
        <v>0.99930864380802586</v>
      </c>
      <c r="AB292" s="68">
        <f>PRODUCT(W$4:W291)</f>
        <v>0.94009347324022474</v>
      </c>
      <c r="AC292" s="15">
        <f>PRODUCT(Y$4:Y291)</f>
        <v>0.96189806812995216</v>
      </c>
      <c r="AD292" s="15">
        <f>PRODUCT(AA$4:AA291)</f>
        <v>0.89872190386384454</v>
      </c>
      <c r="AE292" s="15">
        <f t="shared" si="321"/>
        <v>0.9042740957713491</v>
      </c>
      <c r="AF292" s="15">
        <f t="shared" si="322"/>
        <v>3.5819377468875688E-2</v>
      </c>
      <c r="AG292" s="15">
        <f t="shared" si="323"/>
        <v>5.4767062817109402E-4</v>
      </c>
      <c r="AH292" s="15">
        <f t="shared" si="324"/>
        <v>5.5922188783264319E-2</v>
      </c>
      <c r="AI292" s="15">
        <f t="shared" si="333"/>
        <v>3.9843379765108974E-3</v>
      </c>
      <c r="AJ292" s="15">
        <f t="shared" si="334"/>
        <v>5.6952217510956523E-4</v>
      </c>
      <c r="AK292" s="15">
        <f t="shared" si="325"/>
        <v>2.8898934881781374E-4</v>
      </c>
      <c r="AL292">
        <f>IF(AL291&gt;0,AL291+1,IF(AND(B292="January",C292&gt;=Personal!$G$28,F292&lt;=100,AL291=0),1,0))</f>
        <v>0</v>
      </c>
      <c r="AM292">
        <f t="shared" si="335"/>
        <v>0</v>
      </c>
    </row>
    <row r="293" spans="1:39" x14ac:dyDescent="0.2">
      <c r="A293">
        <f t="shared" si="326"/>
        <v>289</v>
      </c>
      <c r="B293" t="str">
        <f t="shared" si="346"/>
        <v>February</v>
      </c>
      <c r="C293">
        <f t="shared" si="318"/>
        <v>2047</v>
      </c>
      <c r="D293">
        <f t="shared" si="348"/>
        <v>204702</v>
      </c>
      <c r="E293">
        <f t="shared" ref="E293:F293" si="369">E281+1</f>
        <v>66</v>
      </c>
      <c r="F293">
        <f t="shared" si="369"/>
        <v>64</v>
      </c>
      <c r="G293" s="11">
        <f>G292*IF($B293="January",(1+IF(C293&gt;Personal!$L$18+1,Calculations!$B$14,Calculations!$B$13)),1)</f>
        <v>2570.7068999280809</v>
      </c>
      <c r="H293" s="11">
        <f>IF(AND(Career!$F$15="Yes",$E293=62,$E292=61),G293,H292*IF($B293="January",(1+IF(C293&gt;Personal!$L$18+1,Calculations!$C$14,Calculations!$C$13)),1))</f>
        <v>2471.8452068257252</v>
      </c>
      <c r="I293" s="11">
        <f>H293*(1-'Retiree Assumptions'!$F$8)</f>
        <v>2175.223782006638</v>
      </c>
      <c r="J293" s="11"/>
      <c r="K293">
        <f>IF(OR(AND(L294=0,L293&gt;0,S293=0,S292&gt;0),AND(L293=0,L292&gt;0,S293&gt;0,S292&gt;0),AND(L282=0,L281&gt;0,S281=0),AND(B293="February",C293&gt;=Personal!$G$28,C293&lt;=Personal!$G$28+5,L292&gt;0),AND(B293="February",MOD(C293-Personal!$G$28,5)=0,L292&gt;0)),K292+1,K292)</f>
        <v>1</v>
      </c>
      <c r="L293">
        <f>IF(AND(C293&gt;=Personal!$G$28,MAX(L$5:L292)&lt;$AO$8,OR(S292&gt;0,S293&gt;0)),L292+1,0)</f>
        <v>0</v>
      </c>
      <c r="M293" t="str">
        <f>IF(AND(C293&gt;=Personal!$G$28,MAX(L$5:L292)&lt;$AO$8,OR(S292&gt;0,S293&gt;0)),L292+1,"")</f>
        <v/>
      </c>
      <c r="N293">
        <f t="shared" si="328"/>
        <v>2047</v>
      </c>
      <c r="O293">
        <f t="shared" si="329"/>
        <v>64</v>
      </c>
      <c r="P293" s="11">
        <f t="shared" si="337"/>
        <v>26102.685384079654</v>
      </c>
      <c r="Q293" s="11">
        <f>$AD293*I293/(Calculations!$C$18^(A293-1+Calculations!$B$1/30))</f>
        <v>849.16986089514205</v>
      </c>
      <c r="R293" s="11">
        <f>IF(Q293=0,0,SUM(Q293:Q$1071)*I293/Q293)</f>
        <v>471021.70261783019</v>
      </c>
      <c r="S293" s="11">
        <f>IF(S292&gt;0,MAX((S292+I293/2)*(Calculations!$C$18-1)+S292-I293,0),IF(AND(Personal!$G$28=Valuation!C293,Personal!$G$28&gt;Valuation!C292),Personal!$G$26,0))</f>
        <v>0</v>
      </c>
      <c r="T293">
        <f t="shared" si="320"/>
        <v>0</v>
      </c>
      <c r="U293" s="11"/>
      <c r="V293" s="121">
        <f>VLOOKUP(E293,Rates2,5)*VLOOKUP(E293,Mort_Imp_Retirees,C293-'Mort Imp Cume'!$C$4+2)</f>
        <v>6.0581441241857616E-4</v>
      </c>
      <c r="W293" s="15">
        <f t="shared" si="330"/>
        <v>0.99939418558758142</v>
      </c>
      <c r="X293" s="121">
        <f>VLOOKUP(F293,Rates2,6)*VLOOKUP(F293,Mort_Imp_Survivors,C293-'Mort Imp Cume'!$C$4+2)</f>
        <v>2.7682668175983298E-4</v>
      </c>
      <c r="Y293" s="15">
        <f t="shared" si="331"/>
        <v>0.99972317331824012</v>
      </c>
      <c r="Z293" s="121">
        <f>VLOOKUP(F293,Rates2,7)*VLOOKUP(F293,Mort_Imp_Survivors,C293-'Mort Imp Cume'!$C$4+2)</f>
        <v>6.9135619197416103E-4</v>
      </c>
      <c r="AA293" s="15">
        <f t="shared" si="332"/>
        <v>0.99930864380802586</v>
      </c>
      <c r="AB293" s="68">
        <f>PRODUCT(W$4:W292)</f>
        <v>0.93952395106511521</v>
      </c>
      <c r="AC293" s="15">
        <f>PRODUCT(Y$4:Y292)</f>
        <v>0.96163178907956048</v>
      </c>
      <c r="AD293" s="15">
        <f>PRODUCT(AA$4:AA292)</f>
        <v>0.89810056691074547</v>
      </c>
      <c r="AE293" s="15">
        <f t="shared" si="321"/>
        <v>0.90347609794584416</v>
      </c>
      <c r="AF293" s="15">
        <f t="shared" si="322"/>
        <v>3.6047853119271035E-2</v>
      </c>
      <c r="AG293" s="15">
        <f t="shared" si="323"/>
        <v>5.4718732341602343E-4</v>
      </c>
      <c r="AH293" s="15">
        <f t="shared" si="324"/>
        <v>5.6431197259951354E-2</v>
      </c>
      <c r="AI293" s="15">
        <f t="shared" si="333"/>
        <v>4.0448516749334515E-3</v>
      </c>
      <c r="AJ293" s="15">
        <f t="shared" si="334"/>
        <v>5.6917715036769185E-4</v>
      </c>
      <c r="AK293" s="15">
        <f t="shared" si="325"/>
        <v>2.8912034788985258E-4</v>
      </c>
      <c r="AL293">
        <f>IF(AL292&gt;0,AL292+1,IF(AND(B293="January",C293&gt;=Personal!$G$28,F293&lt;=100,AL292=0),1,0))</f>
        <v>0</v>
      </c>
      <c r="AM293">
        <f t="shared" si="335"/>
        <v>0</v>
      </c>
    </row>
    <row r="294" spans="1:39" x14ac:dyDescent="0.2">
      <c r="A294">
        <f t="shared" si="326"/>
        <v>290</v>
      </c>
      <c r="B294" t="str">
        <f t="shared" si="346"/>
        <v>March</v>
      </c>
      <c r="C294">
        <f t="shared" si="318"/>
        <v>2047</v>
      </c>
      <c r="D294">
        <f t="shared" si="348"/>
        <v>204703</v>
      </c>
      <c r="E294">
        <f t="shared" ref="E294:F294" si="370">E282+1</f>
        <v>66</v>
      </c>
      <c r="F294">
        <f t="shared" si="370"/>
        <v>64</v>
      </c>
      <c r="G294" s="11">
        <f>G293*IF($B294="January",(1+IF(C294&gt;Personal!$L$18+1,Calculations!$B$14,Calculations!$B$13)),1)</f>
        <v>2570.7068999280809</v>
      </c>
      <c r="H294" s="11">
        <f>IF(AND(Career!$F$15="Yes",$E294=62,$E293=61),G294,H293*IF($B294="January",(1+IF(C294&gt;Personal!$L$18+1,Calculations!$C$14,Calculations!$C$13)),1))</f>
        <v>2471.8452068257252</v>
      </c>
      <c r="I294" s="11">
        <f>H294*(1-'Retiree Assumptions'!$F$8)</f>
        <v>2175.223782006638</v>
      </c>
      <c r="J294" s="11"/>
      <c r="K294">
        <f>IF(OR(AND(L295=0,L294&gt;0,S294=0,S293&gt;0),AND(L294=0,L293&gt;0,S294&gt;0,S293&gt;0),AND(L283=0,L282&gt;0,S282=0),AND(B294="February",C294&gt;=Personal!$G$28,C294&lt;=Personal!$G$28+5,L293&gt;0),AND(B294="February",MOD(C294-Personal!$G$28,5)=0,L293&gt;0)),K293+1,K293)</f>
        <v>1</v>
      </c>
      <c r="L294">
        <f>IF(AND(C294&gt;=Personal!$G$28,MAX(L$5:L293)&lt;$AO$8,OR(S293&gt;0,S294&gt;0)),L293+1,0)</f>
        <v>0</v>
      </c>
      <c r="M294" t="str">
        <f>IF(AND(C294&gt;=Personal!$G$28,MAX(L$5:L293)&lt;$AO$8,OR(S293&gt;0,S294&gt;0)),L293+1,"")</f>
        <v/>
      </c>
      <c r="N294">
        <f t="shared" si="328"/>
        <v>2047</v>
      </c>
      <c r="O294">
        <f t="shared" si="329"/>
        <v>64</v>
      </c>
      <c r="P294" s="11">
        <f t="shared" si="337"/>
        <v>26102.685384079654</v>
      </c>
      <c r="Q294" s="11">
        <f>$AD294*I294/(Calculations!$C$18^(A294-1+Calculations!$B$1/30))</f>
        <v>846.13993664450231</v>
      </c>
      <c r="R294" s="11">
        <f>IF(Q294=0,0,SUM(Q294:Q$1071)*I294/Q294)</f>
        <v>470525.36108039081</v>
      </c>
      <c r="S294" s="11">
        <f>IF(S293&gt;0,MAX((S293+I294/2)*(Calculations!$C$18-1)+S293-I294,0),IF(AND(Personal!$G$28=Valuation!C294,Personal!$G$28&gt;Valuation!C293),Personal!$G$26,0))</f>
        <v>0</v>
      </c>
      <c r="T294">
        <f t="shared" si="320"/>
        <v>0</v>
      </c>
      <c r="U294" s="11"/>
      <c r="V294" s="121">
        <f>VLOOKUP(E294,Rates2,5)*VLOOKUP(E294,Mort_Imp_Retirees,C294-'Mort Imp Cume'!$C$4+2)</f>
        <v>6.0581441241857616E-4</v>
      </c>
      <c r="W294" s="15">
        <f t="shared" si="330"/>
        <v>0.99939418558758142</v>
      </c>
      <c r="X294" s="121">
        <f>VLOOKUP(F294,Rates2,6)*VLOOKUP(F294,Mort_Imp_Survivors,C294-'Mort Imp Cume'!$C$4+2)</f>
        <v>2.7682668175983298E-4</v>
      </c>
      <c r="Y294" s="15">
        <f t="shared" si="331"/>
        <v>0.99972317331824012</v>
      </c>
      <c r="Z294" s="121">
        <f>VLOOKUP(F294,Rates2,7)*VLOOKUP(F294,Mort_Imp_Survivors,C294-'Mort Imp Cume'!$C$4+2)</f>
        <v>6.9135619197416103E-4</v>
      </c>
      <c r="AA294" s="15">
        <f t="shared" si="332"/>
        <v>0.99930864380802586</v>
      </c>
      <c r="AB294" s="68">
        <f>PRODUCT(W$4:W293)</f>
        <v>0.93895477391474746</v>
      </c>
      <c r="AC294" s="15">
        <f>PRODUCT(Y$4:Y293)</f>
        <v>0.96136558374231473</v>
      </c>
      <c r="AD294" s="15">
        <f>PRODUCT(AA$4:AA293)</f>
        <v>0.89747965952279629</v>
      </c>
      <c r="AE294" s="15">
        <f t="shared" si="321"/>
        <v>0.90267880433218439</v>
      </c>
      <c r="AF294" s="15">
        <f t="shared" si="322"/>
        <v>3.6275969582563114E-2</v>
      </c>
      <c r="AG294" s="15">
        <f t="shared" si="323"/>
        <v>5.4670444516453768E-4</v>
      </c>
      <c r="AH294" s="15">
        <f t="shared" si="324"/>
        <v>5.6939370525721192E-2</v>
      </c>
      <c r="AI294" s="15">
        <f t="shared" si="333"/>
        <v>4.1058555595313018E-3</v>
      </c>
      <c r="AJ294" s="15">
        <f t="shared" si="334"/>
        <v>5.6883233464677971E-4</v>
      </c>
      <c r="AK294" s="15">
        <f t="shared" si="325"/>
        <v>2.8925096447828051E-4</v>
      </c>
      <c r="AL294">
        <f>IF(AL293&gt;0,AL293+1,IF(AND(B294="January",C294&gt;=Personal!$G$28,F294&lt;=100,AL293=0),1,0))</f>
        <v>0</v>
      </c>
      <c r="AM294">
        <f t="shared" si="335"/>
        <v>0</v>
      </c>
    </row>
    <row r="295" spans="1:39" x14ac:dyDescent="0.2">
      <c r="A295">
        <f t="shared" si="326"/>
        <v>291</v>
      </c>
      <c r="B295" t="str">
        <f t="shared" si="346"/>
        <v>April</v>
      </c>
      <c r="C295">
        <f t="shared" si="318"/>
        <v>2047</v>
      </c>
      <c r="D295">
        <f t="shared" si="348"/>
        <v>204704</v>
      </c>
      <c r="E295">
        <f t="shared" ref="E295:F295" si="371">E283+1</f>
        <v>66</v>
      </c>
      <c r="F295">
        <f t="shared" si="371"/>
        <v>64</v>
      </c>
      <c r="G295" s="11">
        <f>G294*IF($B295="January",(1+IF(C295&gt;Personal!$L$18+1,Calculations!$B$14,Calculations!$B$13)),1)</f>
        <v>2570.7068999280809</v>
      </c>
      <c r="H295" s="11">
        <f>IF(AND(Career!$F$15="Yes",$E295=62,$E294=61),G295,H294*IF($B295="January",(1+IF(C295&gt;Personal!$L$18+1,Calculations!$C$14,Calculations!$C$13)),1))</f>
        <v>2471.8452068257252</v>
      </c>
      <c r="I295" s="11">
        <f>H295*(1-'Retiree Assumptions'!$F$8)</f>
        <v>2175.223782006638</v>
      </c>
      <c r="J295" s="11"/>
      <c r="K295">
        <f>IF(OR(AND(L296=0,L295&gt;0,S295=0,S294&gt;0),AND(L295=0,L294&gt;0,S295&gt;0,S294&gt;0),AND(L284=0,L283&gt;0,S283=0),AND(B295="February",C295&gt;=Personal!$G$28,C295&lt;=Personal!$G$28+5,L294&gt;0),AND(B295="February",MOD(C295-Personal!$G$28,5)=0,L294&gt;0)),K294+1,K294)</f>
        <v>1</v>
      </c>
      <c r="L295">
        <f>IF(AND(C295&gt;=Personal!$G$28,MAX(L$5:L294)&lt;$AO$8,OR(S294&gt;0,S295&gt;0)),L294+1,0)</f>
        <v>0</v>
      </c>
      <c r="M295" t="str">
        <f>IF(AND(C295&gt;=Personal!$G$28,MAX(L$5:L294)&lt;$AO$8,OR(S294&gt;0,S295&gt;0)),L294+1,"")</f>
        <v/>
      </c>
      <c r="N295">
        <f t="shared" si="328"/>
        <v>2047</v>
      </c>
      <c r="O295">
        <f t="shared" si="329"/>
        <v>64</v>
      </c>
      <c r="P295" s="11">
        <f t="shared" si="337"/>
        <v>26102.685384079654</v>
      </c>
      <c r="Q295" s="11">
        <f>$AD295*I295/(Calculations!$C$18^(A295-1+Calculations!$B$1/30))</f>
        <v>843.12082347111243</v>
      </c>
      <c r="R295" s="11">
        <f>IF(Q295=0,0,SUM(Q295:Q$1071)*I295/Q295)</f>
        <v>470027.2422042446</v>
      </c>
      <c r="S295" s="11">
        <f>IF(S294&gt;0,MAX((S294+I295/2)*(Calculations!$C$18-1)+S294-I295,0),IF(AND(Personal!$G$28=Valuation!C295,Personal!$G$28&gt;Valuation!C294),Personal!$G$26,0))</f>
        <v>0</v>
      </c>
      <c r="T295">
        <f t="shared" si="320"/>
        <v>0</v>
      </c>
      <c r="U295" s="11"/>
      <c r="V295" s="121">
        <f>VLOOKUP(E295,Rates2,5)*VLOOKUP(E295,Mort_Imp_Retirees,C295-'Mort Imp Cume'!$C$4+2)</f>
        <v>6.0581441241857616E-4</v>
      </c>
      <c r="W295" s="15">
        <f t="shared" si="330"/>
        <v>0.99939418558758142</v>
      </c>
      <c r="X295" s="121">
        <f>VLOOKUP(F295,Rates2,6)*VLOOKUP(F295,Mort_Imp_Survivors,C295-'Mort Imp Cume'!$C$4+2)</f>
        <v>2.7682668175983298E-4</v>
      </c>
      <c r="Y295" s="15">
        <f t="shared" si="331"/>
        <v>0.99972317331824012</v>
      </c>
      <c r="Z295" s="121">
        <f>VLOOKUP(F295,Rates2,7)*VLOOKUP(F295,Mort_Imp_Survivors,C295-'Mort Imp Cume'!$C$4+2)</f>
        <v>6.9135619197416103E-4</v>
      </c>
      <c r="AA295" s="15">
        <f t="shared" si="332"/>
        <v>0.99930864380802586</v>
      </c>
      <c r="AB295" s="68">
        <f>PRODUCT(W$4:W294)</f>
        <v>0.93838594158010069</v>
      </c>
      <c r="AC295" s="15">
        <f>PRODUCT(Y$4:Y294)</f>
        <v>0.96109945209780923</v>
      </c>
      <c r="AD295" s="15">
        <f>PRODUCT(AA$4:AA294)</f>
        <v>0.89685918140301435</v>
      </c>
      <c r="AE295" s="15">
        <f t="shared" si="321"/>
        <v>0.90188221430892157</v>
      </c>
      <c r="AF295" s="15">
        <f t="shared" si="322"/>
        <v>3.65037272711791E-2</v>
      </c>
      <c r="AG295" s="15">
        <f t="shared" si="323"/>
        <v>5.4622199304025891E-4</v>
      </c>
      <c r="AH295" s="15">
        <f t="shared" si="324"/>
        <v>5.7446709584505665E-2</v>
      </c>
      <c r="AI295" s="15">
        <f t="shared" si="333"/>
        <v>4.1673488353936652E-3</v>
      </c>
      <c r="AJ295" s="15">
        <f t="shared" si="334"/>
        <v>5.6848772782020103E-4</v>
      </c>
      <c r="AK295" s="15">
        <f t="shared" si="325"/>
        <v>2.8938119910513869E-4</v>
      </c>
      <c r="AL295">
        <f>IF(AL294&gt;0,AL294+1,IF(AND(B295="January",C295&gt;=Personal!$G$28,F295&lt;=100,AL294=0),1,0))</f>
        <v>0</v>
      </c>
      <c r="AM295">
        <f t="shared" si="335"/>
        <v>0</v>
      </c>
    </row>
    <row r="296" spans="1:39" x14ac:dyDescent="0.2">
      <c r="A296">
        <f t="shared" si="326"/>
        <v>292</v>
      </c>
      <c r="B296" t="str">
        <f t="shared" si="346"/>
        <v>May</v>
      </c>
      <c r="C296">
        <f t="shared" si="318"/>
        <v>2047</v>
      </c>
      <c r="D296">
        <f t="shared" si="348"/>
        <v>204705</v>
      </c>
      <c r="E296">
        <f t="shared" ref="E296:F296" si="372">E284+1</f>
        <v>66</v>
      </c>
      <c r="F296">
        <f t="shared" si="372"/>
        <v>64</v>
      </c>
      <c r="G296" s="11">
        <f>G295*IF($B296="January",(1+IF(C296&gt;Personal!$L$18+1,Calculations!$B$14,Calculations!$B$13)),1)</f>
        <v>2570.7068999280809</v>
      </c>
      <c r="H296" s="11">
        <f>IF(AND(Career!$F$15="Yes",$E296=62,$E295=61),G296,H295*IF($B296="January",(1+IF(C296&gt;Personal!$L$18+1,Calculations!$C$14,Calculations!$C$13)),1))</f>
        <v>2471.8452068257252</v>
      </c>
      <c r="I296" s="11">
        <f>H296*(1-'Retiree Assumptions'!$F$8)</f>
        <v>2175.223782006638</v>
      </c>
      <c r="J296" s="11"/>
      <c r="K296">
        <f>IF(OR(AND(L297=0,L296&gt;0,S296=0,S295&gt;0),AND(L296=0,L295&gt;0,S296&gt;0,S295&gt;0),AND(L285=0,L284&gt;0,S284=0),AND(B296="February",C296&gt;=Personal!$G$28,C296&lt;=Personal!$G$28+5,L295&gt;0),AND(B296="February",MOD(C296-Personal!$G$28,5)=0,L295&gt;0)),K295+1,K295)</f>
        <v>1</v>
      </c>
      <c r="L296">
        <f>IF(AND(C296&gt;=Personal!$G$28,MAX(L$5:L295)&lt;$AO$8,OR(S295&gt;0,S296&gt;0)),L295+1,0)</f>
        <v>0</v>
      </c>
      <c r="M296" t="str">
        <f>IF(AND(C296&gt;=Personal!$G$28,MAX(L$5:L295)&lt;$AO$8,OR(S295&gt;0,S296&gt;0)),L295+1,"")</f>
        <v/>
      </c>
      <c r="N296">
        <f t="shared" si="328"/>
        <v>2047</v>
      </c>
      <c r="O296">
        <f t="shared" si="329"/>
        <v>64</v>
      </c>
      <c r="P296" s="11">
        <f t="shared" si="337"/>
        <v>26102.685384079654</v>
      </c>
      <c r="Q296" s="11">
        <f>$AD296*I296/(Calculations!$C$18^(A296-1+Calculations!$B$1/30))</f>
        <v>840.11248279995175</v>
      </c>
      <c r="R296" s="11">
        <f>IF(Q296=0,0,SUM(Q296:Q$1071)*I296/Q296)</f>
        <v>469527.33962495759</v>
      </c>
      <c r="S296" s="11">
        <f>IF(S295&gt;0,MAX((S295+I296/2)*(Calculations!$C$18-1)+S295-I296,0),IF(AND(Personal!$G$28=Valuation!C296,Personal!$G$28&gt;Valuation!C295),Personal!$G$26,0))</f>
        <v>0</v>
      </c>
      <c r="T296">
        <f t="shared" si="320"/>
        <v>0</v>
      </c>
      <c r="U296" s="11"/>
      <c r="V296" s="121">
        <f>VLOOKUP(E296,Rates2,5)*VLOOKUP(E296,Mort_Imp_Retirees,C296-'Mort Imp Cume'!$C$4+2)</f>
        <v>6.0581441241857616E-4</v>
      </c>
      <c r="W296" s="15">
        <f t="shared" si="330"/>
        <v>0.99939418558758142</v>
      </c>
      <c r="X296" s="121">
        <f>VLOOKUP(F296,Rates2,6)*VLOOKUP(F296,Mort_Imp_Survivors,C296-'Mort Imp Cume'!$C$4+2)</f>
        <v>2.7682668175983298E-4</v>
      </c>
      <c r="Y296" s="15">
        <f t="shared" si="331"/>
        <v>0.99972317331824012</v>
      </c>
      <c r="Z296" s="121">
        <f>VLOOKUP(F296,Rates2,7)*VLOOKUP(F296,Mort_Imp_Survivors,C296-'Mort Imp Cume'!$C$4+2)</f>
        <v>6.9135619197416103E-4</v>
      </c>
      <c r="AA296" s="15">
        <f t="shared" si="332"/>
        <v>0.99930864380802586</v>
      </c>
      <c r="AB296" s="68">
        <f>PRODUCT(W$4:W295)</f>
        <v>0.93781745385228044</v>
      </c>
      <c r="AC296" s="15">
        <f>PRODUCT(Y$4:Y295)</f>
        <v>0.96083339412564372</v>
      </c>
      <c r="AD296" s="15">
        <f>PRODUCT(AA$4:AA295)</f>
        <v>0.89623913225462248</v>
      </c>
      <c r="AE296" s="15">
        <f t="shared" si="321"/>
        <v>0.90108632725515592</v>
      </c>
      <c r="AF296" s="15">
        <f t="shared" si="322"/>
        <v>3.6731126597124575E-2</v>
      </c>
      <c r="AG296" s="15">
        <f t="shared" si="323"/>
        <v>5.4573996666714103E-4</v>
      </c>
      <c r="AH296" s="15">
        <f t="shared" si="324"/>
        <v>5.7953215439166136E-2</v>
      </c>
      <c r="AI296" s="15">
        <f t="shared" si="333"/>
        <v>4.2293307085533721E-3</v>
      </c>
      <c r="AJ296" s="15">
        <f t="shared" si="334"/>
        <v>5.6814332976140439E-4</v>
      </c>
      <c r="AK296" s="15">
        <f t="shared" si="325"/>
        <v>2.8951105229187981E-4</v>
      </c>
      <c r="AL296">
        <f>IF(AL295&gt;0,AL295+1,IF(AND(B296="January",C296&gt;=Personal!$G$28,F296&lt;=100,AL295=0),1,0))</f>
        <v>0</v>
      </c>
      <c r="AM296">
        <f t="shared" si="335"/>
        <v>0</v>
      </c>
    </row>
    <row r="297" spans="1:39" x14ac:dyDescent="0.2">
      <c r="A297">
        <f t="shared" si="326"/>
        <v>293</v>
      </c>
      <c r="B297" t="str">
        <f t="shared" si="346"/>
        <v>June</v>
      </c>
      <c r="C297">
        <f t="shared" si="318"/>
        <v>2047</v>
      </c>
      <c r="D297">
        <f t="shared" si="348"/>
        <v>204706</v>
      </c>
      <c r="E297">
        <f t="shared" ref="E297:F297" si="373">E285+1</f>
        <v>66</v>
      </c>
      <c r="F297">
        <f t="shared" si="373"/>
        <v>64</v>
      </c>
      <c r="G297" s="11">
        <f>G296*IF($B297="January",(1+IF(C297&gt;Personal!$L$18+1,Calculations!$B$14,Calculations!$B$13)),1)</f>
        <v>2570.7068999280809</v>
      </c>
      <c r="H297" s="11">
        <f>IF(AND(Career!$F$15="Yes",$E297=62,$E296=61),G297,H296*IF($B297="January",(1+IF(C297&gt;Personal!$L$18+1,Calculations!$C$14,Calculations!$C$13)),1))</f>
        <v>2471.8452068257252</v>
      </c>
      <c r="I297" s="11">
        <f>H297*(1-'Retiree Assumptions'!$F$8)</f>
        <v>2175.223782006638</v>
      </c>
      <c r="J297" s="11"/>
      <c r="K297">
        <f>IF(OR(AND(L298=0,L297&gt;0,S297=0,S296&gt;0),AND(L297=0,L296&gt;0,S297&gt;0,S296&gt;0),AND(L286=0,L285&gt;0,S285=0),AND(B297="February",C297&gt;=Personal!$G$28,C297&lt;=Personal!$G$28+5,L296&gt;0),AND(B297="February",MOD(C297-Personal!$G$28,5)=0,L296&gt;0)),K296+1,K296)</f>
        <v>1</v>
      </c>
      <c r="L297">
        <f>IF(AND(C297&gt;=Personal!$G$28,MAX(L$5:L296)&lt;$AO$8,OR(S296&gt;0,S297&gt;0)),L296+1,0)</f>
        <v>0</v>
      </c>
      <c r="M297" t="str">
        <f>IF(AND(C297&gt;=Personal!$G$28,MAX(L$5:L296)&lt;$AO$8,OR(S296&gt;0,S297&gt;0)),L296+1,"")</f>
        <v/>
      </c>
      <c r="N297">
        <f t="shared" si="328"/>
        <v>2047</v>
      </c>
      <c r="O297">
        <f t="shared" si="329"/>
        <v>64</v>
      </c>
      <c r="P297" s="11">
        <f t="shared" si="337"/>
        <v>26102.685384079654</v>
      </c>
      <c r="Q297" s="11">
        <f>$AD297*I297/(Calculations!$C$18^(A297-1+Calculations!$B$1/30))</f>
        <v>837.11487619363879</v>
      </c>
      <c r="R297" s="11">
        <f>IF(Q297=0,0,SUM(Q297:Q$1071)*I297/Q297)</f>
        <v>469025.64695530577</v>
      </c>
      <c r="S297" s="11">
        <f>IF(S296&gt;0,MAX((S296+I297/2)*(Calculations!$C$18-1)+S296-I297,0),IF(AND(Personal!$G$28=Valuation!C297,Personal!$G$28&gt;Valuation!C296),Personal!$G$26,0))</f>
        <v>0</v>
      </c>
      <c r="T297">
        <f t="shared" si="320"/>
        <v>0</v>
      </c>
      <c r="U297" s="11"/>
      <c r="V297" s="121">
        <f>VLOOKUP(E297,Rates2,5)*VLOOKUP(E297,Mort_Imp_Retirees,C297-'Mort Imp Cume'!$C$4+2)</f>
        <v>6.0581441241857616E-4</v>
      </c>
      <c r="W297" s="15">
        <f t="shared" si="330"/>
        <v>0.99939418558758142</v>
      </c>
      <c r="X297" s="121">
        <f>VLOOKUP(F297,Rates2,6)*VLOOKUP(F297,Mort_Imp_Survivors,C297-'Mort Imp Cume'!$C$4+2)</f>
        <v>2.7682668175983298E-4</v>
      </c>
      <c r="Y297" s="15">
        <f t="shared" si="331"/>
        <v>0.99972317331824012</v>
      </c>
      <c r="Z297" s="121">
        <f>VLOOKUP(F297,Rates2,7)*VLOOKUP(F297,Mort_Imp_Survivors,C297-'Mort Imp Cume'!$C$4+2)</f>
        <v>6.9135619197416103E-4</v>
      </c>
      <c r="AA297" s="15">
        <f t="shared" si="332"/>
        <v>0.99930864380802586</v>
      </c>
      <c r="AB297" s="68">
        <f>PRODUCT(W$4:W296)</f>
        <v>0.93724931052251903</v>
      </c>
      <c r="AC297" s="15">
        <f>PRODUCT(Y$4:Y296)</f>
        <v>0.96056740980542388</v>
      </c>
      <c r="AD297" s="15">
        <f>PRODUCT(AA$4:AA296)</f>
        <v>0.8956195117810487</v>
      </c>
      <c r="AE297" s="15">
        <f t="shared" si="321"/>
        <v>0.90029114255053555</v>
      </c>
      <c r="AF297" s="15">
        <f t="shared" si="322"/>
        <v>3.6958167971983515E-2</v>
      </c>
      <c r="AG297" s="15">
        <f t="shared" si="323"/>
        <v>5.4525836566947014E-4</v>
      </c>
      <c r="AH297" s="15">
        <f t="shared" si="324"/>
        <v>5.8458889091494597E-2</v>
      </c>
      <c r="AI297" s="15">
        <f t="shared" si="333"/>
        <v>4.2918003859863454E-3</v>
      </c>
      <c r="AJ297" s="15">
        <f t="shared" si="334"/>
        <v>5.6779914034391554E-4</v>
      </c>
      <c r="AK297" s="15">
        <f t="shared" si="325"/>
        <v>2.8964052455936906E-4</v>
      </c>
      <c r="AL297">
        <f>IF(AL296&gt;0,AL296+1,IF(AND(B297="January",C297&gt;=Personal!$G$28,F297&lt;=100,AL296=0),1,0))</f>
        <v>0</v>
      </c>
      <c r="AM297">
        <f t="shared" si="335"/>
        <v>0</v>
      </c>
    </row>
    <row r="298" spans="1:39" x14ac:dyDescent="0.2">
      <c r="A298">
        <f t="shared" si="326"/>
        <v>294</v>
      </c>
      <c r="B298" t="str">
        <f t="shared" si="346"/>
        <v>July</v>
      </c>
      <c r="C298">
        <f t="shared" si="318"/>
        <v>2047</v>
      </c>
      <c r="D298">
        <f t="shared" si="348"/>
        <v>204707</v>
      </c>
      <c r="E298">
        <f t="shared" ref="E298:F298" si="374">E286+1</f>
        <v>66</v>
      </c>
      <c r="F298">
        <f t="shared" si="374"/>
        <v>64</v>
      </c>
      <c r="G298" s="11">
        <f>G297*IF($B298="January",(1+IF(C298&gt;Personal!$L$18+1,Calculations!$B$14,Calculations!$B$13)),1)</f>
        <v>2570.7068999280809</v>
      </c>
      <c r="H298" s="11">
        <f>IF(AND(Career!$F$15="Yes",$E298=62,$E297=61),G298,H297*IF($B298="January",(1+IF(C298&gt;Personal!$L$18+1,Calculations!$C$14,Calculations!$C$13)),1))</f>
        <v>2471.8452068257252</v>
      </c>
      <c r="I298" s="11">
        <f>H298*(1-'Retiree Assumptions'!$F$8)</f>
        <v>2175.223782006638</v>
      </c>
      <c r="J298" s="11"/>
      <c r="K298">
        <f>IF(OR(AND(L299=0,L298&gt;0,S298=0,S297&gt;0),AND(L298=0,L297&gt;0,S298&gt;0,S297&gt;0),AND(L287=0,L286&gt;0,S286=0),AND(B298="February",C298&gt;=Personal!$G$28,C298&lt;=Personal!$G$28+5,L297&gt;0),AND(B298="February",MOD(C298-Personal!$G$28,5)=0,L297&gt;0)),K297+1,K297)</f>
        <v>1</v>
      </c>
      <c r="L298">
        <f>IF(AND(C298&gt;=Personal!$G$28,MAX(L$5:L297)&lt;$AO$8,OR(S297&gt;0,S298&gt;0)),L297+1,0)</f>
        <v>0</v>
      </c>
      <c r="M298" t="str">
        <f>IF(AND(C298&gt;=Personal!$G$28,MAX(L$5:L297)&lt;$AO$8,OR(S297&gt;0,S298&gt;0)),L297+1,"")</f>
        <v/>
      </c>
      <c r="N298">
        <f t="shared" si="328"/>
        <v>2047</v>
      </c>
      <c r="O298">
        <f t="shared" si="329"/>
        <v>64</v>
      </c>
      <c r="P298" s="11">
        <f t="shared" si="337"/>
        <v>26102.685384079654</v>
      </c>
      <c r="Q298" s="11">
        <f>$AD298*I298/(Calculations!$C$18^(A298-1+Calculations!$B$1/30))</f>
        <v>834.12796535194104</v>
      </c>
      <c r="R298" s="11">
        <f>IF(Q298=0,0,SUM(Q298:Q$1071)*I298/Q298)</f>
        <v>468522.15778519312</v>
      </c>
      <c r="S298" s="11">
        <f>IF(S297&gt;0,MAX((S297+I298/2)*(Calculations!$C$18-1)+S297-I298,0),IF(AND(Personal!$G$28=Valuation!C298,Personal!$G$28&gt;Valuation!C297),Personal!$G$26,0))</f>
        <v>0</v>
      </c>
      <c r="T298">
        <f t="shared" si="320"/>
        <v>0</v>
      </c>
      <c r="U298" s="11"/>
      <c r="V298" s="121">
        <f>VLOOKUP(E298,Rates2,5)*VLOOKUP(E298,Mort_Imp_Retirees,C298-'Mort Imp Cume'!$C$4+2)</f>
        <v>6.0581441241857616E-4</v>
      </c>
      <c r="W298" s="15">
        <f t="shared" si="330"/>
        <v>0.99939418558758142</v>
      </c>
      <c r="X298" s="121">
        <f>VLOOKUP(F298,Rates2,6)*VLOOKUP(F298,Mort_Imp_Survivors,C298-'Mort Imp Cume'!$C$4+2)</f>
        <v>2.7682668175983298E-4</v>
      </c>
      <c r="Y298" s="15">
        <f t="shared" si="331"/>
        <v>0.99972317331824012</v>
      </c>
      <c r="Z298" s="121">
        <f>VLOOKUP(F298,Rates2,7)*VLOOKUP(F298,Mort_Imp_Survivors,C298-'Mort Imp Cume'!$C$4+2)</f>
        <v>6.9135619197416103E-4</v>
      </c>
      <c r="AA298" s="15">
        <f t="shared" si="332"/>
        <v>0.99930864380802586</v>
      </c>
      <c r="AB298" s="68">
        <f>PRODUCT(W$4:W297)</f>
        <v>0.93668151138217515</v>
      </c>
      <c r="AC298" s="15">
        <f>PRODUCT(Y$4:Y297)</f>
        <v>0.96030149911676077</v>
      </c>
      <c r="AD298" s="15">
        <f>PRODUCT(AA$4:AA297)</f>
        <v>0.89500031968592597</v>
      </c>
      <c r="AE298" s="15">
        <f t="shared" si="321"/>
        <v>0.89949665957525604</v>
      </c>
      <c r="AF298" s="15">
        <f t="shared" si="322"/>
        <v>3.7184851806919134E-2</v>
      </c>
      <c r="AG298" s="15">
        <f t="shared" si="323"/>
        <v>5.4477718967186348E-4</v>
      </c>
      <c r="AH298" s="15">
        <f t="shared" si="324"/>
        <v>5.896373154221473E-2</v>
      </c>
      <c r="AI298" s="15">
        <f t="shared" si="333"/>
        <v>4.3547570756100953E-3</v>
      </c>
      <c r="AJ298" s="15">
        <f t="shared" si="334"/>
        <v>5.6745515944133635E-4</v>
      </c>
      <c r="AK298" s="15">
        <f t="shared" si="325"/>
        <v>2.8976961642788448E-4</v>
      </c>
      <c r="AL298">
        <f>IF(AL297&gt;0,AL297+1,IF(AND(B298="January",C298&gt;=Personal!$G$28,F298&lt;=100,AL297=0),1,0))</f>
        <v>0</v>
      </c>
      <c r="AM298">
        <f t="shared" si="335"/>
        <v>0</v>
      </c>
    </row>
    <row r="299" spans="1:39" x14ac:dyDescent="0.2">
      <c r="A299">
        <f t="shared" si="326"/>
        <v>295</v>
      </c>
      <c r="B299" t="str">
        <f t="shared" si="346"/>
        <v>August</v>
      </c>
      <c r="C299">
        <f t="shared" si="318"/>
        <v>2047</v>
      </c>
      <c r="D299">
        <f t="shared" si="348"/>
        <v>204708</v>
      </c>
      <c r="E299">
        <f t="shared" ref="E299:F299" si="375">E287+1</f>
        <v>66</v>
      </c>
      <c r="F299">
        <f t="shared" si="375"/>
        <v>64</v>
      </c>
      <c r="G299" s="11">
        <f>G298*IF($B299="January",(1+IF(C299&gt;Personal!$L$18+1,Calculations!$B$14,Calculations!$B$13)),1)</f>
        <v>2570.7068999280809</v>
      </c>
      <c r="H299" s="11">
        <f>IF(AND(Career!$F$15="Yes",$E299=62,$E298=61),G299,H298*IF($B299="January",(1+IF(C299&gt;Personal!$L$18+1,Calculations!$C$14,Calculations!$C$13)),1))</f>
        <v>2471.8452068257252</v>
      </c>
      <c r="I299" s="11">
        <f>H299*(1-'Retiree Assumptions'!$F$8)</f>
        <v>2175.223782006638</v>
      </c>
      <c r="J299" s="11"/>
      <c r="K299">
        <f>IF(OR(AND(L300=0,L299&gt;0,S299=0,S298&gt;0),AND(L299=0,L298&gt;0,S299&gt;0,S298&gt;0),AND(L288=0,L287&gt;0,S287=0),AND(B299="February",C299&gt;=Personal!$G$28,C299&lt;=Personal!$G$28+5,L298&gt;0),AND(B299="February",MOD(C299-Personal!$G$28,5)=0,L298&gt;0)),K298+1,K298)</f>
        <v>1</v>
      </c>
      <c r="L299">
        <f>IF(AND(C299&gt;=Personal!$G$28,MAX(L$5:L298)&lt;$AO$8,OR(S298&gt;0,S299&gt;0)),L298+1,0)</f>
        <v>0</v>
      </c>
      <c r="M299" t="str">
        <f>IF(AND(C299&gt;=Personal!$G$28,MAX(L$5:L298)&lt;$AO$8,OR(S298&gt;0,S299&gt;0)),L298+1,"")</f>
        <v/>
      </c>
      <c r="N299">
        <f t="shared" si="328"/>
        <v>2047</v>
      </c>
      <c r="O299">
        <f t="shared" si="329"/>
        <v>64</v>
      </c>
      <c r="P299" s="11">
        <f t="shared" si="337"/>
        <v>26102.685384079654</v>
      </c>
      <c r="Q299" s="11">
        <f>$AD299*I299/(Calculations!$C$18^(A299-1+Calculations!$B$1/30))</f>
        <v>831.15171211128484</v>
      </c>
      <c r="R299" s="11">
        <f>IF(Q299=0,0,SUM(Q299:Q$1071)*I299/Q299)</f>
        <v>468016.86568156967</v>
      </c>
      <c r="S299" s="11">
        <f>IF(S298&gt;0,MAX((S298+I299/2)*(Calculations!$C$18-1)+S298-I299,0),IF(AND(Personal!$G$28=Valuation!C299,Personal!$G$28&gt;Valuation!C298),Personal!$G$26,0))</f>
        <v>0</v>
      </c>
      <c r="T299">
        <f t="shared" si="320"/>
        <v>0</v>
      </c>
      <c r="U299" s="11"/>
      <c r="V299" s="121">
        <f>VLOOKUP(E299,Rates2,5)*VLOOKUP(E299,Mort_Imp_Retirees,C299-'Mort Imp Cume'!$C$4+2)</f>
        <v>6.0581441241857616E-4</v>
      </c>
      <c r="W299" s="15">
        <f t="shared" si="330"/>
        <v>0.99939418558758142</v>
      </c>
      <c r="X299" s="121">
        <f>VLOOKUP(F299,Rates2,6)*VLOOKUP(F299,Mort_Imp_Survivors,C299-'Mort Imp Cume'!$C$4+2)</f>
        <v>2.7682668175983298E-4</v>
      </c>
      <c r="Y299" s="15">
        <f t="shared" si="331"/>
        <v>0.99972317331824012</v>
      </c>
      <c r="Z299" s="121">
        <f>VLOOKUP(F299,Rates2,7)*VLOOKUP(F299,Mort_Imp_Survivors,C299-'Mort Imp Cume'!$C$4+2)</f>
        <v>6.9135619197416103E-4</v>
      </c>
      <c r="AA299" s="15">
        <f t="shared" si="332"/>
        <v>0.99930864380802586</v>
      </c>
      <c r="AB299" s="68">
        <f>PRODUCT(W$4:W298)</f>
        <v>0.9361140562227338</v>
      </c>
      <c r="AC299" s="15">
        <f>PRODUCT(Y$4:Y298)</f>
        <v>0.96003566203927126</v>
      </c>
      <c r="AD299" s="15">
        <f>PRODUCT(AA$4:AA298)</f>
        <v>0.8943815556730923</v>
      </c>
      <c r="AE299" s="15">
        <f t="shared" si="321"/>
        <v>0.89870287771005986</v>
      </c>
      <c r="AF299" s="15">
        <f t="shared" si="322"/>
        <v>3.7411178512673955E-2</v>
      </c>
      <c r="AG299" s="15">
        <f t="shared" si="323"/>
        <v>5.4429643829927003E-4</v>
      </c>
      <c r="AH299" s="15">
        <f t="shared" si="324"/>
        <v>5.9467743790982984E-2</v>
      </c>
      <c r="AI299" s="15">
        <f t="shared" si="333"/>
        <v>4.4181999862832125E-3</v>
      </c>
      <c r="AJ299" s="15">
        <f t="shared" si="334"/>
        <v>5.6711138692734544E-4</v>
      </c>
      <c r="AK299" s="15">
        <f t="shared" si="325"/>
        <v>2.8989832841711785E-4</v>
      </c>
      <c r="AL299">
        <f>IF(AL298&gt;0,AL298+1,IF(AND(B299="January",C299&gt;=Personal!$G$28,F299&lt;=100,AL298=0),1,0))</f>
        <v>0</v>
      </c>
      <c r="AM299">
        <f t="shared" si="335"/>
        <v>0</v>
      </c>
    </row>
    <row r="300" spans="1:39" x14ac:dyDescent="0.2">
      <c r="A300">
        <f t="shared" si="326"/>
        <v>296</v>
      </c>
      <c r="B300" t="str">
        <f t="shared" si="346"/>
        <v>September</v>
      </c>
      <c r="C300">
        <f t="shared" si="318"/>
        <v>2047</v>
      </c>
      <c r="D300">
        <f t="shared" si="348"/>
        <v>204709</v>
      </c>
      <c r="E300">
        <f t="shared" ref="E300:F300" si="376">E288+1</f>
        <v>66</v>
      </c>
      <c r="F300">
        <f t="shared" si="376"/>
        <v>64</v>
      </c>
      <c r="G300" s="11">
        <f>G299*IF($B300="January",(1+IF(C300&gt;Personal!$L$18+1,Calculations!$B$14,Calculations!$B$13)),1)</f>
        <v>2570.7068999280809</v>
      </c>
      <c r="H300" s="11">
        <f>IF(AND(Career!$F$15="Yes",$E300=62,$E299=61),G300,H299*IF($B300="January",(1+IF(C300&gt;Personal!$L$18+1,Calculations!$C$14,Calculations!$C$13)),1))</f>
        <v>2471.8452068257252</v>
      </c>
      <c r="I300" s="11">
        <f>H300*(1-'Retiree Assumptions'!$F$8)</f>
        <v>2175.223782006638</v>
      </c>
      <c r="J300" s="11"/>
      <c r="K300">
        <f>IF(OR(AND(L301=0,L300&gt;0,S300=0,S299&gt;0),AND(L300=0,L299&gt;0,S300&gt;0,S299&gt;0),AND(L289=0,L288&gt;0,S288=0),AND(B300="February",C300&gt;=Personal!$G$28,C300&lt;=Personal!$G$28+5,L299&gt;0),AND(B300="February",MOD(C300-Personal!$G$28,5)=0,L299&gt;0)),K299+1,K299)</f>
        <v>1</v>
      </c>
      <c r="L300">
        <f>IF(AND(C300&gt;=Personal!$G$28,MAX(L$5:L299)&lt;$AO$8,OR(S299&gt;0,S300&gt;0)),L299+1,0)</f>
        <v>0</v>
      </c>
      <c r="M300" t="str">
        <f>IF(AND(C300&gt;=Personal!$G$28,MAX(L$5:L299)&lt;$AO$8,OR(S299&gt;0,S300&gt;0)),L299+1,"")</f>
        <v/>
      </c>
      <c r="N300">
        <f t="shared" si="328"/>
        <v>2047</v>
      </c>
      <c r="O300">
        <f t="shared" si="329"/>
        <v>64</v>
      </c>
      <c r="P300" s="11">
        <f t="shared" si="337"/>
        <v>26102.685384079654</v>
      </c>
      <c r="Q300" s="11">
        <f>$AD300*I300/(Calculations!$C$18^(A300-1+Calculations!$B$1/30))</f>
        <v>828.18607844426765</v>
      </c>
      <c r="R300" s="11">
        <f>IF(Q300=0,0,SUM(Q300:Q$1071)*I300/Q300)</f>
        <v>467509.76418834989</v>
      </c>
      <c r="S300" s="11">
        <f>IF(S299&gt;0,MAX((S299+I300/2)*(Calculations!$C$18-1)+S299-I300,0),IF(AND(Personal!$G$28=Valuation!C300,Personal!$G$28&gt;Valuation!C299),Personal!$G$26,0))</f>
        <v>0</v>
      </c>
      <c r="T300">
        <f t="shared" si="320"/>
        <v>0</v>
      </c>
      <c r="U300" s="11"/>
      <c r="V300" s="121">
        <f>VLOOKUP(E300,Rates2,5)*VLOOKUP(E300,Mort_Imp_Retirees,C300-'Mort Imp Cume'!$C$4+2)</f>
        <v>6.0581441241857616E-4</v>
      </c>
      <c r="W300" s="15">
        <f t="shared" si="330"/>
        <v>0.99939418558758142</v>
      </c>
      <c r="X300" s="121">
        <f>VLOOKUP(F300,Rates2,6)*VLOOKUP(F300,Mort_Imp_Survivors,C300-'Mort Imp Cume'!$C$4+2)</f>
        <v>2.7682668175983298E-4</v>
      </c>
      <c r="Y300" s="15">
        <f t="shared" si="331"/>
        <v>0.99972317331824012</v>
      </c>
      <c r="Z300" s="121">
        <f>VLOOKUP(F300,Rates2,7)*VLOOKUP(F300,Mort_Imp_Survivors,C300-'Mort Imp Cume'!$C$4+2)</f>
        <v>6.9135619197416103E-4</v>
      </c>
      <c r="AA300" s="15">
        <f t="shared" si="332"/>
        <v>0.99930864380802586</v>
      </c>
      <c r="AB300" s="68">
        <f>PRODUCT(W$4:W299)</f>
        <v>0.93554694483580647</v>
      </c>
      <c r="AC300" s="15">
        <f>PRODUCT(Y$4:Y299)</f>
        <v>0.95976989855257777</v>
      </c>
      <c r="AD300" s="15">
        <f>PRODUCT(AA$4:AA299)</f>
        <v>0.89376321944659021</v>
      </c>
      <c r="AE300" s="15">
        <f t="shared" si="321"/>
        <v>0.89790979633623602</v>
      </c>
      <c r="AF300" s="15">
        <f t="shared" si="322"/>
        <v>3.7637148499570422E-2</v>
      </c>
      <c r="AG300" s="15">
        <f t="shared" si="323"/>
        <v>5.4381611117696935E-4</v>
      </c>
      <c r="AH300" s="15">
        <f t="shared" si="324"/>
        <v>5.9970926836389625E-2</v>
      </c>
      <c r="AI300" s="15">
        <f t="shared" si="333"/>
        <v>4.4821283278039317E-3</v>
      </c>
      <c r="AJ300" s="15">
        <f t="shared" si="334"/>
        <v>5.6676782267569821E-4</v>
      </c>
      <c r="AK300" s="15">
        <f t="shared" si="325"/>
        <v>2.9002666104617502E-4</v>
      </c>
      <c r="AL300">
        <f>IF(AL299&gt;0,AL299+1,IF(AND(B300="January",C300&gt;=Personal!$G$28,F300&lt;=100,AL299=0),1,0))</f>
        <v>0</v>
      </c>
      <c r="AM300">
        <f t="shared" si="335"/>
        <v>0</v>
      </c>
    </row>
    <row r="301" spans="1:39" x14ac:dyDescent="0.2">
      <c r="A301">
        <f t="shared" si="326"/>
        <v>297</v>
      </c>
      <c r="B301" t="str">
        <f t="shared" si="346"/>
        <v>October</v>
      </c>
      <c r="C301">
        <f t="shared" si="318"/>
        <v>2047</v>
      </c>
      <c r="D301">
        <f t="shared" si="348"/>
        <v>204710</v>
      </c>
      <c r="E301">
        <f t="shared" ref="E301:F301" si="377">E289+1</f>
        <v>66</v>
      </c>
      <c r="F301">
        <f t="shared" si="377"/>
        <v>64</v>
      </c>
      <c r="G301" s="11">
        <f>G300*IF($B301="January",(1+IF(C301&gt;Personal!$L$18+1,Calculations!$B$14,Calculations!$B$13)),1)</f>
        <v>2570.7068999280809</v>
      </c>
      <c r="H301" s="11">
        <f>IF(AND(Career!$F$15="Yes",$E301=62,$E300=61),G301,H300*IF($B301="January",(1+IF(C301&gt;Personal!$L$18+1,Calculations!$C$14,Calculations!$C$13)),1))</f>
        <v>2471.8452068257252</v>
      </c>
      <c r="I301" s="11">
        <f>H301*(1-'Retiree Assumptions'!$F$8)</f>
        <v>2175.223782006638</v>
      </c>
      <c r="J301" s="11"/>
      <c r="K301">
        <f>IF(OR(AND(L302=0,L301&gt;0,S301=0,S300&gt;0),AND(L301=0,L300&gt;0,S301&gt;0,S300&gt;0),AND(L290=0,L289&gt;0,S289=0),AND(B301="February",C301&gt;=Personal!$G$28,C301&lt;=Personal!$G$28+5,L300&gt;0),AND(B301="February",MOD(C301-Personal!$G$28,5)=0,L300&gt;0)),K300+1,K300)</f>
        <v>1</v>
      </c>
      <c r="L301">
        <f>IF(AND(C301&gt;=Personal!$G$28,MAX(L$5:L300)&lt;$AO$8,OR(S300&gt;0,S301&gt;0)),L300+1,0)</f>
        <v>0</v>
      </c>
      <c r="M301" t="str">
        <f>IF(AND(C301&gt;=Personal!$G$28,MAX(L$5:L300)&lt;$AO$8,OR(S300&gt;0,S301&gt;0)),L300+1,"")</f>
        <v/>
      </c>
      <c r="N301">
        <f t="shared" si="328"/>
        <v>2047</v>
      </c>
      <c r="O301">
        <f t="shared" si="329"/>
        <v>64</v>
      </c>
      <c r="P301" s="11">
        <f t="shared" si="337"/>
        <v>26102.685384079654</v>
      </c>
      <c r="Q301" s="11">
        <f>$AD301*I301/(Calculations!$C$18^(A301-1+Calculations!$B$1/30))</f>
        <v>825.23102645917299</v>
      </c>
      <c r="R301" s="11">
        <f>IF(Q301=0,0,SUM(Q301:Q$1071)*I301/Q301)</f>
        <v>467000.84682632959</v>
      </c>
      <c r="S301" s="11">
        <f>IF(S300&gt;0,MAX((S300+I301/2)*(Calculations!$C$18-1)+S300-I301,0),IF(AND(Personal!$G$28=Valuation!C301,Personal!$G$28&gt;Valuation!C300),Personal!$G$26,0))</f>
        <v>0</v>
      </c>
      <c r="T301">
        <f t="shared" si="320"/>
        <v>0</v>
      </c>
      <c r="U301" s="11"/>
      <c r="V301" s="121">
        <f>VLOOKUP(E301,Rates2,5)*VLOOKUP(E301,Mort_Imp_Retirees,C301-'Mort Imp Cume'!$C$4+2)</f>
        <v>6.0581441241857616E-4</v>
      </c>
      <c r="W301" s="15">
        <f t="shared" si="330"/>
        <v>0.99939418558758142</v>
      </c>
      <c r="X301" s="121">
        <f>VLOOKUP(F301,Rates2,6)*VLOOKUP(F301,Mort_Imp_Survivors,C301-'Mort Imp Cume'!$C$4+2)</f>
        <v>2.7682668175983298E-4</v>
      </c>
      <c r="Y301" s="15">
        <f t="shared" si="331"/>
        <v>0.99972317331824012</v>
      </c>
      <c r="Z301" s="121">
        <f>VLOOKUP(F301,Rates2,7)*VLOOKUP(F301,Mort_Imp_Survivors,C301-'Mort Imp Cume'!$C$4+2)</f>
        <v>6.9135619197416103E-4</v>
      </c>
      <c r="AA301" s="15">
        <f t="shared" si="332"/>
        <v>0.99930864380802586</v>
      </c>
      <c r="AB301" s="68">
        <f>PRODUCT(W$4:W300)</f>
        <v>0.93498017701313074</v>
      </c>
      <c r="AC301" s="15">
        <f>PRODUCT(Y$4:Y300)</f>
        <v>0.95950420863630848</v>
      </c>
      <c r="AD301" s="15">
        <f>PRODUCT(AA$4:AA300)</f>
        <v>0.89314531071066705</v>
      </c>
      <c r="AE301" s="15">
        <f t="shared" si="321"/>
        <v>0.89711741483561958</v>
      </c>
      <c r="AF301" s="15">
        <f t="shared" si="322"/>
        <v>3.7862762177511111E-2</v>
      </c>
      <c r="AG301" s="15">
        <f t="shared" si="323"/>
        <v>5.4333620793057191E-4</v>
      </c>
      <c r="AH301" s="15">
        <f t="shared" si="324"/>
        <v>6.0473281675959827E-2</v>
      </c>
      <c r="AI301" s="15">
        <f t="shared" si="333"/>
        <v>4.5465413109094868E-3</v>
      </c>
      <c r="AJ301" s="15">
        <f t="shared" si="334"/>
        <v>5.6642446656022616E-4</v>
      </c>
      <c r="AK301" s="15">
        <f t="shared" si="325"/>
        <v>2.9015461483357651E-4</v>
      </c>
      <c r="AL301">
        <f>IF(AL300&gt;0,AL300+1,IF(AND(B301="January",C301&gt;=Personal!$G$28,F301&lt;=100,AL300=0),1,0))</f>
        <v>0</v>
      </c>
      <c r="AM301">
        <f t="shared" si="335"/>
        <v>0</v>
      </c>
    </row>
    <row r="302" spans="1:39" x14ac:dyDescent="0.2">
      <c r="A302">
        <f t="shared" si="326"/>
        <v>298</v>
      </c>
      <c r="B302" t="str">
        <f t="shared" si="346"/>
        <v>November</v>
      </c>
      <c r="C302">
        <f t="shared" si="318"/>
        <v>2047</v>
      </c>
      <c r="D302">
        <f t="shared" si="348"/>
        <v>204711</v>
      </c>
      <c r="E302">
        <f t="shared" ref="E302:F302" si="378">E290+1</f>
        <v>66</v>
      </c>
      <c r="F302">
        <f t="shared" si="378"/>
        <v>64</v>
      </c>
      <c r="G302" s="11">
        <f>G301*IF($B302="January",(1+IF(C302&gt;Personal!$L$18+1,Calculations!$B$14,Calculations!$B$13)),1)</f>
        <v>2570.7068999280809</v>
      </c>
      <c r="H302" s="11">
        <f>IF(AND(Career!$F$15="Yes",$E302=62,$E301=61),G302,H301*IF($B302="January",(1+IF(C302&gt;Personal!$L$18+1,Calculations!$C$14,Calculations!$C$13)),1))</f>
        <v>2471.8452068257252</v>
      </c>
      <c r="I302" s="11">
        <f>H302*(1-'Retiree Assumptions'!$F$8)</f>
        <v>2175.223782006638</v>
      </c>
      <c r="J302" s="11"/>
      <c r="K302">
        <f>IF(OR(AND(L303=0,L302&gt;0,S302=0,S301&gt;0),AND(L302=0,L301&gt;0,S302&gt;0,S301&gt;0),AND(L291=0,L290&gt;0,S290=0),AND(B302="February",C302&gt;=Personal!$G$28,C302&lt;=Personal!$G$28+5,L301&gt;0),AND(B302="February",MOD(C302-Personal!$G$28,5)=0,L301&gt;0)),K301+1,K301)</f>
        <v>1</v>
      </c>
      <c r="L302">
        <f>IF(AND(C302&gt;=Personal!$G$28,MAX(L$5:L301)&lt;$AO$8,OR(S301&gt;0,S302&gt;0)),L301+1,0)</f>
        <v>0</v>
      </c>
      <c r="M302" t="str">
        <f>IF(AND(C302&gt;=Personal!$G$28,MAX(L$5:L301)&lt;$AO$8,OR(S301&gt;0,S302&gt;0)),L301+1,"")</f>
        <v/>
      </c>
      <c r="N302">
        <f t="shared" si="328"/>
        <v>2047</v>
      </c>
      <c r="O302">
        <f t="shared" si="329"/>
        <v>64</v>
      </c>
      <c r="P302" s="11">
        <f t="shared" si="337"/>
        <v>26102.685384079654</v>
      </c>
      <c r="Q302" s="11">
        <f>$AD302*I302/(Calculations!$C$18^(A302-1+Calculations!$B$1/30))</f>
        <v>822.28651839948577</v>
      </c>
      <c r="R302" s="11">
        <f>IF(Q302=0,0,SUM(Q302:Q$1071)*I302/Q302)</f>
        <v>466490.10709310346</v>
      </c>
      <c r="S302" s="11">
        <f>IF(S301&gt;0,MAX((S301+I302/2)*(Calculations!$C$18-1)+S301-I302,0),IF(AND(Personal!$G$28=Valuation!C302,Personal!$G$28&gt;Valuation!C301),Personal!$G$26,0))</f>
        <v>0</v>
      </c>
      <c r="T302">
        <f t="shared" si="320"/>
        <v>0</v>
      </c>
      <c r="U302" s="11"/>
      <c r="V302" s="121">
        <f>VLOOKUP(E302,Rates2,5)*VLOOKUP(E302,Mort_Imp_Retirees,C302-'Mort Imp Cume'!$C$4+2)</f>
        <v>6.0581441241857616E-4</v>
      </c>
      <c r="W302" s="15">
        <f t="shared" si="330"/>
        <v>0.99939418558758142</v>
      </c>
      <c r="X302" s="121">
        <f>VLOOKUP(F302,Rates2,6)*VLOOKUP(F302,Mort_Imp_Survivors,C302-'Mort Imp Cume'!$C$4+2)</f>
        <v>2.7682668175983298E-4</v>
      </c>
      <c r="Y302" s="15">
        <f t="shared" si="331"/>
        <v>0.99972317331824012</v>
      </c>
      <c r="Z302" s="121">
        <f>VLOOKUP(F302,Rates2,7)*VLOOKUP(F302,Mort_Imp_Survivors,C302-'Mort Imp Cume'!$C$4+2)</f>
        <v>6.9135619197416103E-4</v>
      </c>
      <c r="AA302" s="15">
        <f t="shared" si="332"/>
        <v>0.99930864380802586</v>
      </c>
      <c r="AB302" s="68">
        <f>PRODUCT(W$4:W301)</f>
        <v>0.93441375254657055</v>
      </c>
      <c r="AC302" s="15">
        <f>PRODUCT(Y$4:Y301)</f>
        <v>0.959238592270097</v>
      </c>
      <c r="AD302" s="15">
        <f>PRODUCT(AA$4:AA301)</f>
        <v>0.89252782916977458</v>
      </c>
      <c r="AE302" s="15">
        <f t="shared" si="321"/>
        <v>0.89632573259059112</v>
      </c>
      <c r="AF302" s="15">
        <f t="shared" si="322"/>
        <v>3.8088019955979449E-2</v>
      </c>
      <c r="AG302" s="15">
        <f t="shared" si="323"/>
        <v>5.4285672818601852E-4</v>
      </c>
      <c r="AH302" s="15">
        <f t="shared" si="324"/>
        <v>6.0974809306154731E-2</v>
      </c>
      <c r="AI302" s="15">
        <f t="shared" si="333"/>
        <v>4.6114381472747018E-3</v>
      </c>
      <c r="AJ302" s="15">
        <f t="shared" si="334"/>
        <v>5.6608131845483744E-4</v>
      </c>
      <c r="AK302" s="15">
        <f t="shared" si="325"/>
        <v>2.9028219029725852E-4</v>
      </c>
      <c r="AL302">
        <f>IF(AL301&gt;0,AL301+1,IF(AND(B302="January",C302&gt;=Personal!$G$28,F302&lt;=100,AL301=0),1,0))</f>
        <v>0</v>
      </c>
      <c r="AM302">
        <f t="shared" si="335"/>
        <v>0</v>
      </c>
    </row>
    <row r="303" spans="1:39" x14ac:dyDescent="0.2">
      <c r="A303">
        <f t="shared" si="326"/>
        <v>299</v>
      </c>
      <c r="B303" t="str">
        <f t="shared" si="346"/>
        <v>December</v>
      </c>
      <c r="C303">
        <f t="shared" si="318"/>
        <v>2047</v>
      </c>
      <c r="D303">
        <f t="shared" si="348"/>
        <v>204712</v>
      </c>
      <c r="E303">
        <f t="shared" ref="E303:F303" si="379">E291+1</f>
        <v>66</v>
      </c>
      <c r="F303">
        <f t="shared" si="379"/>
        <v>64</v>
      </c>
      <c r="G303" s="11">
        <f>G302*IF($B303="January",(1+IF(C303&gt;Personal!$L$18+1,Calculations!$B$14,Calculations!$B$13)),1)</f>
        <v>2570.7068999280809</v>
      </c>
      <c r="H303" s="11">
        <f>IF(AND(Career!$F$15="Yes",$E303=62,$E302=61),G303,H302*IF($B303="January",(1+IF(C303&gt;Personal!$L$18+1,Calculations!$C$14,Calculations!$C$13)),1))</f>
        <v>2471.8452068257252</v>
      </c>
      <c r="I303" s="11">
        <f>H303*(1-'Retiree Assumptions'!$F$8)</f>
        <v>2175.223782006638</v>
      </c>
      <c r="J303" s="11"/>
      <c r="K303">
        <f>IF(OR(AND(L304=0,L303&gt;0,S303=0,S302&gt;0),AND(L303=0,L302&gt;0,S303&gt;0,S302&gt;0),AND(L292=0,L291&gt;0,S291=0),AND(B303="February",C303&gt;=Personal!$G$28,C303&lt;=Personal!$G$28+5,L302&gt;0),AND(B303="February",MOD(C303-Personal!$G$28,5)=0,L302&gt;0)),K302+1,K302)</f>
        <v>1</v>
      </c>
      <c r="L303">
        <f>IF(AND(C303&gt;=Personal!$G$28,MAX(L$5:L302)&lt;$AO$8,OR(S302&gt;0,S303&gt;0)),L302+1,0)</f>
        <v>0</v>
      </c>
      <c r="M303" t="str">
        <f>IF(AND(C303&gt;=Personal!$G$28,MAX(L$5:L302)&lt;$AO$8,OR(S302&gt;0,S303&gt;0)),L302+1,"")</f>
        <v/>
      </c>
      <c r="N303">
        <f t="shared" si="328"/>
        <v>2047</v>
      </c>
      <c r="O303">
        <f t="shared" si="329"/>
        <v>64</v>
      </c>
      <c r="P303" s="11">
        <f t="shared" si="337"/>
        <v>26102.685384079654</v>
      </c>
      <c r="Q303" s="11">
        <f>$AD303*I303/(Calculations!$C$18^(A303-1+Calculations!$B$1/30))</f>
        <v>819.35251664341013</v>
      </c>
      <c r="R303" s="11">
        <f>IF(Q303=0,0,SUM(Q303:Q$1071)*I303/Q303)</f>
        <v>465977.53846298152</v>
      </c>
      <c r="S303" s="11">
        <f>IF(S302&gt;0,MAX((S302+I303/2)*(Calculations!$C$18-1)+S302-I303,0),IF(AND(Personal!$G$28=Valuation!C303,Personal!$G$28&gt;Valuation!C302),Personal!$G$26,0))</f>
        <v>0</v>
      </c>
      <c r="T303">
        <f t="shared" si="320"/>
        <v>0</v>
      </c>
      <c r="U303" s="11"/>
      <c r="V303" s="121">
        <f>VLOOKUP(E303,Rates2,5)*VLOOKUP(E303,Mort_Imp_Retirees,C303-'Mort Imp Cume'!$C$4+2)</f>
        <v>6.0581441241857616E-4</v>
      </c>
      <c r="W303" s="15">
        <f t="shared" si="330"/>
        <v>0.99939418558758142</v>
      </c>
      <c r="X303" s="121">
        <f>VLOOKUP(F303,Rates2,6)*VLOOKUP(F303,Mort_Imp_Survivors,C303-'Mort Imp Cume'!$C$4+2)</f>
        <v>2.7682668175983298E-4</v>
      </c>
      <c r="Y303" s="15">
        <f t="shared" si="331"/>
        <v>0.99972317331824012</v>
      </c>
      <c r="Z303" s="121">
        <f>VLOOKUP(F303,Rates2,7)*VLOOKUP(F303,Mort_Imp_Survivors,C303-'Mort Imp Cume'!$C$4+2)</f>
        <v>6.9135619197416103E-4</v>
      </c>
      <c r="AA303" s="15">
        <f t="shared" si="332"/>
        <v>0.99930864380802586</v>
      </c>
      <c r="AB303" s="68">
        <f>PRODUCT(W$4:W302)</f>
        <v>0.93384767122811574</v>
      </c>
      <c r="AC303" s="15">
        <f>PRODUCT(Y$4:Y302)</f>
        <v>0.95897304943358286</v>
      </c>
      <c r="AD303" s="15">
        <f>PRODUCT(AA$4:AA302)</f>
        <v>0.89191077452856882</v>
      </c>
      <c r="AE303" s="15">
        <f t="shared" si="321"/>
        <v>0.89553474898407603</v>
      </c>
      <c r="AF303" s="15">
        <f t="shared" si="322"/>
        <v>3.831292224403967E-2</v>
      </c>
      <c r="AG303" s="15">
        <f t="shared" si="323"/>
        <v>5.4237767156958025E-4</v>
      </c>
      <c r="AH303" s="15">
        <f t="shared" si="324"/>
        <v>6.1475510722372499E-2</v>
      </c>
      <c r="AI303" s="15">
        <f t="shared" si="333"/>
        <v>4.6768180495117898E-3</v>
      </c>
      <c r="AJ303" s="15">
        <f t="shared" si="334"/>
        <v>5.6573837823351665E-4</v>
      </c>
      <c r="AK303" s="15">
        <f t="shared" si="325"/>
        <v>2.9040938795457286E-4</v>
      </c>
      <c r="AL303">
        <f>IF(AL302&gt;0,AL302+1,IF(AND(B303="January",C303&gt;=Personal!$G$28,F303&lt;=100,AL302=0),1,0))</f>
        <v>0</v>
      </c>
      <c r="AM303">
        <f t="shared" si="335"/>
        <v>0</v>
      </c>
    </row>
    <row r="304" spans="1:39" x14ac:dyDescent="0.2">
      <c r="A304">
        <f t="shared" si="326"/>
        <v>300</v>
      </c>
      <c r="B304" t="str">
        <f t="shared" si="346"/>
        <v>January</v>
      </c>
      <c r="C304">
        <f t="shared" si="318"/>
        <v>2048</v>
      </c>
      <c r="D304">
        <f t="shared" si="348"/>
        <v>204801</v>
      </c>
      <c r="E304">
        <f t="shared" ref="E304:F304" si="380">E292+1</f>
        <v>67</v>
      </c>
      <c r="F304">
        <f t="shared" si="380"/>
        <v>65</v>
      </c>
      <c r="G304" s="11">
        <f>G303*IF($B304="January",(1+IF(C304&gt;Personal!$L$18+1,Calculations!$B$14,Calculations!$B$13)),1)</f>
        <v>2634.9745724262825</v>
      </c>
      <c r="H304" s="11">
        <f>IF(AND(Career!$F$15="Yes",$E304=62,$E303=61),G304,H303*IF($B304="January",(1+IF(C304&gt;Personal!$L$18+1,Calculations!$C$14,Calculations!$C$13)),1))</f>
        <v>2508.9228849281108</v>
      </c>
      <c r="I304" s="11">
        <f>H304*(1-'Retiree Assumptions'!$F$8)</f>
        <v>2207.8521387367373</v>
      </c>
      <c r="J304" s="11"/>
      <c r="K304">
        <f>IF(OR(AND(L305=0,L304&gt;0,S304=0,S303&gt;0),AND(L304=0,L303&gt;0,S304&gt;0,S303&gt;0),AND(L293=0,L292&gt;0,S292=0),AND(B304="February",C304&gt;=Personal!$G$28,C304&lt;=Personal!$G$28+5,L303&gt;0),AND(B304="February",MOD(C304-Personal!$G$28,5)=0,L303&gt;0)),K303+1,K303)</f>
        <v>1</v>
      </c>
      <c r="L304">
        <f>IF(AND(C304&gt;=Personal!$G$28,MAX(L$5:L303)&lt;$AO$8,OR(S303&gt;0,S304&gt;0)),L303+1,0)</f>
        <v>0</v>
      </c>
      <c r="M304" t="str">
        <f>IF(AND(C304&gt;=Personal!$G$28,MAX(L$5:L303)&lt;$AO$8,OR(S303&gt;0,S304&gt;0)),L303+1,"")</f>
        <v/>
      </c>
      <c r="N304">
        <f t="shared" si="328"/>
        <v>2048</v>
      </c>
      <c r="O304">
        <f t="shared" si="329"/>
        <v>65</v>
      </c>
      <c r="P304" s="11">
        <f t="shared" si="337"/>
        <v>26494.225664840847</v>
      </c>
      <c r="Q304" s="11">
        <f>$AD304*I304/(Calculations!$C$18^(A304-1+Calculations!$B$1/30))</f>
        <v>828.67541845893913</v>
      </c>
      <c r="R304" s="11">
        <f>IF(Q304=0,0,SUM(Q304:Q$1071)*I304/Q304)</f>
        <v>465463.13438690628</v>
      </c>
      <c r="S304" s="11">
        <f>IF(S303&gt;0,MAX((S303+I304/2)*(Calculations!$C$18-1)+S303-I304,0),IF(AND(Personal!$G$28=Valuation!C304,Personal!$G$28&gt;Valuation!C303),Personal!$G$26,0))</f>
        <v>0</v>
      </c>
      <c r="T304">
        <f t="shared" si="320"/>
        <v>0</v>
      </c>
      <c r="U304" s="11"/>
      <c r="V304" s="121">
        <f>VLOOKUP(E304,Rates2,5)*VLOOKUP(E304,Mort_Imp_Retirees,C304-'Mort Imp Cume'!$C$4+2)</f>
        <v>6.8120334016113528E-4</v>
      </c>
      <c r="W304" s="15">
        <f t="shared" si="330"/>
        <v>0.99931879665983891</v>
      </c>
      <c r="X304" s="121">
        <f>VLOOKUP(F304,Rates2,6)*VLOOKUP(F304,Mort_Imp_Survivors,C304-'Mort Imp Cume'!$C$4+2)</f>
        <v>2.9189050486119126E-4</v>
      </c>
      <c r="Y304" s="15">
        <f t="shared" si="331"/>
        <v>0.99970810949513877</v>
      </c>
      <c r="Z304" s="121">
        <f>VLOOKUP(F304,Rates2,7)*VLOOKUP(F304,Mort_Imp_Survivors,C304-'Mort Imp Cume'!$C$4+2)</f>
        <v>7.47087722860253E-4</v>
      </c>
      <c r="AA304" s="15">
        <f t="shared" si="332"/>
        <v>0.99925291227713975</v>
      </c>
      <c r="AB304" s="68">
        <f>PRODUCT(W$4:W303)</f>
        <v>0.93328193284988226</v>
      </c>
      <c r="AC304" s="15">
        <f>PRODUCT(Y$4:Y303)</f>
        <v>0.95870758010641099</v>
      </c>
      <c r="AD304" s="15">
        <f>PRODUCT(AA$4:AA303)</f>
        <v>0.89129414649191008</v>
      </c>
      <c r="AE304" s="15">
        <f t="shared" si="321"/>
        <v>0.89474446339954461</v>
      </c>
      <c r="AF304" s="15">
        <f t="shared" si="322"/>
        <v>3.8537469450337675E-2</v>
      </c>
      <c r="AG304" s="15">
        <f t="shared" si="323"/>
        <v>6.0932500894427791E-4</v>
      </c>
      <c r="AH304" s="15">
        <f t="shared" si="324"/>
        <v>6.1975386918949396E-2</v>
      </c>
      <c r="AI304" s="15">
        <f t="shared" si="333"/>
        <v>4.7426802311683197E-3</v>
      </c>
      <c r="AJ304" s="15">
        <f t="shared" si="334"/>
        <v>6.3575476996938012E-4</v>
      </c>
      <c r="AK304" s="15">
        <f t="shared" si="325"/>
        <v>3.0746846383010977E-4</v>
      </c>
      <c r="AL304">
        <f>IF(AL303&gt;0,AL303+1,IF(AND(B304="January",C304&gt;=Personal!$G$28,F304&lt;=100,AL303=0),1,0))</f>
        <v>0</v>
      </c>
      <c r="AM304">
        <f t="shared" si="335"/>
        <v>0</v>
      </c>
    </row>
    <row r="305" spans="1:39" x14ac:dyDescent="0.2">
      <c r="A305">
        <f t="shared" si="326"/>
        <v>301</v>
      </c>
      <c r="B305" t="str">
        <f t="shared" si="346"/>
        <v>February</v>
      </c>
      <c r="C305">
        <f t="shared" si="318"/>
        <v>2048</v>
      </c>
      <c r="D305">
        <f t="shared" si="348"/>
        <v>204802</v>
      </c>
      <c r="E305">
        <f t="shared" ref="E305:F305" si="381">E293+1</f>
        <v>67</v>
      </c>
      <c r="F305">
        <f t="shared" si="381"/>
        <v>65</v>
      </c>
      <c r="G305" s="11">
        <f>G304*IF($B305="January",(1+IF(C305&gt;Personal!$L$18+1,Calculations!$B$14,Calculations!$B$13)),1)</f>
        <v>2634.9745724262825</v>
      </c>
      <c r="H305" s="11">
        <f>IF(AND(Career!$F$15="Yes",$E305=62,$E304=61),G305,H304*IF($B305="January",(1+IF(C305&gt;Personal!$L$18+1,Calculations!$C$14,Calculations!$C$13)),1))</f>
        <v>2508.9228849281108</v>
      </c>
      <c r="I305" s="11">
        <f>H305*(1-'Retiree Assumptions'!$F$8)</f>
        <v>2207.8521387367373</v>
      </c>
      <c r="J305" s="11"/>
      <c r="K305">
        <f>IF(OR(AND(L306=0,L305&gt;0,S305=0,S304&gt;0),AND(L305=0,L304&gt;0,S305&gt;0,S304&gt;0),AND(L294=0,L293&gt;0,S293=0),AND(B305="February",C305&gt;=Personal!$G$28,C305&lt;=Personal!$G$28+5,L304&gt;0),AND(B305="February",MOD(C305-Personal!$G$28,5)=0,L304&gt;0)),K304+1,K304)</f>
        <v>1</v>
      </c>
      <c r="L305">
        <f>IF(AND(C305&gt;=Personal!$G$28,MAX(L$5:L304)&lt;$AO$8,OR(S304&gt;0,S305&gt;0)),L304+1,0)</f>
        <v>0</v>
      </c>
      <c r="M305" t="str">
        <f>IF(AND(C305&gt;=Personal!$G$28,MAX(L$5:L304)&lt;$AO$8,OR(S304&gt;0,S305&gt;0)),L304+1,"")</f>
        <v/>
      </c>
      <c r="N305">
        <f t="shared" si="328"/>
        <v>2048</v>
      </c>
      <c r="O305">
        <f t="shared" si="329"/>
        <v>65</v>
      </c>
      <c r="P305" s="11">
        <f t="shared" si="337"/>
        <v>26494.225664840847</v>
      </c>
      <c r="Q305" s="11">
        <f>$AD305*I305/(Calculations!$C$18^(A305-1+Calculations!$B$1/30))</f>
        <v>825.6725700589775</v>
      </c>
      <c r="R305" s="11">
        <f>IF(Q305=0,0,SUM(Q305:Q$1071)*I305/Q305)</f>
        <v>464940.07284618268</v>
      </c>
      <c r="S305" s="11">
        <f>IF(S304&gt;0,MAX((S304+I305/2)*(Calculations!$C$18-1)+S304-I305,0),IF(AND(Personal!$G$28=Valuation!C305,Personal!$G$28&gt;Valuation!C304),Personal!$G$26,0))</f>
        <v>0</v>
      </c>
      <c r="T305">
        <f t="shared" si="320"/>
        <v>0</v>
      </c>
      <c r="U305" s="11"/>
      <c r="V305" s="121">
        <f>VLOOKUP(E305,Rates2,5)*VLOOKUP(E305,Mort_Imp_Retirees,C305-'Mort Imp Cume'!$C$4+2)</f>
        <v>6.8120334016113528E-4</v>
      </c>
      <c r="W305" s="15">
        <f t="shared" si="330"/>
        <v>0.99931879665983891</v>
      </c>
      <c r="X305" s="121">
        <f>VLOOKUP(F305,Rates2,6)*VLOOKUP(F305,Mort_Imp_Survivors,C305-'Mort Imp Cume'!$C$4+2)</f>
        <v>2.9189050486119126E-4</v>
      </c>
      <c r="Y305" s="15">
        <f t="shared" si="331"/>
        <v>0.99970810949513877</v>
      </c>
      <c r="Z305" s="121">
        <f>VLOOKUP(F305,Rates2,7)*VLOOKUP(F305,Mort_Imp_Survivors,C305-'Mort Imp Cume'!$C$4+2)</f>
        <v>7.47087722860253E-4</v>
      </c>
      <c r="AA305" s="15">
        <f t="shared" si="332"/>
        <v>0.99925291227713975</v>
      </c>
      <c r="AB305" s="68">
        <f>PRODUCT(W$4:W304)</f>
        <v>0.9326461780799129</v>
      </c>
      <c r="AC305" s="15">
        <f>PRODUCT(Y$4:Y304)</f>
        <v>0.95842774246683948</v>
      </c>
      <c r="AD305" s="15">
        <f>PRODUCT(AA$4:AA304)</f>
        <v>0.89062827157760871</v>
      </c>
      <c r="AE305" s="15">
        <f t="shared" si="321"/>
        <v>0.89387397097745691</v>
      </c>
      <c r="AF305" s="15">
        <f t="shared" si="322"/>
        <v>3.8772207102456026E-2</v>
      </c>
      <c r="AG305" s="15">
        <f t="shared" si="323"/>
        <v>6.0873219968468292E-4</v>
      </c>
      <c r="AH305" s="15">
        <f t="shared" si="324"/>
        <v>6.2538410877207018E-2</v>
      </c>
      <c r="AI305" s="15">
        <f t="shared" si="333"/>
        <v>4.8154110428800523E-3</v>
      </c>
      <c r="AJ305" s="15">
        <f t="shared" si="334"/>
        <v>6.3532169169655366E-4</v>
      </c>
      <c r="AK305" s="15">
        <f t="shared" si="325"/>
        <v>3.0763500364443919E-4</v>
      </c>
      <c r="AL305">
        <f>IF(AL304&gt;0,AL304+1,IF(AND(B305="January",C305&gt;=Personal!$G$28,F305&lt;=100,AL304=0),1,0))</f>
        <v>0</v>
      </c>
      <c r="AM305">
        <f t="shared" si="335"/>
        <v>0</v>
      </c>
    </row>
    <row r="306" spans="1:39" x14ac:dyDescent="0.2">
      <c r="A306">
        <f t="shared" si="326"/>
        <v>302</v>
      </c>
      <c r="B306" t="str">
        <f t="shared" si="346"/>
        <v>March</v>
      </c>
      <c r="C306">
        <f t="shared" si="318"/>
        <v>2048</v>
      </c>
      <c r="D306">
        <f t="shared" si="348"/>
        <v>204803</v>
      </c>
      <c r="E306">
        <f t="shared" ref="E306:F306" si="382">E294+1</f>
        <v>67</v>
      </c>
      <c r="F306">
        <f t="shared" si="382"/>
        <v>65</v>
      </c>
      <c r="G306" s="11">
        <f>G305*IF($B306="January",(1+IF(C306&gt;Personal!$L$18+1,Calculations!$B$14,Calculations!$B$13)),1)</f>
        <v>2634.9745724262825</v>
      </c>
      <c r="H306" s="11">
        <f>IF(AND(Career!$F$15="Yes",$E306=62,$E305=61),G306,H305*IF($B306="January",(1+IF(C306&gt;Personal!$L$18+1,Calculations!$C$14,Calculations!$C$13)),1))</f>
        <v>2508.9228849281108</v>
      </c>
      <c r="I306" s="11">
        <f>H306*(1-'Retiree Assumptions'!$F$8)</f>
        <v>2207.8521387367373</v>
      </c>
      <c r="J306" s="11"/>
      <c r="K306">
        <f>IF(OR(AND(L307=0,L306&gt;0,S306=0,S305&gt;0),AND(L306=0,L305&gt;0,S306&gt;0,S305&gt;0),AND(L295=0,L294&gt;0,S294=0),AND(B306="February",C306&gt;=Personal!$G$28,C306&lt;=Personal!$G$28+5,L305&gt;0),AND(B306="February",MOD(C306-Personal!$G$28,5)=0,L305&gt;0)),K305+1,K305)</f>
        <v>1</v>
      </c>
      <c r="L306">
        <f>IF(AND(C306&gt;=Personal!$G$28,MAX(L$5:L305)&lt;$AO$8,OR(S305&gt;0,S306&gt;0)),L305+1,0)</f>
        <v>0</v>
      </c>
      <c r="M306" t="str">
        <f>IF(AND(C306&gt;=Personal!$G$28,MAX(L$5:L305)&lt;$AO$8,OR(S305&gt;0,S306&gt;0)),L305+1,"")</f>
        <v/>
      </c>
      <c r="N306">
        <f t="shared" si="328"/>
        <v>2048</v>
      </c>
      <c r="O306">
        <f t="shared" si="329"/>
        <v>65</v>
      </c>
      <c r="P306" s="11">
        <f t="shared" si="337"/>
        <v>26494.225664840847</v>
      </c>
      <c r="Q306" s="11">
        <f>$AD306*I306/(Calculations!$C$18^(A306-1+Calculations!$B$1/30))</f>
        <v>822.68060299845524</v>
      </c>
      <c r="R306" s="11">
        <f>IF(Q306=0,0,SUM(Q306:Q$1071)*I306/Q306)</f>
        <v>464415.10900838923</v>
      </c>
      <c r="S306" s="11">
        <f>IF(S305&gt;0,MAX((S305+I306/2)*(Calculations!$C$18-1)+S305-I306,0),IF(AND(Personal!$G$28=Valuation!C306,Personal!$G$28&gt;Valuation!C305),Personal!$G$26,0))</f>
        <v>0</v>
      </c>
      <c r="T306">
        <f t="shared" si="320"/>
        <v>0</v>
      </c>
      <c r="U306" s="11"/>
      <c r="V306" s="121">
        <f>VLOOKUP(E306,Rates2,5)*VLOOKUP(E306,Mort_Imp_Retirees,C306-'Mort Imp Cume'!$C$4+2)</f>
        <v>6.8120334016113528E-4</v>
      </c>
      <c r="W306" s="15">
        <f t="shared" si="330"/>
        <v>0.99931879665983891</v>
      </c>
      <c r="X306" s="121">
        <f>VLOOKUP(F306,Rates2,6)*VLOOKUP(F306,Mort_Imp_Survivors,C306-'Mort Imp Cume'!$C$4+2)</f>
        <v>2.9189050486119126E-4</v>
      </c>
      <c r="Y306" s="15">
        <f t="shared" si="331"/>
        <v>0.99970810949513877</v>
      </c>
      <c r="Z306" s="121">
        <f>VLOOKUP(F306,Rates2,7)*VLOOKUP(F306,Mort_Imp_Survivors,C306-'Mort Imp Cume'!$C$4+2)</f>
        <v>7.47087722860253E-4</v>
      </c>
      <c r="AA306" s="15">
        <f t="shared" si="332"/>
        <v>0.99925291227713975</v>
      </c>
      <c r="AB306" s="68">
        <f>PRODUCT(W$4:W305)</f>
        <v>0.93201085638821635</v>
      </c>
      <c r="AC306" s="15">
        <f>PRODUCT(Y$4:Y305)</f>
        <v>0.95814798650921784</v>
      </c>
      <c r="AD306" s="15">
        <f>PRODUCT(AA$4:AA305)</f>
        <v>0.88996289413028085</v>
      </c>
      <c r="AE306" s="15">
        <f t="shared" si="321"/>
        <v>0.89300432545310127</v>
      </c>
      <c r="AF306" s="15">
        <f t="shared" si="322"/>
        <v>3.9006530935115066E-2</v>
      </c>
      <c r="AG306" s="15">
        <f t="shared" si="323"/>
        <v>6.0813996716625751E-4</v>
      </c>
      <c r="AH306" s="15">
        <f t="shared" si="324"/>
        <v>6.3100421397918147E-2</v>
      </c>
      <c r="AI306" s="15">
        <f t="shared" si="333"/>
        <v>4.8887222138655206E-3</v>
      </c>
      <c r="AJ306" s="15">
        <f t="shared" si="334"/>
        <v>6.348889084380931E-4</v>
      </c>
      <c r="AK306" s="15">
        <f t="shared" si="325"/>
        <v>3.0780103353342632E-4</v>
      </c>
      <c r="AL306">
        <f>IF(AL305&gt;0,AL305+1,IF(AND(B306="January",C306&gt;=Personal!$G$28,F306&lt;=100,AL305=0),1,0))</f>
        <v>0</v>
      </c>
      <c r="AM306">
        <f t="shared" si="335"/>
        <v>0</v>
      </c>
    </row>
    <row r="307" spans="1:39" x14ac:dyDescent="0.2">
      <c r="A307">
        <f t="shared" si="326"/>
        <v>303</v>
      </c>
      <c r="B307" t="str">
        <f t="shared" si="346"/>
        <v>April</v>
      </c>
      <c r="C307">
        <f t="shared" si="318"/>
        <v>2048</v>
      </c>
      <c r="D307">
        <f t="shared" si="348"/>
        <v>204804</v>
      </c>
      <c r="E307">
        <f t="shared" ref="E307:F307" si="383">E295+1</f>
        <v>67</v>
      </c>
      <c r="F307">
        <f t="shared" si="383"/>
        <v>65</v>
      </c>
      <c r="G307" s="11">
        <f>G306*IF($B307="January",(1+IF(C307&gt;Personal!$L$18+1,Calculations!$B$14,Calculations!$B$13)),1)</f>
        <v>2634.9745724262825</v>
      </c>
      <c r="H307" s="11">
        <f>IF(AND(Career!$F$15="Yes",$E307=62,$E306=61),G307,H306*IF($B307="January",(1+IF(C307&gt;Personal!$L$18+1,Calculations!$C$14,Calculations!$C$13)),1))</f>
        <v>2508.9228849281108</v>
      </c>
      <c r="I307" s="11">
        <f>H307*(1-'Retiree Assumptions'!$F$8)</f>
        <v>2207.8521387367373</v>
      </c>
      <c r="J307" s="11"/>
      <c r="K307">
        <f>IF(OR(AND(L308=0,L307&gt;0,S307=0,S306&gt;0),AND(L307=0,L306&gt;0,S307&gt;0,S306&gt;0),AND(L296=0,L295&gt;0,S295=0),AND(B307="February",C307&gt;=Personal!$G$28,C307&lt;=Personal!$G$28+5,L306&gt;0),AND(B307="February",MOD(C307-Personal!$G$28,5)=0,L306&gt;0)),K306+1,K306)</f>
        <v>1</v>
      </c>
      <c r="L307">
        <f>IF(AND(C307&gt;=Personal!$G$28,MAX(L$5:L306)&lt;$AO$8,OR(S306&gt;0,S307&gt;0)),L306+1,0)</f>
        <v>0</v>
      </c>
      <c r="M307" t="str">
        <f>IF(AND(C307&gt;=Personal!$G$28,MAX(L$5:L306)&lt;$AO$8,OR(S306&gt;0,S307&gt;0)),L306+1,"")</f>
        <v/>
      </c>
      <c r="N307">
        <f t="shared" si="328"/>
        <v>2048</v>
      </c>
      <c r="O307">
        <f t="shared" si="329"/>
        <v>65</v>
      </c>
      <c r="P307" s="11">
        <f t="shared" si="337"/>
        <v>26494.225664840847</v>
      </c>
      <c r="Q307" s="11">
        <f>$AD307*I307/(Calculations!$C$18^(A307-1+Calculations!$B$1/30))</f>
        <v>819.69947784696069</v>
      </c>
      <c r="R307" s="11">
        <f>IF(Q307=0,0,SUM(Q307:Q$1071)*I307/Q307)</f>
        <v>463888.23595515412</v>
      </c>
      <c r="S307" s="11">
        <f>IF(S306&gt;0,MAX((S306+I307/2)*(Calculations!$C$18-1)+S306-I307,0),IF(AND(Personal!$G$28=Valuation!C307,Personal!$G$28&gt;Valuation!C306),Personal!$G$26,0))</f>
        <v>0</v>
      </c>
      <c r="T307">
        <f t="shared" si="320"/>
        <v>0</v>
      </c>
      <c r="U307" s="11"/>
      <c r="V307" s="121">
        <f>VLOOKUP(E307,Rates2,5)*VLOOKUP(E307,Mort_Imp_Retirees,C307-'Mort Imp Cume'!$C$4+2)</f>
        <v>6.8120334016113528E-4</v>
      </c>
      <c r="W307" s="15">
        <f t="shared" si="330"/>
        <v>0.99931879665983891</v>
      </c>
      <c r="X307" s="121">
        <f>VLOOKUP(F307,Rates2,6)*VLOOKUP(F307,Mort_Imp_Survivors,C307-'Mort Imp Cume'!$C$4+2)</f>
        <v>2.9189050486119126E-4</v>
      </c>
      <c r="Y307" s="15">
        <f t="shared" si="331"/>
        <v>0.99970810949513877</v>
      </c>
      <c r="Z307" s="121">
        <f>VLOOKUP(F307,Rates2,7)*VLOOKUP(F307,Mort_Imp_Survivors,C307-'Mort Imp Cume'!$C$4+2)</f>
        <v>7.47087722860253E-4</v>
      </c>
      <c r="AA307" s="15">
        <f t="shared" si="332"/>
        <v>0.99925291227713975</v>
      </c>
      <c r="AB307" s="68">
        <f>PRODUCT(W$4:W306)</f>
        <v>0.93137596747977835</v>
      </c>
      <c r="AC307" s="15">
        <f>PRODUCT(Y$4:Y306)</f>
        <v>0.95786831220970392</v>
      </c>
      <c r="AD307" s="15">
        <f>PRODUCT(AA$4:AA306)</f>
        <v>0.88929801377827489</v>
      </c>
      <c r="AE307" s="15">
        <f t="shared" si="321"/>
        <v>0.89213552600253543</v>
      </c>
      <c r="AF307" s="15">
        <f t="shared" si="322"/>
        <v>3.9240441477242975E-2</v>
      </c>
      <c r="AG307" s="15">
        <f t="shared" si="323"/>
        <v>6.0754831082789312E-4</v>
      </c>
      <c r="AH307" s="15">
        <f t="shared" si="324"/>
        <v>6.3661419814950715E-2</v>
      </c>
      <c r="AI307" s="15">
        <f t="shared" si="333"/>
        <v>4.9626127052708746E-3</v>
      </c>
      <c r="AJ307" s="15">
        <f t="shared" si="334"/>
        <v>6.3445641999303388E-4</v>
      </c>
      <c r="AK307" s="15">
        <f t="shared" si="325"/>
        <v>3.0796655425308664E-4</v>
      </c>
      <c r="AL307">
        <f>IF(AL306&gt;0,AL306+1,IF(AND(B307="January",C307&gt;=Personal!$G$28,F307&lt;=100,AL306=0),1,0))</f>
        <v>0</v>
      </c>
      <c r="AM307">
        <f t="shared" si="335"/>
        <v>0</v>
      </c>
    </row>
    <row r="308" spans="1:39" x14ac:dyDescent="0.2">
      <c r="A308">
        <f t="shared" si="326"/>
        <v>304</v>
      </c>
      <c r="B308" t="str">
        <f t="shared" si="346"/>
        <v>May</v>
      </c>
      <c r="C308">
        <f t="shared" si="318"/>
        <v>2048</v>
      </c>
      <c r="D308">
        <f t="shared" si="348"/>
        <v>204805</v>
      </c>
      <c r="E308">
        <f t="shared" ref="E308:F308" si="384">E296+1</f>
        <v>67</v>
      </c>
      <c r="F308">
        <f t="shared" si="384"/>
        <v>65</v>
      </c>
      <c r="G308" s="11">
        <f>G307*IF($B308="January",(1+IF(C308&gt;Personal!$L$18+1,Calculations!$B$14,Calculations!$B$13)),1)</f>
        <v>2634.9745724262825</v>
      </c>
      <c r="H308" s="11">
        <f>IF(AND(Career!$F$15="Yes",$E308=62,$E307=61),G308,H307*IF($B308="January",(1+IF(C308&gt;Personal!$L$18+1,Calculations!$C$14,Calculations!$C$13)),1))</f>
        <v>2508.9228849281108</v>
      </c>
      <c r="I308" s="11">
        <f>H308*(1-'Retiree Assumptions'!$F$8)</f>
        <v>2207.8521387367373</v>
      </c>
      <c r="J308" s="11"/>
      <c r="K308">
        <f>IF(OR(AND(L309=0,L308&gt;0,S308=0,S307&gt;0),AND(L308=0,L307&gt;0,S308&gt;0,S307&gt;0),AND(L297=0,L296&gt;0,S296=0),AND(B308="February",C308&gt;=Personal!$G$28,C308&lt;=Personal!$G$28+5,L307&gt;0),AND(B308="February",MOD(C308-Personal!$G$28,5)=0,L307&gt;0)),K307+1,K307)</f>
        <v>1</v>
      </c>
      <c r="L308">
        <f>IF(AND(C308&gt;=Personal!$G$28,MAX(L$5:L307)&lt;$AO$8,OR(S307&gt;0,S308&gt;0)),L307+1,0)</f>
        <v>0</v>
      </c>
      <c r="M308" t="str">
        <f>IF(AND(C308&gt;=Personal!$G$28,MAX(L$5:L307)&lt;$AO$8,OR(S307&gt;0,S308&gt;0)),L307+1,"")</f>
        <v/>
      </c>
      <c r="N308">
        <f t="shared" si="328"/>
        <v>2048</v>
      </c>
      <c r="O308">
        <f t="shared" si="329"/>
        <v>65</v>
      </c>
      <c r="P308" s="11">
        <f t="shared" si="337"/>
        <v>26494.225664840847</v>
      </c>
      <c r="Q308" s="11">
        <f>$AD308*I308/(Calculations!$C$18^(A308-1+Calculations!$B$1/30))</f>
        <v>816.72915531696538</v>
      </c>
      <c r="R308" s="11">
        <f>IF(Q308=0,0,SUM(Q308:Q$1071)*I308/Q308)</f>
        <v>463359.44674294489</v>
      </c>
      <c r="S308" s="11">
        <f>IF(S307&gt;0,MAX((S307+I308/2)*(Calculations!$C$18-1)+S307-I308,0),IF(AND(Personal!$G$28=Valuation!C308,Personal!$G$28&gt;Valuation!C307),Personal!$G$26,0))</f>
        <v>0</v>
      </c>
      <c r="T308">
        <f t="shared" si="320"/>
        <v>0</v>
      </c>
      <c r="U308" s="11"/>
      <c r="V308" s="121">
        <f>VLOOKUP(E308,Rates2,5)*VLOOKUP(E308,Mort_Imp_Retirees,C308-'Mort Imp Cume'!$C$4+2)</f>
        <v>6.8120334016113528E-4</v>
      </c>
      <c r="W308" s="15">
        <f t="shared" si="330"/>
        <v>0.99931879665983891</v>
      </c>
      <c r="X308" s="121">
        <f>VLOOKUP(F308,Rates2,6)*VLOOKUP(F308,Mort_Imp_Survivors,C308-'Mort Imp Cume'!$C$4+2)</f>
        <v>2.9189050486119126E-4</v>
      </c>
      <c r="Y308" s="15">
        <f t="shared" si="331"/>
        <v>0.99970810949513877</v>
      </c>
      <c r="Z308" s="121">
        <f>VLOOKUP(F308,Rates2,7)*VLOOKUP(F308,Mort_Imp_Survivors,C308-'Mort Imp Cume'!$C$4+2)</f>
        <v>7.47087722860253E-4</v>
      </c>
      <c r="AA308" s="15">
        <f t="shared" si="332"/>
        <v>0.99925291227713975</v>
      </c>
      <c r="AB308" s="68">
        <f>PRODUCT(W$4:W307)</f>
        <v>0.93074151105978542</v>
      </c>
      <c r="AC308" s="15">
        <f>PRODUCT(Y$4:Y307)</f>
        <v>0.95758871954446245</v>
      </c>
      <c r="AD308" s="15">
        <f>PRODUCT(AA$4:AA307)</f>
        <v>0.88863363015021712</v>
      </c>
      <c r="AE308" s="15">
        <f t="shared" si="321"/>
        <v>0.89126757180261806</v>
      </c>
      <c r="AF308" s="15">
        <f t="shared" si="322"/>
        <v>3.9473939257167363E-2</v>
      </c>
      <c r="AG308" s="15">
        <f t="shared" si="323"/>
        <v>6.0695723010902676E-4</v>
      </c>
      <c r="AH308" s="15">
        <f t="shared" si="324"/>
        <v>6.4221407460614999E-2</v>
      </c>
      <c r="AI308" s="15">
        <f t="shared" si="333"/>
        <v>5.0370814795995811E-3</v>
      </c>
      <c r="AJ308" s="15">
        <f t="shared" si="334"/>
        <v>6.3402422616054804E-4</v>
      </c>
      <c r="AK308" s="15">
        <f t="shared" si="325"/>
        <v>3.0813156655850552E-4</v>
      </c>
      <c r="AL308">
        <f>IF(AL307&gt;0,AL307+1,IF(AND(B308="January",C308&gt;=Personal!$G$28,F308&lt;=100,AL307=0),1,0))</f>
        <v>0</v>
      </c>
      <c r="AM308">
        <f t="shared" si="335"/>
        <v>0</v>
      </c>
    </row>
    <row r="309" spans="1:39" x14ac:dyDescent="0.2">
      <c r="A309">
        <f t="shared" si="326"/>
        <v>305</v>
      </c>
      <c r="B309" t="str">
        <f t="shared" si="346"/>
        <v>June</v>
      </c>
      <c r="C309">
        <f t="shared" si="318"/>
        <v>2048</v>
      </c>
      <c r="D309">
        <f t="shared" si="348"/>
        <v>204806</v>
      </c>
      <c r="E309">
        <f t="shared" ref="E309:F309" si="385">E297+1</f>
        <v>67</v>
      </c>
      <c r="F309">
        <f t="shared" si="385"/>
        <v>65</v>
      </c>
      <c r="G309" s="11">
        <f>G308*IF($B309="January",(1+IF(C309&gt;Personal!$L$18+1,Calculations!$B$14,Calculations!$B$13)),1)</f>
        <v>2634.9745724262825</v>
      </c>
      <c r="H309" s="11">
        <f>IF(AND(Career!$F$15="Yes",$E309=62,$E308=61),G309,H308*IF($B309="January",(1+IF(C309&gt;Personal!$L$18+1,Calculations!$C$14,Calculations!$C$13)),1))</f>
        <v>2508.9228849281108</v>
      </c>
      <c r="I309" s="11">
        <f>H309*(1-'Retiree Assumptions'!$F$8)</f>
        <v>2207.8521387367373</v>
      </c>
      <c r="J309" s="11"/>
      <c r="K309">
        <f>IF(OR(AND(L310=0,L309&gt;0,S309=0,S308&gt;0),AND(L309=0,L308&gt;0,S309&gt;0,S308&gt;0),AND(L298=0,L297&gt;0,S297=0),AND(B309="February",C309&gt;=Personal!$G$28,C309&lt;=Personal!$G$28+5,L308&gt;0),AND(B309="February",MOD(C309-Personal!$G$28,5)=0,L308&gt;0)),K308+1,K308)</f>
        <v>1</v>
      </c>
      <c r="L309">
        <f>IF(AND(C309&gt;=Personal!$G$28,MAX(L$5:L308)&lt;$AO$8,OR(S308&gt;0,S309&gt;0)),L308+1,0)</f>
        <v>0</v>
      </c>
      <c r="M309" t="str">
        <f>IF(AND(C309&gt;=Personal!$G$28,MAX(L$5:L308)&lt;$AO$8,OR(S308&gt;0,S309&gt;0)),L308+1,"")</f>
        <v/>
      </c>
      <c r="N309">
        <f t="shared" si="328"/>
        <v>2048</v>
      </c>
      <c r="O309">
        <f t="shared" si="329"/>
        <v>65</v>
      </c>
      <c r="P309" s="11">
        <f t="shared" si="337"/>
        <v>26494.225664840847</v>
      </c>
      <c r="Q309" s="11">
        <f>$AD309*I309/(Calculations!$C$18^(A309-1+Calculations!$B$1/30))</f>
        <v>813.76959626330574</v>
      </c>
      <c r="R309" s="11">
        <f>IF(Q309=0,0,SUM(Q309:Q$1071)*I309/Q309)</f>
        <v>462828.73440297588</v>
      </c>
      <c r="S309" s="11">
        <f>IF(S308&gt;0,MAX((S308+I309/2)*(Calculations!$C$18-1)+S308-I309,0),IF(AND(Personal!$G$28=Valuation!C309,Personal!$G$28&gt;Valuation!C308),Personal!$G$26,0))</f>
        <v>0</v>
      </c>
      <c r="T309">
        <f t="shared" si="320"/>
        <v>0</v>
      </c>
      <c r="U309" s="11"/>
      <c r="V309" s="121">
        <f>VLOOKUP(E309,Rates2,5)*VLOOKUP(E309,Mort_Imp_Retirees,C309-'Mort Imp Cume'!$C$4+2)</f>
        <v>6.8120334016113528E-4</v>
      </c>
      <c r="W309" s="15">
        <f t="shared" si="330"/>
        <v>0.99931879665983891</v>
      </c>
      <c r="X309" s="121">
        <f>VLOOKUP(F309,Rates2,6)*VLOOKUP(F309,Mort_Imp_Survivors,C309-'Mort Imp Cume'!$C$4+2)</f>
        <v>2.9189050486119126E-4</v>
      </c>
      <c r="Y309" s="15">
        <f t="shared" si="331"/>
        <v>0.99970810949513877</v>
      </c>
      <c r="Z309" s="121">
        <f>VLOOKUP(F309,Rates2,7)*VLOOKUP(F309,Mort_Imp_Survivors,C309-'Mort Imp Cume'!$C$4+2)</f>
        <v>7.47087722860253E-4</v>
      </c>
      <c r="AA309" s="15">
        <f t="shared" si="332"/>
        <v>0.99925291227713975</v>
      </c>
      <c r="AB309" s="68">
        <f>PRODUCT(W$4:W308)</f>
        <v>0.93010748683362487</v>
      </c>
      <c r="AC309" s="15">
        <f>PRODUCT(Y$4:Y308)</f>
        <v>0.95730920848966516</v>
      </c>
      <c r="AD309" s="15">
        <f>PRODUCT(AA$4:AA308)</f>
        <v>0.88796974287501118</v>
      </c>
      <c r="AE309" s="15">
        <f t="shared" si="321"/>
        <v>0.89040046203100909</v>
      </c>
      <c r="AF309" s="15">
        <f t="shared" si="322"/>
        <v>3.970702480261578E-2</v>
      </c>
      <c r="AG309" s="15">
        <f t="shared" si="323"/>
        <v>6.0636672444964123E-4</v>
      </c>
      <c r="AH309" s="15">
        <f t="shared" si="324"/>
        <v>6.4780385665665394E-2</v>
      </c>
      <c r="AI309" s="15">
        <f t="shared" si="333"/>
        <v>5.1121275007097317E-3</v>
      </c>
      <c r="AJ309" s="15">
        <f t="shared" si="334"/>
        <v>6.3359232673994444E-4</v>
      </c>
      <c r="AK309" s="15">
        <f t="shared" si="325"/>
        <v>3.0829607120384014E-4</v>
      </c>
      <c r="AL309">
        <f>IF(AL308&gt;0,AL308+1,IF(AND(B309="January",C309&gt;=Personal!$G$28,F309&lt;=100,AL308=0),1,0))</f>
        <v>0</v>
      </c>
      <c r="AM309">
        <f t="shared" si="335"/>
        <v>0</v>
      </c>
    </row>
    <row r="310" spans="1:39" x14ac:dyDescent="0.2">
      <c r="A310">
        <f t="shared" si="326"/>
        <v>306</v>
      </c>
      <c r="B310" t="str">
        <f t="shared" si="346"/>
        <v>July</v>
      </c>
      <c r="C310">
        <f t="shared" si="318"/>
        <v>2048</v>
      </c>
      <c r="D310">
        <f t="shared" si="348"/>
        <v>204807</v>
      </c>
      <c r="E310">
        <f t="shared" ref="E310:F310" si="386">E298+1</f>
        <v>67</v>
      </c>
      <c r="F310">
        <f t="shared" si="386"/>
        <v>65</v>
      </c>
      <c r="G310" s="11">
        <f>G309*IF($B310="January",(1+IF(C310&gt;Personal!$L$18+1,Calculations!$B$14,Calculations!$B$13)),1)</f>
        <v>2634.9745724262825</v>
      </c>
      <c r="H310" s="11">
        <f>IF(AND(Career!$F$15="Yes",$E310=62,$E309=61),G310,H309*IF($B310="January",(1+IF(C310&gt;Personal!$L$18+1,Calculations!$C$14,Calculations!$C$13)),1))</f>
        <v>2508.9228849281108</v>
      </c>
      <c r="I310" s="11">
        <f>H310*(1-'Retiree Assumptions'!$F$8)</f>
        <v>2207.8521387367373</v>
      </c>
      <c r="J310" s="11"/>
      <c r="K310">
        <f>IF(OR(AND(L311=0,L310&gt;0,S310=0,S309&gt;0),AND(L310=0,L309&gt;0,S310&gt;0,S309&gt;0),AND(L299=0,L298&gt;0,S298=0),AND(B310="February",C310&gt;=Personal!$G$28,C310&lt;=Personal!$G$28+5,L309&gt;0),AND(B310="February",MOD(C310-Personal!$G$28,5)=0,L309&gt;0)),K309+1,K309)</f>
        <v>1</v>
      </c>
      <c r="L310">
        <f>IF(AND(C310&gt;=Personal!$G$28,MAX(L$5:L309)&lt;$AO$8,OR(S309&gt;0,S310&gt;0)),L309+1,0)</f>
        <v>0</v>
      </c>
      <c r="M310" t="str">
        <f>IF(AND(C310&gt;=Personal!$G$28,MAX(L$5:L309)&lt;$AO$8,OR(S309&gt;0,S310&gt;0)),L309+1,"")</f>
        <v/>
      </c>
      <c r="N310">
        <f t="shared" si="328"/>
        <v>2048</v>
      </c>
      <c r="O310">
        <f t="shared" si="329"/>
        <v>65</v>
      </c>
      <c r="P310" s="11">
        <f t="shared" si="337"/>
        <v>26494.225664840847</v>
      </c>
      <c r="Q310" s="11">
        <f>$AD310*I310/(Calculations!$C$18^(A310-1+Calculations!$B$1/30))</f>
        <v>810.82076168266747</v>
      </c>
      <c r="R310" s="11">
        <f>IF(Q310=0,0,SUM(Q310:Q$1071)*I310/Q310)</f>
        <v>462296.09194111772</v>
      </c>
      <c r="S310" s="11">
        <f>IF(S309&gt;0,MAX((S309+I310/2)*(Calculations!$C$18-1)+S309-I310,0),IF(AND(Personal!$G$28=Valuation!C310,Personal!$G$28&gt;Valuation!C309),Personal!$G$26,0))</f>
        <v>0</v>
      </c>
      <c r="T310">
        <f t="shared" si="320"/>
        <v>0</v>
      </c>
      <c r="U310" s="11"/>
      <c r="V310" s="121">
        <f>VLOOKUP(E310,Rates2,5)*VLOOKUP(E310,Mort_Imp_Retirees,C310-'Mort Imp Cume'!$C$4+2)</f>
        <v>6.8120334016113528E-4</v>
      </c>
      <c r="W310" s="15">
        <f t="shared" si="330"/>
        <v>0.99931879665983891</v>
      </c>
      <c r="X310" s="121">
        <f>VLOOKUP(F310,Rates2,6)*VLOOKUP(F310,Mort_Imp_Survivors,C310-'Mort Imp Cume'!$C$4+2)</f>
        <v>2.9189050486119126E-4</v>
      </c>
      <c r="Y310" s="15">
        <f t="shared" si="331"/>
        <v>0.99970810949513877</v>
      </c>
      <c r="Z310" s="121">
        <f>VLOOKUP(F310,Rates2,7)*VLOOKUP(F310,Mort_Imp_Survivors,C310-'Mort Imp Cume'!$C$4+2)</f>
        <v>7.47087722860253E-4</v>
      </c>
      <c r="AA310" s="15">
        <f t="shared" si="332"/>
        <v>0.99925291227713975</v>
      </c>
      <c r="AB310" s="68">
        <f>PRODUCT(W$4:W309)</f>
        <v>0.929473894506885</v>
      </c>
      <c r="AC310" s="15">
        <f>PRODUCT(Y$4:Y309)</f>
        <v>0.95702977902149078</v>
      </c>
      <c r="AD310" s="15">
        <f>PRODUCT(AA$4:AA309)</f>
        <v>0.8873063515818379</v>
      </c>
      <c r="AE310" s="15">
        <f t="shared" si="321"/>
        <v>0.88953419586616855</v>
      </c>
      <c r="AF310" s="15">
        <f t="shared" si="322"/>
        <v>3.993969864071642E-2</v>
      </c>
      <c r="AG310" s="15">
        <f t="shared" si="323"/>
        <v>6.0577679329026413E-4</v>
      </c>
      <c r="AH310" s="15">
        <f t="shared" si="324"/>
        <v>6.5338355759302053E-2</v>
      </c>
      <c r="AI310" s="15">
        <f t="shared" si="333"/>
        <v>5.1877497338129741E-3</v>
      </c>
      <c r="AJ310" s="15">
        <f t="shared" si="334"/>
        <v>6.3316072153066878E-4</v>
      </c>
      <c r="AK310" s="15">
        <f t="shared" si="325"/>
        <v>3.0846006894231977E-4</v>
      </c>
      <c r="AL310">
        <f>IF(AL309&gt;0,AL309+1,IF(AND(B310="January",C310&gt;=Personal!$G$28,F310&lt;=100,AL309=0),1,0))</f>
        <v>0</v>
      </c>
      <c r="AM310">
        <f t="shared" si="335"/>
        <v>0</v>
      </c>
    </row>
    <row r="311" spans="1:39" x14ac:dyDescent="0.2">
      <c r="A311">
        <f t="shared" si="326"/>
        <v>307</v>
      </c>
      <c r="B311" t="str">
        <f t="shared" si="346"/>
        <v>August</v>
      </c>
      <c r="C311">
        <f t="shared" si="318"/>
        <v>2048</v>
      </c>
      <c r="D311">
        <f t="shared" si="348"/>
        <v>204808</v>
      </c>
      <c r="E311">
        <f t="shared" ref="E311:F311" si="387">E299+1</f>
        <v>67</v>
      </c>
      <c r="F311">
        <f t="shared" si="387"/>
        <v>65</v>
      </c>
      <c r="G311" s="11">
        <f>G310*IF($B311="January",(1+IF(C311&gt;Personal!$L$18+1,Calculations!$B$14,Calculations!$B$13)),1)</f>
        <v>2634.9745724262825</v>
      </c>
      <c r="H311" s="11">
        <f>IF(AND(Career!$F$15="Yes",$E311=62,$E310=61),G311,H310*IF($B311="January",(1+IF(C311&gt;Personal!$L$18+1,Calculations!$C$14,Calculations!$C$13)),1))</f>
        <v>2508.9228849281108</v>
      </c>
      <c r="I311" s="11">
        <f>H311*(1-'Retiree Assumptions'!$F$8)</f>
        <v>2207.8521387367373</v>
      </c>
      <c r="J311" s="11"/>
      <c r="K311">
        <f>IF(OR(AND(L312=0,L311&gt;0,S311=0,S310&gt;0),AND(L311=0,L310&gt;0,S311&gt;0,S310&gt;0),AND(L300=0,L299&gt;0,S299=0),AND(B311="February",C311&gt;=Personal!$G$28,C311&lt;=Personal!$G$28+5,L310&gt;0),AND(B311="February",MOD(C311-Personal!$G$28,5)=0,L310&gt;0)),K310+1,K310)</f>
        <v>1</v>
      </c>
      <c r="L311">
        <f>IF(AND(C311&gt;=Personal!$G$28,MAX(L$5:L310)&lt;$AO$8,OR(S310&gt;0,S311&gt;0)),L310+1,0)</f>
        <v>0</v>
      </c>
      <c r="M311" t="str">
        <f>IF(AND(C311&gt;=Personal!$G$28,MAX(L$5:L310)&lt;$AO$8,OR(S310&gt;0,S311&gt;0)),L310+1,"")</f>
        <v/>
      </c>
      <c r="N311">
        <f t="shared" si="328"/>
        <v>2048</v>
      </c>
      <c r="O311">
        <f t="shared" si="329"/>
        <v>65</v>
      </c>
      <c r="P311" s="11">
        <f t="shared" si="337"/>
        <v>26494.225664840847</v>
      </c>
      <c r="Q311" s="11">
        <f>$AD311*I311/(Calculations!$C$18^(A311-1+Calculations!$B$1/30))</f>
        <v>807.88261271307204</v>
      </c>
      <c r="R311" s="11">
        <f>IF(Q311=0,0,SUM(Q311:Q$1071)*I311/Q311)</f>
        <v>461761.51233780372</v>
      </c>
      <c r="S311" s="11">
        <f>IF(S310&gt;0,MAX((S310+I311/2)*(Calculations!$C$18-1)+S310-I311,0),IF(AND(Personal!$G$28=Valuation!C311,Personal!$G$28&gt;Valuation!C310),Personal!$G$26,0))</f>
        <v>0</v>
      </c>
      <c r="T311">
        <f t="shared" si="320"/>
        <v>0</v>
      </c>
      <c r="U311" s="11"/>
      <c r="V311" s="121">
        <f>VLOOKUP(E311,Rates2,5)*VLOOKUP(E311,Mort_Imp_Retirees,C311-'Mort Imp Cume'!$C$4+2)</f>
        <v>6.8120334016113528E-4</v>
      </c>
      <c r="W311" s="15">
        <f t="shared" si="330"/>
        <v>0.99931879665983891</v>
      </c>
      <c r="X311" s="121">
        <f>VLOOKUP(F311,Rates2,6)*VLOOKUP(F311,Mort_Imp_Survivors,C311-'Mort Imp Cume'!$C$4+2)</f>
        <v>2.9189050486119126E-4</v>
      </c>
      <c r="Y311" s="15">
        <f t="shared" si="331"/>
        <v>0.99970810949513877</v>
      </c>
      <c r="Z311" s="121">
        <f>VLOOKUP(F311,Rates2,7)*VLOOKUP(F311,Mort_Imp_Survivors,C311-'Mort Imp Cume'!$C$4+2)</f>
        <v>7.47087722860253E-4</v>
      </c>
      <c r="AA311" s="15">
        <f t="shared" si="332"/>
        <v>0.99925291227713975</v>
      </c>
      <c r="AB311" s="68">
        <f>PRODUCT(W$4:W310)</f>
        <v>0.92884073378535437</v>
      </c>
      <c r="AC311" s="15">
        <f>PRODUCT(Y$4:Y310)</f>
        <v>0.95675043111612501</v>
      </c>
      <c r="AD311" s="15">
        <f>PRODUCT(AA$4:AA310)</f>
        <v>0.88664345590015514</v>
      </c>
      <c r="AE311" s="15">
        <f t="shared" si="321"/>
        <v>0.88866877248735565</v>
      </c>
      <c r="AF311" s="15">
        <f t="shared" si="322"/>
        <v>4.0171961297998673E-2</v>
      </c>
      <c r="AG311" s="15">
        <f t="shared" si="323"/>
        <v>6.0518743607196703E-4</v>
      </c>
      <c r="AH311" s="15">
        <f t="shared" si="324"/>
        <v>6.5895319069172675E-2</v>
      </c>
      <c r="AI311" s="15">
        <f t="shared" si="333"/>
        <v>5.2639471454729997E-3</v>
      </c>
      <c r="AJ311" s="15">
        <f t="shared" si="334"/>
        <v>6.3272941033230324E-4</v>
      </c>
      <c r="AK311" s="15">
        <f t="shared" si="325"/>
        <v>3.0862356052624733E-4</v>
      </c>
      <c r="AL311">
        <f>IF(AL310&gt;0,AL310+1,IF(AND(B311="January",C311&gt;=Personal!$G$28,F311&lt;=100,AL310=0),1,0))</f>
        <v>0</v>
      </c>
      <c r="AM311">
        <f t="shared" si="335"/>
        <v>0</v>
      </c>
    </row>
    <row r="312" spans="1:39" x14ac:dyDescent="0.2">
      <c r="A312">
        <f t="shared" si="326"/>
        <v>308</v>
      </c>
      <c r="B312" t="str">
        <f t="shared" si="346"/>
        <v>September</v>
      </c>
      <c r="C312">
        <f t="shared" si="318"/>
        <v>2048</v>
      </c>
      <c r="D312">
        <f t="shared" si="348"/>
        <v>204809</v>
      </c>
      <c r="E312">
        <f t="shared" ref="E312:F312" si="388">E300+1</f>
        <v>67</v>
      </c>
      <c r="F312">
        <f t="shared" si="388"/>
        <v>65</v>
      </c>
      <c r="G312" s="11">
        <f>G311*IF($B312="January",(1+IF(C312&gt;Personal!$L$18+1,Calculations!$B$14,Calculations!$B$13)),1)</f>
        <v>2634.9745724262825</v>
      </c>
      <c r="H312" s="11">
        <f>IF(AND(Career!$F$15="Yes",$E312=62,$E311=61),G312,H311*IF($B312="January",(1+IF(C312&gt;Personal!$L$18+1,Calculations!$C$14,Calculations!$C$13)),1))</f>
        <v>2508.9228849281108</v>
      </c>
      <c r="I312" s="11">
        <f>H312*(1-'Retiree Assumptions'!$F$8)</f>
        <v>2207.8521387367373</v>
      </c>
      <c r="J312" s="11"/>
      <c r="K312">
        <f>IF(OR(AND(L313=0,L312&gt;0,S312=0,S311&gt;0),AND(L312=0,L311&gt;0,S312&gt;0,S311&gt;0),AND(L301=0,L300&gt;0,S300=0),AND(B312="February",C312&gt;=Personal!$G$28,C312&lt;=Personal!$G$28+5,L311&gt;0),AND(B312="February",MOD(C312-Personal!$G$28,5)=0,L311&gt;0)),K311+1,K311)</f>
        <v>1</v>
      </c>
      <c r="L312">
        <f>IF(AND(C312&gt;=Personal!$G$28,MAX(L$5:L311)&lt;$AO$8,OR(S311&gt;0,S312&gt;0)),L311+1,0)</f>
        <v>0</v>
      </c>
      <c r="M312" t="str">
        <f>IF(AND(C312&gt;=Personal!$G$28,MAX(L$5:L311)&lt;$AO$8,OR(S311&gt;0,S312&gt;0)),L311+1,"")</f>
        <v/>
      </c>
      <c r="N312">
        <f t="shared" si="328"/>
        <v>2048</v>
      </c>
      <c r="O312">
        <f t="shared" si="329"/>
        <v>65</v>
      </c>
      <c r="P312" s="11">
        <f t="shared" si="337"/>
        <v>26494.225664840847</v>
      </c>
      <c r="Q312" s="11">
        <f>$AD312*I312/(Calculations!$C$18^(A312-1+Calculations!$B$1/30))</f>
        <v>804.95511063336312</v>
      </c>
      <c r="R312" s="11">
        <f>IF(Q312=0,0,SUM(Q312:Q$1071)*I312/Q312)</f>
        <v>461224.9885479387</v>
      </c>
      <c r="S312" s="11">
        <f>IF(S311&gt;0,MAX((S311+I312/2)*(Calculations!$C$18-1)+S311-I312,0),IF(AND(Personal!$G$28=Valuation!C312,Personal!$G$28&gt;Valuation!C311),Personal!$G$26,0))</f>
        <v>0</v>
      </c>
      <c r="T312">
        <f t="shared" si="320"/>
        <v>0</v>
      </c>
      <c r="U312" s="11"/>
      <c r="V312" s="121">
        <f>VLOOKUP(E312,Rates2,5)*VLOOKUP(E312,Mort_Imp_Retirees,C312-'Mort Imp Cume'!$C$4+2)</f>
        <v>6.8120334016113528E-4</v>
      </c>
      <c r="W312" s="15">
        <f t="shared" si="330"/>
        <v>0.99931879665983891</v>
      </c>
      <c r="X312" s="121">
        <f>VLOOKUP(F312,Rates2,6)*VLOOKUP(F312,Mort_Imp_Survivors,C312-'Mort Imp Cume'!$C$4+2)</f>
        <v>2.9189050486119126E-4</v>
      </c>
      <c r="Y312" s="15">
        <f t="shared" si="331"/>
        <v>0.99970810949513877</v>
      </c>
      <c r="Z312" s="121">
        <f>VLOOKUP(F312,Rates2,7)*VLOOKUP(F312,Mort_Imp_Survivors,C312-'Mort Imp Cume'!$C$4+2)</f>
        <v>7.47087722860253E-4</v>
      </c>
      <c r="AA312" s="15">
        <f t="shared" si="332"/>
        <v>0.99925291227713975</v>
      </c>
      <c r="AB312" s="68">
        <f>PRODUCT(W$4:W311)</f>
        <v>0.92820800437502216</v>
      </c>
      <c r="AC312" s="15">
        <f>PRODUCT(Y$4:Y311)</f>
        <v>0.95647116474976035</v>
      </c>
      <c r="AD312" s="15">
        <f>PRODUCT(AA$4:AA311)</f>
        <v>0.88598105545969774</v>
      </c>
      <c r="AE312" s="15">
        <f t="shared" si="321"/>
        <v>0.88780419107462805</v>
      </c>
      <c r="AF312" s="15">
        <f t="shared" si="322"/>
        <v>4.0403813300394061E-2</v>
      </c>
      <c r="AG312" s="15">
        <f t="shared" si="323"/>
        <v>6.0459865223636596E-4</v>
      </c>
      <c r="AH312" s="15">
        <f t="shared" si="324"/>
        <v>6.6451276921374106E-2</v>
      </c>
      <c r="AI312" s="15">
        <f t="shared" si="333"/>
        <v>5.3407187036037945E-3</v>
      </c>
      <c r="AJ312" s="15">
        <f t="shared" si="334"/>
        <v>6.3229839294456675E-4</v>
      </c>
      <c r="AK312" s="15">
        <f t="shared" si="325"/>
        <v>3.0878654670700011E-4</v>
      </c>
      <c r="AL312">
        <f>IF(AL311&gt;0,AL311+1,IF(AND(B312="January",C312&gt;=Personal!$G$28,F312&lt;=100,AL311=0),1,0))</f>
        <v>0</v>
      </c>
      <c r="AM312">
        <f t="shared" si="335"/>
        <v>0</v>
      </c>
    </row>
    <row r="313" spans="1:39" x14ac:dyDescent="0.2">
      <c r="A313">
        <f t="shared" si="326"/>
        <v>309</v>
      </c>
      <c r="B313" t="str">
        <f t="shared" si="346"/>
        <v>October</v>
      </c>
      <c r="C313">
        <f t="shared" si="318"/>
        <v>2048</v>
      </c>
      <c r="D313">
        <f t="shared" si="348"/>
        <v>204810</v>
      </c>
      <c r="E313">
        <f t="shared" ref="E313:F313" si="389">E301+1</f>
        <v>67</v>
      </c>
      <c r="F313">
        <f t="shared" si="389"/>
        <v>65</v>
      </c>
      <c r="G313" s="11">
        <f>G312*IF($B313="January",(1+IF(C313&gt;Personal!$L$18+1,Calculations!$B$14,Calculations!$B$13)),1)</f>
        <v>2634.9745724262825</v>
      </c>
      <c r="H313" s="11">
        <f>IF(AND(Career!$F$15="Yes",$E313=62,$E312=61),G313,H312*IF($B313="January",(1+IF(C313&gt;Personal!$L$18+1,Calculations!$C$14,Calculations!$C$13)),1))</f>
        <v>2508.9228849281108</v>
      </c>
      <c r="I313" s="11">
        <f>H313*(1-'Retiree Assumptions'!$F$8)</f>
        <v>2207.8521387367373</v>
      </c>
      <c r="J313" s="11"/>
      <c r="K313">
        <f>IF(OR(AND(L314=0,L313&gt;0,S313=0,S312&gt;0),AND(L313=0,L312&gt;0,S313&gt;0,S312&gt;0),AND(L302=0,L301&gt;0,S301=0),AND(B313="February",C313&gt;=Personal!$G$28,C313&lt;=Personal!$G$28+5,L312&gt;0),AND(B313="February",MOD(C313-Personal!$G$28,5)=0,L312&gt;0)),K312+1,K312)</f>
        <v>1</v>
      </c>
      <c r="L313">
        <f>IF(AND(C313&gt;=Personal!$G$28,MAX(L$5:L312)&lt;$AO$8,OR(S312&gt;0,S313&gt;0)),L312+1,0)</f>
        <v>0</v>
      </c>
      <c r="M313" t="str">
        <f>IF(AND(C313&gt;=Personal!$G$28,MAX(L$5:L312)&lt;$AO$8,OR(S312&gt;0,S313&gt;0)),L312+1,"")</f>
        <v/>
      </c>
      <c r="N313">
        <f t="shared" si="328"/>
        <v>2048</v>
      </c>
      <c r="O313">
        <f t="shared" si="329"/>
        <v>65</v>
      </c>
      <c r="P313" s="11">
        <f t="shared" si="337"/>
        <v>26494.225664840847</v>
      </c>
      <c r="Q313" s="11">
        <f>$AD313*I313/(Calculations!$C$18^(A313-1+Calculations!$B$1/30))</f>
        <v>802.03821686269805</v>
      </c>
      <c r="R313" s="11">
        <f>IF(Q313=0,0,SUM(Q313:Q$1071)*I313/Q313)</f>
        <v>460686.51350080472</v>
      </c>
      <c r="S313" s="11">
        <f>IF(S312&gt;0,MAX((S312+I313/2)*(Calculations!$C$18-1)+S312-I313,0),IF(AND(Personal!$G$28=Valuation!C313,Personal!$G$28&gt;Valuation!C312),Personal!$G$26,0))</f>
        <v>0</v>
      </c>
      <c r="T313">
        <f t="shared" si="320"/>
        <v>0</v>
      </c>
      <c r="U313" s="11"/>
      <c r="V313" s="121">
        <f>VLOOKUP(E313,Rates2,5)*VLOOKUP(E313,Mort_Imp_Retirees,C313-'Mort Imp Cume'!$C$4+2)</f>
        <v>6.8120334016113528E-4</v>
      </c>
      <c r="W313" s="15">
        <f t="shared" si="330"/>
        <v>0.99931879665983891</v>
      </c>
      <c r="X313" s="121">
        <f>VLOOKUP(F313,Rates2,6)*VLOOKUP(F313,Mort_Imp_Survivors,C313-'Mort Imp Cume'!$C$4+2)</f>
        <v>2.9189050486119126E-4</v>
      </c>
      <c r="Y313" s="15">
        <f t="shared" si="331"/>
        <v>0.99970810949513877</v>
      </c>
      <c r="Z313" s="121">
        <f>VLOOKUP(F313,Rates2,7)*VLOOKUP(F313,Mort_Imp_Survivors,C313-'Mort Imp Cume'!$C$4+2)</f>
        <v>7.47087722860253E-4</v>
      </c>
      <c r="AA313" s="15">
        <f t="shared" si="332"/>
        <v>0.99925291227713975</v>
      </c>
      <c r="AB313" s="68">
        <f>PRODUCT(W$4:W312)</f>
        <v>0.92757570598207761</v>
      </c>
      <c r="AC313" s="15">
        <f>PRODUCT(Y$4:Y312)</f>
        <v>0.95619197989859639</v>
      </c>
      <c r="AD313" s="15">
        <f>PRODUCT(AA$4:AA312)</f>
        <v>0.885319149890477</v>
      </c>
      <c r="AE313" s="15">
        <f t="shared" si="321"/>
        <v>0.8869404508088411</v>
      </c>
      <c r="AF313" s="15">
        <f t="shared" si="322"/>
        <v>4.0635255173236504E-2</v>
      </c>
      <c r="AG313" s="15">
        <f t="shared" si="323"/>
        <v>6.0401044122561929E-4</v>
      </c>
      <c r="AH313" s="15">
        <f t="shared" si="324"/>
        <v>6.700623064045412E-2</v>
      </c>
      <c r="AI313" s="15">
        <f t="shared" si="333"/>
        <v>5.4180633774682796E-3</v>
      </c>
      <c r="AJ313" s="15">
        <f t="shared" si="334"/>
        <v>6.3186766916731437E-4</v>
      </c>
      <c r="AK313" s="15">
        <f t="shared" si="325"/>
        <v>3.08949028235031E-4</v>
      </c>
      <c r="AL313">
        <f>IF(AL312&gt;0,AL312+1,IF(AND(B313="January",C313&gt;=Personal!$G$28,F313&lt;=100,AL312=0),1,0))</f>
        <v>0</v>
      </c>
      <c r="AM313">
        <f t="shared" si="335"/>
        <v>0</v>
      </c>
    </row>
    <row r="314" spans="1:39" x14ac:dyDescent="0.2">
      <c r="A314">
        <f t="shared" si="326"/>
        <v>310</v>
      </c>
      <c r="B314" t="str">
        <f t="shared" si="346"/>
        <v>November</v>
      </c>
      <c r="C314">
        <f t="shared" si="318"/>
        <v>2048</v>
      </c>
      <c r="D314">
        <f t="shared" si="348"/>
        <v>204811</v>
      </c>
      <c r="E314">
        <f t="shared" ref="E314:F314" si="390">E302+1</f>
        <v>67</v>
      </c>
      <c r="F314">
        <f t="shared" si="390"/>
        <v>65</v>
      </c>
      <c r="G314" s="11">
        <f>G313*IF($B314="January",(1+IF(C314&gt;Personal!$L$18+1,Calculations!$B$14,Calculations!$B$13)),1)</f>
        <v>2634.9745724262825</v>
      </c>
      <c r="H314" s="11">
        <f>IF(AND(Career!$F$15="Yes",$E314=62,$E313=61),G314,H313*IF($B314="January",(1+IF(C314&gt;Personal!$L$18+1,Calculations!$C$14,Calculations!$C$13)),1))</f>
        <v>2508.9228849281108</v>
      </c>
      <c r="I314" s="11">
        <f>H314*(1-'Retiree Assumptions'!$F$8)</f>
        <v>2207.8521387367373</v>
      </c>
      <c r="J314" s="11"/>
      <c r="K314">
        <f>IF(OR(AND(L315=0,L314&gt;0,S314=0,S313&gt;0),AND(L314=0,L313&gt;0,S314&gt;0,S313&gt;0),AND(L303=0,L302&gt;0,S302=0),AND(B314="February",C314&gt;=Personal!$G$28,C314&lt;=Personal!$G$28+5,L313&gt;0),AND(B314="February",MOD(C314-Personal!$G$28,5)=0,L313&gt;0)),K313+1,K313)</f>
        <v>1</v>
      </c>
      <c r="L314">
        <f>IF(AND(C314&gt;=Personal!$G$28,MAX(L$5:L313)&lt;$AO$8,OR(S313&gt;0,S314&gt;0)),L313+1,0)</f>
        <v>0</v>
      </c>
      <c r="M314" t="str">
        <f>IF(AND(C314&gt;=Personal!$G$28,MAX(L$5:L313)&lt;$AO$8,OR(S313&gt;0,S314&gt;0)),L313+1,"")</f>
        <v/>
      </c>
      <c r="N314">
        <f t="shared" si="328"/>
        <v>2048</v>
      </c>
      <c r="O314">
        <f t="shared" si="329"/>
        <v>65</v>
      </c>
      <c r="P314" s="11">
        <f t="shared" si="337"/>
        <v>26494.225664840847</v>
      </c>
      <c r="Q314" s="11">
        <f>$AD314*I314/(Calculations!$C$18^(A314-1+Calculations!$B$1/30))</f>
        <v>799.13189296003804</v>
      </c>
      <c r="R314" s="11">
        <f>IF(Q314=0,0,SUM(Q314:Q$1071)*I314/Q314)</f>
        <v>460146.08009996946</v>
      </c>
      <c r="S314" s="11">
        <f>IF(S313&gt;0,MAX((S313+I314/2)*(Calculations!$C$18-1)+S313-I314,0),IF(AND(Personal!$G$28=Valuation!C314,Personal!$G$28&gt;Valuation!C313),Personal!$G$26,0))</f>
        <v>0</v>
      </c>
      <c r="T314">
        <f t="shared" si="320"/>
        <v>0</v>
      </c>
      <c r="U314" s="11"/>
      <c r="V314" s="121">
        <f>VLOOKUP(E314,Rates2,5)*VLOOKUP(E314,Mort_Imp_Retirees,C314-'Mort Imp Cume'!$C$4+2)</f>
        <v>6.8120334016113528E-4</v>
      </c>
      <c r="W314" s="15">
        <f t="shared" si="330"/>
        <v>0.99931879665983891</v>
      </c>
      <c r="X314" s="121">
        <f>VLOOKUP(F314,Rates2,6)*VLOOKUP(F314,Mort_Imp_Survivors,C314-'Mort Imp Cume'!$C$4+2)</f>
        <v>2.9189050486119126E-4</v>
      </c>
      <c r="Y314" s="15">
        <f t="shared" si="331"/>
        <v>0.99970810949513877</v>
      </c>
      <c r="Z314" s="121">
        <f>VLOOKUP(F314,Rates2,7)*VLOOKUP(F314,Mort_Imp_Survivors,C314-'Mort Imp Cume'!$C$4+2)</f>
        <v>7.47087722860253E-4</v>
      </c>
      <c r="AA314" s="15">
        <f t="shared" si="332"/>
        <v>0.99925291227713975</v>
      </c>
      <c r="AB314" s="68">
        <f>PRODUCT(W$4:W313)</f>
        <v>0.92694383831291038</v>
      </c>
      <c r="AC314" s="15">
        <f>PRODUCT(Y$4:Y313)</f>
        <v>0.9559128765388395</v>
      </c>
      <c r="AD314" s="15">
        <f>PRODUCT(AA$4:AA313)</f>
        <v>0.88465773882278076</v>
      </c>
      <c r="AE314" s="15">
        <f t="shared" si="321"/>
        <v>0.88607755087164708</v>
      </c>
      <c r="AF314" s="15">
        <f t="shared" si="322"/>
        <v>4.0866287441263284E-2</v>
      </c>
      <c r="AG314" s="15">
        <f t="shared" si="323"/>
        <v>6.0342280248242876E-4</v>
      </c>
      <c r="AH314" s="15">
        <f t="shared" si="324"/>
        <v>6.7560181549413109E-2</v>
      </c>
      <c r="AI314" s="15">
        <f t="shared" si="333"/>
        <v>5.4959801376765344E-3</v>
      </c>
      <c r="AJ314" s="15">
        <f t="shared" si="334"/>
        <v>6.3143723880053782E-4</v>
      </c>
      <c r="AK314" s="15">
        <f t="shared" si="325"/>
        <v>3.0911100585986927E-4</v>
      </c>
      <c r="AL314">
        <f>IF(AL313&gt;0,AL313+1,IF(AND(B314="January",C314&gt;=Personal!$G$28,F314&lt;=100,AL313=0),1,0))</f>
        <v>0</v>
      </c>
      <c r="AM314">
        <f t="shared" si="335"/>
        <v>0</v>
      </c>
    </row>
    <row r="315" spans="1:39" x14ac:dyDescent="0.2">
      <c r="A315">
        <f t="shared" si="326"/>
        <v>311</v>
      </c>
      <c r="B315" t="str">
        <f t="shared" si="346"/>
        <v>December</v>
      </c>
      <c r="C315">
        <f t="shared" si="318"/>
        <v>2048</v>
      </c>
      <c r="D315">
        <f t="shared" si="348"/>
        <v>204812</v>
      </c>
      <c r="E315">
        <f t="shared" ref="E315:F315" si="391">E303+1</f>
        <v>67</v>
      </c>
      <c r="F315">
        <f t="shared" si="391"/>
        <v>65</v>
      </c>
      <c r="G315" s="11">
        <f>G314*IF($B315="January",(1+IF(C315&gt;Personal!$L$18+1,Calculations!$B$14,Calculations!$B$13)),1)</f>
        <v>2634.9745724262825</v>
      </c>
      <c r="H315" s="11">
        <f>IF(AND(Career!$F$15="Yes",$E315=62,$E314=61),G315,H314*IF($B315="January",(1+IF(C315&gt;Personal!$L$18+1,Calculations!$C$14,Calculations!$C$13)),1))</f>
        <v>2508.9228849281108</v>
      </c>
      <c r="I315" s="11">
        <f>H315*(1-'Retiree Assumptions'!$F$8)</f>
        <v>2207.8521387367373</v>
      </c>
      <c r="J315" s="11"/>
      <c r="K315">
        <f>IF(OR(AND(L316=0,L315&gt;0,S315=0,S314&gt;0),AND(L315=0,L314&gt;0,S315&gt;0,S314&gt;0),AND(L304=0,L303&gt;0,S303=0),AND(B315="February",C315&gt;=Personal!$G$28,C315&lt;=Personal!$G$28+5,L314&gt;0),AND(B315="February",MOD(C315-Personal!$G$28,5)=0,L314&gt;0)),K314+1,K314)</f>
        <v>1</v>
      </c>
      <c r="L315">
        <f>IF(AND(C315&gt;=Personal!$G$28,MAX(L$5:L314)&lt;$AO$8,OR(S314&gt;0,S315&gt;0)),L314+1,0)</f>
        <v>0</v>
      </c>
      <c r="M315" t="str">
        <f>IF(AND(C315&gt;=Personal!$G$28,MAX(L$5:L314)&lt;$AO$8,OR(S314&gt;0,S315&gt;0)),L314+1,"")</f>
        <v/>
      </c>
      <c r="N315">
        <f t="shared" si="328"/>
        <v>2048</v>
      </c>
      <c r="O315">
        <f t="shared" si="329"/>
        <v>65</v>
      </c>
      <c r="P315" s="11">
        <f t="shared" si="337"/>
        <v>26494.225664840847</v>
      </c>
      <c r="Q315" s="11">
        <f>$AD315*I315/(Calculations!$C$18^(A315-1+Calculations!$B$1/30))</f>
        <v>796.23610062364207</v>
      </c>
      <c r="R315" s="11">
        <f>IF(Q315=0,0,SUM(Q315:Q$1071)*I315/Q315)</f>
        <v>459603.68122319132</v>
      </c>
      <c r="S315" s="11">
        <f>IF(S314&gt;0,MAX((S314+I315/2)*(Calculations!$C$18-1)+S314-I315,0),IF(AND(Personal!$G$28=Valuation!C315,Personal!$G$28&gt;Valuation!C314),Personal!$G$26,0))</f>
        <v>0</v>
      </c>
      <c r="T315">
        <f t="shared" si="320"/>
        <v>0</v>
      </c>
      <c r="U315" s="11"/>
      <c r="V315" s="121">
        <f>VLOOKUP(E315,Rates2,5)*VLOOKUP(E315,Mort_Imp_Retirees,C315-'Mort Imp Cume'!$C$4+2)</f>
        <v>6.8120334016113528E-4</v>
      </c>
      <c r="W315" s="15">
        <f t="shared" si="330"/>
        <v>0.99931879665983891</v>
      </c>
      <c r="X315" s="121">
        <f>VLOOKUP(F315,Rates2,6)*VLOOKUP(F315,Mort_Imp_Survivors,C315-'Mort Imp Cume'!$C$4+2)</f>
        <v>2.9189050486119126E-4</v>
      </c>
      <c r="Y315" s="15">
        <f t="shared" si="331"/>
        <v>0.99970810949513877</v>
      </c>
      <c r="Z315" s="121">
        <f>VLOOKUP(F315,Rates2,7)*VLOOKUP(F315,Mort_Imp_Survivors,C315-'Mort Imp Cume'!$C$4+2)</f>
        <v>7.47087722860253E-4</v>
      </c>
      <c r="AA315" s="15">
        <f t="shared" si="332"/>
        <v>0.99925291227713975</v>
      </c>
      <c r="AB315" s="68">
        <f>PRODUCT(W$4:W314)</f>
        <v>0.92631240107410995</v>
      </c>
      <c r="AC315" s="15">
        <f>PRODUCT(Y$4:Y314)</f>
        <v>0.95563385464670325</v>
      </c>
      <c r="AD315" s="15">
        <f>PRODUCT(AA$4:AA314)</f>
        <v>0.88399682188717299</v>
      </c>
      <c r="AE315" s="15">
        <f t="shared" si="321"/>
        <v>0.88521549044549463</v>
      </c>
      <c r="AF315" s="15">
        <f t="shared" si="322"/>
        <v>4.1096910628615278E-2</v>
      </c>
      <c r="AG315" s="15">
        <f t="shared" si="323"/>
        <v>6.0283573545003824E-4</v>
      </c>
      <c r="AH315" s="15">
        <f t="shared" si="324"/>
        <v>6.8113130969705768E-2</v>
      </c>
      <c r="AI315" s="15">
        <f t="shared" si="333"/>
        <v>5.5744679561843119E-3</v>
      </c>
      <c r="AJ315" s="15">
        <f t="shared" si="334"/>
        <v>6.3100710164436485E-4</v>
      </c>
      <c r="AK315" s="15">
        <f t="shared" si="325"/>
        <v>3.0927248033012212E-4</v>
      </c>
      <c r="AL315">
        <f>IF(AL314&gt;0,AL314+1,IF(AND(B315="January",C315&gt;=Personal!$G$28,F315&lt;=100,AL314=0),1,0))</f>
        <v>0</v>
      </c>
      <c r="AM315">
        <f t="shared" si="335"/>
        <v>0</v>
      </c>
    </row>
    <row r="316" spans="1:39" x14ac:dyDescent="0.2">
      <c r="A316">
        <f t="shared" si="326"/>
        <v>312</v>
      </c>
      <c r="B316" t="str">
        <f t="shared" si="346"/>
        <v>January</v>
      </c>
      <c r="C316">
        <f t="shared" si="318"/>
        <v>2049</v>
      </c>
      <c r="D316">
        <f t="shared" si="348"/>
        <v>204901</v>
      </c>
      <c r="E316">
        <f t="shared" ref="E316:F316" si="392">E304+1</f>
        <v>68</v>
      </c>
      <c r="F316">
        <f t="shared" si="392"/>
        <v>66</v>
      </c>
      <c r="G316" s="11">
        <f>G315*IF($B316="January",(1+IF(C316&gt;Personal!$L$18+1,Calculations!$B$14,Calculations!$B$13)),1)</f>
        <v>2700.8489367369393</v>
      </c>
      <c r="H316" s="11">
        <f>IF(AND(Career!$F$15="Yes",$E316=62,$E315=61),G316,H315*IF($B316="January",(1+IF(C316&gt;Personal!$L$18+1,Calculations!$C$14,Calculations!$C$13)),1))</f>
        <v>2546.556728202032</v>
      </c>
      <c r="I316" s="11">
        <f>H316*(1-'Retiree Assumptions'!$F$8)</f>
        <v>2240.9699208177881</v>
      </c>
      <c r="J316" s="11"/>
      <c r="K316">
        <f>IF(OR(AND(L317=0,L316&gt;0,S316=0,S315&gt;0),AND(L316=0,L315&gt;0,S316&gt;0,S315&gt;0),AND(L305=0,L304&gt;0,S304=0),AND(B316="February",C316&gt;=Personal!$G$28,C316&lt;=Personal!$G$28+5,L315&gt;0),AND(B316="February",MOD(C316-Personal!$G$28,5)=0,L315&gt;0)),K315+1,K315)</f>
        <v>1</v>
      </c>
      <c r="L316">
        <f>IF(AND(C316&gt;=Personal!$G$28,MAX(L$5:L315)&lt;$AO$8,OR(S315&gt;0,S316&gt;0)),L315+1,0)</f>
        <v>0</v>
      </c>
      <c r="M316" t="str">
        <f>IF(AND(C316&gt;=Personal!$G$28,MAX(L$5:L315)&lt;$AO$8,OR(S315&gt;0,S316&gt;0)),L315+1,"")</f>
        <v/>
      </c>
      <c r="N316">
        <f t="shared" si="328"/>
        <v>2049</v>
      </c>
      <c r="O316">
        <f t="shared" si="329"/>
        <v>66</v>
      </c>
      <c r="P316" s="11">
        <f t="shared" si="337"/>
        <v>26891.639049813457</v>
      </c>
      <c r="Q316" s="11">
        <f>$AD316*I316/(Calculations!$C$18^(A316-1+Calculations!$B$1/30))</f>
        <v>805.25106371592051</v>
      </c>
      <c r="R316" s="11">
        <f>IF(Q316=0,0,SUM(Q316:Q$1071)*I316/Q316)</f>
        <v>459059.30972232664</v>
      </c>
      <c r="S316" s="11">
        <f>IF(S315&gt;0,MAX((S315+I316/2)*(Calculations!$C$18-1)+S315-I316,0),IF(AND(Personal!$G$28=Valuation!C316,Personal!$G$28&gt;Valuation!C315),Personal!$G$26,0))</f>
        <v>0</v>
      </c>
      <c r="T316">
        <f t="shared" si="320"/>
        <v>0</v>
      </c>
      <c r="U316" s="11"/>
      <c r="V316" s="121">
        <f>VLOOKUP(E316,Rates2,5)*VLOOKUP(E316,Mort_Imp_Retirees,C316-'Mort Imp Cume'!$C$4+2)</f>
        <v>7.6671239646211153E-4</v>
      </c>
      <c r="W316" s="15">
        <f t="shared" si="330"/>
        <v>0.99923328760353791</v>
      </c>
      <c r="X316" s="121">
        <f>VLOOKUP(F316,Rates2,6)*VLOOKUP(F316,Mort_Imp_Survivors,C316-'Mort Imp Cume'!$C$4+2)</f>
        <v>3.1319041516899085E-4</v>
      </c>
      <c r="Y316" s="15">
        <f t="shared" si="331"/>
        <v>0.99968680958483103</v>
      </c>
      <c r="Z316" s="121">
        <f>VLOOKUP(F316,Rates2,7)*VLOOKUP(F316,Mort_Imp_Survivors,C316-'Mort Imp Cume'!$C$4+2)</f>
        <v>8.1019547776516325E-4</v>
      </c>
      <c r="AA316" s="15">
        <f t="shared" si="332"/>
        <v>0.99918980452223483</v>
      </c>
      <c r="AB316" s="68">
        <f>PRODUCT(W$4:W315)</f>
        <v>0.92568139397246563</v>
      </c>
      <c r="AC316" s="15">
        <f>PRODUCT(Y$4:Y315)</f>
        <v>0.9553549141984079</v>
      </c>
      <c r="AD316" s="15">
        <f>PRODUCT(AA$4:AA315)</f>
        <v>0.88333639871449365</v>
      </c>
      <c r="AE316" s="15">
        <f t="shared" si="321"/>
        <v>0.88435426871362754</v>
      </c>
      <c r="AF316" s="15">
        <f t="shared" si="322"/>
        <v>4.132712525883811E-2</v>
      </c>
      <c r="AG316" s="15">
        <f t="shared" si="323"/>
        <v>6.7783302337264277E-4</v>
      </c>
      <c r="AH316" s="15">
        <f t="shared" si="324"/>
        <v>6.8665080221242777E-2</v>
      </c>
      <c r="AI316" s="15">
        <f t="shared" si="333"/>
        <v>5.6535258062915678E-3</v>
      </c>
      <c r="AJ316" s="15">
        <f t="shared" si="334"/>
        <v>7.0973139993301716E-4</v>
      </c>
      <c r="AK316" s="15">
        <f t="shared" si="325"/>
        <v>3.3260341805052334E-4</v>
      </c>
      <c r="AL316">
        <f>IF(AL315&gt;0,AL315+1,IF(AND(B316="January",C316&gt;=Personal!$G$28,F316&lt;=100,AL315=0),1,0))</f>
        <v>0</v>
      </c>
      <c r="AM316">
        <f t="shared" si="335"/>
        <v>0</v>
      </c>
    </row>
    <row r="317" spans="1:39" x14ac:dyDescent="0.2">
      <c r="A317">
        <f t="shared" si="326"/>
        <v>313</v>
      </c>
      <c r="B317" t="str">
        <f t="shared" si="346"/>
        <v>February</v>
      </c>
      <c r="C317">
        <f t="shared" si="318"/>
        <v>2049</v>
      </c>
      <c r="D317">
        <f t="shared" si="348"/>
        <v>204902</v>
      </c>
      <c r="E317">
        <f t="shared" ref="E317:F317" si="393">E305+1</f>
        <v>68</v>
      </c>
      <c r="F317">
        <f t="shared" si="393"/>
        <v>66</v>
      </c>
      <c r="G317" s="11">
        <f>G316*IF($B317="January",(1+IF(C317&gt;Personal!$L$18+1,Calculations!$B$14,Calculations!$B$13)),1)</f>
        <v>2700.8489367369393</v>
      </c>
      <c r="H317" s="11">
        <f>IF(AND(Career!$F$15="Yes",$E317=62,$E316=61),G317,H316*IF($B317="January",(1+IF(C317&gt;Personal!$L$18+1,Calculations!$C$14,Calculations!$C$13)),1))</f>
        <v>2546.556728202032</v>
      </c>
      <c r="I317" s="11">
        <f>H317*(1-'Retiree Assumptions'!$F$8)</f>
        <v>2240.9699208177881</v>
      </c>
      <c r="J317" s="11"/>
      <c r="K317">
        <f>IF(OR(AND(L318=0,L317&gt;0,S317=0,S316&gt;0),AND(L317=0,L316&gt;0,S317&gt;0,S316&gt;0),AND(L306=0,L305&gt;0,S305=0),AND(B317="February",C317&gt;=Personal!$G$28,C317&lt;=Personal!$G$28+5,L316&gt;0),AND(B317="February",MOD(C317-Personal!$G$28,5)=0,L316&gt;0)),K316+1,K316)</f>
        <v>1</v>
      </c>
      <c r="L317">
        <f>IF(AND(C317&gt;=Personal!$G$28,MAX(L$5:L316)&lt;$AO$8,OR(S316&gt;0,S317&gt;0)),L316+1,0)</f>
        <v>0</v>
      </c>
      <c r="M317" t="str">
        <f>IF(AND(C317&gt;=Personal!$G$28,MAX(L$5:L316)&lt;$AO$8,OR(S316&gt;0,S317&gt;0)),L316+1,"")</f>
        <v/>
      </c>
      <c r="N317">
        <f t="shared" si="328"/>
        <v>2049</v>
      </c>
      <c r="O317">
        <f t="shared" si="329"/>
        <v>66</v>
      </c>
      <c r="P317" s="11">
        <f t="shared" si="337"/>
        <v>26891.639049813457</v>
      </c>
      <c r="Q317" s="11">
        <f>$AD317*I317/(Calculations!$C$18^(A317-1+Calculations!$B$1/30))</f>
        <v>802.28242621180914</v>
      </c>
      <c r="R317" s="11">
        <f>IF(Q317=0,0,SUM(Q317:Q$1071)*I317/Q317)</f>
        <v>458508.67728341528</v>
      </c>
      <c r="S317" s="11">
        <f>IF(S316&gt;0,MAX((S316+I317/2)*(Calculations!$C$18-1)+S316-I317,0),IF(AND(Personal!$G$28=Valuation!C317,Personal!$G$28&gt;Valuation!C316),Personal!$G$26,0))</f>
        <v>0</v>
      </c>
      <c r="T317">
        <f t="shared" si="320"/>
        <v>0</v>
      </c>
      <c r="U317" s="11"/>
      <c r="V317" s="121">
        <f>VLOOKUP(E317,Rates2,5)*VLOOKUP(E317,Mort_Imp_Retirees,C317-'Mort Imp Cume'!$C$4+2)</f>
        <v>7.6671239646211153E-4</v>
      </c>
      <c r="W317" s="15">
        <f t="shared" si="330"/>
        <v>0.99923328760353791</v>
      </c>
      <c r="X317" s="121">
        <f>VLOOKUP(F317,Rates2,6)*VLOOKUP(F317,Mort_Imp_Survivors,C317-'Mort Imp Cume'!$C$4+2)</f>
        <v>3.1319041516899085E-4</v>
      </c>
      <c r="Y317" s="15">
        <f t="shared" si="331"/>
        <v>0.99968680958483103</v>
      </c>
      <c r="Z317" s="121">
        <f>VLOOKUP(F317,Rates2,7)*VLOOKUP(F317,Mort_Imp_Survivors,C317-'Mort Imp Cume'!$C$4+2)</f>
        <v>8.1019547776516325E-4</v>
      </c>
      <c r="AA317" s="15">
        <f t="shared" si="332"/>
        <v>0.99918980452223483</v>
      </c>
      <c r="AB317" s="68">
        <f>PRODUCT(W$4:W316)</f>
        <v>0.9249716625725326</v>
      </c>
      <c r="AC317" s="15">
        <f>PRODUCT(Y$4:Y316)</f>
        <v>0.9550557061961964</v>
      </c>
      <c r="AD317" s="15">
        <f>PRODUCT(AA$4:AA316)</f>
        <v>0.88262072355890975</v>
      </c>
      <c r="AE317" s="15">
        <f t="shared" si="321"/>
        <v>0.88339946440967998</v>
      </c>
      <c r="AF317" s="15">
        <f t="shared" si="322"/>
        <v>4.1572198162852597E-2</v>
      </c>
      <c r="AG317" s="15">
        <f t="shared" si="323"/>
        <v>6.7710119235087887E-4</v>
      </c>
      <c r="AH317" s="15">
        <f t="shared" si="324"/>
        <v>6.9287281107139789E-2</v>
      </c>
      <c r="AI317" s="15">
        <f t="shared" si="333"/>
        <v>5.7410563203276338E-3</v>
      </c>
      <c r="AJ317" s="15">
        <f t="shared" si="334"/>
        <v>7.0918724007053009E-4</v>
      </c>
      <c r="AK317" s="15">
        <f t="shared" si="325"/>
        <v>3.328084868381801E-4</v>
      </c>
      <c r="AL317">
        <f>IF(AL316&gt;0,AL316+1,IF(AND(B317="January",C317&gt;=Personal!$G$28,F317&lt;=100,AL316=0),1,0))</f>
        <v>0</v>
      </c>
      <c r="AM317">
        <f t="shared" si="335"/>
        <v>0</v>
      </c>
    </row>
    <row r="318" spans="1:39" x14ac:dyDescent="0.2">
      <c r="A318">
        <f t="shared" si="326"/>
        <v>314</v>
      </c>
      <c r="B318" t="str">
        <f t="shared" si="346"/>
        <v>March</v>
      </c>
      <c r="C318">
        <f t="shared" si="318"/>
        <v>2049</v>
      </c>
      <c r="D318">
        <f t="shared" si="348"/>
        <v>204903</v>
      </c>
      <c r="E318">
        <f t="shared" ref="E318:F318" si="394">E306+1</f>
        <v>68</v>
      </c>
      <c r="F318">
        <f t="shared" si="394"/>
        <v>66</v>
      </c>
      <c r="G318" s="11">
        <f>G317*IF($B318="January",(1+IF(C318&gt;Personal!$L$18+1,Calculations!$B$14,Calculations!$B$13)),1)</f>
        <v>2700.8489367369393</v>
      </c>
      <c r="H318" s="11">
        <f>IF(AND(Career!$F$15="Yes",$E318=62,$E317=61),G318,H317*IF($B318="January",(1+IF(C318&gt;Personal!$L$18+1,Calculations!$C$14,Calculations!$C$13)),1))</f>
        <v>2546.556728202032</v>
      </c>
      <c r="I318" s="11">
        <f>H318*(1-'Retiree Assumptions'!$F$8)</f>
        <v>2240.9699208177881</v>
      </c>
      <c r="J318" s="11"/>
      <c r="K318">
        <f>IF(OR(AND(L319=0,L318&gt;0,S318=0,S317&gt;0),AND(L318=0,L317&gt;0,S318&gt;0,S317&gt;0),AND(L307=0,L306&gt;0,S306=0),AND(B318="February",C318&gt;=Personal!$G$28,C318&lt;=Personal!$G$28+5,L317&gt;0),AND(B318="February",MOD(C318-Personal!$G$28,5)=0,L317&gt;0)),K317+1,K317)</f>
        <v>1</v>
      </c>
      <c r="L318">
        <f>IF(AND(C318&gt;=Personal!$G$28,MAX(L$5:L317)&lt;$AO$8,OR(S317&gt;0,S318&gt;0)),L317+1,0)</f>
        <v>0</v>
      </c>
      <c r="M318" t="str">
        <f>IF(AND(C318&gt;=Personal!$G$28,MAX(L$5:L317)&lt;$AO$8,OR(S317&gt;0,S318&gt;0)),L317+1,"")</f>
        <v/>
      </c>
      <c r="N318">
        <f t="shared" si="328"/>
        <v>2049</v>
      </c>
      <c r="O318">
        <f t="shared" si="329"/>
        <v>66</v>
      </c>
      <c r="P318" s="11">
        <f t="shared" si="337"/>
        <v>26891.639049813457</v>
      </c>
      <c r="Q318" s="11">
        <f>$AD318*I318/(Calculations!$C$18^(A318-1+Calculations!$B$1/30))</f>
        <v>799.32473288278538</v>
      </c>
      <c r="R318" s="11">
        <f>IF(Q318=0,0,SUM(Q318:Q$1071)*I318/Q318)</f>
        <v>457956.00737234228</v>
      </c>
      <c r="S318" s="11">
        <f>IF(S317&gt;0,MAX((S317+I318/2)*(Calculations!$C$18-1)+S317-I318,0),IF(AND(Personal!$G$28=Valuation!C318,Personal!$G$28&gt;Valuation!C317),Personal!$G$26,0))</f>
        <v>0</v>
      </c>
      <c r="T318">
        <f t="shared" si="320"/>
        <v>0</v>
      </c>
      <c r="U318" s="11"/>
      <c r="V318" s="121">
        <f>VLOOKUP(E318,Rates2,5)*VLOOKUP(E318,Mort_Imp_Retirees,C318-'Mort Imp Cume'!$C$4+2)</f>
        <v>7.6671239646211153E-4</v>
      </c>
      <c r="W318" s="15">
        <f t="shared" si="330"/>
        <v>0.99923328760353791</v>
      </c>
      <c r="X318" s="121">
        <f>VLOOKUP(F318,Rates2,6)*VLOOKUP(F318,Mort_Imp_Survivors,C318-'Mort Imp Cume'!$C$4+2)</f>
        <v>3.1319041516899085E-4</v>
      </c>
      <c r="Y318" s="15">
        <f t="shared" si="331"/>
        <v>0.99968680958483103</v>
      </c>
      <c r="Z318" s="121">
        <f>VLOOKUP(F318,Rates2,7)*VLOOKUP(F318,Mort_Imp_Survivors,C318-'Mort Imp Cume'!$C$4+2)</f>
        <v>8.1019547776516325E-4</v>
      </c>
      <c r="AA318" s="15">
        <f t="shared" si="332"/>
        <v>0.99918980452223483</v>
      </c>
      <c r="AB318" s="68">
        <f>PRODUCT(W$4:W317)</f>
        <v>0.92426247533246209</v>
      </c>
      <c r="AC318" s="15">
        <f>PRODUCT(Y$4:Y317)</f>
        <v>0.95475659190306328</v>
      </c>
      <c r="AD318" s="15">
        <f>PRODUCT(AA$4:AA317)</f>
        <v>0.88190562824010055</v>
      </c>
      <c r="AE318" s="15">
        <f t="shared" si="321"/>
        <v>0.88244569097231063</v>
      </c>
      <c r="AF318" s="15">
        <f t="shared" si="322"/>
        <v>4.1816784360151495E-2</v>
      </c>
      <c r="AG318" s="15">
        <f t="shared" si="323"/>
        <v>6.7637015145976067E-4</v>
      </c>
      <c r="AH318" s="15">
        <f t="shared" si="324"/>
        <v>6.9908246057671028E-2</v>
      </c>
      <c r="AI318" s="15">
        <f t="shared" si="333"/>
        <v>5.8292786098668586E-3</v>
      </c>
      <c r="AJ318" s="15">
        <f t="shared" si="334"/>
        <v>7.0864349742215524E-4</v>
      </c>
      <c r="AK318" s="15">
        <f t="shared" si="325"/>
        <v>3.3301287713412433E-4</v>
      </c>
      <c r="AL318">
        <f>IF(AL317&gt;0,AL317+1,IF(AND(B318="January",C318&gt;=Personal!$G$28,F318&lt;=100,AL317=0),1,0))</f>
        <v>0</v>
      </c>
      <c r="AM318">
        <f t="shared" si="335"/>
        <v>0</v>
      </c>
    </row>
    <row r="319" spans="1:39" x14ac:dyDescent="0.2">
      <c r="A319">
        <f t="shared" si="326"/>
        <v>315</v>
      </c>
      <c r="B319" t="str">
        <f t="shared" si="346"/>
        <v>April</v>
      </c>
      <c r="C319">
        <f t="shared" si="318"/>
        <v>2049</v>
      </c>
      <c r="D319">
        <f t="shared" si="348"/>
        <v>204904</v>
      </c>
      <c r="E319">
        <f t="shared" ref="E319:F319" si="395">E307+1</f>
        <v>68</v>
      </c>
      <c r="F319">
        <f t="shared" si="395"/>
        <v>66</v>
      </c>
      <c r="G319" s="11">
        <f>G318*IF($B319="January",(1+IF(C319&gt;Personal!$L$18+1,Calculations!$B$14,Calculations!$B$13)),1)</f>
        <v>2700.8489367369393</v>
      </c>
      <c r="H319" s="11">
        <f>IF(AND(Career!$F$15="Yes",$E319=62,$E318=61),G319,H318*IF($B319="January",(1+IF(C319&gt;Personal!$L$18+1,Calculations!$C$14,Calculations!$C$13)),1))</f>
        <v>2546.556728202032</v>
      </c>
      <c r="I319" s="11">
        <f>H319*(1-'Retiree Assumptions'!$F$8)</f>
        <v>2240.9699208177881</v>
      </c>
      <c r="J319" s="11"/>
      <c r="K319">
        <f>IF(OR(AND(L320=0,L319&gt;0,S319=0,S318&gt;0),AND(L319=0,L318&gt;0,S319&gt;0,S318&gt;0),AND(L308=0,L307&gt;0,S307=0),AND(B319="February",C319&gt;=Personal!$G$28,C319&lt;=Personal!$G$28+5,L318&gt;0),AND(B319="February",MOD(C319-Personal!$G$28,5)=0,L318&gt;0)),K318+1,K318)</f>
        <v>1</v>
      </c>
      <c r="L319">
        <f>IF(AND(C319&gt;=Personal!$G$28,MAX(L$5:L318)&lt;$AO$8,OR(S318&gt;0,S319&gt;0)),L318+1,0)</f>
        <v>0</v>
      </c>
      <c r="M319" t="str">
        <f>IF(AND(C319&gt;=Personal!$G$28,MAX(L$5:L318)&lt;$AO$8,OR(S318&gt;0,S319&gt;0)),L318+1,"")</f>
        <v/>
      </c>
      <c r="N319">
        <f t="shared" si="328"/>
        <v>2049</v>
      </c>
      <c r="O319">
        <f t="shared" si="329"/>
        <v>66</v>
      </c>
      <c r="P319" s="11">
        <f t="shared" si="337"/>
        <v>26891.639049813457</v>
      </c>
      <c r="Q319" s="11">
        <f>$AD319*I319/(Calculations!$C$18^(A319-1+Calculations!$B$1/30))</f>
        <v>796.377943382068</v>
      </c>
      <c r="R319" s="11">
        <f>IF(Q319=0,0,SUM(Q319:Q$1071)*I319/Q319)</f>
        <v>457401.29244997178</v>
      </c>
      <c r="S319" s="11">
        <f>IF(S318&gt;0,MAX((S318+I319/2)*(Calculations!$C$18-1)+S318-I319,0),IF(AND(Personal!$G$28=Valuation!C319,Personal!$G$28&gt;Valuation!C318),Personal!$G$26,0))</f>
        <v>0</v>
      </c>
      <c r="T319">
        <f t="shared" si="320"/>
        <v>0</v>
      </c>
      <c r="U319" s="11"/>
      <c r="V319" s="121">
        <f>VLOOKUP(E319,Rates2,5)*VLOOKUP(E319,Mort_Imp_Retirees,C319-'Mort Imp Cume'!$C$4+2)</f>
        <v>7.6671239646211153E-4</v>
      </c>
      <c r="W319" s="15">
        <f t="shared" si="330"/>
        <v>0.99923328760353791</v>
      </c>
      <c r="X319" s="121">
        <f>VLOOKUP(F319,Rates2,6)*VLOOKUP(F319,Mort_Imp_Survivors,C319-'Mort Imp Cume'!$C$4+2)</f>
        <v>3.1319041516899085E-4</v>
      </c>
      <c r="Y319" s="15">
        <f t="shared" si="331"/>
        <v>0.99968680958483103</v>
      </c>
      <c r="Z319" s="121">
        <f>VLOOKUP(F319,Rates2,7)*VLOOKUP(F319,Mort_Imp_Survivors,C319-'Mort Imp Cume'!$C$4+2)</f>
        <v>8.1019547776516325E-4</v>
      </c>
      <c r="AA319" s="15">
        <f t="shared" si="332"/>
        <v>0.99918980452223483</v>
      </c>
      <c r="AB319" s="68">
        <f>PRODUCT(W$4:W318)</f>
        <v>0.92355383183503992</v>
      </c>
      <c r="AC319" s="15">
        <f>PRODUCT(Y$4:Y318)</f>
        <v>0.9544575712896598</v>
      </c>
      <c r="AD319" s="15">
        <f>PRODUCT(AA$4:AA318)</f>
        <v>0.88119111228828473</v>
      </c>
      <c r="AE319" s="15">
        <f t="shared" si="321"/>
        <v>0.88149294728853111</v>
      </c>
      <c r="AF319" s="15">
        <f t="shared" si="322"/>
        <v>4.2060884546508824E-2</v>
      </c>
      <c r="AG319" s="15">
        <f t="shared" si="323"/>
        <v>6.7563989984621351E-4</v>
      </c>
      <c r="AH319" s="15">
        <f t="shared" si="324"/>
        <v>7.0527976864316361E-2</v>
      </c>
      <c r="AI319" s="15">
        <f t="shared" si="333"/>
        <v>5.9181913006436937E-3</v>
      </c>
      <c r="AJ319" s="15">
        <f t="shared" si="334"/>
        <v>7.0810017166800937E-4</v>
      </c>
      <c r="AK319" s="15">
        <f t="shared" si="325"/>
        <v>3.3321659004122758E-4</v>
      </c>
      <c r="AL319">
        <f>IF(AL318&gt;0,AL318+1,IF(AND(B319="January",C319&gt;=Personal!$G$28,F319&lt;=100,AL318=0),1,0))</f>
        <v>0</v>
      </c>
      <c r="AM319">
        <f t="shared" si="335"/>
        <v>0</v>
      </c>
    </row>
    <row r="320" spans="1:39" x14ac:dyDescent="0.2">
      <c r="A320">
        <f t="shared" si="326"/>
        <v>316</v>
      </c>
      <c r="B320" t="str">
        <f t="shared" si="346"/>
        <v>May</v>
      </c>
      <c r="C320">
        <f t="shared" si="318"/>
        <v>2049</v>
      </c>
      <c r="D320">
        <f t="shared" si="348"/>
        <v>204905</v>
      </c>
      <c r="E320">
        <f t="shared" ref="E320:F320" si="396">E308+1</f>
        <v>68</v>
      </c>
      <c r="F320">
        <f t="shared" si="396"/>
        <v>66</v>
      </c>
      <c r="G320" s="11">
        <f>G319*IF($B320="January",(1+IF(C320&gt;Personal!$L$18+1,Calculations!$B$14,Calculations!$B$13)),1)</f>
        <v>2700.8489367369393</v>
      </c>
      <c r="H320" s="11">
        <f>IF(AND(Career!$F$15="Yes",$E320=62,$E319=61),G320,H319*IF($B320="January",(1+IF(C320&gt;Personal!$L$18+1,Calculations!$C$14,Calculations!$C$13)),1))</f>
        <v>2546.556728202032</v>
      </c>
      <c r="I320" s="11">
        <f>H320*(1-'Retiree Assumptions'!$F$8)</f>
        <v>2240.9699208177881</v>
      </c>
      <c r="J320" s="11"/>
      <c r="K320">
        <f>IF(OR(AND(L321=0,L320&gt;0,S320=0,S319&gt;0),AND(L320=0,L319&gt;0,S320&gt;0,S319&gt;0),AND(L309=0,L308&gt;0,S308=0),AND(B320="February",C320&gt;=Personal!$G$28,C320&lt;=Personal!$G$28+5,L319&gt;0),AND(B320="February",MOD(C320-Personal!$G$28,5)=0,L319&gt;0)),K319+1,K319)</f>
        <v>1</v>
      </c>
      <c r="L320">
        <f>IF(AND(C320&gt;=Personal!$G$28,MAX(L$5:L319)&lt;$AO$8,OR(S319&gt;0,S320&gt;0)),L319+1,0)</f>
        <v>0</v>
      </c>
      <c r="M320" t="str">
        <f>IF(AND(C320&gt;=Personal!$G$28,MAX(L$5:L319)&lt;$AO$8,OR(S319&gt;0,S320&gt;0)),L319+1,"")</f>
        <v/>
      </c>
      <c r="N320">
        <f t="shared" si="328"/>
        <v>2049</v>
      </c>
      <c r="O320">
        <f t="shared" si="329"/>
        <v>66</v>
      </c>
      <c r="P320" s="11">
        <f t="shared" si="337"/>
        <v>26891.639049813457</v>
      </c>
      <c r="Q320" s="11">
        <f>$AD320*I320/(Calculations!$C$18^(A320-1+Calculations!$B$1/30))</f>
        <v>793.44201751161791</v>
      </c>
      <c r="R320" s="11">
        <f>IF(Q320=0,0,SUM(Q320:Q$1071)*I320/Q320)</f>
        <v>456844.52494927117</v>
      </c>
      <c r="S320" s="11">
        <f>IF(S319&gt;0,MAX((S319+I320/2)*(Calculations!$C$18-1)+S319-I320,0),IF(AND(Personal!$G$28=Valuation!C320,Personal!$G$28&gt;Valuation!C319),Personal!$G$26,0))</f>
        <v>0</v>
      </c>
      <c r="T320">
        <f t="shared" si="320"/>
        <v>0</v>
      </c>
      <c r="U320" s="11"/>
      <c r="V320" s="121">
        <f>VLOOKUP(E320,Rates2,5)*VLOOKUP(E320,Mort_Imp_Retirees,C320-'Mort Imp Cume'!$C$4+2)</f>
        <v>7.6671239646211153E-4</v>
      </c>
      <c r="W320" s="15">
        <f t="shared" si="330"/>
        <v>0.99923328760353791</v>
      </c>
      <c r="X320" s="121">
        <f>VLOOKUP(F320,Rates2,6)*VLOOKUP(F320,Mort_Imp_Survivors,C320-'Mort Imp Cume'!$C$4+2)</f>
        <v>3.1319041516899085E-4</v>
      </c>
      <c r="Y320" s="15">
        <f t="shared" si="331"/>
        <v>0.99968680958483103</v>
      </c>
      <c r="Z320" s="121">
        <f>VLOOKUP(F320,Rates2,7)*VLOOKUP(F320,Mort_Imp_Survivors,C320-'Mort Imp Cume'!$C$4+2)</f>
        <v>8.1019547776516325E-4</v>
      </c>
      <c r="AA320" s="15">
        <f t="shared" si="332"/>
        <v>0.99918980452223483</v>
      </c>
      <c r="AB320" s="68">
        <f>PRODUCT(W$4:W319)</f>
        <v>0.92284573166337192</v>
      </c>
      <c r="AC320" s="15">
        <f>PRODUCT(Y$4:Y319)</f>
        <v>0.95415864432664643</v>
      </c>
      <c r="AD320" s="15">
        <f>PRODUCT(AA$4:AA319)</f>
        <v>0.88047717523406188</v>
      </c>
      <c r="AE320" s="15">
        <f t="shared" si="321"/>
        <v>0.88054123224655512</v>
      </c>
      <c r="AF320" s="15">
        <f t="shared" si="322"/>
        <v>4.230449941681684E-2</v>
      </c>
      <c r="AG320" s="15">
        <f t="shared" si="323"/>
        <v>6.7491043665808396E-4</v>
      </c>
      <c r="AH320" s="15">
        <f t="shared" si="324"/>
        <v>7.1146475316251179E-2</v>
      </c>
      <c r="AI320" s="15">
        <f t="shared" si="333"/>
        <v>6.0077930203768642E-3</v>
      </c>
      <c r="AJ320" s="15">
        <f t="shared" si="334"/>
        <v>7.0755726248845463E-4</v>
      </c>
      <c r="AK320" s="15">
        <f t="shared" si="325"/>
        <v>3.3341962666087093E-4</v>
      </c>
      <c r="AL320">
        <f>IF(AL319&gt;0,AL319+1,IF(AND(B320="January",C320&gt;=Personal!$G$28,F320&lt;=100,AL319=0),1,0))</f>
        <v>0</v>
      </c>
      <c r="AM320">
        <f t="shared" si="335"/>
        <v>0</v>
      </c>
    </row>
    <row r="321" spans="1:39" x14ac:dyDescent="0.2">
      <c r="A321">
        <f t="shared" si="326"/>
        <v>317</v>
      </c>
      <c r="B321" t="str">
        <f t="shared" si="346"/>
        <v>June</v>
      </c>
      <c r="C321">
        <f t="shared" si="318"/>
        <v>2049</v>
      </c>
      <c r="D321">
        <f t="shared" si="348"/>
        <v>204906</v>
      </c>
      <c r="E321">
        <f t="shared" ref="E321:F321" si="397">E309+1</f>
        <v>68</v>
      </c>
      <c r="F321">
        <f t="shared" si="397"/>
        <v>66</v>
      </c>
      <c r="G321" s="11">
        <f>G320*IF($B321="January",(1+IF(C321&gt;Personal!$L$18+1,Calculations!$B$14,Calculations!$B$13)),1)</f>
        <v>2700.8489367369393</v>
      </c>
      <c r="H321" s="11">
        <f>IF(AND(Career!$F$15="Yes",$E321=62,$E320=61),G321,H320*IF($B321="January",(1+IF(C321&gt;Personal!$L$18+1,Calculations!$C$14,Calculations!$C$13)),1))</f>
        <v>2546.556728202032</v>
      </c>
      <c r="I321" s="11">
        <f>H321*(1-'Retiree Assumptions'!$F$8)</f>
        <v>2240.9699208177881</v>
      </c>
      <c r="J321" s="11"/>
      <c r="K321">
        <f>IF(OR(AND(L322=0,L321&gt;0,S321=0,S320&gt;0),AND(L321=0,L320&gt;0,S321&gt;0,S320&gt;0),AND(L310=0,L309&gt;0,S309=0),AND(B321="February",C321&gt;=Personal!$G$28,C321&lt;=Personal!$G$28+5,L320&gt;0),AND(B321="February",MOD(C321-Personal!$G$28,5)=0,L320&gt;0)),K320+1,K320)</f>
        <v>1</v>
      </c>
      <c r="L321">
        <f>IF(AND(C321&gt;=Personal!$G$28,MAX(L$5:L320)&lt;$AO$8,OR(S320&gt;0,S321&gt;0)),L320+1,0)</f>
        <v>0</v>
      </c>
      <c r="M321" t="str">
        <f>IF(AND(C321&gt;=Personal!$G$28,MAX(L$5:L320)&lt;$AO$8,OR(S320&gt;0,S321&gt;0)),L320+1,"")</f>
        <v/>
      </c>
      <c r="N321">
        <f t="shared" si="328"/>
        <v>2049</v>
      </c>
      <c r="O321">
        <f t="shared" si="329"/>
        <v>66</v>
      </c>
      <c r="P321" s="11">
        <f t="shared" si="337"/>
        <v>26891.639049813457</v>
      </c>
      <c r="Q321" s="11">
        <f>$AD321*I321/(Calculations!$C$18^(A321-1+Calculations!$B$1/30))</f>
        <v>790.51691522159001</v>
      </c>
      <c r="R321" s="11">
        <f>IF(Q321=0,0,SUM(Q321:Q$1071)*I321/Q321)</f>
        <v>456285.69727520831</v>
      </c>
      <c r="S321" s="11">
        <f>IF(S320&gt;0,MAX((S320+I321/2)*(Calculations!$C$18-1)+S320-I321,0),IF(AND(Personal!$G$28=Valuation!C321,Personal!$G$28&gt;Valuation!C320),Personal!$G$26,0))</f>
        <v>0</v>
      </c>
      <c r="T321">
        <f t="shared" si="320"/>
        <v>0</v>
      </c>
      <c r="U321" s="11"/>
      <c r="V321" s="121">
        <f>VLOOKUP(E321,Rates2,5)*VLOOKUP(E321,Mort_Imp_Retirees,C321-'Mort Imp Cume'!$C$4+2)</f>
        <v>7.6671239646211153E-4</v>
      </c>
      <c r="W321" s="15">
        <f t="shared" si="330"/>
        <v>0.99923328760353791</v>
      </c>
      <c r="X321" s="121">
        <f>VLOOKUP(F321,Rates2,6)*VLOOKUP(F321,Mort_Imp_Survivors,C321-'Mort Imp Cume'!$C$4+2)</f>
        <v>3.1319041516899085E-4</v>
      </c>
      <c r="Y321" s="15">
        <f t="shared" si="331"/>
        <v>0.99968680958483103</v>
      </c>
      <c r="Z321" s="121">
        <f>VLOOKUP(F321,Rates2,7)*VLOOKUP(F321,Mort_Imp_Survivors,C321-'Mort Imp Cume'!$C$4+2)</f>
        <v>8.1019547776516325E-4</v>
      </c>
      <c r="AA321" s="15">
        <f t="shared" si="332"/>
        <v>0.99918980452223483</v>
      </c>
      <c r="AB321" s="68">
        <f>PRODUCT(W$4:W320)</f>
        <v>0.92213817440088353</v>
      </c>
      <c r="AC321" s="15">
        <f>PRODUCT(Y$4:Y320)</f>
        <v>0.95385981098469275</v>
      </c>
      <c r="AD321" s="15">
        <f>PRODUCT(AA$4:AA320)</f>
        <v>0.87976381660841174</v>
      </c>
      <c r="AE321" s="15">
        <f t="shared" si="321"/>
        <v>0.87959054473579634</v>
      </c>
      <c r="AF321" s="15">
        <f t="shared" si="322"/>
        <v>4.2547629665087128E-2</v>
      </c>
      <c r="AG321" s="15">
        <f t="shared" si="323"/>
        <v>6.7418176104413834E-4</v>
      </c>
      <c r="AH321" s="15">
        <f t="shared" si="324"/>
        <v>7.1763743200349103E-2</v>
      </c>
      <c r="AI321" s="15">
        <f t="shared" si="333"/>
        <v>6.0980823987674265E-3</v>
      </c>
      <c r="AJ321" s="15">
        <f t="shared" si="334"/>
        <v>7.0701476956409794E-4</v>
      </c>
      <c r="AK321" s="15">
        <f t="shared" si="325"/>
        <v>3.336219880929462E-4</v>
      </c>
      <c r="AL321">
        <f>IF(AL320&gt;0,AL320+1,IF(AND(B321="January",C321&gt;=Personal!$G$28,F321&lt;=100,AL320=0),1,0))</f>
        <v>0</v>
      </c>
      <c r="AM321">
        <f t="shared" si="335"/>
        <v>0</v>
      </c>
    </row>
    <row r="322" spans="1:39" x14ac:dyDescent="0.2">
      <c r="A322">
        <f t="shared" si="326"/>
        <v>318</v>
      </c>
      <c r="B322" t="str">
        <f t="shared" si="346"/>
        <v>July</v>
      </c>
      <c r="C322">
        <f t="shared" si="318"/>
        <v>2049</v>
      </c>
      <c r="D322">
        <f t="shared" si="348"/>
        <v>204907</v>
      </c>
      <c r="E322">
        <f t="shared" ref="E322:F322" si="398">E310+1</f>
        <v>68</v>
      </c>
      <c r="F322">
        <f t="shared" si="398"/>
        <v>66</v>
      </c>
      <c r="G322" s="11">
        <f>G321*IF($B322="January",(1+IF(C322&gt;Personal!$L$18+1,Calculations!$B$14,Calculations!$B$13)),1)</f>
        <v>2700.8489367369393</v>
      </c>
      <c r="H322" s="11">
        <f>IF(AND(Career!$F$15="Yes",$E322=62,$E321=61),G322,H321*IF($B322="January",(1+IF(C322&gt;Personal!$L$18+1,Calculations!$C$14,Calculations!$C$13)),1))</f>
        <v>2546.556728202032</v>
      </c>
      <c r="I322" s="11">
        <f>H322*(1-'Retiree Assumptions'!$F$8)</f>
        <v>2240.9699208177881</v>
      </c>
      <c r="J322" s="11"/>
      <c r="K322">
        <f>IF(OR(AND(L323=0,L322&gt;0,S322=0,S321&gt;0),AND(L322=0,L321&gt;0,S322&gt;0,S321&gt;0),AND(L311=0,L310&gt;0,S310=0),AND(B322="February",C322&gt;=Personal!$G$28,C322&lt;=Personal!$G$28+5,L321&gt;0),AND(B322="February",MOD(C322-Personal!$G$28,5)=0,L321&gt;0)),K321+1,K321)</f>
        <v>1</v>
      </c>
      <c r="L322">
        <f>IF(AND(C322&gt;=Personal!$G$28,MAX(L$5:L321)&lt;$AO$8,OR(S321&gt;0,S322&gt;0)),L321+1,0)</f>
        <v>0</v>
      </c>
      <c r="M322" t="str">
        <f>IF(AND(C322&gt;=Personal!$G$28,MAX(L$5:L321)&lt;$AO$8,OR(S321&gt;0,S322&gt;0)),L321+1,"")</f>
        <v/>
      </c>
      <c r="N322">
        <f t="shared" si="328"/>
        <v>2049</v>
      </c>
      <c r="O322">
        <f t="shared" si="329"/>
        <v>66</v>
      </c>
      <c r="P322" s="11">
        <f t="shared" si="337"/>
        <v>26891.639049813457</v>
      </c>
      <c r="Q322" s="11">
        <f>$AD322*I322/(Calculations!$C$18^(A322-1+Calculations!$B$1/30))</f>
        <v>787.60259660978727</v>
      </c>
      <c r="R322" s="11">
        <f>IF(Q322=0,0,SUM(Q322:Q$1071)*I322/Q322)</f>
        <v>455724.80180464702</v>
      </c>
      <c r="S322" s="11">
        <f>IF(S321&gt;0,MAX((S321+I322/2)*(Calculations!$C$18-1)+S321-I322,0),IF(AND(Personal!$G$28=Valuation!C322,Personal!$G$28&gt;Valuation!C321),Personal!$G$26,0))</f>
        <v>0</v>
      </c>
      <c r="T322">
        <f t="shared" si="320"/>
        <v>0</v>
      </c>
      <c r="U322" s="11"/>
      <c r="V322" s="121">
        <f>VLOOKUP(E322,Rates2,5)*VLOOKUP(E322,Mort_Imp_Retirees,C322-'Mort Imp Cume'!$C$4+2)</f>
        <v>7.6671239646211153E-4</v>
      </c>
      <c r="W322" s="15">
        <f t="shared" si="330"/>
        <v>0.99923328760353791</v>
      </c>
      <c r="X322" s="121">
        <f>VLOOKUP(F322,Rates2,6)*VLOOKUP(F322,Mort_Imp_Survivors,C322-'Mort Imp Cume'!$C$4+2)</f>
        <v>3.1319041516899085E-4</v>
      </c>
      <c r="Y322" s="15">
        <f t="shared" si="331"/>
        <v>0.99968680958483103</v>
      </c>
      <c r="Z322" s="121">
        <f>VLOOKUP(F322,Rates2,7)*VLOOKUP(F322,Mort_Imp_Survivors,C322-'Mort Imp Cume'!$C$4+2)</f>
        <v>8.1019547776516325E-4</v>
      </c>
      <c r="AA322" s="15">
        <f t="shared" si="332"/>
        <v>0.99918980452223483</v>
      </c>
      <c r="AB322" s="68">
        <f>PRODUCT(W$4:W321)</f>
        <v>0.9214311596313195</v>
      </c>
      <c r="AC322" s="15">
        <f>PRODUCT(Y$4:Y321)</f>
        <v>0.95356107123447742</v>
      </c>
      <c r="AD322" s="15">
        <f>PRODUCT(AA$4:AA321)</f>
        <v>0.87905103594269418</v>
      </c>
      <c r="AE322" s="15">
        <f t="shared" si="321"/>
        <v>0.87864088364686777</v>
      </c>
      <c r="AF322" s="15">
        <f t="shared" si="322"/>
        <v>4.279027598445171E-2</v>
      </c>
      <c r="AG322" s="15">
        <f t="shared" si="323"/>
        <v>6.7345387215406258E-4</v>
      </c>
      <c r="AH322" s="15">
        <f t="shared" si="324"/>
        <v>7.2379782301184817E-2</v>
      </c>
      <c r="AI322" s="15">
        <f t="shared" si="333"/>
        <v>6.1890580674957146E-3</v>
      </c>
      <c r="AJ322" s="15">
        <f t="shared" si="334"/>
        <v>7.064726925757914E-4</v>
      </c>
      <c r="AK322" s="15">
        <f t="shared" si="325"/>
        <v>3.3382367543585841E-4</v>
      </c>
      <c r="AL322">
        <f>IF(AL321&gt;0,AL321+1,IF(AND(B322="January",C322&gt;=Personal!$G$28,F322&lt;=100,AL321=0),1,0))</f>
        <v>0</v>
      </c>
      <c r="AM322">
        <f t="shared" si="335"/>
        <v>0</v>
      </c>
    </row>
    <row r="323" spans="1:39" x14ac:dyDescent="0.2">
      <c r="A323">
        <f t="shared" si="326"/>
        <v>319</v>
      </c>
      <c r="B323" t="str">
        <f t="shared" si="346"/>
        <v>August</v>
      </c>
      <c r="C323">
        <f t="shared" si="318"/>
        <v>2049</v>
      </c>
      <c r="D323">
        <f t="shared" si="348"/>
        <v>204908</v>
      </c>
      <c r="E323">
        <f t="shared" ref="E323:F323" si="399">E311+1</f>
        <v>68</v>
      </c>
      <c r="F323">
        <f t="shared" si="399"/>
        <v>66</v>
      </c>
      <c r="G323" s="11">
        <f>G322*IF($B323="January",(1+IF(C323&gt;Personal!$L$18+1,Calculations!$B$14,Calculations!$B$13)),1)</f>
        <v>2700.8489367369393</v>
      </c>
      <c r="H323" s="11">
        <f>IF(AND(Career!$F$15="Yes",$E323=62,$E322=61),G323,H322*IF($B323="January",(1+IF(C323&gt;Personal!$L$18+1,Calculations!$C$14,Calculations!$C$13)),1))</f>
        <v>2546.556728202032</v>
      </c>
      <c r="I323" s="11">
        <f>H323*(1-'Retiree Assumptions'!$F$8)</f>
        <v>2240.9699208177881</v>
      </c>
      <c r="J323" s="11"/>
      <c r="K323">
        <f>IF(OR(AND(L324=0,L323&gt;0,S323=0,S322&gt;0),AND(L323=0,L322&gt;0,S323&gt;0,S322&gt;0),AND(L312=0,L311&gt;0,S311=0),AND(B323="February",C323&gt;=Personal!$G$28,C323&lt;=Personal!$G$28+5,L322&gt;0),AND(B323="February",MOD(C323-Personal!$G$28,5)=0,L322&gt;0)),K322+1,K322)</f>
        <v>1</v>
      </c>
      <c r="L323">
        <f>IF(AND(C323&gt;=Personal!$G$28,MAX(L$5:L322)&lt;$AO$8,OR(S322&gt;0,S323&gt;0)),L322+1,0)</f>
        <v>0</v>
      </c>
      <c r="M323" t="str">
        <f>IF(AND(C323&gt;=Personal!$G$28,MAX(L$5:L322)&lt;$AO$8,OR(S322&gt;0,S323&gt;0)),L322+1,"")</f>
        <v/>
      </c>
      <c r="N323">
        <f t="shared" si="328"/>
        <v>2049</v>
      </c>
      <c r="O323">
        <f t="shared" si="329"/>
        <v>66</v>
      </c>
      <c r="P323" s="11">
        <f t="shared" si="337"/>
        <v>26891.639049813457</v>
      </c>
      <c r="Q323" s="11">
        <f>$AD323*I323/(Calculations!$C$18^(A323-1+Calculations!$B$1/30))</f>
        <v>784.69902192111601</v>
      </c>
      <c r="R323" s="11">
        <f>IF(Q323=0,0,SUM(Q323:Q$1071)*I323/Q323)</f>
        <v>455161.83088624408</v>
      </c>
      <c r="S323" s="11">
        <f>IF(S322&gt;0,MAX((S322+I323/2)*(Calculations!$C$18-1)+S322-I323,0),IF(AND(Personal!$G$28=Valuation!C323,Personal!$G$28&gt;Valuation!C322),Personal!$G$26,0))</f>
        <v>0</v>
      </c>
      <c r="T323">
        <f t="shared" si="320"/>
        <v>0</v>
      </c>
      <c r="U323" s="11"/>
      <c r="V323" s="121">
        <f>VLOOKUP(E323,Rates2,5)*VLOOKUP(E323,Mort_Imp_Retirees,C323-'Mort Imp Cume'!$C$4+2)</f>
        <v>7.6671239646211153E-4</v>
      </c>
      <c r="W323" s="15">
        <f t="shared" si="330"/>
        <v>0.99923328760353791</v>
      </c>
      <c r="X323" s="121">
        <f>VLOOKUP(F323,Rates2,6)*VLOOKUP(F323,Mort_Imp_Survivors,C323-'Mort Imp Cume'!$C$4+2)</f>
        <v>3.1319041516899085E-4</v>
      </c>
      <c r="Y323" s="15">
        <f t="shared" si="331"/>
        <v>0.99968680958483103</v>
      </c>
      <c r="Z323" s="121">
        <f>VLOOKUP(F323,Rates2,7)*VLOOKUP(F323,Mort_Imp_Survivors,C323-'Mort Imp Cume'!$C$4+2)</f>
        <v>8.1019547776516325E-4</v>
      </c>
      <c r="AA323" s="15">
        <f t="shared" si="332"/>
        <v>0.99918980452223483</v>
      </c>
      <c r="AB323" s="68">
        <f>PRODUCT(W$4:W322)</f>
        <v>0.92072468693874376</v>
      </c>
      <c r="AC323" s="15">
        <f>PRODUCT(Y$4:Y322)</f>
        <v>0.95326242504668857</v>
      </c>
      <c r="AD323" s="15">
        <f>PRODUCT(AA$4:AA322)</f>
        <v>0.87833883276864866</v>
      </c>
      <c r="AE323" s="15">
        <f t="shared" si="321"/>
        <v>0.87769224787158007</v>
      </c>
      <c r="AF323" s="15">
        <f t="shared" si="322"/>
        <v>4.3032439067163739E-2</v>
      </c>
      <c r="AG323" s="15">
        <f t="shared" si="323"/>
        <v>6.7272676913845996E-4</v>
      </c>
      <c r="AH323" s="15">
        <f t="shared" si="324"/>
        <v>7.2994594401036825E-2</v>
      </c>
      <c r="AI323" s="15">
        <f t="shared" si="333"/>
        <v>6.2807186602193699E-3</v>
      </c>
      <c r="AJ323" s="15">
        <f t="shared" si="334"/>
        <v>7.0593103120463168E-4</v>
      </c>
      <c r="AK323" s="15">
        <f t="shared" si="325"/>
        <v>3.3402468978652731E-4</v>
      </c>
      <c r="AL323">
        <f>IF(AL322&gt;0,AL322+1,IF(AND(B323="January",C323&gt;=Personal!$G$28,F323&lt;=100,AL322=0),1,0))</f>
        <v>0</v>
      </c>
      <c r="AM323">
        <f t="shared" si="335"/>
        <v>0</v>
      </c>
    </row>
    <row r="324" spans="1:39" x14ac:dyDescent="0.2">
      <c r="A324">
        <f t="shared" si="326"/>
        <v>320</v>
      </c>
      <c r="B324" t="str">
        <f t="shared" si="346"/>
        <v>September</v>
      </c>
      <c r="C324">
        <f t="shared" si="318"/>
        <v>2049</v>
      </c>
      <c r="D324">
        <f t="shared" si="348"/>
        <v>204909</v>
      </c>
      <c r="E324">
        <f t="shared" ref="E324:F324" si="400">E312+1</f>
        <v>68</v>
      </c>
      <c r="F324">
        <f t="shared" si="400"/>
        <v>66</v>
      </c>
      <c r="G324" s="11">
        <f>G323*IF($B324="January",(1+IF(C324&gt;Personal!$L$18+1,Calculations!$B$14,Calculations!$B$13)),1)</f>
        <v>2700.8489367369393</v>
      </c>
      <c r="H324" s="11">
        <f>IF(AND(Career!$F$15="Yes",$E324=62,$E323=61),G324,H323*IF($B324="January",(1+IF(C324&gt;Personal!$L$18+1,Calculations!$C$14,Calculations!$C$13)),1))</f>
        <v>2546.556728202032</v>
      </c>
      <c r="I324" s="11">
        <f>H324*(1-'Retiree Assumptions'!$F$8)</f>
        <v>2240.9699208177881</v>
      </c>
      <c r="J324" s="11"/>
      <c r="K324">
        <f>IF(OR(AND(L325=0,L324&gt;0,S324=0,S323&gt;0),AND(L324=0,L323&gt;0,S324&gt;0,S323&gt;0),AND(L313=0,L312&gt;0,S312=0),AND(B324="February",C324&gt;=Personal!$G$28,C324&lt;=Personal!$G$28+5,L323&gt;0),AND(B324="February",MOD(C324-Personal!$G$28,5)=0,L323&gt;0)),K323+1,K323)</f>
        <v>1</v>
      </c>
      <c r="L324">
        <f>IF(AND(C324&gt;=Personal!$G$28,MAX(L$5:L323)&lt;$AO$8,OR(S323&gt;0,S324&gt;0)),L323+1,0)</f>
        <v>0</v>
      </c>
      <c r="M324" t="str">
        <f>IF(AND(C324&gt;=Personal!$G$28,MAX(L$5:L323)&lt;$AO$8,OR(S323&gt;0,S324&gt;0)),L323+1,"")</f>
        <v/>
      </c>
      <c r="N324">
        <f t="shared" si="328"/>
        <v>2049</v>
      </c>
      <c r="O324">
        <f t="shared" si="329"/>
        <v>66</v>
      </c>
      <c r="P324" s="11">
        <f t="shared" si="337"/>
        <v>26891.639049813457</v>
      </c>
      <c r="Q324" s="11">
        <f>$AD324*I324/(Calculations!$C$18^(A324-1+Calculations!$B$1/30))</f>
        <v>781.80615154704299</v>
      </c>
      <c r="R324" s="11">
        <f>IF(Q324=0,0,SUM(Q324:Q$1071)*I324/Q324)</f>
        <v>454596.77684034454</v>
      </c>
      <c r="S324" s="11">
        <f>IF(S323&gt;0,MAX((S323+I324/2)*(Calculations!$C$18-1)+S323-I324,0),IF(AND(Personal!$G$28=Valuation!C324,Personal!$G$28&gt;Valuation!C323),Personal!$G$26,0))</f>
        <v>0</v>
      </c>
      <c r="T324">
        <f t="shared" si="320"/>
        <v>0</v>
      </c>
      <c r="U324" s="11"/>
      <c r="V324" s="121">
        <f>VLOOKUP(E324,Rates2,5)*VLOOKUP(E324,Mort_Imp_Retirees,C324-'Mort Imp Cume'!$C$4+2)</f>
        <v>7.6671239646211153E-4</v>
      </c>
      <c r="W324" s="15">
        <f t="shared" si="330"/>
        <v>0.99923328760353791</v>
      </c>
      <c r="X324" s="121">
        <f>VLOOKUP(F324,Rates2,6)*VLOOKUP(F324,Mort_Imp_Survivors,C324-'Mort Imp Cume'!$C$4+2)</f>
        <v>3.1319041516899085E-4</v>
      </c>
      <c r="Y324" s="15">
        <f t="shared" si="331"/>
        <v>0.99968680958483103</v>
      </c>
      <c r="Z324" s="121">
        <f>VLOOKUP(F324,Rates2,7)*VLOOKUP(F324,Mort_Imp_Survivors,C324-'Mort Imp Cume'!$C$4+2)</f>
        <v>8.1019547776516325E-4</v>
      </c>
      <c r="AA324" s="15">
        <f t="shared" si="332"/>
        <v>0.99918980452223483</v>
      </c>
      <c r="AB324" s="68">
        <f>PRODUCT(W$4:W323)</f>
        <v>0.92001875590753912</v>
      </c>
      <c r="AC324" s="15">
        <f>PRODUCT(Y$4:Y323)</f>
        <v>0.95296387239202318</v>
      </c>
      <c r="AD324" s="15">
        <f>PRODUCT(AA$4:AA323)</f>
        <v>0.877627206618394</v>
      </c>
      <c r="AE324" s="15">
        <f t="shared" si="321"/>
        <v>0.87674463630294008</v>
      </c>
      <c r="AF324" s="15">
        <f t="shared" si="322"/>
        <v>4.3274119604599086E-2</v>
      </c>
      <c r="AG324" s="15">
        <f t="shared" si="323"/>
        <v>6.720004511488511E-4</v>
      </c>
      <c r="AH324" s="15">
        <f t="shared" si="324"/>
        <v>7.3608181279890258E-2</v>
      </c>
      <c r="AI324" s="15">
        <f t="shared" si="333"/>
        <v>6.3730628125705652E-3</v>
      </c>
      <c r="AJ324" s="15">
        <f t="shared" si="334"/>
        <v>7.0538978513195972E-4</v>
      </c>
      <c r="AK324" s="15">
        <f t="shared" si="325"/>
        <v>3.3422503224038913E-4</v>
      </c>
      <c r="AL324">
        <f>IF(AL323&gt;0,AL323+1,IF(AND(B324="January",C324&gt;=Personal!$G$28,F324&lt;=100,AL323=0),1,0))</f>
        <v>0</v>
      </c>
      <c r="AM324">
        <f t="shared" si="335"/>
        <v>0</v>
      </c>
    </row>
    <row r="325" spans="1:39" x14ac:dyDescent="0.2">
      <c r="A325">
        <f t="shared" si="326"/>
        <v>321</v>
      </c>
      <c r="B325" t="str">
        <f t="shared" si="346"/>
        <v>October</v>
      </c>
      <c r="C325">
        <f t="shared" ref="C325:C388" si="401">C324+IF(B324="December",1,0)</f>
        <v>2049</v>
      </c>
      <c r="D325">
        <f t="shared" si="348"/>
        <v>204910</v>
      </c>
      <c r="E325">
        <f t="shared" ref="E325:F325" si="402">E313+1</f>
        <v>68</v>
      </c>
      <c r="F325">
        <f t="shared" si="402"/>
        <v>66</v>
      </c>
      <c r="G325" s="11">
        <f>G324*IF($B325="January",(1+IF(C325&gt;Personal!$L$18+1,Calculations!$B$14,Calculations!$B$13)),1)</f>
        <v>2700.8489367369393</v>
      </c>
      <c r="H325" s="11">
        <f>IF(AND(Career!$F$15="Yes",$E325=62,$E324=61),G325,H324*IF($B325="January",(1+IF(C325&gt;Personal!$L$18+1,Calculations!$C$14,Calculations!$C$13)),1))</f>
        <v>2546.556728202032</v>
      </c>
      <c r="I325" s="11">
        <f>H325*(1-'Retiree Assumptions'!$F$8)</f>
        <v>2240.9699208177881</v>
      </c>
      <c r="J325" s="11"/>
      <c r="K325">
        <f>IF(OR(AND(L326=0,L325&gt;0,S325=0,S324&gt;0),AND(L325=0,L324&gt;0,S325&gt;0,S324&gt;0),AND(L314=0,L313&gt;0,S313=0),AND(B325="February",C325&gt;=Personal!$G$28,C325&lt;=Personal!$G$28+5,L324&gt;0),AND(B325="February",MOD(C325-Personal!$G$28,5)=0,L324&gt;0)),K324+1,K324)</f>
        <v>1</v>
      </c>
      <c r="L325">
        <f>IF(AND(C325&gt;=Personal!$G$28,MAX(L$5:L324)&lt;$AO$8,OR(S324&gt;0,S325&gt;0)),L324+1,0)</f>
        <v>0</v>
      </c>
      <c r="M325" t="str">
        <f>IF(AND(C325&gt;=Personal!$G$28,MAX(L$5:L324)&lt;$AO$8,OR(S324&gt;0,S325&gt;0)),L324+1,"")</f>
        <v/>
      </c>
      <c r="N325">
        <f t="shared" si="328"/>
        <v>2049</v>
      </c>
      <c r="O325">
        <f t="shared" si="329"/>
        <v>66</v>
      </c>
      <c r="P325" s="11">
        <f t="shared" si="337"/>
        <v>26891.639049813457</v>
      </c>
      <c r="Q325" s="11">
        <f>$AD325*I325/(Calculations!$C$18^(A325-1+Calculations!$B$1/30))</f>
        <v>778.92394602505647</v>
      </c>
      <c r="R325" s="11">
        <f>IF(Q325=0,0,SUM(Q325:Q$1071)*I325/Q325)</f>
        <v>454029.63195887685</v>
      </c>
      <c r="S325" s="11">
        <f>IF(S324&gt;0,MAX((S324+I325/2)*(Calculations!$C$18-1)+S324-I325,0),IF(AND(Personal!$G$28=Valuation!C325,Personal!$G$28&gt;Valuation!C324),Personal!$G$26,0))</f>
        <v>0</v>
      </c>
      <c r="T325">
        <f t="shared" ref="T325:T388" si="403">IF(T324&gt;1,T324,IF(T324&gt;0,IF(L325&gt;0,1,IF(S324&gt;0,3,2)),IF(S325=0,0,1)))</f>
        <v>0</v>
      </c>
      <c r="U325" s="11"/>
      <c r="V325" s="121">
        <f>VLOOKUP(E325,Rates2,5)*VLOOKUP(E325,Mort_Imp_Retirees,C325-'Mort Imp Cume'!$C$4+2)</f>
        <v>7.6671239646211153E-4</v>
      </c>
      <c r="W325" s="15">
        <f t="shared" si="330"/>
        <v>0.99923328760353791</v>
      </c>
      <c r="X325" s="121">
        <f>VLOOKUP(F325,Rates2,6)*VLOOKUP(F325,Mort_Imp_Survivors,C325-'Mort Imp Cume'!$C$4+2)</f>
        <v>3.1319041516899085E-4</v>
      </c>
      <c r="Y325" s="15">
        <f t="shared" si="331"/>
        <v>0.99968680958483103</v>
      </c>
      <c r="Z325" s="121">
        <f>VLOOKUP(F325,Rates2,7)*VLOOKUP(F325,Mort_Imp_Survivors,C325-'Mort Imp Cume'!$C$4+2)</f>
        <v>8.1019547776516325E-4</v>
      </c>
      <c r="AA325" s="15">
        <f t="shared" si="332"/>
        <v>0.99918980452223483</v>
      </c>
      <c r="AB325" s="68">
        <f>PRODUCT(W$4:W324)</f>
        <v>0.91931336612240722</v>
      </c>
      <c r="AC325" s="15">
        <f>PRODUCT(Y$4:Y324)</f>
        <v>0.9526654132411877</v>
      </c>
      <c r="AD325" s="15">
        <f>PRODUCT(AA$4:AA324)</f>
        <v>0.87691615702442804</v>
      </c>
      <c r="AE325" s="15">
        <f t="shared" ref="AE325:AE388" si="404">AB325*AC325</f>
        <v>0.87579804783515036</v>
      </c>
      <c r="AF325" s="15">
        <f t="shared" ref="AF325:AF388" si="405">AB325*(1-AC325)</f>
        <v>4.3515318287256861E-2</v>
      </c>
      <c r="AG325" s="15">
        <f t="shared" ref="AG325:AG388" si="406">AE325*V325*Y325</f>
        <v>6.7127491733767275E-4</v>
      </c>
      <c r="AH325" s="15">
        <f t="shared" ref="AH325:AH388" si="407">AH324*AA324+AG324</f>
        <v>7.4220544715439624E-2</v>
      </c>
      <c r="AI325" s="15">
        <f t="shared" si="333"/>
        <v>6.4660891621531602E-3</v>
      </c>
      <c r="AJ325" s="15">
        <f t="shared" si="334"/>
        <v>7.048489540393614E-4</v>
      </c>
      <c r="AK325" s="15">
        <f t="shared" ref="AK325:AK388" si="408">AE325*X325+AH325*Z325</f>
        <v>3.3442470389139872E-4</v>
      </c>
      <c r="AL325">
        <f>IF(AL324&gt;0,AL324+1,IF(AND(B325="January",C325&gt;=Personal!$G$28,F325&lt;=100,AL324=0),1,0))</f>
        <v>0</v>
      </c>
      <c r="AM325">
        <f t="shared" si="335"/>
        <v>0</v>
      </c>
    </row>
    <row r="326" spans="1:39" x14ac:dyDescent="0.2">
      <c r="A326">
        <f t="shared" ref="A326:A389" si="409">A325+1</f>
        <v>322</v>
      </c>
      <c r="B326" t="str">
        <f t="shared" si="346"/>
        <v>November</v>
      </c>
      <c r="C326">
        <f t="shared" si="401"/>
        <v>2049</v>
      </c>
      <c r="D326">
        <f t="shared" si="348"/>
        <v>204911</v>
      </c>
      <c r="E326">
        <f t="shared" ref="E326:F326" si="410">E314+1</f>
        <v>68</v>
      </c>
      <c r="F326">
        <f t="shared" si="410"/>
        <v>66</v>
      </c>
      <c r="G326" s="11">
        <f>G325*IF($B326="January",(1+IF(C326&gt;Personal!$L$18+1,Calculations!$B$14,Calculations!$B$13)),1)</f>
        <v>2700.8489367369393</v>
      </c>
      <c r="H326" s="11">
        <f>IF(AND(Career!$F$15="Yes",$E326=62,$E325=61),G326,H325*IF($B326="January",(1+IF(C326&gt;Personal!$L$18+1,Calculations!$C$14,Calculations!$C$13)),1))</f>
        <v>2546.556728202032</v>
      </c>
      <c r="I326" s="11">
        <f>H326*(1-'Retiree Assumptions'!$F$8)</f>
        <v>2240.9699208177881</v>
      </c>
      <c r="J326" s="11"/>
      <c r="K326">
        <f>IF(OR(AND(L327=0,L326&gt;0,S326=0,S325&gt;0),AND(L326=0,L325&gt;0,S326&gt;0,S325&gt;0),AND(L315=0,L314&gt;0,S314=0),AND(B326="February",C326&gt;=Personal!$G$28,C326&lt;=Personal!$G$28+5,L325&gt;0),AND(B326="February",MOD(C326-Personal!$G$28,5)=0,L325&gt;0)),K325+1,K325)</f>
        <v>1</v>
      </c>
      <c r="L326">
        <f>IF(AND(C326&gt;=Personal!$G$28,MAX(L$5:L325)&lt;$AO$8,OR(S325&gt;0,S326&gt;0)),L325+1,0)</f>
        <v>0</v>
      </c>
      <c r="M326" t="str">
        <f>IF(AND(C326&gt;=Personal!$G$28,MAX(L$5:L325)&lt;$AO$8,OR(S325&gt;0,S326&gt;0)),L325+1,"")</f>
        <v/>
      </c>
      <c r="N326">
        <f t="shared" ref="N326:N389" si="411">C326</f>
        <v>2049</v>
      </c>
      <c r="O326">
        <f t="shared" ref="O326:O389" si="412">F326</f>
        <v>66</v>
      </c>
      <c r="P326" s="11">
        <f t="shared" si="337"/>
        <v>26891.639049813457</v>
      </c>
      <c r="Q326" s="11">
        <f>$AD326*I326/(Calculations!$C$18^(A326-1+Calculations!$B$1/30))</f>
        <v>776.05236603812671</v>
      </c>
      <c r="R326" s="11">
        <f>IF(Q326=0,0,SUM(Q326:Q$1071)*I326/Q326)</f>
        <v>453460.38850524765</v>
      </c>
      <c r="S326" s="11">
        <f>IF(S325&gt;0,MAX((S325+I326/2)*(Calculations!$C$18-1)+S325-I326,0),IF(AND(Personal!$G$28=Valuation!C326,Personal!$G$28&gt;Valuation!C325),Personal!$G$26,0))</f>
        <v>0</v>
      </c>
      <c r="T326">
        <f t="shared" si="403"/>
        <v>0</v>
      </c>
      <c r="U326" s="11"/>
      <c r="V326" s="121">
        <f>VLOOKUP(E326,Rates2,5)*VLOOKUP(E326,Mort_Imp_Retirees,C326-'Mort Imp Cume'!$C$4+2)</f>
        <v>7.6671239646211153E-4</v>
      </c>
      <c r="W326" s="15">
        <f t="shared" ref="W326:W389" si="413">1-V326</f>
        <v>0.99923328760353791</v>
      </c>
      <c r="X326" s="121">
        <f>VLOOKUP(F326,Rates2,6)*VLOOKUP(F326,Mort_Imp_Survivors,C326-'Mort Imp Cume'!$C$4+2)</f>
        <v>3.1319041516899085E-4</v>
      </c>
      <c r="Y326" s="15">
        <f t="shared" ref="Y326:Y389" si="414">1-X326</f>
        <v>0.99968680958483103</v>
      </c>
      <c r="Z326" s="121">
        <f>VLOOKUP(F326,Rates2,7)*VLOOKUP(F326,Mort_Imp_Survivors,C326-'Mort Imp Cume'!$C$4+2)</f>
        <v>8.1019547776516325E-4</v>
      </c>
      <c r="AA326" s="15">
        <f t="shared" ref="AA326:AA389" si="415">1-Z326</f>
        <v>0.99918980452223483</v>
      </c>
      <c r="AB326" s="68">
        <f>PRODUCT(W$4:W325)</f>
        <v>0.91860851716836789</v>
      </c>
      <c r="AC326" s="15">
        <f>PRODUCT(Y$4:Y325)</f>
        <v>0.95236704756489754</v>
      </c>
      <c r="AD326" s="15">
        <f>PRODUCT(AA$4:AA325)</f>
        <v>0.87620568351962769</v>
      </c>
      <c r="AE326" s="15">
        <f t="shared" si="404"/>
        <v>0.87485248136360705</v>
      </c>
      <c r="AF326" s="15">
        <f t="shared" si="405"/>
        <v>4.3756035804760868E-2</v>
      </c>
      <c r="AG326" s="15">
        <f t="shared" si="406"/>
        <v>6.7055016685827688E-4</v>
      </c>
      <c r="AH326" s="15">
        <f t="shared" si="407"/>
        <v>7.4831686483091589E-2</v>
      </c>
      <c r="AI326" s="15">
        <f t="shared" ref="AI326:AI389" si="416">1-AE326-AF326-AH326</f>
        <v>6.5597963485404948E-3</v>
      </c>
      <c r="AJ326" s="15">
        <f t="shared" ref="AJ326:AJ389" si="417">AB326*V326</f>
        <v>7.0430853760866609E-4</v>
      </c>
      <c r="AK326" s="15">
        <f t="shared" si="408"/>
        <v>3.3462370583203121E-4</v>
      </c>
      <c r="AL326">
        <f>IF(AL325&gt;0,AL325+1,IF(AND(B326="January",C326&gt;=Personal!$G$28,F326&lt;=100,AL325=0),1,0))</f>
        <v>0</v>
      </c>
      <c r="AM326">
        <f t="shared" ref="AM326:AM389" si="418">IF(AL326=0,0,1)</f>
        <v>0</v>
      </c>
    </row>
    <row r="327" spans="1:39" x14ac:dyDescent="0.2">
      <c r="A327">
        <f t="shared" si="409"/>
        <v>323</v>
      </c>
      <c r="B327" t="str">
        <f t="shared" si="346"/>
        <v>December</v>
      </c>
      <c r="C327">
        <f t="shared" si="401"/>
        <v>2049</v>
      </c>
      <c r="D327">
        <f t="shared" si="348"/>
        <v>204912</v>
      </c>
      <c r="E327">
        <f t="shared" ref="E327:F327" si="419">E315+1</f>
        <v>68</v>
      </c>
      <c r="F327">
        <f t="shared" si="419"/>
        <v>66</v>
      </c>
      <c r="G327" s="11">
        <f>G326*IF($B327="January",(1+IF(C327&gt;Personal!$L$18+1,Calculations!$B$14,Calculations!$B$13)),1)</f>
        <v>2700.8489367369393</v>
      </c>
      <c r="H327" s="11">
        <f>IF(AND(Career!$F$15="Yes",$E327=62,$E326=61),G327,H326*IF($B327="January",(1+IF(C327&gt;Personal!$L$18+1,Calculations!$C$14,Calculations!$C$13)),1))</f>
        <v>2546.556728202032</v>
      </c>
      <c r="I327" s="11">
        <f>H327*(1-'Retiree Assumptions'!$F$8)</f>
        <v>2240.9699208177881</v>
      </c>
      <c r="J327" s="11"/>
      <c r="K327">
        <f>IF(OR(AND(L328=0,L327&gt;0,S327=0,S326&gt;0),AND(L327=0,L326&gt;0,S327&gt;0,S326&gt;0),AND(L316=0,L315&gt;0,S315=0),AND(B327="February",C327&gt;=Personal!$G$28,C327&lt;=Personal!$G$28+5,L326&gt;0),AND(B327="February",MOD(C327-Personal!$G$28,5)=0,L326&gt;0)),K326+1,K326)</f>
        <v>1</v>
      </c>
      <c r="L327">
        <f>IF(AND(C327&gt;=Personal!$G$28,MAX(L$5:L326)&lt;$AO$8,OR(S326&gt;0,S327&gt;0)),L326+1,0)</f>
        <v>0</v>
      </c>
      <c r="M327" t="str">
        <f>IF(AND(C327&gt;=Personal!$G$28,MAX(L$5:L326)&lt;$AO$8,OR(S326&gt;0,S327&gt;0)),L326+1,"")</f>
        <v/>
      </c>
      <c r="N327">
        <f t="shared" si="411"/>
        <v>2049</v>
      </c>
      <c r="O327">
        <f t="shared" si="412"/>
        <v>66</v>
      </c>
      <c r="P327" s="11">
        <f t="shared" ref="P327:P390" si="420">I327*12</f>
        <v>26891.639049813457</v>
      </c>
      <c r="Q327" s="11">
        <f>$AD327*I327/(Calculations!$C$18^(A327-1+Calculations!$B$1/30))</f>
        <v>773.19137241417081</v>
      </c>
      <c r="R327" s="11">
        <f>IF(Q327=0,0,SUM(Q327:Q$1071)*I327/Q327)</f>
        <v>452889.03871423606</v>
      </c>
      <c r="S327" s="11">
        <f>IF(S326&gt;0,MAX((S326+I327/2)*(Calculations!$C$18-1)+S326-I327,0),IF(AND(Personal!$G$28=Valuation!C327,Personal!$G$28&gt;Valuation!C326),Personal!$G$26,0))</f>
        <v>0</v>
      </c>
      <c r="T327">
        <f t="shared" si="403"/>
        <v>0</v>
      </c>
      <c r="U327" s="11"/>
      <c r="V327" s="121">
        <f>VLOOKUP(E327,Rates2,5)*VLOOKUP(E327,Mort_Imp_Retirees,C327-'Mort Imp Cume'!$C$4+2)</f>
        <v>7.6671239646211153E-4</v>
      </c>
      <c r="W327" s="15">
        <f t="shared" si="413"/>
        <v>0.99923328760353791</v>
      </c>
      <c r="X327" s="121">
        <f>VLOOKUP(F327,Rates2,6)*VLOOKUP(F327,Mort_Imp_Survivors,C327-'Mort Imp Cume'!$C$4+2)</f>
        <v>3.1319041516899085E-4</v>
      </c>
      <c r="Y327" s="15">
        <f t="shared" si="414"/>
        <v>0.99968680958483103</v>
      </c>
      <c r="Z327" s="121">
        <f>VLOOKUP(F327,Rates2,7)*VLOOKUP(F327,Mort_Imp_Survivors,C327-'Mort Imp Cume'!$C$4+2)</f>
        <v>8.1019547776516325E-4</v>
      </c>
      <c r="AA327" s="15">
        <f t="shared" si="415"/>
        <v>0.99918980452223483</v>
      </c>
      <c r="AB327" s="68">
        <f>PRODUCT(W$4:W326)</f>
        <v>0.91790420863075928</v>
      </c>
      <c r="AC327" s="15">
        <f>PRODUCT(Y$4:Y326)</f>
        <v>0.95206877533387746</v>
      </c>
      <c r="AD327" s="15">
        <f>PRODUCT(AA$4:AA326)</f>
        <v>0.87549578563724795</v>
      </c>
      <c r="AE327" s="15">
        <f t="shared" si="404"/>
        <v>0.87390793578489889</v>
      </c>
      <c r="AF327" s="15">
        <f t="shared" si="405"/>
        <v>4.3996272845860343E-2</v>
      </c>
      <c r="AG327" s="15">
        <f t="shared" si="406"/>
        <v>6.6982619886492929E-4</v>
      </c>
      <c r="AH327" s="15">
        <f t="shared" si="407"/>
        <v>7.5441608355967735E-2</v>
      </c>
      <c r="AI327" s="15">
        <f t="shared" si="416"/>
        <v>6.6541830132730295E-3</v>
      </c>
      <c r="AJ327" s="15">
        <f t="shared" si="417"/>
        <v>7.0376853552194744E-4</v>
      </c>
      <c r="AK327" s="15">
        <f t="shared" si="408"/>
        <v>3.3482203915328394E-4</v>
      </c>
      <c r="AL327">
        <f>IF(AL326&gt;0,AL326+1,IF(AND(B327="January",C327&gt;=Personal!$G$28,F327&lt;=100,AL326=0),1,0))</f>
        <v>0</v>
      </c>
      <c r="AM327">
        <f t="shared" si="418"/>
        <v>0</v>
      </c>
    </row>
    <row r="328" spans="1:39" x14ac:dyDescent="0.2">
      <c r="A328">
        <f t="shared" si="409"/>
        <v>324</v>
      </c>
      <c r="B328" t="str">
        <f t="shared" si="346"/>
        <v>January</v>
      </c>
      <c r="C328">
        <f t="shared" si="401"/>
        <v>2050</v>
      </c>
      <c r="D328">
        <f t="shared" si="348"/>
        <v>205001</v>
      </c>
      <c r="E328">
        <f t="shared" ref="E328:F328" si="421">E316+1</f>
        <v>69</v>
      </c>
      <c r="F328">
        <f t="shared" si="421"/>
        <v>67</v>
      </c>
      <c r="G328" s="11">
        <f>G327*IF($B328="January",(1+IF(C328&gt;Personal!$L$18+1,Calculations!$B$14,Calculations!$B$13)),1)</f>
        <v>2768.3701601553626</v>
      </c>
      <c r="H328" s="11">
        <f>IF(AND(Career!$F$15="Yes",$E328=62,$E327=61),G328,H327*IF($B328="January",(1+IF(C328&gt;Personal!$L$18+1,Calculations!$C$14,Calculations!$C$13)),1))</f>
        <v>2584.7550791250624</v>
      </c>
      <c r="I328" s="11">
        <f>H328*(1-'Retiree Assumptions'!$F$8)</f>
        <v>2274.5844696300551</v>
      </c>
      <c r="J328" s="11"/>
      <c r="K328">
        <f>IF(OR(AND(L329=0,L328&gt;0,S328=0,S327&gt;0),AND(L328=0,L327&gt;0,S328&gt;0,S327&gt;0),AND(L317=0,L316&gt;0,S316=0),AND(B328="February",C328&gt;=Personal!$G$28,C328&lt;=Personal!$G$28+5,L327&gt;0),AND(B328="February",MOD(C328-Personal!$G$28,5)=0,L327&gt;0)),K327+1,K327)</f>
        <v>1</v>
      </c>
      <c r="L328">
        <f>IF(AND(C328&gt;=Personal!$G$28,MAX(L$5:L327)&lt;$AO$8,OR(S327&gt;0,S328&gt;0)),L327+1,0)</f>
        <v>1</v>
      </c>
      <c r="M328">
        <f>IF(AND(C328&gt;=Personal!$G$28,MAX(L$5:L327)&lt;$AO$8,OR(S327&gt;0,S328&gt;0)),L327+1,"")</f>
        <v>1</v>
      </c>
      <c r="N328">
        <f t="shared" si="411"/>
        <v>2050</v>
      </c>
      <c r="O328">
        <f t="shared" si="412"/>
        <v>67</v>
      </c>
      <c r="P328" s="11">
        <f t="shared" si="420"/>
        <v>27295.013635560659</v>
      </c>
      <c r="Q328" s="11">
        <f>$AD328*I328/(Calculations!$C$18^(A328-1+Calculations!$B$1/30))</f>
        <v>781.89604001739929</v>
      </c>
      <c r="R328" s="11">
        <f>IF(Q328=0,0,SUM(Q328:Q$1071)*I328/Q328)</f>
        <v>452315.57479188847</v>
      </c>
      <c r="S328" s="11">
        <f>IF(S327&gt;0,MAX((S327+I328/2)*(Calculations!$C$18-1)+S327-I328,0),IF(AND(Personal!$G$28=Valuation!C328,Personal!$G$28&gt;Valuation!C327),Personal!$G$26,0))</f>
        <v>300000</v>
      </c>
      <c r="T328">
        <f t="shared" si="403"/>
        <v>1</v>
      </c>
      <c r="U328" s="11"/>
      <c r="V328" s="121">
        <f>VLOOKUP(E328,Rates2,5)*VLOOKUP(E328,Mort_Imp_Retirees,C328-'Mort Imp Cume'!$C$4+2)</f>
        <v>8.6577749426329596E-4</v>
      </c>
      <c r="W328" s="15">
        <f t="shared" si="413"/>
        <v>0.99913422250573669</v>
      </c>
      <c r="X328" s="121">
        <f>VLOOKUP(F328,Rates2,6)*VLOOKUP(F328,Mort_Imp_Survivors,C328-'Mort Imp Cume'!$C$4+2)</f>
        <v>3.3614848246377676E-4</v>
      </c>
      <c r="Y328" s="15">
        <f t="shared" si="414"/>
        <v>0.99966385151753623</v>
      </c>
      <c r="Z328" s="121">
        <f>VLOOKUP(F328,Rates2,7)*VLOOKUP(F328,Mort_Imp_Survivors,C328-'Mort Imp Cume'!$C$4+2)</f>
        <v>8.7855473311525918E-4</v>
      </c>
      <c r="AA328" s="15">
        <f t="shared" si="415"/>
        <v>0.99912144526688473</v>
      </c>
      <c r="AB328" s="68">
        <f>PRODUCT(W$4:W327)</f>
        <v>0.91720044009523738</v>
      </c>
      <c r="AC328" s="15">
        <f>PRODUCT(Y$4:Y327)</f>
        <v>0.9517705965188612</v>
      </c>
      <c r="AD328" s="15">
        <f>PRODUCT(AA$4:AA327)</f>
        <v>0.87478646291092221</v>
      </c>
      <c r="AE328" s="15">
        <f t="shared" si="404"/>
        <v>0.87296440999680613</v>
      </c>
      <c r="AF328" s="15">
        <f t="shared" si="405"/>
        <v>4.423603009843128E-2</v>
      </c>
      <c r="AG328" s="15">
        <f t="shared" si="406"/>
        <v>7.5553888081841239E-4</v>
      </c>
      <c r="AH328" s="15">
        <f t="shared" si="407"/>
        <v>7.6050312104907328E-2</v>
      </c>
      <c r="AI328" s="15">
        <f t="shared" si="416"/>
        <v>6.7492477998552652E-3</v>
      </c>
      <c r="AJ328" s="15">
        <f t="shared" si="417"/>
        <v>7.9409149876284691E-4</v>
      </c>
      <c r="AK328" s="15">
        <f t="shared" si="408"/>
        <v>3.6026002331997166E-4</v>
      </c>
      <c r="AL328">
        <f>IF(AL327&gt;0,AL327+1,IF(AND(B328="January",C328&gt;=Personal!$G$28,F328&lt;=100,AL327=0),1,0))</f>
        <v>1</v>
      </c>
      <c r="AM328">
        <f t="shared" si="418"/>
        <v>1</v>
      </c>
    </row>
    <row r="329" spans="1:39" x14ac:dyDescent="0.2">
      <c r="A329">
        <f t="shared" si="409"/>
        <v>325</v>
      </c>
      <c r="B329" t="str">
        <f t="shared" si="346"/>
        <v>February</v>
      </c>
      <c r="C329">
        <f t="shared" si="401"/>
        <v>2050</v>
      </c>
      <c r="D329">
        <f t="shared" si="348"/>
        <v>205002</v>
      </c>
      <c r="E329">
        <f t="shared" ref="E329:F329" si="422">E317+1</f>
        <v>69</v>
      </c>
      <c r="F329">
        <f t="shared" si="422"/>
        <v>67</v>
      </c>
      <c r="G329" s="11">
        <f>G328*IF($B329="January",(1+IF(C329&gt;Personal!$L$18+1,Calculations!$B$14,Calculations!$B$13)),1)</f>
        <v>2768.3701601553626</v>
      </c>
      <c r="H329" s="11">
        <f>IF(AND(Career!$F$15="Yes",$E329=62,$E328=61),G329,H328*IF($B329="January",(1+IF(C329&gt;Personal!$L$18+1,Calculations!$C$14,Calculations!$C$13)),1))</f>
        <v>2584.7550791250624</v>
      </c>
      <c r="I329" s="11">
        <f>H329*(1-'Retiree Assumptions'!$F$8)</f>
        <v>2274.5844696300551</v>
      </c>
      <c r="J329" s="11"/>
      <c r="K329">
        <f>IF(OR(AND(L330=0,L329&gt;0,S329=0,S328&gt;0),AND(L329=0,L328&gt;0,S329&gt;0,S328&gt;0),AND(L318=0,L317&gt;0,S317=0),AND(B329="February",C329&gt;=Personal!$G$28,C329&lt;=Personal!$G$28+5,L328&gt;0),AND(B329="February",MOD(C329-Personal!$G$28,5)=0,L328&gt;0)),K328+1,K328)</f>
        <v>2</v>
      </c>
      <c r="L329">
        <f>IF(AND(C329&gt;=Personal!$G$28,MAX(L$5:L328)&lt;$AO$8,OR(S328&gt;0,S329&gt;0)),L328+1,0)</f>
        <v>2</v>
      </c>
      <c r="M329">
        <f>IF(AND(C329&gt;=Personal!$G$28,MAX(L$5:L328)&lt;$AO$8,OR(S328&gt;0,S329&gt;0)),L328+1,"")</f>
        <v>2</v>
      </c>
      <c r="N329">
        <f t="shared" si="411"/>
        <v>2050</v>
      </c>
      <c r="O329">
        <f t="shared" si="412"/>
        <v>67</v>
      </c>
      <c r="P329" s="11">
        <f t="shared" si="420"/>
        <v>27295.013635560659</v>
      </c>
      <c r="Q329" s="11">
        <f>$AD329*I329/(Calculations!$C$18^(A329-1+Calculations!$B$1/30))</f>
        <v>778.9602071495683</v>
      </c>
      <c r="R329" s="11">
        <f>IF(Q329=0,0,SUM(Q329:Q$1071)*I329/Q329)</f>
        <v>451737.15543972194</v>
      </c>
      <c r="S329" s="11">
        <f>IF(S328&gt;0,MAX((S328+I329/2)*(Calculations!$C$18-1)+S328-I329,0),IF(AND(Personal!$G$28=Valuation!C329,Personal!$G$28&gt;Valuation!C328),Personal!$G$26,0))</f>
        <v>298594.81291966443</v>
      </c>
      <c r="T329">
        <f t="shared" si="403"/>
        <v>1</v>
      </c>
      <c r="U329" s="11"/>
      <c r="V329" s="121">
        <f>VLOOKUP(E329,Rates2,5)*VLOOKUP(E329,Mort_Imp_Retirees,C329-'Mort Imp Cume'!$C$4+2)</f>
        <v>8.6577749426329596E-4</v>
      </c>
      <c r="W329" s="15">
        <f t="shared" si="413"/>
        <v>0.99913422250573669</v>
      </c>
      <c r="X329" s="121">
        <f>VLOOKUP(F329,Rates2,6)*VLOOKUP(F329,Mort_Imp_Survivors,C329-'Mort Imp Cume'!$C$4+2)</f>
        <v>3.3614848246377676E-4</v>
      </c>
      <c r="Y329" s="15">
        <f t="shared" si="414"/>
        <v>0.99966385151753623</v>
      </c>
      <c r="Z329" s="121">
        <f>VLOOKUP(F329,Rates2,7)*VLOOKUP(F329,Mort_Imp_Survivors,C329-'Mort Imp Cume'!$C$4+2)</f>
        <v>8.7855473311525918E-4</v>
      </c>
      <c r="AA329" s="15">
        <f t="shared" si="415"/>
        <v>0.99912144526688473</v>
      </c>
      <c r="AB329" s="68">
        <f>PRODUCT(W$4:W328)</f>
        <v>0.91640634859647452</v>
      </c>
      <c r="AC329" s="15">
        <f>PRODUCT(Y$4:Y328)</f>
        <v>0.95145066027718772</v>
      </c>
      <c r="AD329" s="15">
        <f>PRODUCT(AA$4:AA328)</f>
        <v>0.87401791512346672</v>
      </c>
      <c r="AE329" s="15">
        <f t="shared" si="404"/>
        <v>0.87191542545432232</v>
      </c>
      <c r="AF329" s="15">
        <f t="shared" si="405"/>
        <v>4.4490923142152174E-2</v>
      </c>
      <c r="AG329" s="15">
        <f t="shared" si="406"/>
        <v>7.5463099889545176E-4</v>
      </c>
      <c r="AH329" s="15">
        <f t="shared" si="407"/>
        <v>7.6739036624071083E-2</v>
      </c>
      <c r="AI329" s="15">
        <f t="shared" si="416"/>
        <v>6.8546147794544265E-3</v>
      </c>
      <c r="AJ329" s="15">
        <f t="shared" si="417"/>
        <v>7.9340399221483225E-4</v>
      </c>
      <c r="AK329" s="15">
        <f t="shared" si="408"/>
        <v>3.6051249094401158E-4</v>
      </c>
      <c r="AL329">
        <f>IF(AL328&gt;0,AL328+1,IF(AND(B329="January",C329&gt;=Personal!$G$28,F329&lt;=100,AL328=0),1,0))</f>
        <v>2</v>
      </c>
      <c r="AM329">
        <f t="shared" si="418"/>
        <v>1</v>
      </c>
    </row>
    <row r="330" spans="1:39" x14ac:dyDescent="0.2">
      <c r="A330">
        <f t="shared" si="409"/>
        <v>326</v>
      </c>
      <c r="B330" t="str">
        <f t="shared" si="346"/>
        <v>March</v>
      </c>
      <c r="C330">
        <f t="shared" si="401"/>
        <v>2050</v>
      </c>
      <c r="D330">
        <f t="shared" si="348"/>
        <v>205003</v>
      </c>
      <c r="E330">
        <f t="shared" ref="E330:F330" si="423">E318+1</f>
        <v>69</v>
      </c>
      <c r="F330">
        <f t="shared" si="423"/>
        <v>67</v>
      </c>
      <c r="G330" s="11">
        <f>G329*IF($B330="January",(1+IF(C330&gt;Personal!$L$18+1,Calculations!$B$14,Calculations!$B$13)),1)</f>
        <v>2768.3701601553626</v>
      </c>
      <c r="H330" s="11">
        <f>IF(AND(Career!$F$15="Yes",$E330=62,$E329=61),G330,H329*IF($B330="January",(1+IF(C330&gt;Personal!$L$18+1,Calculations!$C$14,Calculations!$C$13)),1))</f>
        <v>2584.7550791250624</v>
      </c>
      <c r="I330" s="11">
        <f>H330*(1-'Retiree Assumptions'!$F$8)</f>
        <v>2274.5844696300551</v>
      </c>
      <c r="J330" s="11"/>
      <c r="K330">
        <f>IF(OR(AND(L331=0,L330&gt;0,S330=0,S329&gt;0),AND(L330=0,L329&gt;0,S330&gt;0,S329&gt;0),AND(L319=0,L318&gt;0,S318=0),AND(B330="February",C330&gt;=Personal!$G$28,C330&lt;=Personal!$G$28+5,L329&gt;0),AND(B330="February",MOD(C330-Personal!$G$28,5)=0,L329&gt;0)),K329+1,K329)</f>
        <v>2</v>
      </c>
      <c r="L330">
        <f>IF(AND(C330&gt;=Personal!$G$28,MAX(L$5:L329)&lt;$AO$8,OR(S329&gt;0,S330&gt;0)),L329+1,0)</f>
        <v>3</v>
      </c>
      <c r="M330">
        <f>IF(AND(C330&gt;=Personal!$G$28,MAX(L$5:L329)&lt;$AO$8,OR(S329&gt;0,S330&gt;0)),L329+1,"")</f>
        <v>3</v>
      </c>
      <c r="N330">
        <f t="shared" si="411"/>
        <v>2050</v>
      </c>
      <c r="O330">
        <f t="shared" si="412"/>
        <v>67</v>
      </c>
      <c r="P330" s="11">
        <f t="shared" si="420"/>
        <v>27295.013635560659</v>
      </c>
      <c r="Q330" s="11">
        <f>$AD330*I330/(Calculations!$C$18^(A330-1+Calculations!$B$1/30))</f>
        <v>776.03539763290792</v>
      </c>
      <c r="R330" s="11">
        <f>IF(Q330=0,0,SUM(Q330:Q$1071)*I330/Q330)</f>
        <v>451156.55607562407</v>
      </c>
      <c r="S330" s="11">
        <f>IF(S329&gt;0,MAX((S329+I330/2)*(Calculations!$C$18-1)+S329-I330,0),IF(AND(Personal!$G$28=Valuation!C330,Personal!$G$28&gt;Valuation!C329),Personal!$G$26,0))</f>
        <v>297185.56899877603</v>
      </c>
      <c r="T330">
        <f t="shared" si="403"/>
        <v>1</v>
      </c>
      <c r="U330" s="11"/>
      <c r="V330" s="121">
        <f>VLOOKUP(E330,Rates2,5)*VLOOKUP(E330,Mort_Imp_Retirees,C330-'Mort Imp Cume'!$C$4+2)</f>
        <v>8.6577749426329596E-4</v>
      </c>
      <c r="W330" s="15">
        <f t="shared" si="413"/>
        <v>0.99913422250573669</v>
      </c>
      <c r="X330" s="121">
        <f>VLOOKUP(F330,Rates2,6)*VLOOKUP(F330,Mort_Imp_Survivors,C330-'Mort Imp Cume'!$C$4+2)</f>
        <v>3.3614848246377676E-4</v>
      </c>
      <c r="Y330" s="15">
        <f t="shared" si="414"/>
        <v>0.99966385151753623</v>
      </c>
      <c r="Z330" s="121">
        <f>VLOOKUP(F330,Rates2,7)*VLOOKUP(F330,Mort_Imp_Survivors,C330-'Mort Imp Cume'!$C$4+2)</f>
        <v>8.7855473311525918E-4</v>
      </c>
      <c r="AA330" s="15">
        <f t="shared" si="415"/>
        <v>0.99912144526688473</v>
      </c>
      <c r="AB330" s="68">
        <f>PRODUCT(W$4:W329)</f>
        <v>0.91561294460425968</v>
      </c>
      <c r="AC330" s="15">
        <f>PRODUCT(Y$4:Y329)</f>
        <v>0.95113083158159639</v>
      </c>
      <c r="AD330" s="15">
        <f>PRODUCT(AA$4:AA329)</f>
        <v>0.87325004254730743</v>
      </c>
      <c r="AE330" s="15">
        <f t="shared" si="404"/>
        <v>0.8708677014083237</v>
      </c>
      <c r="AF330" s="15">
        <f t="shared" si="405"/>
        <v>4.4745243195936021E-2</v>
      </c>
      <c r="AG330" s="15">
        <f t="shared" si="406"/>
        <v>7.5372420791513768E-4</v>
      </c>
      <c r="AH330" s="15">
        <f t="shared" si="407"/>
        <v>7.7426248179125759E-2</v>
      </c>
      <c r="AI330" s="15">
        <f t="shared" si="416"/>
        <v>6.9608072166145174E-3</v>
      </c>
      <c r="AJ330" s="15">
        <f t="shared" si="417"/>
        <v>7.9271708089451393E-4</v>
      </c>
      <c r="AK330" s="15">
        <f t="shared" si="408"/>
        <v>3.6076405306025315E-4</v>
      </c>
      <c r="AL330">
        <f>IF(AL329&gt;0,AL329+1,IF(AND(B330="January",C330&gt;=Personal!$G$28,F330&lt;=100,AL329=0),1,0))</f>
        <v>3</v>
      </c>
      <c r="AM330">
        <f t="shared" si="418"/>
        <v>1</v>
      </c>
    </row>
    <row r="331" spans="1:39" x14ac:dyDescent="0.2">
      <c r="A331">
        <f t="shared" si="409"/>
        <v>327</v>
      </c>
      <c r="B331" t="str">
        <f t="shared" si="346"/>
        <v>April</v>
      </c>
      <c r="C331">
        <f t="shared" si="401"/>
        <v>2050</v>
      </c>
      <c r="D331">
        <f t="shared" si="348"/>
        <v>205004</v>
      </c>
      <c r="E331">
        <f t="shared" ref="E331:F331" si="424">E319+1</f>
        <v>69</v>
      </c>
      <c r="F331">
        <f t="shared" si="424"/>
        <v>67</v>
      </c>
      <c r="G331" s="11">
        <f>G330*IF($B331="January",(1+IF(C331&gt;Personal!$L$18+1,Calculations!$B$14,Calculations!$B$13)),1)</f>
        <v>2768.3701601553626</v>
      </c>
      <c r="H331" s="11">
        <f>IF(AND(Career!$F$15="Yes",$E331=62,$E330=61),G331,H330*IF($B331="January",(1+IF(C331&gt;Personal!$L$18+1,Calculations!$C$14,Calculations!$C$13)),1))</f>
        <v>2584.7550791250624</v>
      </c>
      <c r="I331" s="11">
        <f>H331*(1-'Retiree Assumptions'!$F$8)</f>
        <v>2274.5844696300551</v>
      </c>
      <c r="J331" s="11"/>
      <c r="K331">
        <f>IF(OR(AND(L332=0,L331&gt;0,S331=0,S330&gt;0),AND(L331=0,L330&gt;0,S331&gt;0,S330&gt;0),AND(L320=0,L319&gt;0,S319=0),AND(B331="February",C331&gt;=Personal!$G$28,C331&lt;=Personal!$G$28+5,L330&gt;0),AND(B331="February",MOD(C331-Personal!$G$28,5)=0,L330&gt;0)),K330+1,K330)</f>
        <v>2</v>
      </c>
      <c r="L331">
        <f>IF(AND(C331&gt;=Personal!$G$28,MAX(L$5:L330)&lt;$AO$8,OR(S330&gt;0,S331&gt;0)),L330+1,0)</f>
        <v>4</v>
      </c>
      <c r="M331">
        <f>IF(AND(C331&gt;=Personal!$G$28,MAX(L$5:L330)&lt;$AO$8,OR(S330&gt;0,S331&gt;0)),L330+1,"")</f>
        <v>4</v>
      </c>
      <c r="N331">
        <f t="shared" si="411"/>
        <v>2050</v>
      </c>
      <c r="O331">
        <f t="shared" si="412"/>
        <v>67</v>
      </c>
      <c r="P331" s="11">
        <f t="shared" si="420"/>
        <v>27295.013635560659</v>
      </c>
      <c r="Q331" s="11">
        <f>$AD331*I331/(Calculations!$C$18^(A331-1+Calculations!$B$1/30))</f>
        <v>773.12157007736721</v>
      </c>
      <c r="R331" s="11">
        <f>IF(Q331=0,0,SUM(Q331:Q$1071)*I331/Q331)</f>
        <v>450573.76848332107</v>
      </c>
      <c r="S331" s="11">
        <f>IF(S330&gt;0,MAX((S330+I331/2)*(Calculations!$C$18-1)+S330-I331,0),IF(AND(Personal!$G$28=Valuation!C331,Personal!$G$28&gt;Valuation!C330),Personal!$G$26,0))</f>
        <v>295772.25652504712</v>
      </c>
      <c r="T331">
        <f t="shared" si="403"/>
        <v>1</v>
      </c>
      <c r="U331" s="11"/>
      <c r="V331" s="121">
        <f>VLOOKUP(E331,Rates2,5)*VLOOKUP(E331,Mort_Imp_Retirees,C331-'Mort Imp Cume'!$C$4+2)</f>
        <v>8.6577749426329596E-4</v>
      </c>
      <c r="W331" s="15">
        <f t="shared" si="413"/>
        <v>0.99913422250573669</v>
      </c>
      <c r="X331" s="121">
        <f>VLOOKUP(F331,Rates2,6)*VLOOKUP(F331,Mort_Imp_Survivors,C331-'Mort Imp Cume'!$C$4+2)</f>
        <v>3.3614848246377676E-4</v>
      </c>
      <c r="Y331" s="15">
        <f t="shared" si="414"/>
        <v>0.99966385151753623</v>
      </c>
      <c r="Z331" s="121">
        <f>VLOOKUP(F331,Rates2,7)*VLOOKUP(F331,Mort_Imp_Survivors,C331-'Mort Imp Cume'!$C$4+2)</f>
        <v>8.7855473311525918E-4</v>
      </c>
      <c r="AA331" s="15">
        <f t="shared" si="415"/>
        <v>0.99912144526688473</v>
      </c>
      <c r="AB331" s="68">
        <f>PRODUCT(W$4:W330)</f>
        <v>0.91482022752336511</v>
      </c>
      <c r="AC331" s="15">
        <f>PRODUCT(Y$4:Y330)</f>
        <v>0.95081111039593569</v>
      </c>
      <c r="AD331" s="15">
        <f>PRODUCT(AA$4:AA330)</f>
        <v>0.87248284458923442</v>
      </c>
      <c r="AE331" s="15">
        <f t="shared" si="404"/>
        <v>0.86982123634415331</v>
      </c>
      <c r="AF331" s="15">
        <f t="shared" si="405"/>
        <v>4.49989911792118E-2</v>
      </c>
      <c r="AG331" s="15">
        <f t="shared" si="406"/>
        <v>7.5281850656655491E-4</v>
      </c>
      <c r="AH331" s="15">
        <f t="shared" si="407"/>
        <v>7.8111949190235772E-2</v>
      </c>
      <c r="AI331" s="15">
        <f t="shared" si="416"/>
        <v>7.0678232863991136E-3</v>
      </c>
      <c r="AJ331" s="15">
        <f t="shared" si="417"/>
        <v>7.9203076428655732E-4</v>
      </c>
      <c r="AK331" s="15">
        <f t="shared" si="408"/>
        <v>3.610147112857935E-4</v>
      </c>
      <c r="AL331">
        <f>IF(AL330&gt;0,AL330+1,IF(AND(B331="January",C331&gt;=Personal!$G$28,F331&lt;=100,AL330=0),1,0))</f>
        <v>4</v>
      </c>
      <c r="AM331">
        <f t="shared" si="418"/>
        <v>1</v>
      </c>
    </row>
    <row r="332" spans="1:39" x14ac:dyDescent="0.2">
      <c r="A332">
        <f t="shared" si="409"/>
        <v>328</v>
      </c>
      <c r="B332" t="str">
        <f t="shared" si="346"/>
        <v>May</v>
      </c>
      <c r="C332">
        <f t="shared" si="401"/>
        <v>2050</v>
      </c>
      <c r="D332">
        <f t="shared" si="348"/>
        <v>205005</v>
      </c>
      <c r="E332">
        <f t="shared" ref="E332:F332" si="425">E320+1</f>
        <v>69</v>
      </c>
      <c r="F332">
        <f t="shared" si="425"/>
        <v>67</v>
      </c>
      <c r="G332" s="11">
        <f>G331*IF($B332="January",(1+IF(C332&gt;Personal!$L$18+1,Calculations!$B$14,Calculations!$B$13)),1)</f>
        <v>2768.3701601553626</v>
      </c>
      <c r="H332" s="11">
        <f>IF(AND(Career!$F$15="Yes",$E332=62,$E331=61),G332,H331*IF($B332="January",(1+IF(C332&gt;Personal!$L$18+1,Calculations!$C$14,Calculations!$C$13)),1))</f>
        <v>2584.7550791250624</v>
      </c>
      <c r="I332" s="11">
        <f>H332*(1-'Retiree Assumptions'!$F$8)</f>
        <v>2274.5844696300551</v>
      </c>
      <c r="J332" s="11"/>
      <c r="K332">
        <f>IF(OR(AND(L333=0,L332&gt;0,S332=0,S331&gt;0),AND(L332=0,L331&gt;0,S332&gt;0,S331&gt;0),AND(L321=0,L320&gt;0,S320=0),AND(B332="February",C332&gt;=Personal!$G$28,C332&lt;=Personal!$G$28+5,L331&gt;0),AND(B332="February",MOD(C332-Personal!$G$28,5)=0,L331&gt;0)),K331+1,K331)</f>
        <v>2</v>
      </c>
      <c r="L332">
        <f>IF(AND(C332&gt;=Personal!$G$28,MAX(L$5:L331)&lt;$AO$8,OR(S331&gt;0,S332&gt;0)),L331+1,0)</f>
        <v>5</v>
      </c>
      <c r="M332">
        <f>IF(AND(C332&gt;=Personal!$G$28,MAX(L$5:L331)&lt;$AO$8,OR(S331&gt;0,S332&gt;0)),L331+1,"")</f>
        <v>5</v>
      </c>
      <c r="N332">
        <f t="shared" si="411"/>
        <v>2050</v>
      </c>
      <c r="O332">
        <f t="shared" si="412"/>
        <v>67</v>
      </c>
      <c r="P332" s="11">
        <f t="shared" si="420"/>
        <v>27295.013635560659</v>
      </c>
      <c r="Q332" s="11">
        <f>$AD332*I332/(Calculations!$C$18^(A332-1+Calculations!$B$1/30))</f>
        <v>770.2186832483053</v>
      </c>
      <c r="R332" s="11">
        <f>IF(Q332=0,0,SUM(Q332:Q$1071)*I332/Q332)</f>
        <v>449988.78441557195</v>
      </c>
      <c r="S332" s="11">
        <f>IF(S331&gt;0,MAX((S331+I332/2)*(Calculations!$C$18-1)+S331-I332,0),IF(AND(Personal!$G$28=Valuation!C332,Personal!$G$28&gt;Valuation!C331),Personal!$G$26,0))</f>
        <v>294354.86375237617</v>
      </c>
      <c r="T332">
        <f t="shared" si="403"/>
        <v>1</v>
      </c>
      <c r="U332" s="11"/>
      <c r="V332" s="121">
        <f>VLOOKUP(E332,Rates2,5)*VLOOKUP(E332,Mort_Imp_Retirees,C332-'Mort Imp Cume'!$C$4+2)</f>
        <v>8.6577749426329596E-4</v>
      </c>
      <c r="W332" s="15">
        <f t="shared" si="413"/>
        <v>0.99913422250573669</v>
      </c>
      <c r="X332" s="121">
        <f>VLOOKUP(F332,Rates2,6)*VLOOKUP(F332,Mort_Imp_Survivors,C332-'Mort Imp Cume'!$C$4+2)</f>
        <v>3.3614848246377676E-4</v>
      </c>
      <c r="Y332" s="15">
        <f t="shared" si="414"/>
        <v>0.99966385151753623</v>
      </c>
      <c r="Z332" s="121">
        <f>VLOOKUP(F332,Rates2,7)*VLOOKUP(F332,Mort_Imp_Survivors,C332-'Mort Imp Cume'!$C$4+2)</f>
        <v>8.7855473311525918E-4</v>
      </c>
      <c r="AA332" s="15">
        <f t="shared" si="415"/>
        <v>0.99912144526688473</v>
      </c>
      <c r="AB332" s="68">
        <f>PRODUCT(W$4:W331)</f>
        <v>0.91402819675907854</v>
      </c>
      <c r="AC332" s="15">
        <f>PRODUCT(Y$4:Y331)</f>
        <v>0.95049149668406641</v>
      </c>
      <c r="AD332" s="15">
        <f>PRODUCT(AA$4:AA331)</f>
        <v>0.87171632065655869</v>
      </c>
      <c r="AE332" s="15">
        <f t="shared" si="404"/>
        <v>0.86877602874897486</v>
      </c>
      <c r="AF332" s="15">
        <f t="shared" si="405"/>
        <v>4.5252168010103642E-2</v>
      </c>
      <c r="AG332" s="15">
        <f t="shared" si="406"/>
        <v>7.519138935403642E-4</v>
      </c>
      <c r="AH332" s="15">
        <f t="shared" si="407"/>
        <v>7.8796142074128384E-2</v>
      </c>
      <c r="AI332" s="15">
        <f t="shared" si="416"/>
        <v>7.1756611667931069E-3</v>
      </c>
      <c r="AJ332" s="15">
        <f t="shared" si="417"/>
        <v>7.9134504187607384E-4</v>
      </c>
      <c r="AK332" s="15">
        <f t="shared" si="408"/>
        <v>3.6126446723532229E-4</v>
      </c>
      <c r="AL332">
        <f>IF(AL331&gt;0,AL331+1,IF(AND(B332="January",C332&gt;=Personal!$G$28,F332&lt;=100,AL331=0),1,0))</f>
        <v>5</v>
      </c>
      <c r="AM332">
        <f t="shared" si="418"/>
        <v>1</v>
      </c>
    </row>
    <row r="333" spans="1:39" x14ac:dyDescent="0.2">
      <c r="A333">
        <f t="shared" si="409"/>
        <v>329</v>
      </c>
      <c r="B333" t="str">
        <f t="shared" si="346"/>
        <v>June</v>
      </c>
      <c r="C333">
        <f t="shared" si="401"/>
        <v>2050</v>
      </c>
      <c r="D333">
        <f t="shared" si="348"/>
        <v>205006</v>
      </c>
      <c r="E333">
        <f t="shared" ref="E333:F333" si="426">E321+1</f>
        <v>69</v>
      </c>
      <c r="F333">
        <f t="shared" si="426"/>
        <v>67</v>
      </c>
      <c r="G333" s="11">
        <f>G332*IF($B333="January",(1+IF(C333&gt;Personal!$L$18+1,Calculations!$B$14,Calculations!$B$13)),1)</f>
        <v>2768.3701601553626</v>
      </c>
      <c r="H333" s="11">
        <f>IF(AND(Career!$F$15="Yes",$E333=62,$E332=61),G333,H332*IF($B333="January",(1+IF(C333&gt;Personal!$L$18+1,Calculations!$C$14,Calculations!$C$13)),1))</f>
        <v>2584.7550791250624</v>
      </c>
      <c r="I333" s="11">
        <f>H333*(1-'Retiree Assumptions'!$F$8)</f>
        <v>2274.5844696300551</v>
      </c>
      <c r="J333" s="11"/>
      <c r="K333">
        <f>IF(OR(AND(L334=0,L333&gt;0,S333=0,S332&gt;0),AND(L333=0,L332&gt;0,S333&gt;0,S332&gt;0),AND(L322=0,L321&gt;0,S321=0),AND(B333="February",C333&gt;=Personal!$G$28,C333&lt;=Personal!$G$28+5,L332&gt;0),AND(B333="February",MOD(C333-Personal!$G$28,5)=0,L332&gt;0)),K332+1,K332)</f>
        <v>2</v>
      </c>
      <c r="L333">
        <f>IF(AND(C333&gt;=Personal!$G$28,MAX(L$5:L332)&lt;$AO$8,OR(S332&gt;0,S333&gt;0)),L332+1,0)</f>
        <v>6</v>
      </c>
      <c r="M333">
        <f>IF(AND(C333&gt;=Personal!$G$28,MAX(L$5:L332)&lt;$AO$8,OR(S332&gt;0,S333&gt;0)),L332+1,"")</f>
        <v>6</v>
      </c>
      <c r="N333">
        <f t="shared" si="411"/>
        <v>2050</v>
      </c>
      <c r="O333">
        <f t="shared" si="412"/>
        <v>67</v>
      </c>
      <c r="P333" s="11">
        <f t="shared" si="420"/>
        <v>27295.013635560659</v>
      </c>
      <c r="Q333" s="11">
        <f>$AD333*I333/(Calculations!$C$18^(A333-1+Calculations!$B$1/30))</f>
        <v>767.32669606590753</v>
      </c>
      <c r="R333" s="11">
        <f>IF(Q333=0,0,SUM(Q333:Q$1071)*I333/Q333)</f>
        <v>449401.59559405316</v>
      </c>
      <c r="S333" s="11">
        <f>IF(S332&gt;0,MAX((S332+I333/2)*(Calculations!$C$18-1)+S332-I333,0),IF(AND(Personal!$G$28=Valuation!C333,Personal!$G$28&gt;Valuation!C332),Personal!$G$26,0))</f>
        <v>292933.37890075007</v>
      </c>
      <c r="T333">
        <f t="shared" si="403"/>
        <v>1</v>
      </c>
      <c r="U333" s="11"/>
      <c r="V333" s="121">
        <f>VLOOKUP(E333,Rates2,5)*VLOOKUP(E333,Mort_Imp_Retirees,C333-'Mort Imp Cume'!$C$4+2)</f>
        <v>8.6577749426329596E-4</v>
      </c>
      <c r="W333" s="15">
        <f t="shared" si="413"/>
        <v>0.99913422250573669</v>
      </c>
      <c r="X333" s="121">
        <f>VLOOKUP(F333,Rates2,6)*VLOOKUP(F333,Mort_Imp_Survivors,C333-'Mort Imp Cume'!$C$4+2)</f>
        <v>3.3614848246377676E-4</v>
      </c>
      <c r="Y333" s="15">
        <f t="shared" si="414"/>
        <v>0.99966385151753623</v>
      </c>
      <c r="Z333" s="121">
        <f>VLOOKUP(F333,Rates2,7)*VLOOKUP(F333,Mort_Imp_Survivors,C333-'Mort Imp Cume'!$C$4+2)</f>
        <v>8.7855473311525918E-4</v>
      </c>
      <c r="AA333" s="15">
        <f t="shared" si="415"/>
        <v>0.99912144526688473</v>
      </c>
      <c r="AB333" s="68">
        <f>PRODUCT(W$4:W332)</f>
        <v>0.91323685171720248</v>
      </c>
      <c r="AC333" s="15">
        <f>PRODUCT(Y$4:Y332)</f>
        <v>0.95017199040986133</v>
      </c>
      <c r="AD333" s="15">
        <f>PRODUCT(AA$4:AA332)</f>
        <v>0.87095047015711202</v>
      </c>
      <c r="AE333" s="15">
        <f t="shared" si="404"/>
        <v>0.8677320771117697</v>
      </c>
      <c r="AF333" s="15">
        <f t="shared" si="405"/>
        <v>4.5504774605432806E-2</v>
      </c>
      <c r="AG333" s="15">
        <f t="shared" si="406"/>
        <v>7.5101036752879915E-4</v>
      </c>
      <c r="AH333" s="15">
        <f t="shared" si="407"/>
        <v>7.9478829244098298E-2</v>
      </c>
      <c r="AI333" s="15">
        <f t="shared" si="416"/>
        <v>7.2843190386991941E-3</v>
      </c>
      <c r="AJ333" s="15">
        <f t="shared" si="417"/>
        <v>7.9065991314862072E-4</v>
      </c>
      <c r="AK333" s="15">
        <f t="shared" si="408"/>
        <v>3.6151332252112433E-4</v>
      </c>
      <c r="AL333">
        <f>IF(AL332&gt;0,AL332+1,IF(AND(B333="January",C333&gt;=Personal!$G$28,F333&lt;=100,AL332=0),1,0))</f>
        <v>6</v>
      </c>
      <c r="AM333">
        <f t="shared" si="418"/>
        <v>1</v>
      </c>
    </row>
    <row r="334" spans="1:39" x14ac:dyDescent="0.2">
      <c r="A334">
        <f t="shared" si="409"/>
        <v>330</v>
      </c>
      <c r="B334" t="str">
        <f t="shared" si="346"/>
        <v>July</v>
      </c>
      <c r="C334">
        <f t="shared" si="401"/>
        <v>2050</v>
      </c>
      <c r="D334">
        <f t="shared" si="348"/>
        <v>205007</v>
      </c>
      <c r="E334">
        <f t="shared" ref="E334:F334" si="427">E322+1</f>
        <v>69</v>
      </c>
      <c r="F334">
        <f t="shared" si="427"/>
        <v>67</v>
      </c>
      <c r="G334" s="11">
        <f>G333*IF($B334="January",(1+IF(C334&gt;Personal!$L$18+1,Calculations!$B$14,Calculations!$B$13)),1)</f>
        <v>2768.3701601553626</v>
      </c>
      <c r="H334" s="11">
        <f>IF(AND(Career!$F$15="Yes",$E334=62,$E333=61),G334,H333*IF($B334="January",(1+IF(C334&gt;Personal!$L$18+1,Calculations!$C$14,Calculations!$C$13)),1))</f>
        <v>2584.7550791250624</v>
      </c>
      <c r="I334" s="11">
        <f>H334*(1-'Retiree Assumptions'!$F$8)</f>
        <v>2274.5844696300551</v>
      </c>
      <c r="J334" s="11"/>
      <c r="K334">
        <f>IF(OR(AND(L335=0,L334&gt;0,S334=0,S333&gt;0),AND(L334=0,L333&gt;0,S334&gt;0,S333&gt;0),AND(L323=0,L322&gt;0,S322=0),AND(B334="February",C334&gt;=Personal!$G$28,C334&lt;=Personal!$G$28+5,L333&gt;0),AND(B334="February",MOD(C334-Personal!$G$28,5)=0,L333&gt;0)),K333+1,K333)</f>
        <v>2</v>
      </c>
      <c r="L334">
        <f>IF(AND(C334&gt;=Personal!$G$28,MAX(L$5:L333)&lt;$AO$8,OR(S333&gt;0,S334&gt;0)),L333+1,0)</f>
        <v>7</v>
      </c>
      <c r="M334">
        <f>IF(AND(C334&gt;=Personal!$G$28,MAX(L$5:L333)&lt;$AO$8,OR(S333&gt;0,S334&gt;0)),L333+1,"")</f>
        <v>7</v>
      </c>
      <c r="N334">
        <f t="shared" si="411"/>
        <v>2050</v>
      </c>
      <c r="O334">
        <f t="shared" si="412"/>
        <v>67</v>
      </c>
      <c r="P334" s="11">
        <f t="shared" si="420"/>
        <v>27295.013635560659</v>
      </c>
      <c r="Q334" s="11">
        <f>$AD334*I334/(Calculations!$C$18^(A334-1+Calculations!$B$1/30))</f>
        <v>764.44556760460443</v>
      </c>
      <c r="R334" s="11">
        <f>IF(Q334=0,0,SUM(Q334:Q$1071)*I334/Q334)</f>
        <v>448812.19370924029</v>
      </c>
      <c r="S334" s="11">
        <f>IF(S333&gt;0,MAX((S333+I334/2)*(Calculations!$C$18-1)+S333-I334,0),IF(AND(Personal!$G$28=Valuation!C334,Personal!$G$28&gt;Valuation!C333),Personal!$G$26,0))</f>
        <v>291507.79015614628</v>
      </c>
      <c r="T334">
        <f t="shared" si="403"/>
        <v>1</v>
      </c>
      <c r="U334" s="11"/>
      <c r="V334" s="121">
        <f>VLOOKUP(E334,Rates2,5)*VLOOKUP(E334,Mort_Imp_Retirees,C334-'Mort Imp Cume'!$C$4+2)</f>
        <v>8.6577749426329596E-4</v>
      </c>
      <c r="W334" s="15">
        <f t="shared" si="413"/>
        <v>0.99913422250573669</v>
      </c>
      <c r="X334" s="121">
        <f>VLOOKUP(F334,Rates2,6)*VLOOKUP(F334,Mort_Imp_Survivors,C334-'Mort Imp Cume'!$C$4+2)</f>
        <v>3.3614848246377676E-4</v>
      </c>
      <c r="Y334" s="15">
        <f t="shared" si="414"/>
        <v>0.99966385151753623</v>
      </c>
      <c r="Z334" s="121">
        <f>VLOOKUP(F334,Rates2,7)*VLOOKUP(F334,Mort_Imp_Survivors,C334-'Mort Imp Cume'!$C$4+2)</f>
        <v>8.7855473311525918E-4</v>
      </c>
      <c r="AA334" s="15">
        <f t="shared" si="415"/>
        <v>0.99912144526688473</v>
      </c>
      <c r="AB334" s="68">
        <f>PRODUCT(W$4:W333)</f>
        <v>0.91244619180405384</v>
      </c>
      <c r="AC334" s="15">
        <f>PRODUCT(Y$4:Y333)</f>
        <v>0.94985259153720547</v>
      </c>
      <c r="AD334" s="15">
        <f>PRODUCT(AA$4:AA333)</f>
        <v>0.87018529249924648</v>
      </c>
      <c r="AE334" s="15">
        <f t="shared" si="404"/>
        <v>0.86668937992333461</v>
      </c>
      <c r="AF334" s="15">
        <f t="shared" si="405"/>
        <v>4.5756811880719249E-2</v>
      </c>
      <c r="AG334" s="15">
        <f t="shared" si="406"/>
        <v>7.5010792722566525E-4</v>
      </c>
      <c r="AH334" s="15">
        <f t="shared" si="407"/>
        <v>8.0160013110012238E-2</v>
      </c>
      <c r="AI334" s="15">
        <f t="shared" si="416"/>
        <v>7.3937950859338936E-3</v>
      </c>
      <c r="AJ334" s="15">
        <f t="shared" si="417"/>
        <v>7.8997537759020048E-4</v>
      </c>
      <c r="AK334" s="15">
        <f t="shared" si="408"/>
        <v>3.6176127875308306E-4</v>
      </c>
      <c r="AL334">
        <f>IF(AL333&gt;0,AL333+1,IF(AND(B334="January",C334&gt;=Personal!$G$28,F334&lt;=100,AL333=0),1,0))</f>
        <v>7</v>
      </c>
      <c r="AM334">
        <f t="shared" si="418"/>
        <v>1</v>
      </c>
    </row>
    <row r="335" spans="1:39" x14ac:dyDescent="0.2">
      <c r="A335">
        <f t="shared" si="409"/>
        <v>331</v>
      </c>
      <c r="B335" t="str">
        <f t="shared" si="346"/>
        <v>August</v>
      </c>
      <c r="C335">
        <f t="shared" si="401"/>
        <v>2050</v>
      </c>
      <c r="D335">
        <f t="shared" si="348"/>
        <v>205008</v>
      </c>
      <c r="E335">
        <f t="shared" ref="E335:F335" si="428">E323+1</f>
        <v>69</v>
      </c>
      <c r="F335">
        <f t="shared" si="428"/>
        <v>67</v>
      </c>
      <c r="G335" s="11">
        <f>G334*IF($B335="January",(1+IF(C335&gt;Personal!$L$18+1,Calculations!$B$14,Calculations!$B$13)),1)</f>
        <v>2768.3701601553626</v>
      </c>
      <c r="H335" s="11">
        <f>IF(AND(Career!$F$15="Yes",$E335=62,$E334=61),G335,H334*IF($B335="January",(1+IF(C335&gt;Personal!$L$18+1,Calculations!$C$14,Calculations!$C$13)),1))</f>
        <v>2584.7550791250624</v>
      </c>
      <c r="I335" s="11">
        <f>H335*(1-'Retiree Assumptions'!$F$8)</f>
        <v>2274.5844696300551</v>
      </c>
      <c r="J335" s="11"/>
      <c r="K335">
        <f>IF(OR(AND(L336=0,L335&gt;0,S335=0,S334&gt;0),AND(L335=0,L334&gt;0,S335&gt;0,S334&gt;0),AND(L324=0,L323&gt;0,S323=0),AND(B335="February",C335&gt;=Personal!$G$28,C335&lt;=Personal!$G$28+5,L334&gt;0),AND(B335="February",MOD(C335-Personal!$G$28,5)=0,L334&gt;0)),K334+1,K334)</f>
        <v>2</v>
      </c>
      <c r="L335">
        <f>IF(AND(C335&gt;=Personal!$G$28,MAX(L$5:L334)&lt;$AO$8,OR(S334&gt;0,S335&gt;0)),L334+1,0)</f>
        <v>8</v>
      </c>
      <c r="M335">
        <f>IF(AND(C335&gt;=Personal!$G$28,MAX(L$5:L334)&lt;$AO$8,OR(S334&gt;0,S335&gt;0)),L334+1,"")</f>
        <v>8</v>
      </c>
      <c r="N335">
        <f t="shared" si="411"/>
        <v>2050</v>
      </c>
      <c r="O335">
        <f t="shared" si="412"/>
        <v>67</v>
      </c>
      <c r="P335" s="11">
        <f t="shared" si="420"/>
        <v>27295.013635560659</v>
      </c>
      <c r="Q335" s="11">
        <f>$AD335*I335/(Calculations!$C$18^(A335-1+Calculations!$B$1/30))</f>
        <v>761.5752570924916</v>
      </c>
      <c r="R335" s="11">
        <f>IF(Q335=0,0,SUM(Q335:Q$1071)*I335/Q335)</f>
        <v>448220.57042029168</v>
      </c>
      <c r="S335" s="11">
        <f>IF(S334&gt;0,MAX((S334+I335/2)*(Calculations!$C$18-1)+S334-I335,0),IF(AND(Personal!$G$28=Valuation!C335,Personal!$G$28&gt;Valuation!C334),Personal!$G$26,0))</f>
        <v>290078.08567043464</v>
      </c>
      <c r="T335">
        <f t="shared" si="403"/>
        <v>1</v>
      </c>
      <c r="U335" s="11"/>
      <c r="V335" s="121">
        <f>VLOOKUP(E335,Rates2,5)*VLOOKUP(E335,Mort_Imp_Retirees,C335-'Mort Imp Cume'!$C$4+2)</f>
        <v>8.6577749426329596E-4</v>
      </c>
      <c r="W335" s="15">
        <f t="shared" si="413"/>
        <v>0.99913422250573669</v>
      </c>
      <c r="X335" s="121">
        <f>VLOOKUP(F335,Rates2,6)*VLOOKUP(F335,Mort_Imp_Survivors,C335-'Mort Imp Cume'!$C$4+2)</f>
        <v>3.3614848246377676E-4</v>
      </c>
      <c r="Y335" s="15">
        <f t="shared" si="414"/>
        <v>0.99966385151753623</v>
      </c>
      <c r="Z335" s="121">
        <f>VLOOKUP(F335,Rates2,7)*VLOOKUP(F335,Mort_Imp_Survivors,C335-'Mort Imp Cume'!$C$4+2)</f>
        <v>8.7855473311525918E-4</v>
      </c>
      <c r="AA335" s="15">
        <f t="shared" si="415"/>
        <v>0.99912144526688473</v>
      </c>
      <c r="AB335" s="68">
        <f>PRODUCT(W$4:W334)</f>
        <v>0.91165621642646366</v>
      </c>
      <c r="AC335" s="15">
        <f>PRODUCT(Y$4:Y334)</f>
        <v>0.94953330002999592</v>
      </c>
      <c r="AD335" s="15">
        <f>PRODUCT(AA$4:AA334)</f>
        <v>0.86942078709183401</v>
      </c>
      <c r="AE335" s="15">
        <f t="shared" si="404"/>
        <v>0.86564793567628018</v>
      </c>
      <c r="AF335" s="15">
        <f t="shared" si="405"/>
        <v>4.6008280750183449E-2</v>
      </c>
      <c r="AG335" s="15">
        <f t="shared" si="406"/>
        <v>7.4920657132633692E-4</v>
      </c>
      <c r="AH335" s="15">
        <f t="shared" si="407"/>
        <v>8.0839696078313525E-2</v>
      </c>
      <c r="AI335" s="15">
        <f t="shared" si="416"/>
        <v>7.5040874952228415E-3</v>
      </c>
      <c r="AJ335" s="15">
        <f t="shared" si="417"/>
        <v>7.892914346872607E-4</v>
      </c>
      <c r="AK335" s="15">
        <f t="shared" si="408"/>
        <v>3.62008337538684E-4</v>
      </c>
      <c r="AL335">
        <f>IF(AL334&gt;0,AL334+1,IF(AND(B335="January",C335&gt;=Personal!$G$28,F335&lt;=100,AL334=0),1,0))</f>
        <v>8</v>
      </c>
      <c r="AM335">
        <f t="shared" si="418"/>
        <v>1</v>
      </c>
    </row>
    <row r="336" spans="1:39" x14ac:dyDescent="0.2">
      <c r="A336">
        <f t="shared" si="409"/>
        <v>332</v>
      </c>
      <c r="B336" t="str">
        <f t="shared" ref="B336:B399" si="429">B324</f>
        <v>September</v>
      </c>
      <c r="C336">
        <f t="shared" si="401"/>
        <v>2050</v>
      </c>
      <c r="D336">
        <f t="shared" si="348"/>
        <v>205009</v>
      </c>
      <c r="E336">
        <f t="shared" ref="E336:F336" si="430">E324+1</f>
        <v>69</v>
      </c>
      <c r="F336">
        <f t="shared" si="430"/>
        <v>67</v>
      </c>
      <c r="G336" s="11">
        <f>G335*IF($B336="January",(1+IF(C336&gt;Personal!$L$18+1,Calculations!$B$14,Calculations!$B$13)),1)</f>
        <v>2768.3701601553626</v>
      </c>
      <c r="H336" s="11">
        <f>IF(AND(Career!$F$15="Yes",$E336=62,$E335=61),G336,H335*IF($B336="January",(1+IF(C336&gt;Personal!$L$18+1,Calculations!$C$14,Calculations!$C$13)),1))</f>
        <v>2584.7550791250624</v>
      </c>
      <c r="I336" s="11">
        <f>H336*(1-'Retiree Assumptions'!$F$8)</f>
        <v>2274.5844696300551</v>
      </c>
      <c r="J336" s="11"/>
      <c r="K336">
        <f>IF(OR(AND(L337=0,L336&gt;0,S336=0,S335&gt;0),AND(L336=0,L335&gt;0,S336&gt;0,S335&gt;0),AND(L325=0,L324&gt;0,S324=0),AND(B336="February",C336&gt;=Personal!$G$28,C336&lt;=Personal!$G$28+5,L335&gt;0),AND(B336="February",MOD(C336-Personal!$G$28,5)=0,L335&gt;0)),K335+1,K335)</f>
        <v>2</v>
      </c>
      <c r="L336">
        <f>IF(AND(C336&gt;=Personal!$G$28,MAX(L$5:L335)&lt;$AO$8,OR(S335&gt;0,S336&gt;0)),L335+1,0)</f>
        <v>9</v>
      </c>
      <c r="M336">
        <f>IF(AND(C336&gt;=Personal!$G$28,MAX(L$5:L335)&lt;$AO$8,OR(S335&gt;0,S336&gt;0)),L335+1,"")</f>
        <v>9</v>
      </c>
      <c r="N336">
        <f t="shared" si="411"/>
        <v>2050</v>
      </c>
      <c r="O336">
        <f t="shared" si="412"/>
        <v>67</v>
      </c>
      <c r="P336" s="11">
        <f t="shared" si="420"/>
        <v>27295.013635560659</v>
      </c>
      <c r="Q336" s="11">
        <f>$AD336*I336/(Calculations!$C$18^(A336-1+Calculations!$B$1/30))</f>
        <v>758.71572391075438</v>
      </c>
      <c r="R336" s="11">
        <f>IF(Q336=0,0,SUM(Q336:Q$1071)*I336/Q336)</f>
        <v>447626.71735492919</v>
      </c>
      <c r="S336" s="11">
        <f>IF(S335&gt;0,MAX((S335+I336/2)*(Calculations!$C$18-1)+S335-I336,0),IF(AND(Personal!$G$28=Valuation!C336,Personal!$G$28&gt;Valuation!C335),Personal!$G$26,0))</f>
        <v>288644.25356127881</v>
      </c>
      <c r="T336">
        <f t="shared" si="403"/>
        <v>1</v>
      </c>
      <c r="U336" s="11"/>
      <c r="V336" s="121">
        <f>VLOOKUP(E336,Rates2,5)*VLOOKUP(E336,Mort_Imp_Retirees,C336-'Mort Imp Cume'!$C$4+2)</f>
        <v>8.6577749426329596E-4</v>
      </c>
      <c r="W336" s="15">
        <f t="shared" si="413"/>
        <v>0.99913422250573669</v>
      </c>
      <c r="X336" s="121">
        <f>VLOOKUP(F336,Rates2,6)*VLOOKUP(F336,Mort_Imp_Survivors,C336-'Mort Imp Cume'!$C$4+2)</f>
        <v>3.3614848246377676E-4</v>
      </c>
      <c r="Y336" s="15">
        <f t="shared" si="414"/>
        <v>0.99966385151753623</v>
      </c>
      <c r="Z336" s="121">
        <f>VLOOKUP(F336,Rates2,7)*VLOOKUP(F336,Mort_Imp_Survivors,C336-'Mort Imp Cume'!$C$4+2)</f>
        <v>8.7855473311525918E-4</v>
      </c>
      <c r="AA336" s="15">
        <f t="shared" si="415"/>
        <v>0.99912144526688473</v>
      </c>
      <c r="AB336" s="68">
        <f>PRODUCT(W$4:W335)</f>
        <v>0.91086692499177635</v>
      </c>
      <c r="AC336" s="15">
        <f>PRODUCT(Y$4:Y335)</f>
        <v>0.94921411585214199</v>
      </c>
      <c r="AD336" s="15">
        <f>PRODUCT(AA$4:AA335)</f>
        <v>0.86865695334426574</v>
      </c>
      <c r="AE336" s="15">
        <f t="shared" si="404"/>
        <v>0.86460774286502828</v>
      </c>
      <c r="AF336" s="15">
        <f t="shared" si="405"/>
        <v>4.6259182126748025E-2</v>
      </c>
      <c r="AG336" s="15">
        <f t="shared" si="406"/>
        <v>7.4830629852775678E-4</v>
      </c>
      <c r="AH336" s="15">
        <f t="shared" si="407"/>
        <v>8.1517880552026661E-2</v>
      </c>
      <c r="AI336" s="15">
        <f t="shared" si="416"/>
        <v>7.6151944561970303E-3</v>
      </c>
      <c r="AJ336" s="15">
        <f t="shared" si="417"/>
        <v>7.8860808392669372E-4</v>
      </c>
      <c r="AK336" s="15">
        <f t="shared" si="408"/>
        <v>3.6225450048301794E-4</v>
      </c>
      <c r="AL336">
        <f>IF(AL335&gt;0,AL335+1,IF(AND(B336="January",C336&gt;=Personal!$G$28,F336&lt;=100,AL335=0),1,0))</f>
        <v>9</v>
      </c>
      <c r="AM336">
        <f t="shared" si="418"/>
        <v>1</v>
      </c>
    </row>
    <row r="337" spans="1:39" x14ac:dyDescent="0.2">
      <c r="A337">
        <f t="shared" si="409"/>
        <v>333</v>
      </c>
      <c r="B337" t="str">
        <f t="shared" si="429"/>
        <v>October</v>
      </c>
      <c r="C337">
        <f t="shared" si="401"/>
        <v>2050</v>
      </c>
      <c r="D337">
        <f t="shared" ref="D337:D400" si="431">D325+100</f>
        <v>205010</v>
      </c>
      <c r="E337">
        <f t="shared" ref="E337:F337" si="432">E325+1</f>
        <v>69</v>
      </c>
      <c r="F337">
        <f t="shared" si="432"/>
        <v>67</v>
      </c>
      <c r="G337" s="11">
        <f>G336*IF($B337="January",(1+IF(C337&gt;Personal!$L$18+1,Calculations!$B$14,Calculations!$B$13)),1)</f>
        <v>2768.3701601553626</v>
      </c>
      <c r="H337" s="11">
        <f>IF(AND(Career!$F$15="Yes",$E337=62,$E336=61),G337,H336*IF($B337="January",(1+IF(C337&gt;Personal!$L$18+1,Calculations!$C$14,Calculations!$C$13)),1))</f>
        <v>2584.7550791250624</v>
      </c>
      <c r="I337" s="11">
        <f>H337*(1-'Retiree Assumptions'!$F$8)</f>
        <v>2274.5844696300551</v>
      </c>
      <c r="J337" s="11"/>
      <c r="K337">
        <f>IF(OR(AND(L338=0,L337&gt;0,S337=0,S336&gt;0),AND(L337=0,L336&gt;0,S337&gt;0,S336&gt;0),AND(L326=0,L325&gt;0,S325=0),AND(B337="February",C337&gt;=Personal!$G$28,C337&lt;=Personal!$G$28+5,L336&gt;0),AND(B337="February",MOD(C337-Personal!$G$28,5)=0,L336&gt;0)),K336+1,K336)</f>
        <v>2</v>
      </c>
      <c r="L337">
        <f>IF(AND(C337&gt;=Personal!$G$28,MAX(L$5:L336)&lt;$AO$8,OR(S336&gt;0,S337&gt;0)),L336+1,0)</f>
        <v>10</v>
      </c>
      <c r="M337">
        <f>IF(AND(C337&gt;=Personal!$G$28,MAX(L$5:L336)&lt;$AO$8,OR(S336&gt;0,S337&gt;0)),L336+1,"")</f>
        <v>10</v>
      </c>
      <c r="N337">
        <f t="shared" si="411"/>
        <v>2050</v>
      </c>
      <c r="O337">
        <f t="shared" si="412"/>
        <v>67</v>
      </c>
      <c r="P337" s="11">
        <f t="shared" si="420"/>
        <v>27295.013635560659</v>
      </c>
      <c r="Q337" s="11">
        <f>$AD337*I337/(Calculations!$C$18^(A337-1+Calculations!$B$1/30))</f>
        <v>755.86692759309062</v>
      </c>
      <c r="R337" s="11">
        <f>IF(Q337=0,0,SUM(Q337:Q$1071)*I337/Q337)</f>
        <v>447030.62610932119</v>
      </c>
      <c r="S337" s="11">
        <f>IF(S336&gt;0,MAX((S336+I337/2)*(Calculations!$C$18-1)+S336-I337,0),IF(AND(Personal!$G$28=Valuation!C337,Personal!$G$28&gt;Valuation!C336),Personal!$G$26,0))</f>
        <v>287206.2819120377</v>
      </c>
      <c r="T337">
        <f t="shared" si="403"/>
        <v>1</v>
      </c>
      <c r="U337" s="11"/>
      <c r="V337" s="121">
        <f>VLOOKUP(E337,Rates2,5)*VLOOKUP(E337,Mort_Imp_Retirees,C337-'Mort Imp Cume'!$C$4+2)</f>
        <v>8.6577749426329596E-4</v>
      </c>
      <c r="W337" s="15">
        <f t="shared" si="413"/>
        <v>0.99913422250573669</v>
      </c>
      <c r="X337" s="121">
        <f>VLOOKUP(F337,Rates2,6)*VLOOKUP(F337,Mort_Imp_Survivors,C337-'Mort Imp Cume'!$C$4+2)</f>
        <v>3.3614848246377676E-4</v>
      </c>
      <c r="Y337" s="15">
        <f t="shared" si="414"/>
        <v>0.99966385151753623</v>
      </c>
      <c r="Z337" s="121">
        <f>VLOOKUP(F337,Rates2,7)*VLOOKUP(F337,Mort_Imp_Survivors,C337-'Mort Imp Cume'!$C$4+2)</f>
        <v>8.7855473311525918E-4</v>
      </c>
      <c r="AA337" s="15">
        <f t="shared" si="415"/>
        <v>0.99912144526688473</v>
      </c>
      <c r="AB337" s="68">
        <f>PRODUCT(W$4:W336)</f>
        <v>0.91007831690784968</v>
      </c>
      <c r="AC337" s="15">
        <f>PRODUCT(Y$4:Y336)</f>
        <v>0.94889503896756511</v>
      </c>
      <c r="AD337" s="15">
        <f>PRODUCT(AA$4:AA336)</f>
        <v>0.86789379066645167</v>
      </c>
      <c r="AE337" s="15">
        <f t="shared" si="404"/>
        <v>0.86356879998581004</v>
      </c>
      <c r="AF337" s="15">
        <f t="shared" si="405"/>
        <v>4.6509516922039591E-2</v>
      </c>
      <c r="AG337" s="15">
        <f t="shared" si="406"/>
        <v>7.4740710752843338E-4</v>
      </c>
      <c r="AH337" s="15">
        <f t="shared" si="407"/>
        <v>8.2194568930761921E-2</v>
      </c>
      <c r="AI337" s="15">
        <f t="shared" si="416"/>
        <v>7.7271141613884514E-3</v>
      </c>
      <c r="AJ337" s="15">
        <f t="shared" si="417"/>
        <v>7.8792532479583582E-4</v>
      </c>
      <c r="AK337" s="15">
        <f t="shared" si="408"/>
        <v>3.6249976918878413E-4</v>
      </c>
      <c r="AL337">
        <f>IF(AL336&gt;0,AL336+1,IF(AND(B337="January",C337&gt;=Personal!$G$28,F337&lt;=100,AL336=0),1,0))</f>
        <v>10</v>
      </c>
      <c r="AM337">
        <f t="shared" si="418"/>
        <v>1</v>
      </c>
    </row>
    <row r="338" spans="1:39" x14ac:dyDescent="0.2">
      <c r="A338">
        <f t="shared" si="409"/>
        <v>334</v>
      </c>
      <c r="B338" t="str">
        <f t="shared" si="429"/>
        <v>November</v>
      </c>
      <c r="C338">
        <f t="shared" si="401"/>
        <v>2050</v>
      </c>
      <c r="D338">
        <f t="shared" si="431"/>
        <v>205011</v>
      </c>
      <c r="E338">
        <f t="shared" ref="E338:F338" si="433">E326+1</f>
        <v>69</v>
      </c>
      <c r="F338">
        <f t="shared" si="433"/>
        <v>67</v>
      </c>
      <c r="G338" s="11">
        <f>G337*IF($B338="January",(1+IF(C338&gt;Personal!$L$18+1,Calculations!$B$14,Calculations!$B$13)),1)</f>
        <v>2768.3701601553626</v>
      </c>
      <c r="H338" s="11">
        <f>IF(AND(Career!$F$15="Yes",$E338=62,$E337=61),G338,H337*IF($B338="January",(1+IF(C338&gt;Personal!$L$18+1,Calculations!$C$14,Calculations!$C$13)),1))</f>
        <v>2584.7550791250624</v>
      </c>
      <c r="I338" s="11">
        <f>H338*(1-'Retiree Assumptions'!$F$8)</f>
        <v>2274.5844696300551</v>
      </c>
      <c r="J338" s="11"/>
      <c r="K338">
        <f>IF(OR(AND(L339=0,L338&gt;0,S338=0,S337&gt;0),AND(L338=0,L337&gt;0,S338&gt;0,S337&gt;0),AND(L327=0,L326&gt;0,S326=0),AND(B338="February",C338&gt;=Personal!$G$28,C338&lt;=Personal!$G$28+5,L337&gt;0),AND(B338="February",MOD(C338-Personal!$G$28,5)=0,L337&gt;0)),K337+1,K337)</f>
        <v>2</v>
      </c>
      <c r="L338">
        <f>IF(AND(C338&gt;=Personal!$G$28,MAX(L$5:L337)&lt;$AO$8,OR(S337&gt;0,S338&gt;0)),L337+1,0)</f>
        <v>11</v>
      </c>
      <c r="M338">
        <f>IF(AND(C338&gt;=Personal!$G$28,MAX(L$5:L337)&lt;$AO$8,OR(S337&gt;0,S338&gt;0)),L337+1,"")</f>
        <v>11</v>
      </c>
      <c r="N338">
        <f t="shared" si="411"/>
        <v>2050</v>
      </c>
      <c r="O338">
        <f t="shared" si="412"/>
        <v>67</v>
      </c>
      <c r="P338" s="11">
        <f t="shared" si="420"/>
        <v>27295.013635560659</v>
      </c>
      <c r="Q338" s="11">
        <f>$AD338*I338/(Calculations!$C$18^(A338-1+Calculations!$B$1/30))</f>
        <v>753.02882782514075</v>
      </c>
      <c r="R338" s="11">
        <f>IF(Q338=0,0,SUM(Q338:Q$1071)*I338/Q338)</f>
        <v>446432.2882479619</v>
      </c>
      <c r="S338" s="11">
        <f>IF(S337&gt;0,MAX((S337+I338/2)*(Calculations!$C$18-1)+S337-I338,0),IF(AND(Personal!$G$28=Valuation!C338,Personal!$G$28&gt;Valuation!C337),Personal!$G$26,0))</f>
        <v>285764.15877166623</v>
      </c>
      <c r="T338">
        <f t="shared" si="403"/>
        <v>1</v>
      </c>
      <c r="U338" s="11"/>
      <c r="V338" s="121">
        <f>VLOOKUP(E338,Rates2,5)*VLOOKUP(E338,Mort_Imp_Retirees,C338-'Mort Imp Cume'!$C$4+2)</f>
        <v>8.6577749426329596E-4</v>
      </c>
      <c r="W338" s="15">
        <f t="shared" si="413"/>
        <v>0.99913422250573669</v>
      </c>
      <c r="X338" s="121">
        <f>VLOOKUP(F338,Rates2,6)*VLOOKUP(F338,Mort_Imp_Survivors,C338-'Mort Imp Cume'!$C$4+2)</f>
        <v>3.3614848246377676E-4</v>
      </c>
      <c r="Y338" s="15">
        <f t="shared" si="414"/>
        <v>0.99966385151753623</v>
      </c>
      <c r="Z338" s="121">
        <f>VLOOKUP(F338,Rates2,7)*VLOOKUP(F338,Mort_Imp_Survivors,C338-'Mort Imp Cume'!$C$4+2)</f>
        <v>8.7855473311525918E-4</v>
      </c>
      <c r="AA338" s="15">
        <f t="shared" si="415"/>
        <v>0.99912144526688473</v>
      </c>
      <c r="AB338" s="68">
        <f>PRODUCT(W$4:W337)</f>
        <v>0.9092903915830538</v>
      </c>
      <c r="AC338" s="15">
        <f>PRODUCT(Y$4:Y337)</f>
        <v>0.94857606934019878</v>
      </c>
      <c r="AD338" s="15">
        <f>PRODUCT(AA$4:AA337)</f>
        <v>0.86713129846882031</v>
      </c>
      <c r="AE338" s="15">
        <f t="shared" si="404"/>
        <v>0.86253110553666335</v>
      </c>
      <c r="AF338" s="15">
        <f t="shared" si="405"/>
        <v>4.6759286046390458E-2</v>
      </c>
      <c r="AG338" s="15">
        <f t="shared" si="406"/>
        <v>7.4650899702843876E-4</v>
      </c>
      <c r="AH338" s="15">
        <f t="shared" si="407"/>
        <v>8.2869763610719863E-2</v>
      </c>
      <c r="AI338" s="15">
        <f t="shared" si="416"/>
        <v>7.8398448062263343E-3</v>
      </c>
      <c r="AJ338" s="15">
        <f t="shared" si="417"/>
        <v>7.8724315678246751E-4</v>
      </c>
      <c r="AK338" s="15">
        <f t="shared" si="408"/>
        <v>3.6274414525629367E-4</v>
      </c>
      <c r="AL338">
        <f>IF(AL337&gt;0,AL337+1,IF(AND(B338="January",C338&gt;=Personal!$G$28,F338&lt;=100,AL337=0),1,0))</f>
        <v>11</v>
      </c>
      <c r="AM338">
        <f t="shared" si="418"/>
        <v>1</v>
      </c>
    </row>
    <row r="339" spans="1:39" x14ac:dyDescent="0.2">
      <c r="A339">
        <f t="shared" si="409"/>
        <v>335</v>
      </c>
      <c r="B339" t="str">
        <f t="shared" si="429"/>
        <v>December</v>
      </c>
      <c r="C339">
        <f t="shared" si="401"/>
        <v>2050</v>
      </c>
      <c r="D339">
        <f t="shared" si="431"/>
        <v>205012</v>
      </c>
      <c r="E339">
        <f t="shared" ref="E339:F339" si="434">E327+1</f>
        <v>69</v>
      </c>
      <c r="F339">
        <f t="shared" si="434"/>
        <v>67</v>
      </c>
      <c r="G339" s="11">
        <f>G338*IF($B339="January",(1+IF(C339&gt;Personal!$L$18+1,Calculations!$B$14,Calculations!$B$13)),1)</f>
        <v>2768.3701601553626</v>
      </c>
      <c r="H339" s="11">
        <f>IF(AND(Career!$F$15="Yes",$E339=62,$E338=61),G339,H338*IF($B339="January",(1+IF(C339&gt;Personal!$L$18+1,Calculations!$C$14,Calculations!$C$13)),1))</f>
        <v>2584.7550791250624</v>
      </c>
      <c r="I339" s="11">
        <f>H339*(1-'Retiree Assumptions'!$F$8)</f>
        <v>2274.5844696300551</v>
      </c>
      <c r="J339" s="11"/>
      <c r="K339">
        <f>IF(OR(AND(L340=0,L339&gt;0,S339=0,S338&gt;0),AND(L339=0,L338&gt;0,S339&gt;0,S338&gt;0),AND(L328=0,L327&gt;0,S327=0),AND(B339="February",C339&gt;=Personal!$G$28,C339&lt;=Personal!$G$28+5,L338&gt;0),AND(B339="February",MOD(C339-Personal!$G$28,5)=0,L338&gt;0)),K338+1,K338)</f>
        <v>2</v>
      </c>
      <c r="L339">
        <f>IF(AND(C339&gt;=Personal!$G$28,MAX(L$5:L338)&lt;$AO$8,OR(S338&gt;0,S339&gt;0)),L338+1,0)</f>
        <v>12</v>
      </c>
      <c r="M339">
        <f>IF(AND(C339&gt;=Personal!$G$28,MAX(L$5:L338)&lt;$AO$8,OR(S338&gt;0,S339&gt;0)),L338+1,"")</f>
        <v>12</v>
      </c>
      <c r="N339">
        <f t="shared" si="411"/>
        <v>2050</v>
      </c>
      <c r="O339">
        <f t="shared" si="412"/>
        <v>67</v>
      </c>
      <c r="P339" s="11">
        <f t="shared" si="420"/>
        <v>27295.013635560659</v>
      </c>
      <c r="Q339" s="11">
        <f>$AD339*I339/(Calculations!$C$18^(A339-1+Calculations!$B$1/30))</f>
        <v>750.20138444391603</v>
      </c>
      <c r="R339" s="11">
        <f>IF(Q339=0,0,SUM(Q339:Q$1071)*I339/Q339)</f>
        <v>445831.69530355261</v>
      </c>
      <c r="S339" s="11">
        <f>IF(S338&gt;0,MAX((S338+I339/2)*(Calculations!$C$18-1)+S338-I339,0),IF(AND(Personal!$G$28=Valuation!C339,Personal!$G$28&gt;Valuation!C338),Personal!$G$26,0))</f>
        <v>284317.87215461611</v>
      </c>
      <c r="T339">
        <f t="shared" si="403"/>
        <v>1</v>
      </c>
      <c r="U339" s="11"/>
      <c r="V339" s="121">
        <f>VLOOKUP(E339,Rates2,5)*VLOOKUP(E339,Mort_Imp_Retirees,C339-'Mort Imp Cume'!$C$4+2)</f>
        <v>8.6577749426329596E-4</v>
      </c>
      <c r="W339" s="15">
        <f t="shared" si="413"/>
        <v>0.99913422250573669</v>
      </c>
      <c r="X339" s="121">
        <f>VLOOKUP(F339,Rates2,6)*VLOOKUP(F339,Mort_Imp_Survivors,C339-'Mort Imp Cume'!$C$4+2)</f>
        <v>3.3614848246377676E-4</v>
      </c>
      <c r="Y339" s="15">
        <f t="shared" si="414"/>
        <v>0.99966385151753623</v>
      </c>
      <c r="Z339" s="121">
        <f>VLOOKUP(F339,Rates2,7)*VLOOKUP(F339,Mort_Imp_Survivors,C339-'Mort Imp Cume'!$C$4+2)</f>
        <v>8.7855473311525918E-4</v>
      </c>
      <c r="AA339" s="15">
        <f t="shared" si="415"/>
        <v>0.99912144526688473</v>
      </c>
      <c r="AB339" s="68">
        <f>PRODUCT(W$4:W338)</f>
        <v>0.90850314842627133</v>
      </c>
      <c r="AC339" s="15">
        <f>PRODUCT(Y$4:Y338)</f>
        <v>0.94825720693398863</v>
      </c>
      <c r="AD339" s="15">
        <f>PRODUCT(AA$4:AA338)</f>
        <v>0.86636947616231819</v>
      </c>
      <c r="AE339" s="15">
        <f t="shared" si="404"/>
        <v>0.86149465801743097</v>
      </c>
      <c r="AF339" s="15">
        <f t="shared" si="405"/>
        <v>4.7008490408840371E-2</v>
      </c>
      <c r="AG339" s="15">
        <f t="shared" si="406"/>
        <v>7.4561196572940701E-4</v>
      </c>
      <c r="AH339" s="15">
        <f t="shared" si="407"/>
        <v>8.354346698469596E-2</v>
      </c>
      <c r="AI339" s="15">
        <f t="shared" si="416"/>
        <v>7.9533845890327054E-3</v>
      </c>
      <c r="AJ339" s="15">
        <f t="shared" si="417"/>
        <v>7.8656157937481241E-4</v>
      </c>
      <c r="AK339" s="15">
        <f t="shared" si="408"/>
        <v>3.6298763028347277E-4</v>
      </c>
      <c r="AL339">
        <f>IF(AL338&gt;0,AL338+1,IF(AND(B339="January",C339&gt;=Personal!$G$28,F339&lt;=100,AL338=0),1,0))</f>
        <v>12</v>
      </c>
      <c r="AM339">
        <f t="shared" si="418"/>
        <v>1</v>
      </c>
    </row>
    <row r="340" spans="1:39" x14ac:dyDescent="0.2">
      <c r="A340">
        <f t="shared" si="409"/>
        <v>336</v>
      </c>
      <c r="B340" t="str">
        <f t="shared" si="429"/>
        <v>January</v>
      </c>
      <c r="C340">
        <f t="shared" si="401"/>
        <v>2051</v>
      </c>
      <c r="D340">
        <f t="shared" si="431"/>
        <v>205101</v>
      </c>
      <c r="E340">
        <f t="shared" ref="E340:F340" si="435">E328+1</f>
        <v>70</v>
      </c>
      <c r="F340">
        <f t="shared" si="435"/>
        <v>68</v>
      </c>
      <c r="G340" s="11">
        <f>G339*IF($B340="January",(1+IF(C340&gt;Personal!$L$18+1,Calculations!$B$14,Calculations!$B$13)),1)</f>
        <v>2837.5794141592464</v>
      </c>
      <c r="H340" s="11">
        <f>IF(AND(Career!$F$15="Yes",$E340=62,$E339=61),G340,H339*IF($B340="January",(1+IF(C340&gt;Personal!$L$18+1,Calculations!$C$14,Calculations!$C$13)),1))</f>
        <v>2623.5264053119381</v>
      </c>
      <c r="I340" s="11">
        <f>H340*(1-'Retiree Assumptions'!$F$8)</f>
        <v>2308.7032366745057</v>
      </c>
      <c r="J340" s="11"/>
      <c r="K340">
        <f>IF(OR(AND(L341=0,L340&gt;0,S340=0,S339&gt;0),AND(L340=0,L339&gt;0,S340&gt;0,S339&gt;0),AND(L329=0,L328&gt;0,S328=0),AND(B340="February",C340&gt;=Personal!$G$28,C340&lt;=Personal!$G$28+5,L339&gt;0),AND(B340="February",MOD(C340-Personal!$G$28,5)=0,L339&gt;0)),K339+1,K339)</f>
        <v>2</v>
      </c>
      <c r="L340">
        <f>IF(AND(C340&gt;=Personal!$G$28,MAX(L$5:L339)&lt;$AO$8,OR(S339&gt;0,S340&gt;0)),L339+1,0)</f>
        <v>13</v>
      </c>
      <c r="M340">
        <f>IF(AND(C340&gt;=Personal!$G$28,MAX(L$5:L339)&lt;$AO$8,OR(S339&gt;0,S340&gt;0)),L339+1,"")</f>
        <v>13</v>
      </c>
      <c r="N340">
        <f t="shared" si="411"/>
        <v>2051</v>
      </c>
      <c r="O340">
        <f t="shared" si="412"/>
        <v>68</v>
      </c>
      <c r="P340" s="11">
        <f t="shared" si="420"/>
        <v>27704.438840094066</v>
      </c>
      <c r="Q340" s="11">
        <f>$AD340*I340/(Calculations!$C$18^(A340-1+Calculations!$B$1/30))</f>
        <v>758.59532579878726</v>
      </c>
      <c r="R340" s="11">
        <f>IF(Q340=0,0,SUM(Q340:Q$1071)*I340/Q340)</f>
        <v>445228.8387768832</v>
      </c>
      <c r="S340" s="11">
        <f>IF(S339&gt;0,MAX((S339+I340/2)*(Calculations!$C$18-1)+S339-I340,0),IF(AND(Personal!$G$28=Valuation!C340,Personal!$G$28&gt;Valuation!C339),Personal!$G$26,0))</f>
        <v>282833.34052492667</v>
      </c>
      <c r="T340">
        <f t="shared" si="403"/>
        <v>1</v>
      </c>
      <c r="U340" s="11"/>
      <c r="V340" s="121">
        <f>VLOOKUP(E340,Rates2,5)*VLOOKUP(E340,Mort_Imp_Retirees,C340-'Mort Imp Cume'!$C$4+2)</f>
        <v>9.8232666086229084E-4</v>
      </c>
      <c r="W340" s="15">
        <f t="shared" si="413"/>
        <v>0.99901767333913771</v>
      </c>
      <c r="X340" s="121">
        <f>VLOOKUP(F340,Rates2,6)*VLOOKUP(F340,Mort_Imp_Survivors,C340-'Mort Imp Cume'!$C$4+2)</f>
        <v>3.6177391564710877E-4</v>
      </c>
      <c r="Y340" s="15">
        <f t="shared" si="414"/>
        <v>0.99963822608435293</v>
      </c>
      <c r="Z340" s="121">
        <f>VLOOKUP(F340,Rates2,7)*VLOOKUP(F340,Mort_Imp_Survivors,C340-'Mort Imp Cume'!$C$4+2)</f>
        <v>9.5016209044721607E-4</v>
      </c>
      <c r="AA340" s="15">
        <f t="shared" si="415"/>
        <v>0.99904983790955282</v>
      </c>
      <c r="AB340" s="68">
        <f>PRODUCT(W$4:W339)</f>
        <v>0.90771658684689649</v>
      </c>
      <c r="AC340" s="15">
        <f>PRODUCT(Y$4:Y339)</f>
        <v>0.94793845171289248</v>
      </c>
      <c r="AD340" s="15">
        <f>PRODUCT(AA$4:AA339)</f>
        <v>0.86560832315840919</v>
      </c>
      <c r="AE340" s="15">
        <f t="shared" si="404"/>
        <v>0.86045945592975837</v>
      </c>
      <c r="AF340" s="15">
        <f t="shared" si="405"/>
        <v>4.7257130917138124E-2</v>
      </c>
      <c r="AG340" s="15">
        <f t="shared" si="406"/>
        <v>8.449464739295517E-4</v>
      </c>
      <c r="AH340" s="15">
        <f t="shared" si="407"/>
        <v>8.4215681442085105E-2</v>
      </c>
      <c r="AI340" s="15">
        <f t="shared" si="416"/>
        <v>8.0677317110184055E-3</v>
      </c>
      <c r="AJ340" s="15">
        <f t="shared" si="417"/>
        <v>8.9167420376662745E-4</v>
      </c>
      <c r="AK340" s="15">
        <f t="shared" si="408"/>
        <v>3.9131033455473794E-4</v>
      </c>
      <c r="AL340">
        <f>IF(AL339&gt;0,AL339+1,IF(AND(B340="January",C340&gt;=Personal!$G$28,F340&lt;=100,AL339=0),1,0))</f>
        <v>13</v>
      </c>
      <c r="AM340">
        <f t="shared" si="418"/>
        <v>1</v>
      </c>
    </row>
    <row r="341" spans="1:39" x14ac:dyDescent="0.2">
      <c r="A341">
        <f t="shared" si="409"/>
        <v>337</v>
      </c>
      <c r="B341" t="str">
        <f t="shared" si="429"/>
        <v>February</v>
      </c>
      <c r="C341">
        <f t="shared" si="401"/>
        <v>2051</v>
      </c>
      <c r="D341">
        <f t="shared" si="431"/>
        <v>205102</v>
      </c>
      <c r="E341">
        <f t="shared" ref="E341:F341" si="436">E329+1</f>
        <v>70</v>
      </c>
      <c r="F341">
        <f t="shared" si="436"/>
        <v>68</v>
      </c>
      <c r="G341" s="11">
        <f>G340*IF($B341="January",(1+IF(C341&gt;Personal!$L$18+1,Calculations!$B$14,Calculations!$B$13)),1)</f>
        <v>2837.5794141592464</v>
      </c>
      <c r="H341" s="11">
        <f>IF(AND(Career!$F$15="Yes",$E341=62,$E340=61),G341,H340*IF($B341="January",(1+IF(C341&gt;Personal!$L$18+1,Calculations!$C$14,Calculations!$C$13)),1))</f>
        <v>2623.5264053119381</v>
      </c>
      <c r="I341" s="11">
        <f>H341*(1-'Retiree Assumptions'!$F$8)</f>
        <v>2308.7032366745057</v>
      </c>
      <c r="J341" s="11"/>
      <c r="K341">
        <f>IF(OR(AND(L342=0,L341&gt;0,S341=0,S340&gt;0),AND(L341=0,L340&gt;0,S341&gt;0,S340&gt;0),AND(L330=0,L329&gt;0,S329=0),AND(B341="February",C341&gt;=Personal!$G$28,C341&lt;=Personal!$G$28+5,L340&gt;0),AND(B341="February",MOD(C341-Personal!$G$28,5)=0,L340&gt;0)),K340+1,K340)</f>
        <v>3</v>
      </c>
      <c r="L341">
        <f>IF(AND(C341&gt;=Personal!$G$28,MAX(L$5:L340)&lt;$AO$8,OR(S340&gt;0,S341&gt;0)),L340+1,0)</f>
        <v>14</v>
      </c>
      <c r="M341">
        <f>IF(AND(C341&gt;=Personal!$G$28,MAX(L$5:L340)&lt;$AO$8,OR(S340&gt;0,S341&gt;0)),L340+1,"")</f>
        <v>14</v>
      </c>
      <c r="N341">
        <f t="shared" si="411"/>
        <v>2051</v>
      </c>
      <c r="O341">
        <f t="shared" si="412"/>
        <v>68</v>
      </c>
      <c r="P341" s="11">
        <f t="shared" si="420"/>
        <v>27704.438840094066</v>
      </c>
      <c r="Q341" s="11">
        <f>$AD341*I341/(Calculations!$C$18^(A341-1+Calculations!$B$1/30))</f>
        <v>755.69281691652316</v>
      </c>
      <c r="R341" s="11">
        <f>IF(Q341=0,0,SUM(Q341:Q$1071)*I341/Q341)</f>
        <v>444621.32893355691</v>
      </c>
      <c r="S341" s="11">
        <f>IF(S340&gt;0,MAX((S340+I341/2)*(Calculations!$C$18-1)+S340-I341,0),IF(AND(Personal!$G$28=Valuation!C341,Personal!$G$28&gt;Valuation!C340),Personal!$G$26,0))</f>
        <v>281344.52298327466</v>
      </c>
      <c r="T341">
        <f t="shared" si="403"/>
        <v>1</v>
      </c>
      <c r="U341" s="11"/>
      <c r="V341" s="121">
        <f>VLOOKUP(E341,Rates2,5)*VLOOKUP(E341,Mort_Imp_Retirees,C341-'Mort Imp Cume'!$C$4+2)</f>
        <v>9.8232666086229084E-4</v>
      </c>
      <c r="W341" s="15">
        <f t="shared" si="413"/>
        <v>0.99901767333913771</v>
      </c>
      <c r="X341" s="121">
        <f>VLOOKUP(F341,Rates2,6)*VLOOKUP(F341,Mort_Imp_Survivors,C341-'Mort Imp Cume'!$C$4+2)</f>
        <v>3.6177391564710877E-4</v>
      </c>
      <c r="Y341" s="15">
        <f t="shared" si="414"/>
        <v>0.99963822608435293</v>
      </c>
      <c r="Z341" s="121">
        <f>VLOOKUP(F341,Rates2,7)*VLOOKUP(F341,Mort_Imp_Survivors,C341-'Mort Imp Cume'!$C$4+2)</f>
        <v>9.5016209044721607E-4</v>
      </c>
      <c r="AA341" s="15">
        <f t="shared" si="415"/>
        <v>0.99904983790955282</v>
      </c>
      <c r="AB341" s="68">
        <f>PRODUCT(W$4:W340)</f>
        <v>0.90682491264312981</v>
      </c>
      <c r="AC341" s="15">
        <f>PRODUCT(Y$4:Y340)</f>
        <v>0.94759551230742389</v>
      </c>
      <c r="AD341" s="15">
        <f>PRODUCT(AA$4:AA340)</f>
        <v>0.8647858549445685</v>
      </c>
      <c r="AE341" s="15">
        <f t="shared" si="404"/>
        <v>0.85930321766920148</v>
      </c>
      <c r="AF341" s="15">
        <f t="shared" si="405"/>
        <v>4.7521694973928302E-2</v>
      </c>
      <c r="AG341" s="15">
        <f t="shared" si="406"/>
        <v>8.4381108116403846E-4</v>
      </c>
      <c r="AH341" s="15">
        <f t="shared" si="407"/>
        <v>8.4980609368087212E-2</v>
      </c>
      <c r="AI341" s="15">
        <f t="shared" si="416"/>
        <v>8.1944779887830055E-3</v>
      </c>
      <c r="AJ341" s="15">
        <f t="shared" si="417"/>
        <v>8.907982884234643E-4</v>
      </c>
      <c r="AK341" s="15">
        <f t="shared" si="408"/>
        <v>3.9161884322900685E-4</v>
      </c>
      <c r="AL341">
        <f>IF(AL340&gt;0,AL340+1,IF(AND(B341="January",C341&gt;=Personal!$G$28,F341&lt;=100,AL340=0),1,0))</f>
        <v>14</v>
      </c>
      <c r="AM341">
        <f t="shared" si="418"/>
        <v>1</v>
      </c>
    </row>
    <row r="342" spans="1:39" x14ac:dyDescent="0.2">
      <c r="A342">
        <f t="shared" si="409"/>
        <v>338</v>
      </c>
      <c r="B342" t="str">
        <f t="shared" si="429"/>
        <v>March</v>
      </c>
      <c r="C342">
        <f t="shared" si="401"/>
        <v>2051</v>
      </c>
      <c r="D342">
        <f t="shared" si="431"/>
        <v>205103</v>
      </c>
      <c r="E342">
        <f t="shared" ref="E342:F342" si="437">E330+1</f>
        <v>70</v>
      </c>
      <c r="F342">
        <f t="shared" si="437"/>
        <v>68</v>
      </c>
      <c r="G342" s="11">
        <f>G341*IF($B342="January",(1+IF(C342&gt;Personal!$L$18+1,Calculations!$B$14,Calculations!$B$13)),1)</f>
        <v>2837.5794141592464</v>
      </c>
      <c r="H342" s="11">
        <f>IF(AND(Career!$F$15="Yes",$E342=62,$E341=61),G342,H341*IF($B342="January",(1+IF(C342&gt;Personal!$L$18+1,Calculations!$C$14,Calculations!$C$13)),1))</f>
        <v>2623.5264053119381</v>
      </c>
      <c r="I342" s="11">
        <f>H342*(1-'Retiree Assumptions'!$F$8)</f>
        <v>2308.7032366745057</v>
      </c>
      <c r="J342" s="11"/>
      <c r="K342">
        <f>IF(OR(AND(L343=0,L342&gt;0,S342=0,S341&gt;0),AND(L342=0,L341&gt;0,S342&gt;0,S341&gt;0),AND(L331=0,L330&gt;0,S330=0),AND(B342="February",C342&gt;=Personal!$G$28,C342&lt;=Personal!$G$28+5,L341&gt;0),AND(B342="February",MOD(C342-Personal!$G$28,5)=0,L341&gt;0)),K341+1,K341)</f>
        <v>3</v>
      </c>
      <c r="L342">
        <f>IF(AND(C342&gt;=Personal!$G$28,MAX(L$5:L341)&lt;$AO$8,OR(S341&gt;0,S342&gt;0)),L341+1,0)</f>
        <v>15</v>
      </c>
      <c r="M342">
        <f>IF(AND(C342&gt;=Personal!$G$28,MAX(L$5:L341)&lt;$AO$8,OR(S341&gt;0,S342&gt;0)),L341+1,"")</f>
        <v>15</v>
      </c>
      <c r="N342">
        <f t="shared" si="411"/>
        <v>2051</v>
      </c>
      <c r="O342">
        <f t="shared" si="412"/>
        <v>68</v>
      </c>
      <c r="P342" s="11">
        <f t="shared" si="420"/>
        <v>27704.438840094066</v>
      </c>
      <c r="Q342" s="11">
        <f>$AD342*I342/(Calculations!$C$18^(A342-1+Calculations!$B$1/30))</f>
        <v>752.80141350449458</v>
      </c>
      <c r="R342" s="11">
        <f>IF(Q342=0,0,SUM(Q342:Q$1071)*I342/Q342)</f>
        <v>444011.48573112377</v>
      </c>
      <c r="S342" s="11">
        <f>IF(S341&gt;0,MAX((S341+I342/2)*(Calculations!$C$18-1)+S341-I342,0),IF(AND(Personal!$G$28=Valuation!C342,Personal!$G$28&gt;Valuation!C341),Personal!$G$26,0))</f>
        <v>279851.40715603257</v>
      </c>
      <c r="T342">
        <f t="shared" si="403"/>
        <v>1</v>
      </c>
      <c r="U342" s="11"/>
      <c r="V342" s="121">
        <f>VLOOKUP(E342,Rates2,5)*VLOOKUP(E342,Mort_Imp_Retirees,C342-'Mort Imp Cume'!$C$4+2)</f>
        <v>9.8232666086229084E-4</v>
      </c>
      <c r="W342" s="15">
        <f t="shared" si="413"/>
        <v>0.99901767333913771</v>
      </c>
      <c r="X342" s="121">
        <f>VLOOKUP(F342,Rates2,6)*VLOOKUP(F342,Mort_Imp_Survivors,C342-'Mort Imp Cume'!$C$4+2)</f>
        <v>3.6177391564710877E-4</v>
      </c>
      <c r="Y342" s="15">
        <f t="shared" si="414"/>
        <v>0.99963822608435293</v>
      </c>
      <c r="Z342" s="121">
        <f>VLOOKUP(F342,Rates2,7)*VLOOKUP(F342,Mort_Imp_Survivors,C342-'Mort Imp Cume'!$C$4+2)</f>
        <v>9.5016209044721607E-4</v>
      </c>
      <c r="AA342" s="15">
        <f t="shared" si="415"/>
        <v>0.99904983790955282</v>
      </c>
      <c r="AB342" s="68">
        <f>PRODUCT(W$4:W341)</f>
        <v>0.90593411435470639</v>
      </c>
      <c r="AC342" s="15">
        <f>PRODUCT(Y$4:Y341)</f>
        <v>0.9472526969684868</v>
      </c>
      <c r="AD342" s="15">
        <f>PRODUCT(AA$4:AA341)</f>
        <v>0.86396416820884525</v>
      </c>
      <c r="AE342" s="15">
        <f t="shared" si="404"/>
        <v>0.85814853309825312</v>
      </c>
      <c r="AF342" s="15">
        <f t="shared" si="405"/>
        <v>4.7785581256453234E-2</v>
      </c>
      <c r="AG342" s="15">
        <f t="shared" si="406"/>
        <v>8.4267721407710013E-4</v>
      </c>
      <c r="AH342" s="15">
        <f t="shared" si="407"/>
        <v>8.574367509580659E-2</v>
      </c>
      <c r="AI342" s="15">
        <f t="shared" si="416"/>
        <v>8.3222105494870496E-3</v>
      </c>
      <c r="AJ342" s="15">
        <f t="shared" si="417"/>
        <v>8.8992323351529546E-4</v>
      </c>
      <c r="AK342" s="15">
        <f t="shared" si="408"/>
        <v>3.9192614459743604E-4</v>
      </c>
      <c r="AL342">
        <f>IF(AL341&gt;0,AL341+1,IF(AND(B342="January",C342&gt;=Personal!$G$28,F342&lt;=100,AL341=0),1,0))</f>
        <v>15</v>
      </c>
      <c r="AM342">
        <f t="shared" si="418"/>
        <v>1</v>
      </c>
    </row>
    <row r="343" spans="1:39" x14ac:dyDescent="0.2">
      <c r="A343">
        <f t="shared" si="409"/>
        <v>339</v>
      </c>
      <c r="B343" t="str">
        <f t="shared" si="429"/>
        <v>April</v>
      </c>
      <c r="C343">
        <f t="shared" si="401"/>
        <v>2051</v>
      </c>
      <c r="D343">
        <f t="shared" si="431"/>
        <v>205104</v>
      </c>
      <c r="E343">
        <f t="shared" ref="E343:F343" si="438">E331+1</f>
        <v>70</v>
      </c>
      <c r="F343">
        <f t="shared" si="438"/>
        <v>68</v>
      </c>
      <c r="G343" s="11">
        <f>G342*IF($B343="January",(1+IF(C343&gt;Personal!$L$18+1,Calculations!$B$14,Calculations!$B$13)),1)</f>
        <v>2837.5794141592464</v>
      </c>
      <c r="H343" s="11">
        <f>IF(AND(Career!$F$15="Yes",$E343=62,$E342=61),G343,H342*IF($B343="January",(1+IF(C343&gt;Personal!$L$18+1,Calculations!$C$14,Calculations!$C$13)),1))</f>
        <v>2623.5264053119381</v>
      </c>
      <c r="I343" s="11">
        <f>H343*(1-'Retiree Assumptions'!$F$8)</f>
        <v>2308.7032366745057</v>
      </c>
      <c r="J343" s="11"/>
      <c r="K343">
        <f>IF(OR(AND(L344=0,L343&gt;0,S343=0,S342&gt;0),AND(L343=0,L342&gt;0,S343&gt;0,S342&gt;0),AND(L332=0,L331&gt;0,S331=0),AND(B343="February",C343&gt;=Personal!$G$28,C343&lt;=Personal!$G$28+5,L342&gt;0),AND(B343="February",MOD(C343-Personal!$G$28,5)=0,L342&gt;0)),K342+1,K342)</f>
        <v>3</v>
      </c>
      <c r="L343">
        <f>IF(AND(C343&gt;=Personal!$G$28,MAX(L$5:L342)&lt;$AO$8,OR(S342&gt;0,S343&gt;0)),L342+1,0)</f>
        <v>16</v>
      </c>
      <c r="M343">
        <f>IF(AND(C343&gt;=Personal!$G$28,MAX(L$5:L342)&lt;$AO$8,OR(S342&gt;0,S343&gt;0)),L342+1,"")</f>
        <v>16</v>
      </c>
      <c r="N343">
        <f t="shared" si="411"/>
        <v>2051</v>
      </c>
      <c r="O343">
        <f t="shared" si="412"/>
        <v>68</v>
      </c>
      <c r="P343" s="11">
        <f t="shared" si="420"/>
        <v>27704.438840094066</v>
      </c>
      <c r="Q343" s="11">
        <f>$AD343*I343/(Calculations!$C$18^(A343-1+Calculations!$B$1/30))</f>
        <v>749.92107307136996</v>
      </c>
      <c r="R343" s="11">
        <f>IF(Q343=0,0,SUM(Q343:Q$1071)*I343/Q343)</f>
        <v>443399.30020748242</v>
      </c>
      <c r="S343" s="11">
        <f>IF(S342&gt;0,MAX((S342+I343/2)*(Calculations!$C$18-1)+S342-I343,0),IF(AND(Personal!$G$28=Valuation!C343,Personal!$G$28&gt;Valuation!C342),Personal!$G$26,0))</f>
        <v>278353.98063384969</v>
      </c>
      <c r="T343">
        <f t="shared" si="403"/>
        <v>1</v>
      </c>
      <c r="U343" s="11"/>
      <c r="V343" s="121">
        <f>VLOOKUP(E343,Rates2,5)*VLOOKUP(E343,Mort_Imp_Retirees,C343-'Mort Imp Cume'!$C$4+2)</f>
        <v>9.8232666086229084E-4</v>
      </c>
      <c r="W343" s="15">
        <f t="shared" si="413"/>
        <v>0.99901767333913771</v>
      </c>
      <c r="X343" s="121">
        <f>VLOOKUP(F343,Rates2,6)*VLOOKUP(F343,Mort_Imp_Survivors,C343-'Mort Imp Cume'!$C$4+2)</f>
        <v>3.6177391564710877E-4</v>
      </c>
      <c r="Y343" s="15">
        <f t="shared" si="414"/>
        <v>0.99963822608435293</v>
      </c>
      <c r="Z343" s="121">
        <f>VLOOKUP(F343,Rates2,7)*VLOOKUP(F343,Mort_Imp_Survivors,C343-'Mort Imp Cume'!$C$4+2)</f>
        <v>9.5016209044721607E-4</v>
      </c>
      <c r="AA343" s="15">
        <f t="shared" si="415"/>
        <v>0.99904983790955282</v>
      </c>
      <c r="AB343" s="68">
        <f>PRODUCT(W$4:W342)</f>
        <v>0.90504419112119106</v>
      </c>
      <c r="AC343" s="15">
        <f>PRODUCT(Y$4:Y342)</f>
        <v>0.94691000565119721</v>
      </c>
      <c r="AD343" s="15">
        <f>PRODUCT(AA$4:AA342)</f>
        <v>0.86314326220870852</v>
      </c>
      <c r="AE343" s="15">
        <f t="shared" si="404"/>
        <v>0.85699540012915021</v>
      </c>
      <c r="AF343" s="15">
        <f t="shared" si="405"/>
        <v>4.8048790992040825E-2</v>
      </c>
      <c r="AG343" s="15">
        <f t="shared" si="406"/>
        <v>8.4154487061861307E-4</v>
      </c>
      <c r="AH343" s="15">
        <f t="shared" si="407"/>
        <v>8.6504881920312041E-2</v>
      </c>
      <c r="AI343" s="15">
        <f t="shared" si="416"/>
        <v>8.4509269584969321E-3</v>
      </c>
      <c r="AJ343" s="15">
        <f t="shared" si="417"/>
        <v>8.8904903819689253E-4</v>
      </c>
      <c r="AK343" s="15">
        <f t="shared" si="408"/>
        <v>3.9223224103557665E-4</v>
      </c>
      <c r="AL343">
        <f>IF(AL342&gt;0,AL342+1,IF(AND(B343="January",C343&gt;=Personal!$G$28,F343&lt;=100,AL342=0),1,0))</f>
        <v>16</v>
      </c>
      <c r="AM343">
        <f t="shared" si="418"/>
        <v>1</v>
      </c>
    </row>
    <row r="344" spans="1:39" x14ac:dyDescent="0.2">
      <c r="A344">
        <f t="shared" si="409"/>
        <v>340</v>
      </c>
      <c r="B344" t="str">
        <f t="shared" si="429"/>
        <v>May</v>
      </c>
      <c r="C344">
        <f t="shared" si="401"/>
        <v>2051</v>
      </c>
      <c r="D344">
        <f t="shared" si="431"/>
        <v>205105</v>
      </c>
      <c r="E344">
        <f t="shared" ref="E344:F344" si="439">E332+1</f>
        <v>70</v>
      </c>
      <c r="F344">
        <f t="shared" si="439"/>
        <v>68</v>
      </c>
      <c r="G344" s="11">
        <f>G343*IF($B344="January",(1+IF(C344&gt;Personal!$L$18+1,Calculations!$B$14,Calculations!$B$13)),1)</f>
        <v>2837.5794141592464</v>
      </c>
      <c r="H344" s="11">
        <f>IF(AND(Career!$F$15="Yes",$E344=62,$E343=61),G344,H343*IF($B344="January",(1+IF(C344&gt;Personal!$L$18+1,Calculations!$C$14,Calculations!$C$13)),1))</f>
        <v>2623.5264053119381</v>
      </c>
      <c r="I344" s="11">
        <f>H344*(1-'Retiree Assumptions'!$F$8)</f>
        <v>2308.7032366745057</v>
      </c>
      <c r="J344" s="11"/>
      <c r="K344">
        <f>IF(OR(AND(L345=0,L344&gt;0,S344=0,S343&gt;0),AND(L344=0,L343&gt;0,S344&gt;0,S343&gt;0),AND(L333=0,L332&gt;0,S332=0),AND(B344="February",C344&gt;=Personal!$G$28,C344&lt;=Personal!$G$28+5,L343&gt;0),AND(B344="February",MOD(C344-Personal!$G$28,5)=0,L343&gt;0)),K343+1,K343)</f>
        <v>3</v>
      </c>
      <c r="L344">
        <f>IF(AND(C344&gt;=Personal!$G$28,MAX(L$5:L343)&lt;$AO$8,OR(S343&gt;0,S344&gt;0)),L343+1,0)</f>
        <v>17</v>
      </c>
      <c r="M344">
        <f>IF(AND(C344&gt;=Personal!$G$28,MAX(L$5:L343)&lt;$AO$8,OR(S343&gt;0,S344&gt;0)),L343+1,"")</f>
        <v>17</v>
      </c>
      <c r="N344">
        <f t="shared" si="411"/>
        <v>2051</v>
      </c>
      <c r="O344">
        <f t="shared" si="412"/>
        <v>68</v>
      </c>
      <c r="P344" s="11">
        <f t="shared" si="420"/>
        <v>27704.438840094066</v>
      </c>
      <c r="Q344" s="11">
        <f>$AD344*I344/(Calculations!$C$18^(A344-1+Calculations!$B$1/30))</f>
        <v>747.05175328839505</v>
      </c>
      <c r="R344" s="11">
        <f>IF(Q344=0,0,SUM(Q344:Q$1071)*I344/Q344)</f>
        <v>442784.76336610975</v>
      </c>
      <c r="S344" s="11">
        <f>IF(S343&gt;0,MAX((S343+I344/2)*(Calculations!$C$18-1)+S343-I344,0),IF(AND(Personal!$G$28=Valuation!C344,Personal!$G$28&gt;Valuation!C343),Personal!$G$26,0))</f>
        <v>276852.23097154894</v>
      </c>
      <c r="T344">
        <f t="shared" si="403"/>
        <v>1</v>
      </c>
      <c r="U344" s="11"/>
      <c r="V344" s="121">
        <f>VLOOKUP(E344,Rates2,5)*VLOOKUP(E344,Mort_Imp_Retirees,C344-'Mort Imp Cume'!$C$4+2)</f>
        <v>9.8232666086229084E-4</v>
      </c>
      <c r="W344" s="15">
        <f t="shared" si="413"/>
        <v>0.99901767333913771</v>
      </c>
      <c r="X344" s="121">
        <f>VLOOKUP(F344,Rates2,6)*VLOOKUP(F344,Mort_Imp_Survivors,C344-'Mort Imp Cume'!$C$4+2)</f>
        <v>3.6177391564710877E-4</v>
      </c>
      <c r="Y344" s="15">
        <f t="shared" si="414"/>
        <v>0.99963822608435293</v>
      </c>
      <c r="Z344" s="121">
        <f>VLOOKUP(F344,Rates2,7)*VLOOKUP(F344,Mort_Imp_Survivors,C344-'Mort Imp Cume'!$C$4+2)</f>
        <v>9.5016209044721607E-4</v>
      </c>
      <c r="AA344" s="15">
        <f t="shared" si="415"/>
        <v>0.99904983790955282</v>
      </c>
      <c r="AB344" s="68">
        <f>PRODUCT(W$4:W343)</f>
        <v>0.90415514208299419</v>
      </c>
      <c r="AC344" s="15">
        <f>PRODUCT(Y$4:Y343)</f>
        <v>0.94656743831068735</v>
      </c>
      <c r="AD344" s="15">
        <f>PRODUCT(AA$4:AA343)</f>
        <v>0.86232313620233292</v>
      </c>
      <c r="AE344" s="15">
        <f t="shared" si="404"/>
        <v>0.85584381667693532</v>
      </c>
      <c r="AF344" s="15">
        <f t="shared" si="405"/>
        <v>4.8311325406058835E-2</v>
      </c>
      <c r="AG344" s="15">
        <f t="shared" si="406"/>
        <v>8.4041404874120903E-4</v>
      </c>
      <c r="AH344" s="15">
        <f t="shared" si="407"/>
        <v>8.726423313149137E-2</v>
      </c>
      <c r="AI344" s="15">
        <f t="shared" si="416"/>
        <v>8.5806247855144679E-3</v>
      </c>
      <c r="AJ344" s="15">
        <f t="shared" si="417"/>
        <v>8.8817570162385781E-4</v>
      </c>
      <c r="AK344" s="15">
        <f t="shared" si="408"/>
        <v>3.9253713491507226E-4</v>
      </c>
      <c r="AL344">
        <f>IF(AL343&gt;0,AL343+1,IF(AND(B344="January",C344&gt;=Personal!$G$28,F344&lt;=100,AL343=0),1,0))</f>
        <v>17</v>
      </c>
      <c r="AM344">
        <f t="shared" si="418"/>
        <v>1</v>
      </c>
    </row>
    <row r="345" spans="1:39" x14ac:dyDescent="0.2">
      <c r="A345">
        <f t="shared" si="409"/>
        <v>341</v>
      </c>
      <c r="B345" t="str">
        <f t="shared" si="429"/>
        <v>June</v>
      </c>
      <c r="C345">
        <f t="shared" si="401"/>
        <v>2051</v>
      </c>
      <c r="D345">
        <f t="shared" si="431"/>
        <v>205106</v>
      </c>
      <c r="E345">
        <f t="shared" ref="E345:F345" si="440">E333+1</f>
        <v>70</v>
      </c>
      <c r="F345">
        <f t="shared" si="440"/>
        <v>68</v>
      </c>
      <c r="G345" s="11">
        <f>G344*IF($B345="January",(1+IF(C345&gt;Personal!$L$18+1,Calculations!$B$14,Calculations!$B$13)),1)</f>
        <v>2837.5794141592464</v>
      </c>
      <c r="H345" s="11">
        <f>IF(AND(Career!$F$15="Yes",$E345=62,$E344=61),G345,H344*IF($B345="January",(1+IF(C345&gt;Personal!$L$18+1,Calculations!$C$14,Calculations!$C$13)),1))</f>
        <v>2623.5264053119381</v>
      </c>
      <c r="I345" s="11">
        <f>H345*(1-'Retiree Assumptions'!$F$8)</f>
        <v>2308.7032366745057</v>
      </c>
      <c r="J345" s="11"/>
      <c r="K345">
        <f>IF(OR(AND(L346=0,L345&gt;0,S345=0,S344&gt;0),AND(L345=0,L344&gt;0,S345&gt;0,S344&gt;0),AND(L334=0,L333&gt;0,S333=0),AND(B345="February",C345&gt;=Personal!$G$28,C345&lt;=Personal!$G$28+5,L344&gt;0),AND(B345="February",MOD(C345-Personal!$G$28,5)=0,L344&gt;0)),K344+1,K344)</f>
        <v>3</v>
      </c>
      <c r="L345">
        <f>IF(AND(C345&gt;=Personal!$G$28,MAX(L$5:L344)&lt;$AO$8,OR(S344&gt;0,S345&gt;0)),L344+1,0)</f>
        <v>18</v>
      </c>
      <c r="M345">
        <f>IF(AND(C345&gt;=Personal!$G$28,MAX(L$5:L344)&lt;$AO$8,OR(S344&gt;0,S345&gt;0)),L344+1,"")</f>
        <v>18</v>
      </c>
      <c r="N345">
        <f t="shared" si="411"/>
        <v>2051</v>
      </c>
      <c r="O345">
        <f t="shared" si="412"/>
        <v>68</v>
      </c>
      <c r="P345" s="11">
        <f t="shared" si="420"/>
        <v>27704.438840094066</v>
      </c>
      <c r="Q345" s="11">
        <f>$AD345*I345/(Calculations!$C$18^(A345-1+Calculations!$B$1/30))</f>
        <v>744.19341198877339</v>
      </c>
      <c r="R345" s="11">
        <f>IF(Q345=0,0,SUM(Q345:Q$1071)*I345/Q345)</f>
        <v>442167.86617592786</v>
      </c>
      <c r="S345" s="11">
        <f>IF(S344&gt;0,MAX((S344+I345/2)*(Calculations!$C$18-1)+S344-I345,0),IF(AND(Personal!$G$28=Valuation!C345,Personal!$G$28&gt;Valuation!C344),Personal!$G$26,0))</f>
        <v>275346.14568802342</v>
      </c>
      <c r="T345">
        <f t="shared" si="403"/>
        <v>1</v>
      </c>
      <c r="U345" s="11"/>
      <c r="V345" s="121">
        <f>VLOOKUP(E345,Rates2,5)*VLOOKUP(E345,Mort_Imp_Retirees,C345-'Mort Imp Cume'!$C$4+2)</f>
        <v>9.8232666086229084E-4</v>
      </c>
      <c r="W345" s="15">
        <f t="shared" si="413"/>
        <v>0.99901767333913771</v>
      </c>
      <c r="X345" s="121">
        <f>VLOOKUP(F345,Rates2,6)*VLOOKUP(F345,Mort_Imp_Survivors,C345-'Mort Imp Cume'!$C$4+2)</f>
        <v>3.6177391564710877E-4</v>
      </c>
      <c r="Y345" s="15">
        <f t="shared" si="414"/>
        <v>0.99963822608435293</v>
      </c>
      <c r="Z345" s="121">
        <f>VLOOKUP(F345,Rates2,7)*VLOOKUP(F345,Mort_Imp_Survivors,C345-'Mort Imp Cume'!$C$4+2)</f>
        <v>9.5016209044721607E-4</v>
      </c>
      <c r="AA345" s="15">
        <f t="shared" si="415"/>
        <v>0.99904983790955282</v>
      </c>
      <c r="AB345" s="68">
        <f>PRODUCT(W$4:W344)</f>
        <v>0.90326696638137038</v>
      </c>
      <c r="AC345" s="15">
        <f>PRODUCT(Y$4:Y344)</f>
        <v>0.94622499490210565</v>
      </c>
      <c r="AD345" s="15">
        <f>PRODUCT(AA$4:AA344)</f>
        <v>0.86150378944859796</v>
      </c>
      <c r="AE345" s="15">
        <f t="shared" si="404"/>
        <v>0.85469378065945267</v>
      </c>
      <c r="AF345" s="15">
        <f t="shared" si="405"/>
        <v>4.8573185721917753E-2</v>
      </c>
      <c r="AG345" s="15">
        <f t="shared" si="406"/>
        <v>8.3928474640027062E-4</v>
      </c>
      <c r="AH345" s="15">
        <f t="shared" si="407"/>
        <v>8.8021732014059079E-2</v>
      </c>
      <c r="AI345" s="15">
        <f t="shared" si="416"/>
        <v>8.7113016045704955E-3</v>
      </c>
      <c r="AJ345" s="15">
        <f t="shared" si="417"/>
        <v>8.8730322295262271E-4</v>
      </c>
      <c r="AK345" s="15">
        <f t="shared" si="408"/>
        <v>3.9284082860366429E-4</v>
      </c>
      <c r="AL345">
        <f>IF(AL344&gt;0,AL344+1,IF(AND(B345="January",C345&gt;=Personal!$G$28,F345&lt;=100,AL344=0),1,0))</f>
        <v>18</v>
      </c>
      <c r="AM345">
        <f t="shared" si="418"/>
        <v>1</v>
      </c>
    </row>
    <row r="346" spans="1:39" x14ac:dyDescent="0.2">
      <c r="A346">
        <f t="shared" si="409"/>
        <v>342</v>
      </c>
      <c r="B346" t="str">
        <f t="shared" si="429"/>
        <v>July</v>
      </c>
      <c r="C346">
        <f t="shared" si="401"/>
        <v>2051</v>
      </c>
      <c r="D346">
        <f t="shared" si="431"/>
        <v>205107</v>
      </c>
      <c r="E346">
        <f t="shared" ref="E346:F346" si="441">E334+1</f>
        <v>70</v>
      </c>
      <c r="F346">
        <f t="shared" si="441"/>
        <v>68</v>
      </c>
      <c r="G346" s="11">
        <f>G345*IF($B346="January",(1+IF(C346&gt;Personal!$L$18+1,Calculations!$B$14,Calculations!$B$13)),1)</f>
        <v>2837.5794141592464</v>
      </c>
      <c r="H346" s="11">
        <f>IF(AND(Career!$F$15="Yes",$E346=62,$E345=61),G346,H345*IF($B346="January",(1+IF(C346&gt;Personal!$L$18+1,Calculations!$C$14,Calculations!$C$13)),1))</f>
        <v>2623.5264053119381</v>
      </c>
      <c r="I346" s="11">
        <f>H346*(1-'Retiree Assumptions'!$F$8)</f>
        <v>2308.7032366745057</v>
      </c>
      <c r="J346" s="11"/>
      <c r="K346">
        <f>IF(OR(AND(L347=0,L346&gt;0,S346=0,S345&gt;0),AND(L346=0,L345&gt;0,S346&gt;0,S345&gt;0),AND(L335=0,L334&gt;0,S334=0),AND(B346="February",C346&gt;=Personal!$G$28,C346&lt;=Personal!$G$28+5,L345&gt;0),AND(B346="February",MOD(C346-Personal!$G$28,5)=0,L345&gt;0)),K345+1,K345)</f>
        <v>3</v>
      </c>
      <c r="L346">
        <f>IF(AND(C346&gt;=Personal!$G$28,MAX(L$5:L345)&lt;$AO$8,OR(S345&gt;0,S346&gt;0)),L345+1,0)</f>
        <v>19</v>
      </c>
      <c r="M346">
        <f>IF(AND(C346&gt;=Personal!$G$28,MAX(L$5:L345)&lt;$AO$8,OR(S345&gt;0,S346&gt;0)),L345+1,"")</f>
        <v>19</v>
      </c>
      <c r="N346">
        <f t="shared" si="411"/>
        <v>2051</v>
      </c>
      <c r="O346">
        <f t="shared" si="412"/>
        <v>68</v>
      </c>
      <c r="P346" s="11">
        <f t="shared" si="420"/>
        <v>27704.438840094066</v>
      </c>
      <c r="Q346" s="11">
        <f>$AD346*I346/(Calculations!$C$18^(A346-1+Calculations!$B$1/30))</f>
        <v>741.3460071670454</v>
      </c>
      <c r="R346" s="11">
        <f>IF(Q346=0,0,SUM(Q346:Q$1071)*I346/Q346)</f>
        <v>441548.5995711718</v>
      </c>
      <c r="S346" s="11">
        <f>IF(S345&gt;0,MAX((S345+I346/2)*(Calculations!$C$18-1)+S345-I346,0),IF(AND(Personal!$G$28=Valuation!C346,Personal!$G$28&gt;Valuation!C345),Personal!$G$26,0))</f>
        <v>273835.7122661327</v>
      </c>
      <c r="T346">
        <f t="shared" si="403"/>
        <v>1</v>
      </c>
      <c r="U346" s="11"/>
      <c r="V346" s="121">
        <f>VLOOKUP(E346,Rates2,5)*VLOOKUP(E346,Mort_Imp_Retirees,C346-'Mort Imp Cume'!$C$4+2)</f>
        <v>9.8232666086229084E-4</v>
      </c>
      <c r="W346" s="15">
        <f t="shared" si="413"/>
        <v>0.99901767333913771</v>
      </c>
      <c r="X346" s="121">
        <f>VLOOKUP(F346,Rates2,6)*VLOOKUP(F346,Mort_Imp_Survivors,C346-'Mort Imp Cume'!$C$4+2)</f>
        <v>3.6177391564710877E-4</v>
      </c>
      <c r="Y346" s="15">
        <f t="shared" si="414"/>
        <v>0.99963822608435293</v>
      </c>
      <c r="Z346" s="121">
        <f>VLOOKUP(F346,Rates2,7)*VLOOKUP(F346,Mort_Imp_Survivors,C346-'Mort Imp Cume'!$C$4+2)</f>
        <v>9.5016209044721607E-4</v>
      </c>
      <c r="AA346" s="15">
        <f t="shared" si="415"/>
        <v>0.99904983790955282</v>
      </c>
      <c r="AB346" s="68">
        <f>PRODUCT(W$4:W345)</f>
        <v>0.90237966315841778</v>
      </c>
      <c r="AC346" s="15">
        <f>PRODUCT(Y$4:Y345)</f>
        <v>0.94588267538061677</v>
      </c>
      <c r="AD346" s="15">
        <f>PRODUCT(AA$4:AA345)</f>
        <v>0.86068522120708735</v>
      </c>
      <c r="AE346" s="15">
        <f t="shared" si="404"/>
        <v>0.85354528999734403</v>
      </c>
      <c r="AF346" s="15">
        <f t="shared" si="405"/>
        <v>4.8834373161073794E-2</v>
      </c>
      <c r="AG346" s="15">
        <f t="shared" si="406"/>
        <v>8.3815696155392812E-4</v>
      </c>
      <c r="AH346" s="15">
        <f t="shared" si="407"/>
        <v>8.8777381847564091E-2</v>
      </c>
      <c r="AI346" s="15">
        <f t="shared" si="416"/>
        <v>8.8429549940180902E-3</v>
      </c>
      <c r="AJ346" s="15">
        <f t="shared" si="417"/>
        <v>8.864316013404473E-4</v>
      </c>
      <c r="AK346" s="15">
        <f t="shared" si="408"/>
        <v>3.931433244651984E-4</v>
      </c>
      <c r="AL346">
        <f>IF(AL345&gt;0,AL345+1,IF(AND(B346="January",C346&gt;=Personal!$G$28,F346&lt;=100,AL345=0),1,0))</f>
        <v>19</v>
      </c>
      <c r="AM346">
        <f t="shared" si="418"/>
        <v>1</v>
      </c>
    </row>
    <row r="347" spans="1:39" x14ac:dyDescent="0.2">
      <c r="A347">
        <f t="shared" si="409"/>
        <v>343</v>
      </c>
      <c r="B347" t="str">
        <f t="shared" si="429"/>
        <v>August</v>
      </c>
      <c r="C347">
        <f t="shared" si="401"/>
        <v>2051</v>
      </c>
      <c r="D347">
        <f t="shared" si="431"/>
        <v>205108</v>
      </c>
      <c r="E347">
        <f t="shared" ref="E347:F347" si="442">E335+1</f>
        <v>70</v>
      </c>
      <c r="F347">
        <f t="shared" si="442"/>
        <v>68</v>
      </c>
      <c r="G347" s="11">
        <f>G346*IF($B347="January",(1+IF(C347&gt;Personal!$L$18+1,Calculations!$B$14,Calculations!$B$13)),1)</f>
        <v>2837.5794141592464</v>
      </c>
      <c r="H347" s="11">
        <f>IF(AND(Career!$F$15="Yes",$E347=62,$E346=61),G347,H346*IF($B347="January",(1+IF(C347&gt;Personal!$L$18+1,Calculations!$C$14,Calculations!$C$13)),1))</f>
        <v>2623.5264053119381</v>
      </c>
      <c r="I347" s="11">
        <f>H347*(1-'Retiree Assumptions'!$F$8)</f>
        <v>2308.7032366745057</v>
      </c>
      <c r="J347" s="11"/>
      <c r="K347">
        <f>IF(OR(AND(L348=0,L347&gt;0,S347=0,S346&gt;0),AND(L347=0,L346&gt;0,S347&gt;0,S346&gt;0),AND(L336=0,L335&gt;0,S335=0),AND(B347="February",C347&gt;=Personal!$G$28,C347&lt;=Personal!$G$28+5,L346&gt;0),AND(B347="February",MOD(C347-Personal!$G$28,5)=0,L346&gt;0)),K346+1,K346)</f>
        <v>3</v>
      </c>
      <c r="L347">
        <f>IF(AND(C347&gt;=Personal!$G$28,MAX(L$5:L346)&lt;$AO$8,OR(S346&gt;0,S347&gt;0)),L346+1,0)</f>
        <v>20</v>
      </c>
      <c r="M347">
        <f>IF(AND(C347&gt;=Personal!$G$28,MAX(L$5:L346)&lt;$AO$8,OR(S346&gt;0,S347&gt;0)),L346+1,"")</f>
        <v>20</v>
      </c>
      <c r="N347">
        <f t="shared" si="411"/>
        <v>2051</v>
      </c>
      <c r="O347">
        <f t="shared" si="412"/>
        <v>68</v>
      </c>
      <c r="P347" s="11">
        <f t="shared" si="420"/>
        <v>27704.438840094066</v>
      </c>
      <c r="Q347" s="11">
        <f>$AD347*I347/(Calculations!$C$18^(A347-1+Calculations!$B$1/30))</f>
        <v>738.50949697847091</v>
      </c>
      <c r="R347" s="11">
        <f>IF(Q347=0,0,SUM(Q347:Q$1071)*I347/Q347)</f>
        <v>440926.95445125632</v>
      </c>
      <c r="S347" s="11">
        <f>IF(S346&gt;0,MAX((S346+I347/2)*(Calculations!$C$18-1)+S346-I347,0),IF(AND(Personal!$G$28=Valuation!C347,Personal!$G$28&gt;Valuation!C346),Personal!$G$26,0))</f>
        <v>272320.91815259884</v>
      </c>
      <c r="T347">
        <f t="shared" si="403"/>
        <v>1</v>
      </c>
      <c r="U347" s="11"/>
      <c r="V347" s="121">
        <f>VLOOKUP(E347,Rates2,5)*VLOOKUP(E347,Mort_Imp_Retirees,C347-'Mort Imp Cume'!$C$4+2)</f>
        <v>9.8232666086229084E-4</v>
      </c>
      <c r="W347" s="15">
        <f t="shared" si="413"/>
        <v>0.99901767333913771</v>
      </c>
      <c r="X347" s="121">
        <f>VLOOKUP(F347,Rates2,6)*VLOOKUP(F347,Mort_Imp_Survivors,C347-'Mort Imp Cume'!$C$4+2)</f>
        <v>3.6177391564710877E-4</v>
      </c>
      <c r="Y347" s="15">
        <f t="shared" si="414"/>
        <v>0.99963822608435293</v>
      </c>
      <c r="Z347" s="121">
        <f>VLOOKUP(F347,Rates2,7)*VLOOKUP(F347,Mort_Imp_Survivors,C347-'Mort Imp Cume'!$C$4+2)</f>
        <v>9.5016209044721607E-4</v>
      </c>
      <c r="AA347" s="15">
        <f t="shared" si="415"/>
        <v>0.99904983790955282</v>
      </c>
      <c r="AB347" s="68">
        <f>PRODUCT(W$4:W346)</f>
        <v>0.90149323155707728</v>
      </c>
      <c r="AC347" s="15">
        <f>PRODUCT(Y$4:Y346)</f>
        <v>0.94554047970140165</v>
      </c>
      <c r="AD347" s="15">
        <f>PRODUCT(AA$4:AA346)</f>
        <v>0.85986743073808825</v>
      </c>
      <c r="AE347" s="15">
        <f t="shared" si="404"/>
        <v>0.85239834261404557</v>
      </c>
      <c r="AF347" s="15">
        <f t="shared" si="405"/>
        <v>4.9094888943031677E-2</v>
      </c>
      <c r="AG347" s="15">
        <f t="shared" si="406"/>
        <v>8.3703069216305528E-4</v>
      </c>
      <c r="AH347" s="15">
        <f t="shared" si="407"/>
        <v>8.9531185906397304E-2</v>
      </c>
      <c r="AI347" s="15">
        <f t="shared" si="416"/>
        <v>8.9755825365254449E-3</v>
      </c>
      <c r="AJ347" s="15">
        <f t="shared" si="417"/>
        <v>8.8556083594541963E-4</v>
      </c>
      <c r="AK347" s="15">
        <f t="shared" si="408"/>
        <v>3.9344462485962987E-4</v>
      </c>
      <c r="AL347">
        <f>IF(AL346&gt;0,AL346+1,IF(AND(B347="January",C347&gt;=Personal!$G$28,F347&lt;=100,AL346=0),1,0))</f>
        <v>20</v>
      </c>
      <c r="AM347">
        <f t="shared" si="418"/>
        <v>1</v>
      </c>
    </row>
    <row r="348" spans="1:39" x14ac:dyDescent="0.2">
      <c r="A348">
        <f t="shared" si="409"/>
        <v>344</v>
      </c>
      <c r="B348" t="str">
        <f t="shared" si="429"/>
        <v>September</v>
      </c>
      <c r="C348">
        <f t="shared" si="401"/>
        <v>2051</v>
      </c>
      <c r="D348">
        <f t="shared" si="431"/>
        <v>205109</v>
      </c>
      <c r="E348">
        <f t="shared" ref="E348:F348" si="443">E336+1</f>
        <v>70</v>
      </c>
      <c r="F348">
        <f t="shared" si="443"/>
        <v>68</v>
      </c>
      <c r="G348" s="11">
        <f>G347*IF($B348="January",(1+IF(C348&gt;Personal!$L$18+1,Calculations!$B$14,Calculations!$B$13)),1)</f>
        <v>2837.5794141592464</v>
      </c>
      <c r="H348" s="11">
        <f>IF(AND(Career!$F$15="Yes",$E348=62,$E347=61),G348,H347*IF($B348="January",(1+IF(C348&gt;Personal!$L$18+1,Calculations!$C$14,Calculations!$C$13)),1))</f>
        <v>2623.5264053119381</v>
      </c>
      <c r="I348" s="11">
        <f>H348*(1-'Retiree Assumptions'!$F$8)</f>
        <v>2308.7032366745057</v>
      </c>
      <c r="J348" s="11"/>
      <c r="K348">
        <f>IF(OR(AND(L349=0,L348&gt;0,S348=0,S347&gt;0),AND(L348=0,L347&gt;0,S348&gt;0,S347&gt;0),AND(L337=0,L336&gt;0,S336=0),AND(B348="February",C348&gt;=Personal!$G$28,C348&lt;=Personal!$G$28+5,L347&gt;0),AND(B348="February",MOD(C348-Personal!$G$28,5)=0,L347&gt;0)),K347+1,K347)</f>
        <v>3</v>
      </c>
      <c r="L348">
        <f>IF(AND(C348&gt;=Personal!$G$28,MAX(L$5:L347)&lt;$AO$8,OR(S347&gt;0,S348&gt;0)),L347+1,0)</f>
        <v>21</v>
      </c>
      <c r="M348">
        <f>IF(AND(C348&gt;=Personal!$G$28,MAX(L$5:L347)&lt;$AO$8,OR(S347&gt;0,S348&gt;0)),L347+1,"")</f>
        <v>21</v>
      </c>
      <c r="N348">
        <f t="shared" si="411"/>
        <v>2051</v>
      </c>
      <c r="O348">
        <f t="shared" si="412"/>
        <v>68</v>
      </c>
      <c r="P348" s="11">
        <f t="shared" si="420"/>
        <v>27704.438840094066</v>
      </c>
      <c r="Q348" s="11">
        <f>$AD348*I348/(Calculations!$C$18^(A348-1+Calculations!$B$1/30))</f>
        <v>735.68383973841412</v>
      </c>
      <c r="R348" s="11">
        <f>IF(Q348=0,0,SUM(Q348:Q$1071)*I348/Q348)</f>
        <v>440302.9216806427</v>
      </c>
      <c r="S348" s="11">
        <f>IF(S347&gt;0,MAX((S347+I348/2)*(Calculations!$C$18-1)+S347-I348,0),IF(AND(Personal!$G$28=Valuation!C348,Personal!$G$28&gt;Valuation!C347),Personal!$G$26,0))</f>
        <v>270801.75075790193</v>
      </c>
      <c r="T348">
        <f t="shared" si="403"/>
        <v>1</v>
      </c>
      <c r="U348" s="11"/>
      <c r="V348" s="121">
        <f>VLOOKUP(E348,Rates2,5)*VLOOKUP(E348,Mort_Imp_Retirees,C348-'Mort Imp Cume'!$C$4+2)</f>
        <v>9.8232666086229084E-4</v>
      </c>
      <c r="W348" s="15">
        <f t="shared" si="413"/>
        <v>0.99901767333913771</v>
      </c>
      <c r="X348" s="121">
        <f>VLOOKUP(F348,Rates2,6)*VLOOKUP(F348,Mort_Imp_Survivors,C348-'Mort Imp Cume'!$C$4+2)</f>
        <v>3.6177391564710877E-4</v>
      </c>
      <c r="Y348" s="15">
        <f t="shared" si="414"/>
        <v>0.99963822608435293</v>
      </c>
      <c r="Z348" s="121">
        <f>VLOOKUP(F348,Rates2,7)*VLOOKUP(F348,Mort_Imp_Survivors,C348-'Mort Imp Cume'!$C$4+2)</f>
        <v>9.5016209044721607E-4</v>
      </c>
      <c r="AA348" s="15">
        <f t="shared" si="415"/>
        <v>0.99904983790955282</v>
      </c>
      <c r="AB348" s="68">
        <f>PRODUCT(W$4:W347)</f>
        <v>0.9006076707211319</v>
      </c>
      <c r="AC348" s="15">
        <f>PRODUCT(Y$4:Y347)</f>
        <v>0.94519840781965725</v>
      </c>
      <c r="AD348" s="15">
        <f>PRODUCT(AA$4:AA347)</f>
        <v>0.85905041730259069</v>
      </c>
      <c r="AE348" s="15">
        <f t="shared" si="404"/>
        <v>0.85125293643578404</v>
      </c>
      <c r="AF348" s="15">
        <f t="shared" si="405"/>
        <v>4.9354734285347882E-2</v>
      </c>
      <c r="AG348" s="15">
        <f t="shared" si="406"/>
        <v>8.359059361912664E-4</v>
      </c>
      <c r="AH348" s="15">
        <f t="shared" si="407"/>
        <v>9.0283147459799318E-2</v>
      </c>
      <c r="AI348" s="15">
        <f t="shared" si="416"/>
        <v>9.1091818190687651E-3</v>
      </c>
      <c r="AJ348" s="15">
        <f t="shared" si="417"/>
        <v>8.8469092592645502E-4</v>
      </c>
      <c r="AK348" s="15">
        <f t="shared" si="408"/>
        <v>3.9374473214303014E-4</v>
      </c>
      <c r="AL348">
        <f>IF(AL347&gt;0,AL347+1,IF(AND(B348="January",C348&gt;=Personal!$G$28,F348&lt;=100,AL347=0),1,0))</f>
        <v>21</v>
      </c>
      <c r="AM348">
        <f t="shared" si="418"/>
        <v>1</v>
      </c>
    </row>
    <row r="349" spans="1:39" x14ac:dyDescent="0.2">
      <c r="A349">
        <f t="shared" si="409"/>
        <v>345</v>
      </c>
      <c r="B349" t="str">
        <f t="shared" si="429"/>
        <v>October</v>
      </c>
      <c r="C349">
        <f t="shared" si="401"/>
        <v>2051</v>
      </c>
      <c r="D349">
        <f t="shared" si="431"/>
        <v>205110</v>
      </c>
      <c r="E349">
        <f t="shared" ref="E349:F349" si="444">E337+1</f>
        <v>70</v>
      </c>
      <c r="F349">
        <f t="shared" si="444"/>
        <v>68</v>
      </c>
      <c r="G349" s="11">
        <f>G348*IF($B349="January",(1+IF(C349&gt;Personal!$L$18+1,Calculations!$B$14,Calculations!$B$13)),1)</f>
        <v>2837.5794141592464</v>
      </c>
      <c r="H349" s="11">
        <f>IF(AND(Career!$F$15="Yes",$E349=62,$E348=61),G349,H348*IF($B349="January",(1+IF(C349&gt;Personal!$L$18+1,Calculations!$C$14,Calculations!$C$13)),1))</f>
        <v>2623.5264053119381</v>
      </c>
      <c r="I349" s="11">
        <f>H349*(1-'Retiree Assumptions'!$F$8)</f>
        <v>2308.7032366745057</v>
      </c>
      <c r="J349" s="11"/>
      <c r="K349">
        <f>IF(OR(AND(L350=0,L349&gt;0,S349=0,S348&gt;0),AND(L349=0,L348&gt;0,S349&gt;0,S348&gt;0),AND(L338=0,L337&gt;0,S337=0),AND(B349="February",C349&gt;=Personal!$G$28,C349&lt;=Personal!$G$28+5,L348&gt;0),AND(B349="February",MOD(C349-Personal!$G$28,5)=0,L348&gt;0)),K348+1,K348)</f>
        <v>3</v>
      </c>
      <c r="L349">
        <f>IF(AND(C349&gt;=Personal!$G$28,MAX(L$5:L348)&lt;$AO$8,OR(S348&gt;0,S349&gt;0)),L348+1,0)</f>
        <v>22</v>
      </c>
      <c r="M349">
        <f>IF(AND(C349&gt;=Personal!$G$28,MAX(L$5:L348)&lt;$AO$8,OR(S348&gt;0,S349&gt;0)),L348+1,"")</f>
        <v>22</v>
      </c>
      <c r="N349">
        <f t="shared" si="411"/>
        <v>2051</v>
      </c>
      <c r="O349">
        <f t="shared" si="412"/>
        <v>68</v>
      </c>
      <c r="P349" s="11">
        <f t="shared" si="420"/>
        <v>27704.438840094066</v>
      </c>
      <c r="Q349" s="11">
        <f>$AD349*I349/(Calculations!$C$18^(A349-1+Calculations!$B$1/30))</f>
        <v>732.86899392173245</v>
      </c>
      <c r="R349" s="11">
        <f>IF(Q349=0,0,SUM(Q349:Q$1071)*I349/Q349)</f>
        <v>439676.49208870291</v>
      </c>
      <c r="S349" s="11">
        <f>IF(S348&gt;0,MAX((S348+I349/2)*(Calculations!$C$18-1)+S348-I349,0),IF(AND(Personal!$G$28=Valuation!C349,Personal!$G$28&gt;Valuation!C348),Personal!$G$26,0))</f>
        <v>269278.19745617552</v>
      </c>
      <c r="T349">
        <f t="shared" si="403"/>
        <v>1</v>
      </c>
      <c r="U349" s="11"/>
      <c r="V349" s="121">
        <f>VLOOKUP(E349,Rates2,5)*VLOOKUP(E349,Mort_Imp_Retirees,C349-'Mort Imp Cume'!$C$4+2)</f>
        <v>9.8232666086229084E-4</v>
      </c>
      <c r="W349" s="15">
        <f t="shared" si="413"/>
        <v>0.99901767333913771</v>
      </c>
      <c r="X349" s="121">
        <f>VLOOKUP(F349,Rates2,6)*VLOOKUP(F349,Mort_Imp_Survivors,C349-'Mort Imp Cume'!$C$4+2)</f>
        <v>3.6177391564710877E-4</v>
      </c>
      <c r="Y349" s="15">
        <f t="shared" si="414"/>
        <v>0.99963822608435293</v>
      </c>
      <c r="Z349" s="121">
        <f>VLOOKUP(F349,Rates2,7)*VLOOKUP(F349,Mort_Imp_Survivors,C349-'Mort Imp Cume'!$C$4+2)</f>
        <v>9.5016209044721607E-4</v>
      </c>
      <c r="AA349" s="15">
        <f t="shared" si="415"/>
        <v>0.99904983790955282</v>
      </c>
      <c r="AB349" s="68">
        <f>PRODUCT(W$4:W348)</f>
        <v>0.89972297979520544</v>
      </c>
      <c r="AC349" s="15">
        <f>PRODUCT(Y$4:Y348)</f>
        <v>0.94485645969059695</v>
      </c>
      <c r="AD349" s="15">
        <f>PRODUCT(AA$4:AA348)</f>
        <v>0.85823418016228692</v>
      </c>
      <c r="AE349" s="15">
        <f t="shared" si="404"/>
        <v>0.85010906939157227</v>
      </c>
      <c r="AF349" s="15">
        <f t="shared" si="405"/>
        <v>4.9613910403633138E-2</v>
      </c>
      <c r="AG349" s="15">
        <f t="shared" si="406"/>
        <v>8.3478269160491153E-4</v>
      </c>
      <c r="AH349" s="15">
        <f t="shared" si="407"/>
        <v>9.1033269771868028E-2</v>
      </c>
      <c r="AI349" s="15">
        <f t="shared" si="416"/>
        <v>9.2437504329265646E-3</v>
      </c>
      <c r="AJ349" s="15">
        <f t="shared" si="417"/>
        <v>8.838218704432945E-4</v>
      </c>
      <c r="AK349" s="15">
        <f t="shared" si="408"/>
        <v>3.940436486675923E-4</v>
      </c>
      <c r="AL349">
        <f>IF(AL348&gt;0,AL348+1,IF(AND(B349="January",C349&gt;=Personal!$G$28,F349&lt;=100,AL348=0),1,0))</f>
        <v>22</v>
      </c>
      <c r="AM349">
        <f t="shared" si="418"/>
        <v>1</v>
      </c>
    </row>
    <row r="350" spans="1:39" x14ac:dyDescent="0.2">
      <c r="A350">
        <f t="shared" si="409"/>
        <v>346</v>
      </c>
      <c r="B350" t="str">
        <f t="shared" si="429"/>
        <v>November</v>
      </c>
      <c r="C350">
        <f t="shared" si="401"/>
        <v>2051</v>
      </c>
      <c r="D350">
        <f t="shared" si="431"/>
        <v>205111</v>
      </c>
      <c r="E350">
        <f t="shared" ref="E350:F350" si="445">E338+1</f>
        <v>70</v>
      </c>
      <c r="F350">
        <f t="shared" si="445"/>
        <v>68</v>
      </c>
      <c r="G350" s="11">
        <f>G349*IF($B350="January",(1+IF(C350&gt;Personal!$L$18+1,Calculations!$B$14,Calculations!$B$13)),1)</f>
        <v>2837.5794141592464</v>
      </c>
      <c r="H350" s="11">
        <f>IF(AND(Career!$F$15="Yes",$E350=62,$E349=61),G350,H349*IF($B350="January",(1+IF(C350&gt;Personal!$L$18+1,Calculations!$C$14,Calculations!$C$13)),1))</f>
        <v>2623.5264053119381</v>
      </c>
      <c r="I350" s="11">
        <f>H350*(1-'Retiree Assumptions'!$F$8)</f>
        <v>2308.7032366745057</v>
      </c>
      <c r="J350" s="11"/>
      <c r="K350">
        <f>IF(OR(AND(L351=0,L350&gt;0,S350=0,S349&gt;0),AND(L350=0,L349&gt;0,S350&gt;0,S349&gt;0),AND(L339=0,L338&gt;0,S338=0),AND(B350="February",C350&gt;=Personal!$G$28,C350&lt;=Personal!$G$28+5,L349&gt;0),AND(B350="February",MOD(C350-Personal!$G$28,5)=0,L349&gt;0)),K349+1,K349)</f>
        <v>3</v>
      </c>
      <c r="L350">
        <f>IF(AND(C350&gt;=Personal!$G$28,MAX(L$5:L349)&lt;$AO$8,OR(S349&gt;0,S350&gt;0)),L349+1,0)</f>
        <v>23</v>
      </c>
      <c r="M350">
        <f>IF(AND(C350&gt;=Personal!$G$28,MAX(L$5:L349)&lt;$AO$8,OR(S349&gt;0,S350&gt;0)),L349+1,"")</f>
        <v>23</v>
      </c>
      <c r="N350">
        <f t="shared" si="411"/>
        <v>2051</v>
      </c>
      <c r="O350">
        <f t="shared" si="412"/>
        <v>68</v>
      </c>
      <c r="P350" s="11">
        <f t="shared" si="420"/>
        <v>27704.438840094066</v>
      </c>
      <c r="Q350" s="11">
        <f>$AD350*I350/(Calculations!$C$18^(A350-1+Calculations!$B$1/30))</f>
        <v>730.06491816216464</v>
      </c>
      <c r="R350" s="11">
        <f>IF(Q350=0,0,SUM(Q350:Q$1071)*I350/Q350)</f>
        <v>439047.65646958648</v>
      </c>
      <c r="S350" s="11">
        <f>IF(S349&gt;0,MAX((S349+I350/2)*(Calculations!$C$18-1)+S349-I350,0),IF(AND(Personal!$G$28=Valuation!C350,Personal!$G$28&gt;Valuation!C349),Personal!$G$26,0))</f>
        <v>267750.24558510177</v>
      </c>
      <c r="T350">
        <f t="shared" si="403"/>
        <v>1</v>
      </c>
      <c r="U350" s="11"/>
      <c r="V350" s="121">
        <f>VLOOKUP(E350,Rates2,5)*VLOOKUP(E350,Mort_Imp_Retirees,C350-'Mort Imp Cume'!$C$4+2)</f>
        <v>9.8232666086229084E-4</v>
      </c>
      <c r="W350" s="15">
        <f t="shared" si="413"/>
        <v>0.99901767333913771</v>
      </c>
      <c r="X350" s="121">
        <f>VLOOKUP(F350,Rates2,6)*VLOOKUP(F350,Mort_Imp_Survivors,C350-'Mort Imp Cume'!$C$4+2)</f>
        <v>3.6177391564710877E-4</v>
      </c>
      <c r="Y350" s="15">
        <f t="shared" si="414"/>
        <v>0.99963822608435293</v>
      </c>
      <c r="Z350" s="121">
        <f>VLOOKUP(F350,Rates2,7)*VLOOKUP(F350,Mort_Imp_Survivors,C350-'Mort Imp Cume'!$C$4+2)</f>
        <v>9.5016209044721607E-4</v>
      </c>
      <c r="AA350" s="15">
        <f t="shared" si="415"/>
        <v>0.99904983790955282</v>
      </c>
      <c r="AB350" s="68">
        <f>PRODUCT(W$4:W349)</f>
        <v>0.8988391579247621</v>
      </c>
      <c r="AC350" s="15">
        <f>PRODUCT(Y$4:Y349)</f>
        <v>0.94451463526945023</v>
      </c>
      <c r="AD350" s="15">
        <f>PRODUCT(AA$4:AA349)</f>
        <v>0.85741871857957075</v>
      </c>
      <c r="AE350" s="15">
        <f t="shared" si="404"/>
        <v>0.84896673941320644</v>
      </c>
      <c r="AF350" s="15">
        <f t="shared" si="405"/>
        <v>4.9872418511555647E-2</v>
      </c>
      <c r="AG350" s="15">
        <f t="shared" si="406"/>
        <v>8.3366095637307401E-4</v>
      </c>
      <c r="AH350" s="15">
        <f t="shared" si="407"/>
        <v>9.178155610156627E-2</v>
      </c>
      <c r="AI350" s="15">
        <f t="shared" si="416"/>
        <v>9.3792859736716444E-3</v>
      </c>
      <c r="AJ350" s="15">
        <f t="shared" si="417"/>
        <v>8.8295366865650485E-4</v>
      </c>
      <c r="AK350" s="15">
        <f t="shared" si="408"/>
        <v>3.9434137678163696E-4</v>
      </c>
      <c r="AL350">
        <f>IF(AL349&gt;0,AL349+1,IF(AND(B350="January",C350&gt;=Personal!$G$28,F350&lt;=100,AL349=0),1,0))</f>
        <v>23</v>
      </c>
      <c r="AM350">
        <f t="shared" si="418"/>
        <v>1</v>
      </c>
    </row>
    <row r="351" spans="1:39" x14ac:dyDescent="0.2">
      <c r="A351">
        <f t="shared" si="409"/>
        <v>347</v>
      </c>
      <c r="B351" t="str">
        <f t="shared" si="429"/>
        <v>December</v>
      </c>
      <c r="C351">
        <f t="shared" si="401"/>
        <v>2051</v>
      </c>
      <c r="D351">
        <f t="shared" si="431"/>
        <v>205112</v>
      </c>
      <c r="E351">
        <f t="shared" ref="E351:F351" si="446">E339+1</f>
        <v>70</v>
      </c>
      <c r="F351">
        <f t="shared" si="446"/>
        <v>68</v>
      </c>
      <c r="G351" s="11">
        <f>G350*IF($B351="January",(1+IF(C351&gt;Personal!$L$18+1,Calculations!$B$14,Calculations!$B$13)),1)</f>
        <v>2837.5794141592464</v>
      </c>
      <c r="H351" s="11">
        <f>IF(AND(Career!$F$15="Yes",$E351=62,$E350=61),G351,H350*IF($B351="January",(1+IF(C351&gt;Personal!$L$18+1,Calculations!$C$14,Calculations!$C$13)),1))</f>
        <v>2623.5264053119381</v>
      </c>
      <c r="I351" s="11">
        <f>H351*(1-'Retiree Assumptions'!$F$8)</f>
        <v>2308.7032366745057</v>
      </c>
      <c r="J351" s="11"/>
      <c r="K351">
        <f>IF(OR(AND(L352=0,L351&gt;0,S351=0,S350&gt;0),AND(L351=0,L350&gt;0,S351&gt;0,S350&gt;0),AND(L340=0,L339&gt;0,S339=0),AND(B351="February",C351&gt;=Personal!$G$28,C351&lt;=Personal!$G$28+5,L350&gt;0),AND(B351="February",MOD(C351-Personal!$G$28,5)=0,L350&gt;0)),K350+1,K350)</f>
        <v>3</v>
      </c>
      <c r="L351">
        <f>IF(AND(C351&gt;=Personal!$G$28,MAX(L$5:L350)&lt;$AO$8,OR(S350&gt;0,S351&gt;0)),L350+1,0)</f>
        <v>24</v>
      </c>
      <c r="M351">
        <f>IF(AND(C351&gt;=Personal!$G$28,MAX(L$5:L350)&lt;$AO$8,OR(S350&gt;0,S351&gt;0)),L350+1,"")</f>
        <v>24</v>
      </c>
      <c r="N351">
        <f t="shared" si="411"/>
        <v>2051</v>
      </c>
      <c r="O351">
        <f t="shared" si="412"/>
        <v>68</v>
      </c>
      <c r="P351" s="11">
        <f t="shared" si="420"/>
        <v>27704.438840094066</v>
      </c>
      <c r="Q351" s="11">
        <f>$AD351*I351/(Calculations!$C$18^(A351-1+Calculations!$B$1/30))</f>
        <v>727.27157125172369</v>
      </c>
      <c r="R351" s="11">
        <f>IF(Q351=0,0,SUM(Q351:Q$1071)*I351/Q351)</f>
        <v>438416.4055820842</v>
      </c>
      <c r="S351" s="11">
        <f>IF(S350&gt;0,MAX((S350+I351/2)*(Calculations!$C$18-1)+S350-I351,0),IF(AND(Personal!$G$28=Valuation!C351,Personal!$G$28&gt;Valuation!C350),Personal!$G$26,0))</f>
        <v>266217.88244580606</v>
      </c>
      <c r="T351">
        <f t="shared" si="403"/>
        <v>1</v>
      </c>
      <c r="U351" s="11"/>
      <c r="V351" s="121">
        <f>VLOOKUP(E351,Rates2,5)*VLOOKUP(E351,Mort_Imp_Retirees,C351-'Mort Imp Cume'!$C$4+2)</f>
        <v>9.8232666086229084E-4</v>
      </c>
      <c r="W351" s="15">
        <f t="shared" si="413"/>
        <v>0.99901767333913771</v>
      </c>
      <c r="X351" s="121">
        <f>VLOOKUP(F351,Rates2,6)*VLOOKUP(F351,Mort_Imp_Survivors,C351-'Mort Imp Cume'!$C$4+2)</f>
        <v>3.6177391564710877E-4</v>
      </c>
      <c r="Y351" s="15">
        <f t="shared" si="414"/>
        <v>0.99963822608435293</v>
      </c>
      <c r="Z351" s="121">
        <f>VLOOKUP(F351,Rates2,7)*VLOOKUP(F351,Mort_Imp_Survivors,C351-'Mort Imp Cume'!$C$4+2)</f>
        <v>9.5016209044721607E-4</v>
      </c>
      <c r="AA351" s="15">
        <f t="shared" si="415"/>
        <v>0.99904983790955282</v>
      </c>
      <c r="AB351" s="68">
        <f>PRODUCT(W$4:W350)</f>
        <v>0.89795620425610556</v>
      </c>
      <c r="AC351" s="15">
        <f>PRODUCT(Y$4:Y350)</f>
        <v>0.94417293451146289</v>
      </c>
      <c r="AD351" s="15">
        <f>PRODUCT(AA$4:AA350)</f>
        <v>0.85660403181753664</v>
      </c>
      <c r="AE351" s="15">
        <f t="shared" si="404"/>
        <v>0.84782594443526171</v>
      </c>
      <c r="AF351" s="15">
        <f t="shared" si="405"/>
        <v>5.0130259820843813E-2</v>
      </c>
      <c r="AG351" s="15">
        <f t="shared" si="406"/>
        <v>8.3254072846756578E-4</v>
      </c>
      <c r="AH351" s="15">
        <f t="shared" si="407"/>
        <v>9.2528009702729383E-2</v>
      </c>
      <c r="AI351" s="15">
        <f t="shared" si="416"/>
        <v>9.5157860411650835E-3</v>
      </c>
      <c r="AJ351" s="15">
        <f t="shared" si="417"/>
        <v>8.8208631972747737E-4</v>
      </c>
      <c r="AK351" s="15">
        <f t="shared" si="408"/>
        <v>3.9463791882961833E-4</v>
      </c>
      <c r="AL351">
        <f>IF(AL350&gt;0,AL350+1,IF(AND(B351="January",C351&gt;=Personal!$G$28,F351&lt;=100,AL350=0),1,0))</f>
        <v>24</v>
      </c>
      <c r="AM351">
        <f t="shared" si="418"/>
        <v>1</v>
      </c>
    </row>
    <row r="352" spans="1:39" x14ac:dyDescent="0.2">
      <c r="A352">
        <f t="shared" si="409"/>
        <v>348</v>
      </c>
      <c r="B352" t="str">
        <f t="shared" si="429"/>
        <v>January</v>
      </c>
      <c r="C352">
        <f t="shared" si="401"/>
        <v>2052</v>
      </c>
      <c r="D352">
        <f t="shared" si="431"/>
        <v>205201</v>
      </c>
      <c r="E352">
        <f t="shared" ref="E352:F352" si="447">E340+1</f>
        <v>71</v>
      </c>
      <c r="F352">
        <f t="shared" si="447"/>
        <v>69</v>
      </c>
      <c r="G352" s="11">
        <f>G351*IF($B352="January",(1+IF(C352&gt;Personal!$L$18+1,Calculations!$B$14,Calculations!$B$13)),1)</f>
        <v>2908.5188995132276</v>
      </c>
      <c r="H352" s="11">
        <f>IF(AND(Career!$F$15="Yes",$E352=62,$E351=61),G352,H351*IF($B352="January",(1+IF(C352&gt;Personal!$L$18+1,Calculations!$C$14,Calculations!$C$13)),1))</f>
        <v>2662.879301391617</v>
      </c>
      <c r="I352" s="11">
        <f>H352*(1-'Retiree Assumptions'!$F$8)</f>
        <v>2343.3337852246232</v>
      </c>
      <c r="J352" s="11"/>
      <c r="K352">
        <f>IF(OR(AND(L353=0,L352&gt;0,S352=0,S351&gt;0),AND(L352=0,L351&gt;0,S352&gt;0,S351&gt;0),AND(L341=0,L340&gt;0,S340=0),AND(B352="February",C352&gt;=Personal!$G$28,C352&lt;=Personal!$G$28+5,L351&gt;0),AND(B352="February",MOD(C352-Personal!$G$28,5)=0,L351&gt;0)),K351+1,K351)</f>
        <v>3</v>
      </c>
      <c r="L352">
        <f>IF(AND(C352&gt;=Personal!$G$28,MAX(L$5:L351)&lt;$AO$8,OR(S351&gt;0,S352&gt;0)),L351+1,0)</f>
        <v>25</v>
      </c>
      <c r="M352">
        <f>IF(AND(C352&gt;=Personal!$G$28,MAX(L$5:L351)&lt;$AO$8,OR(S351&gt;0,S352&gt;0)),L351+1,"")</f>
        <v>25</v>
      </c>
      <c r="N352">
        <f t="shared" si="411"/>
        <v>2052</v>
      </c>
      <c r="O352">
        <f t="shared" si="412"/>
        <v>69</v>
      </c>
      <c r="P352" s="11">
        <f t="shared" si="420"/>
        <v>28120.005422695478</v>
      </c>
      <c r="Q352" s="11">
        <f>$AD352*I352/(Calculations!$C$18^(A352-1+Calculations!$B$1/30))</f>
        <v>735.3562458221918</v>
      </c>
      <c r="R352" s="11">
        <f>IF(Q352=0,0,SUM(Q352:Q$1071)*I352/Q352)</f>
        <v>437782.73014949338</v>
      </c>
      <c r="S352" s="11">
        <f>IF(S351&gt;0,MAX((S351+I352/2)*(Calculations!$C$18-1)+S351-I352,0),IF(AND(Personal!$G$28=Valuation!C352,Personal!$G$28&gt;Valuation!C351),Personal!$G$26,0))</f>
        <v>264646.51474420476</v>
      </c>
      <c r="T352">
        <f t="shared" si="403"/>
        <v>1</v>
      </c>
      <c r="U352" s="11"/>
      <c r="V352" s="121">
        <f>VLOOKUP(E352,Rates2,5)*VLOOKUP(E352,Mort_Imp_Retirees,C352-'Mort Imp Cume'!$C$4+2)</f>
        <v>1.1179786644585847E-3</v>
      </c>
      <c r="W352" s="15">
        <f t="shared" si="413"/>
        <v>0.99888202133554138</v>
      </c>
      <c r="X352" s="121">
        <f>VLOOKUP(F352,Rates2,6)*VLOOKUP(F352,Mort_Imp_Survivors,C352-'Mort Imp Cume'!$C$4+2)</f>
        <v>3.9161181747699001E-4</v>
      </c>
      <c r="Y352" s="15">
        <f t="shared" si="414"/>
        <v>0.99960838818252296</v>
      </c>
      <c r="Z352" s="121">
        <f>VLOOKUP(F352,Rates2,7)*VLOOKUP(F352,Mort_Imp_Survivors,C352-'Mort Imp Cume'!$C$4+2)</f>
        <v>1.0284695046804241E-3</v>
      </c>
      <c r="AA352" s="15">
        <f t="shared" si="415"/>
        <v>0.99897153049531962</v>
      </c>
      <c r="AB352" s="68">
        <f>PRODUCT(W$4:W351)</f>
        <v>0.89707411793637803</v>
      </c>
      <c r="AC352" s="15">
        <f>PRODUCT(Y$4:Y351)</f>
        <v>0.94383135737189672</v>
      </c>
      <c r="AD352" s="15">
        <f>PRODUCT(AA$4:AA351)</f>
        <v>0.85579011913997938</v>
      </c>
      <c r="AE352" s="15">
        <f t="shared" si="404"/>
        <v>0.8466866823950886</v>
      </c>
      <c r="AF352" s="15">
        <f t="shared" si="405"/>
        <v>5.0387435541289397E-2</v>
      </c>
      <c r="AG352" s="15">
        <f t="shared" si="406"/>
        <v>9.4620695540644157E-4</v>
      </c>
      <c r="AH352" s="15">
        <f t="shared" si="407"/>
        <v>9.3272633824072887E-2</v>
      </c>
      <c r="AI352" s="15">
        <f t="shared" si="416"/>
        <v>9.6532482395491198E-3</v>
      </c>
      <c r="AJ352" s="15">
        <f t="shared" si="417"/>
        <v>1.0029097242908749E-3</v>
      </c>
      <c r="AK352" s="15">
        <f t="shared" si="408"/>
        <v>4.2750057003558648E-4</v>
      </c>
      <c r="AL352">
        <f>IF(AL351&gt;0,AL351+1,IF(AND(B352="January",C352&gt;=Personal!$G$28,F352&lt;=100,AL351=0),1,0))</f>
        <v>25</v>
      </c>
      <c r="AM352">
        <f t="shared" si="418"/>
        <v>1</v>
      </c>
    </row>
    <row r="353" spans="1:39" x14ac:dyDescent="0.2">
      <c r="A353">
        <f t="shared" si="409"/>
        <v>349</v>
      </c>
      <c r="B353" t="str">
        <f t="shared" si="429"/>
        <v>February</v>
      </c>
      <c r="C353">
        <f t="shared" si="401"/>
        <v>2052</v>
      </c>
      <c r="D353">
        <f t="shared" si="431"/>
        <v>205202</v>
      </c>
      <c r="E353">
        <f t="shared" ref="E353:F353" si="448">E341+1</f>
        <v>71</v>
      </c>
      <c r="F353">
        <f t="shared" si="448"/>
        <v>69</v>
      </c>
      <c r="G353" s="11">
        <f>G352*IF($B353="January",(1+IF(C353&gt;Personal!$L$18+1,Calculations!$B$14,Calculations!$B$13)),1)</f>
        <v>2908.5188995132276</v>
      </c>
      <c r="H353" s="11">
        <f>IF(AND(Career!$F$15="Yes",$E353=62,$E352=61),G353,H352*IF($B353="January",(1+IF(C353&gt;Personal!$L$18+1,Calculations!$C$14,Calculations!$C$13)),1))</f>
        <v>2662.879301391617</v>
      </c>
      <c r="I353" s="11">
        <f>H353*(1-'Retiree Assumptions'!$F$8)</f>
        <v>2343.3337852246232</v>
      </c>
      <c r="J353" s="11"/>
      <c r="K353">
        <f>IF(OR(AND(L354=0,L353&gt;0,S353=0,S352&gt;0),AND(L353=0,L352&gt;0,S353&gt;0,S352&gt;0),AND(L342=0,L341&gt;0,S341=0),AND(B353="February",C353&gt;=Personal!$G$28,C353&lt;=Personal!$G$28+5,L352&gt;0),AND(B353="February",MOD(C353-Personal!$G$28,5)=0,L352&gt;0)),K352+1,K352)</f>
        <v>4</v>
      </c>
      <c r="L353">
        <f>IF(AND(C353&gt;=Personal!$G$28,MAX(L$5:L352)&lt;$AO$8,OR(S352&gt;0,S353&gt;0)),L352+1,0)</f>
        <v>26</v>
      </c>
      <c r="M353">
        <f>IF(AND(C353&gt;=Personal!$G$28,MAX(L$5:L352)&lt;$AO$8,OR(S352&gt;0,S353&gt;0)),L352+1,"")</f>
        <v>26</v>
      </c>
      <c r="N353">
        <f t="shared" si="411"/>
        <v>2052</v>
      </c>
      <c r="O353">
        <f t="shared" si="412"/>
        <v>69</v>
      </c>
      <c r="P353" s="11">
        <f t="shared" si="420"/>
        <v>28120.005422695478</v>
      </c>
      <c r="Q353" s="11">
        <f>$AD353*I353/(Calculations!$C$18^(A353-1+Calculations!$B$1/30))</f>
        <v>732.48523535553556</v>
      </c>
      <c r="R353" s="11">
        <f>IF(Q353=0,0,SUM(Q353:Q$1071)*I353/Q353)</f>
        <v>437146.12163901009</v>
      </c>
      <c r="S353" s="11">
        <f>IF(S352&gt;0,MAX((S352+I353/2)*(Calculations!$C$18-1)+S352-I353,0),IF(AND(Personal!$G$28=Valuation!C353,Personal!$G$28&gt;Valuation!C352),Personal!$G$26,0))</f>
        <v>263070.61043085653</v>
      </c>
      <c r="T353">
        <f t="shared" si="403"/>
        <v>1</v>
      </c>
      <c r="U353" s="11"/>
      <c r="V353" s="121">
        <f>VLOOKUP(E353,Rates2,5)*VLOOKUP(E353,Mort_Imp_Retirees,C353-'Mort Imp Cume'!$C$4+2)</f>
        <v>1.1179786644585847E-3</v>
      </c>
      <c r="W353" s="15">
        <f t="shared" si="413"/>
        <v>0.99888202133554138</v>
      </c>
      <c r="X353" s="121">
        <f>VLOOKUP(F353,Rates2,6)*VLOOKUP(F353,Mort_Imp_Survivors,C353-'Mort Imp Cume'!$C$4+2)</f>
        <v>3.9161181747699001E-4</v>
      </c>
      <c r="Y353" s="15">
        <f t="shared" si="414"/>
        <v>0.99960838818252296</v>
      </c>
      <c r="Z353" s="121">
        <f>VLOOKUP(F353,Rates2,7)*VLOOKUP(F353,Mort_Imp_Survivors,C353-'Mort Imp Cume'!$C$4+2)</f>
        <v>1.0284695046804241E-3</v>
      </c>
      <c r="AA353" s="15">
        <f t="shared" si="415"/>
        <v>0.99897153049531962</v>
      </c>
      <c r="AB353" s="68">
        <f>PRODUCT(W$4:W352)</f>
        <v>0.89607120821208708</v>
      </c>
      <c r="AC353" s="15">
        <f>PRODUCT(Y$4:Y352)</f>
        <v>0.94346174185864451</v>
      </c>
      <c r="AD353" s="15">
        <f>PRODUCT(AA$4:AA352)</f>
        <v>0.85490996510003714</v>
      </c>
      <c r="AE353" s="15">
        <f t="shared" si="404"/>
        <v>0.84540890292915583</v>
      </c>
      <c r="AF353" s="15">
        <f t="shared" si="405"/>
        <v>5.066230528293128E-2</v>
      </c>
      <c r="AG353" s="15">
        <f t="shared" si="406"/>
        <v>9.4477898465494586E-4</v>
      </c>
      <c r="AH353" s="15">
        <f t="shared" si="407"/>
        <v>9.4122912719970045E-2</v>
      </c>
      <c r="AI353" s="15">
        <f t="shared" si="416"/>
        <v>9.8058790679428492E-3</v>
      </c>
      <c r="AJ353" s="15">
        <f t="shared" si="417"/>
        <v>1.0017884926167395E-3</v>
      </c>
      <c r="AK353" s="15">
        <f t="shared" si="408"/>
        <v>4.2787466241150132E-4</v>
      </c>
      <c r="AL353">
        <f>IF(AL352&gt;0,AL352+1,IF(AND(B353="January",C353&gt;=Personal!$G$28,F353&lt;=100,AL352=0),1,0))</f>
        <v>26</v>
      </c>
      <c r="AM353">
        <f t="shared" si="418"/>
        <v>1</v>
      </c>
    </row>
    <row r="354" spans="1:39" x14ac:dyDescent="0.2">
      <c r="A354">
        <f t="shared" si="409"/>
        <v>350</v>
      </c>
      <c r="B354" t="str">
        <f t="shared" si="429"/>
        <v>March</v>
      </c>
      <c r="C354">
        <f t="shared" si="401"/>
        <v>2052</v>
      </c>
      <c r="D354">
        <f t="shared" si="431"/>
        <v>205203</v>
      </c>
      <c r="E354">
        <f t="shared" ref="E354:F354" si="449">E342+1</f>
        <v>71</v>
      </c>
      <c r="F354">
        <f t="shared" si="449"/>
        <v>69</v>
      </c>
      <c r="G354" s="11">
        <f>G353*IF($B354="January",(1+IF(C354&gt;Personal!$L$18+1,Calculations!$B$14,Calculations!$B$13)),1)</f>
        <v>2908.5188995132276</v>
      </c>
      <c r="H354" s="11">
        <f>IF(AND(Career!$F$15="Yes",$E354=62,$E353=61),G354,H353*IF($B354="January",(1+IF(C354&gt;Personal!$L$18+1,Calculations!$C$14,Calculations!$C$13)),1))</f>
        <v>2662.879301391617</v>
      </c>
      <c r="I354" s="11">
        <f>H354*(1-'Retiree Assumptions'!$F$8)</f>
        <v>2343.3337852246232</v>
      </c>
      <c r="J354" s="11"/>
      <c r="K354">
        <f>IF(OR(AND(L355=0,L354&gt;0,S354=0,S353&gt;0),AND(L354=0,L353&gt;0,S354&gt;0,S353&gt;0),AND(L343=0,L342&gt;0,S342=0),AND(B354="February",C354&gt;=Personal!$G$28,C354&lt;=Personal!$G$28+5,L353&gt;0),AND(B354="February",MOD(C354-Personal!$G$28,5)=0,L353&gt;0)),K353+1,K353)</f>
        <v>4</v>
      </c>
      <c r="L354">
        <f>IF(AND(C354&gt;=Personal!$G$28,MAX(L$5:L353)&lt;$AO$8,OR(S353&gt;0,S354&gt;0)),L353+1,0)</f>
        <v>27</v>
      </c>
      <c r="M354">
        <f>IF(AND(C354&gt;=Personal!$G$28,MAX(L$5:L353)&lt;$AO$8,OR(S353&gt;0,S354&gt;0)),L353+1,"")</f>
        <v>27</v>
      </c>
      <c r="N354">
        <f t="shared" si="411"/>
        <v>2052</v>
      </c>
      <c r="O354">
        <f t="shared" si="412"/>
        <v>69</v>
      </c>
      <c r="P354" s="11">
        <f t="shared" si="420"/>
        <v>28120.005422695478</v>
      </c>
      <c r="Q354" s="11">
        <f>$AD354*I354/(Calculations!$C$18^(A354-1+Calculations!$B$1/30))</f>
        <v>729.62543401526716</v>
      </c>
      <c r="R354" s="11">
        <f>IF(Q354=0,0,SUM(Q354:Q$1071)*I354/Q354)</f>
        <v>436507.01791141083</v>
      </c>
      <c r="S354" s="11">
        <f>IF(S353&gt;0,MAX((S353+I354/2)*(Calculations!$C$18-1)+S353-I354,0),IF(AND(Personal!$G$28=Valuation!C354,Personal!$G$28&gt;Valuation!C353),Personal!$G$26,0))</f>
        <v>261490.15640835193</v>
      </c>
      <c r="T354">
        <f t="shared" si="403"/>
        <v>1</v>
      </c>
      <c r="U354" s="11"/>
      <c r="V354" s="121">
        <f>VLOOKUP(E354,Rates2,5)*VLOOKUP(E354,Mort_Imp_Retirees,C354-'Mort Imp Cume'!$C$4+2)</f>
        <v>1.1179786644585847E-3</v>
      </c>
      <c r="W354" s="15">
        <f t="shared" si="413"/>
        <v>0.99888202133554138</v>
      </c>
      <c r="X354" s="121">
        <f>VLOOKUP(F354,Rates2,6)*VLOOKUP(F354,Mort_Imp_Survivors,C354-'Mort Imp Cume'!$C$4+2)</f>
        <v>3.9161181747699001E-4</v>
      </c>
      <c r="Y354" s="15">
        <f t="shared" si="414"/>
        <v>0.99960838818252296</v>
      </c>
      <c r="Z354" s="121">
        <f>VLOOKUP(F354,Rates2,7)*VLOOKUP(F354,Mort_Imp_Survivors,C354-'Mort Imp Cume'!$C$4+2)</f>
        <v>1.0284695046804241E-3</v>
      </c>
      <c r="AA354" s="15">
        <f t="shared" si="415"/>
        <v>0.99897153049531962</v>
      </c>
      <c r="AB354" s="68">
        <f>PRODUCT(W$4:W353)</f>
        <v>0.89506941971947029</v>
      </c>
      <c r="AC354" s="15">
        <f>PRODUCT(Y$4:Y353)</f>
        <v>0.9430922710911952</v>
      </c>
      <c r="AD354" s="15">
        <f>PRODUCT(AA$4:AA353)</f>
        <v>0.85403071627168436</v>
      </c>
      <c r="AE354" s="15">
        <f t="shared" si="404"/>
        <v>0.84413305182751341</v>
      </c>
      <c r="AF354" s="15">
        <f t="shared" si="405"/>
        <v>5.0936367891956838E-2</v>
      </c>
      <c r="AG354" s="15">
        <f t="shared" si="406"/>
        <v>9.4335316892931982E-4</v>
      </c>
      <c r="AH354" s="15">
        <f t="shared" si="407"/>
        <v>9.4970889159200808E-2</v>
      </c>
      <c r="AI354" s="15">
        <f t="shared" si="416"/>
        <v>9.9596911213289396E-3</v>
      </c>
      <c r="AJ354" s="15">
        <f t="shared" si="417"/>
        <v>1.0006685144556937E-3</v>
      </c>
      <c r="AK354" s="15">
        <f t="shared" si="408"/>
        <v>4.2824714195119346E-4</v>
      </c>
      <c r="AL354">
        <f>IF(AL353&gt;0,AL353+1,IF(AND(B354="January",C354&gt;=Personal!$G$28,F354&lt;=100,AL353=0),1,0))</f>
        <v>27</v>
      </c>
      <c r="AM354">
        <f t="shared" si="418"/>
        <v>1</v>
      </c>
    </row>
    <row r="355" spans="1:39" x14ac:dyDescent="0.2">
      <c r="A355">
        <f t="shared" si="409"/>
        <v>351</v>
      </c>
      <c r="B355" t="str">
        <f t="shared" si="429"/>
        <v>April</v>
      </c>
      <c r="C355">
        <f t="shared" si="401"/>
        <v>2052</v>
      </c>
      <c r="D355">
        <f t="shared" si="431"/>
        <v>205204</v>
      </c>
      <c r="E355">
        <f t="shared" ref="E355:F355" si="450">E343+1</f>
        <v>71</v>
      </c>
      <c r="F355">
        <f t="shared" si="450"/>
        <v>69</v>
      </c>
      <c r="G355" s="11">
        <f>G354*IF($B355="January",(1+IF(C355&gt;Personal!$L$18+1,Calculations!$B$14,Calculations!$B$13)),1)</f>
        <v>2908.5188995132276</v>
      </c>
      <c r="H355" s="11">
        <f>IF(AND(Career!$F$15="Yes",$E355=62,$E354=61),G355,H354*IF($B355="January",(1+IF(C355&gt;Personal!$L$18+1,Calculations!$C$14,Calculations!$C$13)),1))</f>
        <v>2662.879301391617</v>
      </c>
      <c r="I355" s="11">
        <f>H355*(1-'Retiree Assumptions'!$F$8)</f>
        <v>2343.3337852246232</v>
      </c>
      <c r="J355" s="11"/>
      <c r="K355">
        <f>IF(OR(AND(L356=0,L355&gt;0,S355=0,S354&gt;0),AND(L355=0,L354&gt;0,S355&gt;0,S354&gt;0),AND(L344=0,L343&gt;0,S343=0),AND(B355="February",C355&gt;=Personal!$G$28,C355&lt;=Personal!$G$28+5,L354&gt;0),AND(B355="February",MOD(C355-Personal!$G$28,5)=0,L354&gt;0)),K354+1,K354)</f>
        <v>4</v>
      </c>
      <c r="L355">
        <f>IF(AND(C355&gt;=Personal!$G$28,MAX(L$5:L354)&lt;$AO$8,OR(S354&gt;0,S355&gt;0)),L354+1,0)</f>
        <v>28</v>
      </c>
      <c r="M355">
        <f>IF(AND(C355&gt;=Personal!$G$28,MAX(L$5:L354)&lt;$AO$8,OR(S354&gt;0,S355&gt;0)),L354+1,"")</f>
        <v>28</v>
      </c>
      <c r="N355">
        <f t="shared" si="411"/>
        <v>2052</v>
      </c>
      <c r="O355">
        <f t="shared" si="412"/>
        <v>69</v>
      </c>
      <c r="P355" s="11">
        <f t="shared" si="420"/>
        <v>28120.005422695478</v>
      </c>
      <c r="Q355" s="11">
        <f>$AD355*I355/(Calculations!$C$18^(A355-1+Calculations!$B$1/30))</f>
        <v>726.77679803821854</v>
      </c>
      <c r="R355" s="11">
        <f>IF(Q355=0,0,SUM(Q355:Q$1071)*I355/Q355)</f>
        <v>435865.40918657364</v>
      </c>
      <c r="S355" s="11">
        <f>IF(S354&gt;0,MAX((S354+I355/2)*(Calculations!$C$18-1)+S354-I355,0),IF(AND(Personal!$G$28=Valuation!C355,Personal!$G$28&gt;Valuation!C354),Personal!$G$26,0))</f>
        <v>259905.13954146873</v>
      </c>
      <c r="T355">
        <f t="shared" si="403"/>
        <v>1</v>
      </c>
      <c r="U355" s="11"/>
      <c r="V355" s="121">
        <f>VLOOKUP(E355,Rates2,5)*VLOOKUP(E355,Mort_Imp_Retirees,C355-'Mort Imp Cume'!$C$4+2)</f>
        <v>1.1179786644585847E-3</v>
      </c>
      <c r="W355" s="15">
        <f t="shared" si="413"/>
        <v>0.99888202133554138</v>
      </c>
      <c r="X355" s="121">
        <f>VLOOKUP(F355,Rates2,6)*VLOOKUP(F355,Mort_Imp_Survivors,C355-'Mort Imp Cume'!$C$4+2)</f>
        <v>3.9161181747699001E-4</v>
      </c>
      <c r="Y355" s="15">
        <f t="shared" si="414"/>
        <v>0.99960838818252296</v>
      </c>
      <c r="Z355" s="121">
        <f>VLOOKUP(F355,Rates2,7)*VLOOKUP(F355,Mort_Imp_Survivors,C355-'Mort Imp Cume'!$C$4+2)</f>
        <v>1.0284695046804241E-3</v>
      </c>
      <c r="AA355" s="15">
        <f t="shared" si="415"/>
        <v>0.99897153049531962</v>
      </c>
      <c r="AB355" s="68">
        <f>PRODUCT(W$4:W354)</f>
        <v>0.89406875120501461</v>
      </c>
      <c r="AC355" s="15">
        <f>PRODUCT(Y$4:Y354)</f>
        <v>0.94272294501286458</v>
      </c>
      <c r="AD355" s="15">
        <f>PRODUCT(AA$4:AA354)</f>
        <v>0.85315237172393854</v>
      </c>
      <c r="AE355" s="15">
        <f t="shared" si="404"/>
        <v>0.8428591261799655</v>
      </c>
      <c r="AF355" s="15">
        <f t="shared" si="405"/>
        <v>5.1209625025049124E-2</v>
      </c>
      <c r="AG355" s="15">
        <f t="shared" si="406"/>
        <v>9.4192950497730085E-4</v>
      </c>
      <c r="AH355" s="15">
        <f t="shared" si="407"/>
        <v>9.5816567664797514E-2</v>
      </c>
      <c r="AI355" s="15">
        <f t="shared" si="416"/>
        <v>1.0114681130187861E-2</v>
      </c>
      <c r="AJ355" s="15">
        <f t="shared" si="417"/>
        <v>9.9954978840633693E-4</v>
      </c>
      <c r="AK355" s="15">
        <f t="shared" si="408"/>
        <v>4.2861801216679656E-4</v>
      </c>
      <c r="AL355">
        <f>IF(AL354&gt;0,AL354+1,IF(AND(B355="January",C355&gt;=Personal!$G$28,F355&lt;=100,AL354=0),1,0))</f>
        <v>28</v>
      </c>
      <c r="AM355">
        <f t="shared" si="418"/>
        <v>1</v>
      </c>
    </row>
    <row r="356" spans="1:39" x14ac:dyDescent="0.2">
      <c r="A356">
        <f t="shared" si="409"/>
        <v>352</v>
      </c>
      <c r="B356" t="str">
        <f t="shared" si="429"/>
        <v>May</v>
      </c>
      <c r="C356">
        <f t="shared" si="401"/>
        <v>2052</v>
      </c>
      <c r="D356">
        <f t="shared" si="431"/>
        <v>205205</v>
      </c>
      <c r="E356">
        <f t="shared" ref="E356:F356" si="451">E344+1</f>
        <v>71</v>
      </c>
      <c r="F356">
        <f t="shared" si="451"/>
        <v>69</v>
      </c>
      <c r="G356" s="11">
        <f>G355*IF($B356="January",(1+IF(C356&gt;Personal!$L$18+1,Calculations!$B$14,Calculations!$B$13)),1)</f>
        <v>2908.5188995132276</v>
      </c>
      <c r="H356" s="11">
        <f>IF(AND(Career!$F$15="Yes",$E356=62,$E355=61),G356,H355*IF($B356="January",(1+IF(C356&gt;Personal!$L$18+1,Calculations!$C$14,Calculations!$C$13)),1))</f>
        <v>2662.879301391617</v>
      </c>
      <c r="I356" s="11">
        <f>H356*(1-'Retiree Assumptions'!$F$8)</f>
        <v>2343.3337852246232</v>
      </c>
      <c r="J356" s="11"/>
      <c r="K356">
        <f>IF(OR(AND(L357=0,L356&gt;0,S356=0,S355&gt;0),AND(L356=0,L355&gt;0,S356&gt;0,S355&gt;0),AND(L345=0,L344&gt;0,S344=0),AND(B356="February",C356&gt;=Personal!$G$28,C356&lt;=Personal!$G$28+5,L355&gt;0),AND(B356="February",MOD(C356-Personal!$G$28,5)=0,L355&gt;0)),K355+1,K355)</f>
        <v>4</v>
      </c>
      <c r="L356">
        <f>IF(AND(C356&gt;=Personal!$G$28,MAX(L$5:L355)&lt;$AO$8,OR(S355&gt;0,S356&gt;0)),L355+1,0)</f>
        <v>29</v>
      </c>
      <c r="M356">
        <f>IF(AND(C356&gt;=Personal!$G$28,MAX(L$5:L355)&lt;$AO$8,OR(S355&gt;0,S356&gt;0)),L355+1,"")</f>
        <v>29</v>
      </c>
      <c r="N356">
        <f t="shared" si="411"/>
        <v>2052</v>
      </c>
      <c r="O356">
        <f t="shared" si="412"/>
        <v>69</v>
      </c>
      <c r="P356" s="11">
        <f t="shared" si="420"/>
        <v>28120.005422695478</v>
      </c>
      <c r="Q356" s="11">
        <f>$AD356*I356/(Calculations!$C$18^(A356-1+Calculations!$B$1/30))</f>
        <v>723.93928383208345</v>
      </c>
      <c r="R356" s="11">
        <f>IF(Q356=0,0,SUM(Q356:Q$1071)*I356/Q356)</f>
        <v>435221.28564604389</v>
      </c>
      <c r="S356" s="11">
        <f>IF(S355&gt;0,MAX((S355+I356/2)*(Calculations!$C$18-1)+S355-I356,0),IF(AND(Personal!$G$28=Valuation!C356,Personal!$G$28&gt;Valuation!C355),Personal!$G$26,0))</f>
        <v>258315.54665706266</v>
      </c>
      <c r="T356">
        <f t="shared" si="403"/>
        <v>1</v>
      </c>
      <c r="U356" s="11"/>
      <c r="V356" s="121">
        <f>VLOOKUP(E356,Rates2,5)*VLOOKUP(E356,Mort_Imp_Retirees,C356-'Mort Imp Cume'!$C$4+2)</f>
        <v>1.1179786644585847E-3</v>
      </c>
      <c r="W356" s="15">
        <f t="shared" si="413"/>
        <v>0.99888202133554138</v>
      </c>
      <c r="X356" s="121">
        <f>VLOOKUP(F356,Rates2,6)*VLOOKUP(F356,Mort_Imp_Survivors,C356-'Mort Imp Cume'!$C$4+2)</f>
        <v>3.9161181747699001E-4</v>
      </c>
      <c r="Y356" s="15">
        <f t="shared" si="414"/>
        <v>0.99960838818252296</v>
      </c>
      <c r="Z356" s="121">
        <f>VLOOKUP(F356,Rates2,7)*VLOOKUP(F356,Mort_Imp_Survivors,C356-'Mort Imp Cume'!$C$4+2)</f>
        <v>1.0284695046804241E-3</v>
      </c>
      <c r="AA356" s="15">
        <f t="shared" si="415"/>
        <v>0.99897153049531962</v>
      </c>
      <c r="AB356" s="68">
        <f>PRODUCT(W$4:W355)</f>
        <v>0.89306920141660828</v>
      </c>
      <c r="AC356" s="15">
        <f>PRODUCT(Y$4:Y355)</f>
        <v>0.94235376356699074</v>
      </c>
      <c r="AD356" s="15">
        <f>PRODUCT(AA$4:AA355)</f>
        <v>0.85227493052677472</v>
      </c>
      <c r="AE356" s="15">
        <f t="shared" si="404"/>
        <v>0.84158712308070771</v>
      </c>
      <c r="AF356" s="15">
        <f t="shared" si="405"/>
        <v>5.1482078335900565E-2</v>
      </c>
      <c r="AG356" s="15">
        <f t="shared" si="406"/>
        <v>9.4050798955153364E-4</v>
      </c>
      <c r="AH356" s="15">
        <f t="shared" si="407"/>
        <v>9.6659952751888434E-2</v>
      </c>
      <c r="AI356" s="15">
        <f t="shared" si="416"/>
        <v>1.0270845831503284E-2</v>
      </c>
      <c r="AJ356" s="15">
        <f t="shared" si="417"/>
        <v>9.9843231306883458E-4</v>
      </c>
      <c r="AK356" s="15">
        <f t="shared" si="408"/>
        <v>4.2898727656403516E-4</v>
      </c>
      <c r="AL356">
        <f>IF(AL355&gt;0,AL355+1,IF(AND(B356="January",C356&gt;=Personal!$G$28,F356&lt;=100,AL355=0),1,0))</f>
        <v>29</v>
      </c>
      <c r="AM356">
        <f t="shared" si="418"/>
        <v>1</v>
      </c>
    </row>
    <row r="357" spans="1:39" x14ac:dyDescent="0.2">
      <c r="A357">
        <f t="shared" si="409"/>
        <v>353</v>
      </c>
      <c r="B357" t="str">
        <f t="shared" si="429"/>
        <v>June</v>
      </c>
      <c r="C357">
        <f t="shared" si="401"/>
        <v>2052</v>
      </c>
      <c r="D357">
        <f t="shared" si="431"/>
        <v>205206</v>
      </c>
      <c r="E357">
        <f t="shared" ref="E357:F357" si="452">E345+1</f>
        <v>71</v>
      </c>
      <c r="F357">
        <f t="shared" si="452"/>
        <v>69</v>
      </c>
      <c r="G357" s="11">
        <f>G356*IF($B357="January",(1+IF(C357&gt;Personal!$L$18+1,Calculations!$B$14,Calculations!$B$13)),1)</f>
        <v>2908.5188995132276</v>
      </c>
      <c r="H357" s="11">
        <f>IF(AND(Career!$F$15="Yes",$E357=62,$E356=61),G357,H356*IF($B357="January",(1+IF(C357&gt;Personal!$L$18+1,Calculations!$C$14,Calculations!$C$13)),1))</f>
        <v>2662.879301391617</v>
      </c>
      <c r="I357" s="11">
        <f>H357*(1-'Retiree Assumptions'!$F$8)</f>
        <v>2343.3337852246232</v>
      </c>
      <c r="J357" s="11"/>
      <c r="K357">
        <f>IF(OR(AND(L358=0,L357&gt;0,S357=0,S356&gt;0),AND(L357=0,L356&gt;0,S357&gt;0,S356&gt;0),AND(L346=0,L345&gt;0,S345=0),AND(B357="February",C357&gt;=Personal!$G$28,C357&lt;=Personal!$G$28+5,L356&gt;0),AND(B357="February",MOD(C357-Personal!$G$28,5)=0,L356&gt;0)),K356+1,K356)</f>
        <v>4</v>
      </c>
      <c r="L357">
        <f>IF(AND(C357&gt;=Personal!$G$28,MAX(L$5:L356)&lt;$AO$8,OR(S356&gt;0,S357&gt;0)),L356+1,0)</f>
        <v>30</v>
      </c>
      <c r="M357">
        <f>IF(AND(C357&gt;=Personal!$G$28,MAX(L$5:L356)&lt;$AO$8,OR(S356&gt;0,S357&gt;0)),L356+1,"")</f>
        <v>30</v>
      </c>
      <c r="N357">
        <f t="shared" si="411"/>
        <v>2052</v>
      </c>
      <c r="O357">
        <f t="shared" si="412"/>
        <v>69</v>
      </c>
      <c r="P357" s="11">
        <f t="shared" si="420"/>
        <v>28120.005422695478</v>
      </c>
      <c r="Q357" s="11">
        <f>$AD357*I357/(Calculations!$C$18^(A357-1+Calculations!$B$1/30))</f>
        <v>721.11284797475025</v>
      </c>
      <c r="R357" s="11">
        <f>IF(Q357=0,0,SUM(Q357:Q$1071)*I357/Q357)</f>
        <v>434574.63743288262</v>
      </c>
      <c r="S357" s="11">
        <f>IF(S356&gt;0,MAX((S356+I357/2)*(Calculations!$C$18-1)+S356-I357,0),IF(AND(Personal!$G$28=Valuation!C357,Personal!$G$28&gt;Valuation!C356),Personal!$G$26,0))</f>
        <v>256721.36454395799</v>
      </c>
      <c r="T357">
        <f t="shared" si="403"/>
        <v>1</v>
      </c>
      <c r="U357" s="11"/>
      <c r="V357" s="121">
        <f>VLOOKUP(E357,Rates2,5)*VLOOKUP(E357,Mort_Imp_Retirees,C357-'Mort Imp Cume'!$C$4+2)</f>
        <v>1.1179786644585847E-3</v>
      </c>
      <c r="W357" s="15">
        <f t="shared" si="413"/>
        <v>0.99888202133554138</v>
      </c>
      <c r="X357" s="121">
        <f>VLOOKUP(F357,Rates2,6)*VLOOKUP(F357,Mort_Imp_Survivors,C357-'Mort Imp Cume'!$C$4+2)</f>
        <v>3.9161181747699001E-4</v>
      </c>
      <c r="Y357" s="15">
        <f t="shared" si="414"/>
        <v>0.99960838818252296</v>
      </c>
      <c r="Z357" s="121">
        <f>VLOOKUP(F357,Rates2,7)*VLOOKUP(F357,Mort_Imp_Survivors,C357-'Mort Imp Cume'!$C$4+2)</f>
        <v>1.0284695046804241E-3</v>
      </c>
      <c r="AA357" s="15">
        <f t="shared" si="415"/>
        <v>0.99897153049531962</v>
      </c>
      <c r="AB357" s="68">
        <f>PRODUCT(W$4:W356)</f>
        <v>0.89207076910353944</v>
      </c>
      <c r="AC357" s="15">
        <f>PRODUCT(Y$4:Y356)</f>
        <v>0.94198472669693389</v>
      </c>
      <c r="AD357" s="15">
        <f>PRODUCT(AA$4:AA356)</f>
        <v>0.85139839175112431</v>
      </c>
      <c r="AE357" s="15">
        <f t="shared" si="404"/>
        <v>0.84031703962832127</v>
      </c>
      <c r="AF357" s="15">
        <f t="shared" si="405"/>
        <v>5.1753729475218217E-2</v>
      </c>
      <c r="AG357" s="15">
        <f t="shared" si="406"/>
        <v>9.3908861940956425E-4</v>
      </c>
      <c r="AH357" s="15">
        <f t="shared" si="407"/>
        <v>9.7501048927710804E-2</v>
      </c>
      <c r="AI357" s="15">
        <f t="shared" si="416"/>
        <v>1.04281819687497E-2</v>
      </c>
      <c r="AJ357" s="15">
        <f t="shared" si="417"/>
        <v>9.9731608704491754E-4</v>
      </c>
      <c r="AK357" s="15">
        <f t="shared" si="408"/>
        <v>4.2935493864223524E-4</v>
      </c>
      <c r="AL357">
        <f>IF(AL356&gt;0,AL356+1,IF(AND(B357="January",C357&gt;=Personal!$G$28,F357&lt;=100,AL356=0),1,0))</f>
        <v>30</v>
      </c>
      <c r="AM357">
        <f t="shared" si="418"/>
        <v>1</v>
      </c>
    </row>
    <row r="358" spans="1:39" x14ac:dyDescent="0.2">
      <c r="A358">
        <f t="shared" si="409"/>
        <v>354</v>
      </c>
      <c r="B358" t="str">
        <f t="shared" si="429"/>
        <v>July</v>
      </c>
      <c r="C358">
        <f t="shared" si="401"/>
        <v>2052</v>
      </c>
      <c r="D358">
        <f t="shared" si="431"/>
        <v>205207</v>
      </c>
      <c r="E358">
        <f t="shared" ref="E358:F358" si="453">E346+1</f>
        <v>71</v>
      </c>
      <c r="F358">
        <f t="shared" si="453"/>
        <v>69</v>
      </c>
      <c r="G358" s="11">
        <f>G357*IF($B358="January",(1+IF(C358&gt;Personal!$L$18+1,Calculations!$B$14,Calculations!$B$13)),1)</f>
        <v>2908.5188995132276</v>
      </c>
      <c r="H358" s="11">
        <f>IF(AND(Career!$F$15="Yes",$E358=62,$E357=61),G358,H357*IF($B358="January",(1+IF(C358&gt;Personal!$L$18+1,Calculations!$C$14,Calculations!$C$13)),1))</f>
        <v>2662.879301391617</v>
      </c>
      <c r="I358" s="11">
        <f>H358*(1-'Retiree Assumptions'!$F$8)</f>
        <v>2343.3337852246232</v>
      </c>
      <c r="J358" s="11"/>
      <c r="K358">
        <f>IF(OR(AND(L359=0,L358&gt;0,S358=0,S357&gt;0),AND(L358=0,L357&gt;0,S358&gt;0,S357&gt;0),AND(L347=0,L346&gt;0,S346=0),AND(B358="February",C358&gt;=Personal!$G$28,C358&lt;=Personal!$G$28+5,L357&gt;0),AND(B358="February",MOD(C358-Personal!$G$28,5)=0,L357&gt;0)),K357+1,K357)</f>
        <v>4</v>
      </c>
      <c r="L358">
        <f>IF(AND(C358&gt;=Personal!$G$28,MAX(L$5:L357)&lt;$AO$8,OR(S357&gt;0,S358&gt;0)),L357+1,0)</f>
        <v>31</v>
      </c>
      <c r="M358">
        <f>IF(AND(C358&gt;=Personal!$G$28,MAX(L$5:L357)&lt;$AO$8,OR(S357&gt;0,S358&gt;0)),L357+1,"")</f>
        <v>31</v>
      </c>
      <c r="N358">
        <f t="shared" si="411"/>
        <v>2052</v>
      </c>
      <c r="O358">
        <f t="shared" si="412"/>
        <v>69</v>
      </c>
      <c r="P358" s="11">
        <f t="shared" si="420"/>
        <v>28120.005422695478</v>
      </c>
      <c r="Q358" s="11">
        <f>$AD358*I358/(Calculations!$C$18^(A358-1+Calculations!$B$1/30))</f>
        <v>718.29744721363909</v>
      </c>
      <c r="R358" s="11">
        <f>IF(Q358=0,0,SUM(Q358:Q$1071)*I358/Q358)</f>
        <v>433925.45465151622</v>
      </c>
      <c r="S358" s="11">
        <f>IF(S357&gt;0,MAX((S357+I358/2)*(Calculations!$C$18-1)+S357-I358,0),IF(AND(Personal!$G$28=Valuation!C358,Personal!$G$28&gt;Valuation!C357),Personal!$G$26,0))</f>
        <v>255122.5799528377</v>
      </c>
      <c r="T358">
        <f t="shared" si="403"/>
        <v>1</v>
      </c>
      <c r="U358" s="11"/>
      <c r="V358" s="121">
        <f>VLOOKUP(E358,Rates2,5)*VLOOKUP(E358,Mort_Imp_Retirees,C358-'Mort Imp Cume'!$C$4+2)</f>
        <v>1.1179786644585847E-3</v>
      </c>
      <c r="W358" s="15">
        <f t="shared" si="413"/>
        <v>0.99888202133554138</v>
      </c>
      <c r="X358" s="121">
        <f>VLOOKUP(F358,Rates2,6)*VLOOKUP(F358,Mort_Imp_Survivors,C358-'Mort Imp Cume'!$C$4+2)</f>
        <v>3.9161181747699001E-4</v>
      </c>
      <c r="Y358" s="15">
        <f t="shared" si="414"/>
        <v>0.99960838818252296</v>
      </c>
      <c r="Z358" s="121">
        <f>VLOOKUP(F358,Rates2,7)*VLOOKUP(F358,Mort_Imp_Survivors,C358-'Mort Imp Cume'!$C$4+2)</f>
        <v>1.0284695046804241E-3</v>
      </c>
      <c r="AA358" s="15">
        <f t="shared" si="415"/>
        <v>0.99897153049531962</v>
      </c>
      <c r="AB358" s="68">
        <f>PRODUCT(W$4:W357)</f>
        <v>0.89107345301649454</v>
      </c>
      <c r="AC358" s="15">
        <f>PRODUCT(Y$4:Y357)</f>
        <v>0.94161583434607654</v>
      </c>
      <c r="AD358" s="15">
        <f>PRODUCT(AA$4:AA357)</f>
        <v>0.85052275446887438</v>
      </c>
      <c r="AE358" s="15">
        <f t="shared" si="404"/>
        <v>0.83904887292576591</v>
      </c>
      <c r="AF358" s="15">
        <f t="shared" si="405"/>
        <v>5.2024580090728599E-2</v>
      </c>
      <c r="AG358" s="15">
        <f t="shared" si="406"/>
        <v>9.3767139131383187E-4</v>
      </c>
      <c r="AH358" s="15">
        <f t="shared" si="407"/>
        <v>9.833986069162387E-2</v>
      </c>
      <c r="AI358" s="15">
        <f t="shared" si="416"/>
        <v>1.0586686291881614E-2</v>
      </c>
      <c r="AJ358" s="15">
        <f t="shared" si="417"/>
        <v>9.9620110893787993E-4</v>
      </c>
      <c r="AK358" s="15">
        <f t="shared" si="408"/>
        <v>4.2972100189433553E-4</v>
      </c>
      <c r="AL358">
        <f>IF(AL357&gt;0,AL357+1,IF(AND(B358="January",C358&gt;=Personal!$G$28,F358&lt;=100,AL357=0),1,0))</f>
        <v>31</v>
      </c>
      <c r="AM358">
        <f t="shared" si="418"/>
        <v>1</v>
      </c>
    </row>
    <row r="359" spans="1:39" x14ac:dyDescent="0.2">
      <c r="A359">
        <f t="shared" si="409"/>
        <v>355</v>
      </c>
      <c r="B359" t="str">
        <f t="shared" si="429"/>
        <v>August</v>
      </c>
      <c r="C359">
        <f t="shared" si="401"/>
        <v>2052</v>
      </c>
      <c r="D359">
        <f t="shared" si="431"/>
        <v>205208</v>
      </c>
      <c r="E359">
        <f t="shared" ref="E359:F359" si="454">E347+1</f>
        <v>71</v>
      </c>
      <c r="F359">
        <f t="shared" si="454"/>
        <v>69</v>
      </c>
      <c r="G359" s="11">
        <f>G358*IF($B359="January",(1+IF(C359&gt;Personal!$L$18+1,Calculations!$B$14,Calculations!$B$13)),1)</f>
        <v>2908.5188995132276</v>
      </c>
      <c r="H359" s="11">
        <f>IF(AND(Career!$F$15="Yes",$E359=62,$E358=61),G359,H358*IF($B359="January",(1+IF(C359&gt;Personal!$L$18+1,Calculations!$C$14,Calculations!$C$13)),1))</f>
        <v>2662.879301391617</v>
      </c>
      <c r="I359" s="11">
        <f>H359*(1-'Retiree Assumptions'!$F$8)</f>
        <v>2343.3337852246232</v>
      </c>
      <c r="J359" s="11"/>
      <c r="K359">
        <f>IF(OR(AND(L360=0,L359&gt;0,S359=0,S358&gt;0),AND(L359=0,L358&gt;0,S359&gt;0,S358&gt;0),AND(L348=0,L347&gt;0,S347=0),AND(B359="February",C359&gt;=Personal!$G$28,C359&lt;=Personal!$G$28+5,L358&gt;0),AND(B359="February",MOD(C359-Personal!$G$28,5)=0,L358&gt;0)),K358+1,K358)</f>
        <v>4</v>
      </c>
      <c r="L359">
        <f>IF(AND(C359&gt;=Personal!$G$28,MAX(L$5:L358)&lt;$AO$8,OR(S358&gt;0,S359&gt;0)),L358+1,0)</f>
        <v>32</v>
      </c>
      <c r="M359">
        <f>IF(AND(C359&gt;=Personal!$G$28,MAX(L$5:L358)&lt;$AO$8,OR(S358&gt;0,S359&gt;0)),L358+1,"")</f>
        <v>32</v>
      </c>
      <c r="N359">
        <f t="shared" si="411"/>
        <v>2052</v>
      </c>
      <c r="O359">
        <f t="shared" si="412"/>
        <v>69</v>
      </c>
      <c r="P359" s="11">
        <f t="shared" si="420"/>
        <v>28120.005422695478</v>
      </c>
      <c r="Q359" s="11">
        <f>$AD359*I359/(Calculations!$C$18^(A359-1+Calculations!$B$1/30))</f>
        <v>715.49303846503699</v>
      </c>
      <c r="R359" s="11">
        <f>IF(Q359=0,0,SUM(Q359:Q$1071)*I359/Q359)</f>
        <v>433273.72736758518</v>
      </c>
      <c r="S359" s="11">
        <f>IF(S358&gt;0,MAX((S358+I359/2)*(Calculations!$C$18-1)+S358-I359,0),IF(AND(Personal!$G$28=Valuation!C359,Personal!$G$28&gt;Valuation!C358),Personal!$G$26,0))</f>
        <v>253519.17959613338</v>
      </c>
      <c r="T359">
        <f t="shared" si="403"/>
        <v>1</v>
      </c>
      <c r="U359" s="11"/>
      <c r="V359" s="121">
        <f>VLOOKUP(E359,Rates2,5)*VLOOKUP(E359,Mort_Imp_Retirees,C359-'Mort Imp Cume'!$C$4+2)</f>
        <v>1.1179786644585847E-3</v>
      </c>
      <c r="W359" s="15">
        <f t="shared" si="413"/>
        <v>0.99888202133554138</v>
      </c>
      <c r="X359" s="121">
        <f>VLOOKUP(F359,Rates2,6)*VLOOKUP(F359,Mort_Imp_Survivors,C359-'Mort Imp Cume'!$C$4+2)</f>
        <v>3.9161181747699001E-4</v>
      </c>
      <c r="Y359" s="15">
        <f t="shared" si="414"/>
        <v>0.99960838818252296</v>
      </c>
      <c r="Z359" s="121">
        <f>VLOOKUP(F359,Rates2,7)*VLOOKUP(F359,Mort_Imp_Survivors,C359-'Mort Imp Cume'!$C$4+2)</f>
        <v>1.0284695046804241E-3</v>
      </c>
      <c r="AA359" s="15">
        <f t="shared" si="415"/>
        <v>0.99897153049531962</v>
      </c>
      <c r="AB359" s="68">
        <f>PRODUCT(W$4:W358)</f>
        <v>0.8900772519075566</v>
      </c>
      <c r="AC359" s="15">
        <f>PRODUCT(Y$4:Y358)</f>
        <v>0.94124708645782307</v>
      </c>
      <c r="AD359" s="15">
        <f>PRODUCT(AA$4:AA358)</f>
        <v>0.84964801775286636</v>
      </c>
      <c r="AE359" s="15">
        <f t="shared" si="404"/>
        <v>0.83778262008037352</v>
      </c>
      <c r="AF359" s="15">
        <f t="shared" si="405"/>
        <v>5.2294631827183108E-2</v>
      </c>
      <c r="AG359" s="15">
        <f t="shared" si="406"/>
        <v>9.3625630203166173E-4</v>
      </c>
      <c r="AH359" s="15">
        <f t="shared" si="407"/>
        <v>9.9176392535121852E-2</v>
      </c>
      <c r="AI359" s="15">
        <f t="shared" si="416"/>
        <v>1.0746355557321521E-2</v>
      </c>
      <c r="AJ359" s="15">
        <f t="shared" si="417"/>
        <v>9.9508737735257732E-4</v>
      </c>
      <c r="AK359" s="15">
        <f t="shared" si="408"/>
        <v>4.3008546980689778E-4</v>
      </c>
      <c r="AL359">
        <f>IF(AL358&gt;0,AL358+1,IF(AND(B359="January",C359&gt;=Personal!$G$28,F359&lt;=100,AL358=0),1,0))</f>
        <v>32</v>
      </c>
      <c r="AM359">
        <f t="shared" si="418"/>
        <v>1</v>
      </c>
    </row>
    <row r="360" spans="1:39" x14ac:dyDescent="0.2">
      <c r="A360">
        <f t="shared" si="409"/>
        <v>356</v>
      </c>
      <c r="B360" t="str">
        <f t="shared" si="429"/>
        <v>September</v>
      </c>
      <c r="C360">
        <f t="shared" si="401"/>
        <v>2052</v>
      </c>
      <c r="D360">
        <f t="shared" si="431"/>
        <v>205209</v>
      </c>
      <c r="E360">
        <f t="shared" ref="E360:F360" si="455">E348+1</f>
        <v>71</v>
      </c>
      <c r="F360">
        <f t="shared" si="455"/>
        <v>69</v>
      </c>
      <c r="G360" s="11">
        <f>G359*IF($B360="January",(1+IF(C360&gt;Personal!$L$18+1,Calculations!$B$14,Calculations!$B$13)),1)</f>
        <v>2908.5188995132276</v>
      </c>
      <c r="H360" s="11">
        <f>IF(AND(Career!$F$15="Yes",$E360=62,$E359=61),G360,H359*IF($B360="January",(1+IF(C360&gt;Personal!$L$18+1,Calculations!$C$14,Calculations!$C$13)),1))</f>
        <v>2662.879301391617</v>
      </c>
      <c r="I360" s="11">
        <f>H360*(1-'Retiree Assumptions'!$F$8)</f>
        <v>2343.3337852246232</v>
      </c>
      <c r="J360" s="11"/>
      <c r="K360">
        <f>IF(OR(AND(L361=0,L360&gt;0,S360=0,S359&gt;0),AND(L360=0,L359&gt;0,S360&gt;0,S359&gt;0),AND(L349=0,L348&gt;0,S348=0),AND(B360="February",C360&gt;=Personal!$G$28,C360&lt;=Personal!$G$28+5,L359&gt;0),AND(B360="February",MOD(C360-Personal!$G$28,5)=0,L359&gt;0)),K359+1,K359)</f>
        <v>4</v>
      </c>
      <c r="L360">
        <f>IF(AND(C360&gt;=Personal!$G$28,MAX(L$5:L359)&lt;$AO$8,OR(S359&gt;0,S360&gt;0)),L359+1,0)</f>
        <v>33</v>
      </c>
      <c r="M360">
        <f>IF(AND(C360&gt;=Personal!$G$28,MAX(L$5:L359)&lt;$AO$8,OR(S359&gt;0,S360&gt;0)),L359+1,"")</f>
        <v>33</v>
      </c>
      <c r="N360">
        <f t="shared" si="411"/>
        <v>2052</v>
      </c>
      <c r="O360">
        <f t="shared" si="412"/>
        <v>69</v>
      </c>
      <c r="P360" s="11">
        <f t="shared" si="420"/>
        <v>28120.005422695478</v>
      </c>
      <c r="Q360" s="11">
        <f>$AD360*I360/(Calculations!$C$18^(A360-1+Calculations!$B$1/30))</f>
        <v>712.69957881344192</v>
      </c>
      <c r="R360" s="11">
        <f>IF(Q360=0,0,SUM(Q360:Q$1071)*I360/Q360)</f>
        <v>432619.44560779125</v>
      </c>
      <c r="S360" s="11">
        <f>IF(S359&gt;0,MAX((S359+I360/2)*(Calculations!$C$18-1)+S359-I360,0),IF(AND(Personal!$G$28=Valuation!C360,Personal!$G$28&gt;Valuation!C359),Personal!$G$26,0))</f>
        <v>251911.15014791483</v>
      </c>
      <c r="T360">
        <f t="shared" si="403"/>
        <v>1</v>
      </c>
      <c r="U360" s="11"/>
      <c r="V360" s="121">
        <f>VLOOKUP(E360,Rates2,5)*VLOOKUP(E360,Mort_Imp_Retirees,C360-'Mort Imp Cume'!$C$4+2)</f>
        <v>1.1179786644585847E-3</v>
      </c>
      <c r="W360" s="15">
        <f t="shared" si="413"/>
        <v>0.99888202133554138</v>
      </c>
      <c r="X360" s="121">
        <f>VLOOKUP(F360,Rates2,6)*VLOOKUP(F360,Mort_Imp_Survivors,C360-'Mort Imp Cume'!$C$4+2)</f>
        <v>3.9161181747699001E-4</v>
      </c>
      <c r="Y360" s="15">
        <f t="shared" si="414"/>
        <v>0.99960838818252296</v>
      </c>
      <c r="Z360" s="121">
        <f>VLOOKUP(F360,Rates2,7)*VLOOKUP(F360,Mort_Imp_Survivors,C360-'Mort Imp Cume'!$C$4+2)</f>
        <v>1.0284695046804241E-3</v>
      </c>
      <c r="AA360" s="15">
        <f t="shared" si="415"/>
        <v>0.99897153049531962</v>
      </c>
      <c r="AB360" s="68">
        <f>PRODUCT(W$4:W359)</f>
        <v>0.88908216453020394</v>
      </c>
      <c r="AC360" s="15">
        <f>PRODUCT(Y$4:Y359)</f>
        <v>0.94087848297560039</v>
      </c>
      <c r="AD360" s="15">
        <f>PRODUCT(AA$4:AA359)</f>
        <v>0.84877418067689536</v>
      </c>
      <c r="AE360" s="15">
        <f t="shared" si="404"/>
        <v>0.83651827820384139</v>
      </c>
      <c r="AF360" s="15">
        <f t="shared" si="405"/>
        <v>5.2563886326362504E-2</v>
      </c>
      <c r="AG360" s="15">
        <f t="shared" si="406"/>
        <v>9.3484334833525765E-4</v>
      </c>
      <c r="AH360" s="15">
        <f t="shared" si="407"/>
        <v>0.10001064894184693</v>
      </c>
      <c r="AI360" s="15">
        <f t="shared" si="416"/>
        <v>1.0907186527949184E-2</v>
      </c>
      <c r="AJ360" s="15">
        <f t="shared" si="417"/>
        <v>9.9397489089542504E-4</v>
      </c>
      <c r="AK360" s="15">
        <f t="shared" si="408"/>
        <v>4.3044834586011778E-4</v>
      </c>
      <c r="AL360">
        <f>IF(AL359&gt;0,AL359+1,IF(AND(B360="January",C360&gt;=Personal!$G$28,F360&lt;=100,AL359=0),1,0))</f>
        <v>33</v>
      </c>
      <c r="AM360">
        <f t="shared" si="418"/>
        <v>1</v>
      </c>
    </row>
    <row r="361" spans="1:39" x14ac:dyDescent="0.2">
      <c r="A361">
        <f t="shared" si="409"/>
        <v>357</v>
      </c>
      <c r="B361" t="str">
        <f t="shared" si="429"/>
        <v>October</v>
      </c>
      <c r="C361">
        <f t="shared" si="401"/>
        <v>2052</v>
      </c>
      <c r="D361">
        <f t="shared" si="431"/>
        <v>205210</v>
      </c>
      <c r="E361">
        <f t="shared" ref="E361:F361" si="456">E349+1</f>
        <v>71</v>
      </c>
      <c r="F361">
        <f t="shared" si="456"/>
        <v>69</v>
      </c>
      <c r="G361" s="11">
        <f>G360*IF($B361="January",(1+IF(C361&gt;Personal!$L$18+1,Calculations!$B$14,Calculations!$B$13)),1)</f>
        <v>2908.5188995132276</v>
      </c>
      <c r="H361" s="11">
        <f>IF(AND(Career!$F$15="Yes",$E361=62,$E360=61),G361,H360*IF($B361="January",(1+IF(C361&gt;Personal!$L$18+1,Calculations!$C$14,Calculations!$C$13)),1))</f>
        <v>2662.879301391617</v>
      </c>
      <c r="I361" s="11">
        <f>H361*(1-'Retiree Assumptions'!$F$8)</f>
        <v>2343.3337852246232</v>
      </c>
      <c r="J361" s="11"/>
      <c r="K361">
        <f>IF(OR(AND(L362=0,L361&gt;0,S361=0,S360&gt;0),AND(L361=0,L360&gt;0,S361&gt;0,S360&gt;0),AND(L350=0,L349&gt;0,S349=0),AND(B361="February",C361&gt;=Personal!$G$28,C361&lt;=Personal!$G$28+5,L360&gt;0),AND(B361="February",MOD(C361-Personal!$G$28,5)=0,L360&gt;0)),K360+1,K360)</f>
        <v>4</v>
      </c>
      <c r="L361">
        <f>IF(AND(C361&gt;=Personal!$G$28,MAX(L$5:L360)&lt;$AO$8,OR(S360&gt;0,S361&gt;0)),L360+1,0)</f>
        <v>34</v>
      </c>
      <c r="M361">
        <f>IF(AND(C361&gt;=Personal!$G$28,MAX(L$5:L360)&lt;$AO$8,OR(S360&gt;0,S361&gt;0)),L360+1,"")</f>
        <v>34</v>
      </c>
      <c r="N361">
        <f t="shared" si="411"/>
        <v>2052</v>
      </c>
      <c r="O361">
        <f t="shared" si="412"/>
        <v>69</v>
      </c>
      <c r="P361" s="11">
        <f t="shared" si="420"/>
        <v>28120.005422695478</v>
      </c>
      <c r="Q361" s="11">
        <f>$AD361*I361/(Calculations!$C$18^(A361-1+Calculations!$B$1/30))</f>
        <v>709.91702551090304</v>
      </c>
      <c r="R361" s="11">
        <f>IF(Q361=0,0,SUM(Q361:Q$1071)*I361/Q361)</f>
        <v>431962.59935974632</v>
      </c>
      <c r="S361" s="11">
        <f>IF(S360&gt;0,MAX((S360+I361/2)*(Calculations!$C$18-1)+S360-I361,0),IF(AND(Personal!$G$28=Valuation!C361,Personal!$G$28&gt;Valuation!C360),Personal!$G$26,0))</f>
        <v>250298.47824377919</v>
      </c>
      <c r="T361">
        <f t="shared" si="403"/>
        <v>1</v>
      </c>
      <c r="U361" s="11"/>
      <c r="V361" s="121">
        <f>VLOOKUP(E361,Rates2,5)*VLOOKUP(E361,Mort_Imp_Retirees,C361-'Mort Imp Cume'!$C$4+2)</f>
        <v>1.1179786644585847E-3</v>
      </c>
      <c r="W361" s="15">
        <f t="shared" si="413"/>
        <v>0.99888202133554138</v>
      </c>
      <c r="X361" s="121">
        <f>VLOOKUP(F361,Rates2,6)*VLOOKUP(F361,Mort_Imp_Survivors,C361-'Mort Imp Cume'!$C$4+2)</f>
        <v>3.9161181747699001E-4</v>
      </c>
      <c r="Y361" s="15">
        <f t="shared" si="414"/>
        <v>0.99960838818252296</v>
      </c>
      <c r="Z361" s="121">
        <f>VLOOKUP(F361,Rates2,7)*VLOOKUP(F361,Mort_Imp_Survivors,C361-'Mort Imp Cume'!$C$4+2)</f>
        <v>1.0284695046804241E-3</v>
      </c>
      <c r="AA361" s="15">
        <f t="shared" si="415"/>
        <v>0.99897153049531962</v>
      </c>
      <c r="AB361" s="68">
        <f>PRODUCT(W$4:W360)</f>
        <v>0.88808818963930847</v>
      </c>
      <c r="AC361" s="15">
        <f>PRODUCT(Y$4:Y360)</f>
        <v>0.94051002384285731</v>
      </c>
      <c r="AD361" s="15">
        <f>PRODUCT(AA$4:AA360)</f>
        <v>0.84790124231570907</v>
      </c>
      <c r="AE361" s="15">
        <f t="shared" si="404"/>
        <v>0.835255844412226</v>
      </c>
      <c r="AF361" s="15">
        <f t="shared" si="405"/>
        <v>5.2832345227082474E-2</v>
      </c>
      <c r="AG361" s="15">
        <f t="shared" si="406"/>
        <v>9.3343252700169477E-4</v>
      </c>
      <c r="AH361" s="15">
        <f t="shared" si="407"/>
        <v>0.1008426343876022</v>
      </c>
      <c r="AI361" s="15">
        <f t="shared" si="416"/>
        <v>1.1069175973089332E-2</v>
      </c>
      <c r="AJ361" s="15">
        <f t="shared" si="417"/>
        <v>9.928636481743964E-4</v>
      </c>
      <c r="AK361" s="15">
        <f t="shared" si="408"/>
        <v>4.3080963352783614E-4</v>
      </c>
      <c r="AL361">
        <f>IF(AL360&gt;0,AL360+1,IF(AND(B361="January",C361&gt;=Personal!$G$28,F361&lt;=100,AL360=0),1,0))</f>
        <v>34</v>
      </c>
      <c r="AM361">
        <f t="shared" si="418"/>
        <v>1</v>
      </c>
    </row>
    <row r="362" spans="1:39" x14ac:dyDescent="0.2">
      <c r="A362">
        <f t="shared" si="409"/>
        <v>358</v>
      </c>
      <c r="B362" t="str">
        <f t="shared" si="429"/>
        <v>November</v>
      </c>
      <c r="C362">
        <f t="shared" si="401"/>
        <v>2052</v>
      </c>
      <c r="D362">
        <f t="shared" si="431"/>
        <v>205211</v>
      </c>
      <c r="E362">
        <f t="shared" ref="E362:F362" si="457">E350+1</f>
        <v>71</v>
      </c>
      <c r="F362">
        <f t="shared" si="457"/>
        <v>69</v>
      </c>
      <c r="G362" s="11">
        <f>G361*IF($B362="January",(1+IF(C362&gt;Personal!$L$18+1,Calculations!$B$14,Calculations!$B$13)),1)</f>
        <v>2908.5188995132276</v>
      </c>
      <c r="H362" s="11">
        <f>IF(AND(Career!$F$15="Yes",$E362=62,$E361=61),G362,H361*IF($B362="January",(1+IF(C362&gt;Personal!$L$18+1,Calculations!$C$14,Calculations!$C$13)),1))</f>
        <v>2662.879301391617</v>
      </c>
      <c r="I362" s="11">
        <f>H362*(1-'Retiree Assumptions'!$F$8)</f>
        <v>2343.3337852246232</v>
      </c>
      <c r="J362" s="11"/>
      <c r="K362">
        <f>IF(OR(AND(L363=0,L362&gt;0,S362=0,S361&gt;0),AND(L362=0,L361&gt;0,S362&gt;0,S361&gt;0),AND(L351=0,L350&gt;0,S350=0),AND(B362="February",C362&gt;=Personal!$G$28,C362&lt;=Personal!$G$28+5,L361&gt;0),AND(B362="February",MOD(C362-Personal!$G$28,5)=0,L361&gt;0)),K361+1,K361)</f>
        <v>4</v>
      </c>
      <c r="L362">
        <f>IF(AND(C362&gt;=Personal!$G$28,MAX(L$5:L361)&lt;$AO$8,OR(S361&gt;0,S362&gt;0)),L361+1,0)</f>
        <v>35</v>
      </c>
      <c r="M362">
        <f>IF(AND(C362&gt;=Personal!$G$28,MAX(L$5:L361)&lt;$AO$8,OR(S361&gt;0,S362&gt;0)),L361+1,"")</f>
        <v>35</v>
      </c>
      <c r="N362">
        <f t="shared" si="411"/>
        <v>2052</v>
      </c>
      <c r="O362">
        <f t="shared" si="412"/>
        <v>69</v>
      </c>
      <c r="P362" s="11">
        <f t="shared" si="420"/>
        <v>28120.005422695478</v>
      </c>
      <c r="Q362" s="11">
        <f>$AD362*I362/(Calculations!$C$18^(A362-1+Calculations!$B$1/30))</f>
        <v>707.14533597636944</v>
      </c>
      <c r="R362" s="11">
        <f>IF(Q362=0,0,SUM(Q362:Q$1071)*I362/Q362)</f>
        <v>431303.17857181636</v>
      </c>
      <c r="S362" s="11">
        <f>IF(S361&gt;0,MAX((S361+I362/2)*(Calculations!$C$18-1)+S361-I362,0),IF(AND(Personal!$G$28=Valuation!C362,Personal!$G$28&gt;Valuation!C361),Personal!$G$26,0))</f>
        <v>248681.15048073998</v>
      </c>
      <c r="T362">
        <f t="shared" si="403"/>
        <v>1</v>
      </c>
      <c r="U362" s="11"/>
      <c r="V362" s="121">
        <f>VLOOKUP(E362,Rates2,5)*VLOOKUP(E362,Mort_Imp_Retirees,C362-'Mort Imp Cume'!$C$4+2)</f>
        <v>1.1179786644585847E-3</v>
      </c>
      <c r="W362" s="15">
        <f t="shared" si="413"/>
        <v>0.99888202133554138</v>
      </c>
      <c r="X362" s="121">
        <f>VLOOKUP(F362,Rates2,6)*VLOOKUP(F362,Mort_Imp_Survivors,C362-'Mort Imp Cume'!$C$4+2)</f>
        <v>3.9161181747699001E-4</v>
      </c>
      <c r="Y362" s="15">
        <f t="shared" si="414"/>
        <v>0.99960838818252296</v>
      </c>
      <c r="Z362" s="121">
        <f>VLOOKUP(F362,Rates2,7)*VLOOKUP(F362,Mort_Imp_Survivors,C362-'Mort Imp Cume'!$C$4+2)</f>
        <v>1.0284695046804241E-3</v>
      </c>
      <c r="AA362" s="15">
        <f t="shared" si="415"/>
        <v>0.99897153049531962</v>
      </c>
      <c r="AB362" s="68">
        <f>PRODUCT(W$4:W361)</f>
        <v>0.88709532599113405</v>
      </c>
      <c r="AC362" s="15">
        <f>PRODUCT(Y$4:Y361)</f>
        <v>0.94014170900306482</v>
      </c>
      <c r="AD362" s="15">
        <f>PRODUCT(AA$4:AA361)</f>
        <v>0.84702920174500673</v>
      </c>
      <c r="AE362" s="15">
        <f t="shared" si="404"/>
        <v>0.83399531582593567</v>
      </c>
      <c r="AF362" s="15">
        <f t="shared" si="405"/>
        <v>5.3100010165198379E-2</v>
      </c>
      <c r="AG362" s="15">
        <f t="shared" si="406"/>
        <v>9.3202383481291165E-4</v>
      </c>
      <c r="AH362" s="15">
        <f t="shared" si="407"/>
        <v>0.1016723533403646</v>
      </c>
      <c r="AI362" s="15">
        <f t="shared" si="416"/>
        <v>1.1232320668501342E-2</v>
      </c>
      <c r="AJ362" s="15">
        <f t="shared" si="417"/>
        <v>9.9175364779902075E-4</v>
      </c>
      <c r="AK362" s="15">
        <f t="shared" si="408"/>
        <v>4.3116933627754879E-4</v>
      </c>
      <c r="AL362">
        <f>IF(AL361&gt;0,AL361+1,IF(AND(B362="January",C362&gt;=Personal!$G$28,F362&lt;=100,AL361=0),1,0))</f>
        <v>35</v>
      </c>
      <c r="AM362">
        <f t="shared" si="418"/>
        <v>1</v>
      </c>
    </row>
    <row r="363" spans="1:39" x14ac:dyDescent="0.2">
      <c r="A363">
        <f t="shared" si="409"/>
        <v>359</v>
      </c>
      <c r="B363" t="str">
        <f t="shared" si="429"/>
        <v>December</v>
      </c>
      <c r="C363">
        <f t="shared" si="401"/>
        <v>2052</v>
      </c>
      <c r="D363">
        <f t="shared" si="431"/>
        <v>205212</v>
      </c>
      <c r="E363">
        <f t="shared" ref="E363:F363" si="458">E351+1</f>
        <v>71</v>
      </c>
      <c r="F363">
        <f t="shared" si="458"/>
        <v>69</v>
      </c>
      <c r="G363" s="11">
        <f>G362*IF($B363="January",(1+IF(C363&gt;Personal!$L$18+1,Calculations!$B$14,Calculations!$B$13)),1)</f>
        <v>2908.5188995132276</v>
      </c>
      <c r="H363" s="11">
        <f>IF(AND(Career!$F$15="Yes",$E363=62,$E362=61),G363,H362*IF($B363="January",(1+IF(C363&gt;Personal!$L$18+1,Calculations!$C$14,Calculations!$C$13)),1))</f>
        <v>2662.879301391617</v>
      </c>
      <c r="I363" s="11">
        <f>H363*(1-'Retiree Assumptions'!$F$8)</f>
        <v>2343.3337852246232</v>
      </c>
      <c r="J363" s="11"/>
      <c r="K363">
        <f>IF(OR(AND(L364=0,L363&gt;0,S363=0,S362&gt;0),AND(L363=0,L362&gt;0,S363&gt;0,S362&gt;0),AND(L352=0,L351&gt;0,S351=0),AND(B363="February",C363&gt;=Personal!$G$28,C363&lt;=Personal!$G$28+5,L362&gt;0),AND(B363="February",MOD(C363-Personal!$G$28,5)=0,L362&gt;0)),K362+1,K362)</f>
        <v>4</v>
      </c>
      <c r="L363">
        <f>IF(AND(C363&gt;=Personal!$G$28,MAX(L$5:L362)&lt;$AO$8,OR(S362&gt;0,S363&gt;0)),L362+1,0)</f>
        <v>36</v>
      </c>
      <c r="M363">
        <f>IF(AND(C363&gt;=Personal!$G$28,MAX(L$5:L362)&lt;$AO$8,OR(S362&gt;0,S363&gt;0)),L362+1,"")</f>
        <v>36</v>
      </c>
      <c r="N363">
        <f t="shared" si="411"/>
        <v>2052</v>
      </c>
      <c r="O363">
        <f t="shared" si="412"/>
        <v>69</v>
      </c>
      <c r="P363" s="11">
        <f t="shared" si="420"/>
        <v>28120.005422695478</v>
      </c>
      <c r="Q363" s="11">
        <f>$AD363*I363/(Calculations!$C$18^(A363-1+Calculations!$B$1/30))</f>
        <v>704.3844677950359</v>
      </c>
      <c r="R363" s="11">
        <f>IF(Q363=0,0,SUM(Q363:Q$1071)*I363/Q363)</f>
        <v>430641.17315297143</v>
      </c>
      <c r="S363" s="11">
        <f>IF(S362&gt;0,MAX((S362+I363/2)*(Calculations!$C$18-1)+S362-I363,0),IF(AND(Personal!$G$28=Valuation!C363,Personal!$G$28&gt;Valuation!C362),Personal!$G$26,0))</f>
        <v>247059.15341711568</v>
      </c>
      <c r="T363">
        <f t="shared" si="403"/>
        <v>1</v>
      </c>
      <c r="U363" s="11"/>
      <c r="V363" s="121">
        <f>VLOOKUP(E363,Rates2,5)*VLOOKUP(E363,Mort_Imp_Retirees,C363-'Mort Imp Cume'!$C$4+2)</f>
        <v>1.1179786644585847E-3</v>
      </c>
      <c r="W363" s="15">
        <f t="shared" si="413"/>
        <v>0.99888202133554138</v>
      </c>
      <c r="X363" s="121">
        <f>VLOOKUP(F363,Rates2,6)*VLOOKUP(F363,Mort_Imp_Survivors,C363-'Mort Imp Cume'!$C$4+2)</f>
        <v>3.9161181747699001E-4</v>
      </c>
      <c r="Y363" s="15">
        <f t="shared" si="414"/>
        <v>0.99960838818252296</v>
      </c>
      <c r="Z363" s="121">
        <f>VLOOKUP(F363,Rates2,7)*VLOOKUP(F363,Mort_Imp_Survivors,C363-'Mort Imp Cume'!$C$4+2)</f>
        <v>1.0284695046804241E-3</v>
      </c>
      <c r="AA363" s="15">
        <f t="shared" si="415"/>
        <v>0.99897153049531962</v>
      </c>
      <c r="AB363" s="68">
        <f>PRODUCT(W$4:W362)</f>
        <v>0.88610357234333503</v>
      </c>
      <c r="AC363" s="15">
        <f>PRODUCT(Y$4:Y362)</f>
        <v>0.93977353839971611</v>
      </c>
      <c r="AD363" s="15">
        <f>PRODUCT(AA$4:AA362)</f>
        <v>0.84615805804143818</v>
      </c>
      <c r="AE363" s="15">
        <f t="shared" si="404"/>
        <v>0.8327366895697248</v>
      </c>
      <c r="AF363" s="15">
        <f t="shared" si="405"/>
        <v>5.3366882773610243E-2</v>
      </c>
      <c r="AG363" s="15">
        <f t="shared" si="406"/>
        <v>9.3061726855570427E-4</v>
      </c>
      <c r="AH363" s="15">
        <f t="shared" si="407"/>
        <v>0.10249981026029786</v>
      </c>
      <c r="AI363" s="15">
        <f t="shared" si="416"/>
        <v>1.1396617396367104E-2</v>
      </c>
      <c r="AJ363" s="15">
        <f t="shared" si="417"/>
        <v>9.9064488838038266E-4</v>
      </c>
      <c r="AK363" s="15">
        <f t="shared" si="408"/>
        <v>4.3152745757041799E-4</v>
      </c>
      <c r="AL363">
        <f>IF(AL362&gt;0,AL362+1,IF(AND(B363="January",C363&gt;=Personal!$G$28,F363&lt;=100,AL362=0),1,0))</f>
        <v>36</v>
      </c>
      <c r="AM363">
        <f t="shared" si="418"/>
        <v>1</v>
      </c>
    </row>
    <row r="364" spans="1:39" x14ac:dyDescent="0.2">
      <c r="A364">
        <f t="shared" si="409"/>
        <v>360</v>
      </c>
      <c r="B364" t="str">
        <f t="shared" si="429"/>
        <v>January</v>
      </c>
      <c r="C364">
        <f t="shared" si="401"/>
        <v>2053</v>
      </c>
      <c r="D364">
        <f t="shared" si="431"/>
        <v>205301</v>
      </c>
      <c r="E364">
        <f t="shared" ref="E364:F364" si="459">E352+1</f>
        <v>72</v>
      </c>
      <c r="F364">
        <f t="shared" si="459"/>
        <v>70</v>
      </c>
      <c r="G364" s="11">
        <f>G363*IF($B364="January",(1+IF(C364&gt;Personal!$L$18+1,Calculations!$B$14,Calculations!$B$13)),1)</f>
        <v>2981.231872001058</v>
      </c>
      <c r="H364" s="11">
        <f>IF(AND(Career!$F$15="Yes",$E364=62,$E363=61),G364,H363*IF($B364="January",(1+IF(C364&gt;Personal!$L$18+1,Calculations!$C$14,Calculations!$C$13)),1))</f>
        <v>2702.822490912491</v>
      </c>
      <c r="I364" s="11">
        <f>H364*(1-'Retiree Assumptions'!$F$8)</f>
        <v>2378.4837920029922</v>
      </c>
      <c r="J364" s="11"/>
      <c r="K364">
        <f>IF(OR(AND(L365=0,L364&gt;0,S364=0,S363&gt;0),AND(L364=0,L363&gt;0,S364&gt;0,S363&gt;0),AND(L353=0,L352&gt;0,S352=0),AND(B364="February",C364&gt;=Personal!$G$28,C364&lt;=Personal!$G$28+5,L363&gt;0),AND(B364="February",MOD(C364-Personal!$G$28,5)=0,L363&gt;0)),K363+1,K363)</f>
        <v>4</v>
      </c>
      <c r="L364">
        <f>IF(AND(C364&gt;=Personal!$G$28,MAX(L$5:L363)&lt;$AO$8,OR(S363&gt;0,S364&gt;0)),L363+1,0)</f>
        <v>37</v>
      </c>
      <c r="M364">
        <f>IF(AND(C364&gt;=Personal!$G$28,MAX(L$5:L363)&lt;$AO$8,OR(S363&gt;0,S364&gt;0)),L363+1,"")</f>
        <v>37</v>
      </c>
      <c r="N364">
        <f t="shared" si="411"/>
        <v>2053</v>
      </c>
      <c r="O364">
        <f t="shared" si="412"/>
        <v>70</v>
      </c>
      <c r="P364" s="11">
        <f t="shared" si="420"/>
        <v>28541.805504035907</v>
      </c>
      <c r="Q364" s="11">
        <f>$AD364*I364/(Calculations!$C$18^(A364-1+Calculations!$B$1/30))</f>
        <v>712.15889439846092</v>
      </c>
      <c r="R364" s="11">
        <f>IF(Q364=0,0,SUM(Q364:Q$1071)*I364/Q364)</f>
        <v>429976.57297262858</v>
      </c>
      <c r="S364" s="11">
        <f>IF(S363&gt;0,MAX((S363+I364/2)*(Calculations!$C$18-1)+S363-I364,0),IF(AND(Personal!$G$28=Valuation!C364,Personal!$G$28&gt;Valuation!C363),Personal!$G$26,0))</f>
        <v>245397.37430549308</v>
      </c>
      <c r="T364">
        <f t="shared" si="403"/>
        <v>1</v>
      </c>
      <c r="U364" s="11"/>
      <c r="V364" s="121">
        <f>VLOOKUP(E364,Rates2,5)*VLOOKUP(E364,Mort_Imp_Retirees,C364-'Mort Imp Cume'!$C$4+2)</f>
        <v>1.2795781319943445E-3</v>
      </c>
      <c r="W364" s="15">
        <f t="shared" si="413"/>
        <v>0.99872042186800569</v>
      </c>
      <c r="X364" s="121">
        <f>VLOOKUP(F364,Rates2,6)*VLOOKUP(F364,Mort_Imp_Survivors,C364-'Mort Imp Cume'!$C$4+2)</f>
        <v>4.2478971220975939E-4</v>
      </c>
      <c r="Y364" s="15">
        <f t="shared" si="414"/>
        <v>0.99957521028779028</v>
      </c>
      <c r="Z364" s="121">
        <f>VLOOKUP(F364,Rates2,7)*VLOOKUP(F364,Mort_Imp_Survivors,C364-'Mort Imp Cume'!$C$4+2)</f>
        <v>1.1089170046641619E-3</v>
      </c>
      <c r="AA364" s="15">
        <f t="shared" si="415"/>
        <v>0.9988910829953358</v>
      </c>
      <c r="AB364" s="68">
        <f>PRODUCT(W$4:W363)</f>
        <v>0.88511292745495462</v>
      </c>
      <c r="AC364" s="15">
        <f>PRODUCT(Y$4:Y363)</f>
        <v>0.9394055119763266</v>
      </c>
      <c r="AD364" s="15">
        <f>PRODUCT(AA$4:AA363)</f>
        <v>0.84528781028260302</v>
      </c>
      <c r="AE364" s="15">
        <f t="shared" si="404"/>
        <v>0.83147996277268688</v>
      </c>
      <c r="AF364" s="15">
        <f t="shared" si="405"/>
        <v>5.3632964682267747E-2</v>
      </c>
      <c r="AG364" s="15">
        <f t="shared" si="406"/>
        <v>1.0634916252692844E-3</v>
      </c>
      <c r="AH364" s="15">
        <f t="shared" si="407"/>
        <v>0.10332500959976532</v>
      </c>
      <c r="AI364" s="15">
        <f t="shared" si="416"/>
        <v>1.1562062945280061E-2</v>
      </c>
      <c r="AJ364" s="15">
        <f t="shared" si="417"/>
        <v>1.1325711463168566E-3</v>
      </c>
      <c r="AK364" s="15">
        <f t="shared" si="408"/>
        <v>4.6778299424665866E-4</v>
      </c>
      <c r="AL364">
        <f>IF(AL363&gt;0,AL363+1,IF(AND(B364="January",C364&gt;=Personal!$G$28,F364&lt;=100,AL363=0),1,0))</f>
        <v>37</v>
      </c>
      <c r="AM364">
        <f t="shared" si="418"/>
        <v>1</v>
      </c>
    </row>
    <row r="365" spans="1:39" x14ac:dyDescent="0.2">
      <c r="A365">
        <f t="shared" si="409"/>
        <v>361</v>
      </c>
      <c r="B365" t="str">
        <f t="shared" si="429"/>
        <v>February</v>
      </c>
      <c r="C365">
        <f t="shared" si="401"/>
        <v>2053</v>
      </c>
      <c r="D365">
        <f t="shared" si="431"/>
        <v>205302</v>
      </c>
      <c r="E365">
        <f t="shared" ref="E365:F365" si="460">E353+1</f>
        <v>72</v>
      </c>
      <c r="F365">
        <f t="shared" si="460"/>
        <v>70</v>
      </c>
      <c r="G365" s="11">
        <f>G364*IF($B365="January",(1+IF(C365&gt;Personal!$L$18+1,Calculations!$B$14,Calculations!$B$13)),1)</f>
        <v>2981.231872001058</v>
      </c>
      <c r="H365" s="11">
        <f>IF(AND(Career!$F$15="Yes",$E365=62,$E364=61),G365,H364*IF($B365="January",(1+IF(C365&gt;Personal!$L$18+1,Calculations!$C$14,Calculations!$C$13)),1))</f>
        <v>2702.822490912491</v>
      </c>
      <c r="I365" s="11">
        <f>H365*(1-'Retiree Assumptions'!$F$8)</f>
        <v>2378.4837920029922</v>
      </c>
      <c r="J365" s="11"/>
      <c r="K365">
        <f>IF(OR(AND(L366=0,L365&gt;0,S365=0,S364&gt;0),AND(L365=0,L364&gt;0,S365&gt;0,S364&gt;0),AND(L354=0,L353&gt;0,S353=0),AND(B365="February",C365&gt;=Personal!$G$28,C365&lt;=Personal!$G$28+5,L364&gt;0),AND(B365="February",MOD(C365-Personal!$G$28,5)=0,L364&gt;0)),K364+1,K364)</f>
        <v>5</v>
      </c>
      <c r="L365">
        <f>IF(AND(C365&gt;=Personal!$G$28,MAX(L$5:L364)&lt;$AO$8,OR(S364&gt;0,S365&gt;0)),L364+1,0)</f>
        <v>38</v>
      </c>
      <c r="M365">
        <f>IF(AND(C365&gt;=Personal!$G$28,MAX(L$5:L364)&lt;$AO$8,OR(S364&gt;0,S365&gt;0)),L364+1,"")</f>
        <v>38</v>
      </c>
      <c r="N365">
        <f t="shared" si="411"/>
        <v>2053</v>
      </c>
      <c r="O365">
        <f t="shared" si="412"/>
        <v>70</v>
      </c>
      <c r="P365" s="11">
        <f t="shared" si="420"/>
        <v>28541.805504035907</v>
      </c>
      <c r="Q365" s="11">
        <f>$AD365*I365/(Calculations!$C$18^(A365-1+Calculations!$B$1/30))</f>
        <v>709.32132558414492</v>
      </c>
      <c r="R365" s="11">
        <f>IF(Q365=0,0,SUM(Q365:Q$1071)*I365/Q365)</f>
        <v>429308.65244604117</v>
      </c>
      <c r="S365" s="11">
        <f>IF(S364&gt;0,MAX((S364+I365/2)*(Calculations!$C$18-1)+S364-I365,0),IF(AND(Personal!$G$28=Valuation!C365,Personal!$G$28&gt;Valuation!C364),Personal!$G$26,0))</f>
        <v>243730.79756017157</v>
      </c>
      <c r="T365">
        <f t="shared" si="403"/>
        <v>1</v>
      </c>
      <c r="U365" s="11"/>
      <c r="V365" s="121">
        <f>VLOOKUP(E365,Rates2,5)*VLOOKUP(E365,Mort_Imp_Retirees,C365-'Mort Imp Cume'!$C$4+2)</f>
        <v>1.2795781319943445E-3</v>
      </c>
      <c r="W365" s="15">
        <f t="shared" si="413"/>
        <v>0.99872042186800569</v>
      </c>
      <c r="X365" s="121">
        <f>VLOOKUP(F365,Rates2,6)*VLOOKUP(F365,Mort_Imp_Survivors,C365-'Mort Imp Cume'!$C$4+2)</f>
        <v>4.2478971220975939E-4</v>
      </c>
      <c r="Y365" s="15">
        <f t="shared" si="414"/>
        <v>0.99957521028779028</v>
      </c>
      <c r="Z365" s="121">
        <f>VLOOKUP(F365,Rates2,7)*VLOOKUP(F365,Mort_Imp_Survivors,C365-'Mort Imp Cume'!$C$4+2)</f>
        <v>1.1089170046641619E-3</v>
      </c>
      <c r="AA365" s="15">
        <f t="shared" si="415"/>
        <v>0.9988910829953358</v>
      </c>
      <c r="AB365" s="68">
        <f>PRODUCT(W$4:W364)</f>
        <v>0.8839803563086378</v>
      </c>
      <c r="AC365" s="15">
        <f>PRODUCT(Y$4:Y364)</f>
        <v>0.93900646217924599</v>
      </c>
      <c r="AD365" s="15">
        <f>PRODUCT(AA$4:AA364)</f>
        <v>0.84435045625594529</v>
      </c>
      <c r="AE365" s="15">
        <f t="shared" si="404"/>
        <v>0.83006326701332334</v>
      </c>
      <c r="AF365" s="15">
        <f t="shared" si="405"/>
        <v>5.3917089295314503E-2</v>
      </c>
      <c r="AG365" s="15">
        <f t="shared" si="406"/>
        <v>1.061679622403198E-3</v>
      </c>
      <c r="AH365" s="15">
        <f t="shared" si="407"/>
        <v>0.10427392236488232</v>
      </c>
      <c r="AI365" s="15">
        <f t="shared" si="416"/>
        <v>1.1745721326479844E-2</v>
      </c>
      <c r="AJ365" s="15">
        <f t="shared" si="417"/>
        <v>1.1311219330451018E-3</v>
      </c>
      <c r="AK365" s="15">
        <f t="shared" si="408"/>
        <v>4.6823346196393095E-4</v>
      </c>
      <c r="AL365">
        <f>IF(AL364&gt;0,AL364+1,IF(AND(B365="January",C365&gt;=Personal!$G$28,F365&lt;=100,AL364=0),1,0))</f>
        <v>38</v>
      </c>
      <c r="AM365">
        <f t="shared" si="418"/>
        <v>1</v>
      </c>
    </row>
    <row r="366" spans="1:39" x14ac:dyDescent="0.2">
      <c r="A366">
        <f t="shared" si="409"/>
        <v>362</v>
      </c>
      <c r="B366" t="str">
        <f t="shared" si="429"/>
        <v>March</v>
      </c>
      <c r="C366">
        <f t="shared" si="401"/>
        <v>2053</v>
      </c>
      <c r="D366">
        <f t="shared" si="431"/>
        <v>205303</v>
      </c>
      <c r="E366">
        <f t="shared" ref="E366:F366" si="461">E354+1</f>
        <v>72</v>
      </c>
      <c r="F366">
        <f t="shared" si="461"/>
        <v>70</v>
      </c>
      <c r="G366" s="11">
        <f>G365*IF($B366="January",(1+IF(C366&gt;Personal!$L$18+1,Calculations!$B$14,Calculations!$B$13)),1)</f>
        <v>2981.231872001058</v>
      </c>
      <c r="H366" s="11">
        <f>IF(AND(Career!$F$15="Yes",$E366=62,$E365=61),G366,H365*IF($B366="January",(1+IF(C366&gt;Personal!$L$18+1,Calculations!$C$14,Calculations!$C$13)),1))</f>
        <v>2702.822490912491</v>
      </c>
      <c r="I366" s="11">
        <f>H366*(1-'Retiree Assumptions'!$F$8)</f>
        <v>2378.4837920029922</v>
      </c>
      <c r="J366" s="11"/>
      <c r="K366">
        <f>IF(OR(AND(L367=0,L366&gt;0,S366=0,S365&gt;0),AND(L366=0,L365&gt;0,S366&gt;0,S365&gt;0),AND(L355=0,L354&gt;0,S354=0),AND(B366="February",C366&gt;=Personal!$G$28,C366&lt;=Personal!$G$28+5,L365&gt;0),AND(B366="February",MOD(C366-Personal!$G$28,5)=0,L365&gt;0)),K365+1,K365)</f>
        <v>5</v>
      </c>
      <c r="L366">
        <f>IF(AND(C366&gt;=Personal!$G$28,MAX(L$5:L365)&lt;$AO$8,OR(S365&gt;0,S366&gt;0)),L365+1,0)</f>
        <v>39</v>
      </c>
      <c r="M366">
        <f>IF(AND(C366&gt;=Personal!$G$28,MAX(L$5:L365)&lt;$AO$8,OR(S365&gt;0,S366&gt;0)),L365+1,"")</f>
        <v>39</v>
      </c>
      <c r="N366">
        <f t="shared" si="411"/>
        <v>2053</v>
      </c>
      <c r="O366">
        <f t="shared" si="412"/>
        <v>70</v>
      </c>
      <c r="P366" s="11">
        <f t="shared" si="420"/>
        <v>28541.805504035907</v>
      </c>
      <c r="Q366" s="11">
        <f>$AD366*I366/(Calculations!$C$18^(A366-1+Calculations!$B$1/30))</f>
        <v>706.4950629500072</v>
      </c>
      <c r="R366" s="11">
        <f>IF(Q366=0,0,SUM(Q366:Q$1071)*I366/Q366)</f>
        <v>428638.05997038324</v>
      </c>
      <c r="S366" s="11">
        <f>IF(S365&gt;0,MAX((S365+I366/2)*(Calculations!$C$18-1)+S365-I366,0),IF(AND(Personal!$G$28=Valuation!C366,Personal!$G$28&gt;Valuation!C365),Personal!$G$26,0))</f>
        <v>242059.40933015916</v>
      </c>
      <c r="T366">
        <f t="shared" si="403"/>
        <v>1</v>
      </c>
      <c r="U366" s="11"/>
      <c r="V366" s="121">
        <f>VLOOKUP(E366,Rates2,5)*VLOOKUP(E366,Mort_Imp_Retirees,C366-'Mort Imp Cume'!$C$4+2)</f>
        <v>1.2795781319943445E-3</v>
      </c>
      <c r="W366" s="15">
        <f t="shared" si="413"/>
        <v>0.99872042186800569</v>
      </c>
      <c r="X366" s="121">
        <f>VLOOKUP(F366,Rates2,6)*VLOOKUP(F366,Mort_Imp_Survivors,C366-'Mort Imp Cume'!$C$4+2)</f>
        <v>4.2478971220975939E-4</v>
      </c>
      <c r="Y366" s="15">
        <f t="shared" si="414"/>
        <v>0.99957521028779028</v>
      </c>
      <c r="Z366" s="121">
        <f>VLOOKUP(F366,Rates2,7)*VLOOKUP(F366,Mort_Imp_Survivors,C366-'Mort Imp Cume'!$C$4+2)</f>
        <v>1.1089170046641619E-3</v>
      </c>
      <c r="AA366" s="15">
        <f t="shared" si="415"/>
        <v>0.9988910829953358</v>
      </c>
      <c r="AB366" s="68">
        <f>PRODUCT(W$4:W365)</f>
        <v>0.88284923437559271</v>
      </c>
      <c r="AC366" s="15">
        <f>PRODUCT(Y$4:Y365)</f>
        <v>0.93860758189441384</v>
      </c>
      <c r="AD366" s="15">
        <f>PRODUCT(AA$4:AA365)</f>
        <v>0.84341414167710704</v>
      </c>
      <c r="AE366" s="15">
        <f t="shared" si="404"/>
        <v>0.82864898505460971</v>
      </c>
      <c r="AF366" s="15">
        <f t="shared" si="405"/>
        <v>5.420024932098301E-2</v>
      </c>
      <c r="AG366" s="15">
        <f t="shared" si="406"/>
        <v>1.059870706871613E-3</v>
      </c>
      <c r="AH366" s="15">
        <f t="shared" si="407"/>
        <v>0.10521997086163207</v>
      </c>
      <c r="AI366" s="15">
        <f t="shared" si="416"/>
        <v>1.1930794762775213E-2</v>
      </c>
      <c r="AJ366" s="15">
        <f t="shared" si="417"/>
        <v>1.1296745741549582E-3</v>
      </c>
      <c r="AK366" s="15">
        <f t="shared" si="408"/>
        <v>4.6868177880298833E-4</v>
      </c>
      <c r="AL366">
        <f>IF(AL365&gt;0,AL365+1,IF(AND(B366="January",C366&gt;=Personal!$G$28,F366&lt;=100,AL365=0),1,0))</f>
        <v>39</v>
      </c>
      <c r="AM366">
        <f t="shared" si="418"/>
        <v>1</v>
      </c>
    </row>
    <row r="367" spans="1:39" x14ac:dyDescent="0.2">
      <c r="A367">
        <f t="shared" si="409"/>
        <v>363</v>
      </c>
      <c r="B367" t="str">
        <f t="shared" si="429"/>
        <v>April</v>
      </c>
      <c r="C367">
        <f t="shared" si="401"/>
        <v>2053</v>
      </c>
      <c r="D367">
        <f t="shared" si="431"/>
        <v>205304</v>
      </c>
      <c r="E367">
        <f t="shared" ref="E367:F367" si="462">E355+1</f>
        <v>72</v>
      </c>
      <c r="F367">
        <f t="shared" si="462"/>
        <v>70</v>
      </c>
      <c r="G367" s="11">
        <f>G366*IF($B367="January",(1+IF(C367&gt;Personal!$L$18+1,Calculations!$B$14,Calculations!$B$13)),1)</f>
        <v>2981.231872001058</v>
      </c>
      <c r="H367" s="11">
        <f>IF(AND(Career!$F$15="Yes",$E367=62,$E366=61),G367,H366*IF($B367="January",(1+IF(C367&gt;Personal!$L$18+1,Calculations!$C$14,Calculations!$C$13)),1))</f>
        <v>2702.822490912491</v>
      </c>
      <c r="I367" s="11">
        <f>H367*(1-'Retiree Assumptions'!$F$8)</f>
        <v>2378.4837920029922</v>
      </c>
      <c r="J367" s="11"/>
      <c r="K367">
        <f>IF(OR(AND(L368=0,L367&gt;0,S367=0,S366&gt;0),AND(L367=0,L366&gt;0,S367&gt;0,S366&gt;0),AND(L356=0,L355&gt;0,S355=0),AND(B367="February",C367&gt;=Personal!$G$28,C367&lt;=Personal!$G$28+5,L366&gt;0),AND(B367="February",MOD(C367-Personal!$G$28,5)=0,L366&gt;0)),K366+1,K366)</f>
        <v>5</v>
      </c>
      <c r="L367">
        <f>IF(AND(C367&gt;=Personal!$G$28,MAX(L$5:L366)&lt;$AO$8,OR(S366&gt;0,S367&gt;0)),L366+1,0)</f>
        <v>40</v>
      </c>
      <c r="M367">
        <f>IF(AND(C367&gt;=Personal!$G$28,MAX(L$5:L366)&lt;$AO$8,OR(S366&gt;0,S367&gt;0)),L366+1,"")</f>
        <v>40</v>
      </c>
      <c r="N367">
        <f t="shared" si="411"/>
        <v>2053</v>
      </c>
      <c r="O367">
        <f t="shared" si="412"/>
        <v>70</v>
      </c>
      <c r="P367" s="11">
        <f t="shared" si="420"/>
        <v>28541.805504035907</v>
      </c>
      <c r="Q367" s="11">
        <f>$AD367*I367/(Calculations!$C$18^(A367-1+Calculations!$B$1/30))</f>
        <v>703.68006144702326</v>
      </c>
      <c r="R367" s="11">
        <f>IF(Q367=0,0,SUM(Q367:Q$1071)*I367/Q367)</f>
        <v>427964.78485679009</v>
      </c>
      <c r="S367" s="11">
        <f>IF(S366&gt;0,MAX((S366+I367/2)*(Calculations!$C$18-1)+S366-I367,0),IF(AND(Personal!$G$28=Valuation!C367,Personal!$G$28&gt;Valuation!C366),Personal!$G$26,0))</f>
        <v>240383.19572447546</v>
      </c>
      <c r="T367">
        <f t="shared" si="403"/>
        <v>1</v>
      </c>
      <c r="U367" s="11"/>
      <c r="V367" s="121">
        <f>VLOOKUP(E367,Rates2,5)*VLOOKUP(E367,Mort_Imp_Retirees,C367-'Mort Imp Cume'!$C$4+2)</f>
        <v>1.2795781319943445E-3</v>
      </c>
      <c r="W367" s="15">
        <f t="shared" si="413"/>
        <v>0.99872042186800569</v>
      </c>
      <c r="X367" s="121">
        <f>VLOOKUP(F367,Rates2,6)*VLOOKUP(F367,Mort_Imp_Survivors,C367-'Mort Imp Cume'!$C$4+2)</f>
        <v>4.2478971220975939E-4</v>
      </c>
      <c r="Y367" s="15">
        <f t="shared" si="414"/>
        <v>0.99957521028779028</v>
      </c>
      <c r="Z367" s="121">
        <f>VLOOKUP(F367,Rates2,7)*VLOOKUP(F367,Mort_Imp_Survivors,C367-'Mort Imp Cume'!$C$4+2)</f>
        <v>1.1089170046641619E-3</v>
      </c>
      <c r="AA367" s="15">
        <f t="shared" si="415"/>
        <v>0.9988910829953358</v>
      </c>
      <c r="AB367" s="68">
        <f>PRODUCT(W$4:W366)</f>
        <v>0.88171955980143779</v>
      </c>
      <c r="AC367" s="15">
        <f>PRODUCT(Y$4:Y366)</f>
        <v>0.93820887104982309</v>
      </c>
      <c r="AD367" s="15">
        <f>PRODUCT(AA$4:AA366)</f>
        <v>0.84247886539342709</v>
      </c>
      <c r="AE367" s="15">
        <f t="shared" si="404"/>
        <v>0.82723711278385392</v>
      </c>
      <c r="AF367" s="15">
        <f t="shared" si="405"/>
        <v>5.4482447017583861E-2</v>
      </c>
      <c r="AG367" s="15">
        <f t="shared" si="406"/>
        <v>1.0580648734142537E-3</v>
      </c>
      <c r="AH367" s="15">
        <f t="shared" si="407"/>
        <v>0.10616316135358494</v>
      </c>
      <c r="AI367" s="15">
        <f t="shared" si="416"/>
        <v>1.2117278844977264E-2</v>
      </c>
      <c r="AJ367" s="15">
        <f t="shared" si="417"/>
        <v>1.1282290672735994E-3</v>
      </c>
      <c r="AK367" s="15">
        <f t="shared" si="408"/>
        <v>4.6912794996258116E-4</v>
      </c>
      <c r="AL367">
        <f>IF(AL366&gt;0,AL366+1,IF(AND(B367="January",C367&gt;=Personal!$G$28,F367&lt;=100,AL366=0),1,0))</f>
        <v>40</v>
      </c>
      <c r="AM367">
        <f t="shared" si="418"/>
        <v>1</v>
      </c>
    </row>
    <row r="368" spans="1:39" x14ac:dyDescent="0.2">
      <c r="A368">
        <f t="shared" si="409"/>
        <v>364</v>
      </c>
      <c r="B368" t="str">
        <f t="shared" si="429"/>
        <v>May</v>
      </c>
      <c r="C368">
        <f t="shared" si="401"/>
        <v>2053</v>
      </c>
      <c r="D368">
        <f t="shared" si="431"/>
        <v>205305</v>
      </c>
      <c r="E368">
        <f t="shared" ref="E368:F368" si="463">E356+1</f>
        <v>72</v>
      </c>
      <c r="F368">
        <f t="shared" si="463"/>
        <v>70</v>
      </c>
      <c r="G368" s="11">
        <f>G367*IF($B368="January",(1+IF(C368&gt;Personal!$L$18+1,Calculations!$B$14,Calculations!$B$13)),1)</f>
        <v>2981.231872001058</v>
      </c>
      <c r="H368" s="11">
        <f>IF(AND(Career!$F$15="Yes",$E368=62,$E367=61),G368,H367*IF($B368="January",(1+IF(C368&gt;Personal!$L$18+1,Calculations!$C$14,Calculations!$C$13)),1))</f>
        <v>2702.822490912491</v>
      </c>
      <c r="I368" s="11">
        <f>H368*(1-'Retiree Assumptions'!$F$8)</f>
        <v>2378.4837920029922</v>
      </c>
      <c r="J368" s="11"/>
      <c r="K368">
        <f>IF(OR(AND(L369=0,L368&gt;0,S368=0,S367&gt;0),AND(L368=0,L367&gt;0,S368&gt;0,S367&gt;0),AND(L357=0,L356&gt;0,S356=0),AND(B368="February",C368&gt;=Personal!$G$28,C368&lt;=Personal!$G$28+5,L367&gt;0),AND(B368="February",MOD(C368-Personal!$G$28,5)=0,L367&gt;0)),K367+1,K367)</f>
        <v>5</v>
      </c>
      <c r="L368">
        <f>IF(AND(C368&gt;=Personal!$G$28,MAX(L$5:L367)&lt;$AO$8,OR(S367&gt;0,S368&gt;0)),L367+1,0)</f>
        <v>41</v>
      </c>
      <c r="M368">
        <f>IF(AND(C368&gt;=Personal!$G$28,MAX(L$5:L367)&lt;$AO$8,OR(S367&gt;0,S368&gt;0)),L367+1,"")</f>
        <v>41</v>
      </c>
      <c r="N368">
        <f t="shared" si="411"/>
        <v>2053</v>
      </c>
      <c r="O368">
        <f t="shared" si="412"/>
        <v>70</v>
      </c>
      <c r="P368" s="11">
        <f t="shared" si="420"/>
        <v>28541.805504035907</v>
      </c>
      <c r="Q368" s="11">
        <f>$AD368*I368/(Calculations!$C$18^(A368-1+Calculations!$B$1/30))</f>
        <v>700.87627620566252</v>
      </c>
      <c r="R368" s="11">
        <f>IF(Q368=0,0,SUM(Q368:Q$1071)*I368/Q368)</f>
        <v>427288.81637363828</v>
      </c>
      <c r="S368" s="11">
        <f>IF(S367&gt;0,MAX((S367+I368/2)*(Calculations!$C$18-1)+S367-I368,0),IF(AND(Personal!$G$28=Valuation!C368,Personal!$G$28&gt;Valuation!C367),Personal!$G$26,0))</f>
        <v>238702.14281203615</v>
      </c>
      <c r="T368">
        <f t="shared" si="403"/>
        <v>1</v>
      </c>
      <c r="U368" s="11"/>
      <c r="V368" s="121">
        <f>VLOOKUP(E368,Rates2,5)*VLOOKUP(E368,Mort_Imp_Retirees,C368-'Mort Imp Cume'!$C$4+2)</f>
        <v>1.2795781319943445E-3</v>
      </c>
      <c r="W368" s="15">
        <f t="shared" si="413"/>
        <v>0.99872042186800569</v>
      </c>
      <c r="X368" s="121">
        <f>VLOOKUP(F368,Rates2,6)*VLOOKUP(F368,Mort_Imp_Survivors,C368-'Mort Imp Cume'!$C$4+2)</f>
        <v>4.2478971220975939E-4</v>
      </c>
      <c r="Y368" s="15">
        <f t="shared" si="414"/>
        <v>0.99957521028779028</v>
      </c>
      <c r="Z368" s="121">
        <f>VLOOKUP(F368,Rates2,7)*VLOOKUP(F368,Mort_Imp_Survivors,C368-'Mort Imp Cume'!$C$4+2)</f>
        <v>1.1089170046641619E-3</v>
      </c>
      <c r="AA368" s="15">
        <f t="shared" si="415"/>
        <v>0.9988910829953358</v>
      </c>
      <c r="AB368" s="68">
        <f>PRODUCT(W$4:W367)</f>
        <v>0.88059133073416418</v>
      </c>
      <c r="AC368" s="15">
        <f>PRODUCT(Y$4:Y367)</f>
        <v>0.93781032957349719</v>
      </c>
      <c r="AD368" s="15">
        <f>PRODUCT(AA$4:AA367)</f>
        <v>0.84154462625352211</v>
      </c>
      <c r="AE368" s="15">
        <f t="shared" si="404"/>
        <v>0.82582764609537096</v>
      </c>
      <c r="AF368" s="15">
        <f t="shared" si="405"/>
        <v>5.4763684638793206E-2</v>
      </c>
      <c r="AG368" s="15">
        <f t="shared" si="406"/>
        <v>1.0562621167798073E-3</v>
      </c>
      <c r="AH368" s="15">
        <f t="shared" si="407"/>
        <v>0.1071035000921053</v>
      </c>
      <c r="AI368" s="15">
        <f t="shared" si="416"/>
        <v>1.2305169173730535E-2</v>
      </c>
      <c r="AJ368" s="15">
        <f t="shared" si="417"/>
        <v>1.1267854100312357E-3</v>
      </c>
      <c r="AK368" s="15">
        <f t="shared" si="408"/>
        <v>4.6957198063090082E-4</v>
      </c>
      <c r="AL368">
        <f>IF(AL367&gt;0,AL367+1,IF(AND(B368="January",C368&gt;=Personal!$G$28,F368&lt;=100,AL367=0),1,0))</f>
        <v>41</v>
      </c>
      <c r="AM368">
        <f t="shared" si="418"/>
        <v>1</v>
      </c>
    </row>
    <row r="369" spans="1:39" x14ac:dyDescent="0.2">
      <c r="A369">
        <f t="shared" si="409"/>
        <v>365</v>
      </c>
      <c r="B369" t="str">
        <f t="shared" si="429"/>
        <v>June</v>
      </c>
      <c r="C369">
        <f t="shared" si="401"/>
        <v>2053</v>
      </c>
      <c r="D369">
        <f t="shared" si="431"/>
        <v>205306</v>
      </c>
      <c r="E369">
        <f t="shared" ref="E369:F369" si="464">E357+1</f>
        <v>72</v>
      </c>
      <c r="F369">
        <f t="shared" si="464"/>
        <v>70</v>
      </c>
      <c r="G369" s="11">
        <f>G368*IF($B369="January",(1+IF(C369&gt;Personal!$L$18+1,Calculations!$B$14,Calculations!$B$13)),1)</f>
        <v>2981.231872001058</v>
      </c>
      <c r="H369" s="11">
        <f>IF(AND(Career!$F$15="Yes",$E369=62,$E368=61),G369,H368*IF($B369="January",(1+IF(C369&gt;Personal!$L$18+1,Calculations!$C$14,Calculations!$C$13)),1))</f>
        <v>2702.822490912491</v>
      </c>
      <c r="I369" s="11">
        <f>H369*(1-'Retiree Assumptions'!$F$8)</f>
        <v>2378.4837920029922</v>
      </c>
      <c r="J369" s="11"/>
      <c r="K369">
        <f>IF(OR(AND(L370=0,L369&gt;0,S369=0,S368&gt;0),AND(L369=0,L368&gt;0,S369&gt;0,S368&gt;0),AND(L358=0,L357&gt;0,S357=0),AND(B369="February",C369&gt;=Personal!$G$28,C369&lt;=Personal!$G$28+5,L368&gt;0),AND(B369="February",MOD(C369-Personal!$G$28,5)=0,L368&gt;0)),K368+1,K368)</f>
        <v>5</v>
      </c>
      <c r="L369">
        <f>IF(AND(C369&gt;=Personal!$G$28,MAX(L$5:L368)&lt;$AO$8,OR(S368&gt;0,S369&gt;0)),L368+1,0)</f>
        <v>42</v>
      </c>
      <c r="M369">
        <f>IF(AND(C369&gt;=Personal!$G$28,MAX(L$5:L368)&lt;$AO$8,OR(S368&gt;0,S369&gt;0)),L368+1,"")</f>
        <v>42</v>
      </c>
      <c r="N369">
        <f t="shared" si="411"/>
        <v>2053</v>
      </c>
      <c r="O369">
        <f t="shared" si="412"/>
        <v>70</v>
      </c>
      <c r="P369" s="11">
        <f t="shared" si="420"/>
        <v>28541.805504035907</v>
      </c>
      <c r="Q369" s="11">
        <f>$AD369*I369/(Calculations!$C$18^(A369-1+Calculations!$B$1/30))</f>
        <v>698.08366253517647</v>
      </c>
      <c r="R369" s="11">
        <f>IF(Q369=0,0,SUM(Q369:Q$1071)*I369/Q369)</f>
        <v>426610.14374637301</v>
      </c>
      <c r="S369" s="11">
        <f>IF(S368&gt;0,MAX((S368+I369/2)*(Calculations!$C$18-1)+S368-I369,0),IF(AND(Personal!$G$28=Valuation!C369,Personal!$G$28&gt;Valuation!C368),Personal!$G$26,0))</f>
        <v>237016.23662153722</v>
      </c>
      <c r="T369">
        <f t="shared" si="403"/>
        <v>1</v>
      </c>
      <c r="U369" s="11"/>
      <c r="V369" s="121">
        <f>VLOOKUP(E369,Rates2,5)*VLOOKUP(E369,Mort_Imp_Retirees,C369-'Mort Imp Cume'!$C$4+2)</f>
        <v>1.2795781319943445E-3</v>
      </c>
      <c r="W369" s="15">
        <f t="shared" si="413"/>
        <v>0.99872042186800569</v>
      </c>
      <c r="X369" s="121">
        <f>VLOOKUP(F369,Rates2,6)*VLOOKUP(F369,Mort_Imp_Survivors,C369-'Mort Imp Cume'!$C$4+2)</f>
        <v>4.2478971220975939E-4</v>
      </c>
      <c r="Y369" s="15">
        <f t="shared" si="414"/>
        <v>0.99957521028779028</v>
      </c>
      <c r="Z369" s="121">
        <f>VLOOKUP(F369,Rates2,7)*VLOOKUP(F369,Mort_Imp_Survivors,C369-'Mort Imp Cume'!$C$4+2)</f>
        <v>1.1089170046641619E-3</v>
      </c>
      <c r="AA369" s="15">
        <f t="shared" si="415"/>
        <v>0.9988910829953358</v>
      </c>
      <c r="AB369" s="68">
        <f>PRODUCT(W$4:W368)</f>
        <v>0.87946454532413298</v>
      </c>
      <c r="AC369" s="15">
        <f>PRODUCT(Y$4:Y368)</f>
        <v>0.93741195739349037</v>
      </c>
      <c r="AD369" s="15">
        <f>PRODUCT(AA$4:AA368)</f>
        <v>0.84061142310728576</v>
      </c>
      <c r="AE369" s="15">
        <f t="shared" si="404"/>
        <v>0.82442058089047154</v>
      </c>
      <c r="AF369" s="15">
        <f t="shared" si="405"/>
        <v>5.5043964433661455E-2</v>
      </c>
      <c r="AG369" s="15">
        <f t="shared" si="406"/>
        <v>1.0544624317259086E-3</v>
      </c>
      <c r="AH369" s="15">
        <f t="shared" si="407"/>
        <v>0.10804099331637392</v>
      </c>
      <c r="AI369" s="15">
        <f t="shared" si="416"/>
        <v>1.2494461359493086E-2</v>
      </c>
      <c r="AJ369" s="15">
        <f t="shared" si="417"/>
        <v>1.1253436000611095E-3</v>
      </c>
      <c r="AK369" s="15">
        <f t="shared" si="408"/>
        <v>4.7001387598560017E-4</v>
      </c>
      <c r="AL369">
        <f>IF(AL368&gt;0,AL368+1,IF(AND(B369="January",C369&gt;=Personal!$G$28,F369&lt;=100,AL368=0),1,0))</f>
        <v>42</v>
      </c>
      <c r="AM369">
        <f t="shared" si="418"/>
        <v>1</v>
      </c>
    </row>
    <row r="370" spans="1:39" x14ac:dyDescent="0.2">
      <c r="A370">
        <f t="shared" si="409"/>
        <v>366</v>
      </c>
      <c r="B370" t="str">
        <f t="shared" si="429"/>
        <v>July</v>
      </c>
      <c r="C370">
        <f t="shared" si="401"/>
        <v>2053</v>
      </c>
      <c r="D370">
        <f t="shared" si="431"/>
        <v>205307</v>
      </c>
      <c r="E370">
        <f t="shared" ref="E370:F370" si="465">E358+1</f>
        <v>72</v>
      </c>
      <c r="F370">
        <f t="shared" si="465"/>
        <v>70</v>
      </c>
      <c r="G370" s="11">
        <f>G369*IF($B370="January",(1+IF(C370&gt;Personal!$L$18+1,Calculations!$B$14,Calculations!$B$13)),1)</f>
        <v>2981.231872001058</v>
      </c>
      <c r="H370" s="11">
        <f>IF(AND(Career!$F$15="Yes",$E370=62,$E369=61),G370,H369*IF($B370="January",(1+IF(C370&gt;Personal!$L$18+1,Calculations!$C$14,Calculations!$C$13)),1))</f>
        <v>2702.822490912491</v>
      </c>
      <c r="I370" s="11">
        <f>H370*(1-'Retiree Assumptions'!$F$8)</f>
        <v>2378.4837920029922</v>
      </c>
      <c r="J370" s="11"/>
      <c r="K370">
        <f>IF(OR(AND(L371=0,L370&gt;0,S370=0,S369&gt;0),AND(L370=0,L369&gt;0,S370&gt;0,S369&gt;0),AND(L359=0,L358&gt;0,S358=0),AND(B370="February",C370&gt;=Personal!$G$28,C370&lt;=Personal!$G$28+5,L369&gt;0),AND(B370="February",MOD(C370-Personal!$G$28,5)=0,L369&gt;0)),K369+1,K369)</f>
        <v>5</v>
      </c>
      <c r="L370">
        <f>IF(AND(C370&gt;=Personal!$G$28,MAX(L$5:L369)&lt;$AO$8,OR(S369&gt;0,S370&gt;0)),L369+1,0)</f>
        <v>43</v>
      </c>
      <c r="M370">
        <f>IF(AND(C370&gt;=Personal!$G$28,MAX(L$5:L369)&lt;$AO$8,OR(S369&gt;0,S370&gt;0)),L369+1,"")</f>
        <v>43</v>
      </c>
      <c r="N370">
        <f t="shared" si="411"/>
        <v>2053</v>
      </c>
      <c r="O370">
        <f t="shared" si="412"/>
        <v>70</v>
      </c>
      <c r="P370" s="11">
        <f t="shared" si="420"/>
        <v>28541.805504035907</v>
      </c>
      <c r="Q370" s="11">
        <f>$AD370*I370/(Calculations!$C$18^(A370-1+Calculations!$B$1/30))</f>
        <v>695.30217592288511</v>
      </c>
      <c r="R370" s="11">
        <f>IF(Q370=0,0,SUM(Q370:Q$1071)*I370/Q370)</f>
        <v>425928.75615733664</v>
      </c>
      <c r="S370" s="11">
        <f>IF(S369&gt;0,MAX((S369+I370/2)*(Calculations!$C$18-1)+S369-I370,0),IF(AND(Personal!$G$28=Valuation!C370,Personal!$G$28&gt;Valuation!C369),Personal!$G$26,0))</f>
        <v>235325.46314133881</v>
      </c>
      <c r="T370">
        <f t="shared" si="403"/>
        <v>1</v>
      </c>
      <c r="U370" s="11"/>
      <c r="V370" s="121">
        <f>VLOOKUP(E370,Rates2,5)*VLOOKUP(E370,Mort_Imp_Retirees,C370-'Mort Imp Cume'!$C$4+2)</f>
        <v>1.2795781319943445E-3</v>
      </c>
      <c r="W370" s="15">
        <f t="shared" si="413"/>
        <v>0.99872042186800569</v>
      </c>
      <c r="X370" s="121">
        <f>VLOOKUP(F370,Rates2,6)*VLOOKUP(F370,Mort_Imp_Survivors,C370-'Mort Imp Cume'!$C$4+2)</f>
        <v>4.2478971220975939E-4</v>
      </c>
      <c r="Y370" s="15">
        <f t="shared" si="414"/>
        <v>0.99957521028779028</v>
      </c>
      <c r="Z370" s="121">
        <f>VLOOKUP(F370,Rates2,7)*VLOOKUP(F370,Mort_Imp_Survivors,C370-'Mort Imp Cume'!$C$4+2)</f>
        <v>1.1089170046641619E-3</v>
      </c>
      <c r="AA370" s="15">
        <f t="shared" si="415"/>
        <v>0.9988910829953358</v>
      </c>
      <c r="AB370" s="68">
        <f>PRODUCT(W$4:W369)</f>
        <v>0.87833920172407187</v>
      </c>
      <c r="AC370" s="15">
        <f>PRODUCT(Y$4:Y369)</f>
        <v>0.93701375443788726</v>
      </c>
      <c r="AD370" s="15">
        <f>PRODUCT(AA$4:AA369)</f>
        <v>0.83967925480588712</v>
      </c>
      <c r="AE370" s="15">
        <f t="shared" si="404"/>
        <v>0.82301591307744937</v>
      </c>
      <c r="AF370" s="15">
        <f t="shared" si="405"/>
        <v>5.5323288646622469E-2</v>
      </c>
      <c r="AG370" s="15">
        <f t="shared" si="406"/>
        <v>1.0526658130191235E-3</v>
      </c>
      <c r="AH370" s="15">
        <f t="shared" si="407"/>
        <v>0.10897564725341048</v>
      </c>
      <c r="AI370" s="15">
        <f t="shared" si="416"/>
        <v>1.2685151022517674E-2</v>
      </c>
      <c r="AJ370" s="15">
        <f t="shared" si="417"/>
        <v>1.1239036349994917E-3</v>
      </c>
      <c r="AK370" s="15">
        <f t="shared" si="408"/>
        <v>4.7045364119381231E-4</v>
      </c>
      <c r="AL370">
        <f>IF(AL369&gt;0,AL369+1,IF(AND(B370="January",C370&gt;=Personal!$G$28,F370&lt;=100,AL369=0),1,0))</f>
        <v>43</v>
      </c>
      <c r="AM370">
        <f t="shared" si="418"/>
        <v>1</v>
      </c>
    </row>
    <row r="371" spans="1:39" x14ac:dyDescent="0.2">
      <c r="A371">
        <f t="shared" si="409"/>
        <v>367</v>
      </c>
      <c r="B371" t="str">
        <f t="shared" si="429"/>
        <v>August</v>
      </c>
      <c r="C371">
        <f t="shared" si="401"/>
        <v>2053</v>
      </c>
      <c r="D371">
        <f t="shared" si="431"/>
        <v>205308</v>
      </c>
      <c r="E371">
        <f t="shared" ref="E371:F371" si="466">E359+1</f>
        <v>72</v>
      </c>
      <c r="F371">
        <f t="shared" si="466"/>
        <v>70</v>
      </c>
      <c r="G371" s="11">
        <f>G370*IF($B371="January",(1+IF(C371&gt;Personal!$L$18+1,Calculations!$B$14,Calculations!$B$13)),1)</f>
        <v>2981.231872001058</v>
      </c>
      <c r="H371" s="11">
        <f>IF(AND(Career!$F$15="Yes",$E371=62,$E370=61),G371,H370*IF($B371="January",(1+IF(C371&gt;Personal!$L$18+1,Calculations!$C$14,Calculations!$C$13)),1))</f>
        <v>2702.822490912491</v>
      </c>
      <c r="I371" s="11">
        <f>H371*(1-'Retiree Assumptions'!$F$8)</f>
        <v>2378.4837920029922</v>
      </c>
      <c r="J371" s="11"/>
      <c r="K371">
        <f>IF(OR(AND(L372=0,L371&gt;0,S371=0,S370&gt;0),AND(L371=0,L370&gt;0,S371&gt;0,S370&gt;0),AND(L360=0,L359&gt;0,S359=0),AND(B371="February",C371&gt;=Personal!$G$28,C371&lt;=Personal!$G$28+5,L370&gt;0),AND(B371="February",MOD(C371-Personal!$G$28,5)=0,L370&gt;0)),K370+1,K370)</f>
        <v>5</v>
      </c>
      <c r="L371">
        <f>IF(AND(C371&gt;=Personal!$G$28,MAX(L$5:L370)&lt;$AO$8,OR(S370&gt;0,S371&gt;0)),L370+1,0)</f>
        <v>44</v>
      </c>
      <c r="M371">
        <f>IF(AND(C371&gt;=Personal!$G$28,MAX(L$5:L370)&lt;$AO$8,OR(S370&gt;0,S371&gt;0)),L370+1,"")</f>
        <v>44</v>
      </c>
      <c r="N371">
        <f t="shared" si="411"/>
        <v>2053</v>
      </c>
      <c r="O371">
        <f t="shared" si="412"/>
        <v>70</v>
      </c>
      <c r="P371" s="11">
        <f t="shared" si="420"/>
        <v>28541.805504035907</v>
      </c>
      <c r="Q371" s="11">
        <f>$AD371*I371/(Calculations!$C$18^(A371-1+Calculations!$B$1/30))</f>
        <v>692.5317720334674</v>
      </c>
      <c r="R371" s="11">
        <f>IF(Q371=0,0,SUM(Q371:Q$1071)*I371/Q371)</f>
        <v>425244.64274559717</v>
      </c>
      <c r="S371" s="11">
        <f>IF(S370&gt;0,MAX((S370+I371/2)*(Calculations!$C$18-1)+S370-I371,0),IF(AND(Personal!$G$28=Valuation!C371,Personal!$G$28&gt;Valuation!C370),Personal!$G$26,0))</f>
        <v>233629.80831934887</v>
      </c>
      <c r="T371">
        <f t="shared" si="403"/>
        <v>1</v>
      </c>
      <c r="U371" s="11"/>
      <c r="V371" s="121">
        <f>VLOOKUP(E371,Rates2,5)*VLOOKUP(E371,Mort_Imp_Retirees,C371-'Mort Imp Cume'!$C$4+2)</f>
        <v>1.2795781319943445E-3</v>
      </c>
      <c r="W371" s="15">
        <f t="shared" si="413"/>
        <v>0.99872042186800569</v>
      </c>
      <c r="X371" s="121">
        <f>VLOOKUP(F371,Rates2,6)*VLOOKUP(F371,Mort_Imp_Survivors,C371-'Mort Imp Cume'!$C$4+2)</f>
        <v>4.2478971220975939E-4</v>
      </c>
      <c r="Y371" s="15">
        <f t="shared" si="414"/>
        <v>0.99957521028779028</v>
      </c>
      <c r="Z371" s="121">
        <f>VLOOKUP(F371,Rates2,7)*VLOOKUP(F371,Mort_Imp_Survivors,C371-'Mort Imp Cume'!$C$4+2)</f>
        <v>1.1089170046641619E-3</v>
      </c>
      <c r="AA371" s="15">
        <f t="shared" si="415"/>
        <v>0.9988910829953358</v>
      </c>
      <c r="AB371" s="68">
        <f>PRODUCT(W$4:W370)</f>
        <v>0.87721529808907239</v>
      </c>
      <c r="AC371" s="15">
        <f>PRODUCT(Y$4:Y370)</f>
        <v>0.93661572063480303</v>
      </c>
      <c r="AD371" s="15">
        <f>PRODUCT(AA$4:AA370)</f>
        <v>0.83874812020176914</v>
      </c>
      <c r="AE371" s="15">
        <f t="shared" si="404"/>
        <v>0.8216136385715701</v>
      </c>
      <c r="AF371" s="15">
        <f t="shared" si="405"/>
        <v>5.5601659517502303E-2</v>
      </c>
      <c r="AG371" s="15">
        <f t="shared" si="406"/>
        <v>1.0508722554349356E-3</v>
      </c>
      <c r="AH371" s="15">
        <f t="shared" si="407"/>
        <v>0.109907468118096</v>
      </c>
      <c r="AI371" s="15">
        <f t="shared" si="416"/>
        <v>1.2877233792831594E-2</v>
      </c>
      <c r="AJ371" s="15">
        <f t="shared" si="417"/>
        <v>1.1224655124856774E-3</v>
      </c>
      <c r="AK371" s="15">
        <f t="shared" si="408"/>
        <v>4.7089128141217143E-4</v>
      </c>
      <c r="AL371">
        <f>IF(AL370&gt;0,AL370+1,IF(AND(B371="January",C371&gt;=Personal!$G$28,F371&lt;=100,AL370=0),1,0))</f>
        <v>44</v>
      </c>
      <c r="AM371">
        <f t="shared" si="418"/>
        <v>1</v>
      </c>
    </row>
    <row r="372" spans="1:39" x14ac:dyDescent="0.2">
      <c r="A372">
        <f t="shared" si="409"/>
        <v>368</v>
      </c>
      <c r="B372" t="str">
        <f t="shared" si="429"/>
        <v>September</v>
      </c>
      <c r="C372">
        <f t="shared" si="401"/>
        <v>2053</v>
      </c>
      <c r="D372">
        <f t="shared" si="431"/>
        <v>205309</v>
      </c>
      <c r="E372">
        <f t="shared" ref="E372:F372" si="467">E360+1</f>
        <v>72</v>
      </c>
      <c r="F372">
        <f t="shared" si="467"/>
        <v>70</v>
      </c>
      <c r="G372" s="11">
        <f>G371*IF($B372="January",(1+IF(C372&gt;Personal!$L$18+1,Calculations!$B$14,Calculations!$B$13)),1)</f>
        <v>2981.231872001058</v>
      </c>
      <c r="H372" s="11">
        <f>IF(AND(Career!$F$15="Yes",$E372=62,$E371=61),G372,H371*IF($B372="January",(1+IF(C372&gt;Personal!$L$18+1,Calculations!$C$14,Calculations!$C$13)),1))</f>
        <v>2702.822490912491</v>
      </c>
      <c r="I372" s="11">
        <f>H372*(1-'Retiree Assumptions'!$F$8)</f>
        <v>2378.4837920029922</v>
      </c>
      <c r="J372" s="11"/>
      <c r="K372">
        <f>IF(OR(AND(L373=0,L372&gt;0,S372=0,S371&gt;0),AND(L372=0,L371&gt;0,S372&gt;0,S371&gt;0),AND(L361=0,L360&gt;0,S360=0),AND(B372="February",C372&gt;=Personal!$G$28,C372&lt;=Personal!$G$28+5,L371&gt;0),AND(B372="February",MOD(C372-Personal!$G$28,5)=0,L371&gt;0)),K371+1,K371)</f>
        <v>5</v>
      </c>
      <c r="L372">
        <f>IF(AND(C372&gt;=Personal!$G$28,MAX(L$5:L371)&lt;$AO$8,OR(S371&gt;0,S372&gt;0)),L371+1,0)</f>
        <v>45</v>
      </c>
      <c r="M372">
        <f>IF(AND(C372&gt;=Personal!$G$28,MAX(L$5:L371)&lt;$AO$8,OR(S371&gt;0,S372&gt;0)),L371+1,"")</f>
        <v>45</v>
      </c>
      <c r="N372">
        <f t="shared" si="411"/>
        <v>2053</v>
      </c>
      <c r="O372">
        <f t="shared" si="412"/>
        <v>70</v>
      </c>
      <c r="P372" s="11">
        <f t="shared" si="420"/>
        <v>28541.805504035907</v>
      </c>
      <c r="Q372" s="11">
        <f>$AD372*I372/(Calculations!$C$18^(A372-1+Calculations!$B$1/30))</f>
        <v>689.77240670825415</v>
      </c>
      <c r="R372" s="11">
        <f>IF(Q372=0,0,SUM(Q372:Q$1071)*I372/Q372)</f>
        <v>424557.79260677425</v>
      </c>
      <c r="S372" s="11">
        <f>IF(S371&gt;0,MAX((S371+I372/2)*(Calculations!$C$18-1)+S371-I372,0),IF(AND(Personal!$G$28=Valuation!C372,Personal!$G$28&gt;Valuation!C371),Personal!$G$26,0))</f>
        <v>231929.2580629063</v>
      </c>
      <c r="T372">
        <f t="shared" si="403"/>
        <v>1</v>
      </c>
      <c r="U372" s="11"/>
      <c r="V372" s="121">
        <f>VLOOKUP(E372,Rates2,5)*VLOOKUP(E372,Mort_Imp_Retirees,C372-'Mort Imp Cume'!$C$4+2)</f>
        <v>1.2795781319943445E-3</v>
      </c>
      <c r="W372" s="15">
        <f t="shared" si="413"/>
        <v>0.99872042186800569</v>
      </c>
      <c r="X372" s="121">
        <f>VLOOKUP(F372,Rates2,6)*VLOOKUP(F372,Mort_Imp_Survivors,C372-'Mort Imp Cume'!$C$4+2)</f>
        <v>4.2478971220975939E-4</v>
      </c>
      <c r="Y372" s="15">
        <f t="shared" si="414"/>
        <v>0.99957521028779028</v>
      </c>
      <c r="Z372" s="121">
        <f>VLOOKUP(F372,Rates2,7)*VLOOKUP(F372,Mort_Imp_Survivors,C372-'Mort Imp Cume'!$C$4+2)</f>
        <v>1.1089170046641619E-3</v>
      </c>
      <c r="AA372" s="15">
        <f t="shared" si="415"/>
        <v>0.9988910829953358</v>
      </c>
      <c r="AB372" s="68">
        <f>PRODUCT(W$4:W371)</f>
        <v>0.87609283257658677</v>
      </c>
      <c r="AC372" s="15">
        <f>PRODUCT(Y$4:Y371)</f>
        <v>0.93621785591238349</v>
      </c>
      <c r="AD372" s="15">
        <f>PRODUCT(AA$4:AA371)</f>
        <v>0.83781801814864731</v>
      </c>
      <c r="AE372" s="15">
        <f t="shared" si="404"/>
        <v>0.82021375329505886</v>
      </c>
      <c r="AF372" s="15">
        <f t="shared" si="405"/>
        <v>5.5879079281527945E-2</v>
      </c>
      <c r="AG372" s="15">
        <f t="shared" si="406"/>
        <v>1.0490817537577297E-3</v>
      </c>
      <c r="AH372" s="15">
        <f t="shared" si="407"/>
        <v>0.11083646211319519</v>
      </c>
      <c r="AI372" s="15">
        <f t="shared" si="416"/>
        <v>1.307070531021802E-2</v>
      </c>
      <c r="AJ372" s="15">
        <f t="shared" si="417"/>
        <v>1.121029230161983E-3</v>
      </c>
      <c r="AK372" s="15">
        <f t="shared" si="408"/>
        <v>4.7132680178683191E-4</v>
      </c>
      <c r="AL372">
        <f>IF(AL371&gt;0,AL371+1,IF(AND(B372="January",C372&gt;=Personal!$G$28,F372&lt;=100,AL371=0),1,0))</f>
        <v>45</v>
      </c>
      <c r="AM372">
        <f t="shared" si="418"/>
        <v>1</v>
      </c>
    </row>
    <row r="373" spans="1:39" x14ac:dyDescent="0.2">
      <c r="A373">
        <f t="shared" si="409"/>
        <v>369</v>
      </c>
      <c r="B373" t="str">
        <f t="shared" si="429"/>
        <v>October</v>
      </c>
      <c r="C373">
        <f t="shared" si="401"/>
        <v>2053</v>
      </c>
      <c r="D373">
        <f t="shared" si="431"/>
        <v>205310</v>
      </c>
      <c r="E373">
        <f t="shared" ref="E373:F373" si="468">E361+1</f>
        <v>72</v>
      </c>
      <c r="F373">
        <f t="shared" si="468"/>
        <v>70</v>
      </c>
      <c r="G373" s="11">
        <f>G372*IF($B373="January",(1+IF(C373&gt;Personal!$L$18+1,Calculations!$B$14,Calculations!$B$13)),1)</f>
        <v>2981.231872001058</v>
      </c>
      <c r="H373" s="11">
        <f>IF(AND(Career!$F$15="Yes",$E373=62,$E372=61),G373,H372*IF($B373="January",(1+IF(C373&gt;Personal!$L$18+1,Calculations!$C$14,Calculations!$C$13)),1))</f>
        <v>2702.822490912491</v>
      </c>
      <c r="I373" s="11">
        <f>H373*(1-'Retiree Assumptions'!$F$8)</f>
        <v>2378.4837920029922</v>
      </c>
      <c r="J373" s="11"/>
      <c r="K373">
        <f>IF(OR(AND(L374=0,L373&gt;0,S373=0,S372&gt;0),AND(L373=0,L372&gt;0,S373&gt;0,S372&gt;0),AND(L362=0,L361&gt;0,S361=0),AND(B373="February",C373&gt;=Personal!$G$28,C373&lt;=Personal!$G$28+5,L372&gt;0),AND(B373="February",MOD(C373-Personal!$G$28,5)=0,L372&gt;0)),K372+1,K372)</f>
        <v>5</v>
      </c>
      <c r="L373">
        <f>IF(AND(C373&gt;=Personal!$G$28,MAX(L$5:L372)&lt;$AO$8,OR(S372&gt;0,S373&gt;0)),L372+1,0)</f>
        <v>46</v>
      </c>
      <c r="M373">
        <f>IF(AND(C373&gt;=Personal!$G$28,MAX(L$5:L372)&lt;$AO$8,OR(S372&gt;0,S373&gt;0)),L372+1,"")</f>
        <v>46</v>
      </c>
      <c r="N373">
        <f t="shared" si="411"/>
        <v>2053</v>
      </c>
      <c r="O373">
        <f t="shared" si="412"/>
        <v>70</v>
      </c>
      <c r="P373" s="11">
        <f t="shared" si="420"/>
        <v>28541.805504035907</v>
      </c>
      <c r="Q373" s="11">
        <f>$AD373*I373/(Calculations!$C$18^(A373-1+Calculations!$B$1/30))</f>
        <v>687.02403596452518</v>
      </c>
      <c r="R373" s="11">
        <f>IF(Q373=0,0,SUM(Q373:Q$1071)*I373/Q373)</f>
        <v>423868.19479286548</v>
      </c>
      <c r="S373" s="11">
        <f>IF(S372&gt;0,MAX((S372+I373/2)*(Calculations!$C$18-1)+S372-I373,0),IF(AND(Personal!$G$28=Valuation!C373,Personal!$G$28&gt;Valuation!C372),Personal!$G$26,0))</f>
        <v>230223.79823866379</v>
      </c>
      <c r="T373">
        <f t="shared" si="403"/>
        <v>1</v>
      </c>
      <c r="U373" s="11"/>
      <c r="V373" s="121">
        <f>VLOOKUP(E373,Rates2,5)*VLOOKUP(E373,Mort_Imp_Retirees,C373-'Mort Imp Cume'!$C$4+2)</f>
        <v>1.2795781319943445E-3</v>
      </c>
      <c r="W373" s="15">
        <f t="shared" si="413"/>
        <v>0.99872042186800569</v>
      </c>
      <c r="X373" s="121">
        <f>VLOOKUP(F373,Rates2,6)*VLOOKUP(F373,Mort_Imp_Survivors,C373-'Mort Imp Cume'!$C$4+2)</f>
        <v>4.2478971220975939E-4</v>
      </c>
      <c r="Y373" s="15">
        <f t="shared" si="414"/>
        <v>0.99957521028779028</v>
      </c>
      <c r="Z373" s="121">
        <f>VLOOKUP(F373,Rates2,7)*VLOOKUP(F373,Mort_Imp_Survivors,C373-'Mort Imp Cume'!$C$4+2)</f>
        <v>1.1089170046641619E-3</v>
      </c>
      <c r="AA373" s="15">
        <f t="shared" si="415"/>
        <v>0.9988910829953358</v>
      </c>
      <c r="AB373" s="68">
        <f>PRODUCT(W$4:W372)</f>
        <v>0.87497180334642477</v>
      </c>
      <c r="AC373" s="15">
        <f>PRODUCT(Y$4:Y372)</f>
        <v>0.93582016019880487</v>
      </c>
      <c r="AD373" s="15">
        <f>PRODUCT(AA$4:AA372)</f>
        <v>0.83688894750150822</v>
      </c>
      <c r="AE373" s="15">
        <f t="shared" si="404"/>
        <v>0.81881625317708839</v>
      </c>
      <c r="AF373" s="15">
        <f t="shared" si="405"/>
        <v>5.6155550169336349E-2</v>
      </c>
      <c r="AG373" s="15">
        <f t="shared" si="406"/>
        <v>1.0472943027807773E-3</v>
      </c>
      <c r="AH373" s="15">
        <f t="shared" si="407"/>
        <v>0.11176263542937878</v>
      </c>
      <c r="AI373" s="15">
        <f t="shared" si="416"/>
        <v>1.3265561224196476E-2</v>
      </c>
      <c r="AJ373" s="15">
        <f t="shared" si="417"/>
        <v>1.1195947856737411E-3</v>
      </c>
      <c r="AK373" s="15">
        <f t="shared" si="408"/>
        <v>4.717602074534883E-4</v>
      </c>
      <c r="AL373">
        <f>IF(AL372&gt;0,AL372+1,IF(AND(B373="January",C373&gt;=Personal!$G$28,F373&lt;=100,AL372=0),1,0))</f>
        <v>46</v>
      </c>
      <c r="AM373">
        <f t="shared" si="418"/>
        <v>1</v>
      </c>
    </row>
    <row r="374" spans="1:39" x14ac:dyDescent="0.2">
      <c r="A374">
        <f t="shared" si="409"/>
        <v>370</v>
      </c>
      <c r="B374" t="str">
        <f t="shared" si="429"/>
        <v>November</v>
      </c>
      <c r="C374">
        <f t="shared" si="401"/>
        <v>2053</v>
      </c>
      <c r="D374">
        <f t="shared" si="431"/>
        <v>205311</v>
      </c>
      <c r="E374">
        <f t="shared" ref="E374:F374" si="469">E362+1</f>
        <v>72</v>
      </c>
      <c r="F374">
        <f t="shared" si="469"/>
        <v>70</v>
      </c>
      <c r="G374" s="11">
        <f>G373*IF($B374="January",(1+IF(C374&gt;Personal!$L$18+1,Calculations!$B$14,Calculations!$B$13)),1)</f>
        <v>2981.231872001058</v>
      </c>
      <c r="H374" s="11">
        <f>IF(AND(Career!$F$15="Yes",$E374=62,$E373=61),G374,H373*IF($B374="January",(1+IF(C374&gt;Personal!$L$18+1,Calculations!$C$14,Calculations!$C$13)),1))</f>
        <v>2702.822490912491</v>
      </c>
      <c r="I374" s="11">
        <f>H374*(1-'Retiree Assumptions'!$F$8)</f>
        <v>2378.4837920029922</v>
      </c>
      <c r="J374" s="11"/>
      <c r="K374">
        <f>IF(OR(AND(L375=0,L374&gt;0,S374=0,S373&gt;0),AND(L374=0,L373&gt;0,S374&gt;0,S373&gt;0),AND(L363=0,L362&gt;0,S362=0),AND(B374="February",C374&gt;=Personal!$G$28,C374&lt;=Personal!$G$28+5,L373&gt;0),AND(B374="February",MOD(C374-Personal!$G$28,5)=0,L373&gt;0)),K373+1,K373)</f>
        <v>5</v>
      </c>
      <c r="L374">
        <f>IF(AND(C374&gt;=Personal!$G$28,MAX(L$5:L373)&lt;$AO$8,OR(S373&gt;0,S374&gt;0)),L373+1,0)</f>
        <v>47</v>
      </c>
      <c r="M374">
        <f>IF(AND(C374&gt;=Personal!$G$28,MAX(L$5:L373)&lt;$AO$8,OR(S373&gt;0,S374&gt;0)),L373+1,"")</f>
        <v>47</v>
      </c>
      <c r="N374">
        <f t="shared" si="411"/>
        <v>2053</v>
      </c>
      <c r="O374">
        <f t="shared" si="412"/>
        <v>70</v>
      </c>
      <c r="P374" s="11">
        <f t="shared" si="420"/>
        <v>28541.805504035907</v>
      </c>
      <c r="Q374" s="11">
        <f>$AD374*I374/(Calculations!$C$18^(A374-1+Calculations!$B$1/30))</f>
        <v>684.28661599480722</v>
      </c>
      <c r="R374" s="11">
        <f>IF(Q374=0,0,SUM(Q374:Q$1071)*I374/Q374)</f>
        <v>423175.83831207268</v>
      </c>
      <c r="S374" s="11">
        <f>IF(S373&gt;0,MAX((S373+I374/2)*(Calculations!$C$18-1)+S373-I374,0),IF(AND(Personal!$G$28=Valuation!C374,Personal!$G$28&gt;Valuation!C373),Personal!$G$26,0))</f>
        <v>228513.41467247042</v>
      </c>
      <c r="T374">
        <f t="shared" si="403"/>
        <v>1</v>
      </c>
      <c r="U374" s="11"/>
      <c r="V374" s="121">
        <f>VLOOKUP(E374,Rates2,5)*VLOOKUP(E374,Mort_Imp_Retirees,C374-'Mort Imp Cume'!$C$4+2)</f>
        <v>1.2795781319943445E-3</v>
      </c>
      <c r="W374" s="15">
        <f t="shared" si="413"/>
        <v>0.99872042186800569</v>
      </c>
      <c r="X374" s="121">
        <f>VLOOKUP(F374,Rates2,6)*VLOOKUP(F374,Mort_Imp_Survivors,C374-'Mort Imp Cume'!$C$4+2)</f>
        <v>4.2478971220975939E-4</v>
      </c>
      <c r="Y374" s="15">
        <f t="shared" si="414"/>
        <v>0.99957521028779028</v>
      </c>
      <c r="Z374" s="121">
        <f>VLOOKUP(F374,Rates2,7)*VLOOKUP(F374,Mort_Imp_Survivors,C374-'Mort Imp Cume'!$C$4+2)</f>
        <v>1.1089170046641619E-3</v>
      </c>
      <c r="AA374" s="15">
        <f t="shared" si="415"/>
        <v>0.9988910829953358</v>
      </c>
      <c r="AB374" s="68">
        <f>PRODUCT(W$4:W373)</f>
        <v>0.87385220856075108</v>
      </c>
      <c r="AC374" s="15">
        <f>PRODUCT(Y$4:Y373)</f>
        <v>0.93542263342227394</v>
      </c>
      <c r="AD374" s="15">
        <f>PRODUCT(AA$4:AA373)</f>
        <v>0.83596090711660831</v>
      </c>
      <c r="AE374" s="15">
        <f t="shared" si="404"/>
        <v>0.81742113415376794</v>
      </c>
      <c r="AF374" s="15">
        <f t="shared" si="405"/>
        <v>5.6431074406983146E-2</v>
      </c>
      <c r="AG374" s="15">
        <f t="shared" si="406"/>
        <v>1.0455098973062213E-3</v>
      </c>
      <c r="AH374" s="15">
        <f t="shared" si="407"/>
        <v>0.11268599424524584</v>
      </c>
      <c r="AI374" s="15">
        <f t="shared" si="416"/>
        <v>1.3461797194003089E-2</v>
      </c>
      <c r="AJ374" s="15">
        <f t="shared" si="417"/>
        <v>1.1181621766692981E-3</v>
      </c>
      <c r="AK374" s="15">
        <f t="shared" si="408"/>
        <v>4.7219150353739522E-4</v>
      </c>
      <c r="AL374">
        <f>IF(AL373&gt;0,AL373+1,IF(AND(B374="January",C374&gt;=Personal!$G$28,F374&lt;=100,AL373=0),1,0))</f>
        <v>47</v>
      </c>
      <c r="AM374">
        <f t="shared" si="418"/>
        <v>1</v>
      </c>
    </row>
    <row r="375" spans="1:39" x14ac:dyDescent="0.2">
      <c r="A375">
        <f t="shared" si="409"/>
        <v>371</v>
      </c>
      <c r="B375" t="str">
        <f t="shared" si="429"/>
        <v>December</v>
      </c>
      <c r="C375">
        <f t="shared" si="401"/>
        <v>2053</v>
      </c>
      <c r="D375">
        <f t="shared" si="431"/>
        <v>205312</v>
      </c>
      <c r="E375">
        <f t="shared" ref="E375:F375" si="470">E363+1</f>
        <v>72</v>
      </c>
      <c r="F375">
        <f t="shared" si="470"/>
        <v>70</v>
      </c>
      <c r="G375" s="11">
        <f>G374*IF($B375="January",(1+IF(C375&gt;Personal!$L$18+1,Calculations!$B$14,Calculations!$B$13)),1)</f>
        <v>2981.231872001058</v>
      </c>
      <c r="H375" s="11">
        <f>IF(AND(Career!$F$15="Yes",$E375=62,$E374=61),G375,H374*IF($B375="January",(1+IF(C375&gt;Personal!$L$18+1,Calculations!$C$14,Calculations!$C$13)),1))</f>
        <v>2702.822490912491</v>
      </c>
      <c r="I375" s="11">
        <f>H375*(1-'Retiree Assumptions'!$F$8)</f>
        <v>2378.4837920029922</v>
      </c>
      <c r="J375" s="11"/>
      <c r="K375">
        <f>IF(OR(AND(L376=0,L375&gt;0,S375=0,S374&gt;0),AND(L375=0,L374&gt;0,S375&gt;0,S374&gt;0),AND(L364=0,L363&gt;0,S363=0),AND(B375="February",C375&gt;=Personal!$G$28,C375&lt;=Personal!$G$28+5,L374&gt;0),AND(B375="February",MOD(C375-Personal!$G$28,5)=0,L374&gt;0)),K374+1,K374)</f>
        <v>5</v>
      </c>
      <c r="L375">
        <f>IF(AND(C375&gt;=Personal!$G$28,MAX(L$5:L374)&lt;$AO$8,OR(S374&gt;0,S375&gt;0)),L374+1,0)</f>
        <v>48</v>
      </c>
      <c r="M375">
        <f>IF(AND(C375&gt;=Personal!$G$28,MAX(L$5:L374)&lt;$AO$8,OR(S374&gt;0,S375&gt;0)),L374+1,"")</f>
        <v>48</v>
      </c>
      <c r="N375">
        <f t="shared" si="411"/>
        <v>2053</v>
      </c>
      <c r="O375">
        <f t="shared" si="412"/>
        <v>70</v>
      </c>
      <c r="P375" s="11">
        <f t="shared" si="420"/>
        <v>28541.805504035907</v>
      </c>
      <c r="Q375" s="11">
        <f>$AD375*I375/(Calculations!$C$18^(A375-1+Calculations!$B$1/30))</f>
        <v>681.56010316617665</v>
      </c>
      <c r="R375" s="11">
        <f>IF(Q375=0,0,SUM(Q375:Q$1071)*I375/Q375)</f>
        <v>422480.71212862537</v>
      </c>
      <c r="S375" s="11">
        <f>IF(S374&gt;0,MAX((S374+I375/2)*(Calculations!$C$18-1)+S374-I375,0),IF(AND(Personal!$G$28=Valuation!C375,Personal!$G$28&gt;Valuation!C374),Personal!$G$26,0))</f>
        <v>226798.09314925384</v>
      </c>
      <c r="T375">
        <f t="shared" si="403"/>
        <v>1</v>
      </c>
      <c r="U375" s="11"/>
      <c r="V375" s="121">
        <f>VLOOKUP(E375,Rates2,5)*VLOOKUP(E375,Mort_Imp_Retirees,C375-'Mort Imp Cume'!$C$4+2)</f>
        <v>1.2795781319943445E-3</v>
      </c>
      <c r="W375" s="15">
        <f t="shared" si="413"/>
        <v>0.99872042186800569</v>
      </c>
      <c r="X375" s="121">
        <f>VLOOKUP(F375,Rates2,6)*VLOOKUP(F375,Mort_Imp_Survivors,C375-'Mort Imp Cume'!$C$4+2)</f>
        <v>4.2478971220975939E-4</v>
      </c>
      <c r="Y375" s="15">
        <f t="shared" si="414"/>
        <v>0.99957521028779028</v>
      </c>
      <c r="Z375" s="121">
        <f>VLOOKUP(F375,Rates2,7)*VLOOKUP(F375,Mort_Imp_Survivors,C375-'Mort Imp Cume'!$C$4+2)</f>
        <v>1.1089170046641619E-3</v>
      </c>
      <c r="AA375" s="15">
        <f t="shared" si="415"/>
        <v>0.9988910829953358</v>
      </c>
      <c r="AB375" s="68">
        <f>PRODUCT(W$4:W374)</f>
        <v>0.87273404638408181</v>
      </c>
      <c r="AC375" s="15">
        <f>PRODUCT(Y$4:Y374)</f>
        <v>0.93502527551102799</v>
      </c>
      <c r="AD375" s="15">
        <f>PRODUCT(AA$4:AA374)</f>
        <v>0.83503389585147214</v>
      </c>
      <c r="AE375" s="15">
        <f t="shared" si="404"/>
        <v>0.81602839216813039</v>
      </c>
      <c r="AF375" s="15">
        <f t="shared" si="405"/>
        <v>5.6705654215951438E-2</v>
      </c>
      <c r="AG375" s="15">
        <f t="shared" si="406"/>
        <v>1.0437285321450607E-3</v>
      </c>
      <c r="AH375" s="15">
        <f t="shared" si="407"/>
        <v>0.11360654472734601</v>
      </c>
      <c r="AI375" s="15">
        <f t="shared" si="416"/>
        <v>1.3659408888572158E-2</v>
      </c>
      <c r="AJ375" s="15">
        <f t="shared" si="417"/>
        <v>1.116731400800009E-3</v>
      </c>
      <c r="AK375" s="15">
        <f t="shared" si="408"/>
        <v>4.7262069515338644E-4</v>
      </c>
      <c r="AL375">
        <f>IF(AL374&gt;0,AL374+1,IF(AND(B375="January",C375&gt;=Personal!$G$28,F375&lt;=100,AL374=0),1,0))</f>
        <v>48</v>
      </c>
      <c r="AM375">
        <f t="shared" si="418"/>
        <v>1</v>
      </c>
    </row>
    <row r="376" spans="1:39" x14ac:dyDescent="0.2">
      <c r="A376">
        <f t="shared" si="409"/>
        <v>372</v>
      </c>
      <c r="B376" t="str">
        <f t="shared" si="429"/>
        <v>January</v>
      </c>
      <c r="C376">
        <f t="shared" si="401"/>
        <v>2054</v>
      </c>
      <c r="D376">
        <f t="shared" si="431"/>
        <v>205401</v>
      </c>
      <c r="E376">
        <f t="shared" ref="E376:F376" si="471">E364+1</f>
        <v>73</v>
      </c>
      <c r="F376">
        <f t="shared" si="471"/>
        <v>71</v>
      </c>
      <c r="G376" s="11">
        <f>G375*IF($B376="January",(1+IF(C376&gt;Personal!$L$18+1,Calculations!$B$14,Calculations!$B$13)),1)</f>
        <v>3055.7626688010841</v>
      </c>
      <c r="H376" s="11">
        <f>IF(AND(Career!$F$15="Yes",$E376=62,$E375=61),G376,H375*IF($B376="January",(1+IF(C376&gt;Personal!$L$18+1,Calculations!$C$14,Calculations!$C$13)),1))</f>
        <v>2743.3648282761783</v>
      </c>
      <c r="I376" s="11">
        <f>H376*(1-'Retiree Assumptions'!$F$8)</f>
        <v>2414.161048883037</v>
      </c>
      <c r="J376" s="11"/>
      <c r="K376">
        <f>IF(OR(AND(L377=0,L376&gt;0,S376=0,S375&gt;0),AND(L376=0,L375&gt;0,S376&gt;0,S375&gt;0),AND(L365=0,L364&gt;0,S364=0),AND(B376="February",C376&gt;=Personal!$G$28,C376&lt;=Personal!$G$28+5,L375&gt;0),AND(B376="February",MOD(C376-Personal!$G$28,5)=0,L375&gt;0)),K375+1,K375)</f>
        <v>5</v>
      </c>
      <c r="L376">
        <f>IF(AND(C376&gt;=Personal!$G$28,MAX(L$5:L375)&lt;$AO$8,OR(S375&gt;0,S376&gt;0)),L375+1,0)</f>
        <v>49</v>
      </c>
      <c r="M376">
        <f>IF(AND(C376&gt;=Personal!$G$28,MAX(L$5:L375)&lt;$AO$8,OR(S375&gt;0,S376&gt;0)),L375+1,"")</f>
        <v>49</v>
      </c>
      <c r="N376">
        <f t="shared" si="411"/>
        <v>2054</v>
      </c>
      <c r="O376">
        <f t="shared" si="412"/>
        <v>71</v>
      </c>
      <c r="P376" s="11">
        <f t="shared" si="420"/>
        <v>28969.932586596442</v>
      </c>
      <c r="Q376" s="11">
        <f>$AD376*I376/(Calculations!$C$18^(A376-1+Calculations!$B$1/30))</f>
        <v>689.02712082985636</v>
      </c>
      <c r="R376" s="11">
        <f>IF(Q376=0,0,SUM(Q376:Q$1071)*I376/Q376)</f>
        <v>421782.80516260618</v>
      </c>
      <c r="S376" s="11">
        <f>IF(S375&gt;0,MAX((S375+I376/2)*(Calculations!$C$18-1)+S375-I376,0),IF(AND(Personal!$G$28=Valuation!C376,Personal!$G$28&gt;Valuation!C375),Personal!$G$26,0))</f>
        <v>225042.19365697328</v>
      </c>
      <c r="T376">
        <f t="shared" si="403"/>
        <v>1</v>
      </c>
      <c r="U376" s="11"/>
      <c r="V376" s="121">
        <f>VLOOKUP(E376,Rates2,5)*VLOOKUP(E376,Mort_Imp_Retirees,C376-'Mort Imp Cume'!$C$4+2)</f>
        <v>1.4714075250748318E-3</v>
      </c>
      <c r="W376" s="15">
        <f t="shared" si="413"/>
        <v>0.9985285924749252</v>
      </c>
      <c r="X376" s="121">
        <f>VLOOKUP(F376,Rates2,6)*VLOOKUP(F376,Mort_Imp_Survivors,C376-'Mort Imp Cume'!$C$4+2)</f>
        <v>4.6270994453605929E-4</v>
      </c>
      <c r="Y376" s="15">
        <f t="shared" si="414"/>
        <v>0.99953729005546399</v>
      </c>
      <c r="Z376" s="121">
        <f>VLOOKUP(F376,Rates2,7)*VLOOKUP(F376,Mort_Imp_Survivors,C376-'Mort Imp Cume'!$C$4+2)</f>
        <v>1.1943892490410956E-3</v>
      </c>
      <c r="AA376" s="15">
        <f t="shared" si="415"/>
        <v>0.99880561075095886</v>
      </c>
      <c r="AB376" s="68">
        <f>PRODUCT(W$4:W375)</f>
        <v>0.87161731498328188</v>
      </c>
      <c r="AC376" s="15">
        <f>PRODUCT(Y$4:Y375)</f>
        <v>0.93462808639333483</v>
      </c>
      <c r="AD376" s="15">
        <f>PRODUCT(AA$4:AA375)</f>
        <v>0.83410791256489147</v>
      </c>
      <c r="AE376" s="15">
        <f t="shared" si="404"/>
        <v>0.81463802317012135</v>
      </c>
      <c r="AF376" s="15">
        <f t="shared" si="405"/>
        <v>5.6979291813160561E-2</v>
      </c>
      <c r="AG376" s="15">
        <f t="shared" si="406"/>
        <v>1.19810988351219E-3</v>
      </c>
      <c r="AH376" s="15">
        <f t="shared" si="407"/>
        <v>0.11452429303020177</v>
      </c>
      <c r="AI376" s="15">
        <f t="shared" si="416"/>
        <v>1.3858391986516325E-2</v>
      </c>
      <c r="AJ376" s="15">
        <f t="shared" si="417"/>
        <v>1.2825042762519209E-3</v>
      </c>
      <c r="AK376" s="15">
        <f t="shared" si="408"/>
        <v>5.1372769886731695E-4</v>
      </c>
      <c r="AL376">
        <f>IF(AL375&gt;0,AL375+1,IF(AND(B376="January",C376&gt;=Personal!$G$28,F376&lt;=100,AL375=0),1,0))</f>
        <v>49</v>
      </c>
      <c r="AM376">
        <f t="shared" si="418"/>
        <v>1</v>
      </c>
    </row>
    <row r="377" spans="1:39" x14ac:dyDescent="0.2">
      <c r="A377">
        <f t="shared" si="409"/>
        <v>373</v>
      </c>
      <c r="B377" t="str">
        <f t="shared" si="429"/>
        <v>February</v>
      </c>
      <c r="C377">
        <f t="shared" si="401"/>
        <v>2054</v>
      </c>
      <c r="D377">
        <f t="shared" si="431"/>
        <v>205402</v>
      </c>
      <c r="E377">
        <f t="shared" ref="E377:F377" si="472">E365+1</f>
        <v>73</v>
      </c>
      <c r="F377">
        <f t="shared" si="472"/>
        <v>71</v>
      </c>
      <c r="G377" s="11">
        <f>G376*IF($B377="January",(1+IF(C377&gt;Personal!$L$18+1,Calculations!$B$14,Calculations!$B$13)),1)</f>
        <v>3055.7626688010841</v>
      </c>
      <c r="H377" s="11">
        <f>IF(AND(Career!$F$15="Yes",$E377=62,$E376=61),G377,H376*IF($B377="January",(1+IF(C377&gt;Personal!$L$18+1,Calculations!$C$14,Calculations!$C$13)),1))</f>
        <v>2743.3648282761783</v>
      </c>
      <c r="I377" s="11">
        <f>H377*(1-'Retiree Assumptions'!$F$8)</f>
        <v>2414.161048883037</v>
      </c>
      <c r="J377" s="11"/>
      <c r="K377">
        <f>IF(OR(AND(L378=0,L377&gt;0,S377=0,S376&gt;0),AND(L377=0,L376&gt;0,S377&gt;0,S376&gt;0),AND(L366=0,L365&gt;0,S365=0),AND(B377="February",C377&gt;=Personal!$G$28,C377&lt;=Personal!$G$28+5,L376&gt;0),AND(B377="February",MOD(C377-Personal!$G$28,5)=0,L376&gt;0)),K376+1,K376)</f>
        <v>6</v>
      </c>
      <c r="L377">
        <f>IF(AND(C377&gt;=Personal!$G$28,MAX(L$5:L376)&lt;$AO$8,OR(S376&gt;0,S377&gt;0)),L376+1,0)</f>
        <v>50</v>
      </c>
      <c r="M377">
        <f>IF(AND(C377&gt;=Personal!$G$28,MAX(L$5:L376)&lt;$AO$8,OR(S376&gt;0,S377&gt;0)),L376+1,"")</f>
        <v>50</v>
      </c>
      <c r="N377">
        <f t="shared" si="411"/>
        <v>2054</v>
      </c>
      <c r="O377">
        <f t="shared" si="412"/>
        <v>71</v>
      </c>
      <c r="P377" s="11">
        <f t="shared" si="420"/>
        <v>28969.932586596442</v>
      </c>
      <c r="Q377" s="11">
        <f>$AD377*I377/(Calculations!$C$18^(A377-1+Calculations!$B$1/30))</f>
        <v>686.22299649013132</v>
      </c>
      <c r="R377" s="11">
        <f>IF(Q377=0,0,SUM(Q377:Q$1071)*I377/Q377)</f>
        <v>421082.31711549003</v>
      </c>
      <c r="S377" s="11">
        <f>IF(S376&gt;0,MAX((S376+I377/2)*(Calculations!$C$18-1)+S376-I377,0),IF(AND(Personal!$G$28=Valuation!C377,Personal!$G$28&gt;Valuation!C376),Personal!$G$26,0))</f>
        <v>223281.22480107081</v>
      </c>
      <c r="T377">
        <f t="shared" si="403"/>
        <v>1</v>
      </c>
      <c r="U377" s="11"/>
      <c r="V377" s="121">
        <f>VLOOKUP(E377,Rates2,5)*VLOOKUP(E377,Mort_Imp_Retirees,C377-'Mort Imp Cume'!$C$4+2)</f>
        <v>1.4714075250748318E-3</v>
      </c>
      <c r="W377" s="15">
        <f t="shared" si="413"/>
        <v>0.9985285924749252</v>
      </c>
      <c r="X377" s="121">
        <f>VLOOKUP(F377,Rates2,6)*VLOOKUP(F377,Mort_Imp_Survivors,C377-'Mort Imp Cume'!$C$4+2)</f>
        <v>4.6270994453605929E-4</v>
      </c>
      <c r="Y377" s="15">
        <f t="shared" si="414"/>
        <v>0.99953729005546399</v>
      </c>
      <c r="Z377" s="121">
        <f>VLOOKUP(F377,Rates2,7)*VLOOKUP(F377,Mort_Imp_Survivors,C377-'Mort Imp Cume'!$C$4+2)</f>
        <v>1.1943892490410956E-3</v>
      </c>
      <c r="AA377" s="15">
        <f t="shared" si="415"/>
        <v>0.99880561075095886</v>
      </c>
      <c r="AB377" s="68">
        <f>PRODUCT(W$4:W376)</f>
        <v>0.87033481070703</v>
      </c>
      <c r="AC377" s="15">
        <f>PRODUCT(Y$4:Y376)</f>
        <v>0.93419562468331796</v>
      </c>
      <c r="AD377" s="15">
        <f>PRODUCT(AA$4:AA376)</f>
        <v>0.83311166304158379</v>
      </c>
      <c r="AE377" s="15">
        <f t="shared" si="404"/>
        <v>0.81306297217209123</v>
      </c>
      <c r="AF377" s="15">
        <f t="shared" si="405"/>
        <v>5.7271838534938821E-2</v>
      </c>
      <c r="AG377" s="15">
        <f t="shared" si="406"/>
        <v>1.1957934139709915E-3</v>
      </c>
      <c r="AH377" s="15">
        <f t="shared" si="407"/>
        <v>0.11558561632936466</v>
      </c>
      <c r="AI377" s="15">
        <f t="shared" si="416"/>
        <v>1.4079572963605277E-2</v>
      </c>
      <c r="AJ377" s="15">
        <f t="shared" si="417"/>
        <v>1.2806171898089031E-3</v>
      </c>
      <c r="AK377" s="15">
        <f t="shared" si="408"/>
        <v>5.1426654024565397E-4</v>
      </c>
      <c r="AL377">
        <f>IF(AL376&gt;0,AL376+1,IF(AND(B377="January",C377&gt;=Personal!$G$28,F377&lt;=100,AL376=0),1,0))</f>
        <v>50</v>
      </c>
      <c r="AM377">
        <f t="shared" si="418"/>
        <v>1</v>
      </c>
    </row>
    <row r="378" spans="1:39" x14ac:dyDescent="0.2">
      <c r="A378">
        <f t="shared" si="409"/>
        <v>374</v>
      </c>
      <c r="B378" t="str">
        <f t="shared" si="429"/>
        <v>March</v>
      </c>
      <c r="C378">
        <f t="shared" si="401"/>
        <v>2054</v>
      </c>
      <c r="D378">
        <f t="shared" si="431"/>
        <v>205403</v>
      </c>
      <c r="E378">
        <f t="shared" ref="E378:F378" si="473">E366+1</f>
        <v>73</v>
      </c>
      <c r="F378">
        <f t="shared" si="473"/>
        <v>71</v>
      </c>
      <c r="G378" s="11">
        <f>G377*IF($B378="January",(1+IF(C378&gt;Personal!$L$18+1,Calculations!$B$14,Calculations!$B$13)),1)</f>
        <v>3055.7626688010841</v>
      </c>
      <c r="H378" s="11">
        <f>IF(AND(Career!$F$15="Yes",$E378=62,$E377=61),G378,H377*IF($B378="January",(1+IF(C378&gt;Personal!$L$18+1,Calculations!$C$14,Calculations!$C$13)),1))</f>
        <v>2743.3648282761783</v>
      </c>
      <c r="I378" s="11">
        <f>H378*(1-'Retiree Assumptions'!$F$8)</f>
        <v>2414.161048883037</v>
      </c>
      <c r="J378" s="11"/>
      <c r="K378">
        <f>IF(OR(AND(L379=0,L378&gt;0,S378=0,S377&gt;0),AND(L378=0,L377&gt;0,S378&gt;0,S377&gt;0),AND(L367=0,L366&gt;0,S366=0),AND(B378="February",C378&gt;=Personal!$G$28,C378&lt;=Personal!$G$28+5,L377&gt;0),AND(B378="February",MOD(C378-Personal!$G$28,5)=0,L377&gt;0)),K377+1,K377)</f>
        <v>6</v>
      </c>
      <c r="L378">
        <f>IF(AND(C378&gt;=Personal!$G$28,MAX(L$5:L377)&lt;$AO$8,OR(S377&gt;0,S378&gt;0)),L377+1,0)</f>
        <v>51</v>
      </c>
      <c r="M378">
        <f>IF(AND(C378&gt;=Personal!$G$28,MAX(L$5:L377)&lt;$AO$8,OR(S377&gt;0,S378&gt;0)),L377+1,"")</f>
        <v>51</v>
      </c>
      <c r="N378">
        <f t="shared" si="411"/>
        <v>2054</v>
      </c>
      <c r="O378">
        <f t="shared" si="412"/>
        <v>71</v>
      </c>
      <c r="P378" s="11">
        <f t="shared" si="420"/>
        <v>28969.932586596442</v>
      </c>
      <c r="Q378" s="11">
        <f>$AD378*I378/(Calculations!$C$18^(A378-1+Calculations!$B$1/30))</f>
        <v>683.43028405724544</v>
      </c>
      <c r="R378" s="11">
        <f>IF(Q378=0,0,SUM(Q378:Q$1071)*I378/Q378)</f>
        <v>420378.96665252291</v>
      </c>
      <c r="S378" s="11">
        <f>IF(S377&gt;0,MAX((S377+I378/2)*(Calculations!$C$18-1)+S377-I378,0),IF(AND(Personal!$G$28=Valuation!C378,Personal!$G$28&gt;Valuation!C377),Personal!$G$26,0))</f>
        <v>221515.17194605756</v>
      </c>
      <c r="T378">
        <f t="shared" si="403"/>
        <v>1</v>
      </c>
      <c r="U378" s="11"/>
      <c r="V378" s="121">
        <f>VLOOKUP(E378,Rates2,5)*VLOOKUP(E378,Mort_Imp_Retirees,C378-'Mort Imp Cume'!$C$4+2)</f>
        <v>1.4714075250748318E-3</v>
      </c>
      <c r="W378" s="15">
        <f t="shared" si="413"/>
        <v>0.9985285924749252</v>
      </c>
      <c r="X378" s="121">
        <f>VLOOKUP(F378,Rates2,6)*VLOOKUP(F378,Mort_Imp_Survivors,C378-'Mort Imp Cume'!$C$4+2)</f>
        <v>4.6270994453605929E-4</v>
      </c>
      <c r="Y378" s="15">
        <f t="shared" si="414"/>
        <v>0.99953729005546399</v>
      </c>
      <c r="Z378" s="121">
        <f>VLOOKUP(F378,Rates2,7)*VLOOKUP(F378,Mort_Imp_Survivors,C378-'Mort Imp Cume'!$C$4+2)</f>
        <v>1.1943892490410956E-3</v>
      </c>
      <c r="AA378" s="15">
        <f t="shared" si="415"/>
        <v>0.99880561075095886</v>
      </c>
      <c r="AB378" s="68">
        <f>PRODUCT(W$4:W377)</f>
        <v>0.86905419351722113</v>
      </c>
      <c r="AC378" s="15">
        <f>PRODUCT(Y$4:Y377)</f>
        <v>0.93376336307763497</v>
      </c>
      <c r="AD378" s="15">
        <f>PRODUCT(AA$4:AA377)</f>
        <v>0.83211660342799609</v>
      </c>
      <c r="AE378" s="15">
        <f t="shared" si="404"/>
        <v>0.81149096643536223</v>
      </c>
      <c r="AF378" s="15">
        <f t="shared" si="405"/>
        <v>5.7563227081858938E-2</v>
      </c>
      <c r="AG378" s="15">
        <f t="shared" si="406"/>
        <v>1.1934814231768672E-3</v>
      </c>
      <c r="AH378" s="15">
        <f t="shared" si="407"/>
        <v>0.11664335552584808</v>
      </c>
      <c r="AI378" s="15">
        <f t="shared" si="416"/>
        <v>1.4302450956930765E-2</v>
      </c>
      <c r="AJ378" s="15">
        <f t="shared" si="417"/>
        <v>1.2787328800390784E-3</v>
      </c>
      <c r="AK378" s="15">
        <f t="shared" si="408"/>
        <v>5.1480250988297088E-4</v>
      </c>
      <c r="AL378">
        <f>IF(AL377&gt;0,AL377+1,IF(AND(B378="January",C378&gt;=Personal!$G$28,F378&lt;=100,AL377=0),1,0))</f>
        <v>51</v>
      </c>
      <c r="AM378">
        <f t="shared" si="418"/>
        <v>1</v>
      </c>
    </row>
    <row r="379" spans="1:39" x14ac:dyDescent="0.2">
      <c r="A379">
        <f t="shared" si="409"/>
        <v>375</v>
      </c>
      <c r="B379" t="str">
        <f t="shared" si="429"/>
        <v>April</v>
      </c>
      <c r="C379">
        <f t="shared" si="401"/>
        <v>2054</v>
      </c>
      <c r="D379">
        <f t="shared" si="431"/>
        <v>205404</v>
      </c>
      <c r="E379">
        <f t="shared" ref="E379:F379" si="474">E367+1</f>
        <v>73</v>
      </c>
      <c r="F379">
        <f t="shared" si="474"/>
        <v>71</v>
      </c>
      <c r="G379" s="11">
        <f>G378*IF($B379="January",(1+IF(C379&gt;Personal!$L$18+1,Calculations!$B$14,Calculations!$B$13)),1)</f>
        <v>3055.7626688010841</v>
      </c>
      <c r="H379" s="11">
        <f>IF(AND(Career!$F$15="Yes",$E379=62,$E378=61),G379,H378*IF($B379="January",(1+IF(C379&gt;Personal!$L$18+1,Calculations!$C$14,Calculations!$C$13)),1))</f>
        <v>2743.3648282761783</v>
      </c>
      <c r="I379" s="11">
        <f>H379*(1-'Retiree Assumptions'!$F$8)</f>
        <v>2414.161048883037</v>
      </c>
      <c r="J379" s="11"/>
      <c r="K379">
        <f>IF(OR(AND(L380=0,L379&gt;0,S379=0,S378&gt;0),AND(L379=0,L378&gt;0,S379&gt;0,S378&gt;0),AND(L368=0,L367&gt;0,S367=0),AND(B379="February",C379&gt;=Personal!$G$28,C379&lt;=Personal!$G$28+5,L378&gt;0),AND(B379="February",MOD(C379-Personal!$G$28,5)=0,L378&gt;0)),K378+1,K378)</f>
        <v>6</v>
      </c>
      <c r="L379">
        <f>IF(AND(C379&gt;=Personal!$G$28,MAX(L$5:L378)&lt;$AO$8,OR(S378&gt;0,S379&gt;0)),L378+1,0)</f>
        <v>52</v>
      </c>
      <c r="M379">
        <f>IF(AND(C379&gt;=Personal!$G$28,MAX(L$5:L378)&lt;$AO$8,OR(S378&gt;0,S379&gt;0)),L378+1,"")</f>
        <v>52</v>
      </c>
      <c r="N379">
        <f t="shared" si="411"/>
        <v>2054</v>
      </c>
      <c r="O379">
        <f t="shared" si="412"/>
        <v>71</v>
      </c>
      <c r="P379" s="11">
        <f t="shared" si="420"/>
        <v>28969.932586596442</v>
      </c>
      <c r="Q379" s="11">
        <f>$AD379*I379/(Calculations!$C$18^(A379-1+Calculations!$B$1/30))</f>
        <v>680.64893708831619</v>
      </c>
      <c r="R379" s="11">
        <f>IF(Q379=0,0,SUM(Q379:Q$1071)*I379/Q379)</f>
        <v>419672.74207696749</v>
      </c>
      <c r="S379" s="11">
        <f>IF(S378&gt;0,MAX((S378+I379/2)*(Calculations!$C$18-1)+S378-I379,0),IF(AND(Personal!$G$28=Valuation!C379,Personal!$G$28&gt;Valuation!C378),Personal!$G$26,0))</f>
        <v>219744.02041419124</v>
      </c>
      <c r="T379">
        <f t="shared" si="403"/>
        <v>1</v>
      </c>
      <c r="U379" s="11"/>
      <c r="V379" s="121">
        <f>VLOOKUP(E379,Rates2,5)*VLOOKUP(E379,Mort_Imp_Retirees,C379-'Mort Imp Cume'!$C$4+2)</f>
        <v>1.4714075250748318E-3</v>
      </c>
      <c r="W379" s="15">
        <f t="shared" si="413"/>
        <v>0.9985285924749252</v>
      </c>
      <c r="X379" s="121">
        <f>VLOOKUP(F379,Rates2,6)*VLOOKUP(F379,Mort_Imp_Survivors,C379-'Mort Imp Cume'!$C$4+2)</f>
        <v>4.6270994453605929E-4</v>
      </c>
      <c r="Y379" s="15">
        <f t="shared" si="414"/>
        <v>0.99953729005546399</v>
      </c>
      <c r="Z379" s="121">
        <f>VLOOKUP(F379,Rates2,7)*VLOOKUP(F379,Mort_Imp_Survivors,C379-'Mort Imp Cume'!$C$4+2)</f>
        <v>1.1943892490410956E-3</v>
      </c>
      <c r="AA379" s="15">
        <f t="shared" si="415"/>
        <v>0.99880561075095886</v>
      </c>
      <c r="AB379" s="68">
        <f>PRODUCT(W$4:W378)</f>
        <v>0.86777546063718203</v>
      </c>
      <c r="AC379" s="15">
        <f>PRODUCT(Y$4:Y378)</f>
        <v>0.93333130148369559</v>
      </c>
      <c r="AD379" s="15">
        <f>PRODUCT(AA$4:AA378)</f>
        <v>0.83112273230291311</v>
      </c>
      <c r="AE379" s="15">
        <f t="shared" si="404"/>
        <v>0.80992200007211457</v>
      </c>
      <c r="AF379" s="15">
        <f t="shared" si="405"/>
        <v>5.7853460565067474E-2</v>
      </c>
      <c r="AG379" s="15">
        <f t="shared" si="406"/>
        <v>1.1911739024704434E-3</v>
      </c>
      <c r="AH379" s="15">
        <f t="shared" si="407"/>
        <v>0.11769751937921279</v>
      </c>
      <c r="AI379" s="15">
        <f t="shared" si="416"/>
        <v>1.4527019983605186E-2</v>
      </c>
      <c r="AJ379" s="15">
        <f t="shared" si="417"/>
        <v>1.2768513428568281E-3</v>
      </c>
      <c r="AK379" s="15">
        <f t="shared" si="408"/>
        <v>5.1533561551724005E-4</v>
      </c>
      <c r="AL379">
        <f>IF(AL378&gt;0,AL378+1,IF(AND(B379="January",C379&gt;=Personal!$G$28,F379&lt;=100,AL378=0),1,0))</f>
        <v>52</v>
      </c>
      <c r="AM379">
        <f t="shared" si="418"/>
        <v>1</v>
      </c>
    </row>
    <row r="380" spans="1:39" x14ac:dyDescent="0.2">
      <c r="A380">
        <f t="shared" si="409"/>
        <v>376</v>
      </c>
      <c r="B380" t="str">
        <f t="shared" si="429"/>
        <v>May</v>
      </c>
      <c r="C380">
        <f t="shared" si="401"/>
        <v>2054</v>
      </c>
      <c r="D380">
        <f t="shared" si="431"/>
        <v>205405</v>
      </c>
      <c r="E380">
        <f t="shared" ref="E380:F380" si="475">E368+1</f>
        <v>73</v>
      </c>
      <c r="F380">
        <f t="shared" si="475"/>
        <v>71</v>
      </c>
      <c r="G380" s="11">
        <f>G379*IF($B380="January",(1+IF(C380&gt;Personal!$L$18+1,Calculations!$B$14,Calculations!$B$13)),1)</f>
        <v>3055.7626688010841</v>
      </c>
      <c r="H380" s="11">
        <f>IF(AND(Career!$F$15="Yes",$E380=62,$E379=61),G380,H379*IF($B380="January",(1+IF(C380&gt;Personal!$L$18+1,Calculations!$C$14,Calculations!$C$13)),1))</f>
        <v>2743.3648282761783</v>
      </c>
      <c r="I380" s="11">
        <f>H380*(1-'Retiree Assumptions'!$F$8)</f>
        <v>2414.161048883037</v>
      </c>
      <c r="J380" s="11"/>
      <c r="K380">
        <f>IF(OR(AND(L381=0,L380&gt;0,S380=0,S379&gt;0),AND(L380=0,L379&gt;0,S380&gt;0,S379&gt;0),AND(L369=0,L368&gt;0,S368=0),AND(B380="February",C380&gt;=Personal!$G$28,C380&lt;=Personal!$G$28+5,L379&gt;0),AND(B380="February",MOD(C380-Personal!$G$28,5)=0,L379&gt;0)),K379+1,K379)</f>
        <v>6</v>
      </c>
      <c r="L380">
        <f>IF(AND(C380&gt;=Personal!$G$28,MAX(L$5:L379)&lt;$AO$8,OR(S379&gt;0,S380&gt;0)),L379+1,0)</f>
        <v>53</v>
      </c>
      <c r="M380">
        <f>IF(AND(C380&gt;=Personal!$G$28,MAX(L$5:L379)&lt;$AO$8,OR(S379&gt;0,S380&gt;0)),L379+1,"")</f>
        <v>53</v>
      </c>
      <c r="N380">
        <f t="shared" si="411"/>
        <v>2054</v>
      </c>
      <c r="O380">
        <f t="shared" si="412"/>
        <v>71</v>
      </c>
      <c r="P380" s="11">
        <f t="shared" si="420"/>
        <v>28969.932586596442</v>
      </c>
      <c r="Q380" s="11">
        <f>$AD380*I380/(Calculations!$C$18^(A380-1+Calculations!$B$1/30))</f>
        <v>677.87890932946902</v>
      </c>
      <c r="R380" s="11">
        <f>IF(Q380=0,0,SUM(Q380:Q$1071)*I380/Q380)</f>
        <v>418963.63164428994</v>
      </c>
      <c r="S380" s="11">
        <f>IF(S379&gt;0,MAX((S379+I380/2)*(Calculations!$C$18-1)+S379-I380,0),IF(AND(Personal!$G$28=Valuation!C380,Personal!$G$28&gt;Valuation!C379),Personal!$G$26,0))</f>
        <v>217967.75548535434</v>
      </c>
      <c r="T380">
        <f t="shared" si="403"/>
        <v>1</v>
      </c>
      <c r="U380" s="11"/>
      <c r="V380" s="121">
        <f>VLOOKUP(E380,Rates2,5)*VLOOKUP(E380,Mort_Imp_Retirees,C380-'Mort Imp Cume'!$C$4+2)</f>
        <v>1.4714075250748318E-3</v>
      </c>
      <c r="W380" s="15">
        <f t="shared" si="413"/>
        <v>0.9985285924749252</v>
      </c>
      <c r="X380" s="121">
        <f>VLOOKUP(F380,Rates2,6)*VLOOKUP(F380,Mort_Imp_Survivors,C380-'Mort Imp Cume'!$C$4+2)</f>
        <v>4.6270994453605929E-4</v>
      </c>
      <c r="Y380" s="15">
        <f t="shared" si="414"/>
        <v>0.99953729005546399</v>
      </c>
      <c r="Z380" s="121">
        <f>VLOOKUP(F380,Rates2,7)*VLOOKUP(F380,Mort_Imp_Survivors,C380-'Mort Imp Cume'!$C$4+2)</f>
        <v>1.1943892490410956E-3</v>
      </c>
      <c r="AA380" s="15">
        <f t="shared" si="415"/>
        <v>0.99880561075095886</v>
      </c>
      <c r="AB380" s="68">
        <f>PRODUCT(W$4:W379)</f>
        <v>0.86649860929432521</v>
      </c>
      <c r="AC380" s="15">
        <f>PRODUCT(Y$4:Y379)</f>
        <v>0.93289943980895229</v>
      </c>
      <c r="AD380" s="15">
        <f>PRODUCT(AA$4:AA379)</f>
        <v>0.8301300482468168</v>
      </c>
      <c r="AE380" s="15">
        <f t="shared" si="404"/>
        <v>0.80835606720591224</v>
      </c>
      <c r="AF380" s="15">
        <f t="shared" si="405"/>
        <v>5.8142542088412998E-2</v>
      </c>
      <c r="AG380" s="15">
        <f t="shared" si="406"/>
        <v>1.1888708432090888E-3</v>
      </c>
      <c r="AH380" s="15">
        <f t="shared" si="407"/>
        <v>0.1187481166298979</v>
      </c>
      <c r="AI380" s="15">
        <f t="shared" si="416"/>
        <v>1.4753274075776868E-2</v>
      </c>
      <c r="AJ380" s="15">
        <f t="shared" si="417"/>
        <v>1.2749725741825466E-3</v>
      </c>
      <c r="AK380" s="15">
        <f t="shared" si="408"/>
        <v>5.1586586486886284E-4</v>
      </c>
      <c r="AL380">
        <f>IF(AL379&gt;0,AL379+1,IF(AND(B380="January",C380&gt;=Personal!$G$28,F380&lt;=100,AL379=0),1,0))</f>
        <v>53</v>
      </c>
      <c r="AM380">
        <f t="shared" si="418"/>
        <v>1</v>
      </c>
    </row>
    <row r="381" spans="1:39" x14ac:dyDescent="0.2">
      <c r="A381">
        <f t="shared" si="409"/>
        <v>377</v>
      </c>
      <c r="B381" t="str">
        <f t="shared" si="429"/>
        <v>June</v>
      </c>
      <c r="C381">
        <f t="shared" si="401"/>
        <v>2054</v>
      </c>
      <c r="D381">
        <f t="shared" si="431"/>
        <v>205406</v>
      </c>
      <c r="E381">
        <f t="shared" ref="E381:F381" si="476">E369+1</f>
        <v>73</v>
      </c>
      <c r="F381">
        <f t="shared" si="476"/>
        <v>71</v>
      </c>
      <c r="G381" s="11">
        <f>G380*IF($B381="January",(1+IF(C381&gt;Personal!$L$18+1,Calculations!$B$14,Calculations!$B$13)),1)</f>
        <v>3055.7626688010841</v>
      </c>
      <c r="H381" s="11">
        <f>IF(AND(Career!$F$15="Yes",$E381=62,$E380=61),G381,H380*IF($B381="January",(1+IF(C381&gt;Personal!$L$18+1,Calculations!$C$14,Calculations!$C$13)),1))</f>
        <v>2743.3648282761783</v>
      </c>
      <c r="I381" s="11">
        <f>H381*(1-'Retiree Assumptions'!$F$8)</f>
        <v>2414.161048883037</v>
      </c>
      <c r="J381" s="11"/>
      <c r="K381">
        <f>IF(OR(AND(L382=0,L381&gt;0,S381=0,S380&gt;0),AND(L381=0,L380&gt;0,S381&gt;0,S380&gt;0),AND(L370=0,L369&gt;0,S369=0),AND(B381="February",C381&gt;=Personal!$G$28,C381&lt;=Personal!$G$28+5,L380&gt;0),AND(B381="February",MOD(C381-Personal!$G$28,5)=0,L380&gt;0)),K380+1,K380)</f>
        <v>6</v>
      </c>
      <c r="L381">
        <f>IF(AND(C381&gt;=Personal!$G$28,MAX(L$5:L380)&lt;$AO$8,OR(S380&gt;0,S381&gt;0)),L380+1,0)</f>
        <v>54</v>
      </c>
      <c r="M381">
        <f>IF(AND(C381&gt;=Personal!$G$28,MAX(L$5:L380)&lt;$AO$8,OR(S380&gt;0,S381&gt;0)),L380+1,"")</f>
        <v>54</v>
      </c>
      <c r="N381">
        <f t="shared" si="411"/>
        <v>2054</v>
      </c>
      <c r="O381">
        <f t="shared" si="412"/>
        <v>71</v>
      </c>
      <c r="P381" s="11">
        <f t="shared" si="420"/>
        <v>28969.932586596442</v>
      </c>
      <c r="Q381" s="11">
        <f>$AD381*I381/(Calculations!$C$18^(A381-1+Calculations!$B$1/30))</f>
        <v>675.12015471506777</v>
      </c>
      <c r="R381" s="11">
        <f>IF(Q381=0,0,SUM(Q381:Q$1071)*I381/Q381)</f>
        <v>418251.62356196513</v>
      </c>
      <c r="S381" s="11">
        <f>IF(S380&gt;0,MAX((S380+I381/2)*(Calculations!$C$18-1)+S380-I381,0),IF(AND(Personal!$G$28=Valuation!C381,Personal!$G$28&gt;Valuation!C380),Personal!$G$26,0))</f>
        <v>216186.3623969316</v>
      </c>
      <c r="T381">
        <f t="shared" si="403"/>
        <v>1</v>
      </c>
      <c r="U381" s="11"/>
      <c r="V381" s="121">
        <f>VLOOKUP(E381,Rates2,5)*VLOOKUP(E381,Mort_Imp_Retirees,C381-'Mort Imp Cume'!$C$4+2)</f>
        <v>1.4714075250748318E-3</v>
      </c>
      <c r="W381" s="15">
        <f t="shared" si="413"/>
        <v>0.9985285924749252</v>
      </c>
      <c r="X381" s="121">
        <f>VLOOKUP(F381,Rates2,6)*VLOOKUP(F381,Mort_Imp_Survivors,C381-'Mort Imp Cume'!$C$4+2)</f>
        <v>4.6270994453605929E-4</v>
      </c>
      <c r="Y381" s="15">
        <f t="shared" si="414"/>
        <v>0.99953729005546399</v>
      </c>
      <c r="Z381" s="121">
        <f>VLOOKUP(F381,Rates2,7)*VLOOKUP(F381,Mort_Imp_Survivors,C381-'Mort Imp Cume'!$C$4+2)</f>
        <v>1.1943892490410956E-3</v>
      </c>
      <c r="AA381" s="15">
        <f t="shared" si="415"/>
        <v>0.99880561075095886</v>
      </c>
      <c r="AB381" s="68">
        <f>PRODUCT(W$4:W380)</f>
        <v>0.86522363672014269</v>
      </c>
      <c r="AC381" s="15">
        <f>PRODUCT(Y$4:Y380)</f>
        <v>0.93246777796090063</v>
      </c>
      <c r="AD381" s="15">
        <f>PRODUCT(AA$4:AA380)</f>
        <v>0.82913854984188484</v>
      </c>
      <c r="AE381" s="15">
        <f t="shared" si="404"/>
        <v>0.80679316197168094</v>
      </c>
      <c r="AF381" s="15">
        <f t="shared" si="405"/>
        <v>5.8430474748461726E-2</v>
      </c>
      <c r="AG381" s="15">
        <f t="shared" si="406"/>
        <v>1.1865722367668822E-3</v>
      </c>
      <c r="AH381" s="15">
        <f t="shared" si="407"/>
        <v>0.11979515599926036</v>
      </c>
      <c r="AI381" s="15">
        <f t="shared" si="416"/>
        <v>1.4981207280596986E-2</v>
      </c>
      <c r="AJ381" s="15">
        <f t="shared" si="417"/>
        <v>1.2730965699426305E-3</v>
      </c>
      <c r="AK381" s="15">
        <f t="shared" si="408"/>
        <v>5.163932656407058E-4</v>
      </c>
      <c r="AL381">
        <f>IF(AL380&gt;0,AL380+1,IF(AND(B381="January",C381&gt;=Personal!$G$28,F381&lt;=100,AL380=0),1,0))</f>
        <v>54</v>
      </c>
      <c r="AM381">
        <f t="shared" si="418"/>
        <v>1</v>
      </c>
    </row>
    <row r="382" spans="1:39" x14ac:dyDescent="0.2">
      <c r="A382">
        <f t="shared" si="409"/>
        <v>378</v>
      </c>
      <c r="B382" t="str">
        <f t="shared" si="429"/>
        <v>July</v>
      </c>
      <c r="C382">
        <f t="shared" si="401"/>
        <v>2054</v>
      </c>
      <c r="D382">
        <f t="shared" si="431"/>
        <v>205407</v>
      </c>
      <c r="E382">
        <f t="shared" ref="E382:F382" si="477">E370+1</f>
        <v>73</v>
      </c>
      <c r="F382">
        <f t="shared" si="477"/>
        <v>71</v>
      </c>
      <c r="G382" s="11">
        <f>G381*IF($B382="January",(1+IF(C382&gt;Personal!$L$18+1,Calculations!$B$14,Calculations!$B$13)),1)</f>
        <v>3055.7626688010841</v>
      </c>
      <c r="H382" s="11">
        <f>IF(AND(Career!$F$15="Yes",$E382=62,$E381=61),G382,H381*IF($B382="January",(1+IF(C382&gt;Personal!$L$18+1,Calculations!$C$14,Calculations!$C$13)),1))</f>
        <v>2743.3648282761783</v>
      </c>
      <c r="I382" s="11">
        <f>H382*(1-'Retiree Assumptions'!$F$8)</f>
        <v>2414.161048883037</v>
      </c>
      <c r="J382" s="11"/>
      <c r="K382">
        <f>IF(OR(AND(L383=0,L382&gt;0,S382=0,S381&gt;0),AND(L382=0,L381&gt;0,S382&gt;0,S381&gt;0),AND(L371=0,L370&gt;0,S370=0),AND(B382="February",C382&gt;=Personal!$G$28,C382&lt;=Personal!$G$28+5,L381&gt;0),AND(B382="February",MOD(C382-Personal!$G$28,5)=0,L381&gt;0)),K381+1,K381)</f>
        <v>6</v>
      </c>
      <c r="L382">
        <f>IF(AND(C382&gt;=Personal!$G$28,MAX(L$5:L381)&lt;$AO$8,OR(S381&gt;0,S382&gt;0)),L381+1,0)</f>
        <v>55</v>
      </c>
      <c r="M382">
        <f>IF(AND(C382&gt;=Personal!$G$28,MAX(L$5:L381)&lt;$AO$8,OR(S381&gt;0,S382&gt;0)),L381+1,"")</f>
        <v>55</v>
      </c>
      <c r="N382">
        <f t="shared" si="411"/>
        <v>2054</v>
      </c>
      <c r="O382">
        <f t="shared" si="412"/>
        <v>71</v>
      </c>
      <c r="P382" s="11">
        <f t="shared" si="420"/>
        <v>28969.932586596442</v>
      </c>
      <c r="Q382" s="11">
        <f>$AD382*I382/(Calculations!$C$18^(A382-1+Calculations!$B$1/30))</f>
        <v>672.37262736694902</v>
      </c>
      <c r="R382" s="11">
        <f>IF(Q382=0,0,SUM(Q382:Q$1071)*I382/Q382)</f>
        <v>417536.70598927949</v>
      </c>
      <c r="S382" s="11">
        <f>IF(S381&gt;0,MAX((S381+I382/2)*(Calculations!$C$18-1)+S381-I382,0),IF(AND(Personal!$G$28=Valuation!C382,Personal!$G$28&gt;Valuation!C381),Personal!$G$26,0))</f>
        <v>214399.82634368743</v>
      </c>
      <c r="T382">
        <f t="shared" si="403"/>
        <v>1</v>
      </c>
      <c r="U382" s="11"/>
      <c r="V382" s="121">
        <f>VLOOKUP(E382,Rates2,5)*VLOOKUP(E382,Mort_Imp_Retirees,C382-'Mort Imp Cume'!$C$4+2)</f>
        <v>1.4714075250748318E-3</v>
      </c>
      <c r="W382" s="15">
        <f t="shared" si="413"/>
        <v>0.9985285924749252</v>
      </c>
      <c r="X382" s="121">
        <f>VLOOKUP(F382,Rates2,6)*VLOOKUP(F382,Mort_Imp_Survivors,C382-'Mort Imp Cume'!$C$4+2)</f>
        <v>4.6270994453605929E-4</v>
      </c>
      <c r="Y382" s="15">
        <f t="shared" si="414"/>
        <v>0.99953729005546399</v>
      </c>
      <c r="Z382" s="121">
        <f>VLOOKUP(F382,Rates2,7)*VLOOKUP(F382,Mort_Imp_Survivors,C382-'Mort Imp Cume'!$C$4+2)</f>
        <v>1.1943892490410956E-3</v>
      </c>
      <c r="AA382" s="15">
        <f t="shared" si="415"/>
        <v>0.99880561075095886</v>
      </c>
      <c r="AB382" s="68">
        <f>PRODUCT(W$4:W381)</f>
        <v>0.86395054015020012</v>
      </c>
      <c r="AC382" s="15">
        <f>PRODUCT(Y$4:Y381)</f>
        <v>0.93203631584707869</v>
      </c>
      <c r="AD382" s="15">
        <f>PRODUCT(AA$4:AA381)</f>
        <v>0.82814823567198814</v>
      </c>
      <c r="AE382" s="15">
        <f t="shared" si="404"/>
        <v>0.80523327851568616</v>
      </c>
      <c r="AF382" s="15">
        <f t="shared" si="405"/>
        <v>5.8717261634513962E-2</v>
      </c>
      <c r="AG382" s="15">
        <f t="shared" si="406"/>
        <v>1.1842780745345794E-3</v>
      </c>
      <c r="AH382" s="15">
        <f t="shared" si="407"/>
        <v>0.12083864618961451</v>
      </c>
      <c r="AI382" s="15">
        <f t="shared" si="416"/>
        <v>1.5210813660185368E-2</v>
      </c>
      <c r="AJ382" s="15">
        <f t="shared" si="417"/>
        <v>1.27122332606947E-3</v>
      </c>
      <c r="AK382" s="15">
        <f t="shared" si="408"/>
        <v>5.1691782551813864E-4</v>
      </c>
      <c r="AL382">
        <f>IF(AL381&gt;0,AL381+1,IF(AND(B382="January",C382&gt;=Personal!$G$28,F382&lt;=100,AL381=0),1,0))</f>
        <v>55</v>
      </c>
      <c r="AM382">
        <f t="shared" si="418"/>
        <v>1</v>
      </c>
    </row>
    <row r="383" spans="1:39" x14ac:dyDescent="0.2">
      <c r="A383">
        <f t="shared" si="409"/>
        <v>379</v>
      </c>
      <c r="B383" t="str">
        <f t="shared" si="429"/>
        <v>August</v>
      </c>
      <c r="C383">
        <f t="shared" si="401"/>
        <v>2054</v>
      </c>
      <c r="D383">
        <f t="shared" si="431"/>
        <v>205408</v>
      </c>
      <c r="E383">
        <f t="shared" ref="E383:F383" si="478">E371+1</f>
        <v>73</v>
      </c>
      <c r="F383">
        <f t="shared" si="478"/>
        <v>71</v>
      </c>
      <c r="G383" s="11">
        <f>G382*IF($B383="January",(1+IF(C383&gt;Personal!$L$18+1,Calculations!$B$14,Calculations!$B$13)),1)</f>
        <v>3055.7626688010841</v>
      </c>
      <c r="H383" s="11">
        <f>IF(AND(Career!$F$15="Yes",$E383=62,$E382=61),G383,H382*IF($B383="January",(1+IF(C383&gt;Personal!$L$18+1,Calculations!$C$14,Calculations!$C$13)),1))</f>
        <v>2743.3648282761783</v>
      </c>
      <c r="I383" s="11">
        <f>H383*(1-'Retiree Assumptions'!$F$8)</f>
        <v>2414.161048883037</v>
      </c>
      <c r="J383" s="11"/>
      <c r="K383">
        <f>IF(OR(AND(L384=0,L383&gt;0,S383=0,S382&gt;0),AND(L383=0,L382&gt;0,S383&gt;0,S382&gt;0),AND(L372=0,L371&gt;0,S371=0),AND(B383="February",C383&gt;=Personal!$G$28,C383&lt;=Personal!$G$28+5,L382&gt;0),AND(B383="February",MOD(C383-Personal!$G$28,5)=0,L382&gt;0)),K382+1,K382)</f>
        <v>6</v>
      </c>
      <c r="L383">
        <f>IF(AND(C383&gt;=Personal!$G$28,MAX(L$5:L382)&lt;$AO$8,OR(S382&gt;0,S383&gt;0)),L382+1,0)</f>
        <v>56</v>
      </c>
      <c r="M383">
        <f>IF(AND(C383&gt;=Personal!$G$28,MAX(L$5:L382)&lt;$AO$8,OR(S382&gt;0,S383&gt;0)),L382+1,"")</f>
        <v>56</v>
      </c>
      <c r="N383">
        <f t="shared" si="411"/>
        <v>2054</v>
      </c>
      <c r="O383">
        <f t="shared" si="412"/>
        <v>71</v>
      </c>
      <c r="P383" s="11">
        <f t="shared" si="420"/>
        <v>28969.932586596442</v>
      </c>
      <c r="Q383" s="11">
        <f>$AD383*I383/(Calculations!$C$18^(A383-1+Calculations!$B$1/30))</f>
        <v>669.63628159365976</v>
      </c>
      <c r="R383" s="11">
        <f>IF(Q383=0,0,SUM(Q383:Q$1071)*I383/Q383)</f>
        <v>416818.86703713442</v>
      </c>
      <c r="S383" s="11">
        <f>IF(S382&gt;0,MAX((S382+I383/2)*(Calculations!$C$18-1)+S382-I383,0),IF(AND(Personal!$G$28=Valuation!C383,Personal!$G$28&gt;Valuation!C382),Personal!$G$26,0))</f>
        <v>212608.13247764285</v>
      </c>
      <c r="T383">
        <f t="shared" si="403"/>
        <v>1</v>
      </c>
      <c r="U383" s="11"/>
      <c r="V383" s="121">
        <f>VLOOKUP(E383,Rates2,5)*VLOOKUP(E383,Mort_Imp_Retirees,C383-'Mort Imp Cume'!$C$4+2)</f>
        <v>1.4714075250748318E-3</v>
      </c>
      <c r="W383" s="15">
        <f t="shared" si="413"/>
        <v>0.9985285924749252</v>
      </c>
      <c r="X383" s="121">
        <f>VLOOKUP(F383,Rates2,6)*VLOOKUP(F383,Mort_Imp_Survivors,C383-'Mort Imp Cume'!$C$4+2)</f>
        <v>4.6270994453605929E-4</v>
      </c>
      <c r="Y383" s="15">
        <f t="shared" si="414"/>
        <v>0.99953729005546399</v>
      </c>
      <c r="Z383" s="121">
        <f>VLOOKUP(F383,Rates2,7)*VLOOKUP(F383,Mort_Imp_Survivors,C383-'Mort Imp Cume'!$C$4+2)</f>
        <v>1.1943892490410956E-3</v>
      </c>
      <c r="AA383" s="15">
        <f t="shared" si="415"/>
        <v>0.99880561075095886</v>
      </c>
      <c r="AB383" s="68">
        <f>PRODUCT(W$4:W382)</f>
        <v>0.86267931682413068</v>
      </c>
      <c r="AC383" s="15">
        <f>PRODUCT(Y$4:Y382)</f>
        <v>0.93160505337506749</v>
      </c>
      <c r="AD383" s="15">
        <f>PRODUCT(AA$4:AA382)</f>
        <v>0.82715910432268913</v>
      </c>
      <c r="AE383" s="15">
        <f t="shared" si="404"/>
        <v>0.80367641099551101</v>
      </c>
      <c r="AF383" s="15">
        <f t="shared" si="405"/>
        <v>5.900290582861966E-2</v>
      </c>
      <c r="AG383" s="15">
        <f t="shared" si="406"/>
        <v>1.1819883479195828E-3</v>
      </c>
      <c r="AH383" s="15">
        <f t="shared" si="407"/>
        <v>0.12187859588427154</v>
      </c>
      <c r="AI383" s="15">
        <f t="shared" si="416"/>
        <v>1.5442087291597781E-2</v>
      </c>
      <c r="AJ383" s="15">
        <f t="shared" si="417"/>
        <v>1.2693528385014409E-3</v>
      </c>
      <c r="AK383" s="15">
        <f t="shared" si="408"/>
        <v>5.1743955216907041E-4</v>
      </c>
      <c r="AL383">
        <f>IF(AL382&gt;0,AL382+1,IF(AND(B383="January",C383&gt;=Personal!$G$28,F383&lt;=100,AL382=0),1,0))</f>
        <v>56</v>
      </c>
      <c r="AM383">
        <f t="shared" si="418"/>
        <v>1</v>
      </c>
    </row>
    <row r="384" spans="1:39" x14ac:dyDescent="0.2">
      <c r="A384">
        <f t="shared" si="409"/>
        <v>380</v>
      </c>
      <c r="B384" t="str">
        <f t="shared" si="429"/>
        <v>September</v>
      </c>
      <c r="C384">
        <f t="shared" si="401"/>
        <v>2054</v>
      </c>
      <c r="D384">
        <f t="shared" si="431"/>
        <v>205409</v>
      </c>
      <c r="E384">
        <f t="shared" ref="E384:F384" si="479">E372+1</f>
        <v>73</v>
      </c>
      <c r="F384">
        <f t="shared" si="479"/>
        <v>71</v>
      </c>
      <c r="G384" s="11">
        <f>G383*IF($B384="January",(1+IF(C384&gt;Personal!$L$18+1,Calculations!$B$14,Calculations!$B$13)),1)</f>
        <v>3055.7626688010841</v>
      </c>
      <c r="H384" s="11">
        <f>IF(AND(Career!$F$15="Yes",$E384=62,$E383=61),G384,H383*IF($B384="January",(1+IF(C384&gt;Personal!$L$18+1,Calculations!$C$14,Calculations!$C$13)),1))</f>
        <v>2743.3648282761783</v>
      </c>
      <c r="I384" s="11">
        <f>H384*(1-'Retiree Assumptions'!$F$8)</f>
        <v>2414.161048883037</v>
      </c>
      <c r="J384" s="11"/>
      <c r="K384">
        <f>IF(OR(AND(L385=0,L384&gt;0,S384=0,S383&gt;0),AND(L384=0,L383&gt;0,S384&gt;0,S383&gt;0),AND(L373=0,L372&gt;0,S372=0),AND(B384="February",C384&gt;=Personal!$G$28,C384&lt;=Personal!$G$28+5,L383&gt;0),AND(B384="February",MOD(C384-Personal!$G$28,5)=0,L383&gt;0)),K383+1,K383)</f>
        <v>6</v>
      </c>
      <c r="L384">
        <f>IF(AND(C384&gt;=Personal!$G$28,MAX(L$5:L383)&lt;$AO$8,OR(S383&gt;0,S384&gt;0)),L383+1,0)</f>
        <v>57</v>
      </c>
      <c r="M384">
        <f>IF(AND(C384&gt;=Personal!$G$28,MAX(L$5:L383)&lt;$AO$8,OR(S383&gt;0,S384&gt;0)),L383+1,"")</f>
        <v>57</v>
      </c>
      <c r="N384">
        <f t="shared" si="411"/>
        <v>2054</v>
      </c>
      <c r="O384">
        <f t="shared" si="412"/>
        <v>71</v>
      </c>
      <c r="P384" s="11">
        <f t="shared" si="420"/>
        <v>28969.932586596442</v>
      </c>
      <c r="Q384" s="11">
        <f>$AD384*I384/(Calculations!$C$18^(A384-1+Calculations!$B$1/30))</f>
        <v>666.91107188969579</v>
      </c>
      <c r="R384" s="11">
        <f>IF(Q384=0,0,SUM(Q384:Q$1071)*I384/Q384)</f>
        <v>416098.09476784919</v>
      </c>
      <c r="S384" s="11">
        <f>IF(S383&gt;0,MAX((S383+I384/2)*(Calculations!$C$18-1)+S383-I384,0),IF(AND(Personal!$G$28=Valuation!C384,Personal!$G$28&gt;Valuation!C383),Personal!$G$26,0))</f>
        <v>210811.26590795207</v>
      </c>
      <c r="T384">
        <f t="shared" si="403"/>
        <v>1</v>
      </c>
      <c r="U384" s="11"/>
      <c r="V384" s="121">
        <f>VLOOKUP(E384,Rates2,5)*VLOOKUP(E384,Mort_Imp_Retirees,C384-'Mort Imp Cume'!$C$4+2)</f>
        <v>1.4714075250748318E-3</v>
      </c>
      <c r="W384" s="15">
        <f t="shared" si="413"/>
        <v>0.9985285924749252</v>
      </c>
      <c r="X384" s="121">
        <f>VLOOKUP(F384,Rates2,6)*VLOOKUP(F384,Mort_Imp_Survivors,C384-'Mort Imp Cume'!$C$4+2)</f>
        <v>4.6270994453605929E-4</v>
      </c>
      <c r="Y384" s="15">
        <f t="shared" si="414"/>
        <v>0.99953729005546399</v>
      </c>
      <c r="Z384" s="121">
        <f>VLOOKUP(F384,Rates2,7)*VLOOKUP(F384,Mort_Imp_Survivors,C384-'Mort Imp Cume'!$C$4+2)</f>
        <v>1.1943892490410956E-3</v>
      </c>
      <c r="AA384" s="15">
        <f t="shared" si="415"/>
        <v>0.99880561075095886</v>
      </c>
      <c r="AB384" s="68">
        <f>PRODUCT(W$4:W383)</f>
        <v>0.8614099639856293</v>
      </c>
      <c r="AC384" s="15">
        <f>PRODUCT(Y$4:Y383)</f>
        <v>0.93117399045249083</v>
      </c>
      <c r="AD384" s="15">
        <f>PRODUCT(AA$4:AA383)</f>
        <v>0.82617115438123956</v>
      </c>
      <c r="AE384" s="15">
        <f t="shared" si="404"/>
        <v>0.80212255358003481</v>
      </c>
      <c r="AF384" s="15">
        <f t="shared" si="405"/>
        <v>5.9287410405594453E-2</v>
      </c>
      <c r="AG384" s="15">
        <f t="shared" si="406"/>
        <v>1.179703048345907E-3</v>
      </c>
      <c r="AH384" s="15">
        <f t="shared" si="407"/>
        <v>0.12291501374757871</v>
      </c>
      <c r="AI384" s="15">
        <f t="shared" si="416"/>
        <v>1.5675022266792016E-2</v>
      </c>
      <c r="AJ384" s="15">
        <f t="shared" si="417"/>
        <v>1.2674851031828948E-3</v>
      </c>
      <c r="AK384" s="15">
        <f t="shared" si="408"/>
        <v>5.1795845324398662E-4</v>
      </c>
      <c r="AL384">
        <f>IF(AL383&gt;0,AL383+1,IF(AND(B384="January",C384&gt;=Personal!$G$28,F384&lt;=100,AL383=0),1,0))</f>
        <v>57</v>
      </c>
      <c r="AM384">
        <f t="shared" si="418"/>
        <v>1</v>
      </c>
    </row>
    <row r="385" spans="1:39" x14ac:dyDescent="0.2">
      <c r="A385">
        <f t="shared" si="409"/>
        <v>381</v>
      </c>
      <c r="B385" t="str">
        <f t="shared" si="429"/>
        <v>October</v>
      </c>
      <c r="C385">
        <f t="shared" si="401"/>
        <v>2054</v>
      </c>
      <c r="D385">
        <f t="shared" si="431"/>
        <v>205410</v>
      </c>
      <c r="E385">
        <f t="shared" ref="E385:F385" si="480">E373+1</f>
        <v>73</v>
      </c>
      <c r="F385">
        <f t="shared" si="480"/>
        <v>71</v>
      </c>
      <c r="G385" s="11">
        <f>G384*IF($B385="January",(1+IF(C385&gt;Personal!$L$18+1,Calculations!$B$14,Calculations!$B$13)),1)</f>
        <v>3055.7626688010841</v>
      </c>
      <c r="H385" s="11">
        <f>IF(AND(Career!$F$15="Yes",$E385=62,$E384=61),G385,H384*IF($B385="January",(1+IF(C385&gt;Personal!$L$18+1,Calculations!$C$14,Calculations!$C$13)),1))</f>
        <v>2743.3648282761783</v>
      </c>
      <c r="I385" s="11">
        <f>H385*(1-'Retiree Assumptions'!$F$8)</f>
        <v>2414.161048883037</v>
      </c>
      <c r="J385" s="11"/>
      <c r="K385">
        <f>IF(OR(AND(L386=0,L385&gt;0,S385=0,S384&gt;0),AND(L385=0,L384&gt;0,S385&gt;0,S384&gt;0),AND(L374=0,L373&gt;0,S373=0),AND(B385="February",C385&gt;=Personal!$G$28,C385&lt;=Personal!$G$28+5,L384&gt;0),AND(B385="February",MOD(C385-Personal!$G$28,5)=0,L384&gt;0)),K384+1,K384)</f>
        <v>6</v>
      </c>
      <c r="L385">
        <f>IF(AND(C385&gt;=Personal!$G$28,MAX(L$5:L384)&lt;$AO$8,OR(S384&gt;0,S385&gt;0)),L384+1,0)</f>
        <v>58</v>
      </c>
      <c r="M385">
        <f>IF(AND(C385&gt;=Personal!$G$28,MAX(L$5:L384)&lt;$AO$8,OR(S384&gt;0,S385&gt;0)),L384+1,"")</f>
        <v>58</v>
      </c>
      <c r="N385">
        <f t="shared" si="411"/>
        <v>2054</v>
      </c>
      <c r="O385">
        <f t="shared" si="412"/>
        <v>71</v>
      </c>
      <c r="P385" s="11">
        <f t="shared" si="420"/>
        <v>28969.932586596442</v>
      </c>
      <c r="Q385" s="11">
        <f>$AD385*I385/(Calculations!$C$18^(A385-1+Calculations!$B$1/30))</f>
        <v>664.19695293474717</v>
      </c>
      <c r="R385" s="11">
        <f>IF(Q385=0,0,SUM(Q385:Q$1071)*I385/Q385)</f>
        <v>415374.37719496118</v>
      </c>
      <c r="S385" s="11">
        <f>IF(S384&gt;0,MAX((S384+I385/2)*(Calculations!$C$18-1)+S384-I385,0),IF(AND(Personal!$G$28=Valuation!C385,Personal!$G$28&gt;Valuation!C384),Personal!$G$26,0))</f>
        <v>209009.21170077869</v>
      </c>
      <c r="T385">
        <f t="shared" si="403"/>
        <v>1</v>
      </c>
      <c r="U385" s="11"/>
      <c r="V385" s="121">
        <f>VLOOKUP(E385,Rates2,5)*VLOOKUP(E385,Mort_Imp_Retirees,C385-'Mort Imp Cume'!$C$4+2)</f>
        <v>1.4714075250748318E-3</v>
      </c>
      <c r="W385" s="15">
        <f t="shared" si="413"/>
        <v>0.9985285924749252</v>
      </c>
      <c r="X385" s="121">
        <f>VLOOKUP(F385,Rates2,6)*VLOOKUP(F385,Mort_Imp_Survivors,C385-'Mort Imp Cume'!$C$4+2)</f>
        <v>4.6270994453605929E-4</v>
      </c>
      <c r="Y385" s="15">
        <f t="shared" si="414"/>
        <v>0.99953729005546399</v>
      </c>
      <c r="Z385" s="121">
        <f>VLOOKUP(F385,Rates2,7)*VLOOKUP(F385,Mort_Imp_Survivors,C385-'Mort Imp Cume'!$C$4+2)</f>
        <v>1.1943892490410956E-3</v>
      </c>
      <c r="AA385" s="15">
        <f t="shared" si="415"/>
        <v>0.99880561075095886</v>
      </c>
      <c r="AB385" s="68">
        <f>PRODUCT(W$4:W384)</f>
        <v>0.86014247888244644</v>
      </c>
      <c r="AC385" s="15">
        <f>PRODUCT(Y$4:Y384)</f>
        <v>0.93074312698701522</v>
      </c>
      <c r="AD385" s="15">
        <f>PRODUCT(AA$4:AA384)</f>
        <v>0.82518438443657871</v>
      </c>
      <c r="AE385" s="15">
        <f t="shared" si="404"/>
        <v>0.80057170044941095</v>
      </c>
      <c r="AF385" s="15">
        <f t="shared" si="405"/>
        <v>5.9570778433035536E-2</v>
      </c>
      <c r="AG385" s="15">
        <f t="shared" si="406"/>
        <v>1.1774221672541485E-3</v>
      </c>
      <c r="AH385" s="15">
        <f t="shared" si="407"/>
        <v>0.12394790842495876</v>
      </c>
      <c r="AI385" s="15">
        <f t="shared" si="416"/>
        <v>1.5909612692594749E-2</v>
      </c>
      <c r="AJ385" s="15">
        <f t="shared" si="417"/>
        <v>1.2656201160641512E-3</v>
      </c>
      <c r="AK385" s="15">
        <f t="shared" si="408"/>
        <v>5.1847453637598659E-4</v>
      </c>
      <c r="AL385">
        <f>IF(AL384&gt;0,AL384+1,IF(AND(B385="January",C385&gt;=Personal!$G$28,F385&lt;=100,AL384=0),1,0))</f>
        <v>58</v>
      </c>
      <c r="AM385">
        <f t="shared" si="418"/>
        <v>1</v>
      </c>
    </row>
    <row r="386" spans="1:39" x14ac:dyDescent="0.2">
      <c r="A386">
        <f t="shared" si="409"/>
        <v>382</v>
      </c>
      <c r="B386" t="str">
        <f t="shared" si="429"/>
        <v>November</v>
      </c>
      <c r="C386">
        <f t="shared" si="401"/>
        <v>2054</v>
      </c>
      <c r="D386">
        <f t="shared" si="431"/>
        <v>205411</v>
      </c>
      <c r="E386">
        <f t="shared" ref="E386:F386" si="481">E374+1</f>
        <v>73</v>
      </c>
      <c r="F386">
        <f t="shared" si="481"/>
        <v>71</v>
      </c>
      <c r="G386" s="11">
        <f>G385*IF($B386="January",(1+IF(C386&gt;Personal!$L$18+1,Calculations!$B$14,Calculations!$B$13)),1)</f>
        <v>3055.7626688010841</v>
      </c>
      <c r="H386" s="11">
        <f>IF(AND(Career!$F$15="Yes",$E386=62,$E385=61),G386,H385*IF($B386="January",(1+IF(C386&gt;Personal!$L$18+1,Calculations!$C$14,Calculations!$C$13)),1))</f>
        <v>2743.3648282761783</v>
      </c>
      <c r="I386" s="11">
        <f>H386*(1-'Retiree Assumptions'!$F$8)</f>
        <v>2414.161048883037</v>
      </c>
      <c r="J386" s="11"/>
      <c r="K386">
        <f>IF(OR(AND(L387=0,L386&gt;0,S386=0,S385&gt;0),AND(L386=0,L385&gt;0,S386&gt;0,S385&gt;0),AND(L375=0,L374&gt;0,S374=0),AND(B386="February",C386&gt;=Personal!$G$28,C386&lt;=Personal!$G$28+5,L385&gt;0),AND(B386="February",MOD(C386-Personal!$G$28,5)=0,L385&gt;0)),K385+1,K385)</f>
        <v>6</v>
      </c>
      <c r="L386">
        <f>IF(AND(C386&gt;=Personal!$G$28,MAX(L$5:L385)&lt;$AO$8,OR(S385&gt;0,S386&gt;0)),L385+1,0)</f>
        <v>59</v>
      </c>
      <c r="M386">
        <f>IF(AND(C386&gt;=Personal!$G$28,MAX(L$5:L385)&lt;$AO$8,OR(S385&gt;0,S386&gt;0)),L385+1,"")</f>
        <v>59</v>
      </c>
      <c r="N386">
        <f t="shared" si="411"/>
        <v>2054</v>
      </c>
      <c r="O386">
        <f t="shared" si="412"/>
        <v>71</v>
      </c>
      <c r="P386" s="11">
        <f t="shared" si="420"/>
        <v>28969.932586596442</v>
      </c>
      <c r="Q386" s="11">
        <f>$AD386*I386/(Calculations!$C$18^(A386-1+Calculations!$B$1/30))</f>
        <v>661.49387959294245</v>
      </c>
      <c r="R386" s="11">
        <f>IF(Q386=0,0,SUM(Q386:Q$1071)*I386/Q386)</f>
        <v>414647.70228302822</v>
      </c>
      <c r="S386" s="11">
        <f>IF(S385&gt;0,MAX((S385+I386/2)*(Calculations!$C$18-1)+S385-I386,0),IF(AND(Personal!$G$28=Valuation!C386,Personal!$G$28&gt;Valuation!C385),Personal!$G$26,0))</f>
        <v>207201.95487917168</v>
      </c>
      <c r="T386">
        <f t="shared" si="403"/>
        <v>1</v>
      </c>
      <c r="U386" s="11"/>
      <c r="V386" s="121">
        <f>VLOOKUP(E386,Rates2,5)*VLOOKUP(E386,Mort_Imp_Retirees,C386-'Mort Imp Cume'!$C$4+2)</f>
        <v>1.4714075250748318E-3</v>
      </c>
      <c r="W386" s="15">
        <f t="shared" si="413"/>
        <v>0.9985285924749252</v>
      </c>
      <c r="X386" s="121">
        <f>VLOOKUP(F386,Rates2,6)*VLOOKUP(F386,Mort_Imp_Survivors,C386-'Mort Imp Cume'!$C$4+2)</f>
        <v>4.6270994453605929E-4</v>
      </c>
      <c r="Y386" s="15">
        <f t="shared" si="414"/>
        <v>0.99953729005546399</v>
      </c>
      <c r="Z386" s="121">
        <f>VLOOKUP(F386,Rates2,7)*VLOOKUP(F386,Mort_Imp_Survivors,C386-'Mort Imp Cume'!$C$4+2)</f>
        <v>1.1943892490410956E-3</v>
      </c>
      <c r="AA386" s="15">
        <f t="shared" si="415"/>
        <v>0.99880561075095886</v>
      </c>
      <c r="AB386" s="68">
        <f>PRODUCT(W$4:W385)</f>
        <v>0.85887685876638231</v>
      </c>
      <c r="AC386" s="15">
        <f>PRODUCT(Y$4:Y385)</f>
        <v>0.93031246288634983</v>
      </c>
      <c r="AD386" s="15">
        <f>PRODUCT(AA$4:AA385)</f>
        <v>0.82419879307933108</v>
      </c>
      <c r="AE386" s="15">
        <f t="shared" si="404"/>
        <v>0.79902384579504482</v>
      </c>
      <c r="AF386" s="15">
        <f t="shared" si="405"/>
        <v>5.9853012971337542E-2</v>
      </c>
      <c r="AG386" s="15">
        <f t="shared" si="406"/>
        <v>1.1751456961014521E-3</v>
      </c>
      <c r="AH386" s="15">
        <f t="shared" si="407"/>
        <v>0.12497728854294901</v>
      </c>
      <c r="AI386" s="15">
        <f t="shared" si="416"/>
        <v>1.6145852690668622E-2</v>
      </c>
      <c r="AJ386" s="15">
        <f t="shared" si="417"/>
        <v>1.2637578731014884E-3</v>
      </c>
      <c r="AK386" s="15">
        <f t="shared" si="408"/>
        <v>5.1898780918081919E-4</v>
      </c>
      <c r="AL386">
        <f>IF(AL385&gt;0,AL385+1,IF(AND(B386="January",C386&gt;=Personal!$G$28,F386&lt;=100,AL385=0),1,0))</f>
        <v>59</v>
      </c>
      <c r="AM386">
        <f t="shared" si="418"/>
        <v>1</v>
      </c>
    </row>
    <row r="387" spans="1:39" x14ac:dyDescent="0.2">
      <c r="A387">
        <f t="shared" si="409"/>
        <v>383</v>
      </c>
      <c r="B387" t="str">
        <f t="shared" si="429"/>
        <v>December</v>
      </c>
      <c r="C387">
        <f t="shared" si="401"/>
        <v>2054</v>
      </c>
      <c r="D387">
        <f t="shared" si="431"/>
        <v>205412</v>
      </c>
      <c r="E387">
        <f t="shared" ref="E387:F387" si="482">E375+1</f>
        <v>73</v>
      </c>
      <c r="F387">
        <f t="shared" si="482"/>
        <v>71</v>
      </c>
      <c r="G387" s="11">
        <f>G386*IF($B387="January",(1+IF(C387&gt;Personal!$L$18+1,Calculations!$B$14,Calculations!$B$13)),1)</f>
        <v>3055.7626688010841</v>
      </c>
      <c r="H387" s="11">
        <f>IF(AND(Career!$F$15="Yes",$E387=62,$E386=61),G387,H386*IF($B387="January",(1+IF(C387&gt;Personal!$L$18+1,Calculations!$C$14,Calculations!$C$13)),1))</f>
        <v>2743.3648282761783</v>
      </c>
      <c r="I387" s="11">
        <f>H387*(1-'Retiree Assumptions'!$F$8)</f>
        <v>2414.161048883037</v>
      </c>
      <c r="J387" s="11"/>
      <c r="K387">
        <f>IF(OR(AND(L388=0,L387&gt;0,S387=0,S386&gt;0),AND(L387=0,L386&gt;0,S387&gt;0,S386&gt;0),AND(L376=0,L375&gt;0,S375=0),AND(B387="February",C387&gt;=Personal!$G$28,C387&lt;=Personal!$G$28+5,L386&gt;0),AND(B387="February",MOD(C387-Personal!$G$28,5)=0,L386&gt;0)),K386+1,K386)</f>
        <v>6</v>
      </c>
      <c r="L387">
        <f>IF(AND(C387&gt;=Personal!$G$28,MAX(L$5:L386)&lt;$AO$8,OR(S386&gt;0,S387&gt;0)),L386+1,0)</f>
        <v>60</v>
      </c>
      <c r="M387">
        <f>IF(AND(C387&gt;=Personal!$G$28,MAX(L$5:L386)&lt;$AO$8,OR(S386&gt;0,S387&gt;0)),L386+1,"")</f>
        <v>60</v>
      </c>
      <c r="N387">
        <f t="shared" si="411"/>
        <v>2054</v>
      </c>
      <c r="O387">
        <f t="shared" si="412"/>
        <v>71</v>
      </c>
      <c r="P387" s="11">
        <f t="shared" si="420"/>
        <v>28969.932586596442</v>
      </c>
      <c r="Q387" s="11">
        <f>$AD387*I387/(Calculations!$C$18^(A387-1+Calculations!$B$1/30))</f>
        <v>658.80180691210012</v>
      </c>
      <c r="R387" s="11">
        <f>IF(Q387=0,0,SUM(Q387:Q$1071)*I387/Q387)</f>
        <v>413918.05794742651</v>
      </c>
      <c r="S387" s="11">
        <f>IF(S386&gt;0,MAX((S386+I387/2)*(Calculations!$C$18-1)+S386-I387,0),IF(AND(Personal!$G$28=Valuation!C387,Personal!$G$28&gt;Valuation!C386),Personal!$G$26,0))</f>
        <v>205389.48042294086</v>
      </c>
      <c r="T387">
        <f t="shared" si="403"/>
        <v>1</v>
      </c>
      <c r="U387" s="11"/>
      <c r="V387" s="121">
        <f>VLOOKUP(E387,Rates2,5)*VLOOKUP(E387,Mort_Imp_Retirees,C387-'Mort Imp Cume'!$C$4+2)</f>
        <v>1.4714075250748318E-3</v>
      </c>
      <c r="W387" s="15">
        <f t="shared" si="413"/>
        <v>0.9985285924749252</v>
      </c>
      <c r="X387" s="121">
        <f>VLOOKUP(F387,Rates2,6)*VLOOKUP(F387,Mort_Imp_Survivors,C387-'Mort Imp Cume'!$C$4+2)</f>
        <v>4.6270994453605929E-4</v>
      </c>
      <c r="Y387" s="15">
        <f t="shared" si="414"/>
        <v>0.99953729005546399</v>
      </c>
      <c r="Z387" s="121">
        <f>VLOOKUP(F387,Rates2,7)*VLOOKUP(F387,Mort_Imp_Survivors,C387-'Mort Imp Cume'!$C$4+2)</f>
        <v>1.1943892490410956E-3</v>
      </c>
      <c r="AA387" s="15">
        <f t="shared" si="415"/>
        <v>0.99880561075095886</v>
      </c>
      <c r="AB387" s="68">
        <f>PRODUCT(W$4:W386)</f>
        <v>0.8576131008932808</v>
      </c>
      <c r="AC387" s="15">
        <f>PRODUCT(Y$4:Y386)</f>
        <v>0.92988199805824656</v>
      </c>
      <c r="AD387" s="15">
        <f>PRODUCT(AA$4:AA386)</f>
        <v>0.82321437890180449</v>
      </c>
      <c r="AE387" s="15">
        <f t="shared" si="404"/>
        <v>0.7974789838195725</v>
      </c>
      <c r="AF387" s="15">
        <f t="shared" si="405"/>
        <v>6.0134117073708249E-2</v>
      </c>
      <c r="AG387" s="15">
        <f t="shared" si="406"/>
        <v>1.1728736263614799E-3</v>
      </c>
      <c r="AH387" s="15">
        <f t="shared" si="407"/>
        <v>0.12600316270924045</v>
      </c>
      <c r="AI387" s="15">
        <f t="shared" si="416"/>
        <v>1.638373639747881E-2</v>
      </c>
      <c r="AJ387" s="15">
        <f t="shared" si="417"/>
        <v>1.2618983702571344E-3</v>
      </c>
      <c r="AK387" s="15">
        <f t="shared" si="408"/>
        <v>5.1949827925691996E-4</v>
      </c>
      <c r="AL387">
        <f>IF(AL386&gt;0,AL386+1,IF(AND(B387="January",C387&gt;=Personal!$G$28,F387&lt;=100,AL386=0),1,0))</f>
        <v>60</v>
      </c>
      <c r="AM387">
        <f t="shared" si="418"/>
        <v>1</v>
      </c>
    </row>
    <row r="388" spans="1:39" x14ac:dyDescent="0.2">
      <c r="A388">
        <f t="shared" si="409"/>
        <v>384</v>
      </c>
      <c r="B388" t="str">
        <f t="shared" si="429"/>
        <v>January</v>
      </c>
      <c r="C388">
        <f t="shared" si="401"/>
        <v>2055</v>
      </c>
      <c r="D388">
        <f t="shared" si="431"/>
        <v>205501</v>
      </c>
      <c r="E388">
        <f t="shared" ref="E388:F388" si="483">E376+1</f>
        <v>74</v>
      </c>
      <c r="F388">
        <f t="shared" si="483"/>
        <v>72</v>
      </c>
      <c r="G388" s="11">
        <f>G387*IF($B388="January",(1+IF(C388&gt;Personal!$L$18+1,Calculations!$B$14,Calculations!$B$13)),1)</f>
        <v>3132.1567355211109</v>
      </c>
      <c r="H388" s="11">
        <f>IF(AND(Career!$F$15="Yes",$E388=62,$E387=61),G388,H387*IF($B388="January",(1+IF(C388&gt;Personal!$L$18+1,Calculations!$C$14,Calculations!$C$13)),1))</f>
        <v>2784.5153007003205</v>
      </c>
      <c r="I388" s="11">
        <f>H388*(1-'Retiree Assumptions'!$F$8)</f>
        <v>2450.373464616282</v>
      </c>
      <c r="J388" s="11"/>
      <c r="K388">
        <f>IF(OR(AND(L389=0,L388&gt;0,S388=0,S387&gt;0),AND(L388=0,L387&gt;0,S388&gt;0,S387&gt;0),AND(L377=0,L376&gt;0,S376=0),AND(B388="February",C388&gt;=Personal!$G$28,C388&lt;=Personal!$G$28+5,L387&gt;0),AND(B388="February",MOD(C388-Personal!$G$28,5)=0,L387&gt;0)),K387+1,K387)</f>
        <v>6</v>
      </c>
      <c r="L388">
        <f>IF(AND(C388&gt;=Personal!$G$28,MAX(L$5:L387)&lt;$AO$8,OR(S387&gt;0,S388&gt;0)),L387+1,0)</f>
        <v>61</v>
      </c>
      <c r="M388">
        <f>IF(AND(C388&gt;=Personal!$G$28,MAX(L$5:L387)&lt;$AO$8,OR(S387&gt;0,S388&gt;0)),L387+1,"")</f>
        <v>61</v>
      </c>
      <c r="N388">
        <f t="shared" si="411"/>
        <v>2055</v>
      </c>
      <c r="O388">
        <f t="shared" si="412"/>
        <v>72</v>
      </c>
      <c r="P388" s="11">
        <f t="shared" si="420"/>
        <v>29404.481575395384</v>
      </c>
      <c r="Q388" s="11">
        <f>$AD388*I388/(Calculations!$C$18^(A388-1+Calculations!$B$1/30))</f>
        <v>665.96250047482295</v>
      </c>
      <c r="R388" s="11">
        <f>IF(Q388=0,0,SUM(Q388:Q$1071)*I388/Q388)</f>
        <v>413185.43205415166</v>
      </c>
      <c r="S388" s="11">
        <f>IF(S387&gt;0,MAX((S387+I388/2)*(Calculations!$C$18-1)+S387-I388,0),IF(AND(Personal!$G$28=Valuation!C388,Personal!$G$28&gt;Valuation!C387),Personal!$G$26,0))</f>
        <v>203535.61312626427</v>
      </c>
      <c r="T388">
        <f t="shared" si="403"/>
        <v>1</v>
      </c>
      <c r="U388" s="11"/>
      <c r="V388" s="121">
        <f>VLOOKUP(E388,Rates2,5)*VLOOKUP(E388,Mort_Imp_Retirees,C388-'Mort Imp Cume'!$C$4+2)</f>
        <v>1.6949699939106196E-3</v>
      </c>
      <c r="W388" s="15">
        <f t="shared" si="413"/>
        <v>0.99830503000608939</v>
      </c>
      <c r="X388" s="121">
        <f>VLOOKUP(F388,Rates2,6)*VLOOKUP(F388,Mort_Imp_Survivors,C388-'Mort Imp Cume'!$C$4+2)</f>
        <v>5.0517567793139089E-4</v>
      </c>
      <c r="Y388" s="15">
        <f t="shared" si="414"/>
        <v>0.9994948243220686</v>
      </c>
      <c r="Z388" s="121">
        <f>VLOOKUP(F388,Rates2,7)*VLOOKUP(F388,Mort_Imp_Survivors,C388-'Mort Imp Cume'!$C$4+2)</f>
        <v>1.282124421741624E-3</v>
      </c>
      <c r="AA388" s="15">
        <f t="shared" si="415"/>
        <v>0.99871787557825842</v>
      </c>
      <c r="AB388" s="68">
        <f>PRODUCT(W$4:W387)</f>
        <v>0.85635120252302366</v>
      </c>
      <c r="AC388" s="15">
        <f>PRODUCT(Y$4:Y387)</f>
        <v>0.92945173241049994</v>
      </c>
      <c r="AD388" s="15">
        <f>PRODUCT(AA$4:AA387)</f>
        <v>0.82223114049798807</v>
      </c>
      <c r="AE388" s="15">
        <f t="shared" si="404"/>
        <v>0.79593710873683921</v>
      </c>
      <c r="AF388" s="15">
        <f t="shared" si="405"/>
        <v>6.0414093786184432E-2</v>
      </c>
      <c r="AG388" s="15">
        <f t="shared" si="406"/>
        <v>1.3484079891379046E-3</v>
      </c>
      <c r="AH388" s="15">
        <f t="shared" si="407"/>
        <v>0.12702553951271683</v>
      </c>
      <c r="AI388" s="15">
        <f t="shared" si="416"/>
        <v>1.6623257964259536E-2</v>
      </c>
      <c r="AJ388" s="15">
        <f t="shared" si="417"/>
        <v>1.4514895925258012E-3</v>
      </c>
      <c r="AK388" s="15">
        <f t="shared" si="408"/>
        <v>5.6495061489104383E-4</v>
      </c>
      <c r="AL388">
        <f>IF(AL387&gt;0,AL387+1,IF(AND(B388="January",C388&gt;=Personal!$G$28,F388&lt;=100,AL387=0),1,0))</f>
        <v>61</v>
      </c>
      <c r="AM388">
        <f t="shared" si="418"/>
        <v>1</v>
      </c>
    </row>
    <row r="389" spans="1:39" x14ac:dyDescent="0.2">
      <c r="A389">
        <f t="shared" si="409"/>
        <v>385</v>
      </c>
      <c r="B389" t="str">
        <f t="shared" si="429"/>
        <v>February</v>
      </c>
      <c r="C389">
        <f t="shared" ref="C389:C452" si="484">C388+IF(B388="December",1,0)</f>
        <v>2055</v>
      </c>
      <c r="D389">
        <f t="shared" si="431"/>
        <v>205502</v>
      </c>
      <c r="E389">
        <f t="shared" ref="E389:F389" si="485">E377+1</f>
        <v>74</v>
      </c>
      <c r="F389">
        <f t="shared" si="485"/>
        <v>72</v>
      </c>
      <c r="G389" s="11">
        <f>G388*IF($B389="January",(1+IF(C389&gt;Personal!$L$18+1,Calculations!$B$14,Calculations!$B$13)),1)</f>
        <v>3132.1567355211109</v>
      </c>
      <c r="H389" s="11">
        <f>IF(AND(Career!$F$15="Yes",$E389=62,$E388=61),G389,H388*IF($B389="January",(1+IF(C389&gt;Personal!$L$18+1,Calculations!$C$14,Calculations!$C$13)),1))</f>
        <v>2784.5153007003205</v>
      </c>
      <c r="I389" s="11">
        <f>H389*(1-'Retiree Assumptions'!$F$8)</f>
        <v>2450.373464616282</v>
      </c>
      <c r="J389" s="11"/>
      <c r="K389">
        <f>IF(OR(AND(L390=0,L389&gt;0,S389=0,S388&gt;0),AND(L389=0,L388&gt;0,S389&gt;0,S388&gt;0),AND(L378=0,L377&gt;0,S377=0),AND(B389="February",C389&gt;=Personal!$G$28,C389&lt;=Personal!$G$28+5,L388&gt;0),AND(B389="February",MOD(C389-Personal!$G$28,5)=0,L388&gt;0)),K388+1,K388)</f>
        <v>7</v>
      </c>
      <c r="L389">
        <f>IF(AND(C389&gt;=Personal!$G$28,MAX(L$5:L388)&lt;$AO$8,OR(S388&gt;0,S389&gt;0)),L388+1,0)</f>
        <v>62</v>
      </c>
      <c r="M389">
        <f>IF(AND(C389&gt;=Personal!$G$28,MAX(L$5:L388)&lt;$AO$8,OR(S388&gt;0,S389&gt;0)),L388+1,"")</f>
        <v>62</v>
      </c>
      <c r="N389">
        <f t="shared" si="411"/>
        <v>2055</v>
      </c>
      <c r="O389">
        <f t="shared" si="412"/>
        <v>72</v>
      </c>
      <c r="P389" s="11">
        <f t="shared" si="420"/>
        <v>29404.481575395384</v>
      </c>
      <c r="Q389" s="11">
        <f>$AD389*I389/(Calculations!$C$18^(A389-1+Calculations!$B$1/30))</f>
        <v>663.1939817728445</v>
      </c>
      <c r="R389" s="11">
        <f>IF(Q389=0,0,SUM(Q389:Q$1071)*I389/Q389)</f>
        <v>412449.68164480431</v>
      </c>
      <c r="S389" s="11">
        <f>IF(S388&gt;0,MAX((S388+I389/2)*(Calculations!$C$18-1)+S388-I389,0),IF(AND(Personal!$G$28=Valuation!C389,Personal!$G$28&gt;Valuation!C388),Personal!$G$26,0))</f>
        <v>201676.39362835127</v>
      </c>
      <c r="T389">
        <f t="shared" ref="T389:T452" si="486">IF(T388&gt;1,T388,IF(T388&gt;0,IF(L389&gt;0,1,IF(S388&gt;0,3,2)),IF(S389=0,0,1)))</f>
        <v>1</v>
      </c>
      <c r="U389" s="11"/>
      <c r="V389" s="121">
        <f>VLOOKUP(E389,Rates2,5)*VLOOKUP(E389,Mort_Imp_Retirees,C389-'Mort Imp Cume'!$C$4+2)</f>
        <v>1.6949699939106196E-3</v>
      </c>
      <c r="W389" s="15">
        <f t="shared" si="413"/>
        <v>0.99830503000608939</v>
      </c>
      <c r="X389" s="121">
        <f>VLOOKUP(F389,Rates2,6)*VLOOKUP(F389,Mort_Imp_Survivors,C389-'Mort Imp Cume'!$C$4+2)</f>
        <v>5.0517567793139089E-4</v>
      </c>
      <c r="Y389" s="15">
        <f t="shared" si="414"/>
        <v>0.9994948243220686</v>
      </c>
      <c r="Z389" s="121">
        <f>VLOOKUP(F389,Rates2,7)*VLOOKUP(F389,Mort_Imp_Survivors,C389-'Mort Imp Cume'!$C$4+2)</f>
        <v>1.282124421741624E-3</v>
      </c>
      <c r="AA389" s="15">
        <f t="shared" si="415"/>
        <v>0.99871787557825842</v>
      </c>
      <c r="AB389" s="68">
        <f>PRODUCT(W$4:W388)</f>
        <v>0.85489971293049782</v>
      </c>
      <c r="AC389" s="15">
        <f>PRODUCT(Y$4:Y388)</f>
        <v>0.92898219600147491</v>
      </c>
      <c r="AD389" s="15">
        <f>PRODUCT(AA$4:AA388)</f>
        <v>0.82117693787243917</v>
      </c>
      <c r="AE389" s="15">
        <f t="shared" ref="AE389:AE452" si="487">AB389*AC389</f>
        <v>0.79418661267920432</v>
      </c>
      <c r="AF389" s="15">
        <f t="shared" ref="AF389:AF452" si="488">AB389*(1-AC389)</f>
        <v>6.0713100251293457E-2</v>
      </c>
      <c r="AG389" s="15">
        <f t="shared" ref="AG389:AG452" si="489">AE389*V389*Y389</f>
        <v>1.3454424497213353E-3</v>
      </c>
      <c r="AH389" s="15">
        <f t="shared" ref="AH389:AH452" si="490">AH388*AA388+AG388</f>
        <v>0.12821108495546057</v>
      </c>
      <c r="AI389" s="15">
        <f t="shared" si="416"/>
        <v>1.6889202114041657E-2</v>
      </c>
      <c r="AJ389" s="15">
        <f t="shared" si="417"/>
        <v>1.4490293612199963E-3</v>
      </c>
      <c r="AK389" s="15">
        <f t="shared" ref="AK389:AK452" si="491">AE389*X389+AH389*Z389</f>
        <v>5.6558632362363817E-4</v>
      </c>
      <c r="AL389">
        <f>IF(AL388&gt;0,AL388+1,IF(AND(B389="January",C389&gt;=Personal!$G$28,F389&lt;=100,AL388=0),1,0))</f>
        <v>62</v>
      </c>
      <c r="AM389">
        <f t="shared" si="418"/>
        <v>1</v>
      </c>
    </row>
    <row r="390" spans="1:39" x14ac:dyDescent="0.2">
      <c r="A390">
        <f t="shared" ref="A390:A453" si="492">A389+1</f>
        <v>386</v>
      </c>
      <c r="B390" t="str">
        <f t="shared" si="429"/>
        <v>March</v>
      </c>
      <c r="C390">
        <f t="shared" si="484"/>
        <v>2055</v>
      </c>
      <c r="D390">
        <f t="shared" si="431"/>
        <v>205503</v>
      </c>
      <c r="E390">
        <f t="shared" ref="E390:F390" si="493">E378+1</f>
        <v>74</v>
      </c>
      <c r="F390">
        <f t="shared" si="493"/>
        <v>72</v>
      </c>
      <c r="G390" s="11">
        <f>G389*IF($B390="January",(1+IF(C390&gt;Personal!$L$18+1,Calculations!$B$14,Calculations!$B$13)),1)</f>
        <v>3132.1567355211109</v>
      </c>
      <c r="H390" s="11">
        <f>IF(AND(Career!$F$15="Yes",$E390=62,$E389=61),G390,H389*IF($B390="January",(1+IF(C390&gt;Personal!$L$18+1,Calculations!$C$14,Calculations!$C$13)),1))</f>
        <v>2784.5153007003205</v>
      </c>
      <c r="I390" s="11">
        <f>H390*(1-'Retiree Assumptions'!$F$8)</f>
        <v>2450.373464616282</v>
      </c>
      <c r="J390" s="11"/>
      <c r="K390">
        <f>IF(OR(AND(L391=0,L390&gt;0,S390=0,S389&gt;0),AND(L390=0,L389&gt;0,S390&gt;0,S389&gt;0),AND(L379=0,L378&gt;0,S378=0),AND(B390="February",C390&gt;=Personal!$G$28,C390&lt;=Personal!$G$28+5,L389&gt;0),AND(B390="February",MOD(C390-Personal!$G$28,5)=0,L389&gt;0)),K389+1,K389)</f>
        <v>7</v>
      </c>
      <c r="L390">
        <f>IF(AND(C390&gt;=Personal!$G$28,MAX(L$5:L389)&lt;$AO$8,OR(S389&gt;0,S390&gt;0)),L389+1,0)</f>
        <v>63</v>
      </c>
      <c r="M390">
        <f>IF(AND(C390&gt;=Personal!$G$28,MAX(L$5:L389)&lt;$AO$8,OR(S389&gt;0,S390&gt;0)),L389+1,"")</f>
        <v>63</v>
      </c>
      <c r="N390">
        <f t="shared" ref="N390:N453" si="494">C390</f>
        <v>2055</v>
      </c>
      <c r="O390">
        <f t="shared" ref="O390:O453" si="495">F390</f>
        <v>72</v>
      </c>
      <c r="P390" s="11">
        <f t="shared" si="420"/>
        <v>29404.481575395384</v>
      </c>
      <c r="Q390" s="11">
        <f>$AD390*I390/(Calculations!$C$18^(A390-1+Calculations!$B$1/30))</f>
        <v>660.43697227115558</v>
      </c>
      <c r="R390" s="11">
        <f>IF(Q390=0,0,SUM(Q390:Q$1071)*I390/Q390)</f>
        <v>411710.85982826038</v>
      </c>
      <c r="S390" s="11">
        <f>IF(S389&gt;0,MAX((S389+I390/2)*(Calculations!$C$18-1)+S389-I390,0),IF(AND(Personal!$G$28=Valuation!C390,Personal!$G$28&gt;Valuation!C389),Personal!$G$26,0))</f>
        <v>199811.80647714759</v>
      </c>
      <c r="T390">
        <f t="shared" si="486"/>
        <v>1</v>
      </c>
      <c r="U390" s="11"/>
      <c r="V390" s="121">
        <f>VLOOKUP(E390,Rates2,5)*VLOOKUP(E390,Mort_Imp_Retirees,C390-'Mort Imp Cume'!$C$4+2)</f>
        <v>1.6949699939106196E-3</v>
      </c>
      <c r="W390" s="15">
        <f t="shared" ref="W390:W453" si="496">1-V390</f>
        <v>0.99830503000608939</v>
      </c>
      <c r="X390" s="121">
        <f>VLOOKUP(F390,Rates2,6)*VLOOKUP(F390,Mort_Imp_Survivors,C390-'Mort Imp Cume'!$C$4+2)</f>
        <v>5.0517567793139089E-4</v>
      </c>
      <c r="Y390" s="15">
        <f t="shared" ref="Y390:Y453" si="497">1-X390</f>
        <v>0.9994948243220686</v>
      </c>
      <c r="Z390" s="121">
        <f>VLOOKUP(F390,Rates2,7)*VLOOKUP(F390,Mort_Imp_Survivors,C390-'Mort Imp Cume'!$C$4+2)</f>
        <v>1.282124421741624E-3</v>
      </c>
      <c r="AA390" s="15">
        <f t="shared" ref="AA390:AA453" si="498">1-Z390</f>
        <v>0.99871787557825842</v>
      </c>
      <c r="AB390" s="68">
        <f>PRODUCT(W$4:W389)</f>
        <v>0.85345068356927778</v>
      </c>
      <c r="AC390" s="15">
        <f>PRODUCT(Y$4:Y389)</f>
        <v>0.92851289679082372</v>
      </c>
      <c r="AD390" s="15">
        <f>PRODUCT(AA$4:AA389)</f>
        <v>0.82012408686582194</v>
      </c>
      <c r="AE390" s="15">
        <f t="shared" si="487"/>
        <v>0.79243996646901882</v>
      </c>
      <c r="AF390" s="15">
        <f t="shared" si="488"/>
        <v>6.1010717100259008E-2</v>
      </c>
      <c r="AG390" s="15">
        <f t="shared" si="489"/>
        <v>1.3424834323842129E-3</v>
      </c>
      <c r="AH390" s="15">
        <f t="shared" si="490"/>
        <v>0.12939214484202255</v>
      </c>
      <c r="AI390" s="15">
        <f t="shared" ref="AI390:AI453" si="499">1-AE390-AF390-AH390</f>
        <v>1.7157171588699616E-2</v>
      </c>
      <c r="AJ390" s="15">
        <f t="shared" ref="AJ390:AJ453" si="500">AB390*V390</f>
        <v>1.4465732999324329E-3</v>
      </c>
      <c r="AK390" s="15">
        <f t="shared" si="491"/>
        <v>5.6621822616440183E-4</v>
      </c>
      <c r="AL390">
        <f>IF(AL389&gt;0,AL389+1,IF(AND(B390="January",C390&gt;=Personal!$G$28,F390&lt;=100,AL389=0),1,0))</f>
        <v>63</v>
      </c>
      <c r="AM390">
        <f t="shared" ref="AM390:AM453" si="501">IF(AL390=0,0,1)</f>
        <v>1</v>
      </c>
    </row>
    <row r="391" spans="1:39" x14ac:dyDescent="0.2">
      <c r="A391">
        <f t="shared" si="492"/>
        <v>387</v>
      </c>
      <c r="B391" t="str">
        <f t="shared" si="429"/>
        <v>April</v>
      </c>
      <c r="C391">
        <f t="shared" si="484"/>
        <v>2055</v>
      </c>
      <c r="D391">
        <f t="shared" si="431"/>
        <v>205504</v>
      </c>
      <c r="E391">
        <f t="shared" ref="E391:F391" si="502">E379+1</f>
        <v>74</v>
      </c>
      <c r="F391">
        <f t="shared" si="502"/>
        <v>72</v>
      </c>
      <c r="G391" s="11">
        <f>G390*IF($B391="January",(1+IF(C391&gt;Personal!$L$18+1,Calculations!$B$14,Calculations!$B$13)),1)</f>
        <v>3132.1567355211109</v>
      </c>
      <c r="H391" s="11">
        <f>IF(AND(Career!$F$15="Yes",$E391=62,$E390=61),G391,H390*IF($B391="January",(1+IF(C391&gt;Personal!$L$18+1,Calculations!$C$14,Calculations!$C$13)),1))</f>
        <v>2784.5153007003205</v>
      </c>
      <c r="I391" s="11">
        <f>H391*(1-'Retiree Assumptions'!$F$8)</f>
        <v>2450.373464616282</v>
      </c>
      <c r="J391" s="11"/>
      <c r="K391">
        <f>IF(OR(AND(L392=0,L391&gt;0,S391=0,S390&gt;0),AND(L391=0,L390&gt;0,S391&gt;0,S390&gt;0),AND(L380=0,L379&gt;0,S379=0),AND(B391="February",C391&gt;=Personal!$G$28,C391&lt;=Personal!$G$28+5,L390&gt;0),AND(B391="February",MOD(C391-Personal!$G$28,5)=0,L390&gt;0)),K390+1,K390)</f>
        <v>7</v>
      </c>
      <c r="L391">
        <f>IF(AND(C391&gt;=Personal!$G$28,MAX(L$5:L390)&lt;$AO$8,OR(S390&gt;0,S391&gt;0)),L390+1,0)</f>
        <v>64</v>
      </c>
      <c r="M391">
        <f>IF(AND(C391&gt;=Personal!$G$28,MAX(L$5:L390)&lt;$AO$8,OR(S390&gt;0,S391&gt;0)),L390+1,"")</f>
        <v>64</v>
      </c>
      <c r="N391">
        <f t="shared" si="494"/>
        <v>2055</v>
      </c>
      <c r="O391">
        <f t="shared" si="495"/>
        <v>72</v>
      </c>
      <c r="P391" s="11">
        <f t="shared" ref="P391:P454" si="503">I391*12</f>
        <v>29404.481575395384</v>
      </c>
      <c r="Q391" s="11">
        <f>$AD391*I391/(Calculations!$C$18^(A391-1+Calculations!$B$1/30))</f>
        <v>657.69142412406461</v>
      </c>
      <c r="R391" s="11">
        <f>IF(Q391=0,0,SUM(Q391:Q$1071)*I391/Q391)</f>
        <v>410968.95378285932</v>
      </c>
      <c r="S391" s="11">
        <f>IF(S390&gt;0,MAX((S390+I391/2)*(Calculations!$C$18-1)+S390-I391,0),IF(AND(Personal!$G$28=Valuation!C391,Personal!$G$28&gt;Valuation!C390),Personal!$G$26,0))</f>
        <v>197941.83617598817</v>
      </c>
      <c r="T391">
        <f t="shared" si="486"/>
        <v>1</v>
      </c>
      <c r="U391" s="11"/>
      <c r="V391" s="121">
        <f>VLOOKUP(E391,Rates2,5)*VLOOKUP(E391,Mort_Imp_Retirees,C391-'Mort Imp Cume'!$C$4+2)</f>
        <v>1.6949699939106196E-3</v>
      </c>
      <c r="W391" s="15">
        <f t="shared" si="496"/>
        <v>0.99830503000608939</v>
      </c>
      <c r="X391" s="121">
        <f>VLOOKUP(F391,Rates2,6)*VLOOKUP(F391,Mort_Imp_Survivors,C391-'Mort Imp Cume'!$C$4+2)</f>
        <v>5.0517567793139089E-4</v>
      </c>
      <c r="Y391" s="15">
        <f t="shared" si="497"/>
        <v>0.9994948243220686</v>
      </c>
      <c r="Z391" s="121">
        <f>VLOOKUP(F391,Rates2,7)*VLOOKUP(F391,Mort_Imp_Survivors,C391-'Mort Imp Cume'!$C$4+2)</f>
        <v>1.282124421741624E-3</v>
      </c>
      <c r="AA391" s="15">
        <f t="shared" si="498"/>
        <v>0.99871787557825842</v>
      </c>
      <c r="AB391" s="68">
        <f>PRODUCT(W$4:W390)</f>
        <v>0.85200411026934531</v>
      </c>
      <c r="AC391" s="15">
        <f>PRODUCT(Y$4:Y390)</f>
        <v>0.92804383465871931</v>
      </c>
      <c r="AD391" s="15">
        <f>PRODUCT(AA$4:AA390)</f>
        <v>0.8190725857451927</v>
      </c>
      <c r="AE391" s="15">
        <f t="shared" si="487"/>
        <v>0.79069716163935355</v>
      </c>
      <c r="AF391" s="15">
        <f t="shared" si="488"/>
        <v>6.1306948629991753E-2</v>
      </c>
      <c r="AG391" s="15">
        <f t="shared" si="489"/>
        <v>1.3395309227825958E-3</v>
      </c>
      <c r="AH391" s="15">
        <f t="shared" si="490"/>
        <v>0.13056873144552328</v>
      </c>
      <c r="AI391" s="15">
        <f t="shared" si="499"/>
        <v>1.7427158285131417E-2</v>
      </c>
      <c r="AJ391" s="15">
        <f t="shared" si="500"/>
        <v>1.444121401595055E-3</v>
      </c>
      <c r="AK391" s="15">
        <f t="shared" si="491"/>
        <v>5.6684633397171592E-4</v>
      </c>
      <c r="AL391">
        <f>IF(AL390&gt;0,AL390+1,IF(AND(B391="January",C391&gt;=Personal!$G$28,F391&lt;=100,AL390=0),1,0))</f>
        <v>64</v>
      </c>
      <c r="AM391">
        <f t="shared" si="501"/>
        <v>1</v>
      </c>
    </row>
    <row r="392" spans="1:39" x14ac:dyDescent="0.2">
      <c r="A392">
        <f t="shared" si="492"/>
        <v>388</v>
      </c>
      <c r="B392" t="str">
        <f t="shared" si="429"/>
        <v>May</v>
      </c>
      <c r="C392">
        <f t="shared" si="484"/>
        <v>2055</v>
      </c>
      <c r="D392">
        <f t="shared" si="431"/>
        <v>205505</v>
      </c>
      <c r="E392">
        <f t="shared" ref="E392:F392" si="504">E380+1</f>
        <v>74</v>
      </c>
      <c r="F392">
        <f t="shared" si="504"/>
        <v>72</v>
      </c>
      <c r="G392" s="11">
        <f>G391*IF($B392="January",(1+IF(C392&gt;Personal!$L$18+1,Calculations!$B$14,Calculations!$B$13)),1)</f>
        <v>3132.1567355211109</v>
      </c>
      <c r="H392" s="11">
        <f>IF(AND(Career!$F$15="Yes",$E392=62,$E391=61),G392,H391*IF($B392="January",(1+IF(C392&gt;Personal!$L$18+1,Calculations!$C$14,Calculations!$C$13)),1))</f>
        <v>2784.5153007003205</v>
      </c>
      <c r="I392" s="11">
        <f>H392*(1-'Retiree Assumptions'!$F$8)</f>
        <v>2450.373464616282</v>
      </c>
      <c r="J392" s="11"/>
      <c r="K392">
        <f>IF(OR(AND(L393=0,L392&gt;0,S392=0,S391&gt;0),AND(L392=0,L391&gt;0,S392&gt;0,S391&gt;0),AND(L381=0,L380&gt;0,S380=0),AND(B392="February",C392&gt;=Personal!$G$28,C392&lt;=Personal!$G$28+5,L391&gt;0),AND(B392="February",MOD(C392-Personal!$G$28,5)=0,L391&gt;0)),K391+1,K391)</f>
        <v>7</v>
      </c>
      <c r="L392">
        <f>IF(AND(C392&gt;=Personal!$G$28,MAX(L$5:L391)&lt;$AO$8,OR(S391&gt;0,S392&gt;0)),L391+1,0)</f>
        <v>65</v>
      </c>
      <c r="M392">
        <f>IF(AND(C392&gt;=Personal!$G$28,MAX(L$5:L391)&lt;$AO$8,OR(S391&gt;0,S392&gt;0)),L391+1,"")</f>
        <v>65</v>
      </c>
      <c r="N392">
        <f t="shared" si="494"/>
        <v>2055</v>
      </c>
      <c r="O392">
        <f t="shared" si="495"/>
        <v>72</v>
      </c>
      <c r="P392" s="11">
        <f t="shared" si="503"/>
        <v>29404.481575395384</v>
      </c>
      <c r="Q392" s="11">
        <f>$AD392*I392/(Calculations!$C$18^(A392-1+Calculations!$B$1/30))</f>
        <v>654.95728968478318</v>
      </c>
      <c r="R392" s="11">
        <f>IF(Q392=0,0,SUM(Q392:Q$1071)*I392/Q392)</f>
        <v>410223.95063341589</v>
      </c>
      <c r="S392" s="11">
        <f>IF(S391&gt;0,MAX((S391+I392/2)*(Calculations!$C$18-1)+S391-I392,0),IF(AND(Personal!$G$28=Valuation!C392,Personal!$G$28&gt;Valuation!C391),Personal!$G$26,0))</f>
        <v>196066.46718346831</v>
      </c>
      <c r="T392">
        <f t="shared" si="486"/>
        <v>1</v>
      </c>
      <c r="U392" s="11"/>
      <c r="V392" s="121">
        <f>VLOOKUP(E392,Rates2,5)*VLOOKUP(E392,Mort_Imp_Retirees,C392-'Mort Imp Cume'!$C$4+2)</f>
        <v>1.6949699939106196E-3</v>
      </c>
      <c r="W392" s="15">
        <f t="shared" si="496"/>
        <v>0.99830503000608939</v>
      </c>
      <c r="X392" s="121">
        <f>VLOOKUP(F392,Rates2,6)*VLOOKUP(F392,Mort_Imp_Survivors,C392-'Mort Imp Cume'!$C$4+2)</f>
        <v>5.0517567793139089E-4</v>
      </c>
      <c r="Y392" s="15">
        <f t="shared" si="497"/>
        <v>0.9994948243220686</v>
      </c>
      <c r="Z392" s="121">
        <f>VLOOKUP(F392,Rates2,7)*VLOOKUP(F392,Mort_Imp_Survivors,C392-'Mort Imp Cume'!$C$4+2)</f>
        <v>1.282124421741624E-3</v>
      </c>
      <c r="AA392" s="15">
        <f t="shared" si="498"/>
        <v>0.99871787557825842</v>
      </c>
      <c r="AB392" s="68">
        <f>PRODUCT(W$4:W391)</f>
        <v>0.85055998886775031</v>
      </c>
      <c r="AC392" s="15">
        <f>PRODUCT(Y$4:Y391)</f>
        <v>0.92757500948539551</v>
      </c>
      <c r="AD392" s="15">
        <f>PRODUCT(AA$4:AA391)</f>
        <v>0.81802243277982978</v>
      </c>
      <c r="AE392" s="15">
        <f t="shared" si="487"/>
        <v>0.78895818974190135</v>
      </c>
      <c r="AF392" s="15">
        <f t="shared" si="488"/>
        <v>6.160179912584892E-2</v>
      </c>
      <c r="AG392" s="15">
        <f t="shared" si="489"/>
        <v>1.3365849066040915E-3</v>
      </c>
      <c r="AH392" s="15">
        <f t="shared" si="490"/>
        <v>0.13174085700900376</v>
      </c>
      <c r="AI392" s="15">
        <f t="shared" si="499"/>
        <v>1.7699154123245964E-2</v>
      </c>
      <c r="AJ392" s="15">
        <f t="shared" si="500"/>
        <v>1.4416736591517873E-3</v>
      </c>
      <c r="AK392" s="15">
        <f t="shared" si="491"/>
        <v>5.6747065847480283E-4</v>
      </c>
      <c r="AL392">
        <f>IF(AL391&gt;0,AL391+1,IF(AND(B392="January",C392&gt;=Personal!$G$28,F392&lt;=100,AL391=0),1,0))</f>
        <v>65</v>
      </c>
      <c r="AM392">
        <f t="shared" si="501"/>
        <v>1</v>
      </c>
    </row>
    <row r="393" spans="1:39" x14ac:dyDescent="0.2">
      <c r="A393">
        <f t="shared" si="492"/>
        <v>389</v>
      </c>
      <c r="B393" t="str">
        <f t="shared" si="429"/>
        <v>June</v>
      </c>
      <c r="C393">
        <f t="shared" si="484"/>
        <v>2055</v>
      </c>
      <c r="D393">
        <f t="shared" si="431"/>
        <v>205506</v>
      </c>
      <c r="E393">
        <f t="shared" ref="E393:F393" si="505">E381+1</f>
        <v>74</v>
      </c>
      <c r="F393">
        <f t="shared" si="505"/>
        <v>72</v>
      </c>
      <c r="G393" s="11">
        <f>G392*IF($B393="January",(1+IF(C393&gt;Personal!$L$18+1,Calculations!$B$14,Calculations!$B$13)),1)</f>
        <v>3132.1567355211109</v>
      </c>
      <c r="H393" s="11">
        <f>IF(AND(Career!$F$15="Yes",$E393=62,$E392=61),G393,H392*IF($B393="January",(1+IF(C393&gt;Personal!$L$18+1,Calculations!$C$14,Calculations!$C$13)),1))</f>
        <v>2784.5153007003205</v>
      </c>
      <c r="I393" s="11">
        <f>H393*(1-'Retiree Assumptions'!$F$8)</f>
        <v>2450.373464616282</v>
      </c>
      <c r="J393" s="11"/>
      <c r="K393">
        <f>IF(OR(AND(L394=0,L393&gt;0,S393=0,S392&gt;0),AND(L393=0,L392&gt;0,S393&gt;0,S392&gt;0),AND(L382=0,L381&gt;0,S381=0),AND(B393="February",C393&gt;=Personal!$G$28,C393&lt;=Personal!$G$28+5,L392&gt;0),AND(B393="February",MOD(C393-Personal!$G$28,5)=0,L392&gt;0)),K392+1,K392)</f>
        <v>7</v>
      </c>
      <c r="L393">
        <f>IF(AND(C393&gt;=Personal!$G$28,MAX(L$5:L392)&lt;$AO$8,OR(S392&gt;0,S393&gt;0)),L392+1,0)</f>
        <v>66</v>
      </c>
      <c r="M393">
        <f>IF(AND(C393&gt;=Personal!$G$28,MAX(L$5:L392)&lt;$AO$8,OR(S392&gt;0,S393&gt;0)),L392+1,"")</f>
        <v>66</v>
      </c>
      <c r="N393">
        <f t="shared" si="494"/>
        <v>2055</v>
      </c>
      <c r="O393">
        <f t="shared" si="495"/>
        <v>72</v>
      </c>
      <c r="P393" s="11">
        <f t="shared" si="503"/>
        <v>29404.481575395384</v>
      </c>
      <c r="Q393" s="11">
        <f>$AD393*I393/(Calculations!$C$18^(A393-1+Calculations!$B$1/30))</f>
        <v>652.23452150459786</v>
      </c>
      <c r="R393" s="11">
        <f>IF(Q393=0,0,SUM(Q393:Q$1071)*I393/Q393)</f>
        <v>409475.83745099732</v>
      </c>
      <c r="S393" s="11">
        <f>IF(S392&gt;0,MAX((S392+I393/2)*(Calculations!$C$18-1)+S392-I393,0),IF(AND(Personal!$G$28=Valuation!C393,Personal!$G$28&gt;Valuation!C392),Personal!$G$26,0))</f>
        <v>194185.68391331463</v>
      </c>
      <c r="T393">
        <f t="shared" si="486"/>
        <v>1</v>
      </c>
      <c r="U393" s="11"/>
      <c r="V393" s="121">
        <f>VLOOKUP(E393,Rates2,5)*VLOOKUP(E393,Mort_Imp_Retirees,C393-'Mort Imp Cume'!$C$4+2)</f>
        <v>1.6949699939106196E-3</v>
      </c>
      <c r="W393" s="15">
        <f t="shared" si="496"/>
        <v>0.99830503000608939</v>
      </c>
      <c r="X393" s="121">
        <f>VLOOKUP(F393,Rates2,6)*VLOOKUP(F393,Mort_Imp_Survivors,C393-'Mort Imp Cume'!$C$4+2)</f>
        <v>5.0517567793139089E-4</v>
      </c>
      <c r="Y393" s="15">
        <f t="shared" si="497"/>
        <v>0.9994948243220686</v>
      </c>
      <c r="Z393" s="121">
        <f>VLOOKUP(F393,Rates2,7)*VLOOKUP(F393,Mort_Imp_Survivors,C393-'Mort Imp Cume'!$C$4+2)</f>
        <v>1.282124421741624E-3</v>
      </c>
      <c r="AA393" s="15">
        <f t="shared" si="498"/>
        <v>0.99871787557825842</v>
      </c>
      <c r="AB393" s="68">
        <f>PRODUCT(W$4:W392)</f>
        <v>0.84911831520859848</v>
      </c>
      <c r="AC393" s="15">
        <f>PRODUCT(Y$4:Y392)</f>
        <v>0.9271064211511465</v>
      </c>
      <c r="AD393" s="15">
        <f>PRODUCT(AA$4:AA392)</f>
        <v>0.81697362624123027</v>
      </c>
      <c r="AE393" s="15">
        <f t="shared" si="487"/>
        <v>0.78722304234693485</v>
      </c>
      <c r="AF393" s="15">
        <f t="shared" si="488"/>
        <v>6.1895272861663617E-2</v>
      </c>
      <c r="AG393" s="15">
        <f t="shared" si="489"/>
        <v>1.3336453695677822E-3</v>
      </c>
      <c r="AH393" s="15">
        <f t="shared" si="490"/>
        <v>0.13290853374549544</v>
      </c>
      <c r="AI393" s="15">
        <f t="shared" si="499"/>
        <v>1.7973151045906077E-2</v>
      </c>
      <c r="AJ393" s="15">
        <f t="shared" si="500"/>
        <v>1.4392300655585138E-3</v>
      </c>
      <c r="AK393" s="15">
        <f t="shared" si="491"/>
        <v>5.6809121107379533E-4</v>
      </c>
      <c r="AL393">
        <f>IF(AL392&gt;0,AL392+1,IF(AND(B393="January",C393&gt;=Personal!$G$28,F393&lt;=100,AL392=0),1,0))</f>
        <v>66</v>
      </c>
      <c r="AM393">
        <f t="shared" si="501"/>
        <v>1</v>
      </c>
    </row>
    <row r="394" spans="1:39" x14ac:dyDescent="0.2">
      <c r="A394">
        <f t="shared" si="492"/>
        <v>390</v>
      </c>
      <c r="B394" t="str">
        <f t="shared" si="429"/>
        <v>July</v>
      </c>
      <c r="C394">
        <f t="shared" si="484"/>
        <v>2055</v>
      </c>
      <c r="D394">
        <f t="shared" si="431"/>
        <v>205507</v>
      </c>
      <c r="E394">
        <f t="shared" ref="E394:F394" si="506">E382+1</f>
        <v>74</v>
      </c>
      <c r="F394">
        <f t="shared" si="506"/>
        <v>72</v>
      </c>
      <c r="G394" s="11">
        <f>G393*IF($B394="January",(1+IF(C394&gt;Personal!$L$18+1,Calculations!$B$14,Calculations!$B$13)),1)</f>
        <v>3132.1567355211109</v>
      </c>
      <c r="H394" s="11">
        <f>IF(AND(Career!$F$15="Yes",$E394=62,$E393=61),G394,H393*IF($B394="January",(1+IF(C394&gt;Personal!$L$18+1,Calculations!$C$14,Calculations!$C$13)),1))</f>
        <v>2784.5153007003205</v>
      </c>
      <c r="I394" s="11">
        <f>H394*(1-'Retiree Assumptions'!$F$8)</f>
        <v>2450.373464616282</v>
      </c>
      <c r="J394" s="11"/>
      <c r="K394">
        <f>IF(OR(AND(L395=0,L394&gt;0,S394=0,S393&gt;0),AND(L394=0,L393&gt;0,S394&gt;0,S393&gt;0),AND(L383=0,L382&gt;0,S382=0),AND(B394="February",C394&gt;=Personal!$G$28,C394&lt;=Personal!$G$28+5,L393&gt;0),AND(B394="February",MOD(C394-Personal!$G$28,5)=0,L393&gt;0)),K393+1,K393)</f>
        <v>7</v>
      </c>
      <c r="L394">
        <f>IF(AND(C394&gt;=Personal!$G$28,MAX(L$5:L393)&lt;$AO$8,OR(S393&gt;0,S394&gt;0)),L393+1,0)</f>
        <v>67</v>
      </c>
      <c r="M394">
        <f>IF(AND(C394&gt;=Personal!$G$28,MAX(L$5:L393)&lt;$AO$8,OR(S393&gt;0,S394&gt;0)),L393+1,"")</f>
        <v>67</v>
      </c>
      <c r="N394">
        <f t="shared" si="494"/>
        <v>2055</v>
      </c>
      <c r="O394">
        <f t="shared" si="495"/>
        <v>72</v>
      </c>
      <c r="P394" s="11">
        <f t="shared" si="503"/>
        <v>29404.481575395384</v>
      </c>
      <c r="Q394" s="11">
        <f>$AD394*I394/(Calculations!$C$18^(A394-1+Calculations!$B$1/30))</f>
        <v>649.52307233204851</v>
      </c>
      <c r="R394" s="11">
        <f>IF(Q394=0,0,SUM(Q394:Q$1071)*I394/Q394)</f>
        <v>408724.60125269857</v>
      </c>
      <c r="S394" s="11">
        <f>IF(S393&gt;0,MAX((S393+I394/2)*(Calculations!$C$18-1)+S393-I394,0),IF(AND(Personal!$G$28=Valuation!C394,Personal!$G$28&gt;Valuation!C393),Personal!$G$26,0))</f>
        <v>192299.47073425539</v>
      </c>
      <c r="T394">
        <f t="shared" si="486"/>
        <v>1</v>
      </c>
      <c r="U394" s="11"/>
      <c r="V394" s="121">
        <f>VLOOKUP(E394,Rates2,5)*VLOOKUP(E394,Mort_Imp_Retirees,C394-'Mort Imp Cume'!$C$4+2)</f>
        <v>1.6949699939106196E-3</v>
      </c>
      <c r="W394" s="15">
        <f t="shared" si="496"/>
        <v>0.99830503000608939</v>
      </c>
      <c r="X394" s="121">
        <f>VLOOKUP(F394,Rates2,6)*VLOOKUP(F394,Mort_Imp_Survivors,C394-'Mort Imp Cume'!$C$4+2)</f>
        <v>5.0517567793139089E-4</v>
      </c>
      <c r="Y394" s="15">
        <f t="shared" si="497"/>
        <v>0.9994948243220686</v>
      </c>
      <c r="Z394" s="121">
        <f>VLOOKUP(F394,Rates2,7)*VLOOKUP(F394,Mort_Imp_Survivors,C394-'Mort Imp Cume'!$C$4+2)</f>
        <v>1.282124421741624E-3</v>
      </c>
      <c r="AA394" s="15">
        <f t="shared" si="498"/>
        <v>0.99871787557825842</v>
      </c>
      <c r="AB394" s="68">
        <f>PRODUCT(W$4:W393)</f>
        <v>0.84767908514304002</v>
      </c>
      <c r="AC394" s="15">
        <f>PRODUCT(Y$4:Y393)</f>
        <v>0.92663806953632688</v>
      </c>
      <c r="AD394" s="15">
        <f>PRODUCT(AA$4:AA393)</f>
        <v>0.81592616440310761</v>
      </c>
      <c r="AE394" s="15">
        <f t="shared" si="487"/>
        <v>0.78549171104326632</v>
      </c>
      <c r="AF394" s="15">
        <f t="shared" si="488"/>
        <v>6.2187374099773748E-2</v>
      </c>
      <c r="AG394" s="15">
        <f t="shared" si="489"/>
        <v>1.3307122974241601E-3</v>
      </c>
      <c r="AH394" s="15">
        <f t="shared" si="490"/>
        <v>0.13407177383809027</v>
      </c>
      <c r="AI394" s="15">
        <f t="shared" si="499"/>
        <v>1.8249141018869652E-2</v>
      </c>
      <c r="AJ394" s="15">
        <f t="shared" si="500"/>
        <v>1.4367906137830581E-3</v>
      </c>
      <c r="AK394" s="15">
        <f t="shared" si="491"/>
        <v>5.6870800313980549E-4</v>
      </c>
      <c r="AL394">
        <f>IF(AL393&gt;0,AL393+1,IF(AND(B394="January",C394&gt;=Personal!$G$28,F394&lt;=100,AL393=0),1,0))</f>
        <v>67</v>
      </c>
      <c r="AM394">
        <f t="shared" si="501"/>
        <v>1</v>
      </c>
    </row>
    <row r="395" spans="1:39" x14ac:dyDescent="0.2">
      <c r="A395">
        <f t="shared" si="492"/>
        <v>391</v>
      </c>
      <c r="B395" t="str">
        <f t="shared" si="429"/>
        <v>August</v>
      </c>
      <c r="C395">
        <f t="shared" si="484"/>
        <v>2055</v>
      </c>
      <c r="D395">
        <f t="shared" si="431"/>
        <v>205508</v>
      </c>
      <c r="E395">
        <f t="shared" ref="E395:F395" si="507">E383+1</f>
        <v>74</v>
      </c>
      <c r="F395">
        <f t="shared" si="507"/>
        <v>72</v>
      </c>
      <c r="G395" s="11">
        <f>G394*IF($B395="January",(1+IF(C395&gt;Personal!$L$18+1,Calculations!$B$14,Calculations!$B$13)),1)</f>
        <v>3132.1567355211109</v>
      </c>
      <c r="H395" s="11">
        <f>IF(AND(Career!$F$15="Yes",$E395=62,$E394=61),G395,H394*IF($B395="January",(1+IF(C395&gt;Personal!$L$18+1,Calculations!$C$14,Calculations!$C$13)),1))</f>
        <v>2784.5153007003205</v>
      </c>
      <c r="I395" s="11">
        <f>H395*(1-'Retiree Assumptions'!$F$8)</f>
        <v>2450.373464616282</v>
      </c>
      <c r="J395" s="11"/>
      <c r="K395">
        <f>IF(OR(AND(L396=0,L395&gt;0,S395=0,S394&gt;0),AND(L395=0,L394&gt;0,S395&gt;0,S394&gt;0),AND(L384=0,L383&gt;0,S383=0),AND(B395="February",C395&gt;=Personal!$G$28,C395&lt;=Personal!$G$28+5,L394&gt;0),AND(B395="February",MOD(C395-Personal!$G$28,5)=0,L394&gt;0)),K394+1,K394)</f>
        <v>7</v>
      </c>
      <c r="L395">
        <f>IF(AND(C395&gt;=Personal!$G$28,MAX(L$5:L394)&lt;$AO$8,OR(S394&gt;0,S395&gt;0)),L394+1,0)</f>
        <v>68</v>
      </c>
      <c r="M395">
        <f>IF(AND(C395&gt;=Personal!$G$28,MAX(L$5:L394)&lt;$AO$8,OR(S394&gt;0,S395&gt;0)),L394+1,"")</f>
        <v>68</v>
      </c>
      <c r="N395">
        <f t="shared" si="494"/>
        <v>2055</v>
      </c>
      <c r="O395">
        <f t="shared" si="495"/>
        <v>72</v>
      </c>
      <c r="P395" s="11">
        <f t="shared" si="503"/>
        <v>29404.481575395384</v>
      </c>
      <c r="Q395" s="11">
        <f>$AD395*I395/(Calculations!$C$18^(A395-1+Calculations!$B$1/30))</f>
        <v>646.82289511210661</v>
      </c>
      <c r="R395" s="11">
        <f>IF(Q395=0,0,SUM(Q395:Q$1071)*I395/Q395)</f>
        <v>407970.22900141706</v>
      </c>
      <c r="S395" s="11">
        <f>IF(S394&gt;0,MAX((S394+I395/2)*(Calculations!$C$18-1)+S394-I395,0),IF(AND(Personal!$G$28=Valuation!C395,Personal!$G$28&gt;Valuation!C394),Personal!$G$26,0))</f>
        <v>190407.81196989067</v>
      </c>
      <c r="T395">
        <f t="shared" si="486"/>
        <v>1</v>
      </c>
      <c r="U395" s="11"/>
      <c r="V395" s="121">
        <f>VLOOKUP(E395,Rates2,5)*VLOOKUP(E395,Mort_Imp_Retirees,C395-'Mort Imp Cume'!$C$4+2)</f>
        <v>1.6949699939106196E-3</v>
      </c>
      <c r="W395" s="15">
        <f t="shared" si="496"/>
        <v>0.99830503000608939</v>
      </c>
      <c r="X395" s="121">
        <f>VLOOKUP(F395,Rates2,6)*VLOOKUP(F395,Mort_Imp_Survivors,C395-'Mort Imp Cume'!$C$4+2)</f>
        <v>5.0517567793139089E-4</v>
      </c>
      <c r="Y395" s="15">
        <f t="shared" si="497"/>
        <v>0.9994948243220686</v>
      </c>
      <c r="Z395" s="121">
        <f>VLOOKUP(F395,Rates2,7)*VLOOKUP(F395,Mort_Imp_Survivors,C395-'Mort Imp Cume'!$C$4+2)</f>
        <v>1.282124421741624E-3</v>
      </c>
      <c r="AA395" s="15">
        <f t="shared" si="498"/>
        <v>0.99871787557825842</v>
      </c>
      <c r="AB395" s="68">
        <f>PRODUCT(W$4:W394)</f>
        <v>0.84624229452925692</v>
      </c>
      <c r="AC395" s="15">
        <f>PRODUCT(Y$4:Y394)</f>
        <v>0.92616995452135187</v>
      </c>
      <c r="AD395" s="15">
        <f>PRODUCT(AA$4:AA394)</f>
        <v>0.81488004554138849</v>
      </c>
      <c r="AE395" s="15">
        <f t="shared" si="487"/>
        <v>0.78376418743820631</v>
      </c>
      <c r="AF395" s="15">
        <f t="shared" si="488"/>
        <v>6.2478107091050589E-2</v>
      </c>
      <c r="AG395" s="15">
        <f t="shared" si="489"/>
        <v>1.3277856759550542E-3</v>
      </c>
      <c r="AH395" s="15">
        <f t="shared" si="490"/>
        <v>0.1352305894400104</v>
      </c>
      <c r="AI395" s="15">
        <f t="shared" si="499"/>
        <v>1.8527116030732704E-2</v>
      </c>
      <c r="AJ395" s="15">
        <f t="shared" si="500"/>
        <v>1.4343552968051634E-3</v>
      </c>
      <c r="AK395" s="15">
        <f t="shared" si="491"/>
        <v>5.6932104601499392E-4</v>
      </c>
      <c r="AL395">
        <f>IF(AL394&gt;0,AL394+1,IF(AND(B395="January",C395&gt;=Personal!$G$28,F395&lt;=100,AL394=0),1,0))</f>
        <v>68</v>
      </c>
      <c r="AM395">
        <f t="shared" si="501"/>
        <v>1</v>
      </c>
    </row>
    <row r="396" spans="1:39" x14ac:dyDescent="0.2">
      <c r="A396">
        <f t="shared" si="492"/>
        <v>392</v>
      </c>
      <c r="B396" t="str">
        <f t="shared" si="429"/>
        <v>September</v>
      </c>
      <c r="C396">
        <f t="shared" si="484"/>
        <v>2055</v>
      </c>
      <c r="D396">
        <f t="shared" si="431"/>
        <v>205509</v>
      </c>
      <c r="E396">
        <f t="shared" ref="E396:F396" si="508">E384+1</f>
        <v>74</v>
      </c>
      <c r="F396">
        <f t="shared" si="508"/>
        <v>72</v>
      </c>
      <c r="G396" s="11">
        <f>G395*IF($B396="January",(1+IF(C396&gt;Personal!$L$18+1,Calculations!$B$14,Calculations!$B$13)),1)</f>
        <v>3132.1567355211109</v>
      </c>
      <c r="H396" s="11">
        <f>IF(AND(Career!$F$15="Yes",$E396=62,$E395=61),G396,H395*IF($B396="January",(1+IF(C396&gt;Personal!$L$18+1,Calculations!$C$14,Calculations!$C$13)),1))</f>
        <v>2784.5153007003205</v>
      </c>
      <c r="I396" s="11">
        <f>H396*(1-'Retiree Assumptions'!$F$8)</f>
        <v>2450.373464616282</v>
      </c>
      <c r="J396" s="11"/>
      <c r="K396">
        <f>IF(OR(AND(L397=0,L396&gt;0,S396=0,S395&gt;0),AND(L396=0,L395&gt;0,S396&gt;0,S395&gt;0),AND(L385=0,L384&gt;0,S384=0),AND(B396="February",C396&gt;=Personal!$G$28,C396&lt;=Personal!$G$28+5,L395&gt;0),AND(B396="February",MOD(C396-Personal!$G$28,5)=0,L395&gt;0)),K395+1,K395)</f>
        <v>7</v>
      </c>
      <c r="L396">
        <f>IF(AND(C396&gt;=Personal!$G$28,MAX(L$5:L395)&lt;$AO$8,OR(S395&gt;0,S396&gt;0)),L395+1,0)</f>
        <v>69</v>
      </c>
      <c r="M396">
        <f>IF(AND(C396&gt;=Personal!$G$28,MAX(L$5:L395)&lt;$AO$8,OR(S395&gt;0,S396&gt;0)),L395+1,"")</f>
        <v>69</v>
      </c>
      <c r="N396">
        <f t="shared" si="494"/>
        <v>2055</v>
      </c>
      <c r="O396">
        <f t="shared" si="495"/>
        <v>72</v>
      </c>
      <c r="P396" s="11">
        <f t="shared" si="503"/>
        <v>29404.481575395384</v>
      </c>
      <c r="Q396" s="11">
        <f>$AD396*I396/(Calculations!$C$18^(A396-1+Calculations!$B$1/30))</f>
        <v>644.13394298535945</v>
      </c>
      <c r="R396" s="11">
        <f>IF(Q396=0,0,SUM(Q396:Q$1071)*I396/Q396)</f>
        <v>407212.70760562696</v>
      </c>
      <c r="S396" s="11">
        <f>IF(S395&gt;0,MAX((S395+I396/2)*(Calculations!$C$18-1)+S395-I396,0),IF(AND(Personal!$G$28=Valuation!C396,Personal!$G$28&gt;Valuation!C395),Personal!$G$26,0))</f>
        <v>188510.69189856204</v>
      </c>
      <c r="T396">
        <f t="shared" si="486"/>
        <v>1</v>
      </c>
      <c r="U396" s="11"/>
      <c r="V396" s="121">
        <f>VLOOKUP(E396,Rates2,5)*VLOOKUP(E396,Mort_Imp_Retirees,C396-'Mort Imp Cume'!$C$4+2)</f>
        <v>1.6949699939106196E-3</v>
      </c>
      <c r="W396" s="15">
        <f t="shared" si="496"/>
        <v>0.99830503000608939</v>
      </c>
      <c r="X396" s="121">
        <f>VLOOKUP(F396,Rates2,6)*VLOOKUP(F396,Mort_Imp_Survivors,C396-'Mort Imp Cume'!$C$4+2)</f>
        <v>5.0517567793139089E-4</v>
      </c>
      <c r="Y396" s="15">
        <f t="shared" si="497"/>
        <v>0.9994948243220686</v>
      </c>
      <c r="Z396" s="121">
        <f>VLOOKUP(F396,Rates2,7)*VLOOKUP(F396,Mort_Imp_Survivors,C396-'Mort Imp Cume'!$C$4+2)</f>
        <v>1.282124421741624E-3</v>
      </c>
      <c r="AA396" s="15">
        <f t="shared" si="498"/>
        <v>0.99871787557825842</v>
      </c>
      <c r="AB396" s="68">
        <f>PRODUCT(W$4:W395)</f>
        <v>0.84480793923245179</v>
      </c>
      <c r="AC396" s="15">
        <f>PRODUCT(Y$4:Y395)</f>
        <v>0.92570207598669685</v>
      </c>
      <c r="AD396" s="15">
        <f>PRODUCT(AA$4:AA395)</f>
        <v>0.81383526793421002</v>
      </c>
      <c r="AE396" s="15">
        <f t="shared" si="487"/>
        <v>0.78204046315752385</v>
      </c>
      <c r="AF396" s="15">
        <f t="shared" si="488"/>
        <v>6.2767476074927928E-2</v>
      </c>
      <c r="AG396" s="15">
        <f t="shared" si="489"/>
        <v>1.3248654909735651E-3</v>
      </c>
      <c r="AH396" s="15">
        <f t="shared" si="490"/>
        <v>0.13638499267467794</v>
      </c>
      <c r="AI396" s="15">
        <f t="shared" si="499"/>
        <v>1.8807068092870277E-2</v>
      </c>
      <c r="AJ396" s="15">
        <f t="shared" si="500"/>
        <v>1.4319241076164719E-3</v>
      </c>
      <c r="AK396" s="15">
        <f t="shared" si="491"/>
        <v>5.6993035101263819E-4</v>
      </c>
      <c r="AL396">
        <f>IF(AL395&gt;0,AL395+1,IF(AND(B396="January",C396&gt;=Personal!$G$28,F396&lt;=100,AL395=0),1,0))</f>
        <v>69</v>
      </c>
      <c r="AM396">
        <f t="shared" si="501"/>
        <v>1</v>
      </c>
    </row>
    <row r="397" spans="1:39" x14ac:dyDescent="0.2">
      <c r="A397">
        <f t="shared" si="492"/>
        <v>393</v>
      </c>
      <c r="B397" t="str">
        <f t="shared" si="429"/>
        <v>October</v>
      </c>
      <c r="C397">
        <f t="shared" si="484"/>
        <v>2055</v>
      </c>
      <c r="D397">
        <f t="shared" si="431"/>
        <v>205510</v>
      </c>
      <c r="E397">
        <f t="shared" ref="E397:F397" si="509">E385+1</f>
        <v>74</v>
      </c>
      <c r="F397">
        <f t="shared" si="509"/>
        <v>72</v>
      </c>
      <c r="G397" s="11">
        <f>G396*IF($B397="January",(1+IF(C397&gt;Personal!$L$18+1,Calculations!$B$14,Calculations!$B$13)),1)</f>
        <v>3132.1567355211109</v>
      </c>
      <c r="H397" s="11">
        <f>IF(AND(Career!$F$15="Yes",$E397=62,$E396=61),G397,H396*IF($B397="January",(1+IF(C397&gt;Personal!$L$18+1,Calculations!$C$14,Calculations!$C$13)),1))</f>
        <v>2784.5153007003205</v>
      </c>
      <c r="I397" s="11">
        <f>H397*(1-'Retiree Assumptions'!$F$8)</f>
        <v>2450.373464616282</v>
      </c>
      <c r="J397" s="11"/>
      <c r="K397">
        <f>IF(OR(AND(L398=0,L397&gt;0,S397=0,S396&gt;0),AND(L397=0,L396&gt;0,S397&gt;0,S396&gt;0),AND(L386=0,L385&gt;0,S385=0),AND(B397="February",C397&gt;=Personal!$G$28,C397&lt;=Personal!$G$28+5,L396&gt;0),AND(B397="February",MOD(C397-Personal!$G$28,5)=0,L396&gt;0)),K396+1,K396)</f>
        <v>7</v>
      </c>
      <c r="L397">
        <f>IF(AND(C397&gt;=Personal!$G$28,MAX(L$5:L396)&lt;$AO$8,OR(S396&gt;0,S397&gt;0)),L396+1,0)</f>
        <v>70</v>
      </c>
      <c r="M397">
        <f>IF(AND(C397&gt;=Personal!$G$28,MAX(L$5:L396)&lt;$AO$8,OR(S396&gt;0,S397&gt;0)),L396+1,"")</f>
        <v>70</v>
      </c>
      <c r="N397">
        <f t="shared" si="494"/>
        <v>2055</v>
      </c>
      <c r="O397">
        <f t="shared" si="495"/>
        <v>72</v>
      </c>
      <c r="P397" s="11">
        <f t="shared" si="503"/>
        <v>29404.481575395384</v>
      </c>
      <c r="Q397" s="11">
        <f>$AD397*I397/(Calculations!$C$18^(A397-1+Calculations!$B$1/30))</f>
        <v>641.45616928719687</v>
      </c>
      <c r="R397" s="11">
        <f>IF(Q397=0,0,SUM(Q397:Q$1071)*I397/Q397)</f>
        <v>406452.02391915105</v>
      </c>
      <c r="S397" s="11">
        <f>IF(S396&gt;0,MAX((S396+I397/2)*(Calculations!$C$18-1)+S396-I397,0),IF(AND(Personal!$G$28=Valuation!C397,Personal!$G$28&gt;Valuation!C396),Personal!$G$26,0))</f>
        <v>186608.09475322193</v>
      </c>
      <c r="T397">
        <f t="shared" si="486"/>
        <v>1</v>
      </c>
      <c r="U397" s="11"/>
      <c r="V397" s="121">
        <f>VLOOKUP(E397,Rates2,5)*VLOOKUP(E397,Mort_Imp_Retirees,C397-'Mort Imp Cume'!$C$4+2)</f>
        <v>1.6949699939106196E-3</v>
      </c>
      <c r="W397" s="15">
        <f t="shared" si="496"/>
        <v>0.99830503000608939</v>
      </c>
      <c r="X397" s="121">
        <f>VLOOKUP(F397,Rates2,6)*VLOOKUP(F397,Mort_Imp_Survivors,C397-'Mort Imp Cume'!$C$4+2)</f>
        <v>5.0517567793139089E-4</v>
      </c>
      <c r="Y397" s="15">
        <f t="shared" si="497"/>
        <v>0.9994948243220686</v>
      </c>
      <c r="Z397" s="121">
        <f>VLOOKUP(F397,Rates2,7)*VLOOKUP(F397,Mort_Imp_Survivors,C397-'Mort Imp Cume'!$C$4+2)</f>
        <v>1.282124421741624E-3</v>
      </c>
      <c r="AA397" s="15">
        <f t="shared" si="498"/>
        <v>0.99871787557825842</v>
      </c>
      <c r="AB397" s="68">
        <f>PRODUCT(W$4:W396)</f>
        <v>0.84337601512483529</v>
      </c>
      <c r="AC397" s="15">
        <f>PRODUCT(Y$4:Y396)</f>
        <v>0.92523443381289772</v>
      </c>
      <c r="AD397" s="15">
        <f>PRODUCT(AA$4:AA396)</f>
        <v>0.812791829861917</v>
      </c>
      <c r="AE397" s="15">
        <f t="shared" si="487"/>
        <v>0.78032052984540479</v>
      </c>
      <c r="AF397" s="15">
        <f t="shared" si="488"/>
        <v>6.3055485279430445E-2</v>
      </c>
      <c r="AG397" s="15">
        <f t="shared" si="489"/>
        <v>1.3219517283239932E-3</v>
      </c>
      <c r="AH397" s="15">
        <f t="shared" si="490"/>
        <v>0.13753499563578425</v>
      </c>
      <c r="AI397" s="15">
        <f t="shared" si="499"/>
        <v>1.9088989239380516E-2</v>
      </c>
      <c r="AJ397" s="15">
        <f t="shared" si="500"/>
        <v>1.4294970392205047E-3</v>
      </c>
      <c r="AK397" s="15">
        <f t="shared" si="491"/>
        <v>5.7053592941720113E-4</v>
      </c>
      <c r="AL397">
        <f>IF(AL396&gt;0,AL396+1,IF(AND(B397="January",C397&gt;=Personal!$G$28,F397&lt;=100,AL396=0),1,0))</f>
        <v>70</v>
      </c>
      <c r="AM397">
        <f t="shared" si="501"/>
        <v>1</v>
      </c>
    </row>
    <row r="398" spans="1:39" x14ac:dyDescent="0.2">
      <c r="A398">
        <f t="shared" si="492"/>
        <v>394</v>
      </c>
      <c r="B398" t="str">
        <f t="shared" si="429"/>
        <v>November</v>
      </c>
      <c r="C398">
        <f t="shared" si="484"/>
        <v>2055</v>
      </c>
      <c r="D398">
        <f t="shared" si="431"/>
        <v>205511</v>
      </c>
      <c r="E398">
        <f t="shared" ref="E398:F398" si="510">E386+1</f>
        <v>74</v>
      </c>
      <c r="F398">
        <f t="shared" si="510"/>
        <v>72</v>
      </c>
      <c r="G398" s="11">
        <f>G397*IF($B398="January",(1+IF(C398&gt;Personal!$L$18+1,Calculations!$B$14,Calculations!$B$13)),1)</f>
        <v>3132.1567355211109</v>
      </c>
      <c r="H398" s="11">
        <f>IF(AND(Career!$F$15="Yes",$E398=62,$E397=61),G398,H397*IF($B398="January",(1+IF(C398&gt;Personal!$L$18+1,Calculations!$C$14,Calculations!$C$13)),1))</f>
        <v>2784.5153007003205</v>
      </c>
      <c r="I398" s="11">
        <f>H398*(1-'Retiree Assumptions'!$F$8)</f>
        <v>2450.373464616282</v>
      </c>
      <c r="J398" s="11"/>
      <c r="K398">
        <f>IF(OR(AND(L399=0,L398&gt;0,S398=0,S397&gt;0),AND(L398=0,L397&gt;0,S398&gt;0,S397&gt;0),AND(L387=0,L386&gt;0,S386=0),AND(B398="February",C398&gt;=Personal!$G$28,C398&lt;=Personal!$G$28+5,L397&gt;0),AND(B398="February",MOD(C398-Personal!$G$28,5)=0,L397&gt;0)),K397+1,K397)</f>
        <v>7</v>
      </c>
      <c r="L398">
        <f>IF(AND(C398&gt;=Personal!$G$28,MAX(L$5:L397)&lt;$AO$8,OR(S397&gt;0,S398&gt;0)),L397+1,0)</f>
        <v>71</v>
      </c>
      <c r="M398">
        <f>IF(AND(C398&gt;=Personal!$G$28,MAX(L$5:L397)&lt;$AO$8,OR(S397&gt;0,S398&gt;0)),L397+1,"")</f>
        <v>71</v>
      </c>
      <c r="N398">
        <f t="shared" si="494"/>
        <v>2055</v>
      </c>
      <c r="O398">
        <f t="shared" si="495"/>
        <v>72</v>
      </c>
      <c r="P398" s="11">
        <f t="shared" si="503"/>
        <v>29404.481575395384</v>
      </c>
      <c r="Q398" s="11">
        <f>$AD398*I398/(Calculations!$C$18^(A398-1+Calculations!$B$1/30))</f>
        <v>638.78952754700163</v>
      </c>
      <c r="R398" s="11">
        <f>IF(Q398=0,0,SUM(Q398:Q$1071)*I398/Q398)</f>
        <v>405688.16474093334</v>
      </c>
      <c r="S398" s="11">
        <f>IF(S397&gt;0,MAX((S397+I398/2)*(Calculations!$C$18-1)+S397-I398,0),IF(AND(Personal!$G$28=Valuation!C398,Personal!$G$28&gt;Valuation!C397),Personal!$G$26,0))</f>
        <v>184700.00472130251</v>
      </c>
      <c r="T398">
        <f t="shared" si="486"/>
        <v>1</v>
      </c>
      <c r="U398" s="11"/>
      <c r="V398" s="121">
        <f>VLOOKUP(E398,Rates2,5)*VLOOKUP(E398,Mort_Imp_Retirees,C398-'Mort Imp Cume'!$C$4+2)</f>
        <v>1.6949699939106196E-3</v>
      </c>
      <c r="W398" s="15">
        <f t="shared" si="496"/>
        <v>0.99830503000608939</v>
      </c>
      <c r="X398" s="121">
        <f>VLOOKUP(F398,Rates2,6)*VLOOKUP(F398,Mort_Imp_Survivors,C398-'Mort Imp Cume'!$C$4+2)</f>
        <v>5.0517567793139089E-4</v>
      </c>
      <c r="Y398" s="15">
        <f t="shared" si="497"/>
        <v>0.9994948243220686</v>
      </c>
      <c r="Z398" s="121">
        <f>VLOOKUP(F398,Rates2,7)*VLOOKUP(F398,Mort_Imp_Survivors,C398-'Mort Imp Cume'!$C$4+2)</f>
        <v>1.282124421741624E-3</v>
      </c>
      <c r="AA398" s="15">
        <f t="shared" si="498"/>
        <v>0.99871787557825842</v>
      </c>
      <c r="AB398" s="68">
        <f>PRODUCT(W$4:W397)</f>
        <v>0.84194651808561483</v>
      </c>
      <c r="AC398" s="15">
        <f>PRODUCT(Y$4:Y397)</f>
        <v>0.92476702788055076</v>
      </c>
      <c r="AD398" s="15">
        <f>PRODUCT(AA$4:AA397)</f>
        <v>0.81174972960705905</v>
      </c>
      <c r="AE398" s="15">
        <f t="shared" si="487"/>
        <v>0.77860437916441239</v>
      </c>
      <c r="AF398" s="15">
        <f t="shared" si="488"/>
        <v>6.3342138921202426E-2</v>
      </c>
      <c r="AG398" s="15">
        <f t="shared" si="489"/>
        <v>1.3190443738817722E-3</v>
      </c>
      <c r="AH398" s="15">
        <f t="shared" si="490"/>
        <v>0.13868061038735949</v>
      </c>
      <c r="AI398" s="15">
        <f t="shared" si="499"/>
        <v>1.9372871527025687E-2</v>
      </c>
      <c r="AJ398" s="15">
        <f t="shared" si="500"/>
        <v>1.4270740846326418E-3</v>
      </c>
      <c r="AK398" s="15">
        <f t="shared" si="491"/>
        <v>5.7113779248440047E-4</v>
      </c>
      <c r="AL398">
        <f>IF(AL397&gt;0,AL397+1,IF(AND(B398="January",C398&gt;=Personal!$G$28,F398&lt;=100,AL397=0),1,0))</f>
        <v>71</v>
      </c>
      <c r="AM398">
        <f t="shared" si="501"/>
        <v>1</v>
      </c>
    </row>
    <row r="399" spans="1:39" x14ac:dyDescent="0.2">
      <c r="A399">
        <f t="shared" si="492"/>
        <v>395</v>
      </c>
      <c r="B399" t="str">
        <f t="shared" si="429"/>
        <v>December</v>
      </c>
      <c r="C399">
        <f t="shared" si="484"/>
        <v>2055</v>
      </c>
      <c r="D399">
        <f t="shared" si="431"/>
        <v>205512</v>
      </c>
      <c r="E399">
        <f t="shared" ref="E399:F399" si="511">E387+1</f>
        <v>74</v>
      </c>
      <c r="F399">
        <f t="shared" si="511"/>
        <v>72</v>
      </c>
      <c r="G399" s="11">
        <f>G398*IF($B399="January",(1+IF(C399&gt;Personal!$L$18+1,Calculations!$B$14,Calculations!$B$13)),1)</f>
        <v>3132.1567355211109</v>
      </c>
      <c r="H399" s="11">
        <f>IF(AND(Career!$F$15="Yes",$E399=62,$E398=61),G399,H398*IF($B399="January",(1+IF(C399&gt;Personal!$L$18+1,Calculations!$C$14,Calculations!$C$13)),1))</f>
        <v>2784.5153007003205</v>
      </c>
      <c r="I399" s="11">
        <f>H399*(1-'Retiree Assumptions'!$F$8)</f>
        <v>2450.373464616282</v>
      </c>
      <c r="J399" s="11"/>
      <c r="K399">
        <f>IF(OR(AND(L400=0,L399&gt;0,S399=0,S398&gt;0),AND(L399=0,L398&gt;0,S399&gt;0,S398&gt;0),AND(L388=0,L387&gt;0,S387=0),AND(B399="February",C399&gt;=Personal!$G$28,C399&lt;=Personal!$G$28+5,L398&gt;0),AND(B399="February",MOD(C399-Personal!$G$28,5)=0,L398&gt;0)),K398+1,K398)</f>
        <v>7</v>
      </c>
      <c r="L399">
        <f>IF(AND(C399&gt;=Personal!$G$28,MAX(L$5:L398)&lt;$AO$8,OR(S398&gt;0,S399&gt;0)),L398+1,0)</f>
        <v>72</v>
      </c>
      <c r="M399">
        <f>IF(AND(C399&gt;=Personal!$G$28,MAX(L$5:L398)&lt;$AO$8,OR(S398&gt;0,S399&gt;0)),L398+1,"")</f>
        <v>72</v>
      </c>
      <c r="N399">
        <f t="shared" si="494"/>
        <v>2055</v>
      </c>
      <c r="O399">
        <f t="shared" si="495"/>
        <v>72</v>
      </c>
      <c r="P399" s="11">
        <f t="shared" si="503"/>
        <v>29404.481575395384</v>
      </c>
      <c r="Q399" s="11">
        <f>$AD399*I399/(Calculations!$C$18^(A399-1+Calculations!$B$1/30))</f>
        <v>636.13397148734236</v>
      </c>
      <c r="R399" s="11">
        <f>IF(Q399=0,0,SUM(Q399:Q$1071)*I399/Q399)</f>
        <v>404921.11681480985</v>
      </c>
      <c r="S399" s="11">
        <f>IF(S398&gt;0,MAX((S398+I399/2)*(Calculations!$C$18-1)+S398-I399,0),IF(AND(Personal!$G$28=Valuation!C399,Personal!$G$28&gt;Valuation!C398),Personal!$G$26,0))</f>
        <v>182786.4059445844</v>
      </c>
      <c r="T399">
        <f t="shared" si="486"/>
        <v>1</v>
      </c>
      <c r="U399" s="11"/>
      <c r="V399" s="121">
        <f>VLOOKUP(E399,Rates2,5)*VLOOKUP(E399,Mort_Imp_Retirees,C399-'Mort Imp Cume'!$C$4+2)</f>
        <v>1.6949699939106196E-3</v>
      </c>
      <c r="W399" s="15">
        <f t="shared" si="496"/>
        <v>0.99830503000608939</v>
      </c>
      <c r="X399" s="121">
        <f>VLOOKUP(F399,Rates2,6)*VLOOKUP(F399,Mort_Imp_Survivors,C399-'Mort Imp Cume'!$C$4+2)</f>
        <v>5.0517567793139089E-4</v>
      </c>
      <c r="Y399" s="15">
        <f t="shared" si="497"/>
        <v>0.9994948243220686</v>
      </c>
      <c r="Z399" s="121">
        <f>VLOOKUP(F399,Rates2,7)*VLOOKUP(F399,Mort_Imp_Survivors,C399-'Mort Imp Cume'!$C$4+2)</f>
        <v>1.282124421741624E-3</v>
      </c>
      <c r="AA399" s="15">
        <f t="shared" si="498"/>
        <v>0.99871787557825842</v>
      </c>
      <c r="AB399" s="68">
        <f>PRODUCT(W$4:W398)</f>
        <v>0.84051944400098222</v>
      </c>
      <c r="AC399" s="15">
        <f>PRODUCT(Y$4:Y398)</f>
        <v>0.92429985807031256</v>
      </c>
      <c r="AD399" s="15">
        <f>PRODUCT(AA$4:AA398)</f>
        <v>0.81070896545438775</v>
      </c>
      <c r="AE399" s="15">
        <f t="shared" si="487"/>
        <v>0.7768920027954459</v>
      </c>
      <c r="AF399" s="15">
        <f t="shared" si="488"/>
        <v>6.3627441205536331E-2</v>
      </c>
      <c r="AG399" s="15">
        <f t="shared" si="489"/>
        <v>1.3161434135533993E-3</v>
      </c>
      <c r="AH399" s="15">
        <f t="shared" si="490"/>
        <v>0.13982184896384162</v>
      </c>
      <c r="AI399" s="15">
        <f t="shared" si="499"/>
        <v>1.9658707035176165E-2</v>
      </c>
      <c r="AJ399" s="15">
        <f t="shared" si="500"/>
        <v>1.4246552368801023E-3</v>
      </c>
      <c r="AK399" s="15">
        <f t="shared" si="491"/>
        <v>5.7173595144127546E-4</v>
      </c>
      <c r="AL399">
        <f>IF(AL398&gt;0,AL398+1,IF(AND(B399="January",C399&gt;=Personal!$G$28,F399&lt;=100,AL398=0),1,0))</f>
        <v>72</v>
      </c>
      <c r="AM399">
        <f t="shared" si="501"/>
        <v>1</v>
      </c>
    </row>
    <row r="400" spans="1:39" x14ac:dyDescent="0.2">
      <c r="A400">
        <f t="shared" si="492"/>
        <v>396</v>
      </c>
      <c r="B400" t="str">
        <f t="shared" ref="B400:B463" si="512">B388</f>
        <v>January</v>
      </c>
      <c r="C400">
        <f t="shared" si="484"/>
        <v>2056</v>
      </c>
      <c r="D400">
        <f t="shared" si="431"/>
        <v>205601</v>
      </c>
      <c r="E400">
        <f t="shared" ref="E400:F400" si="513">E388+1</f>
        <v>75</v>
      </c>
      <c r="F400">
        <f t="shared" si="513"/>
        <v>73</v>
      </c>
      <c r="G400" s="11">
        <f>G399*IF($B400="January",(1+IF(C400&gt;Personal!$L$18+1,Calculations!$B$14,Calculations!$B$13)),1)</f>
        <v>3210.4606539091383</v>
      </c>
      <c r="H400" s="11">
        <f>IF(AND(Career!$F$15="Yes",$E400=62,$E399=61),G400,H399*IF($B400="January",(1+IF(C400&gt;Personal!$L$18+1,Calculations!$C$14,Calculations!$C$13)),1))</f>
        <v>2826.283030210825</v>
      </c>
      <c r="I400" s="11">
        <f>H400*(1-'Retiree Assumptions'!$F$8)</f>
        <v>2487.1290665855258</v>
      </c>
      <c r="J400" s="11"/>
      <c r="K400">
        <f>IF(OR(AND(L401=0,L400&gt;0,S400=0,S399&gt;0),AND(L400=0,L399&gt;0,S400&gt;0,S399&gt;0),AND(L389=0,L388&gt;0,S388=0),AND(B400="February",C400&gt;=Personal!$G$28,C400&lt;=Personal!$G$28+5,L399&gt;0),AND(B400="February",MOD(C400-Personal!$G$28,5)=0,L399&gt;0)),K399+1,K399)</f>
        <v>7</v>
      </c>
      <c r="L400">
        <f>IF(AND(C400&gt;=Personal!$G$28,MAX(L$5:L399)&lt;$AO$8,OR(S399&gt;0,S400&gt;0)),L399+1,0)</f>
        <v>73</v>
      </c>
      <c r="M400">
        <f>IF(AND(C400&gt;=Personal!$G$28,MAX(L$5:L399)&lt;$AO$8,OR(S399&gt;0,S400&gt;0)),L399+1,"")</f>
        <v>73</v>
      </c>
      <c r="N400">
        <f t="shared" si="494"/>
        <v>2056</v>
      </c>
      <c r="O400">
        <f t="shared" si="495"/>
        <v>73</v>
      </c>
      <c r="P400" s="11">
        <f t="shared" si="503"/>
        <v>29845.54879902631</v>
      </c>
      <c r="Q400" s="11">
        <f>$AD400*I400/(Calculations!$C$18^(A400-1+Calculations!$B$1/30))</f>
        <v>642.99179684851833</v>
      </c>
      <c r="R400" s="11">
        <f>IF(Q400=0,0,SUM(Q400:Q$1071)*I400/Q400)</f>
        <v>404150.86682927812</v>
      </c>
      <c r="S400" s="11">
        <f>IF(S399&gt;0,MAX((S399+I400/2)*(Calculations!$C$18-1)+S399-I400,0),IF(AND(Personal!$G$28=Valuation!C400,Personal!$G$28&gt;Valuation!C399),Personal!$G$26,0))</f>
        <v>180830.57997466301</v>
      </c>
      <c r="T400">
        <f t="shared" si="486"/>
        <v>1</v>
      </c>
      <c r="U400" s="11"/>
      <c r="V400" s="121">
        <f>VLOOKUP(E400,Rates2,5)*VLOOKUP(E400,Mort_Imp_Retirees,C400-'Mort Imp Cume'!$C$4+2)</f>
        <v>1.9527620219172432E-3</v>
      </c>
      <c r="W400" s="15">
        <f t="shared" si="496"/>
        <v>0.9980472379780827</v>
      </c>
      <c r="X400" s="121">
        <f>VLOOKUP(F400,Rates2,6)*VLOOKUP(F400,Mort_Imp_Survivors,C400-'Mort Imp Cume'!$C$4+2)</f>
        <v>5.540348274534247E-4</v>
      </c>
      <c r="Y400" s="15">
        <f t="shared" si="497"/>
        <v>0.99944596517254658</v>
      </c>
      <c r="Z400" s="121">
        <f>VLOOKUP(F400,Rates2,7)*VLOOKUP(F400,Mort_Imp_Survivors,C400-'Mort Imp Cume'!$C$4+2)</f>
        <v>1.3759124129532798E-3</v>
      </c>
      <c r="AA400" s="15">
        <f t="shared" si="498"/>
        <v>0.99862408758704668</v>
      </c>
      <c r="AB400" s="68">
        <f>PRODUCT(W$4:W399)</f>
        <v>0.83909478876410215</v>
      </c>
      <c r="AC400" s="15">
        <f>PRODUCT(Y$4:Y399)</f>
        <v>0.92383292426289998</v>
      </c>
      <c r="AD400" s="15">
        <f>PRODUCT(AA$4:AA399)</f>
        <v>0.80966953569085387</v>
      </c>
      <c r="AE400" s="15">
        <f t="shared" si="487"/>
        <v>0.77518339243770085</v>
      </c>
      <c r="AF400" s="15">
        <f t="shared" si="488"/>
        <v>6.3911396326401318E-2</v>
      </c>
      <c r="AG400" s="15">
        <f t="shared" si="489"/>
        <v>1.5129100192797203E-3</v>
      </c>
      <c r="AH400" s="15">
        <f t="shared" si="490"/>
        <v>0.14095872337014542</v>
      </c>
      <c r="AI400" s="15">
        <f t="shared" si="499"/>
        <v>1.9946487865752427E-2</v>
      </c>
      <c r="AJ400" s="15">
        <f t="shared" si="500"/>
        <v>1.6385524362872103E-3</v>
      </c>
      <c r="AK400" s="15">
        <f t="shared" si="491"/>
        <v>6.234254542730127E-4</v>
      </c>
      <c r="AL400">
        <f>IF(AL399&gt;0,AL399+1,IF(AND(B400="January",C400&gt;=Personal!$G$28,F400&lt;=100,AL399=0),1,0))</f>
        <v>73</v>
      </c>
      <c r="AM400">
        <f t="shared" si="501"/>
        <v>1</v>
      </c>
    </row>
    <row r="401" spans="1:39" x14ac:dyDescent="0.2">
      <c r="A401">
        <f t="shared" si="492"/>
        <v>397</v>
      </c>
      <c r="B401" t="str">
        <f t="shared" si="512"/>
        <v>February</v>
      </c>
      <c r="C401">
        <f t="shared" si="484"/>
        <v>2056</v>
      </c>
      <c r="D401">
        <f t="shared" ref="D401:D464" si="514">D389+100</f>
        <v>205602</v>
      </c>
      <c r="E401">
        <f t="shared" ref="E401:F401" si="515">E389+1</f>
        <v>75</v>
      </c>
      <c r="F401">
        <f t="shared" si="515"/>
        <v>73</v>
      </c>
      <c r="G401" s="11">
        <f>G400*IF($B401="January",(1+IF(C401&gt;Personal!$L$18+1,Calculations!$B$14,Calculations!$B$13)),1)</f>
        <v>3210.4606539091383</v>
      </c>
      <c r="H401" s="11">
        <f>IF(AND(Career!$F$15="Yes",$E401=62,$E400=61),G401,H400*IF($B401="January",(1+IF(C401&gt;Personal!$L$18+1,Calculations!$C$14,Calculations!$C$13)),1))</f>
        <v>2826.283030210825</v>
      </c>
      <c r="I401" s="11">
        <f>H401*(1-'Retiree Assumptions'!$F$8)</f>
        <v>2487.1290665855258</v>
      </c>
      <c r="J401" s="11"/>
      <c r="K401">
        <f>IF(OR(AND(L402=0,L401&gt;0,S401=0,S400&gt;0),AND(L401=0,L400&gt;0,S401&gt;0,S400&gt;0),AND(L390=0,L389&gt;0,S389=0),AND(B401="February",C401&gt;=Personal!$G$28,C401&lt;=Personal!$G$28+5,L400&gt;0),AND(B401="February",MOD(C401-Personal!$G$28,5)=0,L400&gt;0)),K400+1,K400)</f>
        <v>7</v>
      </c>
      <c r="L401">
        <f>IF(AND(C401&gt;=Personal!$G$28,MAX(L$5:L400)&lt;$AO$8,OR(S400&gt;0,S401&gt;0)),L400+1,0)</f>
        <v>74</v>
      </c>
      <c r="M401">
        <f>IF(AND(C401&gt;=Personal!$G$28,MAX(L$5:L400)&lt;$AO$8,OR(S400&gt;0,S401&gt;0)),L400+1,"")</f>
        <v>74</v>
      </c>
      <c r="N401">
        <f t="shared" si="494"/>
        <v>2056</v>
      </c>
      <c r="O401">
        <f t="shared" si="495"/>
        <v>73</v>
      </c>
      <c r="P401" s="11">
        <f t="shared" si="503"/>
        <v>29845.54879902631</v>
      </c>
      <c r="Q401" s="11">
        <f>$AD401*I401/(Calculations!$C$18^(A401-1+Calculations!$B$1/30))</f>
        <v>640.25863993783014</v>
      </c>
      <c r="R401" s="11">
        <f>IF(Q401=0,0,SUM(Q401:Q$1071)*I401/Q401)</f>
        <v>403378.37299314491</v>
      </c>
      <c r="S401" s="11">
        <f>IF(S400&gt;0,MAX((S400+I401/2)*(Calculations!$C$18-1)+S400-I401,0),IF(AND(Personal!$G$28=Valuation!C401,Personal!$G$28&gt;Valuation!C400),Personal!$G$26,0))</f>
        <v>178869.10744406641</v>
      </c>
      <c r="T401">
        <f t="shared" si="486"/>
        <v>1</v>
      </c>
      <c r="U401" s="11"/>
      <c r="V401" s="121">
        <f>VLOOKUP(E401,Rates2,5)*VLOOKUP(E401,Mort_Imp_Retirees,C401-'Mort Imp Cume'!$C$4+2)</f>
        <v>1.9527620219172432E-3</v>
      </c>
      <c r="W401" s="15">
        <f t="shared" si="496"/>
        <v>0.9980472379780827</v>
      </c>
      <c r="X401" s="121">
        <f>VLOOKUP(F401,Rates2,6)*VLOOKUP(F401,Mort_Imp_Survivors,C401-'Mort Imp Cume'!$C$4+2)</f>
        <v>5.540348274534247E-4</v>
      </c>
      <c r="Y401" s="15">
        <f t="shared" si="497"/>
        <v>0.99944596517254658</v>
      </c>
      <c r="Z401" s="121">
        <f>VLOOKUP(F401,Rates2,7)*VLOOKUP(F401,Mort_Imp_Survivors,C401-'Mort Imp Cume'!$C$4+2)</f>
        <v>1.3759124129532798E-3</v>
      </c>
      <c r="AA401" s="15">
        <f t="shared" si="498"/>
        <v>0.99862408758704668</v>
      </c>
      <c r="AB401" s="68">
        <f>PRODUCT(W$4:W400)</f>
        <v>0.83745623632781485</v>
      </c>
      <c r="AC401" s="15">
        <f>PRODUCT(Y$4:Y400)</f>
        <v>0.92332108864811024</v>
      </c>
      <c r="AD401" s="15">
        <f>PRODUCT(AA$4:AA400)</f>
        <v>0.80855550132630671</v>
      </c>
      <c r="AE401" s="15">
        <f t="shared" si="487"/>
        <v>0.77324100382134708</v>
      </c>
      <c r="AF401" s="15">
        <f t="shared" si="488"/>
        <v>6.4215232506467754E-2</v>
      </c>
      <c r="AG401" s="15">
        <f t="shared" si="489"/>
        <v>1.5091190980245893E-3</v>
      </c>
      <c r="AH401" s="15">
        <f t="shared" si="490"/>
        <v>0.14227768653222611</v>
      </c>
      <c r="AI401" s="15">
        <f t="shared" si="499"/>
        <v>2.0266077139959038E-2</v>
      </c>
      <c r="AJ401" s="15">
        <f t="shared" si="500"/>
        <v>1.6353527333187083E-3</v>
      </c>
      <c r="AK401" s="15">
        <f t="shared" si="491"/>
        <v>6.2416408111803847E-4</v>
      </c>
      <c r="AL401">
        <f>IF(AL400&gt;0,AL400+1,IF(AND(B401="January",C401&gt;=Personal!$G$28,F401&lt;=100,AL400=0),1,0))</f>
        <v>74</v>
      </c>
      <c r="AM401">
        <f t="shared" si="501"/>
        <v>1</v>
      </c>
    </row>
    <row r="402" spans="1:39" x14ac:dyDescent="0.2">
      <c r="A402">
        <f t="shared" si="492"/>
        <v>398</v>
      </c>
      <c r="B402" t="str">
        <f t="shared" si="512"/>
        <v>March</v>
      </c>
      <c r="C402">
        <f t="shared" si="484"/>
        <v>2056</v>
      </c>
      <c r="D402">
        <f t="shared" si="514"/>
        <v>205603</v>
      </c>
      <c r="E402">
        <f t="shared" ref="E402:F402" si="516">E390+1</f>
        <v>75</v>
      </c>
      <c r="F402">
        <f t="shared" si="516"/>
        <v>73</v>
      </c>
      <c r="G402" s="11">
        <f>G401*IF($B402="January",(1+IF(C402&gt;Personal!$L$18+1,Calculations!$B$14,Calculations!$B$13)),1)</f>
        <v>3210.4606539091383</v>
      </c>
      <c r="H402" s="11">
        <f>IF(AND(Career!$F$15="Yes",$E402=62,$E401=61),G402,H401*IF($B402="January",(1+IF(C402&gt;Personal!$L$18+1,Calculations!$C$14,Calculations!$C$13)),1))</f>
        <v>2826.283030210825</v>
      </c>
      <c r="I402" s="11">
        <f>H402*(1-'Retiree Assumptions'!$F$8)</f>
        <v>2487.1290665855258</v>
      </c>
      <c r="J402" s="11"/>
      <c r="K402">
        <f>IF(OR(AND(L403=0,L402&gt;0,S402=0,S401&gt;0),AND(L402=0,L401&gt;0,S402&gt;0,S401&gt;0),AND(L391=0,L390&gt;0,S390=0),AND(B402="February",C402&gt;=Personal!$G$28,C402&lt;=Personal!$G$28+5,L401&gt;0),AND(B402="February",MOD(C402-Personal!$G$28,5)=0,L401&gt;0)),K401+1,K401)</f>
        <v>7</v>
      </c>
      <c r="L402">
        <f>IF(AND(C402&gt;=Personal!$G$28,MAX(L$5:L401)&lt;$AO$8,OR(S401&gt;0,S402&gt;0)),L401+1,0)</f>
        <v>75</v>
      </c>
      <c r="M402">
        <f>IF(AND(C402&gt;=Personal!$G$28,MAX(L$5:L401)&lt;$AO$8,OR(S401&gt;0,S402&gt;0)),L401+1,"")</f>
        <v>75</v>
      </c>
      <c r="N402">
        <f t="shared" si="494"/>
        <v>2056</v>
      </c>
      <c r="O402">
        <f t="shared" si="495"/>
        <v>73</v>
      </c>
      <c r="P402" s="11">
        <f t="shared" si="503"/>
        <v>29845.54879902631</v>
      </c>
      <c r="Q402" s="11">
        <f>$AD402*I402/(Calculations!$C$18^(A402-1+Calculations!$B$1/30))</f>
        <v>637.53710082185546</v>
      </c>
      <c r="R402" s="11">
        <f>IF(Q402=0,0,SUM(Q402:Q$1071)*I402/Q402)</f>
        <v>402602.58151019405</v>
      </c>
      <c r="S402" s="11">
        <f>IF(S401&gt;0,MAX((S401+I402/2)*(Calculations!$C$18-1)+S401-I402,0),IF(AND(Personal!$G$28=Valuation!C402,Personal!$G$28&gt;Valuation!C401),Personal!$G$26,0))</f>
        <v>176901.97205091096</v>
      </c>
      <c r="T402">
        <f t="shared" si="486"/>
        <v>1</v>
      </c>
      <c r="U402" s="11"/>
      <c r="V402" s="121">
        <f>VLOOKUP(E402,Rates2,5)*VLOOKUP(E402,Mort_Imp_Retirees,C402-'Mort Imp Cume'!$C$4+2)</f>
        <v>1.9527620219172432E-3</v>
      </c>
      <c r="W402" s="15">
        <f t="shared" si="496"/>
        <v>0.9980472379780827</v>
      </c>
      <c r="X402" s="121">
        <f>VLOOKUP(F402,Rates2,6)*VLOOKUP(F402,Mort_Imp_Survivors,C402-'Mort Imp Cume'!$C$4+2)</f>
        <v>5.540348274534247E-4</v>
      </c>
      <c r="Y402" s="15">
        <f t="shared" si="497"/>
        <v>0.99944596517254658</v>
      </c>
      <c r="Z402" s="121">
        <f>VLOOKUP(F402,Rates2,7)*VLOOKUP(F402,Mort_Imp_Survivors,C402-'Mort Imp Cume'!$C$4+2)</f>
        <v>1.3759124129532798E-3</v>
      </c>
      <c r="AA402" s="15">
        <f t="shared" si="498"/>
        <v>0.99862408758704668</v>
      </c>
      <c r="AB402" s="68">
        <f>PRODUCT(W$4:W401)</f>
        <v>0.83582088359449613</v>
      </c>
      <c r="AC402" s="15">
        <f>PRODUCT(Y$4:Y401)</f>
        <v>0.92280953660807696</v>
      </c>
      <c r="AD402" s="15">
        <f>PRODUCT(AA$4:AA401)</f>
        <v>0.80744299977547018</v>
      </c>
      <c r="AE402" s="15">
        <f t="shared" si="487"/>
        <v>0.77130348227719037</v>
      </c>
      <c r="AF402" s="15">
        <f t="shared" si="488"/>
        <v>6.4517401317305725E-2</v>
      </c>
      <c r="AG402" s="15">
        <f t="shared" si="489"/>
        <v>1.5053376757375263E-3</v>
      </c>
      <c r="AH402" s="15">
        <f t="shared" si="490"/>
        <v>0.14359104399526473</v>
      </c>
      <c r="AI402" s="15">
        <f t="shared" si="499"/>
        <v>2.0588072410239189E-2</v>
      </c>
      <c r="AJ402" s="15">
        <f t="shared" si="500"/>
        <v>1.632159278608645E-3</v>
      </c>
      <c r="AK402" s="15">
        <f t="shared" si="491"/>
        <v>6.2489769153967407E-4</v>
      </c>
      <c r="AL402">
        <f>IF(AL401&gt;0,AL401+1,IF(AND(B402="January",C402&gt;=Personal!$G$28,F402&lt;=100,AL401=0),1,0))</f>
        <v>75</v>
      </c>
      <c r="AM402">
        <f t="shared" si="501"/>
        <v>1</v>
      </c>
    </row>
    <row r="403" spans="1:39" x14ac:dyDescent="0.2">
      <c r="A403">
        <f t="shared" si="492"/>
        <v>399</v>
      </c>
      <c r="B403" t="str">
        <f t="shared" si="512"/>
        <v>April</v>
      </c>
      <c r="C403">
        <f t="shared" si="484"/>
        <v>2056</v>
      </c>
      <c r="D403">
        <f t="shared" si="514"/>
        <v>205604</v>
      </c>
      <c r="E403">
        <f t="shared" ref="E403:F403" si="517">E391+1</f>
        <v>75</v>
      </c>
      <c r="F403">
        <f t="shared" si="517"/>
        <v>73</v>
      </c>
      <c r="G403" s="11">
        <f>G402*IF($B403="January",(1+IF(C403&gt;Personal!$L$18+1,Calculations!$B$14,Calculations!$B$13)),1)</f>
        <v>3210.4606539091383</v>
      </c>
      <c r="H403" s="11">
        <f>IF(AND(Career!$F$15="Yes",$E403=62,$E402=61),G403,H402*IF($B403="January",(1+IF(C403&gt;Personal!$L$18+1,Calculations!$C$14,Calculations!$C$13)),1))</f>
        <v>2826.283030210825</v>
      </c>
      <c r="I403" s="11">
        <f>H403*(1-'Retiree Assumptions'!$F$8)</f>
        <v>2487.1290665855258</v>
      </c>
      <c r="J403" s="11"/>
      <c r="K403">
        <f>IF(OR(AND(L404=0,L403&gt;0,S403=0,S402&gt;0),AND(L403=0,L402&gt;0,S403&gt;0,S402&gt;0),AND(L392=0,L391&gt;0,S391=0),AND(B403="February",C403&gt;=Personal!$G$28,C403&lt;=Personal!$G$28+5,L402&gt;0),AND(B403="February",MOD(C403-Personal!$G$28,5)=0,L402&gt;0)),K402+1,K402)</f>
        <v>7</v>
      </c>
      <c r="L403">
        <f>IF(AND(C403&gt;=Personal!$G$28,MAX(L$5:L402)&lt;$AO$8,OR(S402&gt;0,S403&gt;0)),L402+1,0)</f>
        <v>76</v>
      </c>
      <c r="M403">
        <f>IF(AND(C403&gt;=Personal!$G$28,MAX(L$5:L402)&lt;$AO$8,OR(S402&gt;0,S403&gt;0)),L402+1,"")</f>
        <v>76</v>
      </c>
      <c r="N403">
        <f t="shared" si="494"/>
        <v>2056</v>
      </c>
      <c r="O403">
        <f t="shared" si="495"/>
        <v>73</v>
      </c>
      <c r="P403" s="11">
        <f t="shared" si="503"/>
        <v>29845.54879902631</v>
      </c>
      <c r="Q403" s="11">
        <f>$AD403*I403/(Calculations!$C$18^(A403-1+Calculations!$B$1/30))</f>
        <v>634.82713011698536</v>
      </c>
      <c r="R403" s="11">
        <f>IF(Q403=0,0,SUM(Q403:Q$1071)*I403/Q403)</f>
        <v>401823.47830332274</v>
      </c>
      <c r="S403" s="11">
        <f>IF(S402&gt;0,MAX((S402+I403/2)*(Calculations!$C$18-1)+S402-I403,0),IF(AND(Personal!$G$28=Valuation!C403,Personal!$G$28&gt;Valuation!C402),Personal!$G$26,0))</f>
        <v>174929.15744624866</v>
      </c>
      <c r="T403">
        <f t="shared" si="486"/>
        <v>1</v>
      </c>
      <c r="U403" s="11"/>
      <c r="V403" s="121">
        <f>VLOOKUP(E403,Rates2,5)*VLOOKUP(E403,Mort_Imp_Retirees,C403-'Mort Imp Cume'!$C$4+2)</f>
        <v>1.9527620219172432E-3</v>
      </c>
      <c r="W403" s="15">
        <f t="shared" si="496"/>
        <v>0.9980472379780827</v>
      </c>
      <c r="X403" s="121">
        <f>VLOOKUP(F403,Rates2,6)*VLOOKUP(F403,Mort_Imp_Survivors,C403-'Mort Imp Cume'!$C$4+2)</f>
        <v>5.540348274534247E-4</v>
      </c>
      <c r="Y403" s="15">
        <f t="shared" si="497"/>
        <v>0.99944596517254658</v>
      </c>
      <c r="Z403" s="121">
        <f>VLOOKUP(F403,Rates2,7)*VLOOKUP(F403,Mort_Imp_Survivors,C403-'Mort Imp Cume'!$C$4+2)</f>
        <v>1.3759124129532798E-3</v>
      </c>
      <c r="AA403" s="15">
        <f t="shared" si="498"/>
        <v>0.99862408758704668</v>
      </c>
      <c r="AB403" s="68">
        <f>PRODUCT(W$4:W402)</f>
        <v>0.83418872431588742</v>
      </c>
      <c r="AC403" s="15">
        <f>PRODUCT(Y$4:Y402)</f>
        <v>0.92229826798568992</v>
      </c>
      <c r="AD403" s="15">
        <f>PRODUCT(AA$4:AA402)</f>
        <v>0.80633202892932687</v>
      </c>
      <c r="AE403" s="15">
        <f t="shared" si="487"/>
        <v>0.76937081560973519</v>
      </c>
      <c r="AF403" s="15">
        <f t="shared" si="488"/>
        <v>6.4817908706152269E-2</v>
      </c>
      <c r="AG403" s="15">
        <f t="shared" si="489"/>
        <v>1.5015657286168251E-3</v>
      </c>
      <c r="AH403" s="15">
        <f t="shared" si="490"/>
        <v>0.14489881297118024</v>
      </c>
      <c r="AI403" s="15">
        <f t="shared" si="499"/>
        <v>2.0912462712932289E-2</v>
      </c>
      <c r="AJ403" s="15">
        <f t="shared" si="500"/>
        <v>1.6289720599556581E-3</v>
      </c>
      <c r="AK403" s="15">
        <f t="shared" si="491"/>
        <v>6.2562630246328294E-4</v>
      </c>
      <c r="AL403">
        <f>IF(AL402&gt;0,AL402+1,IF(AND(B403="January",C403&gt;=Personal!$G$28,F403&lt;=100,AL402=0),1,0))</f>
        <v>76</v>
      </c>
      <c r="AM403">
        <f t="shared" si="501"/>
        <v>1</v>
      </c>
    </row>
    <row r="404" spans="1:39" x14ac:dyDescent="0.2">
      <c r="A404">
        <f t="shared" si="492"/>
        <v>400</v>
      </c>
      <c r="B404" t="str">
        <f t="shared" si="512"/>
        <v>May</v>
      </c>
      <c r="C404">
        <f t="shared" si="484"/>
        <v>2056</v>
      </c>
      <c r="D404">
        <f t="shared" si="514"/>
        <v>205605</v>
      </c>
      <c r="E404">
        <f t="shared" ref="E404:F404" si="518">E392+1</f>
        <v>75</v>
      </c>
      <c r="F404">
        <f t="shared" si="518"/>
        <v>73</v>
      </c>
      <c r="G404" s="11">
        <f>G403*IF($B404="January",(1+IF(C404&gt;Personal!$L$18+1,Calculations!$B$14,Calculations!$B$13)),1)</f>
        <v>3210.4606539091383</v>
      </c>
      <c r="H404" s="11">
        <f>IF(AND(Career!$F$15="Yes",$E404=62,$E403=61),G404,H403*IF($B404="January",(1+IF(C404&gt;Personal!$L$18+1,Calculations!$C$14,Calculations!$C$13)),1))</f>
        <v>2826.283030210825</v>
      </c>
      <c r="I404" s="11">
        <f>H404*(1-'Retiree Assumptions'!$F$8)</f>
        <v>2487.1290665855258</v>
      </c>
      <c r="J404" s="11"/>
      <c r="K404">
        <f>IF(OR(AND(L405=0,L404&gt;0,S404=0,S403&gt;0),AND(L404=0,L403&gt;0,S404&gt;0,S403&gt;0),AND(L393=0,L392&gt;0,S392=0),AND(B404="February",C404&gt;=Personal!$G$28,C404&lt;=Personal!$G$28+5,L403&gt;0),AND(B404="February",MOD(C404-Personal!$G$28,5)=0,L403&gt;0)),K403+1,K403)</f>
        <v>7</v>
      </c>
      <c r="L404">
        <f>IF(AND(C404&gt;=Personal!$G$28,MAX(L$5:L403)&lt;$AO$8,OR(S403&gt;0,S404&gt;0)),L403+1,0)</f>
        <v>77</v>
      </c>
      <c r="M404">
        <f>IF(AND(C404&gt;=Personal!$G$28,MAX(L$5:L403)&lt;$AO$8,OR(S403&gt;0,S404&gt;0)),L403+1,"")</f>
        <v>77</v>
      </c>
      <c r="N404">
        <f t="shared" si="494"/>
        <v>2056</v>
      </c>
      <c r="O404">
        <f t="shared" si="495"/>
        <v>73</v>
      </c>
      <c r="P404" s="11">
        <f t="shared" si="503"/>
        <v>29845.54879902631</v>
      </c>
      <c r="Q404" s="11">
        <f>$AD404*I404/(Calculations!$C$18^(A404-1+Calculations!$B$1/30))</f>
        <v>632.12867864952375</v>
      </c>
      <c r="R404" s="11">
        <f>IF(Q404=0,0,SUM(Q404:Q$1071)*I404/Q404)</f>
        <v>401041.04923533683</v>
      </c>
      <c r="S404" s="11">
        <f>IF(S403&gt;0,MAX((S403+I404/2)*(Calculations!$C$18-1)+S403-I404,0),IF(AND(Personal!$G$28=Valuation!C404,Personal!$G$28&gt;Valuation!C403),Personal!$G$26,0))</f>
        <v>172950.64723393138</v>
      </c>
      <c r="T404">
        <f t="shared" si="486"/>
        <v>1</v>
      </c>
      <c r="U404" s="11"/>
      <c r="V404" s="121">
        <f>VLOOKUP(E404,Rates2,5)*VLOOKUP(E404,Mort_Imp_Retirees,C404-'Mort Imp Cume'!$C$4+2)</f>
        <v>1.9527620219172432E-3</v>
      </c>
      <c r="W404" s="15">
        <f t="shared" si="496"/>
        <v>0.9980472379780827</v>
      </c>
      <c r="X404" s="121">
        <f>VLOOKUP(F404,Rates2,6)*VLOOKUP(F404,Mort_Imp_Survivors,C404-'Mort Imp Cume'!$C$4+2)</f>
        <v>5.540348274534247E-4</v>
      </c>
      <c r="Y404" s="15">
        <f t="shared" si="497"/>
        <v>0.99944596517254658</v>
      </c>
      <c r="Z404" s="121">
        <f>VLOOKUP(F404,Rates2,7)*VLOOKUP(F404,Mort_Imp_Survivors,C404-'Mort Imp Cume'!$C$4+2)</f>
        <v>1.3759124129532798E-3</v>
      </c>
      <c r="AA404" s="15">
        <f t="shared" si="498"/>
        <v>0.99862408758704668</v>
      </c>
      <c r="AB404" s="68">
        <f>PRODUCT(W$4:W403)</f>
        <v>0.83255975225593171</v>
      </c>
      <c r="AC404" s="15">
        <f>PRODUCT(Y$4:Y403)</f>
        <v>0.92178728262392584</v>
      </c>
      <c r="AD404" s="15">
        <f>PRODUCT(AA$4:AA403)</f>
        <v>0.80522258668176117</v>
      </c>
      <c r="AE404" s="15">
        <f t="shared" si="487"/>
        <v>0.76744299165404417</v>
      </c>
      <c r="AF404" s="15">
        <f t="shared" si="488"/>
        <v>6.5116760601887508E-2</v>
      </c>
      <c r="AG404" s="15">
        <f t="shared" si="489"/>
        <v>1.4978032329204189E-3</v>
      </c>
      <c r="AH404" s="15">
        <f t="shared" si="490"/>
        <v>0.1462010106244078</v>
      </c>
      <c r="AI404" s="15">
        <f t="shared" si="499"/>
        <v>2.1239237119660526E-2</v>
      </c>
      <c r="AJ404" s="15">
        <f t="shared" si="500"/>
        <v>1.6257910651822124E-3</v>
      </c>
      <c r="AK404" s="15">
        <f t="shared" si="491"/>
        <v>6.2634993076582542E-4</v>
      </c>
      <c r="AL404">
        <f>IF(AL403&gt;0,AL403+1,IF(AND(B404="January",C404&gt;=Personal!$G$28,F404&lt;=100,AL403=0),1,0))</f>
        <v>77</v>
      </c>
      <c r="AM404">
        <f t="shared" si="501"/>
        <v>1</v>
      </c>
    </row>
    <row r="405" spans="1:39" x14ac:dyDescent="0.2">
      <c r="A405">
        <f t="shared" si="492"/>
        <v>401</v>
      </c>
      <c r="B405" t="str">
        <f t="shared" si="512"/>
        <v>June</v>
      </c>
      <c r="C405">
        <f t="shared" si="484"/>
        <v>2056</v>
      </c>
      <c r="D405">
        <f t="shared" si="514"/>
        <v>205606</v>
      </c>
      <c r="E405">
        <f t="shared" ref="E405:F405" si="519">E393+1</f>
        <v>75</v>
      </c>
      <c r="F405">
        <f t="shared" si="519"/>
        <v>73</v>
      </c>
      <c r="G405" s="11">
        <f>G404*IF($B405="January",(1+IF(C405&gt;Personal!$L$18+1,Calculations!$B$14,Calculations!$B$13)),1)</f>
        <v>3210.4606539091383</v>
      </c>
      <c r="H405" s="11">
        <f>IF(AND(Career!$F$15="Yes",$E405=62,$E404=61),G405,H404*IF($B405="January",(1+IF(C405&gt;Personal!$L$18+1,Calculations!$C$14,Calculations!$C$13)),1))</f>
        <v>2826.283030210825</v>
      </c>
      <c r="I405" s="11">
        <f>H405*(1-'Retiree Assumptions'!$F$8)</f>
        <v>2487.1290665855258</v>
      </c>
      <c r="J405" s="11"/>
      <c r="K405">
        <f>IF(OR(AND(L406=0,L405&gt;0,S405=0,S404&gt;0),AND(L405=0,L404&gt;0,S405&gt;0,S404&gt;0),AND(L394=0,L393&gt;0,S393=0),AND(B405="February",C405&gt;=Personal!$G$28,C405&lt;=Personal!$G$28+5,L404&gt;0),AND(B405="February",MOD(C405-Personal!$G$28,5)=0,L404&gt;0)),K404+1,K404)</f>
        <v>7</v>
      </c>
      <c r="L405">
        <f>IF(AND(C405&gt;=Personal!$G$28,MAX(L$5:L404)&lt;$AO$8,OR(S404&gt;0,S405&gt;0)),L404+1,0)</f>
        <v>78</v>
      </c>
      <c r="M405">
        <f>IF(AND(C405&gt;=Personal!$G$28,MAX(L$5:L404)&lt;$AO$8,OR(S404&gt;0,S405&gt;0)),L404+1,"")</f>
        <v>78</v>
      </c>
      <c r="N405">
        <f t="shared" si="494"/>
        <v>2056</v>
      </c>
      <c r="O405">
        <f t="shared" si="495"/>
        <v>73</v>
      </c>
      <c r="P405" s="11">
        <f t="shared" si="503"/>
        <v>29845.54879902631</v>
      </c>
      <c r="Q405" s="11">
        <f>$AD405*I405/(Calculations!$C$18^(A405-1+Calculations!$B$1/30))</f>
        <v>629.44169745479746</v>
      </c>
      <c r="R405" s="11">
        <f>IF(Q405=0,0,SUM(Q405:Q$1071)*I405/Q405)</f>
        <v>400255.28010869201</v>
      </c>
      <c r="S405" s="11">
        <f>IF(S404&gt;0,MAX((S404+I405/2)*(Calculations!$C$18-1)+S404-I405,0),IF(AND(Personal!$G$28=Valuation!C405,Personal!$G$28&gt;Valuation!C404),Personal!$G$26,0))</f>
        <v>170966.4249704745</v>
      </c>
      <c r="T405">
        <f t="shared" si="486"/>
        <v>1</v>
      </c>
      <c r="U405" s="11"/>
      <c r="V405" s="121">
        <f>VLOOKUP(E405,Rates2,5)*VLOOKUP(E405,Mort_Imp_Retirees,C405-'Mort Imp Cume'!$C$4+2)</f>
        <v>1.9527620219172432E-3</v>
      </c>
      <c r="W405" s="15">
        <f t="shared" si="496"/>
        <v>0.9980472379780827</v>
      </c>
      <c r="X405" s="121">
        <f>VLOOKUP(F405,Rates2,6)*VLOOKUP(F405,Mort_Imp_Survivors,C405-'Mort Imp Cume'!$C$4+2)</f>
        <v>5.540348274534247E-4</v>
      </c>
      <c r="Y405" s="15">
        <f t="shared" si="497"/>
        <v>0.99944596517254658</v>
      </c>
      <c r="Z405" s="121">
        <f>VLOOKUP(F405,Rates2,7)*VLOOKUP(F405,Mort_Imp_Survivors,C405-'Mort Imp Cume'!$C$4+2)</f>
        <v>1.3759124129532798E-3</v>
      </c>
      <c r="AA405" s="15">
        <f t="shared" si="498"/>
        <v>0.99862408758704668</v>
      </c>
      <c r="AB405" s="68">
        <f>PRODUCT(W$4:W404)</f>
        <v>0.83093396119074947</v>
      </c>
      <c r="AC405" s="15">
        <f>PRODUCT(Y$4:Y404)</f>
        <v>0.92127658036584859</v>
      </c>
      <c r="AD405" s="15">
        <f>PRODUCT(AA$4:AA404)</f>
        <v>0.80411467092955535</v>
      </c>
      <c r="AE405" s="15">
        <f t="shared" si="487"/>
        <v>0.76551999827566242</v>
      </c>
      <c r="AF405" s="15">
        <f t="shared" si="488"/>
        <v>6.5413962915087054E-2</v>
      </c>
      <c r="AG405" s="15">
        <f t="shared" si="489"/>
        <v>1.4940501649657334E-3</v>
      </c>
      <c r="AH405" s="15">
        <f t="shared" si="490"/>
        <v>0.14749765407202378</v>
      </c>
      <c r="AI405" s="15">
        <f t="shared" si="499"/>
        <v>2.1568384737226748E-2</v>
      </c>
      <c r="AJ405" s="15">
        <f t="shared" si="500"/>
        <v>1.622616282134552E-3</v>
      </c>
      <c r="AK405" s="15">
        <f t="shared" si="491"/>
        <v>6.2706859327598904E-4</v>
      </c>
      <c r="AL405">
        <f>IF(AL404&gt;0,AL404+1,IF(AND(B405="January",C405&gt;=Personal!$G$28,F405&lt;=100,AL404=0),1,0))</f>
        <v>78</v>
      </c>
      <c r="AM405">
        <f t="shared" si="501"/>
        <v>1</v>
      </c>
    </row>
    <row r="406" spans="1:39" x14ac:dyDescent="0.2">
      <c r="A406">
        <f t="shared" si="492"/>
        <v>402</v>
      </c>
      <c r="B406" t="str">
        <f t="shared" si="512"/>
        <v>July</v>
      </c>
      <c r="C406">
        <f t="shared" si="484"/>
        <v>2056</v>
      </c>
      <c r="D406">
        <f t="shared" si="514"/>
        <v>205607</v>
      </c>
      <c r="E406">
        <f t="shared" ref="E406:F406" si="520">E394+1</f>
        <v>75</v>
      </c>
      <c r="F406">
        <f t="shared" si="520"/>
        <v>73</v>
      </c>
      <c r="G406" s="11">
        <f>G405*IF($B406="January",(1+IF(C406&gt;Personal!$L$18+1,Calculations!$B$14,Calculations!$B$13)),1)</f>
        <v>3210.4606539091383</v>
      </c>
      <c r="H406" s="11">
        <f>IF(AND(Career!$F$15="Yes",$E406=62,$E405=61),G406,H405*IF($B406="January",(1+IF(C406&gt;Personal!$L$18+1,Calculations!$C$14,Calculations!$C$13)),1))</f>
        <v>2826.283030210825</v>
      </c>
      <c r="I406" s="11">
        <f>H406*(1-'Retiree Assumptions'!$F$8)</f>
        <v>2487.1290665855258</v>
      </c>
      <c r="J406" s="11"/>
      <c r="K406">
        <f>IF(OR(AND(L407=0,L406&gt;0,S406=0,S405&gt;0),AND(L406=0,L405&gt;0,S406&gt;0,S405&gt;0),AND(L395=0,L394&gt;0,S394=0),AND(B406="February",C406&gt;=Personal!$G$28,C406&lt;=Personal!$G$28+5,L405&gt;0),AND(B406="February",MOD(C406-Personal!$G$28,5)=0,L405&gt;0)),K405+1,K405)</f>
        <v>7</v>
      </c>
      <c r="L406">
        <f>IF(AND(C406&gt;=Personal!$G$28,MAX(L$5:L405)&lt;$AO$8,OR(S405&gt;0,S406&gt;0)),L405+1,0)</f>
        <v>79</v>
      </c>
      <c r="M406">
        <f>IF(AND(C406&gt;=Personal!$G$28,MAX(L$5:L405)&lt;$AO$8,OR(S405&gt;0,S406&gt;0)),L405+1,"")</f>
        <v>79</v>
      </c>
      <c r="N406">
        <f t="shared" si="494"/>
        <v>2056</v>
      </c>
      <c r="O406">
        <f t="shared" si="495"/>
        <v>73</v>
      </c>
      <c r="P406" s="11">
        <f t="shared" si="503"/>
        <v>29845.54879902631</v>
      </c>
      <c r="Q406" s="11">
        <f>$AD406*I406/(Calculations!$C$18^(A406-1+Calculations!$B$1/30))</f>
        <v>626.76613777626676</v>
      </c>
      <c r="R406" s="11">
        <f>IF(Q406=0,0,SUM(Q406:Q$1071)*I406/Q406)</f>
        <v>399466.1566652371</v>
      </c>
      <c r="S406" s="11">
        <f>IF(S405&gt;0,MAX((S405+I406/2)*(Calculations!$C$18-1)+S405-I406,0),IF(AND(Personal!$G$28=Valuation!C406,Personal!$G$28&gt;Valuation!C405),Personal!$G$26,0))</f>
        <v>168976.47416492036</v>
      </c>
      <c r="T406">
        <f t="shared" si="486"/>
        <v>1</v>
      </c>
      <c r="U406" s="11"/>
      <c r="V406" s="121">
        <f>VLOOKUP(E406,Rates2,5)*VLOOKUP(E406,Mort_Imp_Retirees,C406-'Mort Imp Cume'!$C$4+2)</f>
        <v>1.9527620219172432E-3</v>
      </c>
      <c r="W406" s="15">
        <f t="shared" si="496"/>
        <v>0.9980472379780827</v>
      </c>
      <c r="X406" s="121">
        <f>VLOOKUP(F406,Rates2,6)*VLOOKUP(F406,Mort_Imp_Survivors,C406-'Mort Imp Cume'!$C$4+2)</f>
        <v>5.540348274534247E-4</v>
      </c>
      <c r="Y406" s="15">
        <f t="shared" si="497"/>
        <v>0.99944596517254658</v>
      </c>
      <c r="Z406" s="121">
        <f>VLOOKUP(F406,Rates2,7)*VLOOKUP(F406,Mort_Imp_Survivors,C406-'Mort Imp Cume'!$C$4+2)</f>
        <v>1.3759124129532798E-3</v>
      </c>
      <c r="AA406" s="15">
        <f t="shared" si="498"/>
        <v>0.99862408758704668</v>
      </c>
      <c r="AB406" s="68">
        <f>PRODUCT(W$4:W405)</f>
        <v>0.82931134490861491</v>
      </c>
      <c r="AC406" s="15">
        <f>PRODUCT(Y$4:Y405)</f>
        <v>0.92076616105460873</v>
      </c>
      <c r="AD406" s="15">
        <f>PRODUCT(AA$4:AA405)</f>
        <v>0.80300827957238552</v>
      </c>
      <c r="AE406" s="15">
        <f t="shared" si="487"/>
        <v>0.76360182337053994</v>
      </c>
      <c r="AF406" s="15">
        <f t="shared" si="488"/>
        <v>6.5709521538075022E-2</v>
      </c>
      <c r="AG406" s="15">
        <f t="shared" si="489"/>
        <v>1.4903065011295348E-3</v>
      </c>
      <c r="AH406" s="15">
        <f t="shared" si="490"/>
        <v>0.14878876038387032</v>
      </c>
      <c r="AI406" s="15">
        <f t="shared" si="499"/>
        <v>2.1899894707514717E-2</v>
      </c>
      <c r="AJ406" s="15">
        <f t="shared" si="500"/>
        <v>1.6194476986826551E-3</v>
      </c>
      <c r="AK406" s="15">
        <f t="shared" si="491"/>
        <v>6.2778230677431593E-4</v>
      </c>
      <c r="AL406">
        <f>IF(AL405&gt;0,AL405+1,IF(AND(B406="January",C406&gt;=Personal!$G$28,F406&lt;=100,AL405=0),1,0))</f>
        <v>79</v>
      </c>
      <c r="AM406">
        <f t="shared" si="501"/>
        <v>1</v>
      </c>
    </row>
    <row r="407" spans="1:39" x14ac:dyDescent="0.2">
      <c r="A407">
        <f t="shared" si="492"/>
        <v>403</v>
      </c>
      <c r="B407" t="str">
        <f t="shared" si="512"/>
        <v>August</v>
      </c>
      <c r="C407">
        <f t="shared" si="484"/>
        <v>2056</v>
      </c>
      <c r="D407">
        <f t="shared" si="514"/>
        <v>205608</v>
      </c>
      <c r="E407">
        <f t="shared" ref="E407:F407" si="521">E395+1</f>
        <v>75</v>
      </c>
      <c r="F407">
        <f t="shared" si="521"/>
        <v>73</v>
      </c>
      <c r="G407" s="11">
        <f>G406*IF($B407="January",(1+IF(C407&gt;Personal!$L$18+1,Calculations!$B$14,Calculations!$B$13)),1)</f>
        <v>3210.4606539091383</v>
      </c>
      <c r="H407" s="11">
        <f>IF(AND(Career!$F$15="Yes",$E407=62,$E406=61),G407,H406*IF($B407="January",(1+IF(C407&gt;Personal!$L$18+1,Calculations!$C$14,Calculations!$C$13)),1))</f>
        <v>2826.283030210825</v>
      </c>
      <c r="I407" s="11">
        <f>H407*(1-'Retiree Assumptions'!$F$8)</f>
        <v>2487.1290665855258</v>
      </c>
      <c r="J407" s="11"/>
      <c r="K407">
        <f>IF(OR(AND(L408=0,L407&gt;0,S407=0,S406&gt;0),AND(L407=0,L406&gt;0,S407&gt;0,S406&gt;0),AND(L396=0,L395&gt;0,S395=0),AND(B407="February",C407&gt;=Personal!$G$28,C407&lt;=Personal!$G$28+5,L406&gt;0),AND(B407="February",MOD(C407-Personal!$G$28,5)=0,L406&gt;0)),K406+1,K406)</f>
        <v>7</v>
      </c>
      <c r="L407">
        <f>IF(AND(C407&gt;=Personal!$G$28,MAX(L$5:L406)&lt;$AO$8,OR(S406&gt;0,S407&gt;0)),L406+1,0)</f>
        <v>80</v>
      </c>
      <c r="M407">
        <f>IF(AND(C407&gt;=Personal!$G$28,MAX(L$5:L406)&lt;$AO$8,OR(S406&gt;0,S407&gt;0)),L406+1,"")</f>
        <v>80</v>
      </c>
      <c r="N407">
        <f t="shared" si="494"/>
        <v>2056</v>
      </c>
      <c r="O407">
        <f t="shared" si="495"/>
        <v>73</v>
      </c>
      <c r="P407" s="11">
        <f t="shared" si="503"/>
        <v>29845.54879902631</v>
      </c>
      <c r="Q407" s="11">
        <f>$AD407*I407/(Calculations!$C$18^(A407-1+Calculations!$B$1/30))</f>
        <v>624.10195106464039</v>
      </c>
      <c r="R407" s="11">
        <f>IF(Q407=0,0,SUM(Q407:Q$1071)*I407/Q407)</f>
        <v>398673.66458595544</v>
      </c>
      <c r="S407" s="11">
        <f>IF(S406&gt;0,MAX((S406+I407/2)*(Calculations!$C$18-1)+S406-I407,0),IF(AND(Personal!$G$28=Valuation!C407,Personal!$G$28&gt;Valuation!C406),Personal!$G$26,0))</f>
        <v>166980.77827870107</v>
      </c>
      <c r="T407">
        <f t="shared" si="486"/>
        <v>1</v>
      </c>
      <c r="U407" s="11"/>
      <c r="V407" s="121">
        <f>VLOOKUP(E407,Rates2,5)*VLOOKUP(E407,Mort_Imp_Retirees,C407-'Mort Imp Cume'!$C$4+2)</f>
        <v>1.9527620219172432E-3</v>
      </c>
      <c r="W407" s="15">
        <f t="shared" si="496"/>
        <v>0.9980472379780827</v>
      </c>
      <c r="X407" s="121">
        <f>VLOOKUP(F407,Rates2,6)*VLOOKUP(F407,Mort_Imp_Survivors,C407-'Mort Imp Cume'!$C$4+2)</f>
        <v>5.540348274534247E-4</v>
      </c>
      <c r="Y407" s="15">
        <f t="shared" si="497"/>
        <v>0.99944596517254658</v>
      </c>
      <c r="Z407" s="121">
        <f>VLOOKUP(F407,Rates2,7)*VLOOKUP(F407,Mort_Imp_Survivors,C407-'Mort Imp Cume'!$C$4+2)</f>
        <v>1.3759124129532798E-3</v>
      </c>
      <c r="AA407" s="15">
        <f t="shared" si="498"/>
        <v>0.99862408758704668</v>
      </c>
      <c r="AB407" s="68">
        <f>PRODUCT(W$4:W406)</f>
        <v>0.82769189720993219</v>
      </c>
      <c r="AC407" s="15">
        <f>PRODUCT(Y$4:Y406)</f>
        <v>0.92025602453344391</v>
      </c>
      <c r="AD407" s="15">
        <f>PRODUCT(AA$4:AA406)</f>
        <v>0.80190341051281755</v>
      </c>
      <c r="AE407" s="15">
        <f t="shared" si="487"/>
        <v>0.76168845486495607</v>
      </c>
      <c r="AF407" s="15">
        <f t="shared" si="488"/>
        <v>6.6003442344976099E-2</v>
      </c>
      <c r="AG407" s="15">
        <f t="shared" si="489"/>
        <v>1.4865722178477826E-3</v>
      </c>
      <c r="AH407" s="15">
        <f t="shared" si="490"/>
        <v>0.15007434658267974</v>
      </c>
      <c r="AI407" s="15">
        <f t="shared" si="499"/>
        <v>2.22337562073881E-2</v>
      </c>
      <c r="AJ407" s="15">
        <f t="shared" si="500"/>
        <v>1.6162853027201862E-3</v>
      </c>
      <c r="AK407" s="15">
        <f t="shared" si="491"/>
        <v>6.2849108799333323E-4</v>
      </c>
      <c r="AL407">
        <f>IF(AL406&gt;0,AL406+1,IF(AND(B407="January",C407&gt;=Personal!$G$28,F407&lt;=100,AL406=0),1,0))</f>
        <v>80</v>
      </c>
      <c r="AM407">
        <f t="shared" si="501"/>
        <v>1</v>
      </c>
    </row>
    <row r="408" spans="1:39" x14ac:dyDescent="0.2">
      <c r="A408">
        <f t="shared" si="492"/>
        <v>404</v>
      </c>
      <c r="B408" t="str">
        <f t="shared" si="512"/>
        <v>September</v>
      </c>
      <c r="C408">
        <f t="shared" si="484"/>
        <v>2056</v>
      </c>
      <c r="D408">
        <f t="shared" si="514"/>
        <v>205609</v>
      </c>
      <c r="E408">
        <f t="shared" ref="E408:F408" si="522">E396+1</f>
        <v>75</v>
      </c>
      <c r="F408">
        <f t="shared" si="522"/>
        <v>73</v>
      </c>
      <c r="G408" s="11">
        <f>G407*IF($B408="January",(1+IF(C408&gt;Personal!$L$18+1,Calculations!$B$14,Calculations!$B$13)),1)</f>
        <v>3210.4606539091383</v>
      </c>
      <c r="H408" s="11">
        <f>IF(AND(Career!$F$15="Yes",$E408=62,$E407=61),G408,H407*IF($B408="January",(1+IF(C408&gt;Personal!$L$18+1,Calculations!$C$14,Calculations!$C$13)),1))</f>
        <v>2826.283030210825</v>
      </c>
      <c r="I408" s="11">
        <f>H408*(1-'Retiree Assumptions'!$F$8)</f>
        <v>2487.1290665855258</v>
      </c>
      <c r="J408" s="11"/>
      <c r="K408">
        <f>IF(OR(AND(L409=0,L408&gt;0,S408=0,S407&gt;0),AND(L408=0,L407&gt;0,S408&gt;0,S407&gt;0),AND(L397=0,L396&gt;0,S396=0),AND(B408="February",C408&gt;=Personal!$G$28,C408&lt;=Personal!$G$28+5,L407&gt;0),AND(B408="February",MOD(C408-Personal!$G$28,5)=0,L407&gt;0)),K407+1,K407)</f>
        <v>7</v>
      </c>
      <c r="L408">
        <f>IF(AND(C408&gt;=Personal!$G$28,MAX(L$5:L407)&lt;$AO$8,OR(S407&gt;0,S408&gt;0)),L407+1,0)</f>
        <v>81</v>
      </c>
      <c r="M408">
        <f>IF(AND(C408&gt;=Personal!$G$28,MAX(L$5:L407)&lt;$AO$8,OR(S407&gt;0,S408&gt;0)),L407+1,"")</f>
        <v>81</v>
      </c>
      <c r="N408">
        <f t="shared" si="494"/>
        <v>2056</v>
      </c>
      <c r="O408">
        <f t="shared" si="495"/>
        <v>73</v>
      </c>
      <c r="P408" s="11">
        <f t="shared" si="503"/>
        <v>29845.54879902631</v>
      </c>
      <c r="Q408" s="11">
        <f>$AD408*I408/(Calculations!$C$18^(A408-1+Calculations!$B$1/30))</f>
        <v>621.44908897699509</v>
      </c>
      <c r="R408" s="11">
        <f>IF(Q408=0,0,SUM(Q408:Q$1071)*I408/Q408)</f>
        <v>397877.78949070495</v>
      </c>
      <c r="S408" s="11">
        <f>IF(S407&gt;0,MAX((S407+I408/2)*(Calculations!$C$18-1)+S407-I408,0),IF(AND(Personal!$G$28=Valuation!C408,Personal!$G$28&gt;Valuation!C407),Personal!$G$26,0))</f>
        <v>164979.32072550114</v>
      </c>
      <c r="T408">
        <f t="shared" si="486"/>
        <v>1</v>
      </c>
      <c r="U408" s="11"/>
      <c r="V408" s="121">
        <f>VLOOKUP(E408,Rates2,5)*VLOOKUP(E408,Mort_Imp_Retirees,C408-'Mort Imp Cume'!$C$4+2)</f>
        <v>1.9527620219172432E-3</v>
      </c>
      <c r="W408" s="15">
        <f t="shared" si="496"/>
        <v>0.9980472379780827</v>
      </c>
      <c r="X408" s="121">
        <f>VLOOKUP(F408,Rates2,6)*VLOOKUP(F408,Mort_Imp_Survivors,C408-'Mort Imp Cume'!$C$4+2)</f>
        <v>5.540348274534247E-4</v>
      </c>
      <c r="Y408" s="15">
        <f t="shared" si="497"/>
        <v>0.99944596517254658</v>
      </c>
      <c r="Z408" s="121">
        <f>VLOOKUP(F408,Rates2,7)*VLOOKUP(F408,Mort_Imp_Survivors,C408-'Mort Imp Cume'!$C$4+2)</f>
        <v>1.3759124129532798E-3</v>
      </c>
      <c r="AA408" s="15">
        <f t="shared" si="498"/>
        <v>0.99862408758704668</v>
      </c>
      <c r="AB408" s="68">
        <f>PRODUCT(W$4:W407)</f>
        <v>0.82607561190721202</v>
      </c>
      <c r="AC408" s="15">
        <f>PRODUCT(Y$4:Y407)</f>
        <v>0.91974617064567854</v>
      </c>
      <c r="AD408" s="15">
        <f>PRODUCT(AA$4:AA407)</f>
        <v>0.80080006165630335</v>
      </c>
      <c r="AE408" s="15">
        <f t="shared" si="487"/>
        <v>0.75977988071544389</v>
      </c>
      <c r="AF408" s="15">
        <f t="shared" si="488"/>
        <v>6.629573119176807E-2</v>
      </c>
      <c r="AG408" s="15">
        <f t="shared" si="489"/>
        <v>1.4828472916154816E-3</v>
      </c>
      <c r="AH408" s="15">
        <f t="shared" si="490"/>
        <v>0.15135442964419857</v>
      </c>
      <c r="AI408" s="15">
        <f t="shared" si="499"/>
        <v>2.2569958448589472E-2</v>
      </c>
      <c r="AJ408" s="15">
        <f t="shared" si="500"/>
        <v>1.6131290821644513E-3</v>
      </c>
      <c r="AK408" s="15">
        <f t="shared" si="491"/>
        <v>6.2919495361768126E-4</v>
      </c>
      <c r="AL408">
        <f>IF(AL407&gt;0,AL407+1,IF(AND(B408="January",C408&gt;=Personal!$G$28,F408&lt;=100,AL407=0),1,0))</f>
        <v>81</v>
      </c>
      <c r="AM408">
        <f t="shared" si="501"/>
        <v>1</v>
      </c>
    </row>
    <row r="409" spans="1:39" x14ac:dyDescent="0.2">
      <c r="A409">
        <f t="shared" si="492"/>
        <v>405</v>
      </c>
      <c r="B409" t="str">
        <f t="shared" si="512"/>
        <v>October</v>
      </c>
      <c r="C409">
        <f t="shared" si="484"/>
        <v>2056</v>
      </c>
      <c r="D409">
        <f t="shared" si="514"/>
        <v>205610</v>
      </c>
      <c r="E409">
        <f t="shared" ref="E409:F409" si="523">E397+1</f>
        <v>75</v>
      </c>
      <c r="F409">
        <f t="shared" si="523"/>
        <v>73</v>
      </c>
      <c r="G409" s="11">
        <f>G408*IF($B409="January",(1+IF(C409&gt;Personal!$L$18+1,Calculations!$B$14,Calculations!$B$13)),1)</f>
        <v>3210.4606539091383</v>
      </c>
      <c r="H409" s="11">
        <f>IF(AND(Career!$F$15="Yes",$E409=62,$E408=61),G409,H408*IF($B409="January",(1+IF(C409&gt;Personal!$L$18+1,Calculations!$C$14,Calculations!$C$13)),1))</f>
        <v>2826.283030210825</v>
      </c>
      <c r="I409" s="11">
        <f>H409*(1-'Retiree Assumptions'!$F$8)</f>
        <v>2487.1290665855258</v>
      </c>
      <c r="J409" s="11"/>
      <c r="K409">
        <f>IF(OR(AND(L410=0,L409&gt;0,S409=0,S408&gt;0),AND(L409=0,L408&gt;0,S409&gt;0,S408&gt;0),AND(L398=0,L397&gt;0,S397=0),AND(B409="February",C409&gt;=Personal!$G$28,C409&lt;=Personal!$G$28+5,L408&gt;0),AND(B409="February",MOD(C409-Personal!$G$28,5)=0,L408&gt;0)),K408+1,K408)</f>
        <v>7</v>
      </c>
      <c r="L409">
        <f>IF(AND(C409&gt;=Personal!$G$28,MAX(L$5:L408)&lt;$AO$8,OR(S408&gt;0,S409&gt;0)),L408+1,0)</f>
        <v>82</v>
      </c>
      <c r="M409">
        <f>IF(AND(C409&gt;=Personal!$G$28,MAX(L$5:L408)&lt;$AO$8,OR(S408&gt;0,S409&gt;0)),L408+1,"")</f>
        <v>82</v>
      </c>
      <c r="N409">
        <f t="shared" si="494"/>
        <v>2056</v>
      </c>
      <c r="O409">
        <f t="shared" si="495"/>
        <v>73</v>
      </c>
      <c r="P409" s="11">
        <f t="shared" si="503"/>
        <v>29845.54879902631</v>
      </c>
      <c r="Q409" s="11">
        <f>$AD409*I409/(Calculations!$C$18^(A409-1+Calculations!$B$1/30))</f>
        <v>618.80750337589836</v>
      </c>
      <c r="R409" s="11">
        <f>IF(Q409=0,0,SUM(Q409:Q$1071)*I409/Q409)</f>
        <v>397078.51693795691</v>
      </c>
      <c r="S409" s="11">
        <f>IF(S408&gt;0,MAX((S408+I409/2)*(Calculations!$C$18-1)+S408-I409,0),IF(AND(Personal!$G$28=Valuation!C409,Personal!$G$28&gt;Valuation!C408),Personal!$G$26,0))</f>
        <v>162972.08487111964</v>
      </c>
      <c r="T409">
        <f t="shared" si="486"/>
        <v>1</v>
      </c>
      <c r="U409" s="11"/>
      <c r="V409" s="121">
        <f>VLOOKUP(E409,Rates2,5)*VLOOKUP(E409,Mort_Imp_Retirees,C409-'Mort Imp Cume'!$C$4+2)</f>
        <v>1.9527620219172432E-3</v>
      </c>
      <c r="W409" s="15">
        <f t="shared" si="496"/>
        <v>0.9980472379780827</v>
      </c>
      <c r="X409" s="121">
        <f>VLOOKUP(F409,Rates2,6)*VLOOKUP(F409,Mort_Imp_Survivors,C409-'Mort Imp Cume'!$C$4+2)</f>
        <v>5.540348274534247E-4</v>
      </c>
      <c r="Y409" s="15">
        <f t="shared" si="497"/>
        <v>0.99944596517254658</v>
      </c>
      <c r="Z409" s="121">
        <f>VLOOKUP(F409,Rates2,7)*VLOOKUP(F409,Mort_Imp_Survivors,C409-'Mort Imp Cume'!$C$4+2)</f>
        <v>1.3759124129532798E-3</v>
      </c>
      <c r="AA409" s="15">
        <f t="shared" si="498"/>
        <v>0.99862408758704668</v>
      </c>
      <c r="AB409" s="68">
        <f>PRODUCT(W$4:W408)</f>
        <v>0.82446248282504753</v>
      </c>
      <c r="AC409" s="15">
        <f>PRODUCT(Y$4:Y408)</f>
        <v>0.91923659923472389</v>
      </c>
      <c r="AD409" s="15">
        <f>PRODUCT(AA$4:AA408)</f>
        <v>0.79969823091117664</v>
      </c>
      <c r="AE409" s="15">
        <f t="shared" si="487"/>
        <v>0.75787608890871361</v>
      </c>
      <c r="AF409" s="15">
        <f t="shared" si="488"/>
        <v>6.6586393916333877E-2</v>
      </c>
      <c r="AG409" s="15">
        <f t="shared" si="489"/>
        <v>1.479131698986533E-3</v>
      </c>
      <c r="AH409" s="15">
        <f t="shared" si="490"/>
        <v>0.15262902649731114</v>
      </c>
      <c r="AI409" s="15">
        <f t="shared" si="499"/>
        <v>2.2908490677641391E-2</v>
      </c>
      <c r="AJ409" s="15">
        <f t="shared" si="500"/>
        <v>1.6099790249563502E-3</v>
      </c>
      <c r="AK409" s="15">
        <f t="shared" si="491"/>
        <v>6.2989392028424092E-4</v>
      </c>
      <c r="AL409">
        <f>IF(AL408&gt;0,AL408+1,IF(AND(B409="January",C409&gt;=Personal!$G$28,F409&lt;=100,AL408=0),1,0))</f>
        <v>82</v>
      </c>
      <c r="AM409">
        <f t="shared" si="501"/>
        <v>1</v>
      </c>
    </row>
    <row r="410" spans="1:39" x14ac:dyDescent="0.2">
      <c r="A410">
        <f t="shared" si="492"/>
        <v>406</v>
      </c>
      <c r="B410" t="str">
        <f t="shared" si="512"/>
        <v>November</v>
      </c>
      <c r="C410">
        <f t="shared" si="484"/>
        <v>2056</v>
      </c>
      <c r="D410">
        <f t="shared" si="514"/>
        <v>205611</v>
      </c>
      <c r="E410">
        <f t="shared" ref="E410:F410" si="524">E398+1</f>
        <v>75</v>
      </c>
      <c r="F410">
        <f t="shared" si="524"/>
        <v>73</v>
      </c>
      <c r="G410" s="11">
        <f>G409*IF($B410="January",(1+IF(C410&gt;Personal!$L$18+1,Calculations!$B$14,Calculations!$B$13)),1)</f>
        <v>3210.4606539091383</v>
      </c>
      <c r="H410" s="11">
        <f>IF(AND(Career!$F$15="Yes",$E410=62,$E409=61),G410,H409*IF($B410="January",(1+IF(C410&gt;Personal!$L$18+1,Calculations!$C$14,Calculations!$C$13)),1))</f>
        <v>2826.283030210825</v>
      </c>
      <c r="I410" s="11">
        <f>H410*(1-'Retiree Assumptions'!$F$8)</f>
        <v>2487.1290665855258</v>
      </c>
      <c r="J410" s="11"/>
      <c r="K410">
        <f>IF(OR(AND(L411=0,L410&gt;0,S410=0,S409&gt;0),AND(L410=0,L409&gt;0,S410&gt;0,S409&gt;0),AND(L399=0,L398&gt;0,S398=0),AND(B410="February",C410&gt;=Personal!$G$28,C410&lt;=Personal!$G$28+5,L409&gt;0),AND(B410="February",MOD(C410-Personal!$G$28,5)=0,L409&gt;0)),K409+1,K409)</f>
        <v>7</v>
      </c>
      <c r="L410">
        <f>IF(AND(C410&gt;=Personal!$G$28,MAX(L$5:L409)&lt;$AO$8,OR(S409&gt;0,S410&gt;0)),L409+1,0)</f>
        <v>83</v>
      </c>
      <c r="M410">
        <f>IF(AND(C410&gt;=Personal!$G$28,MAX(L$5:L409)&lt;$AO$8,OR(S409&gt;0,S410&gt;0)),L409+1,"")</f>
        <v>83</v>
      </c>
      <c r="N410">
        <f t="shared" si="494"/>
        <v>2056</v>
      </c>
      <c r="O410">
        <f t="shared" si="495"/>
        <v>73</v>
      </c>
      <c r="P410" s="11">
        <f t="shared" si="503"/>
        <v>29845.54879902631</v>
      </c>
      <c r="Q410" s="11">
        <f>$AD410*I410/(Calculations!$C$18^(A410-1+Calculations!$B$1/30))</f>
        <v>616.1771463285346</v>
      </c>
      <c r="R410" s="11">
        <f>IF(Q410=0,0,SUM(Q410:Q$1071)*I410/Q410)</f>
        <v>396275.83242453419</v>
      </c>
      <c r="S410" s="11">
        <f>IF(S409&gt;0,MAX((S409+I410/2)*(Calculations!$C$18-1)+S409-I410,0),IF(AND(Personal!$G$28=Valuation!C410,Personal!$G$28&gt;Valuation!C409),Personal!$G$26,0))</f>
        <v>160959.05403333192</v>
      </c>
      <c r="T410">
        <f t="shared" si="486"/>
        <v>1</v>
      </c>
      <c r="U410" s="11"/>
      <c r="V410" s="121">
        <f>VLOOKUP(E410,Rates2,5)*VLOOKUP(E410,Mort_Imp_Retirees,C410-'Mort Imp Cume'!$C$4+2)</f>
        <v>1.9527620219172432E-3</v>
      </c>
      <c r="W410" s="15">
        <f t="shared" si="496"/>
        <v>0.9980472379780827</v>
      </c>
      <c r="X410" s="121">
        <f>VLOOKUP(F410,Rates2,6)*VLOOKUP(F410,Mort_Imp_Survivors,C410-'Mort Imp Cume'!$C$4+2)</f>
        <v>5.540348274534247E-4</v>
      </c>
      <c r="Y410" s="15">
        <f t="shared" si="497"/>
        <v>0.99944596517254658</v>
      </c>
      <c r="Z410" s="121">
        <f>VLOOKUP(F410,Rates2,7)*VLOOKUP(F410,Mort_Imp_Survivors,C410-'Mort Imp Cume'!$C$4+2)</f>
        <v>1.3759124129532798E-3</v>
      </c>
      <c r="AA410" s="15">
        <f t="shared" si="498"/>
        <v>0.99862408758704668</v>
      </c>
      <c r="AB410" s="68">
        <f>PRODUCT(W$4:W409)</f>
        <v>0.82285250380009112</v>
      </c>
      <c r="AC410" s="15">
        <f>PRODUCT(Y$4:Y409)</f>
        <v>0.91872731014407805</v>
      </c>
      <c r="AD410" s="15">
        <f>PRODUCT(AA$4:AA409)</f>
        <v>0.79859791618864917</v>
      </c>
      <c r="AE410" s="15">
        <f t="shared" si="487"/>
        <v>0.75597706746157745</v>
      </c>
      <c r="AF410" s="15">
        <f t="shared" si="488"/>
        <v>6.6875436338513644E-2</v>
      </c>
      <c r="AG410" s="15">
        <f t="shared" si="489"/>
        <v>1.4754254165735875E-3</v>
      </c>
      <c r="AH410" s="15">
        <f t="shared" si="490"/>
        <v>0.15389815402416304</v>
      </c>
      <c r="AI410" s="15">
        <f t="shared" si="499"/>
        <v>2.3249342175745868E-2</v>
      </c>
      <c r="AJ410" s="15">
        <f t="shared" si="500"/>
        <v>1.6068351190603319E-3</v>
      </c>
      <c r="AK410" s="15">
        <f t="shared" si="491"/>
        <v>6.305880045822627E-4</v>
      </c>
      <c r="AL410">
        <f>IF(AL409&gt;0,AL409+1,IF(AND(B410="January",C410&gt;=Personal!$G$28,F410&lt;=100,AL409=0),1,0))</f>
        <v>83</v>
      </c>
      <c r="AM410">
        <f t="shared" si="501"/>
        <v>1</v>
      </c>
    </row>
    <row r="411" spans="1:39" x14ac:dyDescent="0.2">
      <c r="A411">
        <f t="shared" si="492"/>
        <v>407</v>
      </c>
      <c r="B411" t="str">
        <f t="shared" si="512"/>
        <v>December</v>
      </c>
      <c r="C411">
        <f t="shared" si="484"/>
        <v>2056</v>
      </c>
      <c r="D411">
        <f t="shared" si="514"/>
        <v>205612</v>
      </c>
      <c r="E411">
        <f t="shared" ref="E411:F411" si="525">E399+1</f>
        <v>75</v>
      </c>
      <c r="F411">
        <f t="shared" si="525"/>
        <v>73</v>
      </c>
      <c r="G411" s="11">
        <f>G410*IF($B411="January",(1+IF(C411&gt;Personal!$L$18+1,Calculations!$B$14,Calculations!$B$13)),1)</f>
        <v>3210.4606539091383</v>
      </c>
      <c r="H411" s="11">
        <f>IF(AND(Career!$F$15="Yes",$E411=62,$E410=61),G411,H410*IF($B411="January",(1+IF(C411&gt;Personal!$L$18+1,Calculations!$C$14,Calculations!$C$13)),1))</f>
        <v>2826.283030210825</v>
      </c>
      <c r="I411" s="11">
        <f>H411*(1-'Retiree Assumptions'!$F$8)</f>
        <v>2487.1290665855258</v>
      </c>
      <c r="J411" s="11"/>
      <c r="K411">
        <f>IF(OR(AND(L412=0,L411&gt;0,S411=0,S410&gt;0),AND(L411=0,L410&gt;0,S411&gt;0,S410&gt;0),AND(L400=0,L399&gt;0,S399=0),AND(B411="February",C411&gt;=Personal!$G$28,C411&lt;=Personal!$G$28+5,L410&gt;0),AND(B411="February",MOD(C411-Personal!$G$28,5)=0,L410&gt;0)),K410+1,K410)</f>
        <v>7</v>
      </c>
      <c r="L411">
        <f>IF(AND(C411&gt;=Personal!$G$28,MAX(L$5:L410)&lt;$AO$8,OR(S410&gt;0,S411&gt;0)),L410+1,0)</f>
        <v>84</v>
      </c>
      <c r="M411">
        <f>IF(AND(C411&gt;=Personal!$G$28,MAX(L$5:L410)&lt;$AO$8,OR(S410&gt;0,S411&gt;0)),L410+1,"")</f>
        <v>84</v>
      </c>
      <c r="N411">
        <f t="shared" si="494"/>
        <v>2056</v>
      </c>
      <c r="O411">
        <f t="shared" si="495"/>
        <v>73</v>
      </c>
      <c r="P411" s="11">
        <f t="shared" si="503"/>
        <v>29845.54879902631</v>
      </c>
      <c r="Q411" s="11">
        <f>$AD411*I411/(Calculations!$C$18^(A411-1+Calculations!$B$1/30))</f>
        <v>613.55797010583592</v>
      </c>
      <c r="R411" s="11">
        <f>IF(Q411=0,0,SUM(Q411:Q$1071)*I411/Q411)</f>
        <v>395469.72138534812</v>
      </c>
      <c r="S411" s="11">
        <f>IF(S410&gt;0,MAX((S410+I411/2)*(Calculations!$C$18-1)+S410-I411,0),IF(AND(Personal!$G$28=Valuation!C411,Personal!$G$28&gt;Valuation!C410),Personal!$G$26,0))</f>
        <v>158940.21148175094</v>
      </c>
      <c r="T411">
        <f t="shared" si="486"/>
        <v>1</v>
      </c>
      <c r="U411" s="11"/>
      <c r="V411" s="121">
        <f>VLOOKUP(E411,Rates2,5)*VLOOKUP(E411,Mort_Imp_Retirees,C411-'Mort Imp Cume'!$C$4+2)</f>
        <v>1.9527620219172432E-3</v>
      </c>
      <c r="W411" s="15">
        <f t="shared" si="496"/>
        <v>0.9980472379780827</v>
      </c>
      <c r="X411" s="121">
        <f>VLOOKUP(F411,Rates2,6)*VLOOKUP(F411,Mort_Imp_Survivors,C411-'Mort Imp Cume'!$C$4+2)</f>
        <v>5.540348274534247E-4</v>
      </c>
      <c r="Y411" s="15">
        <f t="shared" si="497"/>
        <v>0.99944596517254658</v>
      </c>
      <c r="Z411" s="121">
        <f>VLOOKUP(F411,Rates2,7)*VLOOKUP(F411,Mort_Imp_Survivors,C411-'Mort Imp Cume'!$C$4+2)</f>
        <v>1.3759124129532798E-3</v>
      </c>
      <c r="AA411" s="15">
        <f t="shared" si="498"/>
        <v>0.99862408758704668</v>
      </c>
      <c r="AB411" s="68">
        <f>PRODUCT(W$4:W410)</f>
        <v>0.82124566868103077</v>
      </c>
      <c r="AC411" s="15">
        <f>PRODUCT(Y$4:Y410)</f>
        <v>0.91821830321732567</v>
      </c>
      <c r="AD411" s="15">
        <f>PRODUCT(AA$4:AA410)</f>
        <v>0.7974991154028066</v>
      </c>
      <c r="AE411" s="15">
        <f t="shared" si="487"/>
        <v>0.75408280442087405</v>
      </c>
      <c r="AF411" s="15">
        <f t="shared" si="488"/>
        <v>6.7162864260156677E-2</v>
      </c>
      <c r="AG411" s="15">
        <f t="shared" si="489"/>
        <v>1.4717284210478973E-3</v>
      </c>
      <c r="AH411" s="15">
        <f t="shared" si="490"/>
        <v>0.15516182906028417</v>
      </c>
      <c r="AI411" s="15">
        <f t="shared" si="499"/>
        <v>2.3592502258685116E-2</v>
      </c>
      <c r="AJ411" s="15">
        <f t="shared" si="500"/>
        <v>1.6036973524643481E-3</v>
      </c>
      <c r="AK411" s="15">
        <f t="shared" si="491"/>
        <v>6.312772230534935E-4</v>
      </c>
      <c r="AL411">
        <f>IF(AL410&gt;0,AL410+1,IF(AND(B411="January",C411&gt;=Personal!$G$28,F411&lt;=100,AL410=0),1,0))</f>
        <v>84</v>
      </c>
      <c r="AM411">
        <f t="shared" si="501"/>
        <v>1</v>
      </c>
    </row>
    <row r="412" spans="1:39" x14ac:dyDescent="0.2">
      <c r="A412">
        <f t="shared" si="492"/>
        <v>408</v>
      </c>
      <c r="B412" t="str">
        <f t="shared" si="512"/>
        <v>January</v>
      </c>
      <c r="C412">
        <f t="shared" si="484"/>
        <v>2057</v>
      </c>
      <c r="D412">
        <f t="shared" si="514"/>
        <v>205701</v>
      </c>
      <c r="E412">
        <f t="shared" ref="E412:F412" si="526">E400+1</f>
        <v>76</v>
      </c>
      <c r="F412">
        <f t="shared" si="526"/>
        <v>74</v>
      </c>
      <c r="G412" s="11">
        <f>G411*IF($B412="January",(1+IF(C412&gt;Personal!$L$18+1,Calculations!$B$14,Calculations!$B$13)),1)</f>
        <v>3290.7221702568663</v>
      </c>
      <c r="H412" s="11">
        <f>IF(AND(Career!$F$15="Yes",$E412=62,$E411=61),G412,H411*IF($B412="January",(1+IF(C412&gt;Personal!$L$18+1,Calculations!$C$14,Calculations!$C$13)),1))</f>
        <v>2868.6772756639871</v>
      </c>
      <c r="I412" s="11">
        <f>H412*(1-'Retiree Assumptions'!$F$8)</f>
        <v>2524.4360025843084</v>
      </c>
      <c r="J412" s="11"/>
      <c r="K412">
        <f>IF(OR(AND(L413=0,L412&gt;0,S412=0,S411&gt;0),AND(L412=0,L411&gt;0,S412&gt;0,S411&gt;0),AND(L401=0,L400&gt;0,S400=0),AND(B412="February",C412&gt;=Personal!$G$28,C412&lt;=Personal!$G$28+5,L411&gt;0),AND(B412="February",MOD(C412-Personal!$G$28,5)=0,L411&gt;0)),K411+1,K411)</f>
        <v>7</v>
      </c>
      <c r="L412">
        <f>IF(AND(C412&gt;=Personal!$G$28,MAX(L$5:L411)&lt;$AO$8,OR(S411&gt;0,S412&gt;0)),L411+1,0)</f>
        <v>85</v>
      </c>
      <c r="M412">
        <f>IF(AND(C412&gt;=Personal!$G$28,MAX(L$5:L411)&lt;$AO$8,OR(S411&gt;0,S412&gt;0)),L411+1,"")</f>
        <v>85</v>
      </c>
      <c r="N412">
        <f t="shared" si="494"/>
        <v>2057</v>
      </c>
      <c r="O412">
        <f t="shared" si="495"/>
        <v>74</v>
      </c>
      <c r="P412" s="11">
        <f t="shared" si="503"/>
        <v>30293.232031011699</v>
      </c>
      <c r="Q412" s="11">
        <f>$AD412*I412/(Calculations!$C$18^(A412-1+Calculations!$B$1/30))</f>
        <v>620.11417608933959</v>
      </c>
      <c r="R412" s="11">
        <f>IF(Q412=0,0,SUM(Q412:Q$1071)*I412/Q412)</f>
        <v>394660.16919313394</v>
      </c>
      <c r="S412" s="11">
        <f>IF(S411&gt;0,MAX((S411+I412/2)*(Calculations!$C$18-1)+S411-I412,0),IF(AND(Personal!$G$28=Valuation!C412,Personal!$G$28&gt;Valuation!C411),Personal!$G$26,0))</f>
        <v>156878.2873551205</v>
      </c>
      <c r="T412">
        <f t="shared" si="486"/>
        <v>1</v>
      </c>
      <c r="U412" s="11"/>
      <c r="V412" s="121">
        <f>VLOOKUP(E412,Rates2,5)*VLOOKUP(E412,Mort_Imp_Retirees,C412-'Mort Imp Cume'!$C$4+2)</f>
        <v>2.2367442091474764E-3</v>
      </c>
      <c r="W412" s="15">
        <f t="shared" si="496"/>
        <v>0.99776325579085257</v>
      </c>
      <c r="X412" s="121">
        <f>VLOOKUP(F412,Rates2,6)*VLOOKUP(F412,Mort_Imp_Survivors,C412-'Mort Imp Cume'!$C$4+2)</f>
        <v>6.103639121075227E-4</v>
      </c>
      <c r="Y412" s="15">
        <f t="shared" si="497"/>
        <v>0.99938963608789244</v>
      </c>
      <c r="Z412" s="121">
        <f>VLOOKUP(F412,Rates2,7)*VLOOKUP(F412,Mort_Imp_Survivors,C412-'Mort Imp Cume'!$C$4+2)</f>
        <v>1.4803266704199558E-3</v>
      </c>
      <c r="AA412" s="15">
        <f t="shared" si="498"/>
        <v>0.99851967332958003</v>
      </c>
      <c r="AB412" s="68">
        <f>PRODUCT(W$4:W411)</f>
        <v>0.81964197132856642</v>
      </c>
      <c r="AC412" s="15">
        <f>PRODUCT(Y$4:Y411)</f>
        <v>0.91770957829813804</v>
      </c>
      <c r="AD412" s="15">
        <f>PRODUCT(AA$4:AA411)</f>
        <v>0.79640182647060465</v>
      </c>
      <c r="AE412" s="15">
        <f t="shared" si="487"/>
        <v>0.75219328786339323</v>
      </c>
      <c r="AF412" s="15">
        <f t="shared" si="488"/>
        <v>6.7448683465173187E-2</v>
      </c>
      <c r="AG412" s="15">
        <f t="shared" si="489"/>
        <v>1.6814370654907517E-3</v>
      </c>
      <c r="AH412" s="15">
        <f t="shared" si="490"/>
        <v>0.15642006839471148</v>
      </c>
      <c r="AI412" s="15">
        <f t="shared" si="499"/>
        <v>2.3937960276722098E-2</v>
      </c>
      <c r="AJ412" s="15">
        <f t="shared" si="500"/>
        <v>1.8333294329433928E-3</v>
      </c>
      <c r="AK412" s="15">
        <f t="shared" si="491"/>
        <v>6.9066443687492568E-4</v>
      </c>
      <c r="AL412">
        <f>IF(AL411&gt;0,AL411+1,IF(AND(B412="January",C412&gt;=Personal!$G$28,F412&lt;=100,AL411=0),1,0))</f>
        <v>85</v>
      </c>
      <c r="AM412">
        <f t="shared" si="501"/>
        <v>1</v>
      </c>
    </row>
    <row r="413" spans="1:39" x14ac:dyDescent="0.2">
      <c r="A413">
        <f t="shared" si="492"/>
        <v>409</v>
      </c>
      <c r="B413" t="str">
        <f t="shared" si="512"/>
        <v>February</v>
      </c>
      <c r="C413">
        <f t="shared" si="484"/>
        <v>2057</v>
      </c>
      <c r="D413">
        <f t="shared" si="514"/>
        <v>205702</v>
      </c>
      <c r="E413">
        <f t="shared" ref="E413:F413" si="527">E401+1</f>
        <v>76</v>
      </c>
      <c r="F413">
        <f t="shared" si="527"/>
        <v>74</v>
      </c>
      <c r="G413" s="11">
        <f>G412*IF($B413="January",(1+IF(C413&gt;Personal!$L$18+1,Calculations!$B$14,Calculations!$B$13)),1)</f>
        <v>3290.7221702568663</v>
      </c>
      <c r="H413" s="11">
        <f>IF(AND(Career!$F$15="Yes",$E413=62,$E412=61),G413,H412*IF($B413="January",(1+IF(C413&gt;Personal!$L$18+1,Calculations!$C$14,Calculations!$C$13)),1))</f>
        <v>2868.6772756639871</v>
      </c>
      <c r="I413" s="11">
        <f>H413*(1-'Retiree Assumptions'!$F$8)</f>
        <v>2524.4360025843084</v>
      </c>
      <c r="J413" s="11"/>
      <c r="K413">
        <f>IF(OR(AND(L414=0,L413&gt;0,S413=0,S412&gt;0),AND(L413=0,L412&gt;0,S413&gt;0,S412&gt;0),AND(L402=0,L401&gt;0,S401=0),AND(B413="February",C413&gt;=Personal!$G$28,C413&lt;=Personal!$G$28+5,L412&gt;0),AND(B413="February",MOD(C413-Personal!$G$28,5)=0,L412&gt;0)),K412+1,K412)</f>
        <v>7</v>
      </c>
      <c r="L413">
        <f>IF(AND(C413&gt;=Personal!$G$28,MAX(L$5:L412)&lt;$AO$8,OR(S412&gt;0,S413&gt;0)),L412+1,0)</f>
        <v>86</v>
      </c>
      <c r="M413">
        <f>IF(AND(C413&gt;=Personal!$G$28,MAX(L$5:L412)&lt;$AO$8,OR(S412&gt;0,S413&gt;0)),L412+1,"")</f>
        <v>86</v>
      </c>
      <c r="N413">
        <f t="shared" si="494"/>
        <v>2057</v>
      </c>
      <c r="O413">
        <f t="shared" si="495"/>
        <v>74</v>
      </c>
      <c r="P413" s="11">
        <f t="shared" si="503"/>
        <v>30293.232031011699</v>
      </c>
      <c r="Q413" s="11">
        <f>$AD413*I413/(Calculations!$C$18^(A413-1+Calculations!$B$1/30))</f>
        <v>617.41370241849984</v>
      </c>
      <c r="R413" s="11">
        <f>IF(Q413=0,0,SUM(Q413:Q$1071)*I413/Q413)</f>
        <v>393850.87527231505</v>
      </c>
      <c r="S413" s="11">
        <f>IF(S412&gt;0,MAX((S412+I413/2)*(Calculations!$C$18-1)+S412-I413,0),IF(AND(Personal!$G$28=Valuation!C413,Personal!$G$28&gt;Valuation!C412),Personal!$G$26,0))</f>
        <v>154810.41035749452</v>
      </c>
      <c r="T413">
        <f t="shared" si="486"/>
        <v>1</v>
      </c>
      <c r="U413" s="11"/>
      <c r="V413" s="121">
        <f>VLOOKUP(E413,Rates2,5)*VLOOKUP(E413,Mort_Imp_Retirees,C413-'Mort Imp Cume'!$C$4+2)</f>
        <v>2.2367442091474764E-3</v>
      </c>
      <c r="W413" s="15">
        <f t="shared" si="496"/>
        <v>0.99776325579085257</v>
      </c>
      <c r="X413" s="121">
        <f>VLOOKUP(F413,Rates2,6)*VLOOKUP(F413,Mort_Imp_Survivors,C413-'Mort Imp Cume'!$C$4+2)</f>
        <v>6.103639121075227E-4</v>
      </c>
      <c r="Y413" s="15">
        <f t="shared" si="497"/>
        <v>0.99938963608789244</v>
      </c>
      <c r="Z413" s="121">
        <f>VLOOKUP(F413,Rates2,7)*VLOOKUP(F413,Mort_Imp_Survivors,C413-'Mort Imp Cume'!$C$4+2)</f>
        <v>1.4803266704199558E-3</v>
      </c>
      <c r="AA413" s="15">
        <f t="shared" si="498"/>
        <v>0.99851967332958003</v>
      </c>
      <c r="AB413" s="68">
        <f>PRODUCT(W$4:W412)</f>
        <v>0.81780864189562308</v>
      </c>
      <c r="AC413" s="15">
        <f>PRODUCT(Y$4:Y412)</f>
        <v>0.91714944148974942</v>
      </c>
      <c r="AD413" s="15">
        <f>PRODUCT(AA$4:AA412)</f>
        <v>0.79522289160650905</v>
      </c>
      <c r="AE413" s="15">
        <f t="shared" si="487"/>
        <v>0.75005273916006121</v>
      </c>
      <c r="AF413" s="15">
        <f t="shared" si="488"/>
        <v>6.7755902735561882E-2</v>
      </c>
      <c r="AG413" s="15">
        <f t="shared" si="489"/>
        <v>1.676652127911085E-3</v>
      </c>
      <c r="AH413" s="15">
        <f t="shared" si="490"/>
        <v>0.15786995266116863</v>
      </c>
      <c r="AI413" s="15">
        <f t="shared" si="499"/>
        <v>2.4321405443208294E-2</v>
      </c>
      <c r="AJ413" s="15">
        <f t="shared" si="500"/>
        <v>1.8292287439507973E-3</v>
      </c>
      <c r="AK413" s="15">
        <f t="shared" si="491"/>
        <v>6.9150422554296203E-4</v>
      </c>
      <c r="AL413">
        <f>IF(AL412&gt;0,AL412+1,IF(AND(B413="January",C413&gt;=Personal!$G$28,F413&lt;=100,AL412=0),1,0))</f>
        <v>86</v>
      </c>
      <c r="AM413">
        <f t="shared" si="501"/>
        <v>1</v>
      </c>
    </row>
    <row r="414" spans="1:39" x14ac:dyDescent="0.2">
      <c r="A414">
        <f t="shared" si="492"/>
        <v>410</v>
      </c>
      <c r="B414" t="str">
        <f t="shared" si="512"/>
        <v>March</v>
      </c>
      <c r="C414">
        <f t="shared" si="484"/>
        <v>2057</v>
      </c>
      <c r="D414">
        <f t="shared" si="514"/>
        <v>205703</v>
      </c>
      <c r="E414">
        <f t="shared" ref="E414:F414" si="528">E402+1</f>
        <v>76</v>
      </c>
      <c r="F414">
        <f t="shared" si="528"/>
        <v>74</v>
      </c>
      <c r="G414" s="11">
        <f>G413*IF($B414="January",(1+IF(C414&gt;Personal!$L$18+1,Calculations!$B$14,Calculations!$B$13)),1)</f>
        <v>3290.7221702568663</v>
      </c>
      <c r="H414" s="11">
        <f>IF(AND(Career!$F$15="Yes",$E414=62,$E413=61),G414,H413*IF($B414="January",(1+IF(C414&gt;Personal!$L$18+1,Calculations!$C$14,Calculations!$C$13)),1))</f>
        <v>2868.6772756639871</v>
      </c>
      <c r="I414" s="11">
        <f>H414*(1-'Retiree Assumptions'!$F$8)</f>
        <v>2524.4360025843084</v>
      </c>
      <c r="J414" s="11"/>
      <c r="K414">
        <f>IF(OR(AND(L415=0,L414&gt;0,S414=0,S413&gt;0),AND(L414=0,L413&gt;0,S414&gt;0,S413&gt;0),AND(L403=0,L402&gt;0,S402=0),AND(B414="February",C414&gt;=Personal!$G$28,C414&lt;=Personal!$G$28+5,L413&gt;0),AND(B414="February",MOD(C414-Personal!$G$28,5)=0,L413&gt;0)),K413+1,K413)</f>
        <v>7</v>
      </c>
      <c r="L414">
        <f>IF(AND(C414&gt;=Personal!$G$28,MAX(L$5:L413)&lt;$AO$8,OR(S413&gt;0,S414&gt;0)),L413+1,0)</f>
        <v>87</v>
      </c>
      <c r="M414">
        <f>IF(AND(C414&gt;=Personal!$G$28,MAX(L$5:L413)&lt;$AO$8,OR(S413&gt;0,S414&gt;0)),L413+1,"")</f>
        <v>87</v>
      </c>
      <c r="N414">
        <f t="shared" si="494"/>
        <v>2057</v>
      </c>
      <c r="O414">
        <f t="shared" si="495"/>
        <v>74</v>
      </c>
      <c r="P414" s="11">
        <f t="shared" si="503"/>
        <v>30293.232031011699</v>
      </c>
      <c r="Q414" s="11">
        <f>$AD414*I414/(Calculations!$C$18^(A414-1+Calculations!$B$1/30))</f>
        <v>614.72498877239104</v>
      </c>
      <c r="R414" s="11">
        <f>IF(Q414=0,0,SUM(Q414:Q$1071)*I414/Q414)</f>
        <v>393038.04162292107</v>
      </c>
      <c r="S414" s="11">
        <f>IF(S413&gt;0,MAX((S413+I414/2)*(Calculations!$C$18-1)+S413-I414,0),IF(AND(Personal!$G$28=Valuation!C414,Personal!$G$28&gt;Valuation!C413),Personal!$G$26,0))</f>
        <v>152736.56330265716</v>
      </c>
      <c r="T414">
        <f t="shared" si="486"/>
        <v>1</v>
      </c>
      <c r="U414" s="11"/>
      <c r="V414" s="121">
        <f>VLOOKUP(E414,Rates2,5)*VLOOKUP(E414,Mort_Imp_Retirees,C414-'Mort Imp Cume'!$C$4+2)</f>
        <v>2.2367442091474764E-3</v>
      </c>
      <c r="W414" s="15">
        <f t="shared" si="496"/>
        <v>0.99776325579085257</v>
      </c>
      <c r="X414" s="121">
        <f>VLOOKUP(F414,Rates2,6)*VLOOKUP(F414,Mort_Imp_Survivors,C414-'Mort Imp Cume'!$C$4+2)</f>
        <v>6.103639121075227E-4</v>
      </c>
      <c r="Y414" s="15">
        <f t="shared" si="497"/>
        <v>0.99938963608789244</v>
      </c>
      <c r="Z414" s="121">
        <f>VLOOKUP(F414,Rates2,7)*VLOOKUP(F414,Mort_Imp_Survivors,C414-'Mort Imp Cume'!$C$4+2)</f>
        <v>1.4803266704199558E-3</v>
      </c>
      <c r="AA414" s="15">
        <f t="shared" si="498"/>
        <v>0.99851967332958003</v>
      </c>
      <c r="AB414" s="68">
        <f>PRODUCT(W$4:W413)</f>
        <v>0.81597941315167233</v>
      </c>
      <c r="AC414" s="15">
        <f>PRODUCT(Y$4:Y413)</f>
        <v>0.91658964656865449</v>
      </c>
      <c r="AD414" s="15">
        <f>PRODUCT(AA$4:AA413)</f>
        <v>0.79404570195113544</v>
      </c>
      <c r="AE414" s="15">
        <f t="shared" si="487"/>
        <v>0.74791828190798948</v>
      </c>
      <c r="AF414" s="15">
        <f t="shared" si="488"/>
        <v>6.806113124368289E-2</v>
      </c>
      <c r="AG414" s="15">
        <f t="shared" si="489"/>
        <v>1.6718808070335304E-3</v>
      </c>
      <c r="AH414" s="15">
        <f t="shared" si="490"/>
        <v>0.15931290568769743</v>
      </c>
      <c r="AI414" s="15">
        <f t="shared" si="499"/>
        <v>2.4707681160630185E-2</v>
      </c>
      <c r="AJ414" s="15">
        <f t="shared" si="500"/>
        <v>1.8251372271505593E-3</v>
      </c>
      <c r="AK414" s="15">
        <f t="shared" si="491"/>
        <v>6.9233747171369513E-4</v>
      </c>
      <c r="AL414">
        <f>IF(AL413&gt;0,AL413+1,IF(AND(B414="January",C414&gt;=Personal!$G$28,F414&lt;=100,AL413=0),1,0))</f>
        <v>87</v>
      </c>
      <c r="AM414">
        <f t="shared" si="501"/>
        <v>1</v>
      </c>
    </row>
    <row r="415" spans="1:39" x14ac:dyDescent="0.2">
      <c r="A415">
        <f t="shared" si="492"/>
        <v>411</v>
      </c>
      <c r="B415" t="str">
        <f t="shared" si="512"/>
        <v>April</v>
      </c>
      <c r="C415">
        <f t="shared" si="484"/>
        <v>2057</v>
      </c>
      <c r="D415">
        <f t="shared" si="514"/>
        <v>205704</v>
      </c>
      <c r="E415">
        <f t="shared" ref="E415:F415" si="529">E403+1</f>
        <v>76</v>
      </c>
      <c r="F415">
        <f t="shared" si="529"/>
        <v>74</v>
      </c>
      <c r="G415" s="11">
        <f>G414*IF($B415="January",(1+IF(C415&gt;Personal!$L$18+1,Calculations!$B$14,Calculations!$B$13)),1)</f>
        <v>3290.7221702568663</v>
      </c>
      <c r="H415" s="11">
        <f>IF(AND(Career!$F$15="Yes",$E415=62,$E414=61),G415,H414*IF($B415="January",(1+IF(C415&gt;Personal!$L$18+1,Calculations!$C$14,Calculations!$C$13)),1))</f>
        <v>2868.6772756639871</v>
      </c>
      <c r="I415" s="11">
        <f>H415*(1-'Retiree Assumptions'!$F$8)</f>
        <v>2524.4360025843084</v>
      </c>
      <c r="J415" s="11"/>
      <c r="K415">
        <f>IF(OR(AND(L416=0,L415&gt;0,S415=0,S414&gt;0),AND(L415=0,L414&gt;0,S415&gt;0,S414&gt;0),AND(L404=0,L403&gt;0,S403=0),AND(B415="February",C415&gt;=Personal!$G$28,C415&lt;=Personal!$G$28+5,L414&gt;0),AND(B415="February",MOD(C415-Personal!$G$28,5)=0,L414&gt;0)),K414+1,K414)</f>
        <v>7</v>
      </c>
      <c r="L415">
        <f>IF(AND(C415&gt;=Personal!$G$28,MAX(L$5:L414)&lt;$AO$8,OR(S414&gt;0,S415&gt;0)),L414+1,0)</f>
        <v>88</v>
      </c>
      <c r="M415">
        <f>IF(AND(C415&gt;=Personal!$G$28,MAX(L$5:L414)&lt;$AO$8,OR(S414&gt;0,S415&gt;0)),L414+1,"")</f>
        <v>88</v>
      </c>
      <c r="N415">
        <f t="shared" si="494"/>
        <v>2057</v>
      </c>
      <c r="O415">
        <f t="shared" si="495"/>
        <v>74</v>
      </c>
      <c r="P415" s="11">
        <f t="shared" si="503"/>
        <v>30293.232031011699</v>
      </c>
      <c r="Q415" s="11">
        <f>$AD415*I415/(Calculations!$C$18^(A415-1+Calculations!$B$1/30))</f>
        <v>612.04798393844919</v>
      </c>
      <c r="R415" s="11">
        <f>IF(Q415=0,0,SUM(Q415:Q$1071)*I415/Q415)</f>
        <v>392221.65276271722</v>
      </c>
      <c r="S415" s="11">
        <f>IF(S414&gt;0,MAX((S414+I415/2)*(Calculations!$C$18-1)+S414-I415,0),IF(AND(Personal!$G$28=Valuation!C415,Personal!$G$28&gt;Valuation!C414),Personal!$G$26,0))</f>
        <v>150656.7289547752</v>
      </c>
      <c r="T415">
        <f t="shared" si="486"/>
        <v>1</v>
      </c>
      <c r="U415" s="11"/>
      <c r="V415" s="121">
        <f>VLOOKUP(E415,Rates2,5)*VLOOKUP(E415,Mort_Imp_Retirees,C415-'Mort Imp Cume'!$C$4+2)</f>
        <v>2.2367442091474764E-3</v>
      </c>
      <c r="W415" s="15">
        <f t="shared" si="496"/>
        <v>0.99776325579085257</v>
      </c>
      <c r="X415" s="121">
        <f>VLOOKUP(F415,Rates2,6)*VLOOKUP(F415,Mort_Imp_Survivors,C415-'Mort Imp Cume'!$C$4+2)</f>
        <v>6.103639121075227E-4</v>
      </c>
      <c r="Y415" s="15">
        <f t="shared" si="497"/>
        <v>0.99938963608789244</v>
      </c>
      <c r="Z415" s="121">
        <f>VLOOKUP(F415,Rates2,7)*VLOOKUP(F415,Mort_Imp_Survivors,C415-'Mort Imp Cume'!$C$4+2)</f>
        <v>1.4803266704199558E-3</v>
      </c>
      <c r="AA415" s="15">
        <f t="shared" si="498"/>
        <v>0.99851967332958003</v>
      </c>
      <c r="AB415" s="68">
        <f>PRODUCT(W$4:W414)</f>
        <v>0.81415427592452183</v>
      </c>
      <c r="AC415" s="15">
        <f>PRODUCT(Y$4:Y414)</f>
        <v>0.91603019332617752</v>
      </c>
      <c r="AD415" s="15">
        <f>PRODUCT(AA$4:AA414)</f>
        <v>0.79287025492100482</v>
      </c>
      <c r="AE415" s="15">
        <f t="shared" si="487"/>
        <v>0.74578989877247381</v>
      </c>
      <c r="AF415" s="15">
        <f t="shared" si="488"/>
        <v>6.8364377152048017E-2</v>
      </c>
      <c r="AG415" s="15">
        <f t="shared" si="489"/>
        <v>1.6671230641084548E-3</v>
      </c>
      <c r="AH415" s="15">
        <f t="shared" si="490"/>
        <v>0.16074895135149936</v>
      </c>
      <c r="AI415" s="15">
        <f t="shared" si="499"/>
        <v>2.5096772723978811E-2</v>
      </c>
      <c r="AJ415" s="15">
        <f t="shared" si="500"/>
        <v>1.8210548620268309E-3</v>
      </c>
      <c r="AK415" s="15">
        <f t="shared" si="491"/>
        <v>6.9316420015270498E-4</v>
      </c>
      <c r="AL415">
        <f>IF(AL414&gt;0,AL414+1,IF(AND(B415="January",C415&gt;=Personal!$G$28,F415&lt;=100,AL414=0),1,0))</f>
        <v>88</v>
      </c>
      <c r="AM415">
        <f t="shared" si="501"/>
        <v>1</v>
      </c>
    </row>
    <row r="416" spans="1:39" x14ac:dyDescent="0.2">
      <c r="A416">
        <f t="shared" si="492"/>
        <v>412</v>
      </c>
      <c r="B416" t="str">
        <f t="shared" si="512"/>
        <v>May</v>
      </c>
      <c r="C416">
        <f t="shared" si="484"/>
        <v>2057</v>
      </c>
      <c r="D416">
        <f t="shared" si="514"/>
        <v>205705</v>
      </c>
      <c r="E416">
        <f t="shared" ref="E416:F416" si="530">E404+1</f>
        <v>76</v>
      </c>
      <c r="F416">
        <f t="shared" si="530"/>
        <v>74</v>
      </c>
      <c r="G416" s="11">
        <f>G415*IF($B416="January",(1+IF(C416&gt;Personal!$L$18+1,Calculations!$B$14,Calculations!$B$13)),1)</f>
        <v>3290.7221702568663</v>
      </c>
      <c r="H416" s="11">
        <f>IF(AND(Career!$F$15="Yes",$E416=62,$E415=61),G416,H415*IF($B416="January",(1+IF(C416&gt;Personal!$L$18+1,Calculations!$C$14,Calculations!$C$13)),1))</f>
        <v>2868.6772756639871</v>
      </c>
      <c r="I416" s="11">
        <f>H416*(1-'Retiree Assumptions'!$F$8)</f>
        <v>2524.4360025843084</v>
      </c>
      <c r="J416" s="11"/>
      <c r="K416">
        <f>IF(OR(AND(L417=0,L416&gt;0,S416=0,S415&gt;0),AND(L416=0,L415&gt;0,S416&gt;0,S415&gt;0),AND(L405=0,L404&gt;0,S404=0),AND(B416="February",C416&gt;=Personal!$G$28,C416&lt;=Personal!$G$28+5,L415&gt;0),AND(B416="February",MOD(C416-Personal!$G$28,5)=0,L415&gt;0)),K415+1,K415)</f>
        <v>7</v>
      </c>
      <c r="L416">
        <f>IF(AND(C416&gt;=Personal!$G$28,MAX(L$5:L415)&lt;$AO$8,OR(S415&gt;0,S416&gt;0)),L415+1,0)</f>
        <v>89</v>
      </c>
      <c r="M416">
        <f>IF(AND(C416&gt;=Personal!$G$28,MAX(L$5:L415)&lt;$AO$8,OR(S415&gt;0,S416&gt;0)),L415+1,"")</f>
        <v>89</v>
      </c>
      <c r="N416">
        <f t="shared" si="494"/>
        <v>2057</v>
      </c>
      <c r="O416">
        <f t="shared" si="495"/>
        <v>74</v>
      </c>
      <c r="P416" s="11">
        <f t="shared" si="503"/>
        <v>30293.232031011699</v>
      </c>
      <c r="Q416" s="11">
        <f>$AD416*I416/(Calculations!$C$18^(A416-1+Calculations!$B$1/30))</f>
        <v>609.38263692713008</v>
      </c>
      <c r="R416" s="11">
        <f>IF(Q416=0,0,SUM(Q416:Q$1071)*I416/Q416)</f>
        <v>391401.69314175186</v>
      </c>
      <c r="S416" s="11">
        <f>IF(S415&gt;0,MAX((S415+I416/2)*(Calculations!$C$18-1)+S415-I416,0),IF(AND(Personal!$G$28=Valuation!C416,Personal!$G$28&gt;Valuation!C415),Personal!$G$26,0))</f>
        <v>148570.89002825471</v>
      </c>
      <c r="T416">
        <f t="shared" si="486"/>
        <v>1</v>
      </c>
      <c r="U416" s="11"/>
      <c r="V416" s="121">
        <f>VLOOKUP(E416,Rates2,5)*VLOOKUP(E416,Mort_Imp_Retirees,C416-'Mort Imp Cume'!$C$4+2)</f>
        <v>2.2367442091474764E-3</v>
      </c>
      <c r="W416" s="15">
        <f t="shared" si="496"/>
        <v>0.99776325579085257</v>
      </c>
      <c r="X416" s="121">
        <f>VLOOKUP(F416,Rates2,6)*VLOOKUP(F416,Mort_Imp_Survivors,C416-'Mort Imp Cume'!$C$4+2)</f>
        <v>6.103639121075227E-4</v>
      </c>
      <c r="Y416" s="15">
        <f t="shared" si="497"/>
        <v>0.99938963608789244</v>
      </c>
      <c r="Z416" s="121">
        <f>VLOOKUP(F416,Rates2,7)*VLOOKUP(F416,Mort_Imp_Survivors,C416-'Mort Imp Cume'!$C$4+2)</f>
        <v>1.4803266704199558E-3</v>
      </c>
      <c r="AA416" s="15">
        <f t="shared" si="498"/>
        <v>0.99851967332958003</v>
      </c>
      <c r="AB416" s="68">
        <f>PRODUCT(W$4:W415)</f>
        <v>0.81233322106249506</v>
      </c>
      <c r="AC416" s="15">
        <f>PRODUCT(Y$4:Y415)</f>
        <v>0.91547108155377033</v>
      </c>
      <c r="AD416" s="15">
        <f>PRODUCT(AA$4:AA415)</f>
        <v>0.7916965479364626</v>
      </c>
      <c r="AE416" s="15">
        <f t="shared" si="487"/>
        <v>0.7436675724681403</v>
      </c>
      <c r="AF416" s="15">
        <f t="shared" si="488"/>
        <v>6.86656485943547E-2</v>
      </c>
      <c r="AG416" s="15">
        <f t="shared" si="489"/>
        <v>1.6623788604964965E-3</v>
      </c>
      <c r="AH416" s="15">
        <f t="shared" si="490"/>
        <v>0.16217811345568015</v>
      </c>
      <c r="AI416" s="15">
        <f t="shared" si="499"/>
        <v>2.5488665481824851E-2</v>
      </c>
      <c r="AJ416" s="15">
        <f t="shared" si="500"/>
        <v>1.8169816281096527E-3</v>
      </c>
      <c r="AK416" s="15">
        <f t="shared" si="491"/>
        <v>6.9398443554599557E-4</v>
      </c>
      <c r="AL416">
        <f>IF(AL415&gt;0,AL415+1,IF(AND(B416="January",C416&gt;=Personal!$G$28,F416&lt;=100,AL415=0),1,0))</f>
        <v>89</v>
      </c>
      <c r="AM416">
        <f t="shared" si="501"/>
        <v>1</v>
      </c>
    </row>
    <row r="417" spans="1:39" x14ac:dyDescent="0.2">
      <c r="A417">
        <f t="shared" si="492"/>
        <v>413</v>
      </c>
      <c r="B417" t="str">
        <f t="shared" si="512"/>
        <v>June</v>
      </c>
      <c r="C417">
        <f t="shared" si="484"/>
        <v>2057</v>
      </c>
      <c r="D417">
        <f t="shared" si="514"/>
        <v>205706</v>
      </c>
      <c r="E417">
        <f t="shared" ref="E417:F417" si="531">E405+1</f>
        <v>76</v>
      </c>
      <c r="F417">
        <f t="shared" si="531"/>
        <v>74</v>
      </c>
      <c r="G417" s="11">
        <f>G416*IF($B417="January",(1+IF(C417&gt;Personal!$L$18+1,Calculations!$B$14,Calculations!$B$13)),1)</f>
        <v>3290.7221702568663</v>
      </c>
      <c r="H417" s="11">
        <f>IF(AND(Career!$F$15="Yes",$E417=62,$E416=61),G417,H416*IF($B417="January",(1+IF(C417&gt;Personal!$L$18+1,Calculations!$C$14,Calculations!$C$13)),1))</f>
        <v>2868.6772756639871</v>
      </c>
      <c r="I417" s="11">
        <f>H417*(1-'Retiree Assumptions'!$F$8)</f>
        <v>2524.4360025843084</v>
      </c>
      <c r="J417" s="11"/>
      <c r="K417">
        <f>IF(OR(AND(L418=0,L417&gt;0,S417=0,S416&gt;0),AND(L417=0,L416&gt;0,S417&gt;0,S416&gt;0),AND(L406=0,L405&gt;0,S405=0),AND(B417="February",C417&gt;=Personal!$G$28,C417&lt;=Personal!$G$28+5,L416&gt;0),AND(B417="February",MOD(C417-Personal!$G$28,5)=0,L416&gt;0)),K416+1,K416)</f>
        <v>7</v>
      </c>
      <c r="L417">
        <f>IF(AND(C417&gt;=Personal!$G$28,MAX(L$5:L416)&lt;$AO$8,OR(S416&gt;0,S417&gt;0)),L416+1,0)</f>
        <v>90</v>
      </c>
      <c r="M417">
        <f>IF(AND(C417&gt;=Personal!$G$28,MAX(L$5:L416)&lt;$AO$8,OR(S416&gt;0,S417&gt;0)),L416+1,"")</f>
        <v>90</v>
      </c>
      <c r="N417">
        <f t="shared" si="494"/>
        <v>2057</v>
      </c>
      <c r="O417">
        <f t="shared" si="495"/>
        <v>74</v>
      </c>
      <c r="P417" s="11">
        <f t="shared" si="503"/>
        <v>30293.232031011699</v>
      </c>
      <c r="Q417" s="11">
        <f>$AD417*I417/(Calculations!$C$18^(A417-1+Calculations!$B$1/30))</f>
        <v>606.72889697093922</v>
      </c>
      <c r="R417" s="11">
        <f>IF(Q417=0,0,SUM(Q417:Q$1071)*I417/Q417)</f>
        <v>390578.14714206051</v>
      </c>
      <c r="S417" s="11">
        <f>IF(S416&gt;0,MAX((S416+I417/2)*(Calculations!$C$18-1)+S416-I417,0),IF(AND(Personal!$G$28=Valuation!C417,Personal!$G$28&gt;Valuation!C416),Personal!$G$26,0))</f>
        <v>146479.02918759751</v>
      </c>
      <c r="T417">
        <f t="shared" si="486"/>
        <v>1</v>
      </c>
      <c r="U417" s="11"/>
      <c r="V417" s="121">
        <f>VLOOKUP(E417,Rates2,5)*VLOOKUP(E417,Mort_Imp_Retirees,C417-'Mort Imp Cume'!$C$4+2)</f>
        <v>2.2367442091474764E-3</v>
      </c>
      <c r="W417" s="15">
        <f t="shared" si="496"/>
        <v>0.99776325579085257</v>
      </c>
      <c r="X417" s="121">
        <f>VLOOKUP(F417,Rates2,6)*VLOOKUP(F417,Mort_Imp_Survivors,C417-'Mort Imp Cume'!$C$4+2)</f>
        <v>6.103639121075227E-4</v>
      </c>
      <c r="Y417" s="15">
        <f t="shared" si="497"/>
        <v>0.99938963608789244</v>
      </c>
      <c r="Z417" s="121">
        <f>VLOOKUP(F417,Rates2,7)*VLOOKUP(F417,Mort_Imp_Survivors,C417-'Mort Imp Cume'!$C$4+2)</f>
        <v>1.4803266704199558E-3</v>
      </c>
      <c r="AA417" s="15">
        <f t="shared" si="498"/>
        <v>0.99851967332958003</v>
      </c>
      <c r="AB417" s="68">
        <f>PRODUCT(W$4:W416)</f>
        <v>0.81051623943438544</v>
      </c>
      <c r="AC417" s="15">
        <f>PRODUCT(Y$4:Y416)</f>
        <v>0.91491231104301185</v>
      </c>
      <c r="AD417" s="15">
        <f>PRODUCT(AA$4:AA416)</f>
        <v>0.79052457842167279</v>
      </c>
      <c r="AE417" s="15">
        <f t="shared" si="487"/>
        <v>0.74155128575880469</v>
      </c>
      <c r="AF417" s="15">
        <f t="shared" si="488"/>
        <v>6.8964953675580726E-2</v>
      </c>
      <c r="AG417" s="15">
        <f t="shared" si="489"/>
        <v>1.6576481576682511E-3</v>
      </c>
      <c r="AH417" s="15">
        <f t="shared" si="490"/>
        <v>0.16360041572946982</v>
      </c>
      <c r="AI417" s="15">
        <f t="shared" si="499"/>
        <v>2.5883344836144767E-2</v>
      </c>
      <c r="AJ417" s="15">
        <f t="shared" si="500"/>
        <v>1.812917504974851E-3</v>
      </c>
      <c r="AK417" s="15">
        <f t="shared" si="491"/>
        <v>6.9479820250023408E-4</v>
      </c>
      <c r="AL417">
        <f>IF(AL416&gt;0,AL416+1,IF(AND(B417="January",C417&gt;=Personal!$G$28,F417&lt;=100,AL416=0),1,0))</f>
        <v>90</v>
      </c>
      <c r="AM417">
        <f t="shared" si="501"/>
        <v>1</v>
      </c>
    </row>
    <row r="418" spans="1:39" x14ac:dyDescent="0.2">
      <c r="A418">
        <f t="shared" si="492"/>
        <v>414</v>
      </c>
      <c r="B418" t="str">
        <f t="shared" si="512"/>
        <v>July</v>
      </c>
      <c r="C418">
        <f t="shared" si="484"/>
        <v>2057</v>
      </c>
      <c r="D418">
        <f t="shared" si="514"/>
        <v>205707</v>
      </c>
      <c r="E418">
        <f t="shared" ref="E418:F418" si="532">E406+1</f>
        <v>76</v>
      </c>
      <c r="F418">
        <f t="shared" si="532"/>
        <v>74</v>
      </c>
      <c r="G418" s="11">
        <f>G417*IF($B418="January",(1+IF(C418&gt;Personal!$L$18+1,Calculations!$B$14,Calculations!$B$13)),1)</f>
        <v>3290.7221702568663</v>
      </c>
      <c r="H418" s="11">
        <f>IF(AND(Career!$F$15="Yes",$E418=62,$E417=61),G418,H417*IF($B418="January",(1+IF(C418&gt;Personal!$L$18+1,Calculations!$C$14,Calculations!$C$13)),1))</f>
        <v>2868.6772756639871</v>
      </c>
      <c r="I418" s="11">
        <f>H418*(1-'Retiree Assumptions'!$F$8)</f>
        <v>2524.4360025843084</v>
      </c>
      <c r="J418" s="11"/>
      <c r="K418">
        <f>IF(OR(AND(L419=0,L418&gt;0,S418=0,S417&gt;0),AND(L418=0,L417&gt;0,S418&gt;0,S417&gt;0),AND(L407=0,L406&gt;0,S406=0),AND(B418="February",C418&gt;=Personal!$G$28,C418&lt;=Personal!$G$28+5,L417&gt;0),AND(B418="February",MOD(C418-Personal!$G$28,5)=0,L417&gt;0)),K417+1,K417)</f>
        <v>7</v>
      </c>
      <c r="L418">
        <f>IF(AND(C418&gt;=Personal!$G$28,MAX(L$5:L417)&lt;$AO$8,OR(S417&gt;0,S418&gt;0)),L417+1,0)</f>
        <v>91</v>
      </c>
      <c r="M418">
        <f>IF(AND(C418&gt;=Personal!$G$28,MAX(L$5:L417)&lt;$AO$8,OR(S417&gt;0,S418&gt;0)),L417+1,"")</f>
        <v>91</v>
      </c>
      <c r="N418">
        <f t="shared" si="494"/>
        <v>2057</v>
      </c>
      <c r="O418">
        <f t="shared" si="495"/>
        <v>74</v>
      </c>
      <c r="P418" s="11">
        <f t="shared" si="503"/>
        <v>30293.232031011699</v>
      </c>
      <c r="Q418" s="11">
        <f>$AD418*I418/(Calculations!$C$18^(A418-1+Calculations!$B$1/30))</f>
        <v>604.08671352346425</v>
      </c>
      <c r="R418" s="11">
        <f>IF(Q418=0,0,SUM(Q418:Q$1071)*I418/Q418)</f>
        <v>389750.99907736789</v>
      </c>
      <c r="S418" s="11">
        <f>IF(S417&gt;0,MAX((S417+I418/2)*(Calculations!$C$18-1)+S417-I418,0),IF(AND(Personal!$G$28=Valuation!C418,Personal!$G$28&gt;Valuation!C417),Personal!$G$26,0))</f>
        <v>144381.12904725695</v>
      </c>
      <c r="T418">
        <f t="shared" si="486"/>
        <v>1</v>
      </c>
      <c r="U418" s="11"/>
      <c r="V418" s="121">
        <f>VLOOKUP(E418,Rates2,5)*VLOOKUP(E418,Mort_Imp_Retirees,C418-'Mort Imp Cume'!$C$4+2)</f>
        <v>2.2367442091474764E-3</v>
      </c>
      <c r="W418" s="15">
        <f t="shared" si="496"/>
        <v>0.99776325579085257</v>
      </c>
      <c r="X418" s="121">
        <f>VLOOKUP(F418,Rates2,6)*VLOOKUP(F418,Mort_Imp_Survivors,C418-'Mort Imp Cume'!$C$4+2)</f>
        <v>6.103639121075227E-4</v>
      </c>
      <c r="Y418" s="15">
        <f t="shared" si="497"/>
        <v>0.99938963608789244</v>
      </c>
      <c r="Z418" s="121">
        <f>VLOOKUP(F418,Rates2,7)*VLOOKUP(F418,Mort_Imp_Survivors,C418-'Mort Imp Cume'!$C$4+2)</f>
        <v>1.4803266704199558E-3</v>
      </c>
      <c r="AA418" s="15">
        <f t="shared" si="498"/>
        <v>0.99851967332958003</v>
      </c>
      <c r="AB418" s="68">
        <f>PRODUCT(W$4:W417)</f>
        <v>0.80870332192941063</v>
      </c>
      <c r="AC418" s="15">
        <f>PRODUCT(Y$4:Y417)</f>
        <v>0.91435388158560826</v>
      </c>
      <c r="AD418" s="15">
        <f>PRODUCT(AA$4:AA417)</f>
        <v>0.78935434380461267</v>
      </c>
      <c r="AE418" s="15">
        <f t="shared" si="487"/>
        <v>0.73944102145733237</v>
      </c>
      <c r="AF418" s="15">
        <f t="shared" si="488"/>
        <v>6.9262300472078264E-2</v>
      </c>
      <c r="AG418" s="15">
        <f t="shared" si="489"/>
        <v>1.6529309172039599E-3</v>
      </c>
      <c r="AH418" s="15">
        <f t="shared" si="490"/>
        <v>0.16501588182844193</v>
      </c>
      <c r="AI418" s="15">
        <f t="shared" si="499"/>
        <v>2.6280796242147436E-2</v>
      </c>
      <c r="AJ418" s="15">
        <f t="shared" si="500"/>
        <v>1.8088624722439365E-3</v>
      </c>
      <c r="AK418" s="15">
        <f t="shared" si="491"/>
        <v>6.9560552554299038E-4</v>
      </c>
      <c r="AL418">
        <f>IF(AL417&gt;0,AL417+1,IF(AND(B418="January",C418&gt;=Personal!$G$28,F418&lt;=100,AL417=0),1,0))</f>
        <v>91</v>
      </c>
      <c r="AM418">
        <f t="shared" si="501"/>
        <v>1</v>
      </c>
    </row>
    <row r="419" spans="1:39" x14ac:dyDescent="0.2">
      <c r="A419">
        <f t="shared" si="492"/>
        <v>415</v>
      </c>
      <c r="B419" t="str">
        <f t="shared" si="512"/>
        <v>August</v>
      </c>
      <c r="C419">
        <f t="shared" si="484"/>
        <v>2057</v>
      </c>
      <c r="D419">
        <f t="shared" si="514"/>
        <v>205708</v>
      </c>
      <c r="E419">
        <f t="shared" ref="E419:F419" si="533">E407+1</f>
        <v>76</v>
      </c>
      <c r="F419">
        <f t="shared" si="533"/>
        <v>74</v>
      </c>
      <c r="G419" s="11">
        <f>G418*IF($B419="January",(1+IF(C419&gt;Personal!$L$18+1,Calculations!$B$14,Calculations!$B$13)),1)</f>
        <v>3290.7221702568663</v>
      </c>
      <c r="H419" s="11">
        <f>IF(AND(Career!$F$15="Yes",$E419=62,$E418=61),G419,H418*IF($B419="January",(1+IF(C419&gt;Personal!$L$18+1,Calculations!$C$14,Calculations!$C$13)),1))</f>
        <v>2868.6772756639871</v>
      </c>
      <c r="I419" s="11">
        <f>H419*(1-'Retiree Assumptions'!$F$8)</f>
        <v>2524.4360025843084</v>
      </c>
      <c r="J419" s="11"/>
      <c r="K419">
        <f>IF(OR(AND(L420=0,L419&gt;0,S419=0,S418&gt;0),AND(L419=0,L418&gt;0,S419&gt;0,S418&gt;0),AND(L408=0,L407&gt;0,S407=0),AND(B419="February",C419&gt;=Personal!$G$28,C419&lt;=Personal!$G$28+5,L418&gt;0),AND(B419="February",MOD(C419-Personal!$G$28,5)=0,L418&gt;0)),K418+1,K418)</f>
        <v>7</v>
      </c>
      <c r="L419">
        <f>IF(AND(C419&gt;=Personal!$G$28,MAX(L$5:L418)&lt;$AO$8,OR(S418&gt;0,S419&gt;0)),L418+1,0)</f>
        <v>92</v>
      </c>
      <c r="M419">
        <f>IF(AND(C419&gt;=Personal!$G$28,MAX(L$5:L418)&lt;$AO$8,OR(S418&gt;0,S419&gt;0)),L418+1,"")</f>
        <v>92</v>
      </c>
      <c r="N419">
        <f t="shared" si="494"/>
        <v>2057</v>
      </c>
      <c r="O419">
        <f t="shared" si="495"/>
        <v>74</v>
      </c>
      <c r="P419" s="11">
        <f t="shared" si="503"/>
        <v>30293.232031011699</v>
      </c>
      <c r="Q419" s="11">
        <f>$AD419*I419/(Calculations!$C$18^(A419-1+Calculations!$B$1/30))</f>
        <v>601.45603625841318</v>
      </c>
      <c r="R419" s="11">
        <f>IF(Q419=0,0,SUM(Q419:Q$1071)*I419/Q419)</f>
        <v>388920.23319278873</v>
      </c>
      <c r="S419" s="11">
        <f>IF(S418&gt;0,MAX((S418+I419/2)*(Calculations!$C$18-1)+S418-I419,0),IF(AND(Personal!$G$28=Valuation!C419,Personal!$G$28&gt;Valuation!C418),Personal!$G$26,0))</f>
        <v>142277.17217149358</v>
      </c>
      <c r="T419">
        <f t="shared" si="486"/>
        <v>1</v>
      </c>
      <c r="U419" s="11"/>
      <c r="V419" s="121">
        <f>VLOOKUP(E419,Rates2,5)*VLOOKUP(E419,Mort_Imp_Retirees,C419-'Mort Imp Cume'!$C$4+2)</f>
        <v>2.2367442091474764E-3</v>
      </c>
      <c r="W419" s="15">
        <f t="shared" si="496"/>
        <v>0.99776325579085257</v>
      </c>
      <c r="X419" s="121">
        <f>VLOOKUP(F419,Rates2,6)*VLOOKUP(F419,Mort_Imp_Survivors,C419-'Mort Imp Cume'!$C$4+2)</f>
        <v>6.103639121075227E-4</v>
      </c>
      <c r="Y419" s="15">
        <f t="shared" si="497"/>
        <v>0.99938963608789244</v>
      </c>
      <c r="Z419" s="121">
        <f>VLOOKUP(F419,Rates2,7)*VLOOKUP(F419,Mort_Imp_Survivors,C419-'Mort Imp Cume'!$C$4+2)</f>
        <v>1.4803266704199558E-3</v>
      </c>
      <c r="AA419" s="15">
        <f t="shared" si="498"/>
        <v>0.99851967332958003</v>
      </c>
      <c r="AB419" s="68">
        <f>PRODUCT(W$4:W418)</f>
        <v>0.80689445945716676</v>
      </c>
      <c r="AC419" s="15">
        <f>PRODUCT(Y$4:Y418)</f>
        <v>0.91379579297339297</v>
      </c>
      <c r="AD419" s="15">
        <f>PRODUCT(AA$4:AA418)</f>
        <v>0.78818584151706683</v>
      </c>
      <c r="AE419" s="15">
        <f t="shared" si="487"/>
        <v>0.73733676242549895</v>
      </c>
      <c r="AF419" s="15">
        <f t="shared" si="488"/>
        <v>6.9557697031667767E-2</v>
      </c>
      <c r="AG419" s="15">
        <f t="shared" si="489"/>
        <v>1.648227100793196E-3</v>
      </c>
      <c r="AH419" s="15">
        <f t="shared" si="490"/>
        <v>0.16642453533473237</v>
      </c>
      <c r="AI419" s="15">
        <f t="shared" si="499"/>
        <v>2.6681005208100933E-2</v>
      </c>
      <c r="AJ419" s="15">
        <f t="shared" si="500"/>
        <v>1.804816509584001E-3</v>
      </c>
      <c r="AK419" s="15">
        <f t="shared" si="491"/>
        <v>6.9640642912297522E-4</v>
      </c>
      <c r="AL419">
        <f>IF(AL418&gt;0,AL418+1,IF(AND(B419="January",C419&gt;=Personal!$G$28,F419&lt;=100,AL418=0),1,0))</f>
        <v>92</v>
      </c>
      <c r="AM419">
        <f t="shared" si="501"/>
        <v>1</v>
      </c>
    </row>
    <row r="420" spans="1:39" x14ac:dyDescent="0.2">
      <c r="A420">
        <f t="shared" si="492"/>
        <v>416</v>
      </c>
      <c r="B420" t="str">
        <f t="shared" si="512"/>
        <v>September</v>
      </c>
      <c r="C420">
        <f t="shared" si="484"/>
        <v>2057</v>
      </c>
      <c r="D420">
        <f t="shared" si="514"/>
        <v>205709</v>
      </c>
      <c r="E420">
        <f t="shared" ref="E420:F420" si="534">E408+1</f>
        <v>76</v>
      </c>
      <c r="F420">
        <f t="shared" si="534"/>
        <v>74</v>
      </c>
      <c r="G420" s="11">
        <f>G419*IF($B420="January",(1+IF(C420&gt;Personal!$L$18+1,Calculations!$B$14,Calculations!$B$13)),1)</f>
        <v>3290.7221702568663</v>
      </c>
      <c r="H420" s="11">
        <f>IF(AND(Career!$F$15="Yes",$E420=62,$E419=61),G420,H419*IF($B420="January",(1+IF(C420&gt;Personal!$L$18+1,Calculations!$C$14,Calculations!$C$13)),1))</f>
        <v>2868.6772756639871</v>
      </c>
      <c r="I420" s="11">
        <f>H420*(1-'Retiree Assumptions'!$F$8)</f>
        <v>2524.4360025843084</v>
      </c>
      <c r="J420" s="11"/>
      <c r="K420">
        <f>IF(OR(AND(L421=0,L420&gt;0,S420=0,S419&gt;0),AND(L420=0,L419&gt;0,S420&gt;0,S419&gt;0),AND(L409=0,L408&gt;0,S408=0),AND(B420="February",C420&gt;=Personal!$G$28,C420&lt;=Personal!$G$28+5,L419&gt;0),AND(B420="February",MOD(C420-Personal!$G$28,5)=0,L419&gt;0)),K419+1,K419)</f>
        <v>7</v>
      </c>
      <c r="L420">
        <f>IF(AND(C420&gt;=Personal!$G$28,MAX(L$5:L419)&lt;$AO$8,OR(S419&gt;0,S420&gt;0)),L419+1,0)</f>
        <v>93</v>
      </c>
      <c r="M420">
        <f>IF(AND(C420&gt;=Personal!$G$28,MAX(L$5:L419)&lt;$AO$8,OR(S419&gt;0,S420&gt;0)),L419+1,"")</f>
        <v>93</v>
      </c>
      <c r="N420">
        <f t="shared" si="494"/>
        <v>2057</v>
      </c>
      <c r="O420">
        <f t="shared" si="495"/>
        <v>74</v>
      </c>
      <c r="P420" s="11">
        <f t="shared" si="503"/>
        <v>30293.232031011699</v>
      </c>
      <c r="Q420" s="11">
        <f>$AD420*I420/(Calculations!$C$18^(A420-1+Calculations!$B$1/30))</f>
        <v>598.83681506865355</v>
      </c>
      <c r="R420" s="11">
        <f>IF(Q420=0,0,SUM(Q420:Q$1071)*I420/Q420)</f>
        <v>388085.83366452949</v>
      </c>
      <c r="S420" s="11">
        <f>IF(S419&gt;0,MAX((S419+I420/2)*(Calculations!$C$18-1)+S419-I420,0),IF(AND(Personal!$G$28=Valuation!C420,Personal!$G$28&gt;Valuation!C419),Personal!$G$26,0))</f>
        <v>140167.14107423011</v>
      </c>
      <c r="T420">
        <f t="shared" si="486"/>
        <v>1</v>
      </c>
      <c r="U420" s="11"/>
      <c r="V420" s="121">
        <f>VLOOKUP(E420,Rates2,5)*VLOOKUP(E420,Mort_Imp_Retirees,C420-'Mort Imp Cume'!$C$4+2)</f>
        <v>2.2367442091474764E-3</v>
      </c>
      <c r="W420" s="15">
        <f t="shared" si="496"/>
        <v>0.99776325579085257</v>
      </c>
      <c r="X420" s="121">
        <f>VLOOKUP(F420,Rates2,6)*VLOOKUP(F420,Mort_Imp_Survivors,C420-'Mort Imp Cume'!$C$4+2)</f>
        <v>6.103639121075227E-4</v>
      </c>
      <c r="Y420" s="15">
        <f t="shared" si="497"/>
        <v>0.99938963608789244</v>
      </c>
      <c r="Z420" s="121">
        <f>VLOOKUP(F420,Rates2,7)*VLOOKUP(F420,Mort_Imp_Survivors,C420-'Mort Imp Cume'!$C$4+2)</f>
        <v>1.4803266704199558E-3</v>
      </c>
      <c r="AA420" s="15">
        <f t="shared" si="498"/>
        <v>0.99851967332958003</v>
      </c>
      <c r="AB420" s="68">
        <f>PRODUCT(W$4:W419)</f>
        <v>0.80508964294758278</v>
      </c>
      <c r="AC420" s="15">
        <f>PRODUCT(Y$4:Y419)</f>
        <v>0.91323804499832628</v>
      </c>
      <c r="AD420" s="15">
        <f>PRODUCT(AA$4:AA419)</f>
        <v>0.78701906899462171</v>
      </c>
      <c r="AE420" s="15">
        <f t="shared" si="487"/>
        <v>0.73523849157385102</v>
      </c>
      <c r="AF420" s="15">
        <f t="shared" si="488"/>
        <v>6.985115137373174E-2</v>
      </c>
      <c r="AG420" s="15">
        <f t="shared" si="489"/>
        <v>1.6435366702345542E-3</v>
      </c>
      <c r="AH420" s="15">
        <f t="shared" si="490"/>
        <v>0.16782639975725733</v>
      </c>
      <c r="AI420" s="15">
        <f t="shared" si="499"/>
        <v>2.7083957295159916E-2</v>
      </c>
      <c r="AJ420" s="15">
        <f t="shared" si="500"/>
        <v>1.8007795967076151E-3</v>
      </c>
      <c r="AK420" s="15">
        <f t="shared" si="491"/>
        <v>6.9720093761027873E-4</v>
      </c>
      <c r="AL420">
        <f>IF(AL419&gt;0,AL419+1,IF(AND(B420="January",C420&gt;=Personal!$G$28,F420&lt;=100,AL419=0),1,0))</f>
        <v>93</v>
      </c>
      <c r="AM420">
        <f t="shared" si="501"/>
        <v>1</v>
      </c>
    </row>
    <row r="421" spans="1:39" x14ac:dyDescent="0.2">
      <c r="A421">
        <f t="shared" si="492"/>
        <v>417</v>
      </c>
      <c r="B421" t="str">
        <f t="shared" si="512"/>
        <v>October</v>
      </c>
      <c r="C421">
        <f t="shared" si="484"/>
        <v>2057</v>
      </c>
      <c r="D421">
        <f t="shared" si="514"/>
        <v>205710</v>
      </c>
      <c r="E421">
        <f t="shared" ref="E421:F421" si="535">E409+1</f>
        <v>76</v>
      </c>
      <c r="F421">
        <f t="shared" si="535"/>
        <v>74</v>
      </c>
      <c r="G421" s="11">
        <f>G420*IF($B421="January",(1+IF(C421&gt;Personal!$L$18+1,Calculations!$B$14,Calculations!$B$13)),1)</f>
        <v>3290.7221702568663</v>
      </c>
      <c r="H421" s="11">
        <f>IF(AND(Career!$F$15="Yes",$E421=62,$E420=61),G421,H420*IF($B421="January",(1+IF(C421&gt;Personal!$L$18+1,Calculations!$C$14,Calculations!$C$13)),1))</f>
        <v>2868.6772756639871</v>
      </c>
      <c r="I421" s="11">
        <f>H421*(1-'Retiree Assumptions'!$F$8)</f>
        <v>2524.4360025843084</v>
      </c>
      <c r="J421" s="11"/>
      <c r="K421">
        <f>IF(OR(AND(L422=0,L421&gt;0,S421=0,S420&gt;0),AND(L421=0,L420&gt;0,S421&gt;0,S420&gt;0),AND(L410=0,L409&gt;0,S409=0),AND(B421="February",C421&gt;=Personal!$G$28,C421&lt;=Personal!$G$28+5,L420&gt;0),AND(B421="February",MOD(C421-Personal!$G$28,5)=0,L420&gt;0)),K420+1,K420)</f>
        <v>7</v>
      </c>
      <c r="L421">
        <f>IF(AND(C421&gt;=Personal!$G$28,MAX(L$5:L420)&lt;$AO$8,OR(S420&gt;0,S421&gt;0)),L420+1,0)</f>
        <v>94</v>
      </c>
      <c r="M421">
        <f>IF(AND(C421&gt;=Personal!$G$28,MAX(L$5:L420)&lt;$AO$8,OR(S420&gt;0,S421&gt;0)),L420+1,"")</f>
        <v>94</v>
      </c>
      <c r="N421">
        <f t="shared" si="494"/>
        <v>2057</v>
      </c>
      <c r="O421">
        <f t="shared" si="495"/>
        <v>74</v>
      </c>
      <c r="P421" s="11">
        <f t="shared" si="503"/>
        <v>30293.232031011699</v>
      </c>
      <c r="Q421" s="11">
        <f>$AD421*I421/(Calculations!$C$18^(A421-1+Calculations!$B$1/30))</f>
        <v>596.22900006526049</v>
      </c>
      <c r="R421" s="11">
        <f>IF(Q421=0,0,SUM(Q421:Q$1071)*I421/Q421)</f>
        <v>387247.78459958476</v>
      </c>
      <c r="S421" s="11">
        <f>IF(S420&gt;0,MAX((S420+I421/2)*(Calculations!$C$18-1)+S420-I421,0),IF(AND(Personal!$G$28=Valuation!C421,Personal!$G$28&gt;Valuation!C420),Personal!$G$26,0))</f>
        <v>138051.01821890613</v>
      </c>
      <c r="T421">
        <f t="shared" si="486"/>
        <v>1</v>
      </c>
      <c r="U421" s="11"/>
      <c r="V421" s="121">
        <f>VLOOKUP(E421,Rates2,5)*VLOOKUP(E421,Mort_Imp_Retirees,C421-'Mort Imp Cume'!$C$4+2)</f>
        <v>2.2367442091474764E-3</v>
      </c>
      <c r="W421" s="15">
        <f t="shared" si="496"/>
        <v>0.99776325579085257</v>
      </c>
      <c r="X421" s="121">
        <f>VLOOKUP(F421,Rates2,6)*VLOOKUP(F421,Mort_Imp_Survivors,C421-'Mort Imp Cume'!$C$4+2)</f>
        <v>6.103639121075227E-4</v>
      </c>
      <c r="Y421" s="15">
        <f t="shared" si="497"/>
        <v>0.99938963608789244</v>
      </c>
      <c r="Z421" s="121">
        <f>VLOOKUP(F421,Rates2,7)*VLOOKUP(F421,Mort_Imp_Survivors,C421-'Mort Imp Cume'!$C$4+2)</f>
        <v>1.4803266704199558E-3</v>
      </c>
      <c r="AA421" s="15">
        <f t="shared" si="498"/>
        <v>0.99851967332958003</v>
      </c>
      <c r="AB421" s="68">
        <f>PRODUCT(W$4:W420)</f>
        <v>0.80328886335087524</v>
      </c>
      <c r="AC421" s="15">
        <f>PRODUCT(Y$4:Y420)</f>
        <v>0.91268063745249561</v>
      </c>
      <c r="AD421" s="15">
        <f>PRODUCT(AA$4:AA420)</f>
        <v>0.78585402367665991</v>
      </c>
      <c r="AE421" s="15">
        <f t="shared" si="487"/>
        <v>0.73314619186156749</v>
      </c>
      <c r="AF421" s="15">
        <f t="shared" si="488"/>
        <v>7.0142671489307779E-2</v>
      </c>
      <c r="AG421" s="15">
        <f t="shared" si="489"/>
        <v>1.6388595874353416E-3</v>
      </c>
      <c r="AH421" s="15">
        <f t="shared" si="490"/>
        <v>0.16922149853193066</v>
      </c>
      <c r="AI421" s="15">
        <f t="shared" si="499"/>
        <v>2.7489638117194071E-2</v>
      </c>
      <c r="AJ421" s="15">
        <f t="shared" si="500"/>
        <v>1.7967517133727286E-3</v>
      </c>
      <c r="AK421" s="15">
        <f t="shared" si="491"/>
        <v>6.9798907529660704E-4</v>
      </c>
      <c r="AL421">
        <f>IF(AL420&gt;0,AL420+1,IF(AND(B421="January",C421&gt;=Personal!$G$28,F421&lt;=100,AL420=0),1,0))</f>
        <v>94</v>
      </c>
      <c r="AM421">
        <f t="shared" si="501"/>
        <v>1</v>
      </c>
    </row>
    <row r="422" spans="1:39" x14ac:dyDescent="0.2">
      <c r="A422">
        <f t="shared" si="492"/>
        <v>418</v>
      </c>
      <c r="B422" t="str">
        <f t="shared" si="512"/>
        <v>November</v>
      </c>
      <c r="C422">
        <f t="shared" si="484"/>
        <v>2057</v>
      </c>
      <c r="D422">
        <f t="shared" si="514"/>
        <v>205711</v>
      </c>
      <c r="E422">
        <f t="shared" ref="E422:F422" si="536">E410+1</f>
        <v>76</v>
      </c>
      <c r="F422">
        <f t="shared" si="536"/>
        <v>74</v>
      </c>
      <c r="G422" s="11">
        <f>G421*IF($B422="January",(1+IF(C422&gt;Personal!$L$18+1,Calculations!$B$14,Calculations!$B$13)),1)</f>
        <v>3290.7221702568663</v>
      </c>
      <c r="H422" s="11">
        <f>IF(AND(Career!$F$15="Yes",$E422=62,$E421=61),G422,H421*IF($B422="January",(1+IF(C422&gt;Personal!$L$18+1,Calculations!$C$14,Calculations!$C$13)),1))</f>
        <v>2868.6772756639871</v>
      </c>
      <c r="I422" s="11">
        <f>H422*(1-'Retiree Assumptions'!$F$8)</f>
        <v>2524.4360025843084</v>
      </c>
      <c r="J422" s="11"/>
      <c r="K422">
        <f>IF(OR(AND(L423=0,L422&gt;0,S422=0,S421&gt;0),AND(L422=0,L421&gt;0,S422&gt;0,S421&gt;0),AND(L411=0,L410&gt;0,S410=0),AND(B422="February",C422&gt;=Personal!$G$28,C422&lt;=Personal!$G$28+5,L421&gt;0),AND(B422="February",MOD(C422-Personal!$G$28,5)=0,L421&gt;0)),K421+1,K421)</f>
        <v>7</v>
      </c>
      <c r="L422">
        <f>IF(AND(C422&gt;=Personal!$G$28,MAX(L$5:L421)&lt;$AO$8,OR(S421&gt;0,S422&gt;0)),L421+1,0)</f>
        <v>95</v>
      </c>
      <c r="M422">
        <f>IF(AND(C422&gt;=Personal!$G$28,MAX(L$5:L421)&lt;$AO$8,OR(S421&gt;0,S422&gt;0)),L421+1,"")</f>
        <v>95</v>
      </c>
      <c r="N422">
        <f t="shared" si="494"/>
        <v>2057</v>
      </c>
      <c r="O422">
        <f t="shared" si="495"/>
        <v>74</v>
      </c>
      <c r="P422" s="11">
        <f t="shared" si="503"/>
        <v>30293.232031011699</v>
      </c>
      <c r="Q422" s="11">
        <f>$AD422*I422/(Calculations!$C$18^(A422-1+Calculations!$B$1/30))</f>
        <v>593.63254157656525</v>
      </c>
      <c r="R422" s="11">
        <f>IF(Q422=0,0,SUM(Q422:Q$1071)*I422/Q422)</f>
        <v>386406.07003543613</v>
      </c>
      <c r="S422" s="11">
        <f>IF(S421&gt;0,MAX((S421+I422/2)*(Calculations!$C$18-1)+S421-I422,0),IF(AND(Personal!$G$28=Valuation!C422,Personal!$G$28&gt;Valuation!C421),Personal!$G$26,0))</f>
        <v>135928.78601833238</v>
      </c>
      <c r="T422">
        <f t="shared" si="486"/>
        <v>1</v>
      </c>
      <c r="U422" s="11"/>
      <c r="V422" s="121">
        <f>VLOOKUP(E422,Rates2,5)*VLOOKUP(E422,Mort_Imp_Retirees,C422-'Mort Imp Cume'!$C$4+2)</f>
        <v>2.2367442091474764E-3</v>
      </c>
      <c r="W422" s="15">
        <f t="shared" si="496"/>
        <v>0.99776325579085257</v>
      </c>
      <c r="X422" s="121">
        <f>VLOOKUP(F422,Rates2,6)*VLOOKUP(F422,Mort_Imp_Survivors,C422-'Mort Imp Cume'!$C$4+2)</f>
        <v>6.103639121075227E-4</v>
      </c>
      <c r="Y422" s="15">
        <f t="shared" si="497"/>
        <v>0.99938963608789244</v>
      </c>
      <c r="Z422" s="121">
        <f>VLOOKUP(F422,Rates2,7)*VLOOKUP(F422,Mort_Imp_Survivors,C422-'Mort Imp Cume'!$C$4+2)</f>
        <v>1.4803266704199558E-3</v>
      </c>
      <c r="AA422" s="15">
        <f t="shared" si="498"/>
        <v>0.99851967332958003</v>
      </c>
      <c r="AB422" s="68">
        <f>PRODUCT(W$4:W421)</f>
        <v>0.80149211163750256</v>
      </c>
      <c r="AC422" s="15">
        <f>PRODUCT(Y$4:Y421)</f>
        <v>0.91212357012811529</v>
      </c>
      <c r="AD422" s="15">
        <f>PRODUCT(AA$4:AA421)</f>
        <v>0.78469070300635446</v>
      </c>
      <c r="AE422" s="15">
        <f t="shared" si="487"/>
        <v>0.73105984629632081</v>
      </c>
      <c r="AF422" s="15">
        <f t="shared" si="488"/>
        <v>7.0432265341181785E-2</v>
      </c>
      <c r="AG422" s="15">
        <f t="shared" si="489"/>
        <v>1.634195814411266E-3</v>
      </c>
      <c r="AH422" s="15">
        <f t="shared" si="490"/>
        <v>0.17060985502188075</v>
      </c>
      <c r="AI422" s="15">
        <f t="shared" si="499"/>
        <v>2.7898033340616635E-2</v>
      </c>
      <c r="AJ422" s="15">
        <f t="shared" si="500"/>
        <v>1.7927328393825665E-3</v>
      </c>
      <c r="AK422" s="15">
        <f t="shared" si="491"/>
        <v>6.9877086639551873E-4</v>
      </c>
      <c r="AL422">
        <f>IF(AL421&gt;0,AL421+1,IF(AND(B422="January",C422&gt;=Personal!$G$28,F422&lt;=100,AL421=0),1,0))</f>
        <v>95</v>
      </c>
      <c r="AM422">
        <f t="shared" si="501"/>
        <v>1</v>
      </c>
    </row>
    <row r="423" spans="1:39" x14ac:dyDescent="0.2">
      <c r="A423">
        <f t="shared" si="492"/>
        <v>419</v>
      </c>
      <c r="B423" t="str">
        <f t="shared" si="512"/>
        <v>December</v>
      </c>
      <c r="C423">
        <f t="shared" si="484"/>
        <v>2057</v>
      </c>
      <c r="D423">
        <f t="shared" si="514"/>
        <v>205712</v>
      </c>
      <c r="E423">
        <f t="shared" ref="E423:F423" si="537">E411+1</f>
        <v>76</v>
      </c>
      <c r="F423">
        <f t="shared" si="537"/>
        <v>74</v>
      </c>
      <c r="G423" s="11">
        <f>G422*IF($B423="January",(1+IF(C423&gt;Personal!$L$18+1,Calculations!$B$14,Calculations!$B$13)),1)</f>
        <v>3290.7221702568663</v>
      </c>
      <c r="H423" s="11">
        <f>IF(AND(Career!$F$15="Yes",$E423=62,$E422=61),G423,H422*IF($B423="January",(1+IF(C423&gt;Personal!$L$18+1,Calculations!$C$14,Calculations!$C$13)),1))</f>
        <v>2868.6772756639871</v>
      </c>
      <c r="I423" s="11">
        <f>H423*(1-'Retiree Assumptions'!$F$8)</f>
        <v>2524.4360025843084</v>
      </c>
      <c r="J423" s="11"/>
      <c r="K423">
        <f>IF(OR(AND(L424=0,L423&gt;0,S423=0,S422&gt;0),AND(L423=0,L422&gt;0,S423&gt;0,S422&gt;0),AND(L412=0,L411&gt;0,S411=0),AND(B423="February",C423&gt;=Personal!$G$28,C423&lt;=Personal!$G$28+5,L422&gt;0),AND(B423="February",MOD(C423-Personal!$G$28,5)=0,L422&gt;0)),K422+1,K422)</f>
        <v>7</v>
      </c>
      <c r="L423">
        <f>IF(AND(C423&gt;=Personal!$G$28,MAX(L$5:L422)&lt;$AO$8,OR(S422&gt;0,S423&gt;0)),L422+1,0)</f>
        <v>96</v>
      </c>
      <c r="M423">
        <f>IF(AND(C423&gt;=Personal!$G$28,MAX(L$5:L422)&lt;$AO$8,OR(S422&gt;0,S423&gt;0)),L422+1,"")</f>
        <v>96</v>
      </c>
      <c r="N423">
        <f t="shared" si="494"/>
        <v>2057</v>
      </c>
      <c r="O423">
        <f t="shared" si="495"/>
        <v>74</v>
      </c>
      <c r="P423" s="11">
        <f t="shared" si="503"/>
        <v>30293.232031011699</v>
      </c>
      <c r="Q423" s="11">
        <f>$AD423*I423/(Calculations!$C$18^(A423-1+Calculations!$B$1/30))</f>
        <v>591.04739014720951</v>
      </c>
      <c r="R423" s="11">
        <f>IF(Q423=0,0,SUM(Q423:Q$1071)*I423/Q423)</f>
        <v>385560.67393974704</v>
      </c>
      <c r="S423" s="11">
        <f>IF(S422&gt;0,MAX((S422+I423/2)*(Calculations!$C$18-1)+S422-I423,0),IF(AND(Personal!$G$28=Valuation!C423,Personal!$G$28&gt;Valuation!C422),Personal!$G$26,0))</f>
        <v>133800.42683454455</v>
      </c>
      <c r="T423">
        <f t="shared" si="486"/>
        <v>1</v>
      </c>
      <c r="U423" s="11"/>
      <c r="V423" s="121">
        <f>VLOOKUP(E423,Rates2,5)*VLOOKUP(E423,Mort_Imp_Retirees,C423-'Mort Imp Cume'!$C$4+2)</f>
        <v>2.2367442091474764E-3</v>
      </c>
      <c r="W423" s="15">
        <f t="shared" si="496"/>
        <v>0.99776325579085257</v>
      </c>
      <c r="X423" s="121">
        <f>VLOOKUP(F423,Rates2,6)*VLOOKUP(F423,Mort_Imp_Survivors,C423-'Mort Imp Cume'!$C$4+2)</f>
        <v>6.103639121075227E-4</v>
      </c>
      <c r="Y423" s="15">
        <f t="shared" si="497"/>
        <v>0.99938963608789244</v>
      </c>
      <c r="Z423" s="121">
        <f>VLOOKUP(F423,Rates2,7)*VLOOKUP(F423,Mort_Imp_Survivors,C423-'Mort Imp Cume'!$C$4+2)</f>
        <v>1.4803266704199558E-3</v>
      </c>
      <c r="AA423" s="15">
        <f t="shared" si="498"/>
        <v>0.99851967332958003</v>
      </c>
      <c r="AB423" s="68">
        <f>PRODUCT(W$4:W422)</f>
        <v>0.79969937879812003</v>
      </c>
      <c r="AC423" s="15">
        <f>PRODUCT(Y$4:Y422)</f>
        <v>0.91156684281752642</v>
      </c>
      <c r="AD423" s="15">
        <f>PRODUCT(AA$4:AA422)</f>
        <v>0.78352910443066359</v>
      </c>
      <c r="AE423" s="15">
        <f t="shared" si="487"/>
        <v>0.72897943793413944</v>
      </c>
      <c r="AF423" s="15">
        <f t="shared" si="488"/>
        <v>7.0719940863980632E-2</v>
      </c>
      <c r="AG423" s="15">
        <f t="shared" si="489"/>
        <v>1.6295453132861295E-3</v>
      </c>
      <c r="AH423" s="15">
        <f t="shared" si="490"/>
        <v>0.17199149251766666</v>
      </c>
      <c r="AI423" s="15">
        <f t="shared" si="499"/>
        <v>2.8309128684213258E-2</v>
      </c>
      <c r="AJ423" s="15">
        <f t="shared" si="500"/>
        <v>1.7887229545855291E-3</v>
      </c>
      <c r="AK423" s="15">
        <f t="shared" si="491"/>
        <v>6.9954633504266061E-4</v>
      </c>
      <c r="AL423">
        <f>IF(AL422&gt;0,AL422+1,IF(AND(B423="January",C423&gt;=Personal!$G$28,F423&lt;=100,AL422=0),1,0))</f>
        <v>96</v>
      </c>
      <c r="AM423">
        <f t="shared" si="501"/>
        <v>1</v>
      </c>
    </row>
    <row r="424" spans="1:39" x14ac:dyDescent="0.2">
      <c r="A424">
        <f t="shared" si="492"/>
        <v>420</v>
      </c>
      <c r="B424" t="str">
        <f t="shared" si="512"/>
        <v>January</v>
      </c>
      <c r="C424">
        <f t="shared" si="484"/>
        <v>2058</v>
      </c>
      <c r="D424">
        <f t="shared" si="514"/>
        <v>205801</v>
      </c>
      <c r="E424">
        <f t="shared" ref="E424:F424" si="538">E412+1</f>
        <v>77</v>
      </c>
      <c r="F424">
        <f t="shared" si="538"/>
        <v>75</v>
      </c>
      <c r="G424" s="11">
        <f>G423*IF($B424="January",(1+IF(C424&gt;Personal!$L$18+1,Calculations!$B$14,Calculations!$B$13)),1)</f>
        <v>3372.9902245132876</v>
      </c>
      <c r="H424" s="11">
        <f>IF(AND(Career!$F$15="Yes",$E424=62,$E423=61),G424,H423*IF($B424="January",(1+IF(C424&gt;Personal!$L$18+1,Calculations!$C$14,Calculations!$C$13)),1))</f>
        <v>2911.7074347989465</v>
      </c>
      <c r="I424" s="11">
        <f>H424*(1-'Retiree Assumptions'!$F$8)</f>
        <v>2562.3025426230729</v>
      </c>
      <c r="J424" s="11"/>
      <c r="K424">
        <f>IF(OR(AND(L425=0,L424&gt;0,S424=0,S423&gt;0),AND(L424=0,L423&gt;0,S424&gt;0,S423&gt;0),AND(L413=0,L412&gt;0,S412=0),AND(B424="February",C424&gt;=Personal!$G$28,C424&lt;=Personal!$G$28+5,L423&gt;0),AND(B424="February",MOD(C424-Personal!$G$28,5)=0,L423&gt;0)),K423+1,K423)</f>
        <v>7</v>
      </c>
      <c r="L424">
        <f>IF(AND(C424&gt;=Personal!$G$28,MAX(L$5:L423)&lt;$AO$8,OR(S423&gt;0,S424&gt;0)),L423+1,0)</f>
        <v>97</v>
      </c>
      <c r="M424">
        <f>IF(AND(C424&gt;=Personal!$G$28,MAX(L$5:L423)&lt;$AO$8,OR(S423&gt;0,S424&gt;0)),L423+1,"")</f>
        <v>97</v>
      </c>
      <c r="N424">
        <f t="shared" si="494"/>
        <v>2058</v>
      </c>
      <c r="O424">
        <f t="shared" si="495"/>
        <v>75</v>
      </c>
      <c r="P424" s="11">
        <f t="shared" si="503"/>
        <v>30747.630511476877</v>
      </c>
      <c r="Q424" s="11">
        <f>$AD424*I424/(Calculations!$C$18^(A424-1+Calculations!$B$1/30))</f>
        <v>597.30059898526054</v>
      </c>
      <c r="R424" s="11">
        <f>IF(Q424=0,0,SUM(Q424:Q$1071)*I424/Q424)</f>
        <v>384711.58021005854</v>
      </c>
      <c r="S424" s="11">
        <f>IF(S423&gt;0,MAX((S423+I424/2)*(Calculations!$C$18-1)+S423-I424,0),IF(AND(Personal!$G$28=Valuation!C424,Personal!$G$28&gt;Valuation!C423),Personal!$G$26,0))</f>
        <v>131628.11109985039</v>
      </c>
      <c r="T424">
        <f t="shared" si="486"/>
        <v>1</v>
      </c>
      <c r="U424" s="11"/>
      <c r="V424" s="121">
        <f>VLOOKUP(E424,Rates2,5)*VLOOKUP(E424,Mort_Imp_Retirees,C424-'Mort Imp Cume'!$C$4+2)</f>
        <v>2.5447324493435347E-3</v>
      </c>
      <c r="W424" s="15">
        <f t="shared" si="496"/>
        <v>0.9974552675506565</v>
      </c>
      <c r="X424" s="121">
        <f>VLOOKUP(F424,Rates2,6)*VLOOKUP(F424,Mort_Imp_Survivors,C424-'Mort Imp Cume'!$C$4+2)</f>
        <v>6.7286878877505457E-4</v>
      </c>
      <c r="Y424" s="15">
        <f t="shared" si="497"/>
        <v>0.99932713121122496</v>
      </c>
      <c r="Z424" s="121">
        <f>VLOOKUP(F424,Rates2,7)*VLOOKUP(F424,Mort_Imp_Survivors,C424-'Mort Imp Cume'!$C$4+2)</f>
        <v>1.593022408497847E-3</v>
      </c>
      <c r="AA424" s="15">
        <f t="shared" si="498"/>
        <v>0.9984069775915021</v>
      </c>
      <c r="AB424" s="68">
        <f>PRODUCT(W$4:W423)</f>
        <v>0.79791065584353449</v>
      </c>
      <c r="AC424" s="15">
        <f>PRODUCT(Y$4:Y423)</f>
        <v>0.9110104553131968</v>
      </c>
      <c r="AD424" s="15">
        <f>PRODUCT(AA$4:AA423)</f>
        <v>0.78236922540032461</v>
      </c>
      <c r="AE424" s="15">
        <f t="shared" si="487"/>
        <v>0.72690494987926979</v>
      </c>
      <c r="AF424" s="15">
        <f t="shared" si="488"/>
        <v>7.1005705964264657E-2</v>
      </c>
      <c r="AG424" s="15">
        <f t="shared" si="489"/>
        <v>1.8485339552510147E-3</v>
      </c>
      <c r="AH424" s="15">
        <f t="shared" si="490"/>
        <v>0.17336643423749354</v>
      </c>
      <c r="AI424" s="15">
        <f t="shared" si="499"/>
        <v>2.8722909918972028E-2</v>
      </c>
      <c r="AJ424" s="15">
        <f t="shared" si="500"/>
        <v>2.0304691376020235E-3</v>
      </c>
      <c r="AK424" s="15">
        <f t="shared" si="491"/>
        <v>7.6528826780155159E-4</v>
      </c>
      <c r="AL424">
        <f>IF(AL423&gt;0,AL423+1,IF(AND(B424="January",C424&gt;=Personal!$G$28,F424&lt;=100,AL423=0),1,0))</f>
        <v>97</v>
      </c>
      <c r="AM424">
        <f t="shared" si="501"/>
        <v>1</v>
      </c>
    </row>
    <row r="425" spans="1:39" x14ac:dyDescent="0.2">
      <c r="A425">
        <f t="shared" si="492"/>
        <v>421</v>
      </c>
      <c r="B425" t="str">
        <f t="shared" si="512"/>
        <v>February</v>
      </c>
      <c r="C425">
        <f t="shared" si="484"/>
        <v>2058</v>
      </c>
      <c r="D425">
        <f t="shared" si="514"/>
        <v>205802</v>
      </c>
      <c r="E425">
        <f t="shared" ref="E425:F425" si="539">E413+1</f>
        <v>77</v>
      </c>
      <c r="F425">
        <f t="shared" si="539"/>
        <v>75</v>
      </c>
      <c r="G425" s="11">
        <f>G424*IF($B425="January",(1+IF(C425&gt;Personal!$L$18+1,Calculations!$B$14,Calculations!$B$13)),1)</f>
        <v>3372.9902245132876</v>
      </c>
      <c r="H425" s="11">
        <f>IF(AND(Career!$F$15="Yes",$E425=62,$E424=61),G425,H424*IF($B425="January",(1+IF(C425&gt;Personal!$L$18+1,Calculations!$C$14,Calculations!$C$13)),1))</f>
        <v>2911.7074347989465</v>
      </c>
      <c r="I425" s="11">
        <f>H425*(1-'Retiree Assumptions'!$F$8)</f>
        <v>2562.3025426230729</v>
      </c>
      <c r="J425" s="11"/>
      <c r="K425">
        <f>IF(OR(AND(L426=0,L425&gt;0,S425=0,S424&gt;0),AND(L425=0,L424&gt;0,S425&gt;0,S424&gt;0),AND(L414=0,L413&gt;0,S413=0),AND(B425="February",C425&gt;=Personal!$G$28,C425&lt;=Personal!$G$28+5,L424&gt;0),AND(B425="February",MOD(C425-Personal!$G$28,5)=0,L424&gt;0)),K424+1,K424)</f>
        <v>7</v>
      </c>
      <c r="L425">
        <f>IF(AND(C425&gt;=Personal!$G$28,MAX(L$5:L424)&lt;$AO$8,OR(S424&gt;0,S425&gt;0)),L424+1,0)</f>
        <v>98</v>
      </c>
      <c r="M425">
        <f>IF(AND(C425&gt;=Personal!$G$28,MAX(L$5:L424)&lt;$AO$8,OR(S424&gt;0,S425&gt;0)),L424+1,"")</f>
        <v>98</v>
      </c>
      <c r="N425">
        <f t="shared" si="494"/>
        <v>2058</v>
      </c>
      <c r="O425">
        <f t="shared" si="495"/>
        <v>75</v>
      </c>
      <c r="P425" s="11">
        <f t="shared" si="503"/>
        <v>30747.630511476877</v>
      </c>
      <c r="Q425" s="11">
        <f>$AD425*I425/(Calculations!$C$18^(A425-1+Calculations!$B$1/30))</f>
        <v>594.63235444193458</v>
      </c>
      <c r="R425" s="11">
        <f>IF(Q425=0,0,SUM(Q425:Q$1071)*I425/Q425)</f>
        <v>383864.06448866229</v>
      </c>
      <c r="S425" s="11">
        <f>IF(S424&gt;0,MAX((S424+I425/2)*(Calculations!$C$18-1)+S424-I425,0),IF(AND(Personal!$G$28=Valuation!C425,Personal!$G$28&gt;Valuation!C424),Personal!$G$26,0))</f>
        <v>129449.5237884463</v>
      </c>
      <c r="T425">
        <f t="shared" si="486"/>
        <v>1</v>
      </c>
      <c r="U425" s="11"/>
      <c r="V425" s="121">
        <f>VLOOKUP(E425,Rates2,5)*VLOOKUP(E425,Mort_Imp_Retirees,C425-'Mort Imp Cume'!$C$4+2)</f>
        <v>2.5447324493435347E-3</v>
      </c>
      <c r="W425" s="15">
        <f t="shared" si="496"/>
        <v>0.9974552675506565</v>
      </c>
      <c r="X425" s="121">
        <f>VLOOKUP(F425,Rates2,6)*VLOOKUP(F425,Mort_Imp_Survivors,C425-'Mort Imp Cume'!$C$4+2)</f>
        <v>6.7286878877505457E-4</v>
      </c>
      <c r="Y425" s="15">
        <f t="shared" si="497"/>
        <v>0.99932713121122496</v>
      </c>
      <c r="Z425" s="121">
        <f>VLOOKUP(F425,Rates2,7)*VLOOKUP(F425,Mort_Imp_Survivors,C425-'Mort Imp Cume'!$C$4+2)</f>
        <v>1.593022408497847E-3</v>
      </c>
      <c r="AA425" s="15">
        <f t="shared" si="498"/>
        <v>0.9984069775915021</v>
      </c>
      <c r="AB425" s="68">
        <f>PRODUCT(W$4:W424)</f>
        <v>0.79588018670593252</v>
      </c>
      <c r="AC425" s="15">
        <f>PRODUCT(Y$4:Y424)</f>
        <v>0.9103974648115688</v>
      </c>
      <c r="AD425" s="15">
        <f>PRODUCT(AA$4:AA424)</f>
        <v>0.78112289369254273</v>
      </c>
      <c r="AE425" s="15">
        <f t="shared" si="487"/>
        <v>0.72456730427083904</v>
      </c>
      <c r="AF425" s="15">
        <f t="shared" si="488"/>
        <v>7.1312882435093511E-2</v>
      </c>
      <c r="AG425" s="15">
        <f t="shared" si="489"/>
        <v>1.842589275299055E-3</v>
      </c>
      <c r="AH425" s="15">
        <f t="shared" si="490"/>
        <v>0.17493879157812284</v>
      </c>
      <c r="AI425" s="15">
        <f t="shared" si="499"/>
        <v>2.9181021715944611E-2</v>
      </c>
      <c r="AJ425" s="15">
        <f t="shared" si="500"/>
        <v>2.0253021369001775E-3</v>
      </c>
      <c r="AK425" s="15">
        <f t="shared" si="491"/>
        <v>7.6622013951020999E-4</v>
      </c>
      <c r="AL425">
        <f>IF(AL424&gt;0,AL424+1,IF(AND(B425="January",C425&gt;=Personal!$G$28,F425&lt;=100,AL424=0),1,0))</f>
        <v>98</v>
      </c>
      <c r="AM425">
        <f t="shared" si="501"/>
        <v>1</v>
      </c>
    </row>
    <row r="426" spans="1:39" x14ac:dyDescent="0.2">
      <c r="A426">
        <f t="shared" si="492"/>
        <v>422</v>
      </c>
      <c r="B426" t="str">
        <f t="shared" si="512"/>
        <v>March</v>
      </c>
      <c r="C426">
        <f t="shared" si="484"/>
        <v>2058</v>
      </c>
      <c r="D426">
        <f t="shared" si="514"/>
        <v>205803</v>
      </c>
      <c r="E426">
        <f t="shared" ref="E426:F426" si="540">E414+1</f>
        <v>77</v>
      </c>
      <c r="F426">
        <f t="shared" si="540"/>
        <v>75</v>
      </c>
      <c r="G426" s="11">
        <f>G425*IF($B426="January",(1+IF(C426&gt;Personal!$L$18+1,Calculations!$B$14,Calculations!$B$13)),1)</f>
        <v>3372.9902245132876</v>
      </c>
      <c r="H426" s="11">
        <f>IF(AND(Career!$F$15="Yes",$E426=62,$E425=61),G426,H425*IF($B426="January",(1+IF(C426&gt;Personal!$L$18+1,Calculations!$C$14,Calculations!$C$13)),1))</f>
        <v>2911.7074347989465</v>
      </c>
      <c r="I426" s="11">
        <f>H426*(1-'Retiree Assumptions'!$F$8)</f>
        <v>2562.3025426230729</v>
      </c>
      <c r="J426" s="11"/>
      <c r="K426">
        <f>IF(OR(AND(L427=0,L426&gt;0,S426=0,S425&gt;0),AND(L426=0,L425&gt;0,S426&gt;0,S425&gt;0),AND(L415=0,L414&gt;0,S414=0),AND(B426="February",C426&gt;=Personal!$G$28,C426&lt;=Personal!$G$28+5,L425&gt;0),AND(B426="February",MOD(C426-Personal!$G$28,5)=0,L425&gt;0)),K425+1,K425)</f>
        <v>7</v>
      </c>
      <c r="L426">
        <f>IF(AND(C426&gt;=Personal!$G$28,MAX(L$5:L425)&lt;$AO$8,OR(S425&gt;0,S426&gt;0)),L425+1,0)</f>
        <v>99</v>
      </c>
      <c r="M426">
        <f>IF(AND(C426&gt;=Personal!$G$28,MAX(L$5:L425)&lt;$AO$8,OR(S425&gt;0,S426&gt;0)),L425+1,"")</f>
        <v>99</v>
      </c>
      <c r="N426">
        <f t="shared" si="494"/>
        <v>2058</v>
      </c>
      <c r="O426">
        <f t="shared" si="495"/>
        <v>75</v>
      </c>
      <c r="P426" s="11">
        <f t="shared" si="503"/>
        <v>30747.630511476877</v>
      </c>
      <c r="Q426" s="11">
        <f>$AD426*I426/(Calculations!$C$18^(A426-1+Calculations!$B$1/30))</f>
        <v>591.97602940606464</v>
      </c>
      <c r="R426" s="11">
        <f>IF(Q426=0,0,SUM(Q426:Q$1071)*I426/Q426)</f>
        <v>383012.74578012241</v>
      </c>
      <c r="S426" s="11">
        <f>IF(S425&gt;0,MAX((S425+I426/2)*(Calculations!$C$18-1)+S425-I426,0),IF(AND(Personal!$G$28=Valuation!C426,Personal!$G$28&gt;Valuation!C425),Personal!$G$26,0))</f>
        <v>127264.64679399822</v>
      </c>
      <c r="T426">
        <f t="shared" si="486"/>
        <v>1</v>
      </c>
      <c r="U426" s="11"/>
      <c r="V426" s="121">
        <f>VLOOKUP(E426,Rates2,5)*VLOOKUP(E426,Mort_Imp_Retirees,C426-'Mort Imp Cume'!$C$4+2)</f>
        <v>2.5447324493435347E-3</v>
      </c>
      <c r="W426" s="15">
        <f t="shared" si="496"/>
        <v>0.9974552675506565</v>
      </c>
      <c r="X426" s="121">
        <f>VLOOKUP(F426,Rates2,6)*VLOOKUP(F426,Mort_Imp_Survivors,C426-'Mort Imp Cume'!$C$4+2)</f>
        <v>6.7286878877505457E-4</v>
      </c>
      <c r="Y426" s="15">
        <f t="shared" si="497"/>
        <v>0.99932713121122496</v>
      </c>
      <c r="Z426" s="121">
        <f>VLOOKUP(F426,Rates2,7)*VLOOKUP(F426,Mort_Imp_Survivors,C426-'Mort Imp Cume'!$C$4+2)</f>
        <v>1.593022408497847E-3</v>
      </c>
      <c r="AA426" s="15">
        <f t="shared" si="498"/>
        <v>0.9984069775915021</v>
      </c>
      <c r="AB426" s="68">
        <f>PRODUCT(W$4:W425)</f>
        <v>0.79385488456903242</v>
      </c>
      <c r="AC426" s="15">
        <f>PRODUCT(Y$4:Y425)</f>
        <v>0.90978488677211722</v>
      </c>
      <c r="AD426" s="15">
        <f>PRODUCT(AA$4:AA425)</f>
        <v>0.77987854741909979</v>
      </c>
      <c r="AE426" s="15">
        <f t="shared" si="487"/>
        <v>0.72223717627112938</v>
      </c>
      <c r="AF426" s="15">
        <f t="shared" si="488"/>
        <v>7.1617708297903079E-2</v>
      </c>
      <c r="AG426" s="15">
        <f t="shared" si="489"/>
        <v>1.8366637127777655E-3</v>
      </c>
      <c r="AH426" s="15">
        <f t="shared" si="490"/>
        <v>0.17650269943832242</v>
      </c>
      <c r="AI426" s="15">
        <f t="shared" si="499"/>
        <v>2.964241599264511E-2</v>
      </c>
      <c r="AJ426" s="15">
        <f t="shared" si="500"/>
        <v>2.0201482848326829E-3</v>
      </c>
      <c r="AK426" s="15">
        <f t="shared" si="491"/>
        <v>7.6714360937147838E-4</v>
      </c>
      <c r="AL426">
        <f>IF(AL425&gt;0,AL425+1,IF(AND(B426="January",C426&gt;=Personal!$G$28,F426&lt;=100,AL425=0),1,0))</f>
        <v>99</v>
      </c>
      <c r="AM426">
        <f t="shared" si="501"/>
        <v>1</v>
      </c>
    </row>
    <row r="427" spans="1:39" x14ac:dyDescent="0.2">
      <c r="A427">
        <f t="shared" si="492"/>
        <v>423</v>
      </c>
      <c r="B427" t="str">
        <f t="shared" si="512"/>
        <v>April</v>
      </c>
      <c r="C427">
        <f t="shared" si="484"/>
        <v>2058</v>
      </c>
      <c r="D427">
        <f t="shared" si="514"/>
        <v>205804</v>
      </c>
      <c r="E427">
        <f t="shared" ref="E427:F427" si="541">E415+1</f>
        <v>77</v>
      </c>
      <c r="F427">
        <f t="shared" si="541"/>
        <v>75</v>
      </c>
      <c r="G427" s="11">
        <f>G426*IF($B427="January",(1+IF(C427&gt;Personal!$L$18+1,Calculations!$B$14,Calculations!$B$13)),1)</f>
        <v>3372.9902245132876</v>
      </c>
      <c r="H427" s="11">
        <f>IF(AND(Career!$F$15="Yes",$E427=62,$E426=61),G427,H426*IF($B427="January",(1+IF(C427&gt;Personal!$L$18+1,Calculations!$C$14,Calculations!$C$13)),1))</f>
        <v>2911.7074347989465</v>
      </c>
      <c r="I427" s="11">
        <f>H427*(1-'Retiree Assumptions'!$F$8)</f>
        <v>2562.3025426230729</v>
      </c>
      <c r="J427" s="11"/>
      <c r="K427">
        <f>IF(OR(AND(L428=0,L427&gt;0,S427=0,S426&gt;0),AND(L427=0,L426&gt;0,S427&gt;0,S426&gt;0),AND(L416=0,L415&gt;0,S415=0),AND(B427="February",C427&gt;=Personal!$G$28,C427&lt;=Personal!$G$28+5,L426&gt;0),AND(B427="February",MOD(C427-Personal!$G$28,5)=0,L426&gt;0)),K426+1,K426)</f>
        <v>7</v>
      </c>
      <c r="L427">
        <f>IF(AND(C427&gt;=Personal!$G$28,MAX(L$5:L426)&lt;$AO$8,OR(S426&gt;0,S427&gt;0)),L426+1,0)</f>
        <v>100</v>
      </c>
      <c r="M427">
        <f>IF(AND(C427&gt;=Personal!$G$28,MAX(L$5:L426)&lt;$AO$8,OR(S426&gt;0,S427&gt;0)),L426+1,"")</f>
        <v>100</v>
      </c>
      <c r="N427">
        <f t="shared" si="494"/>
        <v>2058</v>
      </c>
      <c r="O427">
        <f t="shared" si="495"/>
        <v>75</v>
      </c>
      <c r="P427" s="11">
        <f t="shared" si="503"/>
        <v>30747.630511476877</v>
      </c>
      <c r="Q427" s="11">
        <f>$AD427*I427/(Calculations!$C$18^(A427-1+Calculations!$B$1/30))</f>
        <v>589.33157063115982</v>
      </c>
      <c r="R427" s="11">
        <f>IF(Q427=0,0,SUM(Q427:Q$1071)*I427/Q427)</f>
        <v>382157.60701960989</v>
      </c>
      <c r="S427" s="11">
        <f>IF(S426&gt;0,MAX((S426+I427/2)*(Calculations!$C$18-1)+S426-I427,0),IF(AND(Personal!$G$28=Valuation!C427,Personal!$G$28&gt;Valuation!C426),Personal!$G$26,0))</f>
        <v>125073.46195789824</v>
      </c>
      <c r="T427">
        <f t="shared" si="486"/>
        <v>1</v>
      </c>
      <c r="U427" s="11"/>
      <c r="V427" s="121">
        <f>VLOOKUP(E427,Rates2,5)*VLOOKUP(E427,Mort_Imp_Retirees,C427-'Mort Imp Cume'!$C$4+2)</f>
        <v>2.5447324493435347E-3</v>
      </c>
      <c r="W427" s="15">
        <f t="shared" si="496"/>
        <v>0.9974552675506565</v>
      </c>
      <c r="X427" s="121">
        <f>VLOOKUP(F427,Rates2,6)*VLOOKUP(F427,Mort_Imp_Survivors,C427-'Mort Imp Cume'!$C$4+2)</f>
        <v>6.7286878877505457E-4</v>
      </c>
      <c r="Y427" s="15">
        <f t="shared" si="497"/>
        <v>0.99932713121122496</v>
      </c>
      <c r="Z427" s="121">
        <f>VLOOKUP(F427,Rates2,7)*VLOOKUP(F427,Mort_Imp_Survivors,C427-'Mort Imp Cume'!$C$4+2)</f>
        <v>1.593022408497847E-3</v>
      </c>
      <c r="AA427" s="15">
        <f t="shared" si="498"/>
        <v>0.9984069775915021</v>
      </c>
      <c r="AB427" s="68">
        <f>PRODUCT(W$4:W426)</f>
        <v>0.79183473628419976</v>
      </c>
      <c r="AC427" s="15">
        <f>PRODUCT(Y$4:Y426)</f>
        <v>0.90917272091730905</v>
      </c>
      <c r="AD427" s="15">
        <f>PRODUCT(AA$4:AA426)</f>
        <v>0.77863618341715435</v>
      </c>
      <c r="AE427" s="15">
        <f t="shared" si="487"/>
        <v>0.71991454170434577</v>
      </c>
      <c r="AF427" s="15">
        <f t="shared" si="488"/>
        <v>7.1920194579854005E-2</v>
      </c>
      <c r="AG427" s="15">
        <f t="shared" si="489"/>
        <v>1.8307572062076114E-3</v>
      </c>
      <c r="AH427" s="15">
        <f t="shared" si="490"/>
        <v>0.17805819039573456</v>
      </c>
      <c r="AI427" s="15">
        <f t="shared" si="499"/>
        <v>3.010707332006568E-2</v>
      </c>
      <c r="AJ427" s="15">
        <f t="shared" si="500"/>
        <v>2.0150075479397835E-3</v>
      </c>
      <c r="AK427" s="15">
        <f t="shared" si="491"/>
        <v>7.680587130151329E-4</v>
      </c>
      <c r="AL427">
        <f>IF(AL426&gt;0,AL426+1,IF(AND(B427="January",C427&gt;=Personal!$G$28,F427&lt;=100,AL426=0),1,0))</f>
        <v>100</v>
      </c>
      <c r="AM427">
        <f t="shared" si="501"/>
        <v>1</v>
      </c>
    </row>
    <row r="428" spans="1:39" x14ac:dyDescent="0.2">
      <c r="A428">
        <f t="shared" si="492"/>
        <v>424</v>
      </c>
      <c r="B428" t="str">
        <f t="shared" si="512"/>
        <v>May</v>
      </c>
      <c r="C428">
        <f t="shared" si="484"/>
        <v>2058</v>
      </c>
      <c r="D428">
        <f t="shared" si="514"/>
        <v>205805</v>
      </c>
      <c r="E428">
        <f t="shared" ref="E428:F428" si="542">E416+1</f>
        <v>77</v>
      </c>
      <c r="F428">
        <f t="shared" si="542"/>
        <v>75</v>
      </c>
      <c r="G428" s="11">
        <f>G427*IF($B428="January",(1+IF(C428&gt;Personal!$L$18+1,Calculations!$B$14,Calculations!$B$13)),1)</f>
        <v>3372.9902245132876</v>
      </c>
      <c r="H428" s="11">
        <f>IF(AND(Career!$F$15="Yes",$E428=62,$E427=61),G428,H427*IF($B428="January",(1+IF(C428&gt;Personal!$L$18+1,Calculations!$C$14,Calculations!$C$13)),1))</f>
        <v>2911.7074347989465</v>
      </c>
      <c r="I428" s="11">
        <f>H428*(1-'Retiree Assumptions'!$F$8)</f>
        <v>2562.3025426230729</v>
      </c>
      <c r="J428" s="11"/>
      <c r="K428">
        <f>IF(OR(AND(L429=0,L428&gt;0,S428=0,S427&gt;0),AND(L428=0,L427&gt;0,S428&gt;0,S427&gt;0),AND(L417=0,L416&gt;0,S416=0),AND(B428="February",C428&gt;=Personal!$G$28,C428&lt;=Personal!$G$28+5,L427&gt;0),AND(B428="February",MOD(C428-Personal!$G$28,5)=0,L427&gt;0)),K427+1,K427)</f>
        <v>7</v>
      </c>
      <c r="L428">
        <f>IF(AND(C428&gt;=Personal!$G$28,MAX(L$5:L427)&lt;$AO$8,OR(S427&gt;0,S428&gt;0)),L427+1,0)</f>
        <v>101</v>
      </c>
      <c r="M428">
        <f>IF(AND(C428&gt;=Personal!$G$28,MAX(L$5:L427)&lt;$AO$8,OR(S427&gt;0,S428&gt;0)),L427+1,"")</f>
        <v>101</v>
      </c>
      <c r="N428">
        <f t="shared" si="494"/>
        <v>2058</v>
      </c>
      <c r="O428">
        <f t="shared" si="495"/>
        <v>75</v>
      </c>
      <c r="P428" s="11">
        <f t="shared" si="503"/>
        <v>30747.630511476877</v>
      </c>
      <c r="Q428" s="11">
        <f>$AD428*I428/(Calculations!$C$18^(A428-1+Calculations!$B$1/30))</f>
        <v>586.69892510859097</v>
      </c>
      <c r="R428" s="11">
        <f>IF(Q428=0,0,SUM(Q428:Q$1071)*I428/Q428)</f>
        <v>381298.63106572139</v>
      </c>
      <c r="S428" s="11">
        <f>IF(S427&gt;0,MAX((S427+I428/2)*(Calculations!$C$18-1)+S427-I428,0),IF(AND(Personal!$G$28=Valuation!C428,Personal!$G$28&gt;Valuation!C427),Personal!$G$26,0))</f>
        <v>122875.95106911368</v>
      </c>
      <c r="T428">
        <f t="shared" si="486"/>
        <v>1</v>
      </c>
      <c r="U428" s="11"/>
      <c r="V428" s="121">
        <f>VLOOKUP(E428,Rates2,5)*VLOOKUP(E428,Mort_Imp_Retirees,C428-'Mort Imp Cume'!$C$4+2)</f>
        <v>2.5447324493435347E-3</v>
      </c>
      <c r="W428" s="15">
        <f t="shared" si="496"/>
        <v>0.9974552675506565</v>
      </c>
      <c r="X428" s="121">
        <f>VLOOKUP(F428,Rates2,6)*VLOOKUP(F428,Mort_Imp_Survivors,C428-'Mort Imp Cume'!$C$4+2)</f>
        <v>6.7286878877505457E-4</v>
      </c>
      <c r="Y428" s="15">
        <f t="shared" si="497"/>
        <v>0.99932713121122496</v>
      </c>
      <c r="Z428" s="121">
        <f>VLOOKUP(F428,Rates2,7)*VLOOKUP(F428,Mort_Imp_Survivors,C428-'Mort Imp Cume'!$C$4+2)</f>
        <v>1.593022408497847E-3</v>
      </c>
      <c r="AA428" s="15">
        <f t="shared" si="498"/>
        <v>0.9984069775915021</v>
      </c>
      <c r="AB428" s="68">
        <f>PRODUCT(W$4:W427)</f>
        <v>0.78981972873626005</v>
      </c>
      <c r="AC428" s="15">
        <f>PRODUCT(Y$4:Y427)</f>
        <v>0.90856096696979816</v>
      </c>
      <c r="AD428" s="15">
        <f>PRODUCT(AA$4:AA427)</f>
        <v>0.7773957985289035</v>
      </c>
      <c r="AE428" s="15">
        <f t="shared" si="487"/>
        <v>0.7175993764724401</v>
      </c>
      <c r="AF428" s="15">
        <f t="shared" si="488"/>
        <v>7.222035226381994E-2</v>
      </c>
      <c r="AG428" s="15">
        <f t="shared" si="489"/>
        <v>1.8248696943067709E-3</v>
      </c>
      <c r="AH428" s="15">
        <f t="shared" si="490"/>
        <v>0.17960529691462521</v>
      </c>
      <c r="AI428" s="15">
        <f t="shared" si="499"/>
        <v>3.0574974349114742E-2</v>
      </c>
      <c r="AJ428" s="15">
        <f t="shared" si="500"/>
        <v>2.0098798928468694E-3</v>
      </c>
      <c r="AK428" s="15">
        <f t="shared" si="491"/>
        <v>7.6896548594265236E-4</v>
      </c>
      <c r="AL428">
        <f>IF(AL427&gt;0,AL427+1,IF(AND(B428="January",C428&gt;=Personal!$G$28,F428&lt;=100,AL427=0),1,0))</f>
        <v>101</v>
      </c>
      <c r="AM428">
        <f t="shared" si="501"/>
        <v>1</v>
      </c>
    </row>
    <row r="429" spans="1:39" x14ac:dyDescent="0.2">
      <c r="A429">
        <f t="shared" si="492"/>
        <v>425</v>
      </c>
      <c r="B429" t="str">
        <f t="shared" si="512"/>
        <v>June</v>
      </c>
      <c r="C429">
        <f t="shared" si="484"/>
        <v>2058</v>
      </c>
      <c r="D429">
        <f t="shared" si="514"/>
        <v>205806</v>
      </c>
      <c r="E429">
        <f t="shared" ref="E429:F429" si="543">E417+1</f>
        <v>77</v>
      </c>
      <c r="F429">
        <f t="shared" si="543"/>
        <v>75</v>
      </c>
      <c r="G429" s="11">
        <f>G428*IF($B429="January",(1+IF(C429&gt;Personal!$L$18+1,Calculations!$B$14,Calculations!$B$13)),1)</f>
        <v>3372.9902245132876</v>
      </c>
      <c r="H429" s="11">
        <f>IF(AND(Career!$F$15="Yes",$E429=62,$E428=61),G429,H428*IF($B429="January",(1+IF(C429&gt;Personal!$L$18+1,Calculations!$C$14,Calculations!$C$13)),1))</f>
        <v>2911.7074347989465</v>
      </c>
      <c r="I429" s="11">
        <f>H429*(1-'Retiree Assumptions'!$F$8)</f>
        <v>2562.3025426230729</v>
      </c>
      <c r="J429" s="11"/>
      <c r="K429">
        <f>IF(OR(AND(L430=0,L429&gt;0,S429=0,S428&gt;0),AND(L429=0,L428&gt;0,S429&gt;0,S428&gt;0),AND(L418=0,L417&gt;0,S417=0),AND(B429="February",C429&gt;=Personal!$G$28,C429&lt;=Personal!$G$28+5,L428&gt;0),AND(B429="February",MOD(C429-Personal!$G$28,5)=0,L428&gt;0)),K428+1,K428)</f>
        <v>7</v>
      </c>
      <c r="L429">
        <f>IF(AND(C429&gt;=Personal!$G$28,MAX(L$5:L428)&lt;$AO$8,OR(S428&gt;0,S429&gt;0)),L428+1,0)</f>
        <v>102</v>
      </c>
      <c r="M429">
        <f>IF(AND(C429&gt;=Personal!$G$28,MAX(L$5:L428)&lt;$AO$8,OR(S428&gt;0,S429&gt;0)),L428+1,"")</f>
        <v>102</v>
      </c>
      <c r="N429">
        <f t="shared" si="494"/>
        <v>2058</v>
      </c>
      <c r="O429">
        <f t="shared" si="495"/>
        <v>75</v>
      </c>
      <c r="P429" s="11">
        <f t="shared" si="503"/>
        <v>30747.630511476877</v>
      </c>
      <c r="Q429" s="11">
        <f>$AD429*I429/(Calculations!$C$18^(A429-1+Calculations!$B$1/30))</f>
        <v>584.07804006652748</v>
      </c>
      <c r="R429" s="11">
        <f>IF(Q429=0,0,SUM(Q429:Q$1071)*I429/Q429)</f>
        <v>380435.80070013687</v>
      </c>
      <c r="S429" s="11">
        <f>IF(S428&gt;0,MAX((S428+I429/2)*(Calculations!$C$18-1)+S428-I429,0),IF(AND(Personal!$G$28=Valuation!C429,Personal!$G$28&gt;Valuation!C428),Personal!$G$26,0))</f>
        <v>120672.09586403579</v>
      </c>
      <c r="T429">
        <f t="shared" si="486"/>
        <v>1</v>
      </c>
      <c r="U429" s="11"/>
      <c r="V429" s="121">
        <f>VLOOKUP(E429,Rates2,5)*VLOOKUP(E429,Mort_Imp_Retirees,C429-'Mort Imp Cume'!$C$4+2)</f>
        <v>2.5447324493435347E-3</v>
      </c>
      <c r="W429" s="15">
        <f t="shared" si="496"/>
        <v>0.9974552675506565</v>
      </c>
      <c r="X429" s="121">
        <f>VLOOKUP(F429,Rates2,6)*VLOOKUP(F429,Mort_Imp_Survivors,C429-'Mort Imp Cume'!$C$4+2)</f>
        <v>6.7286878877505457E-4</v>
      </c>
      <c r="Y429" s="15">
        <f t="shared" si="497"/>
        <v>0.99932713121122496</v>
      </c>
      <c r="Z429" s="121">
        <f>VLOOKUP(F429,Rates2,7)*VLOOKUP(F429,Mort_Imp_Survivors,C429-'Mort Imp Cume'!$C$4+2)</f>
        <v>1.593022408497847E-3</v>
      </c>
      <c r="AA429" s="15">
        <f t="shared" si="498"/>
        <v>0.9984069775915021</v>
      </c>
      <c r="AB429" s="68">
        <f>PRODUCT(W$4:W428)</f>
        <v>0.78780984884341321</v>
      </c>
      <c r="AC429" s="15">
        <f>PRODUCT(Y$4:Y428)</f>
        <v>0.9079496246524249</v>
      </c>
      <c r="AD429" s="15">
        <f>PRODUCT(AA$4:AA428)</f>
        <v>0.77615738960157488</v>
      </c>
      <c r="AE429" s="15">
        <f t="shared" si="487"/>
        <v>0.7152916565548606</v>
      </c>
      <c r="AF429" s="15">
        <f t="shared" si="488"/>
        <v>7.2518192288552594E-2</v>
      </c>
      <c r="AG429" s="15">
        <f t="shared" si="489"/>
        <v>1.8190011159904954E-3</v>
      </c>
      <c r="AH429" s="15">
        <f t="shared" si="490"/>
        <v>0.18114405134626205</v>
      </c>
      <c r="AI429" s="15">
        <f t="shared" si="499"/>
        <v>3.1046099810324745E-2</v>
      </c>
      <c r="AJ429" s="15">
        <f t="shared" si="500"/>
        <v>2.0047652862642588E-3</v>
      </c>
      <c r="AK429" s="15">
        <f t="shared" si="491"/>
        <v>7.6986396352765141E-4</v>
      </c>
      <c r="AL429">
        <f>IF(AL428&gt;0,AL428+1,IF(AND(B429="January",C429&gt;=Personal!$G$28,F429&lt;=100,AL428=0),1,0))</f>
        <v>102</v>
      </c>
      <c r="AM429">
        <f t="shared" si="501"/>
        <v>1</v>
      </c>
    </row>
    <row r="430" spans="1:39" x14ac:dyDescent="0.2">
      <c r="A430">
        <f t="shared" si="492"/>
        <v>426</v>
      </c>
      <c r="B430" t="str">
        <f t="shared" si="512"/>
        <v>July</v>
      </c>
      <c r="C430">
        <f t="shared" si="484"/>
        <v>2058</v>
      </c>
      <c r="D430">
        <f t="shared" si="514"/>
        <v>205807</v>
      </c>
      <c r="E430">
        <f t="shared" ref="E430:F430" si="544">E418+1</f>
        <v>77</v>
      </c>
      <c r="F430">
        <f t="shared" si="544"/>
        <v>75</v>
      </c>
      <c r="G430" s="11">
        <f>G429*IF($B430="January",(1+IF(C430&gt;Personal!$L$18+1,Calculations!$B$14,Calculations!$B$13)),1)</f>
        <v>3372.9902245132876</v>
      </c>
      <c r="H430" s="11">
        <f>IF(AND(Career!$F$15="Yes",$E430=62,$E429=61),G430,H429*IF($B430="January",(1+IF(C430&gt;Personal!$L$18+1,Calculations!$C$14,Calculations!$C$13)),1))</f>
        <v>2911.7074347989465</v>
      </c>
      <c r="I430" s="11">
        <f>H430*(1-'Retiree Assumptions'!$F$8)</f>
        <v>2562.3025426230729</v>
      </c>
      <c r="J430" s="11"/>
      <c r="K430">
        <f>IF(OR(AND(L431=0,L430&gt;0,S430=0,S429&gt;0),AND(L430=0,L429&gt;0,S430&gt;0,S429&gt;0),AND(L419=0,L418&gt;0,S418=0),AND(B430="February",C430&gt;=Personal!$G$28,C430&lt;=Personal!$G$28+5,L429&gt;0),AND(B430="February",MOD(C430-Personal!$G$28,5)=0,L429&gt;0)),K429+1,K429)</f>
        <v>7</v>
      </c>
      <c r="L430">
        <f>IF(AND(C430&gt;=Personal!$G$28,MAX(L$5:L429)&lt;$AO$8,OR(S429&gt;0,S430&gt;0)),L429+1,0)</f>
        <v>103</v>
      </c>
      <c r="M430">
        <f>IF(AND(C430&gt;=Personal!$G$28,MAX(L$5:L429)&lt;$AO$8,OR(S429&gt;0,S430&gt;0)),L429+1,"")</f>
        <v>103</v>
      </c>
      <c r="N430">
        <f t="shared" si="494"/>
        <v>2058</v>
      </c>
      <c r="O430">
        <f t="shared" si="495"/>
        <v>75</v>
      </c>
      <c r="P430" s="11">
        <f t="shared" si="503"/>
        <v>30747.630511476877</v>
      </c>
      <c r="Q430" s="11">
        <f>$AD430*I430/(Calculations!$C$18^(A430-1+Calculations!$B$1/30))</f>
        <v>581.46886296887908</v>
      </c>
      <c r="R430" s="11">
        <f>IF(Q430=0,0,SUM(Q430:Q$1071)*I430/Q430)</f>
        <v>379569.09862727387</v>
      </c>
      <c r="S430" s="11">
        <f>IF(S429&gt;0,MAX((S429+I430/2)*(Calculations!$C$18-1)+S429-I430,0),IF(AND(Personal!$G$28=Valuation!C430,Personal!$G$28&gt;Valuation!C429),Personal!$G$26,0))</f>
        <v>118461.8780263279</v>
      </c>
      <c r="T430">
        <f t="shared" si="486"/>
        <v>1</v>
      </c>
      <c r="U430" s="11"/>
      <c r="V430" s="121">
        <f>VLOOKUP(E430,Rates2,5)*VLOOKUP(E430,Mort_Imp_Retirees,C430-'Mort Imp Cume'!$C$4+2)</f>
        <v>2.5447324493435347E-3</v>
      </c>
      <c r="W430" s="15">
        <f t="shared" si="496"/>
        <v>0.9974552675506565</v>
      </c>
      <c r="X430" s="121">
        <f>VLOOKUP(F430,Rates2,6)*VLOOKUP(F430,Mort_Imp_Survivors,C430-'Mort Imp Cume'!$C$4+2)</f>
        <v>6.7286878877505457E-4</v>
      </c>
      <c r="Y430" s="15">
        <f t="shared" si="497"/>
        <v>0.99932713121122496</v>
      </c>
      <c r="Z430" s="121">
        <f>VLOOKUP(F430,Rates2,7)*VLOOKUP(F430,Mort_Imp_Survivors,C430-'Mort Imp Cume'!$C$4+2)</f>
        <v>1.593022408497847E-3</v>
      </c>
      <c r="AA430" s="15">
        <f t="shared" si="498"/>
        <v>0.9984069775915021</v>
      </c>
      <c r="AB430" s="68">
        <f>PRODUCT(W$4:W429)</f>
        <v>0.78580508355714895</v>
      </c>
      <c r="AC430" s="15">
        <f>PRODUCT(Y$4:Y429)</f>
        <v>0.90733869368821629</v>
      </c>
      <c r="AD430" s="15">
        <f>PRODUCT(AA$4:AA429)</f>
        <v>0.7749209534874183</v>
      </c>
      <c r="AE430" s="15">
        <f t="shared" si="487"/>
        <v>0.71299135800830316</v>
      </c>
      <c r="AF430" s="15">
        <f t="shared" si="488"/>
        <v>7.281372554884577E-2</v>
      </c>
      <c r="AG430" s="15">
        <f t="shared" si="489"/>
        <v>1.8131514103704798E-3</v>
      </c>
      <c r="AH430" s="15">
        <f t="shared" si="490"/>
        <v>0.18267448592929184</v>
      </c>
      <c r="AI430" s="15">
        <f t="shared" si="499"/>
        <v>3.1520430513559239E-2</v>
      </c>
      <c r="AJ430" s="15">
        <f t="shared" si="500"/>
        <v>1.9996636949869847E-3</v>
      </c>
      <c r="AK430" s="15">
        <f t="shared" si="491"/>
        <v>7.707541810163148E-4</v>
      </c>
      <c r="AL430">
        <f>IF(AL429&gt;0,AL429+1,IF(AND(B430="January",C430&gt;=Personal!$G$28,F430&lt;=100,AL429=0),1,0))</f>
        <v>103</v>
      </c>
      <c r="AM430">
        <f t="shared" si="501"/>
        <v>1</v>
      </c>
    </row>
    <row r="431" spans="1:39" x14ac:dyDescent="0.2">
      <c r="A431">
        <f t="shared" si="492"/>
        <v>427</v>
      </c>
      <c r="B431" t="str">
        <f t="shared" si="512"/>
        <v>August</v>
      </c>
      <c r="C431">
        <f t="shared" si="484"/>
        <v>2058</v>
      </c>
      <c r="D431">
        <f t="shared" si="514"/>
        <v>205808</v>
      </c>
      <c r="E431">
        <f t="shared" ref="E431:F431" si="545">E419+1</f>
        <v>77</v>
      </c>
      <c r="F431">
        <f t="shared" si="545"/>
        <v>75</v>
      </c>
      <c r="G431" s="11">
        <f>G430*IF($B431="January",(1+IF(C431&gt;Personal!$L$18+1,Calculations!$B$14,Calculations!$B$13)),1)</f>
        <v>3372.9902245132876</v>
      </c>
      <c r="H431" s="11">
        <f>IF(AND(Career!$F$15="Yes",$E431=62,$E430=61),G431,H430*IF($B431="January",(1+IF(C431&gt;Personal!$L$18+1,Calculations!$C$14,Calculations!$C$13)),1))</f>
        <v>2911.7074347989465</v>
      </c>
      <c r="I431" s="11">
        <f>H431*(1-'Retiree Assumptions'!$F$8)</f>
        <v>2562.3025426230729</v>
      </c>
      <c r="J431" s="11"/>
      <c r="K431">
        <f>IF(OR(AND(L432=0,L431&gt;0,S431=0,S430&gt;0),AND(L431=0,L430&gt;0,S431&gt;0,S430&gt;0),AND(L420=0,L419&gt;0,S419=0),AND(B431="February",C431&gt;=Personal!$G$28,C431&lt;=Personal!$G$28+5,L430&gt;0),AND(B431="February",MOD(C431-Personal!$G$28,5)=0,L430&gt;0)),K430+1,K430)</f>
        <v>7</v>
      </c>
      <c r="L431">
        <f>IF(AND(C431&gt;=Personal!$G$28,MAX(L$5:L430)&lt;$AO$8,OR(S430&gt;0,S431&gt;0)),L430+1,0)</f>
        <v>104</v>
      </c>
      <c r="M431">
        <f>IF(AND(C431&gt;=Personal!$G$28,MAX(L$5:L430)&lt;$AO$8,OR(S430&gt;0,S431&gt;0)),L430+1,"")</f>
        <v>104</v>
      </c>
      <c r="N431">
        <f t="shared" si="494"/>
        <v>2058</v>
      </c>
      <c r="O431">
        <f t="shared" si="495"/>
        <v>75</v>
      </c>
      <c r="P431" s="11">
        <f t="shared" si="503"/>
        <v>30747.630511476877</v>
      </c>
      <c r="Q431" s="11">
        <f>$AD431*I431/(Calculations!$C$18^(A431-1+Calculations!$B$1/30))</f>
        <v>578.87134151424402</v>
      </c>
      <c r="R431" s="11">
        <f>IF(Q431=0,0,SUM(Q431:Q$1071)*I431/Q431)</f>
        <v>378698.50747394061</v>
      </c>
      <c r="S431" s="11">
        <f>IF(S430&gt;0,MAX((S430+I431/2)*(Calculations!$C$18-1)+S430-I431,0),IF(AND(Personal!$G$28=Valuation!C431,Personal!$G$28&gt;Valuation!C430),Personal!$G$26,0))</f>
        <v>116245.27918677327</v>
      </c>
      <c r="T431">
        <f t="shared" si="486"/>
        <v>1</v>
      </c>
      <c r="U431" s="11"/>
      <c r="V431" s="121">
        <f>VLOOKUP(E431,Rates2,5)*VLOOKUP(E431,Mort_Imp_Retirees,C431-'Mort Imp Cume'!$C$4+2)</f>
        <v>2.5447324493435347E-3</v>
      </c>
      <c r="W431" s="15">
        <f t="shared" si="496"/>
        <v>0.9974552675506565</v>
      </c>
      <c r="X431" s="121">
        <f>VLOOKUP(F431,Rates2,6)*VLOOKUP(F431,Mort_Imp_Survivors,C431-'Mort Imp Cume'!$C$4+2)</f>
        <v>6.7286878877505457E-4</v>
      </c>
      <c r="Y431" s="15">
        <f t="shared" si="497"/>
        <v>0.99932713121122496</v>
      </c>
      <c r="Z431" s="121">
        <f>VLOOKUP(F431,Rates2,7)*VLOOKUP(F431,Mort_Imp_Survivors,C431-'Mort Imp Cume'!$C$4+2)</f>
        <v>1.593022408497847E-3</v>
      </c>
      <c r="AA431" s="15">
        <f t="shared" si="498"/>
        <v>0.9984069775915021</v>
      </c>
      <c r="AB431" s="68">
        <f>PRODUCT(W$4:W430)</f>
        <v>0.78380541986216201</v>
      </c>
      <c r="AC431" s="15">
        <f>PRODUCT(Y$4:Y430)</f>
        <v>0.90672817380038562</v>
      </c>
      <c r="AD431" s="15">
        <f>PRODUCT(AA$4:AA430)</f>
        <v>0.77368648704369825</v>
      </c>
      <c r="AE431" s="15">
        <f t="shared" si="487"/>
        <v>0.71069845696646261</v>
      </c>
      <c r="AF431" s="15">
        <f t="shared" si="488"/>
        <v>7.3106962895699359E-2</v>
      </c>
      <c r="AG431" s="15">
        <f t="shared" si="489"/>
        <v>1.807320516754228E-3</v>
      </c>
      <c r="AH431" s="15">
        <f t="shared" si="490"/>
        <v>0.18419663279011611</v>
      </c>
      <c r="AI431" s="15">
        <f t="shared" si="499"/>
        <v>3.1997947347721933E-2</v>
      </c>
      <c r="AJ431" s="15">
        <f t="shared" si="500"/>
        <v>1.9945750858945772E-3</v>
      </c>
      <c r="AK431" s="15">
        <f t="shared" si="491"/>
        <v>7.716361735278282E-4</v>
      </c>
      <c r="AL431">
        <f>IF(AL430&gt;0,AL430+1,IF(AND(B431="January",C431&gt;=Personal!$G$28,F431&lt;=100,AL430=0),1,0))</f>
        <v>104</v>
      </c>
      <c r="AM431">
        <f t="shared" si="501"/>
        <v>1</v>
      </c>
    </row>
    <row r="432" spans="1:39" x14ac:dyDescent="0.2">
      <c r="A432">
        <f t="shared" si="492"/>
        <v>428</v>
      </c>
      <c r="B432" t="str">
        <f t="shared" si="512"/>
        <v>September</v>
      </c>
      <c r="C432">
        <f t="shared" si="484"/>
        <v>2058</v>
      </c>
      <c r="D432">
        <f t="shared" si="514"/>
        <v>205809</v>
      </c>
      <c r="E432">
        <f t="shared" ref="E432:F432" si="546">E420+1</f>
        <v>77</v>
      </c>
      <c r="F432">
        <f t="shared" si="546"/>
        <v>75</v>
      </c>
      <c r="G432" s="11">
        <f>G431*IF($B432="January",(1+IF(C432&gt;Personal!$L$18+1,Calculations!$B$14,Calculations!$B$13)),1)</f>
        <v>3372.9902245132876</v>
      </c>
      <c r="H432" s="11">
        <f>IF(AND(Career!$F$15="Yes",$E432=62,$E431=61),G432,H431*IF($B432="January",(1+IF(C432&gt;Personal!$L$18+1,Calculations!$C$14,Calculations!$C$13)),1))</f>
        <v>2911.7074347989465</v>
      </c>
      <c r="I432" s="11">
        <f>H432*(1-'Retiree Assumptions'!$F$8)</f>
        <v>2562.3025426230729</v>
      </c>
      <c r="J432" s="11"/>
      <c r="K432">
        <f>IF(OR(AND(L433=0,L432&gt;0,S432=0,S431&gt;0),AND(L432=0,L431&gt;0,S432&gt;0,S431&gt;0),AND(L421=0,L420&gt;0,S420=0),AND(B432="February",C432&gt;=Personal!$G$28,C432&lt;=Personal!$G$28+5,L431&gt;0),AND(B432="February",MOD(C432-Personal!$G$28,5)=0,L431&gt;0)),K431+1,K431)</f>
        <v>7</v>
      </c>
      <c r="L432">
        <f>IF(AND(C432&gt;=Personal!$G$28,MAX(L$5:L431)&lt;$AO$8,OR(S431&gt;0,S432&gt;0)),L431+1,0)</f>
        <v>105</v>
      </c>
      <c r="M432">
        <f>IF(AND(C432&gt;=Personal!$G$28,MAX(L$5:L431)&lt;$AO$8,OR(S431&gt;0,S432&gt;0)),L431+1,"")</f>
        <v>105</v>
      </c>
      <c r="N432">
        <f t="shared" si="494"/>
        <v>2058</v>
      </c>
      <c r="O432">
        <f t="shared" si="495"/>
        <v>75</v>
      </c>
      <c r="P432" s="11">
        <f t="shared" si="503"/>
        <v>30747.630511476877</v>
      </c>
      <c r="Q432" s="11">
        <f>$AD432*I432/(Calculations!$C$18^(A432-1+Calculations!$B$1/30))</f>
        <v>576.28542363485951</v>
      </c>
      <c r="R432" s="11">
        <f>IF(Q432=0,0,SUM(Q432:Q$1071)*I432/Q432)</f>
        <v>377824.00978898816</v>
      </c>
      <c r="S432" s="11">
        <f>IF(S431&gt;0,MAX((S431+I432/2)*(Calculations!$C$18-1)+S431-I432,0),IF(AND(Personal!$G$28=Valuation!C432,Personal!$G$28&gt;Valuation!C431),Personal!$G$26,0))</f>
        <v>114022.28092312235</v>
      </c>
      <c r="T432">
        <f t="shared" si="486"/>
        <v>1</v>
      </c>
      <c r="U432" s="11"/>
      <c r="V432" s="121">
        <f>VLOOKUP(E432,Rates2,5)*VLOOKUP(E432,Mort_Imp_Retirees,C432-'Mort Imp Cume'!$C$4+2)</f>
        <v>2.5447324493435347E-3</v>
      </c>
      <c r="W432" s="15">
        <f t="shared" si="496"/>
        <v>0.9974552675506565</v>
      </c>
      <c r="X432" s="121">
        <f>VLOOKUP(F432,Rates2,6)*VLOOKUP(F432,Mort_Imp_Survivors,C432-'Mort Imp Cume'!$C$4+2)</f>
        <v>6.7286878877505457E-4</v>
      </c>
      <c r="Y432" s="15">
        <f t="shared" si="497"/>
        <v>0.99932713121122496</v>
      </c>
      <c r="Z432" s="121">
        <f>VLOOKUP(F432,Rates2,7)*VLOOKUP(F432,Mort_Imp_Survivors,C432-'Mort Imp Cume'!$C$4+2)</f>
        <v>1.593022408497847E-3</v>
      </c>
      <c r="AA432" s="15">
        <f t="shared" si="498"/>
        <v>0.9984069775915021</v>
      </c>
      <c r="AB432" s="68">
        <f>PRODUCT(W$4:W431)</f>
        <v>0.7818108447762675</v>
      </c>
      <c r="AC432" s="15">
        <f>PRODUCT(Y$4:Y431)</f>
        <v>0.90611806471233236</v>
      </c>
      <c r="AD432" s="15">
        <f>PRODUCT(AA$4:AA431)</f>
        <v>0.77245398713268565</v>
      </c>
      <c r="AE432" s="15">
        <f t="shared" si="487"/>
        <v>0.70841292963978519</v>
      </c>
      <c r="AF432" s="15">
        <f t="shared" si="488"/>
        <v>7.339791513648232E-2</v>
      </c>
      <c r="AG432" s="15">
        <f t="shared" si="489"/>
        <v>1.8015083746444256E-3</v>
      </c>
      <c r="AH432" s="15">
        <f t="shared" si="490"/>
        <v>0.18571052394326582</v>
      </c>
      <c r="AI432" s="15">
        <f t="shared" si="499"/>
        <v>3.2478631280466685E-2</v>
      </c>
      <c r="AJ432" s="15">
        <f t="shared" si="500"/>
        <v>1.9894994259508493E-3</v>
      </c>
      <c r="AK432" s="15">
        <f t="shared" si="491"/>
        <v>7.7250997605480859E-4</v>
      </c>
      <c r="AL432">
        <f>IF(AL431&gt;0,AL431+1,IF(AND(B432="January",C432&gt;=Personal!$G$28,F432&lt;=100,AL431=0),1,0))</f>
        <v>105</v>
      </c>
      <c r="AM432">
        <f t="shared" si="501"/>
        <v>1</v>
      </c>
    </row>
    <row r="433" spans="1:39" x14ac:dyDescent="0.2">
      <c r="A433">
        <f t="shared" si="492"/>
        <v>429</v>
      </c>
      <c r="B433" t="str">
        <f t="shared" si="512"/>
        <v>October</v>
      </c>
      <c r="C433">
        <f t="shared" si="484"/>
        <v>2058</v>
      </c>
      <c r="D433">
        <f t="shared" si="514"/>
        <v>205810</v>
      </c>
      <c r="E433">
        <f t="shared" ref="E433:F433" si="547">E421+1</f>
        <v>77</v>
      </c>
      <c r="F433">
        <f t="shared" si="547"/>
        <v>75</v>
      </c>
      <c r="G433" s="11">
        <f>G432*IF($B433="January",(1+IF(C433&gt;Personal!$L$18+1,Calculations!$B$14,Calculations!$B$13)),1)</f>
        <v>3372.9902245132876</v>
      </c>
      <c r="H433" s="11">
        <f>IF(AND(Career!$F$15="Yes",$E433=62,$E432=61),G433,H432*IF($B433="January",(1+IF(C433&gt;Personal!$L$18+1,Calculations!$C$14,Calculations!$C$13)),1))</f>
        <v>2911.7074347989465</v>
      </c>
      <c r="I433" s="11">
        <f>H433*(1-'Retiree Assumptions'!$F$8)</f>
        <v>2562.3025426230729</v>
      </c>
      <c r="J433" s="11"/>
      <c r="K433">
        <f>IF(OR(AND(L434=0,L433&gt;0,S433=0,S432&gt;0),AND(L433=0,L432&gt;0,S433&gt;0,S432&gt;0),AND(L422=0,L421&gt;0,S421=0),AND(B433="February",C433&gt;=Personal!$G$28,C433&lt;=Personal!$G$28+5,L432&gt;0),AND(B433="February",MOD(C433-Personal!$G$28,5)=0,L432&gt;0)),K432+1,K432)</f>
        <v>7</v>
      </c>
      <c r="L433">
        <f>IF(AND(C433&gt;=Personal!$G$28,MAX(L$5:L432)&lt;$AO$8,OR(S432&gt;0,S433&gt;0)),L432+1,0)</f>
        <v>106</v>
      </c>
      <c r="M433">
        <f>IF(AND(C433&gt;=Personal!$G$28,MAX(L$5:L432)&lt;$AO$8,OR(S432&gt;0,S433&gt;0)),L432+1,"")</f>
        <v>106</v>
      </c>
      <c r="N433">
        <f t="shared" si="494"/>
        <v>2058</v>
      </c>
      <c r="O433">
        <f t="shared" si="495"/>
        <v>75</v>
      </c>
      <c r="P433" s="11">
        <f t="shared" si="503"/>
        <v>30747.630511476877</v>
      </c>
      <c r="Q433" s="11">
        <f>$AD433*I433/(Calculations!$C$18^(A433-1+Calculations!$B$1/30))</f>
        <v>573.71105749555829</v>
      </c>
      <c r="R433" s="11">
        <f>IF(Q433=0,0,SUM(Q433:Q$1071)*I433/Q433)</f>
        <v>376945.58804296079</v>
      </c>
      <c r="S433" s="11">
        <f>IF(S432&gt;0,MAX((S432+I433/2)*(Calculations!$C$18-1)+S432-I433,0),IF(AND(Personal!$G$28=Valuation!C433,Personal!$G$28&gt;Valuation!C432),Personal!$G$26,0))</f>
        <v>111792.86475993968</v>
      </c>
      <c r="T433">
        <f t="shared" si="486"/>
        <v>1</v>
      </c>
      <c r="U433" s="11"/>
      <c r="V433" s="121">
        <f>VLOOKUP(E433,Rates2,5)*VLOOKUP(E433,Mort_Imp_Retirees,C433-'Mort Imp Cume'!$C$4+2)</f>
        <v>2.5447324493435347E-3</v>
      </c>
      <c r="W433" s="15">
        <f t="shared" si="496"/>
        <v>0.9974552675506565</v>
      </c>
      <c r="X433" s="121">
        <f>VLOOKUP(F433,Rates2,6)*VLOOKUP(F433,Mort_Imp_Survivors,C433-'Mort Imp Cume'!$C$4+2)</f>
        <v>6.7286878877505457E-4</v>
      </c>
      <c r="Y433" s="15">
        <f t="shared" si="497"/>
        <v>0.99932713121122496</v>
      </c>
      <c r="Z433" s="121">
        <f>VLOOKUP(F433,Rates2,7)*VLOOKUP(F433,Mort_Imp_Survivors,C433-'Mort Imp Cume'!$C$4+2)</f>
        <v>1.593022408497847E-3</v>
      </c>
      <c r="AA433" s="15">
        <f t="shared" si="498"/>
        <v>0.9984069775915021</v>
      </c>
      <c r="AB433" s="68">
        <f>PRODUCT(W$4:W432)</f>
        <v>0.77982134535031666</v>
      </c>
      <c r="AC433" s="15">
        <f>PRODUCT(Y$4:Y432)</f>
        <v>0.90550836614764219</v>
      </c>
      <c r="AD433" s="15">
        <f>PRODUCT(AA$4:AA432)</f>
        <v>0.77122345062164976</v>
      </c>
      <c r="AE433" s="15">
        <f t="shared" si="487"/>
        <v>0.70613475231522149</v>
      </c>
      <c r="AF433" s="15">
        <f t="shared" si="488"/>
        <v>7.3686593035095199E-2</v>
      </c>
      <c r="AG433" s="15">
        <f t="shared" si="489"/>
        <v>1.7957149237383086E-3</v>
      </c>
      <c r="AH433" s="15">
        <f t="shared" si="490"/>
        <v>0.18721619129177475</v>
      </c>
      <c r="AI433" s="15">
        <f t="shared" si="499"/>
        <v>3.2962463357908561E-2</v>
      </c>
      <c r="AJ433" s="15">
        <f t="shared" si="500"/>
        <v>1.9844366822036816E-3</v>
      </c>
      <c r="AK433" s="15">
        <f t="shared" si="491"/>
        <v>7.7337562346373287E-4</v>
      </c>
      <c r="AL433">
        <f>IF(AL432&gt;0,AL432+1,IF(AND(B433="January",C433&gt;=Personal!$G$28,F433&lt;=100,AL432=0),1,0))</f>
        <v>106</v>
      </c>
      <c r="AM433">
        <f t="shared" si="501"/>
        <v>1</v>
      </c>
    </row>
    <row r="434" spans="1:39" x14ac:dyDescent="0.2">
      <c r="A434">
        <f t="shared" si="492"/>
        <v>430</v>
      </c>
      <c r="B434" t="str">
        <f t="shared" si="512"/>
        <v>November</v>
      </c>
      <c r="C434">
        <f t="shared" si="484"/>
        <v>2058</v>
      </c>
      <c r="D434">
        <f t="shared" si="514"/>
        <v>205811</v>
      </c>
      <c r="E434">
        <f t="shared" ref="E434:F434" si="548">E422+1</f>
        <v>77</v>
      </c>
      <c r="F434">
        <f t="shared" si="548"/>
        <v>75</v>
      </c>
      <c r="G434" s="11">
        <f>G433*IF($B434="January",(1+IF(C434&gt;Personal!$L$18+1,Calculations!$B$14,Calculations!$B$13)),1)</f>
        <v>3372.9902245132876</v>
      </c>
      <c r="H434" s="11">
        <f>IF(AND(Career!$F$15="Yes",$E434=62,$E433=61),G434,H433*IF($B434="January",(1+IF(C434&gt;Personal!$L$18+1,Calculations!$C$14,Calculations!$C$13)),1))</f>
        <v>2911.7074347989465</v>
      </c>
      <c r="I434" s="11">
        <f>H434*(1-'Retiree Assumptions'!$F$8)</f>
        <v>2562.3025426230729</v>
      </c>
      <c r="J434" s="11"/>
      <c r="K434">
        <f>IF(OR(AND(L435=0,L434&gt;0,S434=0,S433&gt;0),AND(L434=0,L433&gt;0,S434&gt;0,S433&gt;0),AND(L423=0,L422&gt;0,S422=0),AND(B434="February",C434&gt;=Personal!$G$28,C434&lt;=Personal!$G$28+5,L433&gt;0),AND(B434="February",MOD(C434-Personal!$G$28,5)=0,L433&gt;0)),K433+1,K433)</f>
        <v>7</v>
      </c>
      <c r="L434">
        <f>IF(AND(C434&gt;=Personal!$G$28,MAX(L$5:L433)&lt;$AO$8,OR(S433&gt;0,S434&gt;0)),L433+1,0)</f>
        <v>107</v>
      </c>
      <c r="M434">
        <f>IF(AND(C434&gt;=Personal!$G$28,MAX(L$5:L433)&lt;$AO$8,OR(S433&gt;0,S434&gt;0)),L433+1,"")</f>
        <v>107</v>
      </c>
      <c r="N434">
        <f t="shared" si="494"/>
        <v>2058</v>
      </c>
      <c r="O434">
        <f t="shared" si="495"/>
        <v>75</v>
      </c>
      <c r="P434" s="11">
        <f t="shared" si="503"/>
        <v>30747.630511476877</v>
      </c>
      <c r="Q434" s="11">
        <f>$AD434*I434/(Calculations!$C$18^(A434-1+Calculations!$B$1/30))</f>
        <v>571.14819149273012</v>
      </c>
      <c r="R434" s="11">
        <f>IF(Q434=0,0,SUM(Q434:Q$1071)*I434/Q434)</f>
        <v>376063.22462774388</v>
      </c>
      <c r="S434" s="11">
        <f>IF(S433&gt;0,MAX((S433+I434/2)*(Calculations!$C$18-1)+S433-I434,0),IF(AND(Personal!$G$28=Valuation!C434,Personal!$G$28&gt;Valuation!C433),Personal!$G$26,0))</f>
        <v>109557.01216845038</v>
      </c>
      <c r="T434">
        <f t="shared" si="486"/>
        <v>1</v>
      </c>
      <c r="U434" s="11"/>
      <c r="V434" s="121">
        <f>VLOOKUP(E434,Rates2,5)*VLOOKUP(E434,Mort_Imp_Retirees,C434-'Mort Imp Cume'!$C$4+2)</f>
        <v>2.5447324493435347E-3</v>
      </c>
      <c r="W434" s="15">
        <f t="shared" si="496"/>
        <v>0.9974552675506565</v>
      </c>
      <c r="X434" s="121">
        <f>VLOOKUP(F434,Rates2,6)*VLOOKUP(F434,Mort_Imp_Survivors,C434-'Mort Imp Cume'!$C$4+2)</f>
        <v>6.7286878877505457E-4</v>
      </c>
      <c r="Y434" s="15">
        <f t="shared" si="497"/>
        <v>0.99932713121122496</v>
      </c>
      <c r="Z434" s="121">
        <f>VLOOKUP(F434,Rates2,7)*VLOOKUP(F434,Mort_Imp_Survivors,C434-'Mort Imp Cume'!$C$4+2)</f>
        <v>1.593022408497847E-3</v>
      </c>
      <c r="AA434" s="15">
        <f t="shared" si="498"/>
        <v>0.9984069775915021</v>
      </c>
      <c r="AB434" s="68">
        <f>PRODUCT(W$4:W433)</f>
        <v>0.77783690866811306</v>
      </c>
      <c r="AC434" s="15">
        <f>PRODUCT(Y$4:Y433)</f>
        <v>0.90489907783008672</v>
      </c>
      <c r="AD434" s="15">
        <f>PRODUCT(AA$4:AA433)</f>
        <v>0.76999487438285041</v>
      </c>
      <c r="AE434" s="15">
        <f t="shared" si="487"/>
        <v>0.70386390135598087</v>
      </c>
      <c r="AF434" s="15">
        <f t="shared" si="488"/>
        <v>7.3973007312132161E-2</v>
      </c>
      <c r="AG434" s="15">
        <f t="shared" si="489"/>
        <v>1.7899401039270419E-3</v>
      </c>
      <c r="AH434" s="15">
        <f t="shared" si="490"/>
        <v>0.18871366662755162</v>
      </c>
      <c r="AI434" s="15">
        <f t="shared" si="499"/>
        <v>3.3449424704335345E-2</v>
      </c>
      <c r="AJ434" s="15">
        <f t="shared" si="500"/>
        <v>1.9793868217848104E-3</v>
      </c>
      <c r="AK434" s="15">
        <f t="shared" si="491"/>
        <v>7.7423315049536534E-4</v>
      </c>
      <c r="AL434">
        <f>IF(AL433&gt;0,AL433+1,IF(AND(B434="January",C434&gt;=Personal!$G$28,F434&lt;=100,AL433=0),1,0))</f>
        <v>107</v>
      </c>
      <c r="AM434">
        <f t="shared" si="501"/>
        <v>1</v>
      </c>
    </row>
    <row r="435" spans="1:39" x14ac:dyDescent="0.2">
      <c r="A435">
        <f t="shared" si="492"/>
        <v>431</v>
      </c>
      <c r="B435" t="str">
        <f t="shared" si="512"/>
        <v>December</v>
      </c>
      <c r="C435">
        <f t="shared" si="484"/>
        <v>2058</v>
      </c>
      <c r="D435">
        <f t="shared" si="514"/>
        <v>205812</v>
      </c>
      <c r="E435">
        <f t="shared" ref="E435:F435" si="549">E423+1</f>
        <v>77</v>
      </c>
      <c r="F435">
        <f t="shared" si="549"/>
        <v>75</v>
      </c>
      <c r="G435" s="11">
        <f>G434*IF($B435="January",(1+IF(C435&gt;Personal!$L$18+1,Calculations!$B$14,Calculations!$B$13)),1)</f>
        <v>3372.9902245132876</v>
      </c>
      <c r="H435" s="11">
        <f>IF(AND(Career!$F$15="Yes",$E435=62,$E434=61),G435,H434*IF($B435="January",(1+IF(C435&gt;Personal!$L$18+1,Calculations!$C$14,Calculations!$C$13)),1))</f>
        <v>2911.7074347989465</v>
      </c>
      <c r="I435" s="11">
        <f>H435*(1-'Retiree Assumptions'!$F$8)</f>
        <v>2562.3025426230729</v>
      </c>
      <c r="J435" s="11"/>
      <c r="K435">
        <f>IF(OR(AND(L436=0,L435&gt;0,S435=0,S434&gt;0),AND(L435=0,L434&gt;0,S435&gt;0,S434&gt;0),AND(L424=0,L423&gt;0,S423=0),AND(B435="February",C435&gt;=Personal!$G$28,C435&lt;=Personal!$G$28+5,L434&gt;0),AND(B435="February",MOD(C435-Personal!$G$28,5)=0,L434&gt;0)),K434+1,K434)</f>
        <v>7</v>
      </c>
      <c r="L435">
        <f>IF(AND(C435&gt;=Personal!$G$28,MAX(L$5:L434)&lt;$AO$8,OR(S434&gt;0,S435&gt;0)),L434+1,0)</f>
        <v>108</v>
      </c>
      <c r="M435">
        <f>IF(AND(C435&gt;=Personal!$G$28,MAX(L$5:L434)&lt;$AO$8,OR(S434&gt;0,S435&gt;0)),L434+1,"")</f>
        <v>108</v>
      </c>
      <c r="N435">
        <f t="shared" si="494"/>
        <v>2058</v>
      </c>
      <c r="O435">
        <f t="shared" si="495"/>
        <v>75</v>
      </c>
      <c r="P435" s="11">
        <f t="shared" si="503"/>
        <v>30747.630511476877</v>
      </c>
      <c r="Q435" s="11">
        <f>$AD435*I435/(Calculations!$C$18^(A435-1+Calculations!$B$1/30))</f>
        <v>568.59677425328664</v>
      </c>
      <c r="R435" s="11">
        <f>IF(Q435=0,0,SUM(Q435:Q$1071)*I435/Q435)</f>
        <v>375176.90185621165</v>
      </c>
      <c r="S435" s="11">
        <f>IF(S434&gt;0,MAX((S434+I435/2)*(Calculations!$C$18-1)+S434-I435,0),IF(AND(Personal!$G$28=Valuation!C435,Personal!$G$28&gt;Valuation!C434),Personal!$G$26,0))</f>
        <v>107314.70456638614</v>
      </c>
      <c r="T435">
        <f t="shared" si="486"/>
        <v>1</v>
      </c>
      <c r="U435" s="11"/>
      <c r="V435" s="121">
        <f>VLOOKUP(E435,Rates2,5)*VLOOKUP(E435,Mort_Imp_Retirees,C435-'Mort Imp Cume'!$C$4+2)</f>
        <v>2.5447324493435347E-3</v>
      </c>
      <c r="W435" s="15">
        <f t="shared" si="496"/>
        <v>0.9974552675506565</v>
      </c>
      <c r="X435" s="121">
        <f>VLOOKUP(F435,Rates2,6)*VLOOKUP(F435,Mort_Imp_Survivors,C435-'Mort Imp Cume'!$C$4+2)</f>
        <v>6.7286878877505457E-4</v>
      </c>
      <c r="Y435" s="15">
        <f t="shared" si="497"/>
        <v>0.99932713121122496</v>
      </c>
      <c r="Z435" s="121">
        <f>VLOOKUP(F435,Rates2,7)*VLOOKUP(F435,Mort_Imp_Survivors,C435-'Mort Imp Cume'!$C$4+2)</f>
        <v>1.593022408497847E-3</v>
      </c>
      <c r="AA435" s="15">
        <f t="shared" si="498"/>
        <v>0.9984069775915021</v>
      </c>
      <c r="AB435" s="68">
        <f>PRODUCT(W$4:W434)</f>
        <v>0.77585752184632828</v>
      </c>
      <c r="AC435" s="15">
        <f>PRODUCT(Y$4:Y434)</f>
        <v>0.90429019948362355</v>
      </c>
      <c r="AD435" s="15">
        <f>PRODUCT(AA$4:AA434)</f>
        <v>0.76876825529352999</v>
      </c>
      <c r="AE435" s="15">
        <f t="shared" si="487"/>
        <v>0.701600353201286</v>
      </c>
      <c r="AF435" s="15">
        <f t="shared" si="488"/>
        <v>7.4257168645042268E-2</v>
      </c>
      <c r="AG435" s="15">
        <f t="shared" si="489"/>
        <v>1.7841838552950932E-3</v>
      </c>
      <c r="AH435" s="15">
        <f t="shared" si="490"/>
        <v>0.19020298163175117</v>
      </c>
      <c r="AI435" s="15">
        <f t="shared" si="499"/>
        <v>3.3939496521920548E-2</v>
      </c>
      <c r="AJ435" s="15">
        <f t="shared" si="500"/>
        <v>1.9743498119096118E-3</v>
      </c>
      <c r="AK435" s="15">
        <f t="shared" si="491"/>
        <v>7.750825917651838E-4</v>
      </c>
      <c r="AL435">
        <f>IF(AL434&gt;0,AL434+1,IF(AND(B435="January",C435&gt;=Personal!$G$28,F435&lt;=100,AL434=0),1,0))</f>
        <v>108</v>
      </c>
      <c r="AM435">
        <f t="shared" si="501"/>
        <v>1</v>
      </c>
    </row>
    <row r="436" spans="1:39" x14ac:dyDescent="0.2">
      <c r="A436">
        <f t="shared" si="492"/>
        <v>432</v>
      </c>
      <c r="B436" t="str">
        <f t="shared" si="512"/>
        <v>January</v>
      </c>
      <c r="C436">
        <f t="shared" si="484"/>
        <v>2059</v>
      </c>
      <c r="D436">
        <f t="shared" si="514"/>
        <v>205901</v>
      </c>
      <c r="E436">
        <f t="shared" ref="E436:F436" si="550">E424+1</f>
        <v>78</v>
      </c>
      <c r="F436">
        <f t="shared" si="550"/>
        <v>76</v>
      </c>
      <c r="G436" s="11">
        <f>G435*IF($B436="January",(1+IF(C436&gt;Personal!$L$18+1,Calculations!$B$14,Calculations!$B$13)),1)</f>
        <v>3457.3149801261193</v>
      </c>
      <c r="H436" s="11">
        <f>IF(AND(Career!$F$15="Yes",$E436=62,$E435=61),G436,H435*IF($B436="January",(1+IF(C436&gt;Personal!$L$18+1,Calculations!$C$14,Calculations!$C$13)),1))</f>
        <v>2955.3830463209306</v>
      </c>
      <c r="I436" s="11">
        <f>H436*(1-'Retiree Assumptions'!$F$8)</f>
        <v>2600.7370807624188</v>
      </c>
      <c r="J436" s="11"/>
      <c r="K436">
        <f>IF(OR(AND(L437=0,L436&gt;0,S436=0,S435&gt;0),AND(L436=0,L435&gt;0,S436&gt;0,S435&gt;0),AND(L425=0,L424&gt;0,S424=0),AND(B436="February",C436&gt;=Personal!$G$28,C436&lt;=Personal!$G$28+5,L435&gt;0),AND(B436="February",MOD(C436-Personal!$G$28,5)=0,L435&gt;0)),K435+1,K435)</f>
        <v>7</v>
      </c>
      <c r="L436">
        <f>IF(AND(C436&gt;=Personal!$G$28,MAX(L$5:L435)&lt;$AO$8,OR(S435&gt;0,S436&gt;0)),L435+1,0)</f>
        <v>109</v>
      </c>
      <c r="M436">
        <f>IF(AND(C436&gt;=Personal!$G$28,MAX(L$5:L435)&lt;$AO$8,OR(S435&gt;0,S436&gt;0)),L435+1,"")</f>
        <v>109</v>
      </c>
      <c r="N436">
        <f t="shared" si="494"/>
        <v>2059</v>
      </c>
      <c r="O436">
        <f t="shared" si="495"/>
        <v>76</v>
      </c>
      <c r="P436" s="11">
        <f t="shared" si="503"/>
        <v>31208.844969149024</v>
      </c>
      <c r="Q436" s="11">
        <f>$AD436*I436/(Calculations!$C$18^(A436-1+Calculations!$B$1/30))</f>
        <v>574.54760595313655</v>
      </c>
      <c r="R436" s="11">
        <f>IF(Q436=0,0,SUM(Q436:Q$1071)*I436/Q436)</f>
        <v>374286.60196187202</v>
      </c>
      <c r="S436" s="11">
        <f>IF(S435&gt;0,MAX((S435+I436/2)*(Calculations!$C$18-1)+S435-I436,0),IF(AND(Personal!$G$28=Valuation!C436,Personal!$G$28&gt;Valuation!C435),Personal!$G$26,0))</f>
        <v>105027.5442608423</v>
      </c>
      <c r="T436">
        <f t="shared" si="486"/>
        <v>1</v>
      </c>
      <c r="U436" s="11"/>
      <c r="V436" s="121">
        <f>VLOOKUP(E436,Rates2,5)*VLOOKUP(E436,Mort_Imp_Retirees,C436-'Mort Imp Cume'!$C$4+2)</f>
        <v>2.8794918686326104E-3</v>
      </c>
      <c r="W436" s="15">
        <f t="shared" si="496"/>
        <v>0.99712050813136743</v>
      </c>
      <c r="X436" s="121">
        <f>VLOOKUP(F436,Rates2,6)*VLOOKUP(F436,Mort_Imp_Survivors,C436-'Mort Imp Cume'!$C$4+2)</f>
        <v>7.43707214698303E-4</v>
      </c>
      <c r="Y436" s="15">
        <f t="shared" si="497"/>
        <v>0.9992562927853017</v>
      </c>
      <c r="Z436" s="121">
        <f>VLOOKUP(F436,Rates2,7)*VLOOKUP(F436,Mort_Imp_Survivors,C436-'Mort Imp Cume'!$C$4+2)</f>
        <v>1.7189945426987542E-3</v>
      </c>
      <c r="AA436" s="15">
        <f t="shared" si="498"/>
        <v>0.99828100545730125</v>
      </c>
      <c r="AB436" s="68">
        <f>PRODUCT(W$4:W435)</f>
        <v>0.7738831720344187</v>
      </c>
      <c r="AC436" s="15">
        <f>PRODUCT(Y$4:Y435)</f>
        <v>0.90368173083239589</v>
      </c>
      <c r="AD436" s="15">
        <f>PRODUCT(AA$4:AA435)</f>
        <v>0.76754359023590557</v>
      </c>
      <c r="AE436" s="15">
        <f t="shared" si="487"/>
        <v>0.69934408436612827</v>
      </c>
      <c r="AF436" s="15">
        <f t="shared" si="488"/>
        <v>7.4539087668290413E-2</v>
      </c>
      <c r="AG436" s="15">
        <f t="shared" si="489"/>
        <v>2.0122579597370211E-3</v>
      </c>
      <c r="AH436" s="15">
        <f t="shared" si="490"/>
        <v>0.19168416787514375</v>
      </c>
      <c r="AI436" s="15">
        <f t="shared" si="499"/>
        <v>3.443266009043755E-2</v>
      </c>
      <c r="AJ436" s="15">
        <f t="shared" si="500"/>
        <v>2.2283903011447201E-3</v>
      </c>
      <c r="AK436" s="15">
        <f t="shared" si="491"/>
        <v>8.4961127959879215E-4</v>
      </c>
      <c r="AL436">
        <f>IF(AL435&gt;0,AL435+1,IF(AND(B436="January",C436&gt;=Personal!$G$28,F436&lt;=100,AL435=0),1,0))</f>
        <v>109</v>
      </c>
      <c r="AM436">
        <f t="shared" si="501"/>
        <v>1</v>
      </c>
    </row>
    <row r="437" spans="1:39" x14ac:dyDescent="0.2">
      <c r="A437">
        <f t="shared" si="492"/>
        <v>433</v>
      </c>
      <c r="B437" t="str">
        <f t="shared" si="512"/>
        <v>February</v>
      </c>
      <c r="C437">
        <f t="shared" si="484"/>
        <v>2059</v>
      </c>
      <c r="D437">
        <f t="shared" si="514"/>
        <v>205902</v>
      </c>
      <c r="E437">
        <f t="shared" ref="E437:F437" si="551">E425+1</f>
        <v>78</v>
      </c>
      <c r="F437">
        <f t="shared" si="551"/>
        <v>76</v>
      </c>
      <c r="G437" s="11">
        <f>G436*IF($B437="January",(1+IF(C437&gt;Personal!$L$18+1,Calculations!$B$14,Calculations!$B$13)),1)</f>
        <v>3457.3149801261193</v>
      </c>
      <c r="H437" s="11">
        <f>IF(AND(Career!$F$15="Yes",$E437=62,$E436=61),G437,H436*IF($B437="January",(1+IF(C437&gt;Personal!$L$18+1,Calculations!$C$14,Calculations!$C$13)),1))</f>
        <v>2955.3830463209306</v>
      </c>
      <c r="I437" s="11">
        <f>H437*(1-'Retiree Assumptions'!$F$8)</f>
        <v>2600.7370807624188</v>
      </c>
      <c r="J437" s="11"/>
      <c r="K437">
        <f>IF(OR(AND(L438=0,L437&gt;0,S437=0,S436&gt;0),AND(L437=0,L436&gt;0,S437&gt;0,S436&gt;0),AND(L426=0,L425&gt;0,S425=0),AND(B437="February",C437&gt;=Personal!$G$28,C437&lt;=Personal!$G$28+5,L436&gt;0),AND(B437="February",MOD(C437-Personal!$G$28,5)=0,L436&gt;0)),K436+1,K436)</f>
        <v>7</v>
      </c>
      <c r="L437">
        <f>IF(AND(C437&gt;=Personal!$G$28,MAX(L$5:L436)&lt;$AO$8,OR(S436&gt;0,S437&gt;0)),L436+1,0)</f>
        <v>110</v>
      </c>
      <c r="M437">
        <f>IF(AND(C437&gt;=Personal!$G$28,MAX(L$5:L436)&lt;$AO$8,OR(S436&gt;0,S437&gt;0)),L436+1,"")</f>
        <v>110</v>
      </c>
      <c r="N437">
        <f t="shared" si="494"/>
        <v>2059</v>
      </c>
      <c r="O437">
        <f t="shared" si="495"/>
        <v>76</v>
      </c>
      <c r="P437" s="11">
        <f t="shared" si="503"/>
        <v>31208.844969149024</v>
      </c>
      <c r="Q437" s="11">
        <f>$AD437*I437/(Calculations!$C$18^(A437-1+Calculations!$B$1/30))</f>
        <v>571.90883431050293</v>
      </c>
      <c r="R437" s="11">
        <f>IF(Q437=0,0,SUM(Q437:Q$1071)*I437/Q437)</f>
        <v>373400.81324591057</v>
      </c>
      <c r="S437" s="11">
        <f>IF(S436&gt;0,MAX((S436+I437/2)*(Calculations!$C$18-1)+S436-I437,0),IF(AND(Personal!$G$28=Valuation!C437,Personal!$G$28&gt;Valuation!C436),Personal!$G$26,0))</f>
        <v>102733.78081696319</v>
      </c>
      <c r="T437">
        <f t="shared" si="486"/>
        <v>1</v>
      </c>
      <c r="U437" s="11"/>
      <c r="V437" s="121">
        <f>VLOOKUP(E437,Rates2,5)*VLOOKUP(E437,Mort_Imp_Retirees,C437-'Mort Imp Cume'!$C$4+2)</f>
        <v>2.8794918686326104E-3</v>
      </c>
      <c r="W437" s="15">
        <f t="shared" si="496"/>
        <v>0.99712050813136743</v>
      </c>
      <c r="X437" s="121">
        <f>VLOOKUP(F437,Rates2,6)*VLOOKUP(F437,Mort_Imp_Survivors,C437-'Mort Imp Cume'!$C$4+2)</f>
        <v>7.43707214698303E-4</v>
      </c>
      <c r="Y437" s="15">
        <f t="shared" si="497"/>
        <v>0.9992562927853017</v>
      </c>
      <c r="Z437" s="121">
        <f>VLOOKUP(F437,Rates2,7)*VLOOKUP(F437,Mort_Imp_Survivors,C437-'Mort Imp Cume'!$C$4+2)</f>
        <v>1.7189945426987542E-3</v>
      </c>
      <c r="AA437" s="15">
        <f t="shared" si="498"/>
        <v>0.99828100545730125</v>
      </c>
      <c r="AB437" s="68">
        <f>PRODUCT(W$4:W436)</f>
        <v>0.77165478173327406</v>
      </c>
      <c r="AC437" s="15">
        <f>PRODUCT(Y$4:Y436)</f>
        <v>0.90300965620938478</v>
      </c>
      <c r="AD437" s="15">
        <f>PRODUCT(AA$4:AA436)</f>
        <v>0.76622418699300665</v>
      </c>
      <c r="AE437" s="15">
        <f t="shared" si="487"/>
        <v>0.69681171916529161</v>
      </c>
      <c r="AF437" s="15">
        <f t="shared" si="488"/>
        <v>7.4843062567982399E-2</v>
      </c>
      <c r="AG437" s="15">
        <f t="shared" si="489"/>
        <v>2.0049714577900384E-3</v>
      </c>
      <c r="AH437" s="15">
        <f t="shared" si="490"/>
        <v>0.19336692179638165</v>
      </c>
      <c r="AI437" s="15">
        <f t="shared" si="499"/>
        <v>3.4978296470344339E-2</v>
      </c>
      <c r="AJ437" s="15">
        <f t="shared" si="500"/>
        <v>2.2219736693924346E-3</v>
      </c>
      <c r="AK437" s="15">
        <f t="shared" si="491"/>
        <v>8.5062058613599191E-4</v>
      </c>
      <c r="AL437">
        <f>IF(AL436&gt;0,AL436+1,IF(AND(B437="January",C437&gt;=Personal!$G$28,F437&lt;=100,AL436=0),1,0))</f>
        <v>110</v>
      </c>
      <c r="AM437">
        <f t="shared" si="501"/>
        <v>1</v>
      </c>
    </row>
    <row r="438" spans="1:39" x14ac:dyDescent="0.2">
      <c r="A438">
        <f t="shared" si="492"/>
        <v>434</v>
      </c>
      <c r="B438" t="str">
        <f t="shared" si="512"/>
        <v>March</v>
      </c>
      <c r="C438">
        <f t="shared" si="484"/>
        <v>2059</v>
      </c>
      <c r="D438">
        <f t="shared" si="514"/>
        <v>205903</v>
      </c>
      <c r="E438">
        <f t="shared" ref="E438:F438" si="552">E426+1</f>
        <v>78</v>
      </c>
      <c r="F438">
        <f t="shared" si="552"/>
        <v>76</v>
      </c>
      <c r="G438" s="11">
        <f>G437*IF($B438="January",(1+IF(C438&gt;Personal!$L$18+1,Calculations!$B$14,Calculations!$B$13)),1)</f>
        <v>3457.3149801261193</v>
      </c>
      <c r="H438" s="11">
        <f>IF(AND(Career!$F$15="Yes",$E438=62,$E437=61),G438,H437*IF($B438="January",(1+IF(C438&gt;Personal!$L$18+1,Calculations!$C$14,Calculations!$C$13)),1))</f>
        <v>2955.3830463209306</v>
      </c>
      <c r="I438" s="11">
        <f>H438*(1-'Retiree Assumptions'!$F$8)</f>
        <v>2600.7370807624188</v>
      </c>
      <c r="J438" s="11"/>
      <c r="K438">
        <f>IF(OR(AND(L439=0,L438&gt;0,S438=0,S437&gt;0),AND(L438=0,L437&gt;0,S438&gt;0,S437&gt;0),AND(L427=0,L426&gt;0,S426=0),AND(B438="February",C438&gt;=Personal!$G$28,C438&lt;=Personal!$G$28+5,L437&gt;0),AND(B438="February",MOD(C438-Personal!$G$28,5)=0,L437&gt;0)),K437+1,K437)</f>
        <v>7</v>
      </c>
      <c r="L438">
        <f>IF(AND(C438&gt;=Personal!$G$28,MAX(L$5:L437)&lt;$AO$8,OR(S437&gt;0,S438&gt;0)),L437+1,0)</f>
        <v>111</v>
      </c>
      <c r="M438">
        <f>IF(AND(C438&gt;=Personal!$G$28,MAX(L$5:L437)&lt;$AO$8,OR(S437&gt;0,S438&gt;0)),L437+1,"")</f>
        <v>111</v>
      </c>
      <c r="N438">
        <f t="shared" si="494"/>
        <v>2059</v>
      </c>
      <c r="O438">
        <f t="shared" si="495"/>
        <v>76</v>
      </c>
      <c r="P438" s="11">
        <f t="shared" si="503"/>
        <v>31208.844969149024</v>
      </c>
      <c r="Q438" s="11">
        <f>$AD438*I438/(Calculations!$C$18^(A438-1+Calculations!$B$1/30))</f>
        <v>569.28218196957698</v>
      </c>
      <c r="R438" s="11">
        <f>IF(Q438=0,0,SUM(Q438:Q$1071)*I438/Q438)</f>
        <v>372510.93752515956</v>
      </c>
      <c r="S438" s="11">
        <f>IF(S437&gt;0,MAX((S437+I438/2)*(Calculations!$C$18-1)+S437-I438,0),IF(AND(Personal!$G$28=Valuation!C438,Personal!$G$28&gt;Valuation!C437),Personal!$G$26,0))</f>
        <v>100433.39517118086</v>
      </c>
      <c r="T438">
        <f t="shared" si="486"/>
        <v>1</v>
      </c>
      <c r="U438" s="11"/>
      <c r="V438" s="121">
        <f>VLOOKUP(E438,Rates2,5)*VLOOKUP(E438,Mort_Imp_Retirees,C438-'Mort Imp Cume'!$C$4+2)</f>
        <v>2.8794918686326104E-3</v>
      </c>
      <c r="W438" s="15">
        <f t="shared" si="496"/>
        <v>0.99712050813136743</v>
      </c>
      <c r="X438" s="121">
        <f>VLOOKUP(F438,Rates2,6)*VLOOKUP(F438,Mort_Imp_Survivors,C438-'Mort Imp Cume'!$C$4+2)</f>
        <v>7.43707214698303E-4</v>
      </c>
      <c r="Y438" s="15">
        <f t="shared" si="497"/>
        <v>0.9992562927853017</v>
      </c>
      <c r="Z438" s="121">
        <f>VLOOKUP(F438,Rates2,7)*VLOOKUP(F438,Mort_Imp_Survivors,C438-'Mort Imp Cume'!$C$4+2)</f>
        <v>1.7189945426987542E-3</v>
      </c>
      <c r="AA438" s="15">
        <f t="shared" si="498"/>
        <v>0.99828100545730125</v>
      </c>
      <c r="AB438" s="68">
        <f>PRODUCT(W$4:W437)</f>
        <v>0.7694328080638817</v>
      </c>
      <c r="AC438" s="15">
        <f>PRODUCT(Y$4:Y437)</f>
        <v>0.90233808141311966</v>
      </c>
      <c r="AD438" s="15">
        <f>PRODUCT(AA$4:AA437)</f>
        <v>0.76490705179708185</v>
      </c>
      <c r="AE438" s="15">
        <f t="shared" si="487"/>
        <v>0.69428852380467221</v>
      </c>
      <c r="AF438" s="15">
        <f t="shared" si="488"/>
        <v>7.5144284259209534E-2</v>
      </c>
      <c r="AG438" s="15">
        <f t="shared" si="489"/>
        <v>1.9977113406861955E-3</v>
      </c>
      <c r="AH438" s="15">
        <f t="shared" si="490"/>
        <v>0.19503949657086528</v>
      </c>
      <c r="AI438" s="15">
        <f t="shared" si="499"/>
        <v>3.5527695365252965E-2</v>
      </c>
      <c r="AJ438" s="15">
        <f t="shared" si="500"/>
        <v>2.2155755142791033E-3</v>
      </c>
      <c r="AK438" s="15">
        <f t="shared" si="491"/>
        <v>8.5161921445179895E-4</v>
      </c>
      <c r="AL438">
        <f>IF(AL437&gt;0,AL437+1,IF(AND(B438="January",C438&gt;=Personal!$G$28,F438&lt;=100,AL437=0),1,0))</f>
        <v>111</v>
      </c>
      <c r="AM438">
        <f t="shared" si="501"/>
        <v>1</v>
      </c>
    </row>
    <row r="439" spans="1:39" x14ac:dyDescent="0.2">
      <c r="A439">
        <f t="shared" si="492"/>
        <v>435</v>
      </c>
      <c r="B439" t="str">
        <f t="shared" si="512"/>
        <v>April</v>
      </c>
      <c r="C439">
        <f t="shared" si="484"/>
        <v>2059</v>
      </c>
      <c r="D439">
        <f t="shared" si="514"/>
        <v>205904</v>
      </c>
      <c r="E439">
        <f t="shared" ref="E439:F439" si="553">E427+1</f>
        <v>78</v>
      </c>
      <c r="F439">
        <f t="shared" si="553"/>
        <v>76</v>
      </c>
      <c r="G439" s="11">
        <f>G438*IF($B439="January",(1+IF(C439&gt;Personal!$L$18+1,Calculations!$B$14,Calculations!$B$13)),1)</f>
        <v>3457.3149801261193</v>
      </c>
      <c r="H439" s="11">
        <f>IF(AND(Career!$F$15="Yes",$E439=62,$E438=61),G439,H438*IF($B439="January",(1+IF(C439&gt;Personal!$L$18+1,Calculations!$C$14,Calculations!$C$13)),1))</f>
        <v>2955.3830463209306</v>
      </c>
      <c r="I439" s="11">
        <f>H439*(1-'Retiree Assumptions'!$F$8)</f>
        <v>2600.7370807624188</v>
      </c>
      <c r="J439" s="11"/>
      <c r="K439">
        <f>IF(OR(AND(L440=0,L439&gt;0,S439=0,S438&gt;0),AND(L439=0,L438&gt;0,S439&gt;0,S438&gt;0),AND(L428=0,L427&gt;0,S427=0),AND(B439="February",C439&gt;=Personal!$G$28,C439&lt;=Personal!$G$28+5,L438&gt;0),AND(B439="February",MOD(C439-Personal!$G$28,5)=0,L438&gt;0)),K438+1,K438)</f>
        <v>7</v>
      </c>
      <c r="L439">
        <f>IF(AND(C439&gt;=Personal!$G$28,MAX(L$5:L438)&lt;$AO$8,OR(S438&gt;0,S439&gt;0)),L438+1,0)</f>
        <v>112</v>
      </c>
      <c r="M439">
        <f>IF(AND(C439&gt;=Personal!$G$28,MAX(L$5:L438)&lt;$AO$8,OR(S438&gt;0,S439&gt;0)),L438+1,"")</f>
        <v>112</v>
      </c>
      <c r="N439">
        <f t="shared" si="494"/>
        <v>2059</v>
      </c>
      <c r="O439">
        <f t="shared" si="495"/>
        <v>76</v>
      </c>
      <c r="P439" s="11">
        <f t="shared" si="503"/>
        <v>31208.844969149024</v>
      </c>
      <c r="Q439" s="11">
        <f>$AD439*I439/(Calculations!$C$18^(A439-1+Calculations!$B$1/30))</f>
        <v>566.66759326905367</v>
      </c>
      <c r="R439" s="11">
        <f>IF(Q439=0,0,SUM(Q439:Q$1071)*I439/Q439)</f>
        <v>371616.95594229095</v>
      </c>
      <c r="S439" s="11">
        <f>IF(S438&gt;0,MAX((S438+I439/2)*(Calculations!$C$18-1)+S438-I439,0),IF(AND(Personal!$G$28=Valuation!C439,Personal!$G$28&gt;Valuation!C438),Personal!$G$26,0))</f>
        <v>98126.368204889965</v>
      </c>
      <c r="T439">
        <f t="shared" si="486"/>
        <v>1</v>
      </c>
      <c r="U439" s="11"/>
      <c r="V439" s="121">
        <f>VLOOKUP(E439,Rates2,5)*VLOOKUP(E439,Mort_Imp_Retirees,C439-'Mort Imp Cume'!$C$4+2)</f>
        <v>2.8794918686326104E-3</v>
      </c>
      <c r="W439" s="15">
        <f t="shared" si="496"/>
        <v>0.99712050813136743</v>
      </c>
      <c r="X439" s="121">
        <f>VLOOKUP(F439,Rates2,6)*VLOOKUP(F439,Mort_Imp_Survivors,C439-'Mort Imp Cume'!$C$4+2)</f>
        <v>7.43707214698303E-4</v>
      </c>
      <c r="Y439" s="15">
        <f t="shared" si="497"/>
        <v>0.9992562927853017</v>
      </c>
      <c r="Z439" s="121">
        <f>VLOOKUP(F439,Rates2,7)*VLOOKUP(F439,Mort_Imp_Survivors,C439-'Mort Imp Cume'!$C$4+2)</f>
        <v>1.7189945426987542E-3</v>
      </c>
      <c r="AA439" s="15">
        <f t="shared" si="498"/>
        <v>0.99828100545730125</v>
      </c>
      <c r="AB439" s="68">
        <f>PRODUCT(W$4:W438)</f>
        <v>0.76721723254960261</v>
      </c>
      <c r="AC439" s="15">
        <f>PRODUCT(Y$4:Y438)</f>
        <v>0.90166700607187567</v>
      </c>
      <c r="AD439" s="15">
        <f>PRODUCT(AA$4:AA438)</f>
        <v>0.76359218074937085</v>
      </c>
      <c r="AE439" s="15">
        <f t="shared" si="487"/>
        <v>0.69177446507975016</v>
      </c>
      <c r="AF439" s="15">
        <f t="shared" si="488"/>
        <v>7.5442767469852429E-2</v>
      </c>
      <c r="AG439" s="15">
        <f t="shared" si="489"/>
        <v>1.9904775128844546E-3</v>
      </c>
      <c r="AH439" s="15">
        <f t="shared" si="490"/>
        <v>0.19670193608133543</v>
      </c>
      <c r="AI439" s="15">
        <f t="shared" si="499"/>
        <v>3.6080831369061983E-2</v>
      </c>
      <c r="AJ439" s="15">
        <f t="shared" si="500"/>
        <v>2.2091957826013953E-3</v>
      </c>
      <c r="AK439" s="15">
        <f t="shared" si="491"/>
        <v>8.526072152859642E-4</v>
      </c>
      <c r="AL439">
        <f>IF(AL438&gt;0,AL438+1,IF(AND(B439="January",C439&gt;=Personal!$G$28,F439&lt;=100,AL438=0),1,0))</f>
        <v>112</v>
      </c>
      <c r="AM439">
        <f t="shared" si="501"/>
        <v>1</v>
      </c>
    </row>
    <row r="440" spans="1:39" x14ac:dyDescent="0.2">
      <c r="A440">
        <f t="shared" si="492"/>
        <v>436</v>
      </c>
      <c r="B440" t="str">
        <f t="shared" si="512"/>
        <v>May</v>
      </c>
      <c r="C440">
        <f t="shared" si="484"/>
        <v>2059</v>
      </c>
      <c r="D440">
        <f t="shared" si="514"/>
        <v>205905</v>
      </c>
      <c r="E440">
        <f t="shared" ref="E440:F440" si="554">E428+1</f>
        <v>78</v>
      </c>
      <c r="F440">
        <f t="shared" si="554"/>
        <v>76</v>
      </c>
      <c r="G440" s="11">
        <f>G439*IF($B440="January",(1+IF(C440&gt;Personal!$L$18+1,Calculations!$B$14,Calculations!$B$13)),1)</f>
        <v>3457.3149801261193</v>
      </c>
      <c r="H440" s="11">
        <f>IF(AND(Career!$F$15="Yes",$E440=62,$E439=61),G440,H439*IF($B440="January",(1+IF(C440&gt;Personal!$L$18+1,Calculations!$C$14,Calculations!$C$13)),1))</f>
        <v>2955.3830463209306</v>
      </c>
      <c r="I440" s="11">
        <f>H440*(1-'Retiree Assumptions'!$F$8)</f>
        <v>2600.7370807624188</v>
      </c>
      <c r="J440" s="11"/>
      <c r="K440">
        <f>IF(OR(AND(L441=0,L440&gt;0,S440=0,S439&gt;0),AND(L440=0,L439&gt;0,S440&gt;0,S439&gt;0),AND(L429=0,L428&gt;0,S428=0),AND(B440="February",C440&gt;=Personal!$G$28,C440&lt;=Personal!$G$28+5,L439&gt;0),AND(B440="February",MOD(C440-Personal!$G$28,5)=0,L439&gt;0)),K439+1,K439)</f>
        <v>7</v>
      </c>
      <c r="L440">
        <f>IF(AND(C440&gt;=Personal!$G$28,MAX(L$5:L439)&lt;$AO$8,OR(S439&gt;0,S440&gt;0)),L439+1,0)</f>
        <v>113</v>
      </c>
      <c r="M440">
        <f>IF(AND(C440&gt;=Personal!$G$28,MAX(L$5:L439)&lt;$AO$8,OR(S439&gt;0,S440&gt;0)),L439+1,"")</f>
        <v>113</v>
      </c>
      <c r="N440">
        <f t="shared" si="494"/>
        <v>2059</v>
      </c>
      <c r="O440">
        <f t="shared" si="495"/>
        <v>76</v>
      </c>
      <c r="P440" s="11">
        <f t="shared" si="503"/>
        <v>31208.844969149024</v>
      </c>
      <c r="Q440" s="11">
        <f>$AD440*I440/(Calculations!$C$18^(A440-1+Calculations!$B$1/30))</f>
        <v>564.06501280326745</v>
      </c>
      <c r="R440" s="11">
        <f>IF(Q440=0,0,SUM(Q440:Q$1071)*I440/Q440)</f>
        <v>370718.84955297026</v>
      </c>
      <c r="S440" s="11">
        <f>IF(S439&gt;0,MAX((S439+I440/2)*(Calculations!$C$18-1)+S439-I440,0),IF(AND(Personal!$G$28=Valuation!C440,Personal!$G$28&gt;Valuation!C439),Personal!$G$26,0))</f>
        <v>95812.680744288853</v>
      </c>
      <c r="T440">
        <f t="shared" si="486"/>
        <v>1</v>
      </c>
      <c r="U440" s="11"/>
      <c r="V440" s="121">
        <f>VLOOKUP(E440,Rates2,5)*VLOOKUP(E440,Mort_Imp_Retirees,C440-'Mort Imp Cume'!$C$4+2)</f>
        <v>2.8794918686326104E-3</v>
      </c>
      <c r="W440" s="15">
        <f t="shared" si="496"/>
        <v>0.99712050813136743</v>
      </c>
      <c r="X440" s="121">
        <f>VLOOKUP(F440,Rates2,6)*VLOOKUP(F440,Mort_Imp_Survivors,C440-'Mort Imp Cume'!$C$4+2)</f>
        <v>7.43707214698303E-4</v>
      </c>
      <c r="Y440" s="15">
        <f t="shared" si="497"/>
        <v>0.9992562927853017</v>
      </c>
      <c r="Z440" s="121">
        <f>VLOOKUP(F440,Rates2,7)*VLOOKUP(F440,Mort_Imp_Survivors,C440-'Mort Imp Cume'!$C$4+2)</f>
        <v>1.7189945426987542E-3</v>
      </c>
      <c r="AA440" s="15">
        <f t="shared" si="498"/>
        <v>0.99828100545730125</v>
      </c>
      <c r="AB440" s="68">
        <f>PRODUCT(W$4:W439)</f>
        <v>0.76500803676700124</v>
      </c>
      <c r="AC440" s="15">
        <f>PRODUCT(Y$4:Y439)</f>
        <v>0.90099642981420458</v>
      </c>
      <c r="AD440" s="15">
        <f>PRODUCT(AA$4:AA439)</f>
        <v>0.76227956995781521</v>
      </c>
      <c r="AE440" s="15">
        <f t="shared" si="487"/>
        <v>0.68926950990624192</v>
      </c>
      <c r="AF440" s="15">
        <f t="shared" si="488"/>
        <v>7.5738526860759367E-2</v>
      </c>
      <c r="AG440" s="15">
        <f t="shared" si="489"/>
        <v>1.9832698791897407E-3</v>
      </c>
      <c r="AH440" s="15">
        <f t="shared" si="490"/>
        <v>0.19835428403955779</v>
      </c>
      <c r="AI440" s="15">
        <f t="shared" si="499"/>
        <v>3.6637679193440909E-2</v>
      </c>
      <c r="AJ440" s="15">
        <f t="shared" si="500"/>
        <v>2.2028344213091771E-3</v>
      </c>
      <c r="AK440" s="15">
        <f t="shared" si="491"/>
        <v>8.5358463917375397E-4</v>
      </c>
      <c r="AL440">
        <f>IF(AL439&gt;0,AL439+1,IF(AND(B440="January",C440&gt;=Personal!$G$28,F440&lt;=100,AL439=0),1,0))</f>
        <v>113</v>
      </c>
      <c r="AM440">
        <f t="shared" si="501"/>
        <v>1</v>
      </c>
    </row>
    <row r="441" spans="1:39" x14ac:dyDescent="0.2">
      <c r="A441">
        <f t="shared" si="492"/>
        <v>437</v>
      </c>
      <c r="B441" t="str">
        <f t="shared" si="512"/>
        <v>June</v>
      </c>
      <c r="C441">
        <f t="shared" si="484"/>
        <v>2059</v>
      </c>
      <c r="D441">
        <f t="shared" si="514"/>
        <v>205906</v>
      </c>
      <c r="E441">
        <f t="shared" ref="E441:F441" si="555">E429+1</f>
        <v>78</v>
      </c>
      <c r="F441">
        <f t="shared" si="555"/>
        <v>76</v>
      </c>
      <c r="G441" s="11">
        <f>G440*IF($B441="January",(1+IF(C441&gt;Personal!$L$18+1,Calculations!$B$14,Calculations!$B$13)),1)</f>
        <v>3457.3149801261193</v>
      </c>
      <c r="H441" s="11">
        <f>IF(AND(Career!$F$15="Yes",$E441=62,$E440=61),G441,H440*IF($B441="January",(1+IF(C441&gt;Personal!$L$18+1,Calculations!$C$14,Calculations!$C$13)),1))</f>
        <v>2955.3830463209306</v>
      </c>
      <c r="I441" s="11">
        <f>H441*(1-'Retiree Assumptions'!$F$8)</f>
        <v>2600.7370807624188</v>
      </c>
      <c r="J441" s="11"/>
      <c r="K441">
        <f>IF(OR(AND(L442=0,L441&gt;0,S441=0,S440&gt;0),AND(L441=0,L440&gt;0,S441&gt;0,S440&gt;0),AND(L430=0,L429&gt;0,S429=0),AND(B441="February",C441&gt;=Personal!$G$28,C441&lt;=Personal!$G$28+5,L440&gt;0),AND(B441="February",MOD(C441-Personal!$G$28,5)=0,L440&gt;0)),K440+1,K440)</f>
        <v>7</v>
      </c>
      <c r="L441">
        <f>IF(AND(C441&gt;=Personal!$G$28,MAX(L$5:L440)&lt;$AO$8,OR(S440&gt;0,S441&gt;0)),L440+1,0)</f>
        <v>114</v>
      </c>
      <c r="M441">
        <f>IF(AND(C441&gt;=Personal!$G$28,MAX(L$5:L440)&lt;$AO$8,OR(S440&gt;0,S441&gt;0)),L440+1,"")</f>
        <v>114</v>
      </c>
      <c r="N441">
        <f t="shared" si="494"/>
        <v>2059</v>
      </c>
      <c r="O441">
        <f t="shared" si="495"/>
        <v>76</v>
      </c>
      <c r="P441" s="11">
        <f t="shared" si="503"/>
        <v>31208.844969149024</v>
      </c>
      <c r="Q441" s="11">
        <f>$AD441*I441/(Calculations!$C$18^(A441-1+Calculations!$B$1/30))</f>
        <v>561.47438542101997</v>
      </c>
      <c r="R441" s="11">
        <f>IF(Q441=0,0,SUM(Q441:Q$1071)*I441/Q441)</f>
        <v>369816.59932545346</v>
      </c>
      <c r="S441" s="11">
        <f>IF(S440&gt;0,MAX((S440+I441/2)*(Calculations!$C$18-1)+S440-I441,0),IF(AND(Personal!$G$28=Valuation!C441,Personal!$G$28&gt;Valuation!C440),Personal!$G$26,0))</f>
        <v>93492.313560220209</v>
      </c>
      <c r="T441">
        <f t="shared" si="486"/>
        <v>1</v>
      </c>
      <c r="U441" s="11"/>
      <c r="V441" s="121">
        <f>VLOOKUP(E441,Rates2,5)*VLOOKUP(E441,Mort_Imp_Retirees,C441-'Mort Imp Cume'!$C$4+2)</f>
        <v>2.8794918686326104E-3</v>
      </c>
      <c r="W441" s="15">
        <f t="shared" si="496"/>
        <v>0.99712050813136743</v>
      </c>
      <c r="X441" s="121">
        <f>VLOOKUP(F441,Rates2,6)*VLOOKUP(F441,Mort_Imp_Survivors,C441-'Mort Imp Cume'!$C$4+2)</f>
        <v>7.43707214698303E-4</v>
      </c>
      <c r="Y441" s="15">
        <f t="shared" si="497"/>
        <v>0.9992562927853017</v>
      </c>
      <c r="Z441" s="121">
        <f>VLOOKUP(F441,Rates2,7)*VLOOKUP(F441,Mort_Imp_Survivors,C441-'Mort Imp Cume'!$C$4+2)</f>
        <v>1.7189945426987542E-3</v>
      </c>
      <c r="AA441" s="15">
        <f t="shared" si="498"/>
        <v>0.99828100545730125</v>
      </c>
      <c r="AB441" s="68">
        <f>PRODUCT(W$4:W440)</f>
        <v>0.76280520234569205</v>
      </c>
      <c r="AC441" s="15">
        <f>PRODUCT(Y$4:Y440)</f>
        <v>0.90032635226893432</v>
      </c>
      <c r="AD441" s="15">
        <f>PRODUCT(AA$4:AA440)</f>
        <v>0.76096921553704699</v>
      </c>
      <c r="AE441" s="15">
        <f t="shared" si="487"/>
        <v>0.68677362531966324</v>
      </c>
      <c r="AF441" s="15">
        <f t="shared" si="488"/>
        <v>7.6031577026028793E-2</v>
      </c>
      <c r="AG441" s="15">
        <f t="shared" si="489"/>
        <v>1.976088344751682E-3</v>
      </c>
      <c r="AH441" s="15">
        <f t="shared" si="490"/>
        <v>0.1999965839869626</v>
      </c>
      <c r="AI441" s="15">
        <f t="shared" si="499"/>
        <v>3.7198213667345353E-2</v>
      </c>
      <c r="AJ441" s="15">
        <f t="shared" si="500"/>
        <v>2.1964913775050733E-3</v>
      </c>
      <c r="AK441" s="15">
        <f t="shared" si="491"/>
        <v>8.5455153644672433E-4</v>
      </c>
      <c r="AL441">
        <f>IF(AL440&gt;0,AL440+1,IF(AND(B441="January",C441&gt;=Personal!$G$28,F441&lt;=100,AL440=0),1,0))</f>
        <v>114</v>
      </c>
      <c r="AM441">
        <f t="shared" si="501"/>
        <v>1</v>
      </c>
    </row>
    <row r="442" spans="1:39" x14ac:dyDescent="0.2">
      <c r="A442">
        <f t="shared" si="492"/>
        <v>438</v>
      </c>
      <c r="B442" t="str">
        <f t="shared" si="512"/>
        <v>July</v>
      </c>
      <c r="C442">
        <f t="shared" si="484"/>
        <v>2059</v>
      </c>
      <c r="D442">
        <f t="shared" si="514"/>
        <v>205907</v>
      </c>
      <c r="E442">
        <f t="shared" ref="E442:F442" si="556">E430+1</f>
        <v>78</v>
      </c>
      <c r="F442">
        <f t="shared" si="556"/>
        <v>76</v>
      </c>
      <c r="G442" s="11">
        <f>G441*IF($B442="January",(1+IF(C442&gt;Personal!$L$18+1,Calculations!$B$14,Calculations!$B$13)),1)</f>
        <v>3457.3149801261193</v>
      </c>
      <c r="H442" s="11">
        <f>IF(AND(Career!$F$15="Yes",$E442=62,$E441=61),G442,H441*IF($B442="January",(1+IF(C442&gt;Personal!$L$18+1,Calculations!$C$14,Calculations!$C$13)),1))</f>
        <v>2955.3830463209306</v>
      </c>
      <c r="I442" s="11">
        <f>H442*(1-'Retiree Assumptions'!$F$8)</f>
        <v>2600.7370807624188</v>
      </c>
      <c r="J442" s="11"/>
      <c r="K442">
        <f>IF(OR(AND(L443=0,L442&gt;0,S442=0,S441&gt;0),AND(L442=0,L441&gt;0,S442&gt;0,S441&gt;0),AND(L431=0,L430&gt;0,S430=0),AND(B442="February",C442&gt;=Personal!$G$28,C442&lt;=Personal!$G$28+5,L441&gt;0),AND(B442="February",MOD(C442-Personal!$G$28,5)=0,L441&gt;0)),K441+1,K441)</f>
        <v>7</v>
      </c>
      <c r="L442">
        <f>IF(AND(C442&gt;=Personal!$G$28,MAX(L$5:L441)&lt;$AO$8,OR(S441&gt;0,S442&gt;0)),L441+1,0)</f>
        <v>115</v>
      </c>
      <c r="M442">
        <f>IF(AND(C442&gt;=Personal!$G$28,MAX(L$5:L441)&lt;$AO$8,OR(S441&gt;0,S442&gt;0)),L441+1,"")</f>
        <v>115</v>
      </c>
      <c r="N442">
        <f t="shared" si="494"/>
        <v>2059</v>
      </c>
      <c r="O442">
        <f t="shared" si="495"/>
        <v>76</v>
      </c>
      <c r="P442" s="11">
        <f t="shared" si="503"/>
        <v>31208.844969149024</v>
      </c>
      <c r="Q442" s="11">
        <f>$AD442*I442/(Calculations!$C$18^(A442-1+Calculations!$B$1/30))</f>
        <v>558.89565622440944</v>
      </c>
      <c r="R442" s="11">
        <f>IF(Q442=0,0,SUM(Q442:Q$1071)*I442/Q442)</f>
        <v>368910.18614018516</v>
      </c>
      <c r="S442" s="11">
        <f>IF(S441&gt;0,MAX((S441+I442/2)*(Calculations!$C$18-1)+S441-I442,0),IF(AND(Personal!$G$28=Valuation!C442,Personal!$G$28&gt;Valuation!C441),Personal!$G$26,0))</f>
        <v>91165.247368011245</v>
      </c>
      <c r="T442">
        <f t="shared" si="486"/>
        <v>1</v>
      </c>
      <c r="U442" s="11"/>
      <c r="V442" s="121">
        <f>VLOOKUP(E442,Rates2,5)*VLOOKUP(E442,Mort_Imp_Retirees,C442-'Mort Imp Cume'!$C$4+2)</f>
        <v>2.8794918686326104E-3</v>
      </c>
      <c r="W442" s="15">
        <f t="shared" si="496"/>
        <v>0.99712050813136743</v>
      </c>
      <c r="X442" s="121">
        <f>VLOOKUP(F442,Rates2,6)*VLOOKUP(F442,Mort_Imp_Survivors,C442-'Mort Imp Cume'!$C$4+2)</f>
        <v>7.43707214698303E-4</v>
      </c>
      <c r="Y442" s="15">
        <f t="shared" si="497"/>
        <v>0.9992562927853017</v>
      </c>
      <c r="Z442" s="121">
        <f>VLOOKUP(F442,Rates2,7)*VLOOKUP(F442,Mort_Imp_Survivors,C442-'Mort Imp Cume'!$C$4+2)</f>
        <v>1.7189945426987542E-3</v>
      </c>
      <c r="AA442" s="15">
        <f t="shared" si="498"/>
        <v>0.99828100545730125</v>
      </c>
      <c r="AB442" s="68">
        <f>PRODUCT(W$4:W441)</f>
        <v>0.76060871096818705</v>
      </c>
      <c r="AC442" s="15">
        <f>PRODUCT(Y$4:Y441)</f>
        <v>0.89965677306516889</v>
      </c>
      <c r="AD442" s="15">
        <f>PRODUCT(AA$4:AA441)</f>
        <v>0.75966111360837707</v>
      </c>
      <c r="AE442" s="15">
        <f t="shared" si="487"/>
        <v>0.68428677847489694</v>
      </c>
      <c r="AF442" s="15">
        <f t="shared" si="488"/>
        <v>7.6321932493290154E-2</v>
      </c>
      <c r="AG442" s="15">
        <f t="shared" si="489"/>
        <v>1.9689328150633689E-3</v>
      </c>
      <c r="AH442" s="15">
        <f t="shared" si="490"/>
        <v>0.20162887929528231</v>
      </c>
      <c r="AI442" s="15">
        <f t="shared" si="499"/>
        <v>3.7762409736530583E-2</v>
      </c>
      <c r="AJ442" s="15">
        <f t="shared" si="500"/>
        <v>2.190166598444026E-3</v>
      </c>
      <c r="AK442" s="15">
        <f t="shared" si="491"/>
        <v>8.5550795723349639E-4</v>
      </c>
      <c r="AL442">
        <f>IF(AL441&gt;0,AL441+1,IF(AND(B442="January",C442&gt;=Personal!$G$28,F442&lt;=100,AL441=0),1,0))</f>
        <v>115</v>
      </c>
      <c r="AM442">
        <f t="shared" si="501"/>
        <v>1</v>
      </c>
    </row>
    <row r="443" spans="1:39" x14ac:dyDescent="0.2">
      <c r="A443">
        <f t="shared" si="492"/>
        <v>439</v>
      </c>
      <c r="B443" t="str">
        <f t="shared" si="512"/>
        <v>August</v>
      </c>
      <c r="C443">
        <f t="shared" si="484"/>
        <v>2059</v>
      </c>
      <c r="D443">
        <f t="shared" si="514"/>
        <v>205908</v>
      </c>
      <c r="E443">
        <f t="shared" ref="E443:F443" si="557">E431+1</f>
        <v>78</v>
      </c>
      <c r="F443">
        <f t="shared" si="557"/>
        <v>76</v>
      </c>
      <c r="G443" s="11">
        <f>G442*IF($B443="January",(1+IF(C443&gt;Personal!$L$18+1,Calculations!$B$14,Calculations!$B$13)),1)</f>
        <v>3457.3149801261193</v>
      </c>
      <c r="H443" s="11">
        <f>IF(AND(Career!$F$15="Yes",$E443=62,$E442=61),G443,H442*IF($B443="January",(1+IF(C443&gt;Personal!$L$18+1,Calculations!$C$14,Calculations!$C$13)),1))</f>
        <v>2955.3830463209306</v>
      </c>
      <c r="I443" s="11">
        <f>H443*(1-'Retiree Assumptions'!$F$8)</f>
        <v>2600.7370807624188</v>
      </c>
      <c r="J443" s="11"/>
      <c r="K443">
        <f>IF(OR(AND(L444=0,L443&gt;0,S443=0,S442&gt;0),AND(L443=0,L442&gt;0,S443&gt;0,S442&gt;0),AND(L432=0,L431&gt;0,S431=0),AND(B443="February",C443&gt;=Personal!$G$28,C443&lt;=Personal!$G$28+5,L442&gt;0),AND(B443="February",MOD(C443-Personal!$G$28,5)=0,L442&gt;0)),K442+1,K442)</f>
        <v>7</v>
      </c>
      <c r="L443">
        <f>IF(AND(C443&gt;=Personal!$G$28,MAX(L$5:L442)&lt;$AO$8,OR(S442&gt;0,S443&gt;0)),L442+1,0)</f>
        <v>116</v>
      </c>
      <c r="M443">
        <f>IF(AND(C443&gt;=Personal!$G$28,MAX(L$5:L442)&lt;$AO$8,OR(S442&gt;0,S443&gt;0)),L442+1,"")</f>
        <v>116</v>
      </c>
      <c r="N443">
        <f t="shared" si="494"/>
        <v>2059</v>
      </c>
      <c r="O443">
        <f t="shared" si="495"/>
        <v>76</v>
      </c>
      <c r="P443" s="11">
        <f t="shared" si="503"/>
        <v>31208.844969149024</v>
      </c>
      <c r="Q443" s="11">
        <f>$AD443*I443/(Calculations!$C$18^(A443-1+Calculations!$B$1/30))</f>
        <v>556.32877056766824</v>
      </c>
      <c r="R443" s="11">
        <f>IF(Q443=0,0,SUM(Q443:Q$1071)*I443/Q443)</f>
        <v>367999.59078939294</v>
      </c>
      <c r="S443" s="11">
        <f>IF(S442&gt;0,MAX((S442+I443/2)*(Calculations!$C$18-1)+S442-I443,0),IF(AND(Personal!$G$28=Valuation!C443,Personal!$G$28&gt;Valuation!C442),Personal!$G$26,0))</f>
        <v>88831.462827313429</v>
      </c>
      <c r="T443">
        <f t="shared" si="486"/>
        <v>1</v>
      </c>
      <c r="U443" s="11"/>
      <c r="V443" s="121">
        <f>VLOOKUP(E443,Rates2,5)*VLOOKUP(E443,Mort_Imp_Retirees,C443-'Mort Imp Cume'!$C$4+2)</f>
        <v>2.8794918686326104E-3</v>
      </c>
      <c r="W443" s="15">
        <f t="shared" si="496"/>
        <v>0.99712050813136743</v>
      </c>
      <c r="X443" s="121">
        <f>VLOOKUP(F443,Rates2,6)*VLOOKUP(F443,Mort_Imp_Survivors,C443-'Mort Imp Cume'!$C$4+2)</f>
        <v>7.43707214698303E-4</v>
      </c>
      <c r="Y443" s="15">
        <f t="shared" si="497"/>
        <v>0.9992562927853017</v>
      </c>
      <c r="Z443" s="121">
        <f>VLOOKUP(F443,Rates2,7)*VLOOKUP(F443,Mort_Imp_Survivors,C443-'Mort Imp Cume'!$C$4+2)</f>
        <v>1.7189945426987542E-3</v>
      </c>
      <c r="AA443" s="15">
        <f t="shared" si="498"/>
        <v>0.99828100545730125</v>
      </c>
      <c r="AB443" s="68">
        <f>PRODUCT(W$4:W442)</f>
        <v>0.7584185443697431</v>
      </c>
      <c r="AC443" s="15">
        <f>PRODUCT(Y$4:Y442)</f>
        <v>0.8989876918322881</v>
      </c>
      <c r="AD443" s="15">
        <f>PRODUCT(AA$4:AA442)</f>
        <v>0.75835526029978384</v>
      </c>
      <c r="AE443" s="15">
        <f t="shared" si="487"/>
        <v>0.68180893664575914</v>
      </c>
      <c r="AF443" s="15">
        <f t="shared" si="488"/>
        <v>7.6609607723983966E-2</v>
      </c>
      <c r="AG443" s="15">
        <f t="shared" si="489"/>
        <v>1.9618031959601043E-3</v>
      </c>
      <c r="AH443" s="15">
        <f t="shared" si="490"/>
        <v>0.20325121316718661</v>
      </c>
      <c r="AI443" s="15">
        <f t="shared" si="499"/>
        <v>3.8330242463070291E-2</v>
      </c>
      <c r="AJ443" s="15">
        <f t="shared" si="500"/>
        <v>2.1838600315328559E-3</v>
      </c>
      <c r="AK443" s="15">
        <f t="shared" si="491"/>
        <v>8.5645395146052416E-4</v>
      </c>
      <c r="AL443">
        <f>IF(AL442&gt;0,AL442+1,IF(AND(B443="January",C443&gt;=Personal!$G$28,F443&lt;=100,AL442=0),1,0))</f>
        <v>116</v>
      </c>
      <c r="AM443">
        <f t="shared" si="501"/>
        <v>1</v>
      </c>
    </row>
    <row r="444" spans="1:39" x14ac:dyDescent="0.2">
      <c r="A444">
        <f t="shared" si="492"/>
        <v>440</v>
      </c>
      <c r="B444" t="str">
        <f t="shared" si="512"/>
        <v>September</v>
      </c>
      <c r="C444">
        <f t="shared" si="484"/>
        <v>2059</v>
      </c>
      <c r="D444">
        <f t="shared" si="514"/>
        <v>205909</v>
      </c>
      <c r="E444">
        <f t="shared" ref="E444:F444" si="558">E432+1</f>
        <v>78</v>
      </c>
      <c r="F444">
        <f t="shared" si="558"/>
        <v>76</v>
      </c>
      <c r="G444" s="11">
        <f>G443*IF($B444="January",(1+IF(C444&gt;Personal!$L$18+1,Calculations!$B$14,Calculations!$B$13)),1)</f>
        <v>3457.3149801261193</v>
      </c>
      <c r="H444" s="11">
        <f>IF(AND(Career!$F$15="Yes",$E444=62,$E443=61),G444,H443*IF($B444="January",(1+IF(C444&gt;Personal!$L$18+1,Calculations!$C$14,Calculations!$C$13)),1))</f>
        <v>2955.3830463209306</v>
      </c>
      <c r="I444" s="11">
        <f>H444*(1-'Retiree Assumptions'!$F$8)</f>
        <v>2600.7370807624188</v>
      </c>
      <c r="J444" s="11"/>
      <c r="K444">
        <f>IF(OR(AND(L445=0,L444&gt;0,S444=0,S443&gt;0),AND(L444=0,L443&gt;0,S444&gt;0,S443&gt;0),AND(L433=0,L432&gt;0,S432=0),AND(B444="February",C444&gt;=Personal!$G$28,C444&lt;=Personal!$G$28+5,L443&gt;0),AND(B444="February",MOD(C444-Personal!$G$28,5)=0,L443&gt;0)),K443+1,K443)</f>
        <v>7</v>
      </c>
      <c r="L444">
        <f>IF(AND(C444&gt;=Personal!$G$28,MAX(L$5:L443)&lt;$AO$8,OR(S443&gt;0,S444&gt;0)),L443+1,0)</f>
        <v>117</v>
      </c>
      <c r="M444">
        <f>IF(AND(C444&gt;=Personal!$G$28,MAX(L$5:L443)&lt;$AO$8,OR(S443&gt;0,S444&gt;0)),L443+1,"")</f>
        <v>117</v>
      </c>
      <c r="N444">
        <f t="shared" si="494"/>
        <v>2059</v>
      </c>
      <c r="O444">
        <f t="shared" si="495"/>
        <v>76</v>
      </c>
      <c r="P444" s="11">
        <f t="shared" si="503"/>
        <v>31208.844969149024</v>
      </c>
      <c r="Q444" s="11">
        <f>$AD444*I444/(Calculations!$C$18^(A444-1+Calculations!$B$1/30))</f>
        <v>553.77367405600535</v>
      </c>
      <c r="R444" s="11">
        <f>IF(Q444=0,0,SUM(Q444:Q$1071)*I444/Q444)</f>
        <v>367084.79397667974</v>
      </c>
      <c r="S444" s="11">
        <f>IF(S443&gt;0,MAX((S443+I444/2)*(Calculations!$C$18-1)+S443-I444,0),IF(AND(Personal!$G$28=Valuation!C444,Personal!$G$28&gt;Valuation!C443),Personal!$G$26,0))</f>
        <v>86490.940541941745</v>
      </c>
      <c r="T444">
        <f t="shared" si="486"/>
        <v>1</v>
      </c>
      <c r="U444" s="11"/>
      <c r="V444" s="121">
        <f>VLOOKUP(E444,Rates2,5)*VLOOKUP(E444,Mort_Imp_Retirees,C444-'Mort Imp Cume'!$C$4+2)</f>
        <v>2.8794918686326104E-3</v>
      </c>
      <c r="W444" s="15">
        <f t="shared" si="496"/>
        <v>0.99712050813136743</v>
      </c>
      <c r="X444" s="121">
        <f>VLOOKUP(F444,Rates2,6)*VLOOKUP(F444,Mort_Imp_Survivors,C444-'Mort Imp Cume'!$C$4+2)</f>
        <v>7.43707214698303E-4</v>
      </c>
      <c r="Y444" s="15">
        <f t="shared" si="497"/>
        <v>0.9992562927853017</v>
      </c>
      <c r="Z444" s="121">
        <f>VLOOKUP(F444,Rates2,7)*VLOOKUP(F444,Mort_Imp_Survivors,C444-'Mort Imp Cume'!$C$4+2)</f>
        <v>1.7189945426987542E-3</v>
      </c>
      <c r="AA444" s="15">
        <f t="shared" si="498"/>
        <v>0.99828100545730125</v>
      </c>
      <c r="AB444" s="68">
        <f>PRODUCT(W$4:W443)</f>
        <v>0.75623468433821028</v>
      </c>
      <c r="AC444" s="15">
        <f>PRODUCT(Y$4:Y443)</f>
        <v>0.89831910819994742</v>
      </c>
      <c r="AD444" s="15">
        <f>PRODUCT(AA$4:AA443)</f>
        <v>0.75705165174590161</v>
      </c>
      <c r="AE444" s="15">
        <f t="shared" si="487"/>
        <v>0.67934006722456985</v>
      </c>
      <c r="AF444" s="15">
        <f t="shared" si="488"/>
        <v>7.689461711364047E-2</v>
      </c>
      <c r="AG444" s="15">
        <f t="shared" si="489"/>
        <v>1.9546993936181679E-3</v>
      </c>
      <c r="AH444" s="15">
        <f t="shared" si="490"/>
        <v>0.2048636286369154</v>
      </c>
      <c r="AI444" s="15">
        <f t="shared" si="499"/>
        <v>3.890168702487426E-2</v>
      </c>
      <c r="AJ444" s="15">
        <f t="shared" si="500"/>
        <v>2.1775716243298254E-3</v>
      </c>
      <c r="AK444" s="15">
        <f t="shared" si="491"/>
        <v>8.5738956885286451E-4</v>
      </c>
      <c r="AL444">
        <f>IF(AL443&gt;0,AL443+1,IF(AND(B444="January",C444&gt;=Personal!$G$28,F444&lt;=100,AL443=0),1,0))</f>
        <v>117</v>
      </c>
      <c r="AM444">
        <f t="shared" si="501"/>
        <v>1</v>
      </c>
    </row>
    <row r="445" spans="1:39" x14ac:dyDescent="0.2">
      <c r="A445">
        <f t="shared" si="492"/>
        <v>441</v>
      </c>
      <c r="B445" t="str">
        <f t="shared" si="512"/>
        <v>October</v>
      </c>
      <c r="C445">
        <f t="shared" si="484"/>
        <v>2059</v>
      </c>
      <c r="D445">
        <f t="shared" si="514"/>
        <v>205910</v>
      </c>
      <c r="E445">
        <f t="shared" ref="E445:F445" si="559">E433+1</f>
        <v>78</v>
      </c>
      <c r="F445">
        <f t="shared" si="559"/>
        <v>76</v>
      </c>
      <c r="G445" s="11">
        <f>G444*IF($B445="January",(1+IF(C445&gt;Personal!$L$18+1,Calculations!$B$14,Calculations!$B$13)),1)</f>
        <v>3457.3149801261193</v>
      </c>
      <c r="H445" s="11">
        <f>IF(AND(Career!$F$15="Yes",$E445=62,$E444=61),G445,H444*IF($B445="January",(1+IF(C445&gt;Personal!$L$18+1,Calculations!$C$14,Calculations!$C$13)),1))</f>
        <v>2955.3830463209306</v>
      </c>
      <c r="I445" s="11">
        <f>H445*(1-'Retiree Assumptions'!$F$8)</f>
        <v>2600.7370807624188</v>
      </c>
      <c r="J445" s="11"/>
      <c r="K445">
        <f>IF(OR(AND(L446=0,L445&gt;0,S445=0,S444&gt;0),AND(L445=0,L444&gt;0,S445&gt;0,S444&gt;0),AND(L434=0,L433&gt;0,S433=0),AND(B445="February",C445&gt;=Personal!$G$28,C445&lt;=Personal!$G$28+5,L444&gt;0),AND(B445="February",MOD(C445-Personal!$G$28,5)=0,L444&gt;0)),K444+1,K444)</f>
        <v>7</v>
      </c>
      <c r="L445">
        <f>IF(AND(C445&gt;=Personal!$G$28,MAX(L$5:L444)&lt;$AO$8,OR(S444&gt;0,S445&gt;0)),L444+1,0)</f>
        <v>118</v>
      </c>
      <c r="M445">
        <f>IF(AND(C445&gt;=Personal!$G$28,MAX(L$5:L444)&lt;$AO$8,OR(S444&gt;0,S445&gt;0)),L444+1,"")</f>
        <v>118</v>
      </c>
      <c r="N445">
        <f t="shared" si="494"/>
        <v>2059</v>
      </c>
      <c r="O445">
        <f t="shared" si="495"/>
        <v>76</v>
      </c>
      <c r="P445" s="11">
        <f t="shared" si="503"/>
        <v>31208.844969149024</v>
      </c>
      <c r="Q445" s="11">
        <f>$AD445*I445/(Calculations!$C$18^(A445-1+Calculations!$B$1/30))</f>
        <v>551.23031254445277</v>
      </c>
      <c r="R445" s="11">
        <f>IF(Q445=0,0,SUM(Q445:Q$1071)*I445/Q445)</f>
        <v>366165.77631661564</v>
      </c>
      <c r="S445" s="11">
        <f>IF(S444&gt;0,MAX((S444+I445/2)*(Calculations!$C$18-1)+S444-I445,0),IF(AND(Personal!$G$28=Valuation!C445,Personal!$G$28&gt;Valuation!C444),Personal!$G$26,0))</f>
        <v>84143.661059713486</v>
      </c>
      <c r="T445">
        <f t="shared" si="486"/>
        <v>1</v>
      </c>
      <c r="U445" s="11"/>
      <c r="V445" s="121">
        <f>VLOOKUP(E445,Rates2,5)*VLOOKUP(E445,Mort_Imp_Retirees,C445-'Mort Imp Cume'!$C$4+2)</f>
        <v>2.8794918686326104E-3</v>
      </c>
      <c r="W445" s="15">
        <f t="shared" si="496"/>
        <v>0.99712050813136743</v>
      </c>
      <c r="X445" s="121">
        <f>VLOOKUP(F445,Rates2,6)*VLOOKUP(F445,Mort_Imp_Survivors,C445-'Mort Imp Cume'!$C$4+2)</f>
        <v>7.43707214698303E-4</v>
      </c>
      <c r="Y445" s="15">
        <f t="shared" si="497"/>
        <v>0.9992562927853017</v>
      </c>
      <c r="Z445" s="121">
        <f>VLOOKUP(F445,Rates2,7)*VLOOKUP(F445,Mort_Imp_Survivors,C445-'Mort Imp Cume'!$C$4+2)</f>
        <v>1.7189945426987542E-3</v>
      </c>
      <c r="AA445" s="15">
        <f t="shared" si="498"/>
        <v>0.99828100545730125</v>
      </c>
      <c r="AB445" s="68">
        <f>PRODUCT(W$4:W444)</f>
        <v>0.75405711271388054</v>
      </c>
      <c r="AC445" s="15">
        <f>PRODUCT(Y$4:Y444)</f>
        <v>0.89765102179807776</v>
      </c>
      <c r="AD445" s="15">
        <f>PRODUCT(AA$4:AA444)</f>
        <v>0.75575028408800937</v>
      </c>
      <c r="AE445" s="15">
        <f t="shared" si="487"/>
        <v>0.67688013772172317</v>
      </c>
      <c r="AF445" s="15">
        <f t="shared" si="488"/>
        <v>7.7176974992157379E-2</v>
      </c>
      <c r="AG445" s="15">
        <f t="shared" si="489"/>
        <v>1.9476213145535801E-3</v>
      </c>
      <c r="AH445" s="15">
        <f t="shared" si="490"/>
        <v>0.20646616857090924</v>
      </c>
      <c r="AI445" s="15">
        <f t="shared" si="499"/>
        <v>3.9476718715210218E-2</v>
      </c>
      <c r="AJ445" s="15">
        <f t="shared" si="500"/>
        <v>2.1713013245442028E-3</v>
      </c>
      <c r="AK445" s="15">
        <f t="shared" si="491"/>
        <v>8.5831485893494053E-4</v>
      </c>
      <c r="AL445">
        <f>IF(AL444&gt;0,AL444+1,IF(AND(B445="January",C445&gt;=Personal!$G$28,F445&lt;=100,AL444=0),1,0))</f>
        <v>118</v>
      </c>
      <c r="AM445">
        <f t="shared" si="501"/>
        <v>1</v>
      </c>
    </row>
    <row r="446" spans="1:39" x14ac:dyDescent="0.2">
      <c r="A446">
        <f t="shared" si="492"/>
        <v>442</v>
      </c>
      <c r="B446" t="str">
        <f t="shared" si="512"/>
        <v>November</v>
      </c>
      <c r="C446">
        <f t="shared" si="484"/>
        <v>2059</v>
      </c>
      <c r="D446">
        <f t="shared" si="514"/>
        <v>205911</v>
      </c>
      <c r="E446">
        <f t="shared" ref="E446:F446" si="560">E434+1</f>
        <v>78</v>
      </c>
      <c r="F446">
        <f t="shared" si="560"/>
        <v>76</v>
      </c>
      <c r="G446" s="11">
        <f>G445*IF($B446="January",(1+IF(C446&gt;Personal!$L$18+1,Calculations!$B$14,Calculations!$B$13)),1)</f>
        <v>3457.3149801261193</v>
      </c>
      <c r="H446" s="11">
        <f>IF(AND(Career!$F$15="Yes",$E446=62,$E445=61),G446,H445*IF($B446="January",(1+IF(C446&gt;Personal!$L$18+1,Calculations!$C$14,Calculations!$C$13)),1))</f>
        <v>2955.3830463209306</v>
      </c>
      <c r="I446" s="11">
        <f>H446*(1-'Retiree Assumptions'!$F$8)</f>
        <v>2600.7370807624188</v>
      </c>
      <c r="J446" s="11"/>
      <c r="K446">
        <f>IF(OR(AND(L447=0,L446&gt;0,S446=0,S445&gt;0),AND(L446=0,L445&gt;0,S446&gt;0,S445&gt;0),AND(L435=0,L434&gt;0,S434=0),AND(B446="February",C446&gt;=Personal!$G$28,C446&lt;=Personal!$G$28+5,L445&gt;0),AND(B446="February",MOD(C446-Personal!$G$28,5)=0,L445&gt;0)),K445+1,K445)</f>
        <v>7</v>
      </c>
      <c r="L446">
        <f>IF(AND(C446&gt;=Personal!$G$28,MAX(L$5:L445)&lt;$AO$8,OR(S445&gt;0,S446&gt;0)),L445+1,0)</f>
        <v>119</v>
      </c>
      <c r="M446">
        <f>IF(AND(C446&gt;=Personal!$G$28,MAX(L$5:L445)&lt;$AO$8,OR(S445&gt;0,S446&gt;0)),L445+1,"")</f>
        <v>119</v>
      </c>
      <c r="N446">
        <f t="shared" si="494"/>
        <v>2059</v>
      </c>
      <c r="O446">
        <f t="shared" si="495"/>
        <v>76</v>
      </c>
      <c r="P446" s="11">
        <f t="shared" si="503"/>
        <v>31208.844969149024</v>
      </c>
      <c r="Q446" s="11">
        <f>$AD446*I446/(Calculations!$C$18^(A446-1+Calculations!$B$1/30))</f>
        <v>548.69863213671817</v>
      </c>
      <c r="R446" s="11">
        <f>IF(Q446=0,0,SUM(Q446:Q$1071)*I446/Q446)</f>
        <v>365242.51833432727</v>
      </c>
      <c r="S446" s="11">
        <f>IF(S445&gt;0,MAX((S445+I446/2)*(Calculations!$C$18-1)+S445-I446,0),IF(AND(Personal!$G$28=Valuation!C446,Personal!$G$28&gt;Valuation!C445),Personal!$G$26,0))</f>
        <v>81789.604872286582</v>
      </c>
      <c r="T446">
        <f t="shared" si="486"/>
        <v>1</v>
      </c>
      <c r="U446" s="11"/>
      <c r="V446" s="121">
        <f>VLOOKUP(E446,Rates2,5)*VLOOKUP(E446,Mort_Imp_Retirees,C446-'Mort Imp Cume'!$C$4+2)</f>
        <v>2.8794918686326104E-3</v>
      </c>
      <c r="W446" s="15">
        <f t="shared" si="496"/>
        <v>0.99712050813136743</v>
      </c>
      <c r="X446" s="121">
        <f>VLOOKUP(F446,Rates2,6)*VLOOKUP(F446,Mort_Imp_Survivors,C446-'Mort Imp Cume'!$C$4+2)</f>
        <v>7.43707214698303E-4</v>
      </c>
      <c r="Y446" s="15">
        <f t="shared" si="497"/>
        <v>0.9992562927853017</v>
      </c>
      <c r="Z446" s="121">
        <f>VLOOKUP(F446,Rates2,7)*VLOOKUP(F446,Mort_Imp_Survivors,C446-'Mort Imp Cume'!$C$4+2)</f>
        <v>1.7189945426987542E-3</v>
      </c>
      <c r="AA446" s="15">
        <f t="shared" si="498"/>
        <v>0.99828100545730125</v>
      </c>
      <c r="AB446" s="68">
        <f>PRODUCT(W$4:W445)</f>
        <v>0.75188581138933641</v>
      </c>
      <c r="AC446" s="15">
        <f>PRODUCT(Y$4:Y445)</f>
        <v>0.89698343225688526</v>
      </c>
      <c r="AD446" s="15">
        <f>PRODUCT(AA$4:AA445)</f>
        <v>0.75445115347401903</v>
      </c>
      <c r="AE446" s="15">
        <f t="shared" si="487"/>
        <v>0.67442911576525999</v>
      </c>
      <c r="AF446" s="15">
        <f t="shared" si="488"/>
        <v>7.7456695624076366E-2</v>
      </c>
      <c r="AG446" s="15">
        <f t="shared" si="489"/>
        <v>1.9405688656208724E-3</v>
      </c>
      <c r="AH446" s="15">
        <f t="shared" si="490"/>
        <v>0.2080588756684375</v>
      </c>
      <c r="AI446" s="15">
        <f t="shared" si="499"/>
        <v>4.005531294222614E-2</v>
      </c>
      <c r="AJ446" s="15">
        <f t="shared" si="500"/>
        <v>2.1650490800358265E-3</v>
      </c>
      <c r="AK446" s="15">
        <f t="shared" si="491"/>
        <v>8.5922987103130349E-4</v>
      </c>
      <c r="AL446">
        <f>IF(AL445&gt;0,AL445+1,IF(AND(B446="January",C446&gt;=Personal!$G$28,F446&lt;=100,AL445=0),1,0))</f>
        <v>119</v>
      </c>
      <c r="AM446">
        <f t="shared" si="501"/>
        <v>1</v>
      </c>
    </row>
    <row r="447" spans="1:39" x14ac:dyDescent="0.2">
      <c r="A447">
        <f t="shared" si="492"/>
        <v>443</v>
      </c>
      <c r="B447" t="str">
        <f t="shared" si="512"/>
        <v>December</v>
      </c>
      <c r="C447">
        <f t="shared" si="484"/>
        <v>2059</v>
      </c>
      <c r="D447">
        <f t="shared" si="514"/>
        <v>205912</v>
      </c>
      <c r="E447">
        <f t="shared" ref="E447:F447" si="561">E435+1</f>
        <v>78</v>
      </c>
      <c r="F447">
        <f t="shared" si="561"/>
        <v>76</v>
      </c>
      <c r="G447" s="11">
        <f>G446*IF($B447="January",(1+IF(C447&gt;Personal!$L$18+1,Calculations!$B$14,Calculations!$B$13)),1)</f>
        <v>3457.3149801261193</v>
      </c>
      <c r="H447" s="11">
        <f>IF(AND(Career!$F$15="Yes",$E447=62,$E446=61),G447,H446*IF($B447="January",(1+IF(C447&gt;Personal!$L$18+1,Calculations!$C$14,Calculations!$C$13)),1))</f>
        <v>2955.3830463209306</v>
      </c>
      <c r="I447" s="11">
        <f>H447*(1-'Retiree Assumptions'!$F$8)</f>
        <v>2600.7370807624188</v>
      </c>
      <c r="J447" s="11"/>
      <c r="K447">
        <f>IF(OR(AND(L448=0,L447&gt;0,S447=0,S446&gt;0),AND(L447=0,L446&gt;0,S447&gt;0,S446&gt;0),AND(L436=0,L435&gt;0,S435=0),AND(B447="February",C447&gt;=Personal!$G$28,C447&lt;=Personal!$G$28+5,L446&gt;0),AND(B447="February",MOD(C447-Personal!$G$28,5)=0,L446&gt;0)),K446+1,K446)</f>
        <v>7</v>
      </c>
      <c r="L447">
        <f>IF(AND(C447&gt;=Personal!$G$28,MAX(L$5:L446)&lt;$AO$8,OR(S446&gt;0,S447&gt;0)),L446+1,0)</f>
        <v>120</v>
      </c>
      <c r="M447">
        <f>IF(AND(C447&gt;=Personal!$G$28,MAX(L$5:L446)&lt;$AO$8,OR(S446&gt;0,S447&gt;0)),L446+1,"")</f>
        <v>120</v>
      </c>
      <c r="N447">
        <f t="shared" si="494"/>
        <v>2059</v>
      </c>
      <c r="O447">
        <f t="shared" si="495"/>
        <v>76</v>
      </c>
      <c r="P447" s="11">
        <f t="shared" si="503"/>
        <v>31208.844969149024</v>
      </c>
      <c r="Q447" s="11">
        <f>$AD447*I447/(Calculations!$C$18^(A447-1+Calculations!$B$1/30))</f>
        <v>546.17857918404388</v>
      </c>
      <c r="R447" s="11">
        <f>IF(Q447=0,0,SUM(Q447:Q$1071)*I447/Q447)</f>
        <v>364315.00046508427</v>
      </c>
      <c r="S447" s="11">
        <f>IF(S446&gt;0,MAX((S446+I447/2)*(Calculations!$C$18-1)+S446-I447,0),IF(AND(Personal!$G$28=Valuation!C447,Personal!$G$28&gt;Valuation!C446),Personal!$G$26,0))</f>
        <v>79428.752414997463</v>
      </c>
      <c r="T447">
        <f t="shared" si="486"/>
        <v>1</v>
      </c>
      <c r="U447" s="11"/>
      <c r="V447" s="121">
        <f>VLOOKUP(E447,Rates2,5)*VLOOKUP(E447,Mort_Imp_Retirees,C447-'Mort Imp Cume'!$C$4+2)</f>
        <v>2.8794918686326104E-3</v>
      </c>
      <c r="W447" s="15">
        <f t="shared" si="496"/>
        <v>0.99712050813136743</v>
      </c>
      <c r="X447" s="121">
        <f>VLOOKUP(F447,Rates2,6)*VLOOKUP(F447,Mort_Imp_Survivors,C447-'Mort Imp Cume'!$C$4+2)</f>
        <v>7.43707214698303E-4</v>
      </c>
      <c r="Y447" s="15">
        <f t="shared" si="497"/>
        <v>0.9992562927853017</v>
      </c>
      <c r="Z447" s="121">
        <f>VLOOKUP(F447,Rates2,7)*VLOOKUP(F447,Mort_Imp_Survivors,C447-'Mort Imp Cume'!$C$4+2)</f>
        <v>1.7189945426987542E-3</v>
      </c>
      <c r="AA447" s="15">
        <f t="shared" si="498"/>
        <v>0.99828100545730125</v>
      </c>
      <c r="AB447" s="68">
        <f>PRODUCT(W$4:W446)</f>
        <v>0.74972076230930063</v>
      </c>
      <c r="AC447" s="15">
        <f>PRODUCT(Y$4:Y446)</f>
        <v>0.89631633920685094</v>
      </c>
      <c r="AD447" s="15">
        <f>PRODUCT(AA$4:AA446)</f>
        <v>0.75315425605846442</v>
      </c>
      <c r="AE447" s="15">
        <f t="shared" si="487"/>
        <v>0.67198696910044198</v>
      </c>
      <c r="AF447" s="15">
        <f t="shared" si="488"/>
        <v>7.7733793208858662E-2</v>
      </c>
      <c r="AG447" s="15">
        <f t="shared" si="489"/>
        <v>1.9335419540118619E-3</v>
      </c>
      <c r="AH447" s="15">
        <f t="shared" si="490"/>
        <v>0.20964179246222431</v>
      </c>
      <c r="AI447" s="15">
        <f t="shared" si="499"/>
        <v>4.0637445228475066E-2</v>
      </c>
      <c r="AJ447" s="15">
        <f t="shared" si="500"/>
        <v>2.1588148388146733E-3</v>
      </c>
      <c r="AK447" s="15">
        <f t="shared" si="491"/>
        <v>8.6013465426739268E-4</v>
      </c>
      <c r="AL447">
        <f>IF(AL446&gt;0,AL446+1,IF(AND(B447="January",C447&gt;=Personal!$G$28,F447&lt;=100,AL446=0),1,0))</f>
        <v>120</v>
      </c>
      <c r="AM447">
        <f t="shared" si="501"/>
        <v>1</v>
      </c>
    </row>
    <row r="448" spans="1:39" x14ac:dyDescent="0.2">
      <c r="A448">
        <f t="shared" si="492"/>
        <v>444</v>
      </c>
      <c r="B448" t="str">
        <f t="shared" si="512"/>
        <v>January</v>
      </c>
      <c r="C448">
        <f t="shared" si="484"/>
        <v>2060</v>
      </c>
      <c r="D448">
        <f t="shared" si="514"/>
        <v>206001</v>
      </c>
      <c r="E448">
        <f t="shared" ref="E448:F448" si="562">E436+1</f>
        <v>79</v>
      </c>
      <c r="F448">
        <f t="shared" si="562"/>
        <v>77</v>
      </c>
      <c r="G448" s="11">
        <f>G447*IF($B448="January",(1+IF(C448&gt;Personal!$L$18+1,Calculations!$B$14,Calculations!$B$13)),1)</f>
        <v>3543.7478546292718</v>
      </c>
      <c r="H448" s="11">
        <f>IF(AND(Career!$F$15="Yes",$E448=62,$E447=61),G448,H447*IF($B448="January",(1+IF(C448&gt;Personal!$L$18+1,Calculations!$C$14,Calculations!$C$13)),1))</f>
        <v>2999.7137920157443</v>
      </c>
      <c r="I448" s="11">
        <f>H448*(1-'Retiree Assumptions'!$F$8)</f>
        <v>2639.7481369738548</v>
      </c>
      <c r="J448" s="11"/>
      <c r="K448">
        <f>IF(OR(AND(L449=0,L448&gt;0,S448=0,S447&gt;0),AND(L448=0,L447&gt;0,S448&gt;0,S447&gt;0),AND(L437=0,L436&gt;0,S436=0),AND(B448="February",C448&gt;=Personal!$G$28,C448&lt;=Personal!$G$28+5,L447&gt;0),AND(B448="February",MOD(C448-Personal!$G$28,5)=0,L447&gt;0)),K447+1,K447)</f>
        <v>7</v>
      </c>
      <c r="L448">
        <f>IF(AND(C448&gt;=Personal!$G$28,MAX(L$5:L447)&lt;$AO$8,OR(S447&gt;0,S448&gt;0)),L447+1,0)</f>
        <v>121</v>
      </c>
      <c r="M448">
        <f>IF(AND(C448&gt;=Personal!$G$28,MAX(L$5:L447)&lt;$AO$8,OR(S447&gt;0,S448&gt;0)),L447+1,"")</f>
        <v>121</v>
      </c>
      <c r="N448">
        <f t="shared" si="494"/>
        <v>2060</v>
      </c>
      <c r="O448">
        <f t="shared" si="495"/>
        <v>77</v>
      </c>
      <c r="P448" s="11">
        <f t="shared" si="503"/>
        <v>31676.977643686259</v>
      </c>
      <c r="Q448" s="11">
        <f>$AD448*I448/(Calculations!$C$18^(A448-1+Calculations!$B$1/30))</f>
        <v>551.82515178832955</v>
      </c>
      <c r="R448" s="11">
        <f>IF(Q448=0,0,SUM(Q448:Q$1071)*I448/Q448)</f>
        <v>363383.20305388537</v>
      </c>
      <c r="S448" s="11">
        <f>IF(S447&gt;0,MAX((S447+I448/2)*(Calculations!$C$18-1)+S447-I448,0),IF(AND(Personal!$G$28=Valuation!C448,Personal!$G$28&gt;Valuation!C447),Personal!$G$26,0))</f>
        <v>77022.129323855246</v>
      </c>
      <c r="T448">
        <f t="shared" si="486"/>
        <v>1</v>
      </c>
      <c r="U448" s="11"/>
      <c r="V448" s="121">
        <f>VLOOKUP(E448,Rates2,5)*VLOOKUP(E448,Mort_Imp_Retirees,C448-'Mort Imp Cume'!$C$4+2)</f>
        <v>3.2531429009990502E-3</v>
      </c>
      <c r="W448" s="15">
        <f t="shared" si="496"/>
        <v>0.9967468570990009</v>
      </c>
      <c r="X448" s="121">
        <f>VLOOKUP(F448,Rates2,6)*VLOOKUP(F448,Mort_Imp_Survivors,C448-'Mort Imp Cume'!$C$4+2)</f>
        <v>8.2452528600548579E-4</v>
      </c>
      <c r="Y448" s="15">
        <f t="shared" si="497"/>
        <v>0.99917547471399448</v>
      </c>
      <c r="Z448" s="121">
        <f>VLOOKUP(F448,Rates2,7)*VLOOKUP(F448,Mort_Imp_Survivors,C448-'Mort Imp Cume'!$C$4+2)</f>
        <v>1.8689951682387084E-3</v>
      </c>
      <c r="AA448" s="15">
        <f t="shared" si="498"/>
        <v>0.99813100483176131</v>
      </c>
      <c r="AB448" s="68">
        <f>PRODUCT(W$4:W447)</f>
        <v>0.74756194747048599</v>
      </c>
      <c r="AC448" s="15">
        <f>PRODUCT(Y$4:Y447)</f>
        <v>0.89564974227873084</v>
      </c>
      <c r="AD448" s="15">
        <f>PRODUCT(AA$4:AA447)</f>
        <v>0.75185958800248953</v>
      </c>
      <c r="AE448" s="15">
        <f t="shared" si="487"/>
        <v>0.66955366558932694</v>
      </c>
      <c r="AF448" s="15">
        <f t="shared" si="488"/>
        <v>7.8008281881159089E-2</v>
      </c>
      <c r="AG448" s="15">
        <f t="shared" si="489"/>
        <v>2.1763578112027888E-3</v>
      </c>
      <c r="AH448" s="15">
        <f t="shared" si="490"/>
        <v>0.21121496131907203</v>
      </c>
      <c r="AI448" s="15">
        <f t="shared" si="499"/>
        <v>4.1223091210441931E-2</v>
      </c>
      <c r="AJ448" s="15">
        <f t="shared" si="500"/>
        <v>2.4319258424706364E-3</v>
      </c>
      <c r="AK448" s="15">
        <f t="shared" si="491"/>
        <v>9.4682366978113253E-4</v>
      </c>
      <c r="AL448">
        <f>IF(AL447&gt;0,AL447+1,IF(AND(B448="January",C448&gt;=Personal!$G$28,F448&lt;=100,AL447=0),1,0))</f>
        <v>121</v>
      </c>
      <c r="AM448">
        <f t="shared" si="501"/>
        <v>1</v>
      </c>
    </row>
    <row r="449" spans="1:39" x14ac:dyDescent="0.2">
      <c r="A449">
        <f t="shared" si="492"/>
        <v>445</v>
      </c>
      <c r="B449" t="str">
        <f t="shared" si="512"/>
        <v>February</v>
      </c>
      <c r="C449">
        <f t="shared" si="484"/>
        <v>2060</v>
      </c>
      <c r="D449">
        <f t="shared" si="514"/>
        <v>206002</v>
      </c>
      <c r="E449">
        <f t="shared" ref="E449:F449" si="563">E437+1</f>
        <v>79</v>
      </c>
      <c r="F449">
        <f t="shared" si="563"/>
        <v>77</v>
      </c>
      <c r="G449" s="11">
        <f>G448*IF($B449="January",(1+IF(C449&gt;Personal!$L$18+1,Calculations!$B$14,Calculations!$B$13)),1)</f>
        <v>3543.7478546292718</v>
      </c>
      <c r="H449" s="11">
        <f>IF(AND(Career!$F$15="Yes",$E449=62,$E448=61),G449,H448*IF($B449="January",(1+IF(C449&gt;Personal!$L$18+1,Calculations!$C$14,Calculations!$C$13)),1))</f>
        <v>2999.7137920157443</v>
      </c>
      <c r="I449" s="11">
        <f>H449*(1-'Retiree Assumptions'!$F$8)</f>
        <v>2639.7481369738548</v>
      </c>
      <c r="J449" s="11"/>
      <c r="K449">
        <f>IF(OR(AND(L450=0,L449&gt;0,S449=0,S448&gt;0),AND(L449=0,L448&gt;0,S449&gt;0,S448&gt;0),AND(L438=0,L437&gt;0,S437=0),AND(B449="February",C449&gt;=Personal!$G$28,C449&lt;=Personal!$G$28+5,L448&gt;0),AND(B449="February",MOD(C449-Personal!$G$28,5)=0,L448&gt;0)),K448+1,K448)</f>
        <v>8</v>
      </c>
      <c r="L449">
        <f>IF(AND(C449&gt;=Personal!$G$28,MAX(L$5:L448)&lt;$AO$8,OR(S448&gt;0,S449&gt;0)),L448+1,0)</f>
        <v>122</v>
      </c>
      <c r="M449">
        <f>IF(AND(C449&gt;=Personal!$G$28,MAX(L$5:L448)&lt;$AO$8,OR(S448&gt;0,S449&gt;0)),L448+1,"")</f>
        <v>122</v>
      </c>
      <c r="N449">
        <f t="shared" si="494"/>
        <v>2060</v>
      </c>
      <c r="O449">
        <f t="shared" si="495"/>
        <v>77</v>
      </c>
      <c r="P449" s="11">
        <f t="shared" si="503"/>
        <v>31676.977643686259</v>
      </c>
      <c r="Q449" s="11">
        <f>$AD449*I449/(Calculations!$C$18^(A449-1+Calculations!$B$1/30))</f>
        <v>549.20820358073001</v>
      </c>
      <c r="R449" s="11">
        <f>IF(Q449=0,0,SUM(Q449:Q$1071)*I449/Q449)</f>
        <v>362462.37850835291</v>
      </c>
      <c r="S449" s="11">
        <f>IF(S448&gt;0,MAX((S448+I449/2)*(Calculations!$C$18-1)+S448-I449,0),IF(AND(Personal!$G$28=Valuation!C449,Personal!$G$28&gt;Valuation!C448),Personal!$G$26,0))</f>
        <v>74608.558199751293</v>
      </c>
      <c r="T449">
        <f t="shared" si="486"/>
        <v>1</v>
      </c>
      <c r="U449" s="11"/>
      <c r="V449" s="121">
        <f>VLOOKUP(E449,Rates2,5)*VLOOKUP(E449,Mort_Imp_Retirees,C449-'Mort Imp Cume'!$C$4+2)</f>
        <v>3.2531429009990502E-3</v>
      </c>
      <c r="W449" s="15">
        <f t="shared" si="496"/>
        <v>0.9967468570990009</v>
      </c>
      <c r="X449" s="121">
        <f>VLOOKUP(F449,Rates2,6)*VLOOKUP(F449,Mort_Imp_Survivors,C449-'Mort Imp Cume'!$C$4+2)</f>
        <v>8.2452528600548579E-4</v>
      </c>
      <c r="Y449" s="15">
        <f t="shared" si="497"/>
        <v>0.99917547471399448</v>
      </c>
      <c r="Z449" s="121">
        <f>VLOOKUP(F449,Rates2,7)*VLOOKUP(F449,Mort_Imp_Survivors,C449-'Mort Imp Cume'!$C$4+2)</f>
        <v>1.8689951682387084E-3</v>
      </c>
      <c r="AA449" s="15">
        <f t="shared" si="498"/>
        <v>0.99813100483176131</v>
      </c>
      <c r="AB449" s="68">
        <f>PRODUCT(W$4:W448)</f>
        <v>0.74513002162801534</v>
      </c>
      <c r="AC449" s="15">
        <f>PRODUCT(Y$4:Y448)</f>
        <v>0.89491125641881775</v>
      </c>
      <c r="AD449" s="15">
        <f>PRODUCT(AA$4:AA448)</f>
        <v>0.7504543660653189</v>
      </c>
      <c r="AE449" s="15">
        <f t="shared" si="487"/>
        <v>0.66682524385050801</v>
      </c>
      <c r="AF449" s="15">
        <f t="shared" si="488"/>
        <v>7.8304777777507287E-2</v>
      </c>
      <c r="AG449" s="15">
        <f t="shared" si="489"/>
        <v>2.1674891838339766E-3</v>
      </c>
      <c r="AH449" s="15">
        <f t="shared" si="490"/>
        <v>0.21299655938810974</v>
      </c>
      <c r="AI449" s="15">
        <f t="shared" si="499"/>
        <v>4.1873418983874977E-2</v>
      </c>
      <c r="AJ449" s="15">
        <f t="shared" si="500"/>
        <v>2.4240144401804467E-3</v>
      </c>
      <c r="AK449" s="15">
        <f t="shared" si="491"/>
        <v>9.4790381524936405E-4</v>
      </c>
      <c r="AL449">
        <f>IF(AL448&gt;0,AL448+1,IF(AND(B449="January",C449&gt;=Personal!$G$28,F449&lt;=100,AL448=0),1,0))</f>
        <v>122</v>
      </c>
      <c r="AM449">
        <f t="shared" si="501"/>
        <v>1</v>
      </c>
    </row>
    <row r="450" spans="1:39" x14ac:dyDescent="0.2">
      <c r="A450">
        <f t="shared" si="492"/>
        <v>446</v>
      </c>
      <c r="B450" t="str">
        <f t="shared" si="512"/>
        <v>March</v>
      </c>
      <c r="C450">
        <f t="shared" si="484"/>
        <v>2060</v>
      </c>
      <c r="D450">
        <f t="shared" si="514"/>
        <v>206003</v>
      </c>
      <c r="E450">
        <f t="shared" ref="E450:F450" si="564">E438+1</f>
        <v>79</v>
      </c>
      <c r="F450">
        <f t="shared" si="564"/>
        <v>77</v>
      </c>
      <c r="G450" s="11">
        <f>G449*IF($B450="January",(1+IF(C450&gt;Personal!$L$18+1,Calculations!$B$14,Calculations!$B$13)),1)</f>
        <v>3543.7478546292718</v>
      </c>
      <c r="H450" s="11">
        <f>IF(AND(Career!$F$15="Yes",$E450=62,$E449=61),G450,H449*IF($B450="January",(1+IF(C450&gt;Personal!$L$18+1,Calculations!$C$14,Calculations!$C$13)),1))</f>
        <v>2999.7137920157443</v>
      </c>
      <c r="I450" s="11">
        <f>H450*(1-'Retiree Assumptions'!$F$8)</f>
        <v>2639.7481369738548</v>
      </c>
      <c r="J450" s="11"/>
      <c r="K450">
        <f>IF(OR(AND(L451=0,L450&gt;0,S450=0,S449&gt;0),AND(L450=0,L449&gt;0,S450&gt;0,S449&gt;0),AND(L439=0,L438&gt;0,S438=0),AND(B450="February",C450&gt;=Personal!$G$28,C450&lt;=Personal!$G$28+5,L449&gt;0),AND(B450="February",MOD(C450-Personal!$G$28,5)=0,L449&gt;0)),K449+1,K449)</f>
        <v>8</v>
      </c>
      <c r="L450">
        <f>IF(AND(C450&gt;=Personal!$G$28,MAX(L$5:L449)&lt;$AO$8,OR(S449&gt;0,S450&gt;0)),L449+1,0)</f>
        <v>123</v>
      </c>
      <c r="M450">
        <f>IF(AND(C450&gt;=Personal!$G$28,MAX(L$5:L449)&lt;$AO$8,OR(S449&gt;0,S450&gt;0)),L449+1,"")</f>
        <v>123</v>
      </c>
      <c r="N450">
        <f t="shared" si="494"/>
        <v>2060</v>
      </c>
      <c r="O450">
        <f t="shared" si="495"/>
        <v>77</v>
      </c>
      <c r="P450" s="11">
        <f t="shared" si="503"/>
        <v>31676.977643686259</v>
      </c>
      <c r="Q450" s="11">
        <f>$AD450*I450/(Calculations!$C$18^(A450-1+Calculations!$B$1/30))</f>
        <v>546.60366585840654</v>
      </c>
      <c r="R450" s="11">
        <f>IF(Q450=0,0,SUM(Q450:Q$1071)*I450/Q450)</f>
        <v>361537.16628228646</v>
      </c>
      <c r="S450" s="11">
        <f>IF(S449&gt;0,MAX((S449+I450/2)*(Calculations!$C$18-1)+S449-I450,0),IF(AND(Personal!$G$28=Valuation!C450,Personal!$G$28&gt;Valuation!C449),Personal!$G$26,0))</f>
        <v>72188.018983390823</v>
      </c>
      <c r="T450">
        <f t="shared" si="486"/>
        <v>1</v>
      </c>
      <c r="U450" s="11"/>
      <c r="V450" s="121">
        <f>VLOOKUP(E450,Rates2,5)*VLOOKUP(E450,Mort_Imp_Retirees,C450-'Mort Imp Cume'!$C$4+2)</f>
        <v>3.2531429009990502E-3</v>
      </c>
      <c r="W450" s="15">
        <f t="shared" si="496"/>
        <v>0.9967468570990009</v>
      </c>
      <c r="X450" s="121">
        <f>VLOOKUP(F450,Rates2,6)*VLOOKUP(F450,Mort_Imp_Survivors,C450-'Mort Imp Cume'!$C$4+2)</f>
        <v>8.2452528600548579E-4</v>
      </c>
      <c r="Y450" s="15">
        <f t="shared" si="497"/>
        <v>0.99917547471399448</v>
      </c>
      <c r="Z450" s="121">
        <f>VLOOKUP(F450,Rates2,7)*VLOOKUP(F450,Mort_Imp_Survivors,C450-'Mort Imp Cume'!$C$4+2)</f>
        <v>1.8689951682387084E-3</v>
      </c>
      <c r="AA450" s="15">
        <f t="shared" si="498"/>
        <v>0.99813100483176131</v>
      </c>
      <c r="AB450" s="68">
        <f>PRODUCT(W$4:W449)</f>
        <v>0.74270600718783486</v>
      </c>
      <c r="AC450" s="15">
        <f>PRODUCT(Y$4:Y449)</f>
        <v>0.89417337945916942</v>
      </c>
      <c r="AD450" s="15">
        <f>PRODUCT(AA$4:AA449)</f>
        <v>0.74905177048115923</v>
      </c>
      <c r="AE450" s="15">
        <f t="shared" si="487"/>
        <v>0.66410794039177246</v>
      </c>
      <c r="AF450" s="15">
        <f t="shared" si="488"/>
        <v>7.8598066796062391E-2</v>
      </c>
      <c r="AG450" s="15">
        <f t="shared" si="489"/>
        <v>2.1586566959965422E-3</v>
      </c>
      <c r="AH450" s="15">
        <f t="shared" si="490"/>
        <v>0.21476595903159587</v>
      </c>
      <c r="AI450" s="15">
        <f t="shared" si="499"/>
        <v>4.2528033780569269E-2</v>
      </c>
      <c r="AJ450" s="15">
        <f t="shared" si="500"/>
        <v>2.4161287748124547E-3</v>
      </c>
      <c r="AK450" s="15">
        <f t="shared" si="491"/>
        <v>9.4897032922224532E-4</v>
      </c>
      <c r="AL450">
        <f>IF(AL449&gt;0,AL449+1,IF(AND(B450="January",C450&gt;=Personal!$G$28,F450&lt;=100,AL449=0),1,0))</f>
        <v>123</v>
      </c>
      <c r="AM450">
        <f t="shared" si="501"/>
        <v>1</v>
      </c>
    </row>
    <row r="451" spans="1:39" x14ac:dyDescent="0.2">
      <c r="A451">
        <f t="shared" si="492"/>
        <v>447</v>
      </c>
      <c r="B451" t="str">
        <f t="shared" si="512"/>
        <v>April</v>
      </c>
      <c r="C451">
        <f t="shared" si="484"/>
        <v>2060</v>
      </c>
      <c r="D451">
        <f t="shared" si="514"/>
        <v>206004</v>
      </c>
      <c r="E451">
        <f t="shared" ref="E451:F451" si="565">E439+1</f>
        <v>79</v>
      </c>
      <c r="F451">
        <f t="shared" si="565"/>
        <v>77</v>
      </c>
      <c r="G451" s="11">
        <f>G450*IF($B451="January",(1+IF(C451&gt;Personal!$L$18+1,Calculations!$B$14,Calculations!$B$13)),1)</f>
        <v>3543.7478546292718</v>
      </c>
      <c r="H451" s="11">
        <f>IF(AND(Career!$F$15="Yes",$E451=62,$E450=61),G451,H450*IF($B451="January",(1+IF(C451&gt;Personal!$L$18+1,Calculations!$C$14,Calculations!$C$13)),1))</f>
        <v>2999.7137920157443</v>
      </c>
      <c r="I451" s="11">
        <f>H451*(1-'Retiree Assumptions'!$F$8)</f>
        <v>2639.7481369738548</v>
      </c>
      <c r="J451" s="11"/>
      <c r="K451">
        <f>IF(OR(AND(L452=0,L451&gt;0,S451=0,S450&gt;0),AND(L451=0,L450&gt;0,S451&gt;0,S450&gt;0),AND(L440=0,L439&gt;0,S439=0),AND(B451="February",C451&gt;=Personal!$G$28,C451&lt;=Personal!$G$28+5,L450&gt;0),AND(B451="February",MOD(C451-Personal!$G$28,5)=0,L450&gt;0)),K450+1,K450)</f>
        <v>8</v>
      </c>
      <c r="L451">
        <f>IF(AND(C451&gt;=Personal!$G$28,MAX(L$5:L450)&lt;$AO$8,OR(S450&gt;0,S451&gt;0)),L450+1,0)</f>
        <v>124</v>
      </c>
      <c r="M451">
        <f>IF(AND(C451&gt;=Personal!$G$28,MAX(L$5:L450)&lt;$AO$8,OR(S450&gt;0,S451&gt;0)),L450+1,"")</f>
        <v>124</v>
      </c>
      <c r="N451">
        <f t="shared" si="494"/>
        <v>2060</v>
      </c>
      <c r="O451">
        <f t="shared" si="495"/>
        <v>77</v>
      </c>
      <c r="P451" s="11">
        <f t="shared" si="503"/>
        <v>31676.977643686259</v>
      </c>
      <c r="Q451" s="11">
        <f>$AD451*I451/(Calculations!$C$18^(A451-1+Calculations!$B$1/30))</f>
        <v>544.01147976649008</v>
      </c>
      <c r="R451" s="11">
        <f>IF(Q451=0,0,SUM(Q451:Q$1071)*I451/Q451)</f>
        <v>360607.54546861892</v>
      </c>
      <c r="S451" s="11">
        <f>IF(S450&gt;0,MAX((S450+I451/2)*(Calculations!$C$18-1)+S450-I451,0),IF(AND(Personal!$G$28=Valuation!C451,Personal!$G$28&gt;Valuation!C450),Personal!$G$26,0))</f>
        <v>69760.491557566915</v>
      </c>
      <c r="T451">
        <f t="shared" si="486"/>
        <v>1</v>
      </c>
      <c r="U451" s="11"/>
      <c r="V451" s="121">
        <f>VLOOKUP(E451,Rates2,5)*VLOOKUP(E451,Mort_Imp_Retirees,C451-'Mort Imp Cume'!$C$4+2)</f>
        <v>3.2531429009990502E-3</v>
      </c>
      <c r="W451" s="15">
        <f t="shared" si="496"/>
        <v>0.9967468570990009</v>
      </c>
      <c r="X451" s="121">
        <f>VLOOKUP(F451,Rates2,6)*VLOOKUP(F451,Mort_Imp_Survivors,C451-'Mort Imp Cume'!$C$4+2)</f>
        <v>8.2452528600548579E-4</v>
      </c>
      <c r="Y451" s="15">
        <f t="shared" si="497"/>
        <v>0.99917547471399448</v>
      </c>
      <c r="Z451" s="121">
        <f>VLOOKUP(F451,Rates2,7)*VLOOKUP(F451,Mort_Imp_Survivors,C451-'Mort Imp Cume'!$C$4+2)</f>
        <v>1.8689951682387084E-3</v>
      </c>
      <c r="AA451" s="15">
        <f t="shared" si="498"/>
        <v>0.99813100483176131</v>
      </c>
      <c r="AB451" s="68">
        <f>PRODUCT(W$4:W450)</f>
        <v>0.74028987841302241</v>
      </c>
      <c r="AC451" s="15">
        <f>PRODUCT(Y$4:Y450)</f>
        <v>0.89343611089773234</v>
      </c>
      <c r="AD451" s="15">
        <f>PRODUCT(AA$4:AA450)</f>
        <v>0.74765179634136936</v>
      </c>
      <c r="AE451" s="15">
        <f t="shared" si="487"/>
        <v>0.66140170990628588</v>
      </c>
      <c r="AF451" s="15">
        <f t="shared" si="488"/>
        <v>7.8888168506736536E-2</v>
      </c>
      <c r="AG451" s="15">
        <f t="shared" si="489"/>
        <v>2.1498602004224052E-3</v>
      </c>
      <c r="AH451" s="15">
        <f t="shared" si="490"/>
        <v>0.21652321918786022</v>
      </c>
      <c r="AI451" s="15">
        <f t="shared" si="499"/>
        <v>4.3186902399117377E-2</v>
      </c>
      <c r="AJ451" s="15">
        <f t="shared" si="500"/>
        <v>2.4082687626407738E-3</v>
      </c>
      <c r="AK451" s="15">
        <f t="shared" si="491"/>
        <v>9.5002328449859919E-4</v>
      </c>
      <c r="AL451">
        <f>IF(AL450&gt;0,AL450+1,IF(AND(B451="January",C451&gt;=Personal!$G$28,F451&lt;=100,AL450=0),1,0))</f>
        <v>124</v>
      </c>
      <c r="AM451">
        <f t="shared" si="501"/>
        <v>1</v>
      </c>
    </row>
    <row r="452" spans="1:39" x14ac:dyDescent="0.2">
      <c r="A452">
        <f t="shared" si="492"/>
        <v>448</v>
      </c>
      <c r="B452" t="str">
        <f t="shared" si="512"/>
        <v>May</v>
      </c>
      <c r="C452">
        <f t="shared" si="484"/>
        <v>2060</v>
      </c>
      <c r="D452">
        <f t="shared" si="514"/>
        <v>206005</v>
      </c>
      <c r="E452">
        <f t="shared" ref="E452:F452" si="566">E440+1</f>
        <v>79</v>
      </c>
      <c r="F452">
        <f t="shared" si="566"/>
        <v>77</v>
      </c>
      <c r="G452" s="11">
        <f>G451*IF($B452="January",(1+IF(C452&gt;Personal!$L$18+1,Calculations!$B$14,Calculations!$B$13)),1)</f>
        <v>3543.7478546292718</v>
      </c>
      <c r="H452" s="11">
        <f>IF(AND(Career!$F$15="Yes",$E452=62,$E451=61),G452,H451*IF($B452="January",(1+IF(C452&gt;Personal!$L$18+1,Calculations!$C$14,Calculations!$C$13)),1))</f>
        <v>2999.7137920157443</v>
      </c>
      <c r="I452" s="11">
        <f>H452*(1-'Retiree Assumptions'!$F$8)</f>
        <v>2639.7481369738548</v>
      </c>
      <c r="J452" s="11"/>
      <c r="K452">
        <f>IF(OR(AND(L453=0,L452&gt;0,S452=0,S451&gt;0),AND(L452=0,L451&gt;0,S452&gt;0,S451&gt;0),AND(L441=0,L440&gt;0,S440=0),AND(B452="February",C452&gt;=Personal!$G$28,C452&lt;=Personal!$G$28+5,L451&gt;0),AND(B452="February",MOD(C452-Personal!$G$28,5)=0,L451&gt;0)),K451+1,K451)</f>
        <v>8</v>
      </c>
      <c r="L452">
        <f>IF(AND(C452&gt;=Personal!$G$28,MAX(L$5:L451)&lt;$AO$8,OR(S451&gt;0,S452&gt;0)),L451+1,0)</f>
        <v>125</v>
      </c>
      <c r="M452">
        <f>IF(AND(C452&gt;=Personal!$G$28,MAX(L$5:L451)&lt;$AO$8,OR(S451&gt;0,S452&gt;0)),L451+1,"")</f>
        <v>125</v>
      </c>
      <c r="N452">
        <f t="shared" si="494"/>
        <v>2060</v>
      </c>
      <c r="O452">
        <f t="shared" si="495"/>
        <v>77</v>
      </c>
      <c r="P452" s="11">
        <f t="shared" si="503"/>
        <v>31676.977643686259</v>
      </c>
      <c r="Q452" s="11">
        <f>$AD452*I452/(Calculations!$C$18^(A452-1+Calculations!$B$1/30))</f>
        <v>541.43158672922129</v>
      </c>
      <c r="R452" s="11">
        <f>IF(Q452=0,0,SUM(Q452:Q$1071)*I452/Q452)</f>
        <v>359673.49506066256</v>
      </c>
      <c r="S452" s="11">
        <f>IF(S451&gt;0,MAX((S451+I452/2)*(Calculations!$C$18-1)+S451-I452,0),IF(AND(Personal!$G$28=Valuation!C452,Personal!$G$28&gt;Valuation!C451),Personal!$G$26,0))</f>
        <v>67325.95574699335</v>
      </c>
      <c r="T452">
        <f t="shared" si="486"/>
        <v>1</v>
      </c>
      <c r="U452" s="11"/>
      <c r="V452" s="121">
        <f>VLOOKUP(E452,Rates2,5)*VLOOKUP(E452,Mort_Imp_Retirees,C452-'Mort Imp Cume'!$C$4+2)</f>
        <v>3.2531429009990502E-3</v>
      </c>
      <c r="W452" s="15">
        <f t="shared" si="496"/>
        <v>0.9967468570990009</v>
      </c>
      <c r="X452" s="121">
        <f>VLOOKUP(F452,Rates2,6)*VLOOKUP(F452,Mort_Imp_Survivors,C452-'Mort Imp Cume'!$C$4+2)</f>
        <v>8.2452528600548579E-4</v>
      </c>
      <c r="Y452" s="15">
        <f t="shared" si="497"/>
        <v>0.99917547471399448</v>
      </c>
      <c r="Z452" s="121">
        <f>VLOOKUP(F452,Rates2,7)*VLOOKUP(F452,Mort_Imp_Survivors,C452-'Mort Imp Cume'!$C$4+2)</f>
        <v>1.8689951682387084E-3</v>
      </c>
      <c r="AA452" s="15">
        <f t="shared" si="498"/>
        <v>0.99813100483176131</v>
      </c>
      <c r="AB452" s="68">
        <f>PRODUCT(W$4:W451)</f>
        <v>0.73788160965038163</v>
      </c>
      <c r="AC452" s="15">
        <f>PRODUCT(Y$4:Y451)</f>
        <v>0.89269945023286668</v>
      </c>
      <c r="AD452" s="15">
        <f>PRODUCT(AA$4:AA451)</f>
        <v>0.74625443874648234</v>
      </c>
      <c r="AE452" s="15">
        <f t="shared" si="487"/>
        <v>0.65870650727183844</v>
      </c>
      <c r="AF452" s="15">
        <f t="shared" si="488"/>
        <v>7.9175102378543222E-2</v>
      </c>
      <c r="AG452" s="15">
        <f t="shared" si="489"/>
        <v>2.1410995504436E-3</v>
      </c>
      <c r="AH452" s="15">
        <f t="shared" si="490"/>
        <v>0.21826839853780902</v>
      </c>
      <c r="AI452" s="15">
        <f t="shared" si="499"/>
        <v>4.3849991811809347E-2</v>
      </c>
      <c r="AJ452" s="15">
        <f t="shared" si="500"/>
        <v>2.4004343202118912E-3</v>
      </c>
      <c r="AK452" s="15">
        <f t="shared" si="491"/>
        <v>9.5106275354835297E-4</v>
      </c>
      <c r="AL452">
        <f>IF(AL451&gt;0,AL451+1,IF(AND(B452="January",C452&gt;=Personal!$G$28,F452&lt;=100,AL451=0),1,0))</f>
        <v>125</v>
      </c>
      <c r="AM452">
        <f t="shared" si="501"/>
        <v>1</v>
      </c>
    </row>
    <row r="453" spans="1:39" x14ac:dyDescent="0.2">
      <c r="A453">
        <f t="shared" si="492"/>
        <v>449</v>
      </c>
      <c r="B453" t="str">
        <f t="shared" si="512"/>
        <v>June</v>
      </c>
      <c r="C453">
        <f t="shared" ref="C453:C516" si="567">C452+IF(B452="December",1,0)</f>
        <v>2060</v>
      </c>
      <c r="D453">
        <f t="shared" si="514"/>
        <v>206006</v>
      </c>
      <c r="E453">
        <f t="shared" ref="E453:F453" si="568">E441+1</f>
        <v>79</v>
      </c>
      <c r="F453">
        <f t="shared" si="568"/>
        <v>77</v>
      </c>
      <c r="G453" s="11">
        <f>G452*IF($B453="January",(1+IF(C453&gt;Personal!$L$18+1,Calculations!$B$14,Calculations!$B$13)),1)</f>
        <v>3543.7478546292718</v>
      </c>
      <c r="H453" s="11">
        <f>IF(AND(Career!$F$15="Yes",$E453=62,$E452=61),G453,H452*IF($B453="January",(1+IF(C453&gt;Personal!$L$18+1,Calculations!$C$14,Calculations!$C$13)),1))</f>
        <v>2999.7137920157443</v>
      </c>
      <c r="I453" s="11">
        <f>H453*(1-'Retiree Assumptions'!$F$8)</f>
        <v>2639.7481369738548</v>
      </c>
      <c r="J453" s="11"/>
      <c r="K453">
        <f>IF(OR(AND(L454=0,L453&gt;0,S453=0,S452&gt;0),AND(L453=0,L452&gt;0,S453&gt;0,S452&gt;0),AND(L442=0,L441&gt;0,S441=0),AND(B453="February",C453&gt;=Personal!$G$28,C453&lt;=Personal!$G$28+5,L452&gt;0),AND(B453="February",MOD(C453-Personal!$G$28,5)=0,L452&gt;0)),K452+1,K452)</f>
        <v>8</v>
      </c>
      <c r="L453">
        <f>IF(AND(C453&gt;=Personal!$G$28,MAX(L$5:L452)&lt;$AO$8,OR(S452&gt;0,S453&gt;0)),L452+1,0)</f>
        <v>126</v>
      </c>
      <c r="M453">
        <f>IF(AND(C453&gt;=Personal!$G$28,MAX(L$5:L452)&lt;$AO$8,OR(S452&gt;0,S453&gt;0)),L452+1,"")</f>
        <v>126</v>
      </c>
      <c r="N453">
        <f t="shared" si="494"/>
        <v>2060</v>
      </c>
      <c r="O453">
        <f t="shared" si="495"/>
        <v>77</v>
      </c>
      <c r="P453" s="11">
        <f t="shared" si="503"/>
        <v>31676.977643686259</v>
      </c>
      <c r="Q453" s="11">
        <f>$AD453*I453/(Calculations!$C$18^(A453-1+Calculations!$B$1/30))</f>
        <v>538.86392844862826</v>
      </c>
      <c r="R453" s="11">
        <f>IF(Q453=0,0,SUM(Q453:Q$1071)*I453/Q453)</f>
        <v>358734.99395163322</v>
      </c>
      <c r="S453" s="11">
        <f>IF(S452&gt;0,MAX((S452+I453/2)*(Calculations!$C$18-1)+S452-I453,0),IF(AND(Personal!$G$28=Valuation!C453,Personal!$G$28&gt;Valuation!C452),Personal!$G$26,0))</f>
        <v>64884.391318136913</v>
      </c>
      <c r="T453">
        <f t="shared" ref="T453:T516" si="569">IF(T452&gt;1,T452,IF(T452&gt;0,IF(L453&gt;0,1,IF(S452&gt;0,3,2)),IF(S453=0,0,1)))</f>
        <v>1</v>
      </c>
      <c r="U453" s="11"/>
      <c r="V453" s="121">
        <f>VLOOKUP(E453,Rates2,5)*VLOOKUP(E453,Mort_Imp_Retirees,C453-'Mort Imp Cume'!$C$4+2)</f>
        <v>3.2531429009990502E-3</v>
      </c>
      <c r="W453" s="15">
        <f t="shared" si="496"/>
        <v>0.9967468570990009</v>
      </c>
      <c r="X453" s="121">
        <f>VLOOKUP(F453,Rates2,6)*VLOOKUP(F453,Mort_Imp_Survivors,C453-'Mort Imp Cume'!$C$4+2)</f>
        <v>8.2452528600548579E-4</v>
      </c>
      <c r="Y453" s="15">
        <f t="shared" si="497"/>
        <v>0.99917547471399448</v>
      </c>
      <c r="Z453" s="121">
        <f>VLOOKUP(F453,Rates2,7)*VLOOKUP(F453,Mort_Imp_Survivors,C453-'Mort Imp Cume'!$C$4+2)</f>
        <v>1.8689951682387084E-3</v>
      </c>
      <c r="AA453" s="15">
        <f t="shared" si="498"/>
        <v>0.99813100483176131</v>
      </c>
      <c r="AB453" s="68">
        <f>PRODUCT(W$4:W452)</f>
        <v>0.73548117533016966</v>
      </c>
      <c r="AC453" s="15">
        <f>PRODUCT(Y$4:Y452)</f>
        <v>0.89196339696334648</v>
      </c>
      <c r="AD453" s="15">
        <f>PRODUCT(AA$4:AA452)</f>
        <v>0.74485969280618847</v>
      </c>
      <c r="AE453" s="15">
        <f t="shared" ref="AE453:AE516" si="570">AB453*AC453</f>
        <v>0.65602228755009273</v>
      </c>
      <c r="AF453" s="15">
        <f t="shared" ref="AF453:AF516" si="571">AB453*(1-AC453)</f>
        <v>7.9458887780076912E-2</v>
      </c>
      <c r="AG453" s="15">
        <f t="shared" ref="AG453:AG516" si="572">AE453*V453*Y453</f>
        <v>2.1323745999898319E-3</v>
      </c>
      <c r="AH453" s="15">
        <f t="shared" ref="AH453:AH516" si="573">AH452*AA452+AG452</f>
        <v>0.22000155550600625</v>
      </c>
      <c r="AI453" s="15">
        <f t="shared" si="499"/>
        <v>4.4517269163824091E-2</v>
      </c>
      <c r="AJ453" s="15">
        <f t="shared" si="500"/>
        <v>2.3926253643437793E-3</v>
      </c>
      <c r="AK453" s="15">
        <f t="shared" ref="AK453:AK516" si="574">AE453*X453+AH453*Z453</f>
        <v>9.5208880851393887E-4</v>
      </c>
      <c r="AL453">
        <f>IF(AL452&gt;0,AL452+1,IF(AND(B453="January",C453&gt;=Personal!$G$28,F453&lt;=100,AL452=0),1,0))</f>
        <v>126</v>
      </c>
      <c r="AM453">
        <f t="shared" si="501"/>
        <v>1</v>
      </c>
    </row>
    <row r="454" spans="1:39" x14ac:dyDescent="0.2">
      <c r="A454">
        <f t="shared" ref="A454:A517" si="575">A453+1</f>
        <v>450</v>
      </c>
      <c r="B454" t="str">
        <f t="shared" si="512"/>
        <v>July</v>
      </c>
      <c r="C454">
        <f t="shared" si="567"/>
        <v>2060</v>
      </c>
      <c r="D454">
        <f t="shared" si="514"/>
        <v>206007</v>
      </c>
      <c r="E454">
        <f t="shared" ref="E454:F454" si="576">E442+1</f>
        <v>79</v>
      </c>
      <c r="F454">
        <f t="shared" si="576"/>
        <v>77</v>
      </c>
      <c r="G454" s="11">
        <f>G453*IF($B454="January",(1+IF(C454&gt;Personal!$L$18+1,Calculations!$B$14,Calculations!$B$13)),1)</f>
        <v>3543.7478546292718</v>
      </c>
      <c r="H454" s="11">
        <f>IF(AND(Career!$F$15="Yes",$E454=62,$E453=61),G454,H453*IF($B454="January",(1+IF(C454&gt;Personal!$L$18+1,Calculations!$C$14,Calculations!$C$13)),1))</f>
        <v>2999.7137920157443</v>
      </c>
      <c r="I454" s="11">
        <f>H454*(1-'Retiree Assumptions'!$F$8)</f>
        <v>2639.7481369738548</v>
      </c>
      <c r="J454" s="11"/>
      <c r="K454">
        <f>IF(OR(AND(L455=0,L454&gt;0,S454=0,S453&gt;0),AND(L454=0,L453&gt;0,S454&gt;0,S453&gt;0),AND(L443=0,L442&gt;0,S442=0),AND(B454="February",C454&gt;=Personal!$G$28,C454&lt;=Personal!$G$28+5,L453&gt;0),AND(B454="February",MOD(C454-Personal!$G$28,5)=0,L453&gt;0)),K453+1,K453)</f>
        <v>8</v>
      </c>
      <c r="L454">
        <f>IF(AND(C454&gt;=Personal!$G$28,MAX(L$5:L453)&lt;$AO$8,OR(S453&gt;0,S454&gt;0)),L453+1,0)</f>
        <v>127</v>
      </c>
      <c r="M454">
        <f>IF(AND(C454&gt;=Personal!$G$28,MAX(L$5:L453)&lt;$AO$8,OR(S453&gt;0,S454&gt;0)),L453+1,"")</f>
        <v>127</v>
      </c>
      <c r="N454">
        <f t="shared" ref="N454:N517" si="577">C454</f>
        <v>2060</v>
      </c>
      <c r="O454">
        <f t="shared" ref="O454:O517" si="578">F454</f>
        <v>77</v>
      </c>
      <c r="P454" s="11">
        <f t="shared" si="503"/>
        <v>31676.977643686259</v>
      </c>
      <c r="Q454" s="11">
        <f>$AD454*I454/(Calculations!$C$18^(A454-1+Calculations!$B$1/30))</f>
        <v>536.30844690320816</v>
      </c>
      <c r="R454" s="11">
        <f>IF(Q454=0,0,SUM(Q454:Q$1071)*I454/Q454)</f>
        <v>357792.02093417459</v>
      </c>
      <c r="S454" s="11">
        <f>IF(S453&gt;0,MAX((S453+I454/2)*(Calculations!$C$18-1)+S453-I454,0),IF(AND(Personal!$G$28=Valuation!C454,Personal!$G$28&gt;Valuation!C453),Personal!$G$26,0))</f>
        <v>62435.777979049235</v>
      </c>
      <c r="T454">
        <f t="shared" si="569"/>
        <v>1</v>
      </c>
      <c r="U454" s="11"/>
      <c r="V454" s="121">
        <f>VLOOKUP(E454,Rates2,5)*VLOOKUP(E454,Mort_Imp_Retirees,C454-'Mort Imp Cume'!$C$4+2)</f>
        <v>3.2531429009990502E-3</v>
      </c>
      <c r="W454" s="15">
        <f t="shared" ref="W454:W517" si="579">1-V454</f>
        <v>0.9967468570990009</v>
      </c>
      <c r="X454" s="121">
        <f>VLOOKUP(F454,Rates2,6)*VLOOKUP(F454,Mort_Imp_Survivors,C454-'Mort Imp Cume'!$C$4+2)</f>
        <v>8.2452528600548579E-4</v>
      </c>
      <c r="Y454" s="15">
        <f t="shared" ref="Y454:Y517" si="580">1-X454</f>
        <v>0.99917547471399448</v>
      </c>
      <c r="Z454" s="121">
        <f>VLOOKUP(F454,Rates2,7)*VLOOKUP(F454,Mort_Imp_Survivors,C454-'Mort Imp Cume'!$C$4+2)</f>
        <v>1.8689951682387084E-3</v>
      </c>
      <c r="AA454" s="15">
        <f t="shared" ref="AA454:AA517" si="581">1-Z454</f>
        <v>0.99813100483176131</v>
      </c>
      <c r="AB454" s="68">
        <f>PRODUCT(W$4:W453)</f>
        <v>0.73308854996582584</v>
      </c>
      <c r="AC454" s="15">
        <f>PRODUCT(Y$4:Y453)</f>
        <v>0.8912279505883588</v>
      </c>
      <c r="AD454" s="15">
        <f>PRODUCT(AA$4:AA453)</f>
        <v>0.74346755363931794</v>
      </c>
      <c r="AE454" s="15">
        <f t="shared" si="570"/>
        <v>0.65334900598583467</v>
      </c>
      <c r="AF454" s="15">
        <f t="shared" si="571"/>
        <v>7.9739543979991209E-2</v>
      </c>
      <c r="AG454" s="15">
        <f t="shared" si="572"/>
        <v>2.1236852035860401E-3</v>
      </c>
      <c r="AH454" s="15">
        <f t="shared" si="573"/>
        <v>0.22172274826175037</v>
      </c>
      <c r="AI454" s="15">
        <f t="shared" ref="AI454:AI517" si="582">1-AE454-AF454-AH454</f>
        <v>4.5188701772423734E-2</v>
      </c>
      <c r="AJ454" s="15">
        <f t="shared" ref="AJ454:AJ517" si="583">AB454*V454</f>
        <v>2.3848418121250139E-3</v>
      </c>
      <c r="AK454" s="15">
        <f t="shared" si="574"/>
        <v>9.5310152121168908E-4</v>
      </c>
      <c r="AL454">
        <f>IF(AL453&gt;0,AL453+1,IF(AND(B454="January",C454&gt;=Personal!$G$28,F454&lt;=100,AL453=0),1,0))</f>
        <v>127</v>
      </c>
      <c r="AM454">
        <f t="shared" ref="AM454:AM517" si="584">IF(AL454=0,0,1)</f>
        <v>1</v>
      </c>
    </row>
    <row r="455" spans="1:39" x14ac:dyDescent="0.2">
      <c r="A455">
        <f t="shared" si="575"/>
        <v>451</v>
      </c>
      <c r="B455" t="str">
        <f t="shared" si="512"/>
        <v>August</v>
      </c>
      <c r="C455">
        <f t="shared" si="567"/>
        <v>2060</v>
      </c>
      <c r="D455">
        <f t="shared" si="514"/>
        <v>206008</v>
      </c>
      <c r="E455">
        <f t="shared" ref="E455:F455" si="585">E443+1</f>
        <v>79</v>
      </c>
      <c r="F455">
        <f t="shared" si="585"/>
        <v>77</v>
      </c>
      <c r="G455" s="11">
        <f>G454*IF($B455="January",(1+IF(C455&gt;Personal!$L$18+1,Calculations!$B$14,Calculations!$B$13)),1)</f>
        <v>3543.7478546292718</v>
      </c>
      <c r="H455" s="11">
        <f>IF(AND(Career!$F$15="Yes",$E455=62,$E454=61),G455,H454*IF($B455="January",(1+IF(C455&gt;Personal!$L$18+1,Calculations!$C$14,Calculations!$C$13)),1))</f>
        <v>2999.7137920157443</v>
      </c>
      <c r="I455" s="11">
        <f>H455*(1-'Retiree Assumptions'!$F$8)</f>
        <v>2639.7481369738548</v>
      </c>
      <c r="J455" s="11"/>
      <c r="K455">
        <f>IF(OR(AND(L456=0,L455&gt;0,S455=0,S454&gt;0),AND(L455=0,L454&gt;0,S455&gt;0,S454&gt;0),AND(L444=0,L443&gt;0,S443=0),AND(B455="February",C455&gt;=Personal!$G$28,C455&lt;=Personal!$G$28+5,L454&gt;0),AND(B455="February",MOD(C455-Personal!$G$28,5)=0,L454&gt;0)),K454+1,K454)</f>
        <v>8</v>
      </c>
      <c r="L455">
        <f>IF(AND(C455&gt;=Personal!$G$28,MAX(L$5:L454)&lt;$AO$8,OR(S454&gt;0,S455&gt;0)),L454+1,0)</f>
        <v>128</v>
      </c>
      <c r="M455">
        <f>IF(AND(C455&gt;=Personal!$G$28,MAX(L$5:L454)&lt;$AO$8,OR(S454&gt;0,S455&gt;0)),L454+1,"")</f>
        <v>128</v>
      </c>
      <c r="N455">
        <f t="shared" si="577"/>
        <v>2060</v>
      </c>
      <c r="O455">
        <f t="shared" si="578"/>
        <v>77</v>
      </c>
      <c r="P455" s="11">
        <f t="shared" ref="P455:P518" si="586">I455*12</f>
        <v>31676.977643686259</v>
      </c>
      <c r="Q455" s="11">
        <f>$AD455*I455/(Calculations!$C$18^(A455-1+Calculations!$B$1/30))</f>
        <v>533.76508434661685</v>
      </c>
      <c r="R455" s="11">
        <f>IF(Q455=0,0,SUM(Q455:Q$1071)*I455/Q455)</f>
        <v>356844.55469987774</v>
      </c>
      <c r="S455" s="11">
        <f>IF(S454&gt;0,MAX((S454+I455/2)*(Calculations!$C$18-1)+S454-I455,0),IF(AND(Personal!$G$28=Valuation!C455,Personal!$G$28&gt;Valuation!C454),Personal!$G$26,0))</f>
        <v>59980.095379198145</v>
      </c>
      <c r="T455">
        <f t="shared" si="569"/>
        <v>1</v>
      </c>
      <c r="U455" s="11"/>
      <c r="V455" s="121">
        <f>VLOOKUP(E455,Rates2,5)*VLOOKUP(E455,Mort_Imp_Retirees,C455-'Mort Imp Cume'!$C$4+2)</f>
        <v>3.2531429009990502E-3</v>
      </c>
      <c r="W455" s="15">
        <f t="shared" si="579"/>
        <v>0.9967468570990009</v>
      </c>
      <c r="X455" s="121">
        <f>VLOOKUP(F455,Rates2,6)*VLOOKUP(F455,Mort_Imp_Survivors,C455-'Mort Imp Cume'!$C$4+2)</f>
        <v>8.2452528600548579E-4</v>
      </c>
      <c r="Y455" s="15">
        <f t="shared" si="580"/>
        <v>0.99917547471399448</v>
      </c>
      <c r="Z455" s="121">
        <f>VLOOKUP(F455,Rates2,7)*VLOOKUP(F455,Mort_Imp_Survivors,C455-'Mort Imp Cume'!$C$4+2)</f>
        <v>1.8689951682387084E-3</v>
      </c>
      <c r="AA455" s="15">
        <f t="shared" si="581"/>
        <v>0.99813100483176131</v>
      </c>
      <c r="AB455" s="68">
        <f>PRODUCT(W$4:W454)</f>
        <v>0.73070370815370078</v>
      </c>
      <c r="AC455" s="15">
        <f>PRODUCT(Y$4:Y454)</f>
        <v>0.8904931106075038</v>
      </c>
      <c r="AD455" s="15">
        <f>PRODUCT(AA$4:AA454)</f>
        <v>0.74207801637382387</v>
      </c>
      <c r="AE455" s="15">
        <f t="shared" si="570"/>
        <v>0.65068661800622662</v>
      </c>
      <c r="AF455" s="15">
        <f t="shared" si="571"/>
        <v>8.0017090147474129E-2</v>
      </c>
      <c r="AG455" s="15">
        <f t="shared" si="572"/>
        <v>2.1150312163499721E-3</v>
      </c>
      <c r="AH455" s="15">
        <f t="shared" si="573"/>
        <v>0.22343203472014661</v>
      </c>
      <c r="AI455" s="15">
        <f t="shared" si="582"/>
        <v>4.5864257126152608E-2</v>
      </c>
      <c r="AJ455" s="15">
        <f t="shared" si="583"/>
        <v>2.3770835809138937E-3</v>
      </c>
      <c r="AK455" s="15">
        <f t="shared" si="574"/>
        <v>9.5410096313322361E-4</v>
      </c>
      <c r="AL455">
        <f>IF(AL454&gt;0,AL454+1,IF(AND(B455="January",C455&gt;=Personal!$G$28,F455&lt;=100,AL454=0),1,0))</f>
        <v>128</v>
      </c>
      <c r="AM455">
        <f t="shared" si="584"/>
        <v>1</v>
      </c>
    </row>
    <row r="456" spans="1:39" x14ac:dyDescent="0.2">
      <c r="A456">
        <f t="shared" si="575"/>
        <v>452</v>
      </c>
      <c r="B456" t="str">
        <f t="shared" si="512"/>
        <v>September</v>
      </c>
      <c r="C456">
        <f t="shared" si="567"/>
        <v>2060</v>
      </c>
      <c r="D456">
        <f t="shared" si="514"/>
        <v>206009</v>
      </c>
      <c r="E456">
        <f t="shared" ref="E456:F456" si="587">E444+1</f>
        <v>79</v>
      </c>
      <c r="F456">
        <f t="shared" si="587"/>
        <v>77</v>
      </c>
      <c r="G456" s="11">
        <f>G455*IF($B456="January",(1+IF(C456&gt;Personal!$L$18+1,Calculations!$B$14,Calculations!$B$13)),1)</f>
        <v>3543.7478546292718</v>
      </c>
      <c r="H456" s="11">
        <f>IF(AND(Career!$F$15="Yes",$E456=62,$E455=61),G456,H455*IF($B456="January",(1+IF(C456&gt;Personal!$L$18+1,Calculations!$C$14,Calculations!$C$13)),1))</f>
        <v>2999.7137920157443</v>
      </c>
      <c r="I456" s="11">
        <f>H456*(1-'Retiree Assumptions'!$F$8)</f>
        <v>2639.7481369738548</v>
      </c>
      <c r="J456" s="11"/>
      <c r="K456">
        <f>IF(OR(AND(L457=0,L456&gt;0,S456=0,S455&gt;0),AND(L456=0,L455&gt;0,S456&gt;0,S455&gt;0),AND(L445=0,L444&gt;0,S444=0),AND(B456="February",C456&gt;=Personal!$G$28,C456&lt;=Personal!$G$28+5,L455&gt;0),AND(B456="February",MOD(C456-Personal!$G$28,5)=0,L455&gt;0)),K455+1,K455)</f>
        <v>8</v>
      </c>
      <c r="L456">
        <f>IF(AND(C456&gt;=Personal!$G$28,MAX(L$5:L455)&lt;$AO$8,OR(S455&gt;0,S456&gt;0)),L455+1,0)</f>
        <v>129</v>
      </c>
      <c r="M456">
        <f>IF(AND(C456&gt;=Personal!$G$28,MAX(L$5:L455)&lt;$AO$8,OR(S455&gt;0,S456&gt;0)),L455+1,"")</f>
        <v>129</v>
      </c>
      <c r="N456">
        <f t="shared" si="577"/>
        <v>2060</v>
      </c>
      <c r="O456">
        <f t="shared" si="578"/>
        <v>77</v>
      </c>
      <c r="P456" s="11">
        <f t="shared" si="586"/>
        <v>31676.977643686259</v>
      </c>
      <c r="Q456" s="11">
        <f>$AD456*I456/(Calculations!$C$18^(A456-1+Calculations!$B$1/30))</f>
        <v>531.23378330636285</v>
      </c>
      <c r="R456" s="11">
        <f>IF(Q456=0,0,SUM(Q456:Q$1071)*I456/Q456)</f>
        <v>355892.5738388013</v>
      </c>
      <c r="S456" s="11">
        <f>IF(S455&gt;0,MAX((S455+I456/2)*(Calculations!$C$18-1)+S455-I456,0),IF(AND(Personal!$G$28=Valuation!C456,Personal!$G$28&gt;Valuation!C455),Personal!$G$26,0))</f>
        <v>57517.323109298544</v>
      </c>
      <c r="T456">
        <f t="shared" si="569"/>
        <v>1</v>
      </c>
      <c r="U456" s="11"/>
      <c r="V456" s="121">
        <f>VLOOKUP(E456,Rates2,5)*VLOOKUP(E456,Mort_Imp_Retirees,C456-'Mort Imp Cume'!$C$4+2)</f>
        <v>3.2531429009990502E-3</v>
      </c>
      <c r="W456" s="15">
        <f t="shared" si="579"/>
        <v>0.9967468570990009</v>
      </c>
      <c r="X456" s="121">
        <f>VLOOKUP(F456,Rates2,6)*VLOOKUP(F456,Mort_Imp_Survivors,C456-'Mort Imp Cume'!$C$4+2)</f>
        <v>8.2452528600548579E-4</v>
      </c>
      <c r="Y456" s="15">
        <f t="shared" si="580"/>
        <v>0.99917547471399448</v>
      </c>
      <c r="Z456" s="121">
        <f>VLOOKUP(F456,Rates2,7)*VLOOKUP(F456,Mort_Imp_Survivors,C456-'Mort Imp Cume'!$C$4+2)</f>
        <v>1.8689951682387084E-3</v>
      </c>
      <c r="AA456" s="15">
        <f t="shared" si="581"/>
        <v>0.99813100483176131</v>
      </c>
      <c r="AB456" s="68">
        <f>PRODUCT(W$4:W455)</f>
        <v>0.72832662457278685</v>
      </c>
      <c r="AC456" s="15">
        <f>PRODUCT(Y$4:Y455)</f>
        <v>0.88975887652079422</v>
      </c>
      <c r="AD456" s="15">
        <f>PRODUCT(AA$4:AA455)</f>
        <v>0.74069107614676499</v>
      </c>
      <c r="AE456" s="15">
        <f t="shared" si="570"/>
        <v>0.64803507922006509</v>
      </c>
      <c r="AF456" s="15">
        <f t="shared" si="571"/>
        <v>8.0291545352721747E-2</v>
      </c>
      <c r="AG456" s="15">
        <f t="shared" si="572"/>
        <v>2.1064124939897703E-3</v>
      </c>
      <c r="AH456" s="15">
        <f t="shared" si="573"/>
        <v>0.22512947254317489</v>
      </c>
      <c r="AI456" s="15">
        <f t="shared" si="582"/>
        <v>4.6543902884038257E-2</v>
      </c>
      <c r="AJ456" s="15">
        <f t="shared" si="583"/>
        <v>2.3693505883375619E-3</v>
      </c>
      <c r="AK456" s="15">
        <f t="shared" si="574"/>
        <v>9.5508720544683475E-4</v>
      </c>
      <c r="AL456">
        <f>IF(AL455&gt;0,AL455+1,IF(AND(B456="January",C456&gt;=Personal!$G$28,F456&lt;=100,AL455=0),1,0))</f>
        <v>129</v>
      </c>
      <c r="AM456">
        <f t="shared" si="584"/>
        <v>1</v>
      </c>
    </row>
    <row r="457" spans="1:39" x14ac:dyDescent="0.2">
      <c r="A457">
        <f t="shared" si="575"/>
        <v>453</v>
      </c>
      <c r="B457" t="str">
        <f t="shared" si="512"/>
        <v>October</v>
      </c>
      <c r="C457">
        <f t="shared" si="567"/>
        <v>2060</v>
      </c>
      <c r="D457">
        <f t="shared" si="514"/>
        <v>206010</v>
      </c>
      <c r="E457">
        <f t="shared" ref="E457:F457" si="588">E445+1</f>
        <v>79</v>
      </c>
      <c r="F457">
        <f t="shared" si="588"/>
        <v>77</v>
      </c>
      <c r="G457" s="11">
        <f>G456*IF($B457="January",(1+IF(C457&gt;Personal!$L$18+1,Calculations!$B$14,Calculations!$B$13)),1)</f>
        <v>3543.7478546292718</v>
      </c>
      <c r="H457" s="11">
        <f>IF(AND(Career!$F$15="Yes",$E457=62,$E456=61),G457,H456*IF($B457="January",(1+IF(C457&gt;Personal!$L$18+1,Calculations!$C$14,Calculations!$C$13)),1))</f>
        <v>2999.7137920157443</v>
      </c>
      <c r="I457" s="11">
        <f>H457*(1-'Retiree Assumptions'!$F$8)</f>
        <v>2639.7481369738548</v>
      </c>
      <c r="J457" s="11"/>
      <c r="K457">
        <f>IF(OR(AND(L458=0,L457&gt;0,S457=0,S456&gt;0),AND(L457=0,L456&gt;0,S457&gt;0,S456&gt;0),AND(L446=0,L445&gt;0,S445=0),AND(B457="February",C457&gt;=Personal!$G$28,C457&lt;=Personal!$G$28+5,L456&gt;0),AND(B457="February",MOD(C457-Personal!$G$28,5)=0,L456&gt;0)),K456+1,K456)</f>
        <v>8</v>
      </c>
      <c r="L457">
        <f>IF(AND(C457&gt;=Personal!$G$28,MAX(L$5:L456)&lt;$AO$8,OR(S456&gt;0,S457&gt;0)),L456+1,0)</f>
        <v>130</v>
      </c>
      <c r="M457">
        <f>IF(AND(C457&gt;=Personal!$G$28,MAX(L$5:L456)&lt;$AO$8,OR(S456&gt;0,S457&gt;0)),L456+1,"")</f>
        <v>130</v>
      </c>
      <c r="N457">
        <f t="shared" si="577"/>
        <v>2060</v>
      </c>
      <c r="O457">
        <f t="shared" si="578"/>
        <v>77</v>
      </c>
      <c r="P457" s="11">
        <f t="shared" si="586"/>
        <v>31676.977643686259</v>
      </c>
      <c r="Q457" s="11">
        <f>$AD457*I457/(Calculations!$C$18^(A457-1+Calculations!$B$1/30))</f>
        <v>528.71448658251006</v>
      </c>
      <c r="R457" s="11">
        <f>IF(Q457=0,0,SUM(Q457:Q$1071)*I457/Q457)</f>
        <v>354936.05683898577</v>
      </c>
      <c r="S457" s="11">
        <f>IF(S456&gt;0,MAX((S456+I457/2)*(Calculations!$C$18-1)+S456-I457,0),IF(AND(Personal!$G$28=Valuation!C457,Personal!$G$28&gt;Valuation!C456),Personal!$G$26,0))</f>
        <v>55047.440701142776</v>
      </c>
      <c r="T457">
        <f t="shared" si="569"/>
        <v>1</v>
      </c>
      <c r="U457" s="11"/>
      <c r="V457" s="121">
        <f>VLOOKUP(E457,Rates2,5)*VLOOKUP(E457,Mort_Imp_Retirees,C457-'Mort Imp Cume'!$C$4+2)</f>
        <v>3.2531429009990502E-3</v>
      </c>
      <c r="W457" s="15">
        <f t="shared" si="579"/>
        <v>0.9967468570990009</v>
      </c>
      <c r="X457" s="121">
        <f>VLOOKUP(F457,Rates2,6)*VLOOKUP(F457,Mort_Imp_Survivors,C457-'Mort Imp Cume'!$C$4+2)</f>
        <v>8.2452528600548579E-4</v>
      </c>
      <c r="Y457" s="15">
        <f t="shared" si="580"/>
        <v>0.99917547471399448</v>
      </c>
      <c r="Z457" s="121">
        <f>VLOOKUP(F457,Rates2,7)*VLOOKUP(F457,Mort_Imp_Survivors,C457-'Mort Imp Cume'!$C$4+2)</f>
        <v>1.8689951682387084E-3</v>
      </c>
      <c r="AA457" s="15">
        <f t="shared" si="581"/>
        <v>0.99813100483176131</v>
      </c>
      <c r="AB457" s="68">
        <f>PRODUCT(W$4:W456)</f>
        <v>0.7259572739844492</v>
      </c>
      <c r="AC457" s="15">
        <f>PRODUCT(Y$4:Y456)</f>
        <v>0.889025247828655</v>
      </c>
      <c r="AD457" s="15">
        <f>PRODUCT(AA$4:AA456)</f>
        <v>0.73930672810428921</v>
      </c>
      <c r="AE457" s="15">
        <f t="shared" si="570"/>
        <v>0.64539434541703977</v>
      </c>
      <c r="AF457" s="15">
        <f t="shared" si="571"/>
        <v>8.0562928567409459E-2</v>
      </c>
      <c r="AG457" s="15">
        <f t="shared" si="572"/>
        <v>2.0978288928015626E-3</v>
      </c>
      <c r="AH457" s="15">
        <f t="shared" si="573"/>
        <v>0.22681511914075334</v>
      </c>
      <c r="AI457" s="15">
        <f t="shared" si="582"/>
        <v>4.7227606874797462E-2</v>
      </c>
      <c r="AJ457" s="15">
        <f t="shared" si="583"/>
        <v>2.3616427522911332E-3</v>
      </c>
      <c r="AK457" s="15">
        <f t="shared" si="574"/>
        <v>9.5606031899886303E-4</v>
      </c>
      <c r="AL457">
        <f>IF(AL456&gt;0,AL456+1,IF(AND(B457="January",C457&gt;=Personal!$G$28,F457&lt;=100,AL456=0),1,0))</f>
        <v>130</v>
      </c>
      <c r="AM457">
        <f t="shared" si="584"/>
        <v>1</v>
      </c>
    </row>
    <row r="458" spans="1:39" x14ac:dyDescent="0.2">
      <c r="A458">
        <f t="shared" si="575"/>
        <v>454</v>
      </c>
      <c r="B458" t="str">
        <f t="shared" si="512"/>
        <v>November</v>
      </c>
      <c r="C458">
        <f t="shared" si="567"/>
        <v>2060</v>
      </c>
      <c r="D458">
        <f t="shared" si="514"/>
        <v>206011</v>
      </c>
      <c r="E458">
        <f t="shared" ref="E458:F458" si="589">E446+1</f>
        <v>79</v>
      </c>
      <c r="F458">
        <f t="shared" si="589"/>
        <v>77</v>
      </c>
      <c r="G458" s="11">
        <f>G457*IF($B458="January",(1+IF(C458&gt;Personal!$L$18+1,Calculations!$B$14,Calculations!$B$13)),1)</f>
        <v>3543.7478546292718</v>
      </c>
      <c r="H458" s="11">
        <f>IF(AND(Career!$F$15="Yes",$E458=62,$E457=61),G458,H457*IF($B458="January",(1+IF(C458&gt;Personal!$L$18+1,Calculations!$C$14,Calculations!$C$13)),1))</f>
        <v>2999.7137920157443</v>
      </c>
      <c r="I458" s="11">
        <f>H458*(1-'Retiree Assumptions'!$F$8)</f>
        <v>2639.7481369738548</v>
      </c>
      <c r="J458" s="11"/>
      <c r="K458">
        <f>IF(OR(AND(L459=0,L458&gt;0,S458=0,S457&gt;0),AND(L458=0,L457&gt;0,S458&gt;0,S457&gt;0),AND(L447=0,L446&gt;0,S446=0),AND(B458="February",C458&gt;=Personal!$G$28,C458&lt;=Personal!$G$28+5,L457&gt;0),AND(B458="February",MOD(C458-Personal!$G$28,5)=0,L457&gt;0)),K457+1,K457)</f>
        <v>8</v>
      </c>
      <c r="L458">
        <f>IF(AND(C458&gt;=Personal!$G$28,MAX(L$5:L457)&lt;$AO$8,OR(S457&gt;0,S458&gt;0)),L457+1,0)</f>
        <v>131</v>
      </c>
      <c r="M458">
        <f>IF(AND(C458&gt;=Personal!$G$28,MAX(L$5:L457)&lt;$AO$8,OR(S457&gt;0,S458&gt;0)),L457+1,"")</f>
        <v>131</v>
      </c>
      <c r="N458">
        <f t="shared" si="577"/>
        <v>2060</v>
      </c>
      <c r="O458">
        <f t="shared" si="578"/>
        <v>77</v>
      </c>
      <c r="P458" s="11">
        <f t="shared" si="586"/>
        <v>31676.977643686259</v>
      </c>
      <c r="Q458" s="11">
        <f>$AD458*I458/(Calculations!$C$18^(A458-1+Calculations!$B$1/30))</f>
        <v>526.20713724638426</v>
      </c>
      <c r="R458" s="11">
        <f>IF(Q458=0,0,SUM(Q458:Q$1071)*I458/Q458)</f>
        <v>353974.98208596848</v>
      </c>
      <c r="S458" s="11">
        <f>IF(S457&gt;0,MAX((S457+I458/2)*(Calculations!$C$18-1)+S457-I458,0),IF(AND(Personal!$G$28=Valuation!C458,Personal!$G$28&gt;Valuation!C457),Personal!$G$26,0))</f>
        <v>52570.427627430516</v>
      </c>
      <c r="T458">
        <f t="shared" si="569"/>
        <v>1</v>
      </c>
      <c r="U458" s="11"/>
      <c r="V458" s="121">
        <f>VLOOKUP(E458,Rates2,5)*VLOOKUP(E458,Mort_Imp_Retirees,C458-'Mort Imp Cume'!$C$4+2)</f>
        <v>3.2531429009990502E-3</v>
      </c>
      <c r="W458" s="15">
        <f t="shared" si="579"/>
        <v>0.9967468570990009</v>
      </c>
      <c r="X458" s="121">
        <f>VLOOKUP(F458,Rates2,6)*VLOOKUP(F458,Mort_Imp_Survivors,C458-'Mort Imp Cume'!$C$4+2)</f>
        <v>8.2452528600548579E-4</v>
      </c>
      <c r="Y458" s="15">
        <f t="shared" si="580"/>
        <v>0.99917547471399448</v>
      </c>
      <c r="Z458" s="121">
        <f>VLOOKUP(F458,Rates2,7)*VLOOKUP(F458,Mort_Imp_Survivors,C458-'Mort Imp Cume'!$C$4+2)</f>
        <v>1.8689951682387084E-3</v>
      </c>
      <c r="AA458" s="15">
        <f t="shared" si="581"/>
        <v>0.99813100483176131</v>
      </c>
      <c r="AB458" s="68">
        <f>PRODUCT(W$4:W457)</f>
        <v>0.72359563123215809</v>
      </c>
      <c r="AC458" s="15">
        <f>PRODUCT(Y$4:Y457)</f>
        <v>0.88829222403192298</v>
      </c>
      <c r="AD458" s="15">
        <f>PRODUCT(AA$4:AA457)</f>
        <v>0.73792496740161595</v>
      </c>
      <c r="AE458" s="15">
        <f t="shared" si="570"/>
        <v>0.64276437256699692</v>
      </c>
      <c r="AF458" s="15">
        <f t="shared" si="571"/>
        <v>8.0831258665161193E-2</v>
      </c>
      <c r="AG458" s="15">
        <f t="shared" si="572"/>
        <v>2.0892802696670688E-3</v>
      </c>
      <c r="AH458" s="15">
        <f t="shared" si="573"/>
        <v>0.22848903167179735</v>
      </c>
      <c r="AI458" s="15">
        <f t="shared" si="582"/>
        <v>4.7915337096044563E-2</v>
      </c>
      <c r="AJ458" s="15">
        <f t="shared" si="583"/>
        <v>2.3539599909368218E-3</v>
      </c>
      <c r="AK458" s="15">
        <f t="shared" si="574"/>
        <v>9.570203743150702E-4</v>
      </c>
      <c r="AL458">
        <f>IF(AL457&gt;0,AL457+1,IF(AND(B458="January",C458&gt;=Personal!$G$28,F458&lt;=100,AL457=0),1,0))</f>
        <v>131</v>
      </c>
      <c r="AM458">
        <f t="shared" si="584"/>
        <v>1</v>
      </c>
    </row>
    <row r="459" spans="1:39" x14ac:dyDescent="0.2">
      <c r="A459">
        <f t="shared" si="575"/>
        <v>455</v>
      </c>
      <c r="B459" t="str">
        <f t="shared" si="512"/>
        <v>December</v>
      </c>
      <c r="C459">
        <f t="shared" si="567"/>
        <v>2060</v>
      </c>
      <c r="D459">
        <f t="shared" si="514"/>
        <v>206012</v>
      </c>
      <c r="E459">
        <f t="shared" ref="E459:F459" si="590">E447+1</f>
        <v>79</v>
      </c>
      <c r="F459">
        <f t="shared" si="590"/>
        <v>77</v>
      </c>
      <c r="G459" s="11">
        <f>G458*IF($B459="January",(1+IF(C459&gt;Personal!$L$18+1,Calculations!$B$14,Calculations!$B$13)),1)</f>
        <v>3543.7478546292718</v>
      </c>
      <c r="H459" s="11">
        <f>IF(AND(Career!$F$15="Yes",$E459=62,$E458=61),G459,H458*IF($B459="January",(1+IF(C459&gt;Personal!$L$18+1,Calculations!$C$14,Calculations!$C$13)),1))</f>
        <v>2999.7137920157443</v>
      </c>
      <c r="I459" s="11">
        <f>H459*(1-'Retiree Assumptions'!$F$8)</f>
        <v>2639.7481369738548</v>
      </c>
      <c r="J459" s="11"/>
      <c r="K459">
        <f>IF(OR(AND(L460=0,L459&gt;0,S459=0,S458&gt;0),AND(L459=0,L458&gt;0,S459&gt;0,S458&gt;0),AND(L448=0,L447&gt;0,S447=0),AND(B459="February",C459&gt;=Personal!$G$28,C459&lt;=Personal!$G$28+5,L458&gt;0),AND(B459="February",MOD(C459-Personal!$G$28,5)=0,L458&gt;0)),K458+1,K458)</f>
        <v>8</v>
      </c>
      <c r="L459">
        <f>IF(AND(C459&gt;=Personal!$G$28,MAX(L$5:L458)&lt;$AO$8,OR(S458&gt;0,S459&gt;0)),L458+1,0)</f>
        <v>132</v>
      </c>
      <c r="M459">
        <f>IF(AND(C459&gt;=Personal!$G$28,MAX(L$5:L458)&lt;$AO$8,OR(S458&gt;0,S459&gt;0)),L458+1,"")</f>
        <v>132</v>
      </c>
      <c r="N459">
        <f t="shared" si="577"/>
        <v>2060</v>
      </c>
      <c r="O459">
        <f t="shared" si="578"/>
        <v>77</v>
      </c>
      <c r="P459" s="11">
        <f t="shared" si="586"/>
        <v>31676.977643686259</v>
      </c>
      <c r="Q459" s="11">
        <f>$AD459*I459/(Calculations!$C$18^(A459-1+Calculations!$B$1/30))</f>
        <v>523.7116786392869</v>
      </c>
      <c r="R459" s="11">
        <f>IF(Q459=0,0,SUM(Q459:Q$1071)*I459/Q459)</f>
        <v>353009.32786229555</v>
      </c>
      <c r="S459" s="11">
        <f>IF(S458&gt;0,MAX((S458+I459/2)*(Calculations!$C$18-1)+S458-I459,0),IF(AND(Personal!$G$28=Valuation!C459,Personal!$G$28&gt;Valuation!C458),Personal!$G$26,0))</f>
        <v>50086.263301598156</v>
      </c>
      <c r="T459">
        <f t="shared" si="569"/>
        <v>1</v>
      </c>
      <c r="U459" s="11"/>
      <c r="V459" s="121">
        <f>VLOOKUP(E459,Rates2,5)*VLOOKUP(E459,Mort_Imp_Retirees,C459-'Mort Imp Cume'!$C$4+2)</f>
        <v>3.2531429009990502E-3</v>
      </c>
      <c r="W459" s="15">
        <f t="shared" si="579"/>
        <v>0.9967468570990009</v>
      </c>
      <c r="X459" s="121">
        <f>VLOOKUP(F459,Rates2,6)*VLOOKUP(F459,Mort_Imp_Survivors,C459-'Mort Imp Cume'!$C$4+2)</f>
        <v>8.2452528600548579E-4</v>
      </c>
      <c r="Y459" s="15">
        <f t="shared" si="580"/>
        <v>0.99917547471399448</v>
      </c>
      <c r="Z459" s="121">
        <f>VLOOKUP(F459,Rates2,7)*VLOOKUP(F459,Mort_Imp_Survivors,C459-'Mort Imp Cume'!$C$4+2)</f>
        <v>1.8689951682387084E-3</v>
      </c>
      <c r="AA459" s="15">
        <f t="shared" si="581"/>
        <v>0.99813100483176131</v>
      </c>
      <c r="AB459" s="68">
        <f>PRODUCT(W$4:W458)</f>
        <v>0.72124167124122118</v>
      </c>
      <c r="AC459" s="15">
        <f>PRODUCT(Y$4:Y458)</f>
        <v>0.88755980463184658</v>
      </c>
      <c r="AD459" s="15">
        <f>PRODUCT(AA$4:AA458)</f>
        <v>0.73654578920301961</v>
      </c>
      <c r="AE459" s="15">
        <f t="shared" si="570"/>
        <v>0.64014511681920483</v>
      </c>
      <c r="AF459" s="15">
        <f t="shared" si="571"/>
        <v>8.1096554422016381E-2</v>
      </c>
      <c r="AG459" s="15">
        <f t="shared" si="572"/>
        <v>2.0807664820512131E-3</v>
      </c>
      <c r="AH459" s="15">
        <f t="shared" si="573"/>
        <v>0.23015126704527428</v>
      </c>
      <c r="AI459" s="15">
        <f t="shared" si="582"/>
        <v>4.860706171350454E-2</v>
      </c>
      <c r="AJ459" s="15">
        <f t="shared" si="583"/>
        <v>2.3463022227030697E-3</v>
      </c>
      <c r="AK459" s="15">
        <f t="shared" si="574"/>
        <v>9.5796744160200431E-4</v>
      </c>
      <c r="AL459">
        <f>IF(AL458&gt;0,AL458+1,IF(AND(B459="January",C459&gt;=Personal!$G$28,F459&lt;=100,AL458=0),1,0))</f>
        <v>132</v>
      </c>
      <c r="AM459">
        <f t="shared" si="584"/>
        <v>1</v>
      </c>
    </row>
    <row r="460" spans="1:39" x14ac:dyDescent="0.2">
      <c r="A460">
        <f t="shared" si="575"/>
        <v>456</v>
      </c>
      <c r="B460" t="str">
        <f t="shared" si="512"/>
        <v>January</v>
      </c>
      <c r="C460">
        <f t="shared" si="567"/>
        <v>2061</v>
      </c>
      <c r="D460">
        <f t="shared" si="514"/>
        <v>206101</v>
      </c>
      <c r="E460">
        <f t="shared" ref="E460:F460" si="591">E448+1</f>
        <v>80</v>
      </c>
      <c r="F460">
        <f t="shared" si="591"/>
        <v>78</v>
      </c>
      <c r="G460" s="11">
        <f>G459*IF($B460="January",(1+IF(C460&gt;Personal!$L$18+1,Calculations!$B$14,Calculations!$B$13)),1)</f>
        <v>3632.3415509950032</v>
      </c>
      <c r="H460" s="11">
        <f>IF(AND(Career!$F$15="Yes",$E460=62,$E459=61),G460,H459*IF($B460="January",(1+IF(C460&gt;Personal!$L$18+1,Calculations!$C$14,Calculations!$C$13)),1))</f>
        <v>3044.7094988959802</v>
      </c>
      <c r="I460" s="11">
        <f>H460*(1-'Retiree Assumptions'!$F$8)</f>
        <v>2679.3443590284628</v>
      </c>
      <c r="J460" s="11"/>
      <c r="K460">
        <f>IF(OR(AND(L461=0,L460&gt;0,S460=0,S459&gt;0),AND(L460=0,L459&gt;0,S460&gt;0,S459&gt;0),AND(L449=0,L448&gt;0,S448=0),AND(B460="February",C460&gt;=Personal!$G$28,C460&lt;=Personal!$G$28+5,L459&gt;0),AND(B460="February",MOD(C460-Personal!$G$28,5)=0,L459&gt;0)),K459+1,K459)</f>
        <v>8</v>
      </c>
      <c r="L460">
        <f>IF(AND(C460&gt;=Personal!$G$28,MAX(L$5:L459)&lt;$AO$8,OR(S459&gt;0,S460&gt;0)),L459+1,0)</f>
        <v>133</v>
      </c>
      <c r="M460">
        <f>IF(AND(C460&gt;=Personal!$G$28,MAX(L$5:L459)&lt;$AO$8,OR(S459&gt;0,S460&gt;0)),L459+1,"")</f>
        <v>133</v>
      </c>
      <c r="N460">
        <f t="shared" si="577"/>
        <v>2061</v>
      </c>
      <c r="O460">
        <f t="shared" si="578"/>
        <v>78</v>
      </c>
      <c r="P460" s="11">
        <f t="shared" si="586"/>
        <v>32152.132308341555</v>
      </c>
      <c r="Q460" s="11">
        <f>$AD460*I460/(Calculations!$C$18^(A460-1+Calculations!$B$1/30))</f>
        <v>529.04647518678314</v>
      </c>
      <c r="R460" s="11">
        <f>IF(Q460=0,0,SUM(Q460:Q$1071)*I460/Q460)</f>
        <v>352039.07234702969</v>
      </c>
      <c r="S460" s="11">
        <f>IF(S459&gt;0,MAX((S459+I460/2)*(Calculations!$C$18-1)+S459-I460,0),IF(AND(Personal!$G$28=Valuation!C460,Personal!$G$28&gt;Valuation!C459),Personal!$G$26,0))</f>
        <v>47555.388013661832</v>
      </c>
      <c r="T460">
        <f t="shared" si="569"/>
        <v>1</v>
      </c>
      <c r="U460" s="11"/>
      <c r="V460" s="121">
        <f>VLOOKUP(E460,Rates2,5)*VLOOKUP(E460,Mort_Imp_Retirees,C460-'Mort Imp Cume'!$C$4+2)</f>
        <v>3.6657926623354809E-3</v>
      </c>
      <c r="W460" s="15">
        <f t="shared" si="579"/>
        <v>0.99633420733766453</v>
      </c>
      <c r="X460" s="121">
        <f>VLOOKUP(F460,Rates2,6)*VLOOKUP(F460,Mort_Imp_Survivors,C460-'Mort Imp Cume'!$C$4+2)</f>
        <v>9.1398171098052902E-4</v>
      </c>
      <c r="Y460" s="15">
        <f t="shared" si="580"/>
        <v>0.99908601828901944</v>
      </c>
      <c r="Z460" s="121">
        <f>VLOOKUP(F460,Rates2,7)*VLOOKUP(F460,Mort_Imp_Survivors,C460-'Mort Imp Cume'!$C$4+2)</f>
        <v>2.0361023328921029E-3</v>
      </c>
      <c r="AA460" s="15">
        <f t="shared" si="581"/>
        <v>0.99796389766710791</v>
      </c>
      <c r="AB460" s="68">
        <f>PRODUCT(W$4:W459)</f>
        <v>0.71889536901851803</v>
      </c>
      <c r="AC460" s="15">
        <f>PRODUCT(Y$4:Y459)</f>
        <v>0.88682798913008554</v>
      </c>
      <c r="AD460" s="15">
        <f>PRODUCT(AA$4:AA459)</f>
        <v>0.73516918868181258</v>
      </c>
      <c r="AE460" s="15">
        <f t="shared" si="570"/>
        <v>0.63753653450162318</v>
      </c>
      <c r="AF460" s="15">
        <f t="shared" si="571"/>
        <v>8.1358834516894893E-2</v>
      </c>
      <c r="AG460" s="15">
        <f t="shared" si="572"/>
        <v>2.3349407047400491E-3</v>
      </c>
      <c r="AH460" s="15">
        <f t="shared" si="573"/>
        <v>0.23180188192125387</v>
      </c>
      <c r="AI460" s="15">
        <f t="shared" si="582"/>
        <v>4.9302749060228052E-2</v>
      </c>
      <c r="AJ460" s="15">
        <f t="shared" si="583"/>
        <v>2.6353213687350411E-3</v>
      </c>
      <c r="AK460" s="15">
        <f t="shared" si="574"/>
        <v>1.0546690851650354E-3</v>
      </c>
      <c r="AL460">
        <f>IF(AL459&gt;0,AL459+1,IF(AND(B460="January",C460&gt;=Personal!$G$28,F460&lt;=100,AL459=0),1,0))</f>
        <v>133</v>
      </c>
      <c r="AM460">
        <f t="shared" si="584"/>
        <v>1</v>
      </c>
    </row>
    <row r="461" spans="1:39" x14ac:dyDescent="0.2">
      <c r="A461">
        <f t="shared" si="575"/>
        <v>457</v>
      </c>
      <c r="B461" t="str">
        <f t="shared" si="512"/>
        <v>February</v>
      </c>
      <c r="C461">
        <f t="shared" si="567"/>
        <v>2061</v>
      </c>
      <c r="D461">
        <f t="shared" si="514"/>
        <v>206102</v>
      </c>
      <c r="E461">
        <f t="shared" ref="E461:F461" si="592">E449+1</f>
        <v>80</v>
      </c>
      <c r="F461">
        <f t="shared" si="592"/>
        <v>78</v>
      </c>
      <c r="G461" s="11">
        <f>G460*IF($B461="January",(1+IF(C461&gt;Personal!$L$18+1,Calculations!$B$14,Calculations!$B$13)),1)</f>
        <v>3632.3415509950032</v>
      </c>
      <c r="H461" s="11">
        <f>IF(AND(Career!$F$15="Yes",$E461=62,$E460=61),G461,H460*IF($B461="January",(1+IF(C461&gt;Personal!$L$18+1,Calculations!$C$14,Calculations!$C$13)),1))</f>
        <v>3044.7094988959802</v>
      </c>
      <c r="I461" s="11">
        <f>H461*(1-'Retiree Assumptions'!$F$8)</f>
        <v>2679.3443590284628</v>
      </c>
      <c r="J461" s="11"/>
      <c r="K461">
        <f>IF(OR(AND(L462=0,L461&gt;0,S461=0,S460&gt;0),AND(L461=0,L460&gt;0,S461&gt;0,S460&gt;0),AND(L450=0,L449&gt;0,S449=0),AND(B461="February",C461&gt;=Personal!$G$28,C461&lt;=Personal!$G$28+5,L460&gt;0),AND(B461="February",MOD(C461-Personal!$G$28,5)=0,L460&gt;0)),K460+1,K460)</f>
        <v>8</v>
      </c>
      <c r="L461">
        <f>IF(AND(C461&gt;=Personal!$G$28,MAX(L$5:L460)&lt;$AO$8,OR(S460&gt;0,S461&gt;0)),L460+1,0)</f>
        <v>134</v>
      </c>
      <c r="M461">
        <f>IF(AND(C461&gt;=Personal!$G$28,MAX(L$5:L460)&lt;$AO$8,OR(S460&gt;0,S461&gt;0)),L460+1,"")</f>
        <v>134</v>
      </c>
      <c r="N461">
        <f t="shared" si="577"/>
        <v>2061</v>
      </c>
      <c r="O461">
        <f t="shared" si="578"/>
        <v>78</v>
      </c>
      <c r="P461" s="11">
        <f t="shared" si="586"/>
        <v>32152.132308341555</v>
      </c>
      <c r="Q461" s="11">
        <f>$AD461*I461/(Calculations!$C$18^(A461-1+Calculations!$B$1/30))</f>
        <v>526.44939848962815</v>
      </c>
      <c r="R461" s="11">
        <f>IF(Q461=0,0,SUM(Q461:Q$1071)*I461/Q461)</f>
        <v>351083.18709173478</v>
      </c>
      <c r="S461" s="11">
        <f>IF(S460&gt;0,MAX((S460+I461/2)*(Calculations!$C$18-1)+S460-I461,0),IF(AND(Personal!$G$28=Valuation!C461,Personal!$G$28&gt;Valuation!C460),Personal!$G$26,0))</f>
        <v>45017.205970884112</v>
      </c>
      <c r="T461">
        <f t="shared" si="569"/>
        <v>1</v>
      </c>
      <c r="U461" s="11"/>
      <c r="V461" s="121">
        <f>VLOOKUP(E461,Rates2,5)*VLOOKUP(E461,Mort_Imp_Retirees,C461-'Mort Imp Cume'!$C$4+2)</f>
        <v>3.6657926623354809E-3</v>
      </c>
      <c r="W461" s="15">
        <f t="shared" si="579"/>
        <v>0.99633420733766453</v>
      </c>
      <c r="X461" s="121">
        <f>VLOOKUP(F461,Rates2,6)*VLOOKUP(F461,Mort_Imp_Survivors,C461-'Mort Imp Cume'!$C$4+2)</f>
        <v>9.1398171098052902E-4</v>
      </c>
      <c r="Y461" s="15">
        <f t="shared" si="580"/>
        <v>0.99908601828901944</v>
      </c>
      <c r="Z461" s="121">
        <f>VLOOKUP(F461,Rates2,7)*VLOOKUP(F461,Mort_Imp_Survivors,C461-'Mort Imp Cume'!$C$4+2)</f>
        <v>2.0361023328921029E-3</v>
      </c>
      <c r="AA461" s="15">
        <f t="shared" si="581"/>
        <v>0.99796389766710791</v>
      </c>
      <c r="AB461" s="68">
        <f>PRODUCT(W$4:W460)</f>
        <v>0.71626004764978302</v>
      </c>
      <c r="AC461" s="15">
        <f>PRODUCT(Y$4:Y460)</f>
        <v>0.88601744456723497</v>
      </c>
      <c r="AD461" s="15">
        <f>PRODUCT(AA$4:AA460)</f>
        <v>0.73367230898166713</v>
      </c>
      <c r="AE461" s="15">
        <f t="shared" si="570"/>
        <v>0.63461889706426666</v>
      </c>
      <c r="AF461" s="15">
        <f t="shared" si="571"/>
        <v>8.1641150585516312E-2</v>
      </c>
      <c r="AG461" s="15">
        <f t="shared" si="572"/>
        <v>2.3242550262800961E-3</v>
      </c>
      <c r="AH461" s="15">
        <f t="shared" si="573"/>
        <v>0.23366485027344527</v>
      </c>
      <c r="AI461" s="15">
        <f t="shared" si="582"/>
        <v>5.0075102076771766E-2</v>
      </c>
      <c r="AJ461" s="15">
        <f t="shared" si="583"/>
        <v>2.6256608269986364E-3</v>
      </c>
      <c r="AK461" s="15">
        <f t="shared" si="574"/>
        <v>1.0557956121160204E-3</v>
      </c>
      <c r="AL461">
        <f>IF(AL460&gt;0,AL460+1,IF(AND(B461="January",C461&gt;=Personal!$G$28,F461&lt;=100,AL460=0),1,0))</f>
        <v>134</v>
      </c>
      <c r="AM461">
        <f t="shared" si="584"/>
        <v>1</v>
      </c>
    </row>
    <row r="462" spans="1:39" x14ac:dyDescent="0.2">
      <c r="A462">
        <f t="shared" si="575"/>
        <v>458</v>
      </c>
      <c r="B462" t="str">
        <f t="shared" si="512"/>
        <v>March</v>
      </c>
      <c r="C462">
        <f t="shared" si="567"/>
        <v>2061</v>
      </c>
      <c r="D462">
        <f t="shared" si="514"/>
        <v>206103</v>
      </c>
      <c r="E462">
        <f t="shared" ref="E462:F462" si="593">E450+1</f>
        <v>80</v>
      </c>
      <c r="F462">
        <f t="shared" si="593"/>
        <v>78</v>
      </c>
      <c r="G462" s="11">
        <f>G461*IF($B462="January",(1+IF(C462&gt;Personal!$L$18+1,Calculations!$B$14,Calculations!$B$13)),1)</f>
        <v>3632.3415509950032</v>
      </c>
      <c r="H462" s="11">
        <f>IF(AND(Career!$F$15="Yes",$E462=62,$E461=61),G462,H461*IF($B462="January",(1+IF(C462&gt;Personal!$L$18+1,Calculations!$C$14,Calculations!$C$13)),1))</f>
        <v>3044.7094988959802</v>
      </c>
      <c r="I462" s="11">
        <f>H462*(1-'Retiree Assumptions'!$F$8)</f>
        <v>2679.3443590284628</v>
      </c>
      <c r="J462" s="11"/>
      <c r="K462">
        <f>IF(OR(AND(L463=0,L462&gt;0,S462=0,S461&gt;0),AND(L462=0,L461&gt;0,S462&gt;0,S461&gt;0),AND(L451=0,L450&gt;0,S450=0),AND(B462="February",C462&gt;=Personal!$G$28,C462&lt;=Personal!$G$28+5,L461&gt;0),AND(B462="February",MOD(C462-Personal!$G$28,5)=0,L461&gt;0)),K461+1,K461)</f>
        <v>8</v>
      </c>
      <c r="L462">
        <f>IF(AND(C462&gt;=Personal!$G$28,MAX(L$5:L461)&lt;$AO$8,OR(S461&gt;0,S462&gt;0)),L461+1,0)</f>
        <v>135</v>
      </c>
      <c r="M462">
        <f>IF(AND(C462&gt;=Personal!$G$28,MAX(L$5:L461)&lt;$AO$8,OR(S461&gt;0,S462&gt;0)),L461+1,"")</f>
        <v>135</v>
      </c>
      <c r="N462">
        <f t="shared" si="577"/>
        <v>2061</v>
      </c>
      <c r="O462">
        <f t="shared" si="578"/>
        <v>78</v>
      </c>
      <c r="P462" s="11">
        <f t="shared" si="586"/>
        <v>32152.132308341555</v>
      </c>
      <c r="Q462" s="11">
        <f>$AD462*I462/(Calculations!$C$18^(A462-1+Calculations!$B$1/30))</f>
        <v>523.86507078086515</v>
      </c>
      <c r="R462" s="11">
        <f>IF(Q462=0,0,SUM(Q462:Q$1071)*I462/Q462)</f>
        <v>350122.58626960899</v>
      </c>
      <c r="S462" s="11">
        <f>IF(S461&gt;0,MAX((S461+I462/2)*(Calculations!$C$18-1)+S461-I462,0),IF(AND(Personal!$G$28=Valuation!C462,Personal!$G$28&gt;Valuation!C461),Personal!$G$26,0))</f>
        <v>42471.696078323424</v>
      </c>
      <c r="T462">
        <f t="shared" si="569"/>
        <v>1</v>
      </c>
      <c r="U462" s="11"/>
      <c r="V462" s="121">
        <f>VLOOKUP(E462,Rates2,5)*VLOOKUP(E462,Mort_Imp_Retirees,C462-'Mort Imp Cume'!$C$4+2)</f>
        <v>3.6657926623354809E-3</v>
      </c>
      <c r="W462" s="15">
        <f t="shared" si="579"/>
        <v>0.99633420733766453</v>
      </c>
      <c r="X462" s="121">
        <f>VLOOKUP(F462,Rates2,6)*VLOOKUP(F462,Mort_Imp_Survivors,C462-'Mort Imp Cume'!$C$4+2)</f>
        <v>9.1398171098052902E-4</v>
      </c>
      <c r="Y462" s="15">
        <f t="shared" si="580"/>
        <v>0.99908601828901944</v>
      </c>
      <c r="Z462" s="121">
        <f>VLOOKUP(F462,Rates2,7)*VLOOKUP(F462,Mort_Imp_Survivors,C462-'Mort Imp Cume'!$C$4+2)</f>
        <v>2.0361023328921029E-3</v>
      </c>
      <c r="AA462" s="15">
        <f t="shared" si="581"/>
        <v>0.99796389766710791</v>
      </c>
      <c r="AB462" s="68">
        <f>PRODUCT(W$4:W461)</f>
        <v>0.71363438682278435</v>
      </c>
      <c r="AC462" s="15">
        <f>PRODUCT(Y$4:Y461)</f>
        <v>0.88520764082729075</v>
      </c>
      <c r="AD462" s="15">
        <f>PRODUCT(AA$4:AA461)</f>
        <v>0.7321784770817712</v>
      </c>
      <c r="AE462" s="15">
        <f t="shared" si="570"/>
        <v>0.63171461197262713</v>
      </c>
      <c r="AF462" s="15">
        <f t="shared" si="571"/>
        <v>8.1919774850157182E-2</v>
      </c>
      <c r="AG462" s="15">
        <f t="shared" si="572"/>
        <v>2.3136182500144977E-3</v>
      </c>
      <c r="AH462" s="15">
        <f t="shared" si="573"/>
        <v>0.23551333975296873</v>
      </c>
      <c r="AI462" s="15">
        <f t="shared" si="582"/>
        <v>5.0852273424246974E-2</v>
      </c>
      <c r="AJ462" s="15">
        <f t="shared" si="583"/>
        <v>2.6160356988052429E-3</v>
      </c>
      <c r="AK462" s="15">
        <f t="shared" si="574"/>
        <v>1.0569048624003727E-3</v>
      </c>
      <c r="AL462">
        <f>IF(AL461&gt;0,AL461+1,IF(AND(B462="January",C462&gt;=Personal!$G$28,F462&lt;=100,AL461=0),1,0))</f>
        <v>135</v>
      </c>
      <c r="AM462">
        <f t="shared" si="584"/>
        <v>1</v>
      </c>
    </row>
    <row r="463" spans="1:39" x14ac:dyDescent="0.2">
      <c r="A463">
        <f t="shared" si="575"/>
        <v>459</v>
      </c>
      <c r="B463" t="str">
        <f t="shared" si="512"/>
        <v>April</v>
      </c>
      <c r="C463">
        <f t="shared" si="567"/>
        <v>2061</v>
      </c>
      <c r="D463">
        <f t="shared" si="514"/>
        <v>206104</v>
      </c>
      <c r="E463">
        <f t="shared" ref="E463:F463" si="594">E451+1</f>
        <v>80</v>
      </c>
      <c r="F463">
        <f t="shared" si="594"/>
        <v>78</v>
      </c>
      <c r="G463" s="11">
        <f>G462*IF($B463="January",(1+IF(C463&gt;Personal!$L$18+1,Calculations!$B$14,Calculations!$B$13)),1)</f>
        <v>3632.3415509950032</v>
      </c>
      <c r="H463" s="11">
        <f>IF(AND(Career!$F$15="Yes",$E463=62,$E462=61),G463,H462*IF($B463="January",(1+IF(C463&gt;Personal!$L$18+1,Calculations!$C$14,Calculations!$C$13)),1))</f>
        <v>3044.7094988959802</v>
      </c>
      <c r="I463" s="11">
        <f>H463*(1-'Retiree Assumptions'!$F$8)</f>
        <v>2679.3443590284628</v>
      </c>
      <c r="J463" s="11"/>
      <c r="K463">
        <f>IF(OR(AND(L464=0,L463&gt;0,S463=0,S462&gt;0),AND(L463=0,L462&gt;0,S463&gt;0,S462&gt;0),AND(L452=0,L451&gt;0,S451=0),AND(B463="February",C463&gt;=Personal!$G$28,C463&lt;=Personal!$G$28+5,L462&gt;0),AND(B463="February",MOD(C463-Personal!$G$28,5)=0,L462&gt;0)),K462+1,K462)</f>
        <v>8</v>
      </c>
      <c r="L463">
        <f>IF(AND(C463&gt;=Personal!$G$28,MAX(L$5:L462)&lt;$AO$8,OR(S462&gt;0,S463&gt;0)),L462+1,0)</f>
        <v>136</v>
      </c>
      <c r="M463">
        <f>IF(AND(C463&gt;=Personal!$G$28,MAX(L$5:L462)&lt;$AO$8,OR(S462&gt;0,S463&gt;0)),L462+1,"")</f>
        <v>136</v>
      </c>
      <c r="N463">
        <f t="shared" si="577"/>
        <v>2061</v>
      </c>
      <c r="O463">
        <f t="shared" si="578"/>
        <v>78</v>
      </c>
      <c r="P463" s="11">
        <f t="shared" si="586"/>
        <v>32152.132308341555</v>
      </c>
      <c r="Q463" s="11">
        <f>$AD463*I463/(Calculations!$C$18^(A463-1+Calculations!$B$1/30))</f>
        <v>521.29342947600981</v>
      </c>
      <c r="R463" s="11">
        <f>IF(Q463=0,0,SUM(Q463:Q$1071)*I463/Q463)</f>
        <v>349157.24661784916</v>
      </c>
      <c r="S463" s="11">
        <f>IF(S462&gt;0,MAX((S462+I463/2)*(Calculations!$C$18-1)+S462-I463,0),IF(AND(Personal!$G$28=Valuation!C463,Personal!$G$28&gt;Valuation!C462),Personal!$G$26,0))</f>
        <v>39918.837180136128</v>
      </c>
      <c r="T463">
        <f t="shared" si="569"/>
        <v>1</v>
      </c>
      <c r="U463" s="11"/>
      <c r="V463" s="121">
        <f>VLOOKUP(E463,Rates2,5)*VLOOKUP(E463,Mort_Imp_Retirees,C463-'Mort Imp Cume'!$C$4+2)</f>
        <v>3.6657926623354809E-3</v>
      </c>
      <c r="W463" s="15">
        <f t="shared" si="579"/>
        <v>0.99633420733766453</v>
      </c>
      <c r="X463" s="121">
        <f>VLOOKUP(F463,Rates2,6)*VLOOKUP(F463,Mort_Imp_Survivors,C463-'Mort Imp Cume'!$C$4+2)</f>
        <v>9.1398171098052902E-4</v>
      </c>
      <c r="Y463" s="15">
        <f t="shared" si="580"/>
        <v>0.99908601828901944</v>
      </c>
      <c r="Z463" s="121">
        <f>VLOOKUP(F463,Rates2,7)*VLOOKUP(F463,Mort_Imp_Survivors,C463-'Mort Imp Cume'!$C$4+2)</f>
        <v>2.0361023328921029E-3</v>
      </c>
      <c r="AA463" s="15">
        <f t="shared" si="581"/>
        <v>0.99796389766710791</v>
      </c>
      <c r="AB463" s="68">
        <f>PRODUCT(W$4:W462)</f>
        <v>0.71101835112397915</v>
      </c>
      <c r="AC463" s="15">
        <f>PRODUCT(Y$4:Y462)</f>
        <v>0.8843985772331544</v>
      </c>
      <c r="AD463" s="15">
        <f>PRODUCT(AA$4:AA462)</f>
        <v>0.73068768677649165</v>
      </c>
      <c r="AE463" s="15">
        <f t="shared" si="570"/>
        <v>0.62882361812071053</v>
      </c>
      <c r="AF463" s="15">
        <f t="shared" si="571"/>
        <v>8.2194733003268586E-2</v>
      </c>
      <c r="AG463" s="15">
        <f t="shared" si="572"/>
        <v>2.3030301521460828E-3</v>
      </c>
      <c r="AH463" s="15">
        <f t="shared" si="573"/>
        <v>0.23734742874248502</v>
      </c>
      <c r="AI463" s="15">
        <f t="shared" si="582"/>
        <v>5.1634220133535885E-2</v>
      </c>
      <c r="AJ463" s="15">
        <f t="shared" si="583"/>
        <v>2.6064458543361554E-3</v>
      </c>
      <c r="AK463" s="15">
        <f t="shared" si="574"/>
        <v>1.0579969397634496E-3</v>
      </c>
      <c r="AL463">
        <f>IF(AL462&gt;0,AL462+1,IF(AND(B463="January",C463&gt;=Personal!$G$28,F463&lt;=100,AL462=0),1,0))</f>
        <v>136</v>
      </c>
      <c r="AM463">
        <f t="shared" si="584"/>
        <v>1</v>
      </c>
    </row>
    <row r="464" spans="1:39" x14ac:dyDescent="0.2">
      <c r="A464">
        <f t="shared" si="575"/>
        <v>460</v>
      </c>
      <c r="B464" t="str">
        <f t="shared" ref="B464:B527" si="595">B452</f>
        <v>May</v>
      </c>
      <c r="C464">
        <f t="shared" si="567"/>
        <v>2061</v>
      </c>
      <c r="D464">
        <f t="shared" si="514"/>
        <v>206105</v>
      </c>
      <c r="E464">
        <f t="shared" ref="E464:F464" si="596">E452+1</f>
        <v>80</v>
      </c>
      <c r="F464">
        <f t="shared" si="596"/>
        <v>78</v>
      </c>
      <c r="G464" s="11">
        <f>G463*IF($B464="January",(1+IF(C464&gt;Personal!$L$18+1,Calculations!$B$14,Calculations!$B$13)),1)</f>
        <v>3632.3415509950032</v>
      </c>
      <c r="H464" s="11">
        <f>IF(AND(Career!$F$15="Yes",$E464=62,$E463=61),G464,H463*IF($B464="January",(1+IF(C464&gt;Personal!$L$18+1,Calculations!$C$14,Calculations!$C$13)),1))</f>
        <v>3044.7094988959802</v>
      </c>
      <c r="I464" s="11">
        <f>H464*(1-'Retiree Assumptions'!$F$8)</f>
        <v>2679.3443590284628</v>
      </c>
      <c r="J464" s="11"/>
      <c r="K464">
        <f>IF(OR(AND(L465=0,L464&gt;0,S464=0,S463&gt;0),AND(L464=0,L463&gt;0,S464&gt;0,S463&gt;0),AND(L453=0,L452&gt;0,S452=0),AND(B464="February",C464&gt;=Personal!$G$28,C464&lt;=Personal!$G$28+5,L463&gt;0),AND(B464="February",MOD(C464-Personal!$G$28,5)=0,L463&gt;0)),K463+1,K463)</f>
        <v>8</v>
      </c>
      <c r="L464">
        <f>IF(AND(C464&gt;=Personal!$G$28,MAX(L$5:L463)&lt;$AO$8,OR(S463&gt;0,S464&gt;0)),L463+1,0)</f>
        <v>137</v>
      </c>
      <c r="M464">
        <f>IF(AND(C464&gt;=Personal!$G$28,MAX(L$5:L463)&lt;$AO$8,OR(S463&gt;0,S464&gt;0)),L463+1,"")</f>
        <v>137</v>
      </c>
      <c r="N464">
        <f t="shared" si="577"/>
        <v>2061</v>
      </c>
      <c r="O464">
        <f t="shared" si="578"/>
        <v>78</v>
      </c>
      <c r="P464" s="11">
        <f t="shared" si="586"/>
        <v>32152.132308341555</v>
      </c>
      <c r="Q464" s="11">
        <f>$AD464*I464/(Calculations!$C$18^(A464-1+Calculations!$B$1/30))</f>
        <v>518.73441229780428</v>
      </c>
      <c r="R464" s="11">
        <f>IF(Q464=0,0,SUM(Q464:Q$1071)*I464/Q464)</f>
        <v>348187.14475889207</v>
      </c>
      <c r="S464" s="11">
        <f>IF(S463&gt;0,MAX((S463+I464/2)*(Calculations!$C$18-1)+S463-I464,0),IF(AND(Personal!$G$28=Valuation!C464,Personal!$G$28&gt;Valuation!C463),Personal!$G$26,0))</f>
        <v>37358.608059400671</v>
      </c>
      <c r="T464">
        <f t="shared" si="569"/>
        <v>1</v>
      </c>
      <c r="U464" s="11"/>
      <c r="V464" s="121">
        <f>VLOOKUP(E464,Rates2,5)*VLOOKUP(E464,Mort_Imp_Retirees,C464-'Mort Imp Cume'!$C$4+2)</f>
        <v>3.6657926623354809E-3</v>
      </c>
      <c r="W464" s="15">
        <f t="shared" si="579"/>
        <v>0.99633420733766453</v>
      </c>
      <c r="X464" s="121">
        <f>VLOOKUP(F464,Rates2,6)*VLOOKUP(F464,Mort_Imp_Survivors,C464-'Mort Imp Cume'!$C$4+2)</f>
        <v>9.1398171098052902E-4</v>
      </c>
      <c r="Y464" s="15">
        <f t="shared" si="580"/>
        <v>0.99908601828901944</v>
      </c>
      <c r="Z464" s="121">
        <f>VLOOKUP(F464,Rates2,7)*VLOOKUP(F464,Mort_Imp_Survivors,C464-'Mort Imp Cume'!$C$4+2)</f>
        <v>2.0361023328921029E-3</v>
      </c>
      <c r="AA464" s="15">
        <f t="shared" si="581"/>
        <v>0.99796389766710791</v>
      </c>
      <c r="AB464" s="68">
        <f>PRODUCT(W$4:W463)</f>
        <v>0.70841190526964304</v>
      </c>
      <c r="AC464" s="15">
        <f>PRODUCT(Y$4:Y463)</f>
        <v>0.88359025310834605</v>
      </c>
      <c r="AD464" s="15">
        <f>PRODUCT(AA$4:AA463)</f>
        <v>0.7291999318728305</v>
      </c>
      <c r="AE464" s="15">
        <f t="shared" si="570"/>
        <v>0.62594585468216957</v>
      </c>
      <c r="AF464" s="15">
        <f t="shared" si="571"/>
        <v>8.2466050587473486E-2</v>
      </c>
      <c r="AG464" s="15">
        <f t="shared" si="572"/>
        <v>2.2924905099018706E-3</v>
      </c>
      <c r="AH464" s="15">
        <f t="shared" si="573"/>
        <v>0.23916719524126259</v>
      </c>
      <c r="AI464" s="15">
        <f t="shared" si="582"/>
        <v>5.2420899489094369E-2</v>
      </c>
      <c r="AJ464" s="15">
        <f t="shared" si="583"/>
        <v>2.5968911642485553E-3</v>
      </c>
      <c r="AK464" s="15">
        <f t="shared" si="574"/>
        <v>1.0590719474255746E-3</v>
      </c>
      <c r="AL464">
        <f>IF(AL463&gt;0,AL463+1,IF(AND(B464="January",C464&gt;=Personal!$G$28,F464&lt;=100,AL463=0),1,0))</f>
        <v>137</v>
      </c>
      <c r="AM464">
        <f t="shared" si="584"/>
        <v>1</v>
      </c>
    </row>
    <row r="465" spans="1:39" x14ac:dyDescent="0.2">
      <c r="A465">
        <f t="shared" si="575"/>
        <v>461</v>
      </c>
      <c r="B465" t="str">
        <f t="shared" si="595"/>
        <v>June</v>
      </c>
      <c r="C465">
        <f t="shared" si="567"/>
        <v>2061</v>
      </c>
      <c r="D465">
        <f t="shared" ref="D465:D528" si="597">D453+100</f>
        <v>206106</v>
      </c>
      <c r="E465">
        <f t="shared" ref="E465:F465" si="598">E453+1</f>
        <v>80</v>
      </c>
      <c r="F465">
        <f t="shared" si="598"/>
        <v>78</v>
      </c>
      <c r="G465" s="11">
        <f>G464*IF($B465="January",(1+IF(C465&gt;Personal!$L$18+1,Calculations!$B$14,Calculations!$B$13)),1)</f>
        <v>3632.3415509950032</v>
      </c>
      <c r="H465" s="11">
        <f>IF(AND(Career!$F$15="Yes",$E465=62,$E464=61),G465,H464*IF($B465="January",(1+IF(C465&gt;Personal!$L$18+1,Calculations!$C$14,Calculations!$C$13)),1))</f>
        <v>3044.7094988959802</v>
      </c>
      <c r="I465" s="11">
        <f>H465*(1-'Retiree Assumptions'!$F$8)</f>
        <v>2679.3443590284628</v>
      </c>
      <c r="J465" s="11"/>
      <c r="K465">
        <f>IF(OR(AND(L466=0,L465&gt;0,S465=0,S464&gt;0),AND(L465=0,L464&gt;0,S465&gt;0,S464&gt;0),AND(L454=0,L453&gt;0,S453=0),AND(B465="February",C465&gt;=Personal!$G$28,C465&lt;=Personal!$G$28+5,L464&gt;0),AND(B465="February",MOD(C465-Personal!$G$28,5)=0,L464&gt;0)),K464+1,K464)</f>
        <v>8</v>
      </c>
      <c r="L465">
        <f>IF(AND(C465&gt;=Personal!$G$28,MAX(L$5:L464)&lt;$AO$8,OR(S464&gt;0,S465&gt;0)),L464+1,0)</f>
        <v>138</v>
      </c>
      <c r="M465">
        <f>IF(AND(C465&gt;=Personal!$G$28,MAX(L$5:L464)&lt;$AO$8,OR(S464&gt;0,S465&gt;0)),L464+1,"")</f>
        <v>138</v>
      </c>
      <c r="N465">
        <f t="shared" si="577"/>
        <v>2061</v>
      </c>
      <c r="O465">
        <f t="shared" si="578"/>
        <v>78</v>
      </c>
      <c r="P465" s="11">
        <f t="shared" si="586"/>
        <v>32152.132308341555</v>
      </c>
      <c r="Q465" s="11">
        <f>$AD465*I465/(Calculations!$C$18^(A465-1+Calculations!$B$1/30))</f>
        <v>516.18795727470751</v>
      </c>
      <c r="R465" s="11">
        <f>IF(Q465=0,0,SUM(Q465:Q$1071)*I465/Q465)</f>
        <v>347212.25719984877</v>
      </c>
      <c r="S465" s="11">
        <f>IF(S464&gt;0,MAX((S464+I465/2)*(Calculations!$C$18-1)+S464-I465,0),IF(AND(Personal!$G$28=Valuation!C465,Personal!$G$28&gt;Valuation!C464),Personal!$G$26,0))</f>
        <v>34790.987437941265</v>
      </c>
      <c r="T465">
        <f t="shared" si="569"/>
        <v>1</v>
      </c>
      <c r="U465" s="11"/>
      <c r="V465" s="121">
        <f>VLOOKUP(E465,Rates2,5)*VLOOKUP(E465,Mort_Imp_Retirees,C465-'Mort Imp Cume'!$C$4+2)</f>
        <v>3.6657926623354809E-3</v>
      </c>
      <c r="W465" s="15">
        <f t="shared" si="579"/>
        <v>0.99633420733766453</v>
      </c>
      <c r="X465" s="121">
        <f>VLOOKUP(F465,Rates2,6)*VLOOKUP(F465,Mort_Imp_Survivors,C465-'Mort Imp Cume'!$C$4+2)</f>
        <v>9.1398171098052902E-4</v>
      </c>
      <c r="Y465" s="15">
        <f t="shared" si="580"/>
        <v>0.99908601828901944</v>
      </c>
      <c r="Z465" s="121">
        <f>VLOOKUP(F465,Rates2,7)*VLOOKUP(F465,Mort_Imp_Survivors,C465-'Mort Imp Cume'!$C$4+2)</f>
        <v>2.0361023328921029E-3</v>
      </c>
      <c r="AA465" s="15">
        <f t="shared" si="581"/>
        <v>0.99796389766710791</v>
      </c>
      <c r="AB465" s="68">
        <f>PRODUCT(W$4:W464)</f>
        <v>0.70581501410539449</v>
      </c>
      <c r="AC465" s="15">
        <f>PRODUCT(Y$4:Y464)</f>
        <v>0.88278266777700432</v>
      </c>
      <c r="AD465" s="15">
        <f>PRODUCT(AA$4:AA464)</f>
        <v>0.72771520619039942</v>
      </c>
      <c r="AE465" s="15">
        <f t="shared" si="570"/>
        <v>0.62308126110902406</v>
      </c>
      <c r="AF465" s="15">
        <f t="shared" si="571"/>
        <v>8.273375299637041E-2</v>
      </c>
      <c r="AG465" s="15">
        <f t="shared" si="572"/>
        <v>2.2819991015283832E-3</v>
      </c>
      <c r="AH465" s="15">
        <f t="shared" si="573"/>
        <v>0.24097271686698249</v>
      </c>
      <c r="AI465" s="15">
        <f t="shared" si="582"/>
        <v>5.3212269027623021E-2</v>
      </c>
      <c r="AJ465" s="15">
        <f t="shared" si="583"/>
        <v>2.5873714996737691E-3</v>
      </c>
      <c r="AK465" s="15">
        <f t="shared" si="574"/>
        <v>1.0601299880845429E-3</v>
      </c>
      <c r="AL465">
        <f>IF(AL464&gt;0,AL464+1,IF(AND(B465="January",C465&gt;=Personal!$G$28,F465&lt;=100,AL464=0),1,0))</f>
        <v>138</v>
      </c>
      <c r="AM465">
        <f t="shared" si="584"/>
        <v>1</v>
      </c>
    </row>
    <row r="466" spans="1:39" x14ac:dyDescent="0.2">
      <c r="A466">
        <f t="shared" si="575"/>
        <v>462</v>
      </c>
      <c r="B466" t="str">
        <f t="shared" si="595"/>
        <v>July</v>
      </c>
      <c r="C466">
        <f t="shared" si="567"/>
        <v>2061</v>
      </c>
      <c r="D466">
        <f t="shared" si="597"/>
        <v>206107</v>
      </c>
      <c r="E466">
        <f t="shared" ref="E466:F466" si="599">E454+1</f>
        <v>80</v>
      </c>
      <c r="F466">
        <f t="shared" si="599"/>
        <v>78</v>
      </c>
      <c r="G466" s="11">
        <f>G465*IF($B466="January",(1+IF(C466&gt;Personal!$L$18+1,Calculations!$B$14,Calculations!$B$13)),1)</f>
        <v>3632.3415509950032</v>
      </c>
      <c r="H466" s="11">
        <f>IF(AND(Career!$F$15="Yes",$E466=62,$E465=61),G466,H465*IF($B466="January",(1+IF(C466&gt;Personal!$L$18+1,Calculations!$C$14,Calculations!$C$13)),1))</f>
        <v>3044.7094988959802</v>
      </c>
      <c r="I466" s="11">
        <f>H466*(1-'Retiree Assumptions'!$F$8)</f>
        <v>2679.3443590284628</v>
      </c>
      <c r="J466" s="11"/>
      <c r="K466">
        <f>IF(OR(AND(L467=0,L466&gt;0,S466=0,S465&gt;0),AND(L466=0,L465&gt;0,S466&gt;0,S465&gt;0),AND(L455=0,L454&gt;0,S454=0),AND(B466="February",C466&gt;=Personal!$G$28,C466&lt;=Personal!$G$28+5,L465&gt;0),AND(B466="February",MOD(C466-Personal!$G$28,5)=0,L465&gt;0)),K465+1,K465)</f>
        <v>8</v>
      </c>
      <c r="L466">
        <f>IF(AND(C466&gt;=Personal!$G$28,MAX(L$5:L465)&lt;$AO$8,OR(S465&gt;0,S466&gt;0)),L465+1,0)</f>
        <v>139</v>
      </c>
      <c r="M466">
        <f>IF(AND(C466&gt;=Personal!$G$28,MAX(L$5:L465)&lt;$AO$8,OR(S465&gt;0,S466&gt;0)),L465+1,"")</f>
        <v>139</v>
      </c>
      <c r="N466">
        <f t="shared" si="577"/>
        <v>2061</v>
      </c>
      <c r="O466">
        <f t="shared" si="578"/>
        <v>78</v>
      </c>
      <c r="P466" s="11">
        <f t="shared" si="586"/>
        <v>32152.132308341555</v>
      </c>
      <c r="Q466" s="11">
        <f>$AD466*I466/(Calculations!$C$18^(A466-1+Calculations!$B$1/30))</f>
        <v>513.65400273939588</v>
      </c>
      <c r="R466" s="11">
        <f>IF(Q466=0,0,SUM(Q466:Q$1071)*I466/Q466)</f>
        <v>346232.56033193518</v>
      </c>
      <c r="S466" s="11">
        <f>IF(S465&gt;0,MAX((S465+I466/2)*(Calculations!$C$18-1)+S465-I466,0),IF(AND(Personal!$G$28=Valuation!C466,Personal!$G$28&gt;Valuation!C465),Personal!$G$26,0))</f>
        <v>32215.953976151028</v>
      </c>
      <c r="T466">
        <f t="shared" si="569"/>
        <v>1</v>
      </c>
      <c r="U466" s="11"/>
      <c r="V466" s="121">
        <f>VLOOKUP(E466,Rates2,5)*VLOOKUP(E466,Mort_Imp_Retirees,C466-'Mort Imp Cume'!$C$4+2)</f>
        <v>3.6657926623354809E-3</v>
      </c>
      <c r="W466" s="15">
        <f t="shared" si="579"/>
        <v>0.99633420733766453</v>
      </c>
      <c r="X466" s="121">
        <f>VLOOKUP(F466,Rates2,6)*VLOOKUP(F466,Mort_Imp_Survivors,C466-'Mort Imp Cume'!$C$4+2)</f>
        <v>9.1398171098052902E-4</v>
      </c>
      <c r="Y466" s="15">
        <f t="shared" si="580"/>
        <v>0.99908601828901944</v>
      </c>
      <c r="Z466" s="121">
        <f>VLOOKUP(F466,Rates2,7)*VLOOKUP(F466,Mort_Imp_Survivors,C466-'Mort Imp Cume'!$C$4+2)</f>
        <v>2.0361023328921029E-3</v>
      </c>
      <c r="AA466" s="15">
        <f t="shared" si="581"/>
        <v>0.99796389766710791</v>
      </c>
      <c r="AB466" s="68">
        <f>PRODUCT(W$4:W465)</f>
        <v>0.70322764260572068</v>
      </c>
      <c r="AC466" s="15">
        <f>PRODUCT(Y$4:Y465)</f>
        <v>0.88197582056388546</v>
      </c>
      <c r="AD466" s="15">
        <f>PRODUCT(AA$4:AA465)</f>
        <v>0.72623350356139416</v>
      </c>
      <c r="AE466" s="15">
        <f t="shared" si="570"/>
        <v>0.62022977713038729</v>
      </c>
      <c r="AF466" s="15">
        <f t="shared" si="571"/>
        <v>8.2997865475333402E-2</v>
      </c>
      <c r="AG466" s="15">
        <f t="shared" si="572"/>
        <v>2.2715557062869831E-3</v>
      </c>
      <c r="AH466" s="15">
        <f t="shared" si="573"/>
        <v>0.24276407085753465</v>
      </c>
      <c r="AI466" s="15">
        <f t="shared" si="582"/>
        <v>5.4008286536744665E-2</v>
      </c>
      <c r="AJ466" s="15">
        <f t="shared" si="583"/>
        <v>2.5778867322155288E-3</v>
      </c>
      <c r="AK466" s="15">
        <f t="shared" si="574"/>
        <v>1.0611711639181135E-3</v>
      </c>
      <c r="AL466">
        <f>IF(AL465&gt;0,AL465+1,IF(AND(B466="January",C466&gt;=Personal!$G$28,F466&lt;=100,AL465=0),1,0))</f>
        <v>139</v>
      </c>
      <c r="AM466">
        <f t="shared" si="584"/>
        <v>1</v>
      </c>
    </row>
    <row r="467" spans="1:39" x14ac:dyDescent="0.2">
      <c r="A467">
        <f t="shared" si="575"/>
        <v>463</v>
      </c>
      <c r="B467" t="str">
        <f t="shared" si="595"/>
        <v>August</v>
      </c>
      <c r="C467">
        <f t="shared" si="567"/>
        <v>2061</v>
      </c>
      <c r="D467">
        <f t="shared" si="597"/>
        <v>206108</v>
      </c>
      <c r="E467">
        <f t="shared" ref="E467:F467" si="600">E455+1</f>
        <v>80</v>
      </c>
      <c r="F467">
        <f t="shared" si="600"/>
        <v>78</v>
      </c>
      <c r="G467" s="11">
        <f>G466*IF($B467="January",(1+IF(C467&gt;Personal!$L$18+1,Calculations!$B$14,Calculations!$B$13)),1)</f>
        <v>3632.3415509950032</v>
      </c>
      <c r="H467" s="11">
        <f>IF(AND(Career!$F$15="Yes",$E467=62,$E466=61),G467,H466*IF($B467="January",(1+IF(C467&gt;Personal!$L$18+1,Calculations!$C$14,Calculations!$C$13)),1))</f>
        <v>3044.7094988959802</v>
      </c>
      <c r="I467" s="11">
        <f>H467*(1-'Retiree Assumptions'!$F$8)</f>
        <v>2679.3443590284628</v>
      </c>
      <c r="J467" s="11"/>
      <c r="K467">
        <f>IF(OR(AND(L468=0,L467&gt;0,S467=0,S466&gt;0),AND(L467=0,L466&gt;0,S467&gt;0,S466&gt;0),AND(L456=0,L455&gt;0,S455=0),AND(B467="February",C467&gt;=Personal!$G$28,C467&lt;=Personal!$G$28+5,L466&gt;0),AND(B467="February",MOD(C467-Personal!$G$28,5)=0,L466&gt;0)),K466+1,K466)</f>
        <v>8</v>
      </c>
      <c r="L467">
        <f>IF(AND(C467&gt;=Personal!$G$28,MAX(L$5:L466)&lt;$AO$8,OR(S466&gt;0,S467&gt;0)),L466+1,0)</f>
        <v>140</v>
      </c>
      <c r="M467">
        <f>IF(AND(C467&gt;=Personal!$G$28,MAX(L$5:L466)&lt;$AO$8,OR(S466&gt;0,S467&gt;0)),L466+1,"")</f>
        <v>140</v>
      </c>
      <c r="N467">
        <f t="shared" si="577"/>
        <v>2061</v>
      </c>
      <c r="O467">
        <f t="shared" si="578"/>
        <v>78</v>
      </c>
      <c r="P467" s="11">
        <f t="shared" si="586"/>
        <v>32152.132308341555</v>
      </c>
      <c r="Q467" s="11">
        <f>$AD467*I467/(Calculations!$C$18^(A467-1+Calculations!$B$1/30))</f>
        <v>511.13248732726902</v>
      </c>
      <c r="R467" s="11">
        <f>IF(Q467=0,0,SUM(Q467:Q$1071)*I467/Q467)</f>
        <v>345248.03042990022</v>
      </c>
      <c r="S467" s="11">
        <f>IF(S466&gt;0,MAX((S466+I467/2)*(Calculations!$C$18-1)+S466-I467,0),IF(AND(Personal!$G$28=Valuation!C467,Personal!$G$28&gt;Valuation!C466),Personal!$G$26,0))</f>
        <v>29633.486272814644</v>
      </c>
      <c r="T467">
        <f t="shared" si="569"/>
        <v>1</v>
      </c>
      <c r="U467" s="11"/>
      <c r="V467" s="121">
        <f>VLOOKUP(E467,Rates2,5)*VLOOKUP(E467,Mort_Imp_Retirees,C467-'Mort Imp Cume'!$C$4+2)</f>
        <v>3.6657926623354809E-3</v>
      </c>
      <c r="W467" s="15">
        <f t="shared" si="579"/>
        <v>0.99633420733766453</v>
      </c>
      <c r="X467" s="121">
        <f>VLOOKUP(F467,Rates2,6)*VLOOKUP(F467,Mort_Imp_Survivors,C467-'Mort Imp Cume'!$C$4+2)</f>
        <v>9.1398171098052902E-4</v>
      </c>
      <c r="Y467" s="15">
        <f t="shared" si="580"/>
        <v>0.99908601828901944</v>
      </c>
      <c r="Z467" s="121">
        <f>VLOOKUP(F467,Rates2,7)*VLOOKUP(F467,Mort_Imp_Survivors,C467-'Mort Imp Cume'!$C$4+2)</f>
        <v>2.0361023328921029E-3</v>
      </c>
      <c r="AA467" s="15">
        <f t="shared" si="581"/>
        <v>0.99796389766710791</v>
      </c>
      <c r="AB467" s="68">
        <f>PRODUCT(W$4:W466)</f>
        <v>0.7006497558735052</v>
      </c>
      <c r="AC467" s="15">
        <f>PRODUCT(Y$4:Y466)</f>
        <v>0.88116971079436301</v>
      </c>
      <c r="AD467" s="15">
        <f>PRODUCT(AA$4:AA466)</f>
        <v>0.72475481783056839</v>
      </c>
      <c r="AE467" s="15">
        <f t="shared" si="570"/>
        <v>0.61739134275119767</v>
      </c>
      <c r="AF467" s="15">
        <f t="shared" si="571"/>
        <v>8.325841312230757E-2</v>
      </c>
      <c r="AG467" s="15">
        <f t="shared" si="572"/>
        <v>2.2611601044492243E-3</v>
      </c>
      <c r="AH467" s="15">
        <f t="shared" si="573"/>
        <v>0.24454133407280623</v>
      </c>
      <c r="AI467" s="15">
        <f t="shared" si="582"/>
        <v>5.4808910053688514E-2</v>
      </c>
      <c r="AJ467" s="15">
        <f t="shared" si="583"/>
        <v>2.5684367339482415E-3</v>
      </c>
      <c r="AK467" s="15">
        <f t="shared" si="574"/>
        <v>1.0621955765864938E-3</v>
      </c>
      <c r="AL467">
        <f>IF(AL466&gt;0,AL466+1,IF(AND(B467="January",C467&gt;=Personal!$G$28,F467&lt;=100,AL466=0),1,0))</f>
        <v>140</v>
      </c>
      <c r="AM467">
        <f t="shared" si="584"/>
        <v>1</v>
      </c>
    </row>
    <row r="468" spans="1:39" x14ac:dyDescent="0.2">
      <c r="A468">
        <f t="shared" si="575"/>
        <v>464</v>
      </c>
      <c r="B468" t="str">
        <f t="shared" si="595"/>
        <v>September</v>
      </c>
      <c r="C468">
        <f t="shared" si="567"/>
        <v>2061</v>
      </c>
      <c r="D468">
        <f t="shared" si="597"/>
        <v>206109</v>
      </c>
      <c r="E468">
        <f t="shared" ref="E468:F468" si="601">E456+1</f>
        <v>80</v>
      </c>
      <c r="F468">
        <f t="shared" si="601"/>
        <v>78</v>
      </c>
      <c r="G468" s="11">
        <f>G467*IF($B468="January",(1+IF(C468&gt;Personal!$L$18+1,Calculations!$B$14,Calculations!$B$13)),1)</f>
        <v>3632.3415509950032</v>
      </c>
      <c r="H468" s="11">
        <f>IF(AND(Career!$F$15="Yes",$E468=62,$E467=61),G468,H467*IF($B468="January",(1+IF(C468&gt;Personal!$L$18+1,Calculations!$C$14,Calculations!$C$13)),1))</f>
        <v>3044.7094988959802</v>
      </c>
      <c r="I468" s="11">
        <f>H468*(1-'Retiree Assumptions'!$F$8)</f>
        <v>2679.3443590284628</v>
      </c>
      <c r="J468" s="11"/>
      <c r="K468">
        <f>IF(OR(AND(L469=0,L468&gt;0,S468=0,S467&gt;0),AND(L468=0,L467&gt;0,S468&gt;0,S467&gt;0),AND(L457=0,L456&gt;0,S456=0),AND(B468="February",C468&gt;=Personal!$G$28,C468&lt;=Personal!$G$28+5,L467&gt;0),AND(B468="February",MOD(C468-Personal!$G$28,5)=0,L467&gt;0)),K467+1,K467)</f>
        <v>8</v>
      </c>
      <c r="L468">
        <f>IF(AND(C468&gt;=Personal!$G$28,MAX(L$5:L467)&lt;$AO$8,OR(S467&gt;0,S468&gt;0)),L467+1,0)</f>
        <v>141</v>
      </c>
      <c r="M468">
        <f>IF(AND(C468&gt;=Personal!$G$28,MAX(L$5:L467)&lt;$AO$8,OR(S467&gt;0,S468&gt;0)),L467+1,"")</f>
        <v>141</v>
      </c>
      <c r="N468">
        <f t="shared" si="577"/>
        <v>2061</v>
      </c>
      <c r="O468">
        <f t="shared" si="578"/>
        <v>78</v>
      </c>
      <c r="P468" s="11">
        <f t="shared" si="586"/>
        <v>32152.132308341555</v>
      </c>
      <c r="Q468" s="11">
        <f>$AD468*I468/(Calculations!$C$18^(A468-1+Calculations!$B$1/30))</f>
        <v>508.62334997496396</v>
      </c>
      <c r="R468" s="11">
        <f>IF(Q468=0,0,SUM(Q468:Q$1071)*I468/Q468)</f>
        <v>344258.64365145226</v>
      </c>
      <c r="S468" s="11">
        <f>IF(S467&gt;0,MAX((S467+I468/2)*(Calculations!$C$18-1)+S467-I468,0),IF(AND(Personal!$G$28=Valuation!C468,Personal!$G$28&gt;Valuation!C467),Personal!$G$26,0))</f>
        <v>27043.562864930493</v>
      </c>
      <c r="T468">
        <f t="shared" si="569"/>
        <v>1</v>
      </c>
      <c r="U468" s="11"/>
      <c r="V468" s="121">
        <f>VLOOKUP(E468,Rates2,5)*VLOOKUP(E468,Mort_Imp_Retirees,C468-'Mort Imp Cume'!$C$4+2)</f>
        <v>3.6657926623354809E-3</v>
      </c>
      <c r="W468" s="15">
        <f t="shared" si="579"/>
        <v>0.99633420733766453</v>
      </c>
      <c r="X468" s="121">
        <f>VLOOKUP(F468,Rates2,6)*VLOOKUP(F468,Mort_Imp_Survivors,C468-'Mort Imp Cume'!$C$4+2)</f>
        <v>9.1398171098052902E-4</v>
      </c>
      <c r="Y468" s="15">
        <f t="shared" si="580"/>
        <v>0.99908601828901944</v>
      </c>
      <c r="Z468" s="121">
        <f>VLOOKUP(F468,Rates2,7)*VLOOKUP(F468,Mort_Imp_Survivors,C468-'Mort Imp Cume'!$C$4+2)</f>
        <v>2.0361023328921029E-3</v>
      </c>
      <c r="AA468" s="15">
        <f t="shared" si="581"/>
        <v>0.99796389766710791</v>
      </c>
      <c r="AB468" s="68">
        <f>PRODUCT(W$4:W467)</f>
        <v>0.69808131913955696</v>
      </c>
      <c r="AC468" s="15">
        <f>PRODUCT(Y$4:Y467)</f>
        <v>0.88036433779442691</v>
      </c>
      <c r="AD468" s="15">
        <f>PRODUCT(AA$4:AA467)</f>
        <v>0.72327914285520878</v>
      </c>
      <c r="AE468" s="15">
        <f t="shared" si="570"/>
        <v>0.61456589825095609</v>
      </c>
      <c r="AF468" s="15">
        <f t="shared" si="571"/>
        <v>8.3515420888600894E-2</v>
      </c>
      <c r="AG468" s="15">
        <f t="shared" si="572"/>
        <v>2.2508120772922312E-3</v>
      </c>
      <c r="AH468" s="15">
        <f t="shared" si="573"/>
        <v>0.24630458299646127</v>
      </c>
      <c r="AI468" s="15">
        <f t="shared" si="582"/>
        <v>5.5614097863981776E-2</v>
      </c>
      <c r="AJ468" s="15">
        <f t="shared" si="583"/>
        <v>2.5590213774152608E-3</v>
      </c>
      <c r="AK468" s="15">
        <f t="shared" si="574"/>
        <v>1.0632033272348061E-3</v>
      </c>
      <c r="AL468">
        <f>IF(AL467&gt;0,AL467+1,IF(AND(B468="January",C468&gt;=Personal!$G$28,F468&lt;=100,AL467=0),1,0))</f>
        <v>141</v>
      </c>
      <c r="AM468">
        <f t="shared" si="584"/>
        <v>1</v>
      </c>
    </row>
    <row r="469" spans="1:39" x14ac:dyDescent="0.2">
      <c r="A469">
        <f t="shared" si="575"/>
        <v>465</v>
      </c>
      <c r="B469" t="str">
        <f t="shared" si="595"/>
        <v>October</v>
      </c>
      <c r="C469">
        <f t="shared" si="567"/>
        <v>2061</v>
      </c>
      <c r="D469">
        <f t="shared" si="597"/>
        <v>206110</v>
      </c>
      <c r="E469">
        <f t="shared" ref="E469:F469" si="602">E457+1</f>
        <v>80</v>
      </c>
      <c r="F469">
        <f t="shared" si="602"/>
        <v>78</v>
      </c>
      <c r="G469" s="11">
        <f>G468*IF($B469="January",(1+IF(C469&gt;Personal!$L$18+1,Calculations!$B$14,Calculations!$B$13)),1)</f>
        <v>3632.3415509950032</v>
      </c>
      <c r="H469" s="11">
        <f>IF(AND(Career!$F$15="Yes",$E469=62,$E468=61),G469,H468*IF($B469="January",(1+IF(C469&gt;Personal!$L$18+1,Calculations!$C$14,Calculations!$C$13)),1))</f>
        <v>3044.7094988959802</v>
      </c>
      <c r="I469" s="11">
        <f>H469*(1-'Retiree Assumptions'!$F$8)</f>
        <v>2679.3443590284628</v>
      </c>
      <c r="J469" s="11"/>
      <c r="K469">
        <f>IF(OR(AND(L470=0,L469&gt;0,S469=0,S468&gt;0),AND(L469=0,L468&gt;0,S469&gt;0,S468&gt;0),AND(L458=0,L457&gt;0,S457=0),AND(B469="February",C469&gt;=Personal!$G$28,C469&lt;=Personal!$G$28+5,L468&gt;0),AND(B469="February",MOD(C469-Personal!$G$28,5)=0,L468&gt;0)),K468+1,K468)</f>
        <v>8</v>
      </c>
      <c r="L469">
        <f>IF(AND(C469&gt;=Personal!$G$28,MAX(L$5:L468)&lt;$AO$8,OR(S468&gt;0,S469&gt;0)),L468+1,0)</f>
        <v>142</v>
      </c>
      <c r="M469">
        <f>IF(AND(C469&gt;=Personal!$G$28,MAX(L$5:L468)&lt;$AO$8,OR(S468&gt;0,S469&gt;0)),L468+1,"")</f>
        <v>142</v>
      </c>
      <c r="N469">
        <f t="shared" si="577"/>
        <v>2061</v>
      </c>
      <c r="O469">
        <f t="shared" si="578"/>
        <v>78</v>
      </c>
      <c r="P469" s="11">
        <f t="shared" si="586"/>
        <v>32152.132308341555</v>
      </c>
      <c r="Q469" s="11">
        <f>$AD469*I469/(Calculations!$C$18^(A469-1+Calculations!$B$1/30))</f>
        <v>506.12652991887637</v>
      </c>
      <c r="R469" s="11">
        <f>IF(Q469=0,0,SUM(Q469:Q$1071)*I469/Q469)</f>
        <v>343264.37603668054</v>
      </c>
      <c r="S469" s="11">
        <f>IF(S468&gt;0,MAX((S468+I469/2)*(Calculations!$C$18-1)+S468-I469,0),IF(AND(Personal!$G$28=Valuation!C469,Personal!$G$28&gt;Valuation!C468),Personal!$G$26,0))</f>
        <v>24446.162227532262</v>
      </c>
      <c r="T469">
        <f t="shared" si="569"/>
        <v>1</v>
      </c>
      <c r="U469" s="11"/>
      <c r="V469" s="121">
        <f>VLOOKUP(E469,Rates2,5)*VLOOKUP(E469,Mort_Imp_Retirees,C469-'Mort Imp Cume'!$C$4+2)</f>
        <v>3.6657926623354809E-3</v>
      </c>
      <c r="W469" s="15">
        <f t="shared" si="579"/>
        <v>0.99633420733766453</v>
      </c>
      <c r="X469" s="121">
        <f>VLOOKUP(F469,Rates2,6)*VLOOKUP(F469,Mort_Imp_Survivors,C469-'Mort Imp Cume'!$C$4+2)</f>
        <v>9.1398171098052902E-4</v>
      </c>
      <c r="Y469" s="15">
        <f t="shared" si="580"/>
        <v>0.99908601828901944</v>
      </c>
      <c r="Z469" s="121">
        <f>VLOOKUP(F469,Rates2,7)*VLOOKUP(F469,Mort_Imp_Survivors,C469-'Mort Imp Cume'!$C$4+2)</f>
        <v>2.0361023328921029E-3</v>
      </c>
      <c r="AA469" s="15">
        <f t="shared" si="581"/>
        <v>0.99796389766710791</v>
      </c>
      <c r="AB469" s="68">
        <f>PRODUCT(W$4:W468)</f>
        <v>0.69552229776214169</v>
      </c>
      <c r="AC469" s="15">
        <f>PRODUCT(Y$4:Y468)</f>
        <v>0.87955970089068325</v>
      </c>
      <c r="AD469" s="15">
        <f>PRODUCT(AA$4:AA468)</f>
        <v>0.7218064725051091</v>
      </c>
      <c r="AE469" s="15">
        <f t="shared" si="570"/>
        <v>0.61175338418247005</v>
      </c>
      <c r="AF469" s="15">
        <f t="shared" si="571"/>
        <v>8.3768913579671617E-2</v>
      </c>
      <c r="AG469" s="15">
        <f t="shared" si="572"/>
        <v>2.2405114070940982E-3</v>
      </c>
      <c r="AH469" s="15">
        <f t="shared" si="573"/>
        <v>0.24805389373771239</v>
      </c>
      <c r="AI469" s="15">
        <f t="shared" si="582"/>
        <v>5.6423808500145917E-2</v>
      </c>
      <c r="AJ469" s="15">
        <f t="shared" si="583"/>
        <v>2.5496405356271725E-3</v>
      </c>
      <c r="AK469" s="15">
        <f t="shared" si="574"/>
        <v>1.0641945164955489E-3</v>
      </c>
      <c r="AL469">
        <f>IF(AL468&gt;0,AL468+1,IF(AND(B469="January",C469&gt;=Personal!$G$28,F469&lt;=100,AL468=0),1,0))</f>
        <v>142</v>
      </c>
      <c r="AM469">
        <f t="shared" si="584"/>
        <v>1</v>
      </c>
    </row>
    <row r="470" spans="1:39" x14ac:dyDescent="0.2">
      <c r="A470">
        <f t="shared" si="575"/>
        <v>466</v>
      </c>
      <c r="B470" t="str">
        <f t="shared" si="595"/>
        <v>November</v>
      </c>
      <c r="C470">
        <f t="shared" si="567"/>
        <v>2061</v>
      </c>
      <c r="D470">
        <f t="shared" si="597"/>
        <v>206111</v>
      </c>
      <c r="E470">
        <f t="shared" ref="E470:F470" si="603">E458+1</f>
        <v>80</v>
      </c>
      <c r="F470">
        <f t="shared" si="603"/>
        <v>78</v>
      </c>
      <c r="G470" s="11">
        <f>G469*IF($B470="January",(1+IF(C470&gt;Personal!$L$18+1,Calculations!$B$14,Calculations!$B$13)),1)</f>
        <v>3632.3415509950032</v>
      </c>
      <c r="H470" s="11">
        <f>IF(AND(Career!$F$15="Yes",$E470=62,$E469=61),G470,H469*IF($B470="January",(1+IF(C470&gt;Personal!$L$18+1,Calculations!$C$14,Calculations!$C$13)),1))</f>
        <v>3044.7094988959802</v>
      </c>
      <c r="I470" s="11">
        <f>H470*(1-'Retiree Assumptions'!$F$8)</f>
        <v>2679.3443590284628</v>
      </c>
      <c r="J470" s="11"/>
      <c r="K470">
        <f>IF(OR(AND(L471=0,L470&gt;0,S470=0,S469&gt;0),AND(L470=0,L469&gt;0,S470&gt;0,S469&gt;0),AND(L459=0,L458&gt;0,S458=0),AND(B470="February",C470&gt;=Personal!$G$28,C470&lt;=Personal!$G$28+5,L469&gt;0),AND(B470="February",MOD(C470-Personal!$G$28,5)=0,L469&gt;0)),K469+1,K469)</f>
        <v>8</v>
      </c>
      <c r="L470">
        <f>IF(AND(C470&gt;=Personal!$G$28,MAX(L$5:L469)&lt;$AO$8,OR(S469&gt;0,S470&gt;0)),L469+1,0)</f>
        <v>143</v>
      </c>
      <c r="M470">
        <f>IF(AND(C470&gt;=Personal!$G$28,MAX(L$5:L469)&lt;$AO$8,OR(S469&gt;0,S470&gt;0)),L469+1,"")</f>
        <v>143</v>
      </c>
      <c r="N470">
        <f t="shared" si="577"/>
        <v>2061</v>
      </c>
      <c r="O470">
        <f t="shared" si="578"/>
        <v>78</v>
      </c>
      <c r="P470" s="11">
        <f t="shared" si="586"/>
        <v>32152.132308341555</v>
      </c>
      <c r="Q470" s="11">
        <f>$AD470*I470/(Calculations!$C$18^(A470-1+Calculations!$B$1/30))</f>
        <v>503.64196669368857</v>
      </c>
      <c r="R470" s="11">
        <f>IF(Q470=0,0,SUM(Q470:Q$1071)*I470/Q470)</f>
        <v>342265.20350747573</v>
      </c>
      <c r="S470" s="11">
        <f>IF(S469&gt;0,MAX((S469+I470/2)*(Calculations!$C$18-1)+S469-I470,0),IF(AND(Personal!$G$28=Valuation!C470,Personal!$G$28&gt;Valuation!C469),Personal!$G$26,0))</f>
        <v>21841.262773510069</v>
      </c>
      <c r="T470">
        <f t="shared" si="569"/>
        <v>1</v>
      </c>
      <c r="U470" s="11"/>
      <c r="V470" s="121">
        <f>VLOOKUP(E470,Rates2,5)*VLOOKUP(E470,Mort_Imp_Retirees,C470-'Mort Imp Cume'!$C$4+2)</f>
        <v>3.6657926623354809E-3</v>
      </c>
      <c r="W470" s="15">
        <f t="shared" si="579"/>
        <v>0.99633420733766453</v>
      </c>
      <c r="X470" s="121">
        <f>VLOOKUP(F470,Rates2,6)*VLOOKUP(F470,Mort_Imp_Survivors,C470-'Mort Imp Cume'!$C$4+2)</f>
        <v>9.1398171098052902E-4</v>
      </c>
      <c r="Y470" s="15">
        <f t="shared" si="580"/>
        <v>0.99908601828901944</v>
      </c>
      <c r="Z470" s="121">
        <f>VLOOKUP(F470,Rates2,7)*VLOOKUP(F470,Mort_Imp_Survivors,C470-'Mort Imp Cume'!$C$4+2)</f>
        <v>2.0361023328921029E-3</v>
      </c>
      <c r="AA470" s="15">
        <f t="shared" si="581"/>
        <v>0.99796389766710791</v>
      </c>
      <c r="AB470" s="68">
        <f>PRODUCT(W$4:W469)</f>
        <v>0.69297265722651458</v>
      </c>
      <c r="AC470" s="15">
        <f>PRODUCT(Y$4:Y469)</f>
        <v>0.87875579941035364</v>
      </c>
      <c r="AD470" s="15">
        <f>PRODUCT(AA$4:AA469)</f>
        <v>0.7203368006625448</v>
      </c>
      <c r="AE470" s="15">
        <f t="shared" si="570"/>
        <v>0.60895374137060276</v>
      </c>
      <c r="AF470" s="15">
        <f t="shared" si="571"/>
        <v>8.4018915855911785E-2</v>
      </c>
      <c r="AG470" s="15">
        <f t="shared" si="572"/>
        <v>2.2302578771293065E-3</v>
      </c>
      <c r="AH470" s="15">
        <f t="shared" si="573"/>
        <v>0.24978934203308417</v>
      </c>
      <c r="AI470" s="15">
        <f t="shared" si="582"/>
        <v>5.7238000740401251E-2</v>
      </c>
      <c r="AJ470" s="15">
        <f t="shared" si="583"/>
        <v>2.5402940820600777E-3</v>
      </c>
      <c r="AK470" s="15">
        <f t="shared" si="574"/>
        <v>1.0651692444910441E-3</v>
      </c>
      <c r="AL470">
        <f>IF(AL469&gt;0,AL469+1,IF(AND(B470="January",C470&gt;=Personal!$G$28,F470&lt;=100,AL469=0),1,0))</f>
        <v>143</v>
      </c>
      <c r="AM470">
        <f t="shared" si="584"/>
        <v>1</v>
      </c>
    </row>
    <row r="471" spans="1:39" x14ac:dyDescent="0.2">
      <c r="A471">
        <f t="shared" si="575"/>
        <v>467</v>
      </c>
      <c r="B471" t="str">
        <f t="shared" si="595"/>
        <v>December</v>
      </c>
      <c r="C471">
        <f t="shared" si="567"/>
        <v>2061</v>
      </c>
      <c r="D471">
        <f t="shared" si="597"/>
        <v>206112</v>
      </c>
      <c r="E471">
        <f t="shared" ref="E471:F471" si="604">E459+1</f>
        <v>80</v>
      </c>
      <c r="F471">
        <f t="shared" si="604"/>
        <v>78</v>
      </c>
      <c r="G471" s="11">
        <f>G470*IF($B471="January",(1+IF(C471&gt;Personal!$L$18+1,Calculations!$B$14,Calculations!$B$13)),1)</f>
        <v>3632.3415509950032</v>
      </c>
      <c r="H471" s="11">
        <f>IF(AND(Career!$F$15="Yes",$E471=62,$E470=61),G471,H470*IF($B471="January",(1+IF(C471&gt;Personal!$L$18+1,Calculations!$C$14,Calculations!$C$13)),1))</f>
        <v>3044.7094988959802</v>
      </c>
      <c r="I471" s="11">
        <f>H471*(1-'Retiree Assumptions'!$F$8)</f>
        <v>2679.3443590284628</v>
      </c>
      <c r="J471" s="11"/>
      <c r="K471">
        <f>IF(OR(AND(L472=0,L471&gt;0,S471=0,S470&gt;0),AND(L471=0,L470&gt;0,S471&gt;0,S470&gt;0),AND(L460=0,L459&gt;0,S459=0),AND(B471="February",C471&gt;=Personal!$G$28,C471&lt;=Personal!$G$28+5,L470&gt;0),AND(B471="February",MOD(C471-Personal!$G$28,5)=0,L470&gt;0)),K470+1,K470)</f>
        <v>8</v>
      </c>
      <c r="L471">
        <f>IF(AND(C471&gt;=Personal!$G$28,MAX(L$5:L470)&lt;$AO$8,OR(S470&gt;0,S471&gt;0)),L470+1,0)</f>
        <v>144</v>
      </c>
      <c r="M471">
        <f>IF(AND(C471&gt;=Personal!$G$28,MAX(L$5:L470)&lt;$AO$8,OR(S470&gt;0,S471&gt;0)),L470+1,"")</f>
        <v>144</v>
      </c>
      <c r="N471">
        <f t="shared" si="577"/>
        <v>2061</v>
      </c>
      <c r="O471">
        <f t="shared" si="578"/>
        <v>78</v>
      </c>
      <c r="P471" s="11">
        <f t="shared" si="586"/>
        <v>32152.132308341555</v>
      </c>
      <c r="Q471" s="11">
        <f>$AD471*I471/(Calculations!$C$18^(A471-1+Calculations!$B$1/30))</f>
        <v>501.16960013090676</v>
      </c>
      <c r="R471" s="11">
        <f>IF(Q471=0,0,SUM(Q471:Q$1071)*I471/Q471)</f>
        <v>341261.1018669458</v>
      </c>
      <c r="S471" s="11">
        <f>IF(S470&gt;0,MAX((S470+I471/2)*(Calculations!$C$18-1)+S470-I471,0),IF(AND(Personal!$G$28=Valuation!C471,Personal!$G$28&gt;Valuation!C470),Personal!$G$26,0))</f>
        <v>19228.842853431033</v>
      </c>
      <c r="T471">
        <f t="shared" si="569"/>
        <v>1</v>
      </c>
      <c r="U471" s="11"/>
      <c r="V471" s="121">
        <f>VLOOKUP(E471,Rates2,5)*VLOOKUP(E471,Mort_Imp_Retirees,C471-'Mort Imp Cume'!$C$4+2)</f>
        <v>3.6657926623354809E-3</v>
      </c>
      <c r="W471" s="15">
        <f t="shared" si="579"/>
        <v>0.99633420733766453</v>
      </c>
      <c r="X471" s="121">
        <f>VLOOKUP(F471,Rates2,6)*VLOOKUP(F471,Mort_Imp_Survivors,C471-'Mort Imp Cume'!$C$4+2)</f>
        <v>9.1398171098052902E-4</v>
      </c>
      <c r="Y471" s="15">
        <f t="shared" si="580"/>
        <v>0.99908601828901944</v>
      </c>
      <c r="Z471" s="121">
        <f>VLOOKUP(F471,Rates2,7)*VLOOKUP(F471,Mort_Imp_Survivors,C471-'Mort Imp Cume'!$C$4+2)</f>
        <v>2.0361023328921029E-3</v>
      </c>
      <c r="AA471" s="15">
        <f t="shared" si="581"/>
        <v>0.99796389766710791</v>
      </c>
      <c r="AB471" s="68">
        <f>PRODUCT(W$4:W470)</f>
        <v>0.69043236314445455</v>
      </c>
      <c r="AC471" s="15">
        <f>PRODUCT(Y$4:Y470)</f>
        <v>0.87795263268127444</v>
      </c>
      <c r="AD471" s="15">
        <f>PRODUCT(AA$4:AA470)</f>
        <v>0.7188701212222478</v>
      </c>
      <c r="AE471" s="15">
        <f t="shared" si="570"/>
        <v>0.60616691091102759</v>
      </c>
      <c r="AF471" s="15">
        <f t="shared" si="571"/>
        <v>8.4265452233426963E-2</v>
      </c>
      <c r="AG471" s="15">
        <f t="shared" si="572"/>
        <v>2.2200512716641654E-3</v>
      </c>
      <c r="AH471" s="15">
        <f t="shared" si="573"/>
        <v>0.25151100324816833</v>
      </c>
      <c r="AI471" s="15">
        <f t="shared" si="582"/>
        <v>5.8056633607377117E-2</v>
      </c>
      <c r="AJ471" s="15">
        <f t="shared" si="583"/>
        <v>2.5309818906538877E-3</v>
      </c>
      <c r="AK471" s="15">
        <f t="shared" si="574"/>
        <v>1.0661276108358717E-3</v>
      </c>
      <c r="AL471">
        <f>IF(AL470&gt;0,AL470+1,IF(AND(B471="January",C471&gt;=Personal!$G$28,F471&lt;=100,AL470=0),1,0))</f>
        <v>144</v>
      </c>
      <c r="AM471">
        <f t="shared" si="584"/>
        <v>1</v>
      </c>
    </row>
    <row r="472" spans="1:39" x14ac:dyDescent="0.2">
      <c r="A472">
        <f t="shared" si="575"/>
        <v>468</v>
      </c>
      <c r="B472" t="str">
        <f t="shared" si="595"/>
        <v>January</v>
      </c>
      <c r="C472">
        <f t="shared" si="567"/>
        <v>2062</v>
      </c>
      <c r="D472">
        <f t="shared" si="597"/>
        <v>206201</v>
      </c>
      <c r="E472">
        <f t="shared" ref="E472:F472" si="605">E460+1</f>
        <v>81</v>
      </c>
      <c r="F472">
        <f t="shared" si="605"/>
        <v>79</v>
      </c>
      <c r="G472" s="11">
        <f>G471*IF($B472="January",(1+IF(C472&gt;Personal!$L$18+1,Calculations!$B$14,Calculations!$B$13)),1)</f>
        <v>3723.1500897698779</v>
      </c>
      <c r="H472" s="11">
        <f>IF(AND(Career!$F$15="Yes",$E472=62,$E471=61),G472,H471*IF($B472="January",(1+IF(C472&gt;Personal!$L$18+1,Calculations!$C$14,Calculations!$C$13)),1))</f>
        <v>3090.3801413794195</v>
      </c>
      <c r="I472" s="11">
        <f>H472*(1-'Retiree Assumptions'!$F$8)</f>
        <v>2719.5345244138894</v>
      </c>
      <c r="J472" s="11"/>
      <c r="K472">
        <f>IF(OR(AND(L473=0,L472&gt;0,S472=0,S471&gt;0),AND(L472=0,L471&gt;0,S472&gt;0,S471&gt;0),AND(L461=0,L460&gt;0,S460=0),AND(B472="February",C472&gt;=Personal!$G$28,C472&lt;=Personal!$G$28+5,L471&gt;0),AND(B472="February",MOD(C472-Personal!$G$28,5)=0,L471&gt;0)),K471+1,K471)</f>
        <v>8</v>
      </c>
      <c r="L472">
        <f>IF(AND(C472&gt;=Personal!$G$28,MAX(L$5:L471)&lt;$AO$8,OR(S471&gt;0,S472&gt;0)),L471+1,0)</f>
        <v>145</v>
      </c>
      <c r="M472">
        <f>IF(AND(C472&gt;=Personal!$G$28,MAX(L$5:L471)&lt;$AO$8,OR(S471&gt;0,S472&gt;0)),L471+1,"")</f>
        <v>145</v>
      </c>
      <c r="N472">
        <f t="shared" si="577"/>
        <v>2062</v>
      </c>
      <c r="O472">
        <f t="shared" si="578"/>
        <v>79</v>
      </c>
      <c r="P472" s="11">
        <f t="shared" si="586"/>
        <v>32634.41429296667</v>
      </c>
      <c r="Q472" s="11">
        <f>$AD472*I472/(Calculations!$C$18^(A472-1+Calculations!$B$1/30))</f>
        <v>506.1900109127626</v>
      </c>
      <c r="R472" s="11">
        <f>IF(Q472=0,0,SUM(Q472:Q$1071)*I472/Q472)</f>
        <v>340252.04679883173</v>
      </c>
      <c r="S472" s="11">
        <f>IF(S471&gt;0,MAX((S471+I472/2)*(Calculations!$C$18-1)+S471-I472,0),IF(AND(Personal!$G$28=Valuation!C472,Personal!$G$28&gt;Valuation!C471),Personal!$G$26,0))</f>
        <v>16568.748605413668</v>
      </c>
      <c r="T472">
        <f t="shared" si="569"/>
        <v>1</v>
      </c>
      <c r="U472" s="11"/>
      <c r="V472" s="121">
        <f>VLOOKUP(E472,Rates2,5)*VLOOKUP(E472,Mort_Imp_Retirees,C472-'Mort Imp Cume'!$C$4+2)</f>
        <v>4.1389501191243863E-3</v>
      </c>
      <c r="W472" s="15">
        <f t="shared" si="579"/>
        <v>0.99586104988087565</v>
      </c>
      <c r="X472" s="121">
        <f>VLOOKUP(F472,Rates2,6)*VLOOKUP(F472,Mort_Imp_Survivors,C472-'Mort Imp Cume'!$C$4+2)</f>
        <v>1.0167638772563513E-3</v>
      </c>
      <c r="Y472" s="15">
        <f t="shared" si="580"/>
        <v>0.99898323612274365</v>
      </c>
      <c r="Z472" s="121">
        <f>VLOOKUP(F472,Rates2,7)*VLOOKUP(F472,Mort_Imp_Survivors,C472-'Mort Imp Cume'!$C$4+2)</f>
        <v>2.2352559361823563E-3</v>
      </c>
      <c r="AA472" s="15">
        <f t="shared" si="581"/>
        <v>0.99776474406381765</v>
      </c>
      <c r="AB472" s="68">
        <f>PRODUCT(W$4:W471)</f>
        <v>0.68790138125380063</v>
      </c>
      <c r="AC472" s="15">
        <f>PRODUCT(Y$4:Y471)</f>
        <v>0.87715020003189648</v>
      </c>
      <c r="AD472" s="15">
        <f>PRODUCT(AA$4:AA471)</f>
        <v>0.71740642809138078</v>
      </c>
      <c r="AE472" s="15">
        <f t="shared" si="570"/>
        <v>0.60339283416898915</v>
      </c>
      <c r="AF472" s="15">
        <f t="shared" si="571"/>
        <v>8.4508547084811522E-2</v>
      </c>
      <c r="AG472" s="15">
        <f t="shared" si="572"/>
        <v>2.4948735636973196E-3</v>
      </c>
      <c r="AH472" s="15">
        <f t="shared" si="573"/>
        <v>0.25321895237937092</v>
      </c>
      <c r="AI472" s="15">
        <f t="shared" si="582"/>
        <v>5.8879666366828398E-2</v>
      </c>
      <c r="AJ472" s="15">
        <f t="shared" si="583"/>
        <v>2.8471895038862478E-3</v>
      </c>
      <c r="AK472" s="15">
        <f t="shared" si="574"/>
        <v>1.1795172040382261E-3</v>
      </c>
      <c r="AL472">
        <f>IF(AL471&gt;0,AL471+1,IF(AND(B472="January",C472&gt;=Personal!$G$28,F472&lt;=100,AL471=0),1,0))</f>
        <v>145</v>
      </c>
      <c r="AM472">
        <f t="shared" si="584"/>
        <v>1</v>
      </c>
    </row>
    <row r="473" spans="1:39" x14ac:dyDescent="0.2">
      <c r="A473">
        <f t="shared" si="575"/>
        <v>469</v>
      </c>
      <c r="B473" t="str">
        <f t="shared" si="595"/>
        <v>February</v>
      </c>
      <c r="C473">
        <f t="shared" si="567"/>
        <v>2062</v>
      </c>
      <c r="D473">
        <f t="shared" si="597"/>
        <v>206202</v>
      </c>
      <c r="E473">
        <f t="shared" ref="E473:F473" si="606">E461+1</f>
        <v>81</v>
      </c>
      <c r="F473">
        <f t="shared" si="606"/>
        <v>79</v>
      </c>
      <c r="G473" s="11">
        <f>G472*IF($B473="January",(1+IF(C473&gt;Personal!$L$18+1,Calculations!$B$14,Calculations!$B$13)),1)</f>
        <v>3723.1500897698779</v>
      </c>
      <c r="H473" s="11">
        <f>IF(AND(Career!$F$15="Yes",$E473=62,$E472=61),G473,H472*IF($B473="January",(1+IF(C473&gt;Personal!$L$18+1,Calculations!$C$14,Calculations!$C$13)),1))</f>
        <v>3090.3801413794195</v>
      </c>
      <c r="I473" s="11">
        <f>H473*(1-'Retiree Assumptions'!$F$8)</f>
        <v>2719.5345244138894</v>
      </c>
      <c r="J473" s="11"/>
      <c r="K473">
        <f>IF(OR(AND(L474=0,L473&gt;0,S473=0,S472&gt;0),AND(L473=0,L472&gt;0,S473&gt;0,S472&gt;0),AND(L462=0,L461&gt;0,S461=0),AND(B473="February",C473&gt;=Personal!$G$28,C473&lt;=Personal!$G$28+5,L472&gt;0),AND(B473="February",MOD(C473-Personal!$G$28,5)=0,L472&gt;0)),K472+1,K472)</f>
        <v>8</v>
      </c>
      <c r="L473">
        <f>IF(AND(C473&gt;=Personal!$G$28,MAX(L$5:L472)&lt;$AO$8,OR(S472&gt;0,S473&gt;0)),L472+1,0)</f>
        <v>146</v>
      </c>
      <c r="M473">
        <f>IF(AND(C473&gt;=Personal!$G$28,MAX(L$5:L472)&lt;$AO$8,OR(S472&gt;0,S473&gt;0)),L472+1,"")</f>
        <v>146</v>
      </c>
      <c r="N473">
        <f t="shared" si="577"/>
        <v>2062</v>
      </c>
      <c r="O473">
        <f t="shared" si="578"/>
        <v>79</v>
      </c>
      <c r="P473" s="11">
        <f t="shared" si="586"/>
        <v>32634.41429296667</v>
      </c>
      <c r="Q473" s="11">
        <f>$AD473*I473/(Calculations!$C$18^(A473-1+Calculations!$B$1/30))</f>
        <v>503.60461670032288</v>
      </c>
      <c r="R473" s="11">
        <f>IF(Q473=0,0,SUM(Q473:Q$1071)*I473/Q473)</f>
        <v>339265.329200248</v>
      </c>
      <c r="S473" s="11">
        <f>IF(S472&gt;0,MAX((S472+I473/2)*(Calculations!$C$18-1)+S472-I473,0),IF(AND(Personal!$G$28=Valuation!C473,Personal!$G$28&gt;Valuation!C472),Personal!$G$26,0))</f>
        <v>13900.974541398287</v>
      </c>
      <c r="T473">
        <f t="shared" si="569"/>
        <v>1</v>
      </c>
      <c r="U473" s="11"/>
      <c r="V473" s="121">
        <f>VLOOKUP(E473,Rates2,5)*VLOOKUP(E473,Mort_Imp_Retirees,C473-'Mort Imp Cume'!$C$4+2)</f>
        <v>4.1389501191243863E-3</v>
      </c>
      <c r="W473" s="15">
        <f t="shared" si="579"/>
        <v>0.99586104988087565</v>
      </c>
      <c r="X473" s="121">
        <f>VLOOKUP(F473,Rates2,6)*VLOOKUP(F473,Mort_Imp_Survivors,C473-'Mort Imp Cume'!$C$4+2)</f>
        <v>1.0167638772563513E-3</v>
      </c>
      <c r="Y473" s="15">
        <f t="shared" si="580"/>
        <v>0.99898323612274365</v>
      </c>
      <c r="Z473" s="121">
        <f>VLOOKUP(F473,Rates2,7)*VLOOKUP(F473,Mort_Imp_Survivors,C473-'Mort Imp Cume'!$C$4+2)</f>
        <v>2.2352559361823563E-3</v>
      </c>
      <c r="AA473" s="15">
        <f t="shared" si="581"/>
        <v>0.99776474406381765</v>
      </c>
      <c r="AB473" s="68">
        <f>PRODUCT(W$4:W472)</f>
        <v>0.68505419174991444</v>
      </c>
      <c r="AC473" s="15">
        <f>PRODUCT(Y$4:Y472)</f>
        <v>0.87625834539357583</v>
      </c>
      <c r="AD473" s="15">
        <f>PRODUCT(AA$4:AA472)</f>
        <v>0.71580284111433412</v>
      </c>
      <c r="AE473" s="15">
        <f t="shared" si="570"/>
        <v>0.60028445256771346</v>
      </c>
      <c r="AF473" s="15">
        <f t="shared" si="571"/>
        <v>8.4769739182200987E-2</v>
      </c>
      <c r="AG473" s="15">
        <f t="shared" si="572"/>
        <v>2.4820212084094313E-3</v>
      </c>
      <c r="AH473" s="15">
        <f t="shared" si="573"/>
        <v>0.25514781677660836</v>
      </c>
      <c r="AI473" s="15">
        <f t="shared" si="582"/>
        <v>5.9797991473477197E-2</v>
      </c>
      <c r="AJ473" s="15">
        <f t="shared" si="583"/>
        <v>2.8354051285499685E-3</v>
      </c>
      <c r="AK473" s="15">
        <f t="shared" si="574"/>
        <v>1.1806682195033367E-3</v>
      </c>
      <c r="AL473">
        <f>IF(AL472&gt;0,AL472+1,IF(AND(B473="January",C473&gt;=Personal!$G$28,F473&lt;=100,AL472=0),1,0))</f>
        <v>146</v>
      </c>
      <c r="AM473">
        <f t="shared" si="584"/>
        <v>1</v>
      </c>
    </row>
    <row r="474" spans="1:39" x14ac:dyDescent="0.2">
      <c r="A474">
        <f t="shared" si="575"/>
        <v>470</v>
      </c>
      <c r="B474" t="str">
        <f t="shared" si="595"/>
        <v>March</v>
      </c>
      <c r="C474">
        <f t="shared" si="567"/>
        <v>2062</v>
      </c>
      <c r="D474">
        <f t="shared" si="597"/>
        <v>206203</v>
      </c>
      <c r="E474">
        <f t="shared" ref="E474:F474" si="607">E462+1</f>
        <v>81</v>
      </c>
      <c r="F474">
        <f t="shared" si="607"/>
        <v>79</v>
      </c>
      <c r="G474" s="11">
        <f>G473*IF($B474="January",(1+IF(C474&gt;Personal!$L$18+1,Calculations!$B$14,Calculations!$B$13)),1)</f>
        <v>3723.1500897698779</v>
      </c>
      <c r="H474" s="11">
        <f>IF(AND(Career!$F$15="Yes",$E474=62,$E473=61),G474,H473*IF($B474="January",(1+IF(C474&gt;Personal!$L$18+1,Calculations!$C$14,Calculations!$C$13)),1))</f>
        <v>3090.3801413794195</v>
      </c>
      <c r="I474" s="11">
        <f>H474*(1-'Retiree Assumptions'!$F$8)</f>
        <v>2719.5345244138894</v>
      </c>
      <c r="J474" s="11"/>
      <c r="K474">
        <f>IF(OR(AND(L475=0,L474&gt;0,S474=0,S473&gt;0),AND(L474=0,L473&gt;0,S474&gt;0,S473&gt;0),AND(L463=0,L462&gt;0,S462=0),AND(B474="February",C474&gt;=Personal!$G$28,C474&lt;=Personal!$G$28+5,L473&gt;0),AND(B474="February",MOD(C474-Personal!$G$28,5)=0,L473&gt;0)),K473+1,K473)</f>
        <v>8</v>
      </c>
      <c r="L474">
        <f>IF(AND(C474&gt;=Personal!$G$28,MAX(L$5:L473)&lt;$AO$8,OR(S473&gt;0,S474&gt;0)),L473+1,0)</f>
        <v>147</v>
      </c>
      <c r="M474">
        <f>IF(AND(C474&gt;=Personal!$G$28,MAX(L$5:L473)&lt;$AO$8,OR(S473&gt;0,S474&gt;0)),L473+1,"")</f>
        <v>147</v>
      </c>
      <c r="N474">
        <f t="shared" si="577"/>
        <v>2062</v>
      </c>
      <c r="O474">
        <f t="shared" si="578"/>
        <v>79</v>
      </c>
      <c r="P474" s="11">
        <f t="shared" si="586"/>
        <v>32634.41429296667</v>
      </c>
      <c r="Q474" s="11">
        <f>$AD474*I474/(Calculations!$C$18^(A474-1+Calculations!$B$1/30))</f>
        <v>501.03242753557225</v>
      </c>
      <c r="R474" s="11">
        <f>IF(Q474=0,0,SUM(Q474:Q$1071)*I474/Q474)</f>
        <v>338273.54601273948</v>
      </c>
      <c r="S474" s="11">
        <f>IF(S473&gt;0,MAX((S473+I474/2)*(Calculations!$C$18-1)+S473-I474,0),IF(AND(Personal!$G$28=Valuation!C474,Personal!$G$28&gt;Valuation!C473),Personal!$G$26,0))</f>
        <v>11225.498489398389</v>
      </c>
      <c r="T474">
        <f t="shared" si="569"/>
        <v>1</v>
      </c>
      <c r="U474" s="11"/>
      <c r="V474" s="121">
        <f>VLOOKUP(E474,Rates2,5)*VLOOKUP(E474,Mort_Imp_Retirees,C474-'Mort Imp Cume'!$C$4+2)</f>
        <v>4.1389501191243863E-3</v>
      </c>
      <c r="W474" s="15">
        <f t="shared" si="579"/>
        <v>0.99586104988087565</v>
      </c>
      <c r="X474" s="121">
        <f>VLOOKUP(F474,Rates2,6)*VLOOKUP(F474,Mort_Imp_Survivors,C474-'Mort Imp Cume'!$C$4+2)</f>
        <v>1.0167638772563513E-3</v>
      </c>
      <c r="Y474" s="15">
        <f t="shared" si="580"/>
        <v>0.99898323612274365</v>
      </c>
      <c r="Z474" s="121">
        <f>VLOOKUP(F474,Rates2,7)*VLOOKUP(F474,Mort_Imp_Survivors,C474-'Mort Imp Cume'!$C$4+2)</f>
        <v>2.2352559361823563E-3</v>
      </c>
      <c r="AA474" s="15">
        <f t="shared" si="581"/>
        <v>0.99776474406381765</v>
      </c>
      <c r="AB474" s="68">
        <f>PRODUCT(W$4:W473)</f>
        <v>0.68221878662136448</v>
      </c>
      <c r="AC474" s="15">
        <f>PRODUCT(Y$4:Y473)</f>
        <v>0.87536739756083526</v>
      </c>
      <c r="AD474" s="15">
        <f>PRODUCT(AA$4:AA473)</f>
        <v>0.7142028385645971</v>
      </c>
      <c r="AE474" s="15">
        <f t="shared" si="570"/>
        <v>0.59719208381185462</v>
      </c>
      <c r="AF474" s="15">
        <f t="shared" si="571"/>
        <v>8.5026702809509885E-2</v>
      </c>
      <c r="AG474" s="15">
        <f t="shared" si="572"/>
        <v>2.4692350621025711E-3</v>
      </c>
      <c r="AH474" s="15">
        <f t="shared" si="573"/>
        <v>0.25705951731296395</v>
      </c>
      <c r="AI474" s="15">
        <f t="shared" si="582"/>
        <v>6.0721696065671571E-2</v>
      </c>
      <c r="AJ474" s="15">
        <f t="shared" si="583"/>
        <v>2.823669528155391E-3</v>
      </c>
      <c r="AK474" s="15">
        <f t="shared" si="574"/>
        <v>1.1817971506293151E-3</v>
      </c>
      <c r="AL474">
        <f>IF(AL473&gt;0,AL473+1,IF(AND(B474="January",C474&gt;=Personal!$G$28,F474&lt;=100,AL473=0),1,0))</f>
        <v>147</v>
      </c>
      <c r="AM474">
        <f t="shared" si="584"/>
        <v>1</v>
      </c>
    </row>
    <row r="475" spans="1:39" x14ac:dyDescent="0.2">
      <c r="A475">
        <f t="shared" si="575"/>
        <v>471</v>
      </c>
      <c r="B475" t="str">
        <f t="shared" si="595"/>
        <v>April</v>
      </c>
      <c r="C475">
        <f t="shared" si="567"/>
        <v>2062</v>
      </c>
      <c r="D475">
        <f t="shared" si="597"/>
        <v>206204</v>
      </c>
      <c r="E475">
        <f t="shared" ref="E475:F475" si="608">E463+1</f>
        <v>81</v>
      </c>
      <c r="F475">
        <f t="shared" si="608"/>
        <v>79</v>
      </c>
      <c r="G475" s="11">
        <f>G474*IF($B475="January",(1+IF(C475&gt;Personal!$L$18+1,Calculations!$B$14,Calculations!$B$13)),1)</f>
        <v>3723.1500897698779</v>
      </c>
      <c r="H475" s="11">
        <f>IF(AND(Career!$F$15="Yes",$E475=62,$E474=61),G475,H474*IF($B475="January",(1+IF(C475&gt;Personal!$L$18+1,Calculations!$C$14,Calculations!$C$13)),1))</f>
        <v>3090.3801413794195</v>
      </c>
      <c r="I475" s="11">
        <f>H475*(1-'Retiree Assumptions'!$F$8)</f>
        <v>2719.5345244138894</v>
      </c>
      <c r="J475" s="11"/>
      <c r="K475">
        <f>IF(OR(AND(L476=0,L475&gt;0,S475=0,S474&gt;0),AND(L475=0,L474&gt;0,S475&gt;0,S474&gt;0),AND(L464=0,L463&gt;0,S463=0),AND(B475="February",C475&gt;=Personal!$G$28,C475&lt;=Personal!$G$28+5,L474&gt;0),AND(B475="February",MOD(C475-Personal!$G$28,5)=0,L474&gt;0)),K474+1,K474)</f>
        <v>8</v>
      </c>
      <c r="L475">
        <f>IF(AND(C475&gt;=Personal!$G$28,MAX(L$5:L474)&lt;$AO$8,OR(S474&gt;0,S475&gt;0)),L474+1,0)</f>
        <v>148</v>
      </c>
      <c r="M475">
        <f>IF(AND(C475&gt;=Personal!$G$28,MAX(L$5:L474)&lt;$AO$8,OR(S474&gt;0,S475&gt;0)),L474+1,"")</f>
        <v>148</v>
      </c>
      <c r="N475">
        <f t="shared" si="577"/>
        <v>2062</v>
      </c>
      <c r="O475">
        <f t="shared" si="578"/>
        <v>79</v>
      </c>
      <c r="P475" s="11">
        <f t="shared" si="586"/>
        <v>32634.41429296667</v>
      </c>
      <c r="Q475" s="11">
        <f>$AD475*I475/(Calculations!$C$18^(A475-1+Calculations!$B$1/30))</f>
        <v>498.47337597297974</v>
      </c>
      <c r="R475" s="11">
        <f>IF(Q475=0,0,SUM(Q475:Q$1071)*I475/Q475)</f>
        <v>337276.67123069859</v>
      </c>
      <c r="S475" s="11">
        <f>IF(S474&gt;0,MAX((S474+I475/2)*(Calculations!$C$18-1)+S474-I475,0),IF(AND(Personal!$G$28=Valuation!C475,Personal!$G$28&gt;Valuation!C474),Personal!$G$26,0))</f>
        <v>8542.2982134159138</v>
      </c>
      <c r="T475">
        <f t="shared" si="569"/>
        <v>1</v>
      </c>
      <c r="U475" s="11"/>
      <c r="V475" s="121">
        <f>VLOOKUP(E475,Rates2,5)*VLOOKUP(E475,Mort_Imp_Retirees,C475-'Mort Imp Cume'!$C$4+2)</f>
        <v>4.1389501191243863E-3</v>
      </c>
      <c r="W475" s="15">
        <f t="shared" si="579"/>
        <v>0.99586104988087565</v>
      </c>
      <c r="X475" s="121">
        <f>VLOOKUP(F475,Rates2,6)*VLOOKUP(F475,Mort_Imp_Survivors,C475-'Mort Imp Cume'!$C$4+2)</f>
        <v>1.0167638772563513E-3</v>
      </c>
      <c r="Y475" s="15">
        <f t="shared" si="580"/>
        <v>0.99898323612274365</v>
      </c>
      <c r="Z475" s="121">
        <f>VLOOKUP(F475,Rates2,7)*VLOOKUP(F475,Mort_Imp_Survivors,C475-'Mort Imp Cume'!$C$4+2)</f>
        <v>2.2352559361823563E-3</v>
      </c>
      <c r="AA475" s="15">
        <f t="shared" si="581"/>
        <v>0.99776474406381765</v>
      </c>
      <c r="AB475" s="68">
        <f>PRODUCT(W$4:W474)</f>
        <v>0.6793951170932091</v>
      </c>
      <c r="AC475" s="15">
        <f>PRODUCT(Y$4:Y474)</f>
        <v>0.87447735561166751</v>
      </c>
      <c r="AD475" s="15">
        <f>PRODUCT(AA$4:AA474)</f>
        <v>0.71260641243005729</v>
      </c>
      <c r="AE475" s="15">
        <f t="shared" si="570"/>
        <v>0.5941156454111487</v>
      </c>
      <c r="AF475" s="15">
        <f t="shared" si="571"/>
        <v>8.5279471682060404E-2</v>
      </c>
      <c r="AG475" s="15">
        <f t="shared" si="572"/>
        <v>2.4565147837007982E-3</v>
      </c>
      <c r="AH475" s="15">
        <f t="shared" si="573"/>
        <v>0.25895415856304055</v>
      </c>
      <c r="AI475" s="15">
        <f t="shared" si="582"/>
        <v>6.1650724343750352E-2</v>
      </c>
      <c r="AJ475" s="15">
        <f t="shared" si="583"/>
        <v>2.8119825008254642E-3</v>
      </c>
      <c r="AK475" s="15">
        <f t="shared" si="574"/>
        <v>1.1829041472940427E-3</v>
      </c>
      <c r="AL475">
        <f>IF(AL474&gt;0,AL474+1,IF(AND(B475="January",C475&gt;=Personal!$G$28,F475&lt;=100,AL474=0),1,0))</f>
        <v>148</v>
      </c>
      <c r="AM475">
        <f t="shared" si="584"/>
        <v>1</v>
      </c>
    </row>
    <row r="476" spans="1:39" x14ac:dyDescent="0.2">
      <c r="A476">
        <f t="shared" si="575"/>
        <v>472</v>
      </c>
      <c r="B476" t="str">
        <f t="shared" si="595"/>
        <v>May</v>
      </c>
      <c r="C476">
        <f t="shared" si="567"/>
        <v>2062</v>
      </c>
      <c r="D476">
        <f t="shared" si="597"/>
        <v>206205</v>
      </c>
      <c r="E476">
        <f t="shared" ref="E476:F476" si="609">E464+1</f>
        <v>81</v>
      </c>
      <c r="F476">
        <f t="shared" si="609"/>
        <v>79</v>
      </c>
      <c r="G476" s="11">
        <f>G475*IF($B476="January",(1+IF(C476&gt;Personal!$L$18+1,Calculations!$B$14,Calculations!$B$13)),1)</f>
        <v>3723.1500897698779</v>
      </c>
      <c r="H476" s="11">
        <f>IF(AND(Career!$F$15="Yes",$E476=62,$E475=61),G476,H475*IF($B476="January",(1+IF(C476&gt;Personal!$L$18+1,Calculations!$C$14,Calculations!$C$13)),1))</f>
        <v>3090.3801413794195</v>
      </c>
      <c r="I476" s="11">
        <f>H476*(1-'Retiree Assumptions'!$F$8)</f>
        <v>2719.5345244138894</v>
      </c>
      <c r="J476" s="11"/>
      <c r="K476">
        <f>IF(OR(AND(L477=0,L476&gt;0,S476=0,S475&gt;0),AND(L476=0,L475&gt;0,S476&gt;0,S475&gt;0),AND(L465=0,L464&gt;0,S464=0),AND(B476="February",C476&gt;=Personal!$G$28,C476&lt;=Personal!$G$28+5,L475&gt;0),AND(B476="February",MOD(C476-Personal!$G$28,5)=0,L475&gt;0)),K475+1,K475)</f>
        <v>8</v>
      </c>
      <c r="L476">
        <f>IF(AND(C476&gt;=Personal!$G$28,MAX(L$5:L475)&lt;$AO$8,OR(S475&gt;0,S476&gt;0)),L475+1,0)</f>
        <v>149</v>
      </c>
      <c r="M476">
        <f>IF(AND(C476&gt;=Personal!$G$28,MAX(L$5:L475)&lt;$AO$8,OR(S475&gt;0,S476&gt;0)),L475+1,"")</f>
        <v>149</v>
      </c>
      <c r="N476">
        <f t="shared" si="577"/>
        <v>2062</v>
      </c>
      <c r="O476">
        <f t="shared" si="578"/>
        <v>79</v>
      </c>
      <c r="P476" s="11">
        <f t="shared" si="586"/>
        <v>32634.41429296667</v>
      </c>
      <c r="Q476" s="11">
        <f>$AD476*I476/(Calculations!$C$18^(A476-1+Calculations!$B$1/30))</f>
        <v>495.92739491149672</v>
      </c>
      <c r="R476" s="11">
        <f>IF(Q476=0,0,SUM(Q476:Q$1071)*I476/Q476)</f>
        <v>336274.67871500994</v>
      </c>
      <c r="S476" s="11">
        <f>IF(S475&gt;0,MAX((S475+I476/2)*(Calculations!$C$18-1)+S475-I476,0),IF(AND(Personal!$G$28=Valuation!C476,Personal!$G$28&gt;Valuation!C475),Personal!$G$26,0))</f>
        <v>5851.3514132564378</v>
      </c>
      <c r="T476">
        <f t="shared" si="569"/>
        <v>1</v>
      </c>
      <c r="U476" s="11"/>
      <c r="V476" s="121">
        <f>VLOOKUP(E476,Rates2,5)*VLOOKUP(E476,Mort_Imp_Retirees,C476-'Mort Imp Cume'!$C$4+2)</f>
        <v>4.1389501191243863E-3</v>
      </c>
      <c r="W476" s="15">
        <f t="shared" si="579"/>
        <v>0.99586104988087565</v>
      </c>
      <c r="X476" s="121">
        <f>VLOOKUP(F476,Rates2,6)*VLOOKUP(F476,Mort_Imp_Survivors,C476-'Mort Imp Cume'!$C$4+2)</f>
        <v>1.0167638772563513E-3</v>
      </c>
      <c r="Y476" s="15">
        <f t="shared" si="580"/>
        <v>0.99898323612274365</v>
      </c>
      <c r="Z476" s="121">
        <f>VLOOKUP(F476,Rates2,7)*VLOOKUP(F476,Mort_Imp_Survivors,C476-'Mort Imp Cume'!$C$4+2)</f>
        <v>2.2352559361823563E-3</v>
      </c>
      <c r="AA476" s="15">
        <f t="shared" si="581"/>
        <v>0.99776474406381765</v>
      </c>
      <c r="AB476" s="68">
        <f>PRODUCT(W$4:W475)</f>
        <v>0.67658313459238362</v>
      </c>
      <c r="AC476" s="15">
        <f>PRODUCT(Y$4:Y475)</f>
        <v>0.87358821862500291</v>
      </c>
      <c r="AD476" s="15">
        <f>PRODUCT(AA$4:AA475)</f>
        <v>0.7110135547165114</v>
      </c>
      <c r="AE476" s="15">
        <f t="shared" si="570"/>
        <v>0.59105505530028102</v>
      </c>
      <c r="AF476" s="15">
        <f t="shared" si="571"/>
        <v>8.5528079292102627E-2</v>
      </c>
      <c r="AG476" s="15">
        <f t="shared" si="572"/>
        <v>2.4438600338852262E-3</v>
      </c>
      <c r="AH476" s="15">
        <f t="shared" si="573"/>
        <v>0.26083184452661418</v>
      </c>
      <c r="AI476" s="15">
        <f t="shared" si="582"/>
        <v>6.2585020881002207E-2</v>
      </c>
      <c r="AJ476" s="15">
        <f t="shared" si="583"/>
        <v>2.800343845518697E-3</v>
      </c>
      <c r="AK476" s="15">
        <f t="shared" si="574"/>
        <v>1.1839893585225887E-3</v>
      </c>
      <c r="AL476">
        <f>IF(AL475&gt;0,AL475+1,IF(AND(B476="January",C476&gt;=Personal!$G$28,F476&lt;=100,AL475=0),1,0))</f>
        <v>149</v>
      </c>
      <c r="AM476">
        <f t="shared" si="584"/>
        <v>1</v>
      </c>
    </row>
    <row r="477" spans="1:39" x14ac:dyDescent="0.2">
      <c r="A477">
        <f t="shared" si="575"/>
        <v>473</v>
      </c>
      <c r="B477" t="str">
        <f t="shared" si="595"/>
        <v>June</v>
      </c>
      <c r="C477">
        <f t="shared" si="567"/>
        <v>2062</v>
      </c>
      <c r="D477">
        <f t="shared" si="597"/>
        <v>206206</v>
      </c>
      <c r="E477">
        <f t="shared" ref="E477:F477" si="610">E465+1</f>
        <v>81</v>
      </c>
      <c r="F477">
        <f t="shared" si="610"/>
        <v>79</v>
      </c>
      <c r="G477" s="11">
        <f>G476*IF($B477="January",(1+IF(C477&gt;Personal!$L$18+1,Calculations!$B$14,Calculations!$B$13)),1)</f>
        <v>3723.1500897698779</v>
      </c>
      <c r="H477" s="11">
        <f>IF(AND(Career!$F$15="Yes",$E477=62,$E476=61),G477,H476*IF($B477="January",(1+IF(C477&gt;Personal!$L$18+1,Calculations!$C$14,Calculations!$C$13)),1))</f>
        <v>3090.3801413794195</v>
      </c>
      <c r="I477" s="11">
        <f>H477*(1-'Retiree Assumptions'!$F$8)</f>
        <v>2719.5345244138894</v>
      </c>
      <c r="J477" s="11"/>
      <c r="K477">
        <f>IF(OR(AND(L478=0,L477&gt;0,S477=0,S476&gt;0),AND(L477=0,L476&gt;0,S477&gt;0,S476&gt;0),AND(L466=0,L465&gt;0,S465=0),AND(B477="February",C477&gt;=Personal!$G$28,C477&lt;=Personal!$G$28+5,L476&gt;0),AND(B477="February",MOD(C477-Personal!$G$28,5)=0,L476&gt;0)),K476+1,K476)</f>
        <v>8</v>
      </c>
      <c r="L477">
        <f>IF(AND(C477&gt;=Personal!$G$28,MAX(L$5:L476)&lt;$AO$8,OR(S476&gt;0,S477&gt;0)),L476+1,0)</f>
        <v>150</v>
      </c>
      <c r="M477">
        <f>IF(AND(C477&gt;=Personal!$G$28,MAX(L$5:L476)&lt;$AO$8,OR(S476&gt;0,S477&gt;0)),L476+1,"")</f>
        <v>150</v>
      </c>
      <c r="N477">
        <f t="shared" si="577"/>
        <v>2062</v>
      </c>
      <c r="O477">
        <f t="shared" si="578"/>
        <v>79</v>
      </c>
      <c r="P477" s="11">
        <f t="shared" si="586"/>
        <v>32634.41429296667</v>
      </c>
      <c r="Q477" s="11">
        <f>$AD477*I477/(Calculations!$C$18^(A477-1+Calculations!$B$1/30))</f>
        <v>493.39441759279691</v>
      </c>
      <c r="R477" s="11">
        <f>IF(Q477=0,0,SUM(Q477:Q$1071)*I477/Q477)</f>
        <v>335267.54219236615</v>
      </c>
      <c r="S477" s="11">
        <f>IF(S476&gt;0,MAX((S476+I477/2)*(Calculations!$C$18-1)+S476-I477,0),IF(AND(Personal!$G$28=Valuation!C477,Personal!$G$28&gt;Valuation!C476),Personal!$G$26,0))</f>
        <v>3152.6357243438383</v>
      </c>
      <c r="T477">
        <f t="shared" si="569"/>
        <v>1</v>
      </c>
      <c r="U477" s="11"/>
      <c r="V477" s="121">
        <f>VLOOKUP(E477,Rates2,5)*VLOOKUP(E477,Mort_Imp_Retirees,C477-'Mort Imp Cume'!$C$4+2)</f>
        <v>4.1389501191243863E-3</v>
      </c>
      <c r="W477" s="15">
        <f t="shared" si="579"/>
        <v>0.99586104988087565</v>
      </c>
      <c r="X477" s="121">
        <f>VLOOKUP(F477,Rates2,6)*VLOOKUP(F477,Mort_Imp_Survivors,C477-'Mort Imp Cume'!$C$4+2)</f>
        <v>1.0167638772563513E-3</v>
      </c>
      <c r="Y477" s="15">
        <f t="shared" si="580"/>
        <v>0.99898323612274365</v>
      </c>
      <c r="Z477" s="121">
        <f>VLOOKUP(F477,Rates2,7)*VLOOKUP(F477,Mort_Imp_Survivors,C477-'Mort Imp Cume'!$C$4+2)</f>
        <v>2.2352559361823563E-3</v>
      </c>
      <c r="AA477" s="15">
        <f t="shared" si="581"/>
        <v>0.99776474406381765</v>
      </c>
      <c r="AB477" s="68">
        <f>PRODUCT(W$4:W476)</f>
        <v>0.67378279074686498</v>
      </c>
      <c r="AC477" s="15">
        <f>PRODUCT(Y$4:Y476)</f>
        <v>0.87269998568070828</v>
      </c>
      <c r="AD477" s="15">
        <f>PRODUCT(AA$4:AA476)</f>
        <v>0.70942425744762516</v>
      </c>
      <c r="AE477" s="15">
        <f t="shared" si="570"/>
        <v>0.58801023183669676</v>
      </c>
      <c r="AF477" s="15">
        <f t="shared" si="571"/>
        <v>8.5772558910168245E-2</v>
      </c>
      <c r="AG477" s="15">
        <f t="shared" si="572"/>
        <v>2.4312704750849732E-3</v>
      </c>
      <c r="AH477" s="15">
        <f t="shared" si="573"/>
        <v>0.26269267863167595</v>
      </c>
      <c r="AI477" s="15">
        <f t="shared" si="582"/>
        <v>6.3524530621459074E-2</v>
      </c>
      <c r="AJ477" s="15">
        <f t="shared" si="583"/>
        <v>2.7887533620256982E-3</v>
      </c>
      <c r="AK477" s="15">
        <f t="shared" si="574"/>
        <v>1.1850529324917835E-3</v>
      </c>
      <c r="AL477">
        <f>IF(AL476&gt;0,AL476+1,IF(AND(B477="January",C477&gt;=Personal!$G$28,F477&lt;=100,AL476=0),1,0))</f>
        <v>150</v>
      </c>
      <c r="AM477">
        <f t="shared" si="584"/>
        <v>1</v>
      </c>
    </row>
    <row r="478" spans="1:39" x14ac:dyDescent="0.2">
      <c r="A478">
        <f t="shared" si="575"/>
        <v>474</v>
      </c>
      <c r="B478" t="str">
        <f t="shared" si="595"/>
        <v>July</v>
      </c>
      <c r="C478">
        <f t="shared" si="567"/>
        <v>2062</v>
      </c>
      <c r="D478">
        <f t="shared" si="597"/>
        <v>206207</v>
      </c>
      <c r="E478">
        <f t="shared" ref="E478:F478" si="611">E466+1</f>
        <v>81</v>
      </c>
      <c r="F478">
        <f t="shared" si="611"/>
        <v>79</v>
      </c>
      <c r="G478" s="11">
        <f>G477*IF($B478="January",(1+IF(C478&gt;Personal!$L$18+1,Calculations!$B$14,Calculations!$B$13)),1)</f>
        <v>3723.1500897698779</v>
      </c>
      <c r="H478" s="11">
        <f>IF(AND(Career!$F$15="Yes",$E478=62,$E477=61),G478,H477*IF($B478="January",(1+IF(C478&gt;Personal!$L$18+1,Calculations!$C$14,Calculations!$C$13)),1))</f>
        <v>3090.3801413794195</v>
      </c>
      <c r="I478" s="11">
        <f>H478*(1-'Retiree Assumptions'!$F$8)</f>
        <v>2719.5345244138894</v>
      </c>
      <c r="J478" s="11"/>
      <c r="K478">
        <f>IF(OR(AND(L479=0,L478&gt;0,S478=0,S477&gt;0),AND(L478=0,L477&gt;0,S478&gt;0,S477&gt;0),AND(L467=0,L466&gt;0,S466=0),AND(B478="February",C478&gt;=Personal!$G$28,C478&lt;=Personal!$G$28+5,L477&gt;0),AND(B478="February",MOD(C478-Personal!$G$28,5)=0,L477&gt;0)),K477+1,K477)</f>
        <v>8</v>
      </c>
      <c r="L478">
        <f>IF(AND(C478&gt;=Personal!$G$28,MAX(L$5:L477)&lt;$AO$8,OR(S477&gt;0,S478&gt;0)),L477+1,0)</f>
        <v>151</v>
      </c>
      <c r="M478">
        <f>IF(AND(C478&gt;=Personal!$G$28,MAX(L$5:L477)&lt;$AO$8,OR(S477&gt;0,S478&gt;0)),L477+1,"")</f>
        <v>151</v>
      </c>
      <c r="N478">
        <f t="shared" si="577"/>
        <v>2062</v>
      </c>
      <c r="O478">
        <f t="shared" si="578"/>
        <v>79</v>
      </c>
      <c r="P478" s="11">
        <f t="shared" si="586"/>
        <v>32634.41429296667</v>
      </c>
      <c r="Q478" s="11">
        <f>$AD478*I478/(Calculations!$C$18^(A478-1+Calculations!$B$1/30))</f>
        <v>490.87437759952593</v>
      </c>
      <c r="R478" s="11">
        <f>IF(Q478=0,0,SUM(Q478:Q$1071)*I478/Q478)</f>
        <v>334255.23525457829</v>
      </c>
      <c r="S478" s="11">
        <f>IF(S477&gt;0,MAX((S477+I478/2)*(Calculations!$C$18-1)+S477-I478,0),IF(AND(Personal!$G$28=Valuation!C478,Personal!$G$28&gt;Valuation!C477),Personal!$G$26,0))</f>
        <v>446.1287175344205</v>
      </c>
      <c r="T478">
        <f t="shared" si="569"/>
        <v>1</v>
      </c>
      <c r="U478" s="11"/>
      <c r="V478" s="121">
        <f>VLOOKUP(E478,Rates2,5)*VLOOKUP(E478,Mort_Imp_Retirees,C478-'Mort Imp Cume'!$C$4+2)</f>
        <v>4.1389501191243863E-3</v>
      </c>
      <c r="W478" s="15">
        <f t="shared" si="579"/>
        <v>0.99586104988087565</v>
      </c>
      <c r="X478" s="121">
        <f>VLOOKUP(F478,Rates2,6)*VLOOKUP(F478,Mort_Imp_Survivors,C478-'Mort Imp Cume'!$C$4+2)</f>
        <v>1.0167638772563513E-3</v>
      </c>
      <c r="Y478" s="15">
        <f t="shared" si="580"/>
        <v>0.99898323612274365</v>
      </c>
      <c r="Z478" s="121">
        <f>VLOOKUP(F478,Rates2,7)*VLOOKUP(F478,Mort_Imp_Survivors,C478-'Mort Imp Cume'!$C$4+2)</f>
        <v>2.2352559361823563E-3</v>
      </c>
      <c r="AA478" s="15">
        <f t="shared" si="581"/>
        <v>0.99776474406381765</v>
      </c>
      <c r="AB478" s="68">
        <f>PRODUCT(W$4:W477)</f>
        <v>0.67099403738483931</v>
      </c>
      <c r="AC478" s="15">
        <f>PRODUCT(Y$4:Y477)</f>
        <v>0.87181265585958601</v>
      </c>
      <c r="AD478" s="15">
        <f>PRODUCT(AA$4:AA477)</f>
        <v>0.70783851266489362</v>
      </c>
      <c r="AE478" s="15">
        <f t="shared" si="570"/>
        <v>0.58498109379842311</v>
      </c>
      <c r="AF478" s="15">
        <f t="shared" si="571"/>
        <v>8.6012943586416216E-2</v>
      </c>
      <c r="AG478" s="15">
        <f t="shared" si="572"/>
        <v>2.4187457714681549E-3</v>
      </c>
      <c r="AH478" s="15">
        <f t="shared" si="573"/>
        <v>0.26453676373745783</v>
      </c>
      <c r="AI478" s="15">
        <f t="shared" si="582"/>
        <v>6.446919887770286E-2</v>
      </c>
      <c r="AJ478" s="15">
        <f t="shared" si="583"/>
        <v>2.7772108509657337E-3</v>
      </c>
      <c r="AK478" s="15">
        <f t="shared" si="574"/>
        <v>1.1860950165347682E-3</v>
      </c>
      <c r="AL478">
        <f>IF(AL477&gt;0,AL477+1,IF(AND(B478="January",C478&gt;=Personal!$G$28,F478&lt;=100,AL477=0),1,0))</f>
        <v>151</v>
      </c>
      <c r="AM478">
        <f t="shared" si="584"/>
        <v>1</v>
      </c>
    </row>
    <row r="479" spans="1:39" x14ac:dyDescent="0.2">
      <c r="A479">
        <f t="shared" si="575"/>
        <v>475</v>
      </c>
      <c r="B479" t="str">
        <f t="shared" si="595"/>
        <v>August</v>
      </c>
      <c r="C479">
        <f t="shared" si="567"/>
        <v>2062</v>
      </c>
      <c r="D479">
        <f t="shared" si="597"/>
        <v>206208</v>
      </c>
      <c r="E479">
        <f t="shared" ref="E479:F479" si="612">E467+1</f>
        <v>81</v>
      </c>
      <c r="F479">
        <f t="shared" si="612"/>
        <v>79</v>
      </c>
      <c r="G479" s="11">
        <f>G478*IF($B479="January",(1+IF(C479&gt;Personal!$L$18+1,Calculations!$B$14,Calculations!$B$13)),1)</f>
        <v>3723.1500897698779</v>
      </c>
      <c r="H479" s="11">
        <f>IF(AND(Career!$F$15="Yes",$E479=62,$E478=61),G479,H478*IF($B479="January",(1+IF(C479&gt;Personal!$L$18+1,Calculations!$C$14,Calculations!$C$13)),1))</f>
        <v>3090.3801413794195</v>
      </c>
      <c r="I479" s="11">
        <f>H479*(1-'Retiree Assumptions'!$F$8)</f>
        <v>2719.5345244138894</v>
      </c>
      <c r="J479" s="11"/>
      <c r="K479">
        <f>IF(OR(AND(L480=0,L479&gt;0,S479=0,S478&gt;0),AND(L479=0,L478&gt;0,S479&gt;0,S478&gt;0),AND(L468=0,L467&gt;0,S467=0),AND(B479="February",C479&gt;=Personal!$G$28,C479&lt;=Personal!$G$28+5,L478&gt;0),AND(B479="February",MOD(C479-Personal!$G$28,5)=0,L478&gt;0)),K478+1,K478)</f>
        <v>9</v>
      </c>
      <c r="L479">
        <f>IF(AND(C479&gt;=Personal!$G$28,MAX(L$5:L478)&lt;$AO$8,OR(S478&gt;0,S479&gt;0)),L478+1,0)</f>
        <v>152</v>
      </c>
      <c r="M479">
        <f>IF(AND(C479&gt;=Personal!$G$28,MAX(L$5:L478)&lt;$AO$8,OR(S478&gt;0,S479&gt;0)),L478+1,"")</f>
        <v>152</v>
      </c>
      <c r="N479">
        <f t="shared" si="577"/>
        <v>2062</v>
      </c>
      <c r="O479">
        <f t="shared" si="578"/>
        <v>79</v>
      </c>
      <c r="P479" s="11">
        <f t="shared" si="586"/>
        <v>32634.41429296667</v>
      </c>
      <c r="Q479" s="11">
        <f>$AD479*I479/(Calculations!$C$18^(A479-1+Calculations!$B$1/30))</f>
        <v>488.36720885355993</v>
      </c>
      <c r="R479" s="11">
        <f>IF(Q479=0,0,SUM(Q479:Q$1071)*I479/Q479)</f>
        <v>333237.73135788389</v>
      </c>
      <c r="S479" s="11">
        <f>IF(S478&gt;0,MAX((S478+I479/2)*(Calculations!$C$18-1)+S478-I479,0),IF(AND(Personal!$G$28=Valuation!C479,Personal!$G$28&gt;Valuation!C478),Personal!$G$26,0))</f>
        <v>0</v>
      </c>
      <c r="T479">
        <f t="shared" si="569"/>
        <v>1</v>
      </c>
      <c r="U479" s="11"/>
      <c r="V479" s="121">
        <f>VLOOKUP(E479,Rates2,5)*VLOOKUP(E479,Mort_Imp_Retirees,C479-'Mort Imp Cume'!$C$4+2)</f>
        <v>4.1389501191243863E-3</v>
      </c>
      <c r="W479" s="15">
        <f t="shared" si="579"/>
        <v>0.99586104988087565</v>
      </c>
      <c r="X479" s="121">
        <f>VLOOKUP(F479,Rates2,6)*VLOOKUP(F479,Mort_Imp_Survivors,C479-'Mort Imp Cume'!$C$4+2)</f>
        <v>1.0167638772563513E-3</v>
      </c>
      <c r="Y479" s="15">
        <f t="shared" si="580"/>
        <v>0.99898323612274365</v>
      </c>
      <c r="Z479" s="121">
        <f>VLOOKUP(F479,Rates2,7)*VLOOKUP(F479,Mort_Imp_Survivors,C479-'Mort Imp Cume'!$C$4+2)</f>
        <v>2.2352559361823563E-3</v>
      </c>
      <c r="AA479" s="15">
        <f t="shared" si="581"/>
        <v>0.99776474406381765</v>
      </c>
      <c r="AB479" s="68">
        <f>PRODUCT(W$4:W478)</f>
        <v>0.6682168265338736</v>
      </c>
      <c r="AC479" s="15">
        <f>PRODUCT(Y$4:Y478)</f>
        <v>0.87092622824337307</v>
      </c>
      <c r="AD479" s="15">
        <f>PRODUCT(AA$4:AA478)</f>
        <v>0.7062563124276009</v>
      </c>
      <c r="AE479" s="15">
        <f t="shared" si="570"/>
        <v>0.58196756038190278</v>
      </c>
      <c r="AF479" s="15">
        <f t="shared" si="571"/>
        <v>8.6249266151970774E-2</v>
      </c>
      <c r="AG479" s="15">
        <f t="shared" si="572"/>
        <v>2.4062855889329252E-3</v>
      </c>
      <c r="AH479" s="15">
        <f t="shared" si="573"/>
        <v>0.26636420213744338</v>
      </c>
      <c r="AI479" s="15">
        <f t="shared" si="582"/>
        <v>6.5418971328683073E-2</v>
      </c>
      <c r="AJ479" s="15">
        <f t="shared" si="583"/>
        <v>2.7657161137832954E-3</v>
      </c>
      <c r="AK479" s="15">
        <f t="shared" si="574"/>
        <v>1.1871157571455206E-3</v>
      </c>
      <c r="AL479">
        <f>IF(AL478&gt;0,AL478+1,IF(AND(B479="January",C479&gt;=Personal!$G$28,F479&lt;=100,AL478=0),1,0))</f>
        <v>152</v>
      </c>
      <c r="AM479">
        <f t="shared" si="584"/>
        <v>1</v>
      </c>
    </row>
    <row r="480" spans="1:39" x14ac:dyDescent="0.2">
      <c r="A480">
        <f t="shared" si="575"/>
        <v>476</v>
      </c>
      <c r="B480" t="str">
        <f t="shared" si="595"/>
        <v>September</v>
      </c>
      <c r="C480">
        <f t="shared" si="567"/>
        <v>2062</v>
      </c>
      <c r="D480">
        <f t="shared" si="597"/>
        <v>206209</v>
      </c>
      <c r="E480">
        <f t="shared" ref="E480:F480" si="613">E468+1</f>
        <v>81</v>
      </c>
      <c r="F480">
        <f t="shared" si="613"/>
        <v>79</v>
      </c>
      <c r="G480" s="11">
        <f>G479*IF($B480="January",(1+IF(C480&gt;Personal!$L$18+1,Calculations!$B$14,Calculations!$B$13)),1)</f>
        <v>3723.1500897698779</v>
      </c>
      <c r="H480" s="11">
        <f>IF(AND(Career!$F$15="Yes",$E480=62,$E479=61),G480,H479*IF($B480="January",(1+IF(C480&gt;Personal!$L$18+1,Calculations!$C$14,Calculations!$C$13)),1))</f>
        <v>3090.3801413794195</v>
      </c>
      <c r="I480" s="11">
        <f>H480*(1-'Retiree Assumptions'!$F$8)</f>
        <v>2719.5345244138894</v>
      </c>
      <c r="J480" s="11"/>
      <c r="K480">
        <f>IF(OR(AND(L481=0,L480&gt;0,S480=0,S479&gt;0),AND(L480=0,L479&gt;0,S480&gt;0,S479&gt;0),AND(L469=0,L468&gt;0,S468=0),AND(B480="February",C480&gt;=Personal!$G$28,C480&lt;=Personal!$G$28+5,L479&gt;0),AND(B480="February",MOD(C480-Personal!$G$28,5)=0,L479&gt;0)),K479+1,K479)</f>
        <v>9</v>
      </c>
      <c r="L480">
        <f>IF(AND(C480&gt;=Personal!$G$28,MAX(L$5:L479)&lt;$AO$8,OR(S479&gt;0,S480&gt;0)),L479+1,0)</f>
        <v>0</v>
      </c>
      <c r="M480" t="str">
        <f>IF(AND(C480&gt;=Personal!$G$28,MAX(L$5:L479)&lt;$AO$8,OR(S479&gt;0,S480&gt;0)),L479+1,"")</f>
        <v/>
      </c>
      <c r="N480">
        <f t="shared" si="577"/>
        <v>2062</v>
      </c>
      <c r="O480">
        <f t="shared" si="578"/>
        <v>79</v>
      </c>
      <c r="P480" s="11">
        <f t="shared" si="586"/>
        <v>32634.41429296667</v>
      </c>
      <c r="Q480" s="11">
        <f>$AD480*I480/(Calculations!$C$18^(A480-1+Calculations!$B$1/30))</f>
        <v>485.87284561427253</v>
      </c>
      <c r="R480" s="11">
        <f>IF(Q480=0,0,SUM(Q480:Q$1071)*I480/Q480)</f>
        <v>332215.00382225047</v>
      </c>
      <c r="S480" s="11">
        <f>IF(S479&gt;0,MAX((S479+I480/2)*(Calculations!$C$18-1)+S479-I480,0),IF(AND(Personal!$G$28=Valuation!C480,Personal!$G$28&gt;Valuation!C479),Personal!$G$26,0))</f>
        <v>0</v>
      </c>
      <c r="T480">
        <f t="shared" si="569"/>
        <v>2</v>
      </c>
      <c r="U480" s="11"/>
      <c r="V480" s="121">
        <f>VLOOKUP(E480,Rates2,5)*VLOOKUP(E480,Mort_Imp_Retirees,C480-'Mort Imp Cume'!$C$4+2)</f>
        <v>4.1389501191243863E-3</v>
      </c>
      <c r="W480" s="15">
        <f t="shared" si="579"/>
        <v>0.99586104988087565</v>
      </c>
      <c r="X480" s="121">
        <f>VLOOKUP(F480,Rates2,6)*VLOOKUP(F480,Mort_Imp_Survivors,C480-'Mort Imp Cume'!$C$4+2)</f>
        <v>1.0167638772563513E-3</v>
      </c>
      <c r="Y480" s="15">
        <f t="shared" si="580"/>
        <v>0.99898323612274365</v>
      </c>
      <c r="Z480" s="121">
        <f>VLOOKUP(F480,Rates2,7)*VLOOKUP(F480,Mort_Imp_Survivors,C480-'Mort Imp Cume'!$C$4+2)</f>
        <v>2.2352559361823563E-3</v>
      </c>
      <c r="AA480" s="15">
        <f t="shared" si="581"/>
        <v>0.99776474406381765</v>
      </c>
      <c r="AB480" s="68">
        <f>PRODUCT(W$4:W479)</f>
        <v>0.66545111042009031</v>
      </c>
      <c r="AC480" s="15">
        <f>PRODUCT(Y$4:Y479)</f>
        <v>0.87004070191474003</v>
      </c>
      <c r="AD480" s="15">
        <f>PRODUCT(AA$4:AA479)</f>
        <v>0.70467764881278083</v>
      </c>
      <c r="AE480" s="15">
        <f t="shared" si="570"/>
        <v>0.57896955119983851</v>
      </c>
      <c r="AF480" s="15">
        <f t="shared" si="571"/>
        <v>8.6481559220251761E-2</v>
      </c>
      <c r="AG480" s="15">
        <f t="shared" si="572"/>
        <v>2.3938895950985687E-3</v>
      </c>
      <c r="AH480" s="15">
        <f t="shared" si="573"/>
        <v>0.26817509556236208</v>
      </c>
      <c r="AI480" s="15">
        <f t="shared" si="582"/>
        <v>6.6373794017547671E-2</v>
      </c>
      <c r="AJ480" s="15">
        <f t="shared" si="583"/>
        <v>2.7542689527446881E-3</v>
      </c>
      <c r="AK480" s="15">
        <f t="shared" si="574"/>
        <v>1.188115299983358E-3</v>
      </c>
      <c r="AL480">
        <f>IF(AL479&gt;0,AL479+1,IF(AND(B480="January",C480&gt;=Personal!$G$28,F480&lt;=100,AL479=0),1,0))</f>
        <v>153</v>
      </c>
      <c r="AM480">
        <f t="shared" si="584"/>
        <v>1</v>
      </c>
    </row>
    <row r="481" spans="1:39" x14ac:dyDescent="0.2">
      <c r="A481">
        <f t="shared" si="575"/>
        <v>477</v>
      </c>
      <c r="B481" t="str">
        <f t="shared" si="595"/>
        <v>October</v>
      </c>
      <c r="C481">
        <f t="shared" si="567"/>
        <v>2062</v>
      </c>
      <c r="D481">
        <f t="shared" si="597"/>
        <v>206210</v>
      </c>
      <c r="E481">
        <f t="shared" ref="E481:F481" si="614">E469+1</f>
        <v>81</v>
      </c>
      <c r="F481">
        <f t="shared" si="614"/>
        <v>79</v>
      </c>
      <c r="G481" s="11">
        <f>G480*IF($B481="January",(1+IF(C481&gt;Personal!$L$18+1,Calculations!$B$14,Calculations!$B$13)),1)</f>
        <v>3723.1500897698779</v>
      </c>
      <c r="H481" s="11">
        <f>IF(AND(Career!$F$15="Yes",$E481=62,$E480=61),G481,H480*IF($B481="January",(1+IF(C481&gt;Personal!$L$18+1,Calculations!$C$14,Calculations!$C$13)),1))</f>
        <v>3090.3801413794195</v>
      </c>
      <c r="I481" s="11">
        <f>H481*(1-'Retiree Assumptions'!$F$8)</f>
        <v>2719.5345244138894</v>
      </c>
      <c r="J481" s="11"/>
      <c r="K481">
        <f>IF(OR(AND(L482=0,L481&gt;0,S481=0,S480&gt;0),AND(L481=0,L480&gt;0,S481&gt;0,S480&gt;0),AND(L470=0,L469&gt;0,S469=0),AND(B481="February",C481&gt;=Personal!$G$28,C481&lt;=Personal!$G$28+5,L480&gt;0),AND(B481="February",MOD(C481-Personal!$G$28,5)=0,L480&gt;0)),K480+1,K480)</f>
        <v>9</v>
      </c>
      <c r="L481">
        <f>IF(AND(C481&gt;=Personal!$G$28,MAX(L$5:L480)&lt;$AO$8,OR(S480&gt;0,S481&gt;0)),L480+1,0)</f>
        <v>0</v>
      </c>
      <c r="M481" t="str">
        <f>IF(AND(C481&gt;=Personal!$G$28,MAX(L$5:L480)&lt;$AO$8,OR(S480&gt;0,S481&gt;0)),L480+1,"")</f>
        <v/>
      </c>
      <c r="N481">
        <f t="shared" si="577"/>
        <v>2062</v>
      </c>
      <c r="O481">
        <f t="shared" si="578"/>
        <v>79</v>
      </c>
      <c r="P481" s="11">
        <f t="shared" si="586"/>
        <v>32634.41429296667</v>
      </c>
      <c r="Q481" s="11">
        <f>$AD481*I481/(Calculations!$C$18^(A481-1+Calculations!$B$1/30))</f>
        <v>483.39122247681166</v>
      </c>
      <c r="R481" s="11">
        <f>IF(Q481=0,0,SUM(Q481:Q$1071)*I481/Q481)</f>
        <v>331187.02583067637</v>
      </c>
      <c r="S481" s="11">
        <f>IF(S480&gt;0,MAX((S480+I481/2)*(Calculations!$C$18-1)+S480-I481,0),IF(AND(Personal!$G$28=Valuation!C481,Personal!$G$28&gt;Valuation!C480),Personal!$G$26,0))</f>
        <v>0</v>
      </c>
      <c r="T481">
        <f t="shared" si="569"/>
        <v>2</v>
      </c>
      <c r="U481" s="11"/>
      <c r="V481" s="121">
        <f>VLOOKUP(E481,Rates2,5)*VLOOKUP(E481,Mort_Imp_Retirees,C481-'Mort Imp Cume'!$C$4+2)</f>
        <v>4.1389501191243863E-3</v>
      </c>
      <c r="W481" s="15">
        <f t="shared" si="579"/>
        <v>0.99586104988087565</v>
      </c>
      <c r="X481" s="121">
        <f>VLOOKUP(F481,Rates2,6)*VLOOKUP(F481,Mort_Imp_Survivors,C481-'Mort Imp Cume'!$C$4+2)</f>
        <v>1.0167638772563513E-3</v>
      </c>
      <c r="Y481" s="15">
        <f t="shared" si="580"/>
        <v>0.99898323612274365</v>
      </c>
      <c r="Z481" s="121">
        <f>VLOOKUP(F481,Rates2,7)*VLOOKUP(F481,Mort_Imp_Survivors,C481-'Mort Imp Cume'!$C$4+2)</f>
        <v>2.2352559361823563E-3</v>
      </c>
      <c r="AA481" s="15">
        <f t="shared" si="581"/>
        <v>0.99776474406381765</v>
      </c>
      <c r="AB481" s="68">
        <f>PRODUCT(W$4:W480)</f>
        <v>0.66269684146734564</v>
      </c>
      <c r="AC481" s="15">
        <f>PRODUCT(Y$4:Y480)</f>
        <v>0.86915607595729039</v>
      </c>
      <c r="AD481" s="15">
        <f>PRODUCT(AA$4:AA480)</f>
        <v>0.70310251391517709</v>
      </c>
      <c r="AE481" s="15">
        <f t="shared" si="570"/>
        <v>0.57598698627904865</v>
      </c>
      <c r="AF481" s="15">
        <f t="shared" si="571"/>
        <v>8.670985518829695E-2</v>
      </c>
      <c r="AG481" s="15">
        <f t="shared" si="572"/>
        <v>2.3815574592966279E-3</v>
      </c>
      <c r="AH481" s="15">
        <f t="shared" si="573"/>
        <v>0.26996954518316862</v>
      </c>
      <c r="AI481" s="15">
        <f t="shared" si="582"/>
        <v>6.7333613349485788E-2</v>
      </c>
      <c r="AJ481" s="15">
        <f t="shared" si="583"/>
        <v>2.7428691709346247E-3</v>
      </c>
      <c r="AK481" s="15">
        <f t="shared" si="574"/>
        <v>1.1890937898774148E-3</v>
      </c>
      <c r="AL481">
        <f>IF(AL480&gt;0,AL480+1,IF(AND(B481="January",C481&gt;=Personal!$G$28,F481&lt;=100,AL480=0),1,0))</f>
        <v>154</v>
      </c>
      <c r="AM481">
        <f t="shared" si="584"/>
        <v>1</v>
      </c>
    </row>
    <row r="482" spans="1:39" x14ac:dyDescent="0.2">
      <c r="A482">
        <f t="shared" si="575"/>
        <v>478</v>
      </c>
      <c r="B482" t="str">
        <f t="shared" si="595"/>
        <v>November</v>
      </c>
      <c r="C482">
        <f t="shared" si="567"/>
        <v>2062</v>
      </c>
      <c r="D482">
        <f t="shared" si="597"/>
        <v>206211</v>
      </c>
      <c r="E482">
        <f t="shared" ref="E482:F482" si="615">E470+1</f>
        <v>81</v>
      </c>
      <c r="F482">
        <f t="shared" si="615"/>
        <v>79</v>
      </c>
      <c r="G482" s="11">
        <f>G481*IF($B482="January",(1+IF(C482&gt;Personal!$L$18+1,Calculations!$B$14,Calculations!$B$13)),1)</f>
        <v>3723.1500897698779</v>
      </c>
      <c r="H482" s="11">
        <f>IF(AND(Career!$F$15="Yes",$E482=62,$E481=61),G482,H481*IF($B482="January",(1+IF(C482&gt;Personal!$L$18+1,Calculations!$C$14,Calculations!$C$13)),1))</f>
        <v>3090.3801413794195</v>
      </c>
      <c r="I482" s="11">
        <f>H482*(1-'Retiree Assumptions'!$F$8)</f>
        <v>2719.5345244138894</v>
      </c>
      <c r="J482" s="11"/>
      <c r="K482">
        <f>IF(OR(AND(L483=0,L482&gt;0,S482=0,S481&gt;0),AND(L482=0,L481&gt;0,S482&gt;0,S481&gt;0),AND(L471=0,L470&gt;0,S470=0),AND(B482="February",C482&gt;=Personal!$G$28,C482&lt;=Personal!$G$28+5,L481&gt;0),AND(B482="February",MOD(C482-Personal!$G$28,5)=0,L481&gt;0)),K481+1,K481)</f>
        <v>9</v>
      </c>
      <c r="L482">
        <f>IF(AND(C482&gt;=Personal!$G$28,MAX(L$5:L481)&lt;$AO$8,OR(S481&gt;0,S482&gt;0)),L481+1,0)</f>
        <v>0</v>
      </c>
      <c r="M482" t="str">
        <f>IF(AND(C482&gt;=Personal!$G$28,MAX(L$5:L481)&lt;$AO$8,OR(S481&gt;0,S482&gt;0)),L481+1,"")</f>
        <v/>
      </c>
      <c r="N482">
        <f t="shared" si="577"/>
        <v>2062</v>
      </c>
      <c r="O482">
        <f t="shared" si="578"/>
        <v>79</v>
      </c>
      <c r="P482" s="11">
        <f t="shared" si="586"/>
        <v>32634.41429296667</v>
      </c>
      <c r="Q482" s="11">
        <f>$AD482*I482/(Calculations!$C$18^(A482-1+Calculations!$B$1/30))</f>
        <v>480.92227437038383</v>
      </c>
      <c r="R482" s="11">
        <f>IF(Q482=0,0,SUM(Q482:Q$1071)*I482/Q482)</f>
        <v>330153.77042848739</v>
      </c>
      <c r="S482" s="11">
        <f>IF(S481&gt;0,MAX((S481+I482/2)*(Calculations!$C$18-1)+S481-I482,0),IF(AND(Personal!$G$28=Valuation!C482,Personal!$G$28&gt;Valuation!C481),Personal!$G$26,0))</f>
        <v>0</v>
      </c>
      <c r="T482">
        <f t="shared" si="569"/>
        <v>2</v>
      </c>
      <c r="U482" s="11"/>
      <c r="V482" s="121">
        <f>VLOOKUP(E482,Rates2,5)*VLOOKUP(E482,Mort_Imp_Retirees,C482-'Mort Imp Cume'!$C$4+2)</f>
        <v>4.1389501191243863E-3</v>
      </c>
      <c r="W482" s="15">
        <f t="shared" si="579"/>
        <v>0.99586104988087565</v>
      </c>
      <c r="X482" s="121">
        <f>VLOOKUP(F482,Rates2,6)*VLOOKUP(F482,Mort_Imp_Survivors,C482-'Mort Imp Cume'!$C$4+2)</f>
        <v>1.0167638772563513E-3</v>
      </c>
      <c r="Y482" s="15">
        <f t="shared" si="580"/>
        <v>0.99898323612274365</v>
      </c>
      <c r="Z482" s="121">
        <f>VLOOKUP(F482,Rates2,7)*VLOOKUP(F482,Mort_Imp_Survivors,C482-'Mort Imp Cume'!$C$4+2)</f>
        <v>2.2352559361823563E-3</v>
      </c>
      <c r="AA482" s="15">
        <f t="shared" si="581"/>
        <v>0.99776474406381765</v>
      </c>
      <c r="AB482" s="68">
        <f>PRODUCT(W$4:W481)</f>
        <v>0.65995397229641106</v>
      </c>
      <c r="AC482" s="15">
        <f>PRODUCT(Y$4:Y481)</f>
        <v>0.86827234945555909</v>
      </c>
      <c r="AD482" s="15">
        <f>PRODUCT(AA$4:AA481)</f>
        <v>0.7015308998472034</v>
      </c>
      <c r="AE482" s="15">
        <f t="shared" si="570"/>
        <v>0.57301978605833381</v>
      </c>
      <c r="AF482" s="15">
        <f t="shared" si="571"/>
        <v>8.6934186238077277E-2</v>
      </c>
      <c r="AG482" s="15">
        <f t="shared" si="572"/>
        <v>2.3692888525620893E-3</v>
      </c>
      <c r="AH482" s="15">
        <f t="shared" si="573"/>
        <v>0.27174765161400616</v>
      </c>
      <c r="AI482" s="15">
        <f t="shared" si="582"/>
        <v>6.829837608958278E-2</v>
      </c>
      <c r="AJ482" s="15">
        <f t="shared" si="583"/>
        <v>2.7315165722528426E-3</v>
      </c>
      <c r="AK482" s="15">
        <f t="shared" si="574"/>
        <v>1.1900513708310986E-3</v>
      </c>
      <c r="AL482">
        <f>IF(AL481&gt;0,AL481+1,IF(AND(B482="January",C482&gt;=Personal!$G$28,F482&lt;=100,AL481=0),1,0))</f>
        <v>155</v>
      </c>
      <c r="AM482">
        <f t="shared" si="584"/>
        <v>1</v>
      </c>
    </row>
    <row r="483" spans="1:39" x14ac:dyDescent="0.2">
      <c r="A483">
        <f t="shared" si="575"/>
        <v>479</v>
      </c>
      <c r="B483" t="str">
        <f t="shared" si="595"/>
        <v>December</v>
      </c>
      <c r="C483">
        <f t="shared" si="567"/>
        <v>2062</v>
      </c>
      <c r="D483">
        <f t="shared" si="597"/>
        <v>206212</v>
      </c>
      <c r="E483">
        <f t="shared" ref="E483:F483" si="616">E471+1</f>
        <v>81</v>
      </c>
      <c r="F483">
        <f t="shared" si="616"/>
        <v>79</v>
      </c>
      <c r="G483" s="11">
        <f>G482*IF($B483="January",(1+IF(C483&gt;Personal!$L$18+1,Calculations!$B$14,Calculations!$B$13)),1)</f>
        <v>3723.1500897698779</v>
      </c>
      <c r="H483" s="11">
        <f>IF(AND(Career!$F$15="Yes",$E483=62,$E482=61),G483,H482*IF($B483="January",(1+IF(C483&gt;Personal!$L$18+1,Calculations!$C$14,Calculations!$C$13)),1))</f>
        <v>3090.3801413794195</v>
      </c>
      <c r="I483" s="11">
        <f>H483*(1-'Retiree Assumptions'!$F$8)</f>
        <v>2719.5345244138894</v>
      </c>
      <c r="J483" s="11"/>
      <c r="K483">
        <f>IF(OR(AND(L484=0,L483&gt;0,S483=0,S482&gt;0),AND(L483=0,L482&gt;0,S483&gt;0,S482&gt;0),AND(L472=0,L471&gt;0,S471=0),AND(B483="February",C483&gt;=Personal!$G$28,C483&lt;=Personal!$G$28+5,L482&gt;0),AND(B483="February",MOD(C483-Personal!$G$28,5)=0,L482&gt;0)),K482+1,K482)</f>
        <v>9</v>
      </c>
      <c r="L483">
        <f>IF(AND(C483&gt;=Personal!$G$28,MAX(L$5:L482)&lt;$AO$8,OR(S482&gt;0,S483&gt;0)),L482+1,0)</f>
        <v>0</v>
      </c>
      <c r="M483" t="str">
        <f>IF(AND(C483&gt;=Personal!$G$28,MAX(L$5:L482)&lt;$AO$8,OR(S482&gt;0,S483&gt;0)),L482+1,"")</f>
        <v/>
      </c>
      <c r="N483">
        <f t="shared" si="577"/>
        <v>2062</v>
      </c>
      <c r="O483">
        <f t="shared" si="578"/>
        <v>79</v>
      </c>
      <c r="P483" s="11">
        <f t="shared" si="586"/>
        <v>32634.41429296667</v>
      </c>
      <c r="Q483" s="11">
        <f>$AD483*I483/(Calculations!$C$18^(A483-1+Calculations!$B$1/30))</f>
        <v>478.46593655654902</v>
      </c>
      <c r="R483" s="11">
        <f>IF(Q483=0,0,SUM(Q483:Q$1071)*I483/Q483)</f>
        <v>329115.21052262973</v>
      </c>
      <c r="S483" s="11">
        <f>IF(S482&gt;0,MAX((S482+I483/2)*(Calculations!$C$18-1)+S482-I483,0),IF(AND(Personal!$G$28=Valuation!C483,Personal!$G$28&gt;Valuation!C482),Personal!$G$26,0))</f>
        <v>0</v>
      </c>
      <c r="T483">
        <f t="shared" si="569"/>
        <v>2</v>
      </c>
      <c r="U483" s="11"/>
      <c r="V483" s="121">
        <f>VLOOKUP(E483,Rates2,5)*VLOOKUP(E483,Mort_Imp_Retirees,C483-'Mort Imp Cume'!$C$4+2)</f>
        <v>4.1389501191243863E-3</v>
      </c>
      <c r="W483" s="15">
        <f t="shared" si="579"/>
        <v>0.99586104988087565</v>
      </c>
      <c r="X483" s="121">
        <f>VLOOKUP(F483,Rates2,6)*VLOOKUP(F483,Mort_Imp_Survivors,C483-'Mort Imp Cume'!$C$4+2)</f>
        <v>1.0167638772563513E-3</v>
      </c>
      <c r="Y483" s="15">
        <f t="shared" si="580"/>
        <v>0.99898323612274365</v>
      </c>
      <c r="Z483" s="121">
        <f>VLOOKUP(F483,Rates2,7)*VLOOKUP(F483,Mort_Imp_Survivors,C483-'Mort Imp Cume'!$C$4+2)</f>
        <v>2.2352559361823563E-3</v>
      </c>
      <c r="AA483" s="15">
        <f t="shared" si="581"/>
        <v>0.99776474406381765</v>
      </c>
      <c r="AB483" s="68">
        <f>PRODUCT(W$4:W482)</f>
        <v>0.65722245572415827</v>
      </c>
      <c r="AC483" s="15">
        <f>PRODUCT(Y$4:Y482)</f>
        <v>0.86738952149501214</v>
      </c>
      <c r="AD483" s="15">
        <f>PRODUCT(AA$4:AA482)</f>
        <v>0.69996279873890455</v>
      </c>
      <c r="AE483" s="15">
        <f t="shared" si="570"/>
        <v>0.5700678713863544</v>
      </c>
      <c r="AF483" s="15">
        <f t="shared" si="571"/>
        <v>8.715458433780382E-2</v>
      </c>
      <c r="AG483" s="15">
        <f t="shared" si="572"/>
        <v>2.3570834476246E-3</v>
      </c>
      <c r="AH483" s="15">
        <f t="shared" si="573"/>
        <v>0.27350951491515446</v>
      </c>
      <c r="AI483" s="15">
        <f t="shared" si="582"/>
        <v>6.9268029360687322E-2</v>
      </c>
      <c r="AJ483" s="15">
        <f t="shared" si="583"/>
        <v>2.7202109614107265E-3</v>
      </c>
      <c r="AK483" s="15">
        <f t="shared" si="574"/>
        <v>1.1909881860265204E-3</v>
      </c>
      <c r="AL483">
        <f>IF(AL482&gt;0,AL482+1,IF(AND(B483="January",C483&gt;=Personal!$G$28,F483&lt;=100,AL482=0),1,0))</f>
        <v>156</v>
      </c>
      <c r="AM483">
        <f t="shared" si="584"/>
        <v>1</v>
      </c>
    </row>
    <row r="484" spans="1:39" x14ac:dyDescent="0.2">
      <c r="A484">
        <f t="shared" si="575"/>
        <v>480</v>
      </c>
      <c r="B484" t="str">
        <f t="shared" si="595"/>
        <v>January</v>
      </c>
      <c r="C484">
        <f t="shared" si="567"/>
        <v>2063</v>
      </c>
      <c r="D484">
        <f t="shared" si="597"/>
        <v>206301</v>
      </c>
      <c r="E484">
        <f t="shared" ref="E484:F484" si="617">E472+1</f>
        <v>82</v>
      </c>
      <c r="F484">
        <f t="shared" si="617"/>
        <v>80</v>
      </c>
      <c r="G484" s="11">
        <f>G483*IF($B484="January",(1+IF(C484&gt;Personal!$L$18+1,Calculations!$B$14,Calculations!$B$13)),1)</f>
        <v>3816.2288420141244</v>
      </c>
      <c r="H484" s="11">
        <f>IF(AND(Career!$F$15="Yes",$E484=62,$E483=61),G484,H483*IF($B484="January",(1+IF(C484&gt;Personal!$L$18+1,Calculations!$C$14,Calculations!$C$13)),1))</f>
        <v>3136.7358435001106</v>
      </c>
      <c r="I484" s="11">
        <f>H484*(1-'Retiree Assumptions'!$F$8)</f>
        <v>2760.3275422800975</v>
      </c>
      <c r="J484" s="11"/>
      <c r="K484">
        <f>IF(OR(AND(L485=0,L484&gt;0,S484=0,S483&gt;0),AND(L484=0,L483&gt;0,S484&gt;0,S483&gt;0),AND(L473=0,L472&gt;0,S472=0),AND(B484="February",C484&gt;=Personal!$G$28,C484&lt;=Personal!$G$28+5,L483&gt;0),AND(B484="February",MOD(C484-Personal!$G$28,5)=0,L483&gt;0)),K483+1,K483)</f>
        <v>9</v>
      </c>
      <c r="L484">
        <f>IF(AND(C484&gt;=Personal!$G$28,MAX(L$5:L483)&lt;$AO$8,OR(S483&gt;0,S484&gt;0)),L483+1,0)</f>
        <v>0</v>
      </c>
      <c r="M484" t="str">
        <f>IF(AND(C484&gt;=Personal!$G$28,MAX(L$5:L483)&lt;$AO$8,OR(S483&gt;0,S484&gt;0)),L483+1,"")</f>
        <v/>
      </c>
      <c r="N484">
        <f t="shared" si="577"/>
        <v>2063</v>
      </c>
      <c r="O484">
        <f t="shared" si="578"/>
        <v>80</v>
      </c>
      <c r="P484" s="11">
        <f t="shared" si="586"/>
        <v>33123.930507361169</v>
      </c>
      <c r="Q484" s="11">
        <f>$AD484*I484/(Calculations!$C$18^(A484-1+Calculations!$B$1/30))</f>
        <v>483.1624767969347</v>
      </c>
      <c r="R484" s="11">
        <f>IF(Q484=0,0,SUM(Q484:Q$1071)*I484/Q484)</f>
        <v>328071.31888096017</v>
      </c>
      <c r="S484" s="11">
        <f>IF(S483&gt;0,MAX((S483+I484/2)*(Calculations!$C$18-1)+S483-I484,0),IF(AND(Personal!$G$28=Valuation!C484,Personal!$G$28&gt;Valuation!C483),Personal!$G$26,0))</f>
        <v>0</v>
      </c>
      <c r="T484">
        <f t="shared" si="569"/>
        <v>2</v>
      </c>
      <c r="U484" s="11"/>
      <c r="V484" s="121">
        <f>VLOOKUP(E484,Rates2,5)*VLOOKUP(E484,Mort_Imp_Retirees,C484-'Mort Imp Cume'!$C$4+2)</f>
        <v>4.6862846068951493E-3</v>
      </c>
      <c r="W484" s="15">
        <f t="shared" si="579"/>
        <v>0.99531371539310487</v>
      </c>
      <c r="X484" s="121">
        <f>VLOOKUP(F484,Rates2,6)*VLOOKUP(F484,Mort_Imp_Survivors,C484-'Mort Imp Cume'!$C$4+2)</f>
        <v>1.1290120028453461E-3</v>
      </c>
      <c r="Y484" s="15">
        <f t="shared" si="580"/>
        <v>0.99887098799715468</v>
      </c>
      <c r="Z484" s="121">
        <f>VLOOKUP(F484,Rates2,7)*VLOOKUP(F484,Mort_Imp_Survivors,C484-'Mort Imp Cume'!$C$4+2)</f>
        <v>2.4601956330088139E-3</v>
      </c>
      <c r="AA484" s="15">
        <f t="shared" si="581"/>
        <v>0.99753980436699119</v>
      </c>
      <c r="AB484" s="68">
        <f>PRODUCT(W$4:W483)</f>
        <v>0.65450224476274754</v>
      </c>
      <c r="AC484" s="15">
        <f>PRODUCT(Y$4:Y483)</f>
        <v>0.86650759116204534</v>
      </c>
      <c r="AD484" s="15">
        <f>PRODUCT(AA$4:AA483)</f>
        <v>0.69839820273791664</v>
      </c>
      <c r="AE484" s="15">
        <f t="shared" si="570"/>
        <v>0.56713116351951975</v>
      </c>
      <c r="AF484" s="15">
        <f t="shared" si="571"/>
        <v>8.7371081243227761E-2</v>
      </c>
      <c r="AG484" s="15">
        <f t="shared" si="572"/>
        <v>2.6547374235425724E-3</v>
      </c>
      <c r="AH484" s="15">
        <f t="shared" si="573"/>
        <v>0.27525523459596257</v>
      </c>
      <c r="AI484" s="15">
        <f t="shared" si="582"/>
        <v>7.0242520641289885E-2</v>
      </c>
      <c r="AJ484" s="15">
        <f t="shared" si="583"/>
        <v>3.067183794809985E-3</v>
      </c>
      <c r="AK484" s="15">
        <f t="shared" si="574"/>
        <v>1.3174796169169883E-3</v>
      </c>
      <c r="AL484">
        <f>IF(AL483&gt;0,AL483+1,IF(AND(B484="January",C484&gt;=Personal!$G$28,F484&lt;=100,AL483=0),1,0))</f>
        <v>157</v>
      </c>
      <c r="AM484">
        <f t="shared" si="584"/>
        <v>1</v>
      </c>
    </row>
    <row r="485" spans="1:39" x14ac:dyDescent="0.2">
      <c r="A485">
        <f t="shared" si="575"/>
        <v>481</v>
      </c>
      <c r="B485" t="str">
        <f t="shared" si="595"/>
        <v>February</v>
      </c>
      <c r="C485">
        <f t="shared" si="567"/>
        <v>2063</v>
      </c>
      <c r="D485">
        <f t="shared" si="597"/>
        <v>206302</v>
      </c>
      <c r="E485">
        <f t="shared" ref="E485:F485" si="618">E473+1</f>
        <v>82</v>
      </c>
      <c r="F485">
        <f t="shared" si="618"/>
        <v>80</v>
      </c>
      <c r="G485" s="11">
        <f>G484*IF($B485="January",(1+IF(C485&gt;Personal!$L$18+1,Calculations!$B$14,Calculations!$B$13)),1)</f>
        <v>3816.2288420141244</v>
      </c>
      <c r="H485" s="11">
        <f>IF(AND(Career!$F$15="Yes",$E485=62,$E484=61),G485,H484*IF($B485="January",(1+IF(C485&gt;Personal!$L$18+1,Calculations!$C$14,Calculations!$C$13)),1))</f>
        <v>3136.7358435001106</v>
      </c>
      <c r="I485" s="11">
        <f>H485*(1-'Retiree Assumptions'!$F$8)</f>
        <v>2760.3275422800975</v>
      </c>
      <c r="J485" s="11"/>
      <c r="K485">
        <f>IF(OR(AND(L486=0,L485&gt;0,S485=0,S484&gt;0),AND(L485=0,L484&gt;0,S485&gt;0,S484&gt;0),AND(L474=0,L473&gt;0,S473=0),AND(B485="February",C485&gt;=Personal!$G$28,C485&lt;=Personal!$G$28+5,L484&gt;0),AND(B485="February",MOD(C485-Personal!$G$28,5)=0,L484&gt;0)),K484+1,K484)</f>
        <v>9</v>
      </c>
      <c r="L485">
        <f>IF(AND(C485&gt;=Personal!$G$28,MAX(L$5:L484)&lt;$AO$8,OR(S484&gt;0,S485&gt;0)),L484+1,0)</f>
        <v>0</v>
      </c>
      <c r="M485" t="str">
        <f>IF(AND(C485&gt;=Personal!$G$28,MAX(L$5:L484)&lt;$AO$8,OR(S484&gt;0,S485&gt;0)),L484+1,"")</f>
        <v/>
      </c>
      <c r="N485">
        <f t="shared" si="577"/>
        <v>2063</v>
      </c>
      <c r="O485">
        <f t="shared" si="578"/>
        <v>80</v>
      </c>
      <c r="P485" s="11">
        <f t="shared" si="586"/>
        <v>33123.930507361169</v>
      </c>
      <c r="Q485" s="11">
        <f>$AD485*I485/(Calculations!$C$18^(A485-1+Calculations!$B$1/30))</f>
        <v>480.58632746894966</v>
      </c>
      <c r="R485" s="11">
        <f>IF(Q485=0,0,SUM(Q485:Q$1071)*I485/Q485)</f>
        <v>327054.79810933245</v>
      </c>
      <c r="S485" s="11">
        <f>IF(S484&gt;0,MAX((S484+I485/2)*(Calculations!$C$18-1)+S484-I485,0),IF(AND(Personal!$G$28=Valuation!C485,Personal!$G$28&gt;Valuation!C484),Personal!$G$26,0))</f>
        <v>0</v>
      </c>
      <c r="T485">
        <f t="shared" si="569"/>
        <v>2</v>
      </c>
      <c r="U485" s="11"/>
      <c r="V485" s="121">
        <f>VLOOKUP(E485,Rates2,5)*VLOOKUP(E485,Mort_Imp_Retirees,C485-'Mort Imp Cume'!$C$4+2)</f>
        <v>4.6862846068951493E-3</v>
      </c>
      <c r="W485" s="15">
        <f t="shared" si="579"/>
        <v>0.99531371539310487</v>
      </c>
      <c r="X485" s="121">
        <f>VLOOKUP(F485,Rates2,6)*VLOOKUP(F485,Mort_Imp_Survivors,C485-'Mort Imp Cume'!$C$4+2)</f>
        <v>1.1290120028453461E-3</v>
      </c>
      <c r="Y485" s="15">
        <f t="shared" si="580"/>
        <v>0.99887098799715468</v>
      </c>
      <c r="Z485" s="121">
        <f>VLOOKUP(F485,Rates2,7)*VLOOKUP(F485,Mort_Imp_Survivors,C485-'Mort Imp Cume'!$C$4+2)</f>
        <v>2.4601956330088139E-3</v>
      </c>
      <c r="AA485" s="15">
        <f t="shared" si="581"/>
        <v>0.99753980436699119</v>
      </c>
      <c r="AB485" s="68">
        <f>PRODUCT(W$4:W484)</f>
        <v>0.65143506096793757</v>
      </c>
      <c r="AC485" s="15">
        <f>PRODUCT(Y$4:Y484)</f>
        <v>0.86552929369106679</v>
      </c>
      <c r="AD485" s="15">
        <f>PRODUCT(AA$4:AA484)</f>
        <v>0.69668000652943962</v>
      </c>
      <c r="AE485" s="15">
        <f t="shared" si="570"/>
        <v>0.56383612820517603</v>
      </c>
      <c r="AF485" s="15">
        <f t="shared" si="571"/>
        <v>8.7598932762761539E-2</v>
      </c>
      <c r="AG485" s="15">
        <f t="shared" si="572"/>
        <v>2.6393133838784537E-3</v>
      </c>
      <c r="AH485" s="15">
        <f t="shared" si="573"/>
        <v>0.27723279029338932</v>
      </c>
      <c r="AI485" s="15">
        <f t="shared" si="582"/>
        <v>7.1332148738673107E-2</v>
      </c>
      <c r="AJ485" s="15">
        <f t="shared" si="583"/>
        <v>3.0528100986058492E-3</v>
      </c>
      <c r="AK485" s="15">
        <f t="shared" si="574"/>
        <v>1.3186246563881357E-3</v>
      </c>
      <c r="AL485">
        <f>IF(AL484&gt;0,AL484+1,IF(AND(B485="January",C485&gt;=Personal!$G$28,F485&lt;=100,AL484=0),1,0))</f>
        <v>158</v>
      </c>
      <c r="AM485">
        <f t="shared" si="584"/>
        <v>1</v>
      </c>
    </row>
    <row r="486" spans="1:39" x14ac:dyDescent="0.2">
      <c r="A486">
        <f t="shared" si="575"/>
        <v>482</v>
      </c>
      <c r="B486" t="str">
        <f t="shared" si="595"/>
        <v>March</v>
      </c>
      <c r="C486">
        <f t="shared" si="567"/>
        <v>2063</v>
      </c>
      <c r="D486">
        <f t="shared" si="597"/>
        <v>206303</v>
      </c>
      <c r="E486">
        <f t="shared" ref="E486:F486" si="619">E474+1</f>
        <v>82</v>
      </c>
      <c r="F486">
        <f t="shared" si="619"/>
        <v>80</v>
      </c>
      <c r="G486" s="11">
        <f>G485*IF($B486="January",(1+IF(C486&gt;Personal!$L$18+1,Calculations!$B$14,Calculations!$B$13)),1)</f>
        <v>3816.2288420141244</v>
      </c>
      <c r="H486" s="11">
        <f>IF(AND(Career!$F$15="Yes",$E486=62,$E485=61),G486,H485*IF($B486="January",(1+IF(C486&gt;Personal!$L$18+1,Calculations!$C$14,Calculations!$C$13)),1))</f>
        <v>3136.7358435001106</v>
      </c>
      <c r="I486" s="11">
        <f>H486*(1-'Retiree Assumptions'!$F$8)</f>
        <v>2760.3275422800975</v>
      </c>
      <c r="J486" s="11"/>
      <c r="K486">
        <f>IF(OR(AND(L487=0,L486&gt;0,S486=0,S485&gt;0),AND(L486=0,L485&gt;0,S486&gt;0,S485&gt;0),AND(L475=0,L474&gt;0,S474=0),AND(B486="February",C486&gt;=Personal!$G$28,C486&lt;=Personal!$G$28+5,L485&gt;0),AND(B486="February",MOD(C486-Personal!$G$28,5)=0,L485&gt;0)),K485+1,K485)</f>
        <v>9</v>
      </c>
      <c r="L486">
        <f>IF(AND(C486&gt;=Personal!$G$28,MAX(L$5:L485)&lt;$AO$8,OR(S485&gt;0,S486&gt;0)),L485+1,0)</f>
        <v>0</v>
      </c>
      <c r="M486" t="str">
        <f>IF(AND(C486&gt;=Personal!$G$28,MAX(L$5:L485)&lt;$AO$8,OR(S485&gt;0,S486&gt;0)),L485+1,"")</f>
        <v/>
      </c>
      <c r="N486">
        <f t="shared" si="577"/>
        <v>2063</v>
      </c>
      <c r="O486">
        <f t="shared" si="578"/>
        <v>80</v>
      </c>
      <c r="P486" s="11">
        <f t="shared" si="586"/>
        <v>33123.930507361169</v>
      </c>
      <c r="Q486" s="11">
        <f>$AD486*I486/(Calculations!$C$18^(A486-1+Calculations!$B$1/30))</f>
        <v>478.02391377996565</v>
      </c>
      <c r="R486" s="11">
        <f>IF(Q486=0,0,SUM(Q486:Q$1071)*I486/Q486)</f>
        <v>326032.82834934798</v>
      </c>
      <c r="S486" s="11">
        <f>IF(S485&gt;0,MAX((S485+I486/2)*(Calculations!$C$18-1)+S485-I486,0),IF(AND(Personal!$G$28=Valuation!C486,Personal!$G$28&gt;Valuation!C485),Personal!$G$26,0))</f>
        <v>0</v>
      </c>
      <c r="T486">
        <f t="shared" si="569"/>
        <v>2</v>
      </c>
      <c r="U486" s="11"/>
      <c r="V486" s="121">
        <f>VLOOKUP(E486,Rates2,5)*VLOOKUP(E486,Mort_Imp_Retirees,C486-'Mort Imp Cume'!$C$4+2)</f>
        <v>4.6862846068951493E-3</v>
      </c>
      <c r="W486" s="15">
        <f t="shared" si="579"/>
        <v>0.99531371539310487</v>
      </c>
      <c r="X486" s="121">
        <f>VLOOKUP(F486,Rates2,6)*VLOOKUP(F486,Mort_Imp_Survivors,C486-'Mort Imp Cume'!$C$4+2)</f>
        <v>1.1290120028453461E-3</v>
      </c>
      <c r="Y486" s="15">
        <f t="shared" si="580"/>
        <v>0.99887098799715468</v>
      </c>
      <c r="Z486" s="121">
        <f>VLOOKUP(F486,Rates2,7)*VLOOKUP(F486,Mort_Imp_Survivors,C486-'Mort Imp Cume'!$C$4+2)</f>
        <v>2.4601956330088139E-3</v>
      </c>
      <c r="AA486" s="15">
        <f t="shared" si="581"/>
        <v>0.99753980436699119</v>
      </c>
      <c r="AB486" s="68">
        <f>PRODUCT(W$4:W485)</f>
        <v>0.64838225086933177</v>
      </c>
      <c r="AC486" s="15">
        <f>PRODUCT(Y$4:Y485)</f>
        <v>0.86455210072967537</v>
      </c>
      <c r="AD486" s="15">
        <f>PRODUCT(AA$4:AA485)</f>
        <v>0.69496603741977137</v>
      </c>
      <c r="AE486" s="15">
        <f t="shared" si="570"/>
        <v>0.5605602370649162</v>
      </c>
      <c r="AF486" s="15">
        <f t="shared" si="571"/>
        <v>8.7822013804415608E-2</v>
      </c>
      <c r="AG486" s="15">
        <f t="shared" si="572"/>
        <v>2.6239789579732904E-3</v>
      </c>
      <c r="AH486" s="15">
        <f t="shared" si="573"/>
        <v>0.27919005677726116</v>
      </c>
      <c r="AI486" s="15">
        <f t="shared" si="582"/>
        <v>7.2427692353407014E-2</v>
      </c>
      <c r="AJ486" s="15">
        <f t="shared" si="583"/>
        <v>3.0385037616329786E-3</v>
      </c>
      <c r="AK486" s="15">
        <f t="shared" si="574"/>
        <v>1.3197413944270237E-3</v>
      </c>
      <c r="AL486">
        <f>IF(AL485&gt;0,AL485+1,IF(AND(B486="January",C486&gt;=Personal!$G$28,F486&lt;=100,AL485=0),1,0))</f>
        <v>159</v>
      </c>
      <c r="AM486">
        <f t="shared" si="584"/>
        <v>1</v>
      </c>
    </row>
    <row r="487" spans="1:39" x14ac:dyDescent="0.2">
      <c r="A487">
        <f t="shared" si="575"/>
        <v>483</v>
      </c>
      <c r="B487" t="str">
        <f t="shared" si="595"/>
        <v>April</v>
      </c>
      <c r="C487">
        <f t="shared" si="567"/>
        <v>2063</v>
      </c>
      <c r="D487">
        <f t="shared" si="597"/>
        <v>206304</v>
      </c>
      <c r="E487">
        <f t="shared" ref="E487:F487" si="620">E475+1</f>
        <v>82</v>
      </c>
      <c r="F487">
        <f t="shared" si="620"/>
        <v>80</v>
      </c>
      <c r="G487" s="11">
        <f>G486*IF($B487="January",(1+IF(C487&gt;Personal!$L$18+1,Calculations!$B$14,Calculations!$B$13)),1)</f>
        <v>3816.2288420141244</v>
      </c>
      <c r="H487" s="11">
        <f>IF(AND(Career!$F$15="Yes",$E487=62,$E486=61),G487,H486*IF($B487="January",(1+IF(C487&gt;Personal!$L$18+1,Calculations!$C$14,Calculations!$C$13)),1))</f>
        <v>3136.7358435001106</v>
      </c>
      <c r="I487" s="11">
        <f>H487*(1-'Retiree Assumptions'!$F$8)</f>
        <v>2760.3275422800975</v>
      </c>
      <c r="J487" s="11"/>
      <c r="K487">
        <f>IF(OR(AND(L488=0,L487&gt;0,S487=0,S486&gt;0),AND(L487=0,L486&gt;0,S487&gt;0,S486&gt;0),AND(L476=0,L475&gt;0,S475=0),AND(B487="February",C487&gt;=Personal!$G$28,C487&lt;=Personal!$G$28+5,L486&gt;0),AND(B487="February",MOD(C487-Personal!$G$28,5)=0,L486&gt;0)),K486+1,K486)</f>
        <v>9</v>
      </c>
      <c r="L487">
        <f>IF(AND(C487&gt;=Personal!$G$28,MAX(L$5:L486)&lt;$AO$8,OR(S486&gt;0,S487&gt;0)),L486+1,0)</f>
        <v>0</v>
      </c>
      <c r="M487" t="str">
        <f>IF(AND(C487&gt;=Personal!$G$28,MAX(L$5:L486)&lt;$AO$8,OR(S486&gt;0,S487&gt;0)),L486+1,"")</f>
        <v/>
      </c>
      <c r="N487">
        <f t="shared" si="577"/>
        <v>2063</v>
      </c>
      <c r="O487">
        <f t="shared" si="578"/>
        <v>80</v>
      </c>
      <c r="P487" s="11">
        <f t="shared" si="586"/>
        <v>33123.930507361169</v>
      </c>
      <c r="Q487" s="11">
        <f>$AD487*I487/(Calculations!$C$18^(A487-1+Calculations!$B$1/30))</f>
        <v>475.47516249363059</v>
      </c>
      <c r="R487" s="11">
        <f>IF(Q487=0,0,SUM(Q487:Q$1071)*I487/Q487)</f>
        <v>325005.38039208692</v>
      </c>
      <c r="S487" s="11">
        <f>IF(S486&gt;0,MAX((S486+I487/2)*(Calculations!$C$18-1)+S486-I487,0),IF(AND(Personal!$G$28=Valuation!C487,Personal!$G$28&gt;Valuation!C486),Personal!$G$26,0))</f>
        <v>0</v>
      </c>
      <c r="T487">
        <f t="shared" si="569"/>
        <v>2</v>
      </c>
      <c r="U487" s="11"/>
      <c r="V487" s="121">
        <f>VLOOKUP(E487,Rates2,5)*VLOOKUP(E487,Mort_Imp_Retirees,C487-'Mort Imp Cume'!$C$4+2)</f>
        <v>4.6862846068951493E-3</v>
      </c>
      <c r="W487" s="15">
        <f t="shared" si="579"/>
        <v>0.99531371539310487</v>
      </c>
      <c r="X487" s="121">
        <f>VLOOKUP(F487,Rates2,6)*VLOOKUP(F487,Mort_Imp_Survivors,C487-'Mort Imp Cume'!$C$4+2)</f>
        <v>1.1290120028453461E-3</v>
      </c>
      <c r="Y487" s="15">
        <f t="shared" si="580"/>
        <v>0.99887098799715468</v>
      </c>
      <c r="Z487" s="121">
        <f>VLOOKUP(F487,Rates2,7)*VLOOKUP(F487,Mort_Imp_Survivors,C487-'Mort Imp Cume'!$C$4+2)</f>
        <v>2.4601956330088139E-3</v>
      </c>
      <c r="AA487" s="15">
        <f t="shared" si="581"/>
        <v>0.99753980436699119</v>
      </c>
      <c r="AB487" s="68">
        <f>PRODUCT(W$4:W486)</f>
        <v>0.64534374710769882</v>
      </c>
      <c r="AC487" s="15">
        <f>PRODUCT(Y$4:Y486)</f>
        <v>0.86357601103086645</v>
      </c>
      <c r="AD487" s="15">
        <f>PRODUCT(AA$4:AA486)</f>
        <v>0.69325628500942182</v>
      </c>
      <c r="AE487" s="15">
        <f t="shared" si="570"/>
        <v>0.55730337887097881</v>
      </c>
      <c r="AF487" s="15">
        <f t="shared" si="571"/>
        <v>8.8040368236720012E-2</v>
      </c>
      <c r="AG487" s="15">
        <f t="shared" si="572"/>
        <v>2.6087336251706269E-3</v>
      </c>
      <c r="AH487" s="15">
        <f t="shared" si="573"/>
        <v>0.28112717357677153</v>
      </c>
      <c r="AI487" s="15">
        <f t="shared" si="582"/>
        <v>7.3529079315529655E-2</v>
      </c>
      <c r="AJ487" s="15">
        <f t="shared" si="583"/>
        <v>3.0242644682268449E-3</v>
      </c>
      <c r="AK487" s="15">
        <f t="shared" si="574"/>
        <v>1.3208300487252867E-3</v>
      </c>
      <c r="AL487">
        <f>IF(AL486&gt;0,AL486+1,IF(AND(B487="January",C487&gt;=Personal!$G$28,F487&lt;=100,AL486=0),1,0))</f>
        <v>160</v>
      </c>
      <c r="AM487">
        <f t="shared" si="584"/>
        <v>1</v>
      </c>
    </row>
    <row r="488" spans="1:39" x14ac:dyDescent="0.2">
      <c r="A488">
        <f t="shared" si="575"/>
        <v>484</v>
      </c>
      <c r="B488" t="str">
        <f t="shared" si="595"/>
        <v>May</v>
      </c>
      <c r="C488">
        <f t="shared" si="567"/>
        <v>2063</v>
      </c>
      <c r="D488">
        <f t="shared" si="597"/>
        <v>206305</v>
      </c>
      <c r="E488">
        <f t="shared" ref="E488:F488" si="621">E476+1</f>
        <v>82</v>
      </c>
      <c r="F488">
        <f t="shared" si="621"/>
        <v>80</v>
      </c>
      <c r="G488" s="11">
        <f>G487*IF($B488="January",(1+IF(C488&gt;Personal!$L$18+1,Calculations!$B$14,Calculations!$B$13)),1)</f>
        <v>3816.2288420141244</v>
      </c>
      <c r="H488" s="11">
        <f>IF(AND(Career!$F$15="Yes",$E488=62,$E487=61),G488,H487*IF($B488="January",(1+IF(C488&gt;Personal!$L$18+1,Calculations!$C$14,Calculations!$C$13)),1))</f>
        <v>3136.7358435001106</v>
      </c>
      <c r="I488" s="11">
        <f>H488*(1-'Retiree Assumptions'!$F$8)</f>
        <v>2760.3275422800975</v>
      </c>
      <c r="J488" s="11"/>
      <c r="K488">
        <f>IF(OR(AND(L489=0,L488&gt;0,S488=0,S487&gt;0),AND(L488=0,L487&gt;0,S488&gt;0,S487&gt;0),AND(L477=0,L476&gt;0,S476=0),AND(B488="February",C488&gt;=Personal!$G$28,C488&lt;=Personal!$G$28+5,L487&gt;0),AND(B488="February",MOD(C488-Personal!$G$28,5)=0,L487&gt;0)),K487+1,K487)</f>
        <v>9</v>
      </c>
      <c r="L488">
        <f>IF(AND(C488&gt;=Personal!$G$28,MAX(L$5:L487)&lt;$AO$8,OR(S487&gt;0,S488&gt;0)),L487+1,0)</f>
        <v>0</v>
      </c>
      <c r="M488" t="str">
        <f>IF(AND(C488&gt;=Personal!$G$28,MAX(L$5:L487)&lt;$AO$8,OR(S487&gt;0,S488&gt;0)),L487+1,"")</f>
        <v/>
      </c>
      <c r="N488">
        <f t="shared" si="577"/>
        <v>2063</v>
      </c>
      <c r="O488">
        <f t="shared" si="578"/>
        <v>80</v>
      </c>
      <c r="P488" s="11">
        <f t="shared" si="586"/>
        <v>33123.930507361169</v>
      </c>
      <c r="Q488" s="11">
        <f>$AD488*I488/(Calculations!$C$18^(A488-1+Calculations!$B$1/30))</f>
        <v>472.94000076407781</v>
      </c>
      <c r="R488" s="11">
        <f>IF(Q488=0,0,SUM(Q488:Q$1071)*I488/Q488)</f>
        <v>323972.42487205629</v>
      </c>
      <c r="S488" s="11">
        <f>IF(S487&gt;0,MAX((S487+I488/2)*(Calculations!$C$18-1)+S487-I488,0),IF(AND(Personal!$G$28=Valuation!C488,Personal!$G$28&gt;Valuation!C487),Personal!$G$26,0))</f>
        <v>0</v>
      </c>
      <c r="T488">
        <f t="shared" si="569"/>
        <v>2</v>
      </c>
      <c r="U488" s="11"/>
      <c r="V488" s="121">
        <f>VLOOKUP(E488,Rates2,5)*VLOOKUP(E488,Mort_Imp_Retirees,C488-'Mort Imp Cume'!$C$4+2)</f>
        <v>4.6862846068951493E-3</v>
      </c>
      <c r="W488" s="15">
        <f t="shared" si="579"/>
        <v>0.99531371539310487</v>
      </c>
      <c r="X488" s="121">
        <f>VLOOKUP(F488,Rates2,6)*VLOOKUP(F488,Mort_Imp_Survivors,C488-'Mort Imp Cume'!$C$4+2)</f>
        <v>1.1290120028453461E-3</v>
      </c>
      <c r="Y488" s="15">
        <f t="shared" si="580"/>
        <v>0.99887098799715468</v>
      </c>
      <c r="Z488" s="121">
        <f>VLOOKUP(F488,Rates2,7)*VLOOKUP(F488,Mort_Imp_Survivors,C488-'Mort Imp Cume'!$C$4+2)</f>
        <v>2.4601956330088139E-3</v>
      </c>
      <c r="AA488" s="15">
        <f t="shared" si="581"/>
        <v>0.99753980436699119</v>
      </c>
      <c r="AB488" s="68">
        <f>PRODUCT(W$4:W487)</f>
        <v>0.64231948263947203</v>
      </c>
      <c r="AC488" s="15">
        <f>PRODUCT(Y$4:Y487)</f>
        <v>0.86260102334904332</v>
      </c>
      <c r="AD488" s="15">
        <f>PRODUCT(AA$4:AA487)</f>
        <v>0.69155073892448571</v>
      </c>
      <c r="AE488" s="15">
        <f t="shared" si="570"/>
        <v>0.55406544304183658</v>
      </c>
      <c r="AF488" s="15">
        <f t="shared" si="571"/>
        <v>8.8254039597635392E-2</v>
      </c>
      <c r="AG488" s="15">
        <f t="shared" si="572"/>
        <v>2.593576867839027E-3</v>
      </c>
      <c r="AH488" s="15">
        <f t="shared" si="573"/>
        <v>0.28304427935718846</v>
      </c>
      <c r="AI488" s="15">
        <f t="shared" si="582"/>
        <v>7.4636238003339572E-2</v>
      </c>
      <c r="AJ488" s="15">
        <f t="shared" si="583"/>
        <v>3.0100919042022139E-3</v>
      </c>
      <c r="AK488" s="15">
        <f t="shared" si="574"/>
        <v>1.3218908355787399E-3</v>
      </c>
      <c r="AL488">
        <f>IF(AL487&gt;0,AL487+1,IF(AND(B488="January",C488&gt;=Personal!$G$28,F488&lt;=100,AL487=0),1,0))</f>
        <v>161</v>
      </c>
      <c r="AM488">
        <f t="shared" si="584"/>
        <v>1</v>
      </c>
    </row>
    <row r="489" spans="1:39" x14ac:dyDescent="0.2">
      <c r="A489">
        <f t="shared" si="575"/>
        <v>485</v>
      </c>
      <c r="B489" t="str">
        <f t="shared" si="595"/>
        <v>June</v>
      </c>
      <c r="C489">
        <f t="shared" si="567"/>
        <v>2063</v>
      </c>
      <c r="D489">
        <f t="shared" si="597"/>
        <v>206306</v>
      </c>
      <c r="E489">
        <f t="shared" ref="E489:F489" si="622">E477+1</f>
        <v>82</v>
      </c>
      <c r="F489">
        <f t="shared" si="622"/>
        <v>80</v>
      </c>
      <c r="G489" s="11">
        <f>G488*IF($B489="January",(1+IF(C489&gt;Personal!$L$18+1,Calculations!$B$14,Calculations!$B$13)),1)</f>
        <v>3816.2288420141244</v>
      </c>
      <c r="H489" s="11">
        <f>IF(AND(Career!$F$15="Yes",$E489=62,$E488=61),G489,H488*IF($B489="January",(1+IF(C489&gt;Personal!$L$18+1,Calculations!$C$14,Calculations!$C$13)),1))</f>
        <v>3136.7358435001106</v>
      </c>
      <c r="I489" s="11">
        <f>H489*(1-'Retiree Assumptions'!$F$8)</f>
        <v>2760.3275422800975</v>
      </c>
      <c r="J489" s="11"/>
      <c r="K489">
        <f>IF(OR(AND(L490=0,L489&gt;0,S489=0,S488&gt;0),AND(L489=0,L488&gt;0,S489&gt;0,S488&gt;0),AND(L478=0,L477&gt;0,S477=0),AND(B489="February",C489&gt;=Personal!$G$28,C489&lt;=Personal!$G$28+5,L488&gt;0),AND(B489="February",MOD(C489-Personal!$G$28,5)=0,L488&gt;0)),K488+1,K488)</f>
        <v>9</v>
      </c>
      <c r="L489">
        <f>IF(AND(C489&gt;=Personal!$G$28,MAX(L$5:L488)&lt;$AO$8,OR(S488&gt;0,S489&gt;0)),L488+1,0)</f>
        <v>0</v>
      </c>
      <c r="M489" t="str">
        <f>IF(AND(C489&gt;=Personal!$G$28,MAX(L$5:L488)&lt;$AO$8,OR(S488&gt;0,S489&gt;0)),L488+1,"")</f>
        <v/>
      </c>
      <c r="N489">
        <f t="shared" si="577"/>
        <v>2063</v>
      </c>
      <c r="O489">
        <f t="shared" si="578"/>
        <v>80</v>
      </c>
      <c r="P489" s="11">
        <f t="shared" si="586"/>
        <v>33123.930507361169</v>
      </c>
      <c r="Q489" s="11">
        <f>$AD489*I489/(Calculations!$C$18^(A489-1+Calculations!$B$1/30))</f>
        <v>470.41835613384364</v>
      </c>
      <c r="R489" s="11">
        <f>IF(Q489=0,0,SUM(Q489:Q$1071)*I489/Q489)</f>
        <v>322933.93226635217</v>
      </c>
      <c r="S489" s="11">
        <f>IF(S488&gt;0,MAX((S488+I489/2)*(Calculations!$C$18-1)+S488-I489,0),IF(AND(Personal!$G$28=Valuation!C489,Personal!$G$28&gt;Valuation!C488),Personal!$G$26,0))</f>
        <v>0</v>
      </c>
      <c r="T489">
        <f t="shared" si="569"/>
        <v>2</v>
      </c>
      <c r="U489" s="11"/>
      <c r="V489" s="121">
        <f>VLOOKUP(E489,Rates2,5)*VLOOKUP(E489,Mort_Imp_Retirees,C489-'Mort Imp Cume'!$C$4+2)</f>
        <v>4.6862846068951493E-3</v>
      </c>
      <c r="W489" s="15">
        <f t="shared" si="579"/>
        <v>0.99531371539310487</v>
      </c>
      <c r="X489" s="121">
        <f>VLOOKUP(F489,Rates2,6)*VLOOKUP(F489,Mort_Imp_Survivors,C489-'Mort Imp Cume'!$C$4+2)</f>
        <v>1.1290120028453461E-3</v>
      </c>
      <c r="Y489" s="15">
        <f t="shared" si="580"/>
        <v>0.99887098799715468</v>
      </c>
      <c r="Z489" s="121">
        <f>VLOOKUP(F489,Rates2,7)*VLOOKUP(F489,Mort_Imp_Survivors,C489-'Mort Imp Cume'!$C$4+2)</f>
        <v>2.4601956330088139E-3</v>
      </c>
      <c r="AA489" s="15">
        <f t="shared" si="581"/>
        <v>0.99753980436699119</v>
      </c>
      <c r="AB489" s="68">
        <f>PRODUCT(W$4:W488)</f>
        <v>0.63930939073526982</v>
      </c>
      <c r="AC489" s="15">
        <f>PRODUCT(Y$4:Y488)</f>
        <v>0.86162713644001554</v>
      </c>
      <c r="AD489" s="15">
        <f>PRODUCT(AA$4:AA488)</f>
        <v>0.68984938881657965</v>
      </c>
      <c r="AE489" s="15">
        <f t="shared" si="570"/>
        <v>0.55084631963844155</v>
      </c>
      <c r="AF489" s="15">
        <f t="shared" si="571"/>
        <v>8.8463071096828286E-2</v>
      </c>
      <c r="AG489" s="15">
        <f t="shared" si="572"/>
        <v>2.5785081713544959E-3</v>
      </c>
      <c r="AH489" s="15">
        <f t="shared" si="573"/>
        <v>0.28494151192500478</v>
      </c>
      <c r="AI489" s="15">
        <f t="shared" si="582"/>
        <v>7.5749097339725402E-2</v>
      </c>
      <c r="AJ489" s="15">
        <f t="shared" si="583"/>
        <v>2.9959857568462112E-3</v>
      </c>
      <c r="AK489" s="15">
        <f t="shared" si="574"/>
        <v>1.3229239698958103E-3</v>
      </c>
      <c r="AL489">
        <f>IF(AL488&gt;0,AL488+1,IF(AND(B489="January",C489&gt;=Personal!$G$28,F489&lt;=100,AL488=0),1,0))</f>
        <v>162</v>
      </c>
      <c r="AM489">
        <f t="shared" si="584"/>
        <v>1</v>
      </c>
    </row>
    <row r="490" spans="1:39" x14ac:dyDescent="0.2">
      <c r="A490">
        <f t="shared" si="575"/>
        <v>486</v>
      </c>
      <c r="B490" t="str">
        <f t="shared" si="595"/>
        <v>July</v>
      </c>
      <c r="C490">
        <f t="shared" si="567"/>
        <v>2063</v>
      </c>
      <c r="D490">
        <f t="shared" si="597"/>
        <v>206307</v>
      </c>
      <c r="E490">
        <f t="shared" ref="E490:F490" si="623">E478+1</f>
        <v>82</v>
      </c>
      <c r="F490">
        <f t="shared" si="623"/>
        <v>80</v>
      </c>
      <c r="G490" s="11">
        <f>G489*IF($B490="January",(1+IF(C490&gt;Personal!$L$18+1,Calculations!$B$14,Calculations!$B$13)),1)</f>
        <v>3816.2288420141244</v>
      </c>
      <c r="H490" s="11">
        <f>IF(AND(Career!$F$15="Yes",$E490=62,$E489=61),G490,H489*IF($B490="January",(1+IF(C490&gt;Personal!$L$18+1,Calculations!$C$14,Calculations!$C$13)),1))</f>
        <v>3136.7358435001106</v>
      </c>
      <c r="I490" s="11">
        <f>H490*(1-'Retiree Assumptions'!$F$8)</f>
        <v>2760.3275422800975</v>
      </c>
      <c r="J490" s="11"/>
      <c r="K490">
        <f>IF(OR(AND(L491=0,L490&gt;0,S490=0,S489&gt;0),AND(L490=0,L489&gt;0,S490&gt;0,S489&gt;0),AND(L479=0,L478&gt;0,S478=0),AND(B490="February",C490&gt;=Personal!$G$28,C490&lt;=Personal!$G$28+5,L489&gt;0),AND(B490="February",MOD(C490-Personal!$G$28,5)=0,L489&gt;0)),K489+1,K489)</f>
        <v>9</v>
      </c>
      <c r="L490">
        <f>IF(AND(C490&gt;=Personal!$G$28,MAX(L$5:L489)&lt;$AO$8,OR(S489&gt;0,S490&gt;0)),L489+1,0)</f>
        <v>0</v>
      </c>
      <c r="M490" t="str">
        <f>IF(AND(C490&gt;=Personal!$G$28,MAX(L$5:L489)&lt;$AO$8,OR(S489&gt;0,S490&gt;0)),L489+1,"")</f>
        <v/>
      </c>
      <c r="N490">
        <f t="shared" si="577"/>
        <v>2063</v>
      </c>
      <c r="O490">
        <f t="shared" si="578"/>
        <v>80</v>
      </c>
      <c r="P490" s="11">
        <f t="shared" si="586"/>
        <v>33123.930507361169</v>
      </c>
      <c r="Q490" s="11">
        <f>$AD490*I490/(Calculations!$C$18^(A490-1+Calculations!$B$1/30))</f>
        <v>467.91015653179693</v>
      </c>
      <c r="R490" s="11">
        <f>IF(Q490=0,0,SUM(Q490:Q$1071)*I490/Q490)</f>
        <v>321889.87289381464</v>
      </c>
      <c r="S490" s="11">
        <f>IF(S489&gt;0,MAX((S489+I490/2)*(Calculations!$C$18-1)+S489-I490,0),IF(AND(Personal!$G$28=Valuation!C490,Personal!$G$28&gt;Valuation!C489),Personal!$G$26,0))</f>
        <v>0</v>
      </c>
      <c r="T490">
        <f t="shared" si="569"/>
        <v>2</v>
      </c>
      <c r="U490" s="11"/>
      <c r="V490" s="121">
        <f>VLOOKUP(E490,Rates2,5)*VLOOKUP(E490,Mort_Imp_Retirees,C490-'Mort Imp Cume'!$C$4+2)</f>
        <v>4.6862846068951493E-3</v>
      </c>
      <c r="W490" s="15">
        <f t="shared" si="579"/>
        <v>0.99531371539310487</v>
      </c>
      <c r="X490" s="121">
        <f>VLOOKUP(F490,Rates2,6)*VLOOKUP(F490,Mort_Imp_Survivors,C490-'Mort Imp Cume'!$C$4+2)</f>
        <v>1.1290120028453461E-3</v>
      </c>
      <c r="Y490" s="15">
        <f t="shared" si="580"/>
        <v>0.99887098799715468</v>
      </c>
      <c r="Z490" s="121">
        <f>VLOOKUP(F490,Rates2,7)*VLOOKUP(F490,Mort_Imp_Survivors,C490-'Mort Imp Cume'!$C$4+2)</f>
        <v>2.4601956330088139E-3</v>
      </c>
      <c r="AA490" s="15">
        <f t="shared" si="581"/>
        <v>0.99753980436699119</v>
      </c>
      <c r="AB490" s="68">
        <f>PRODUCT(W$4:W489)</f>
        <v>0.63631340497842359</v>
      </c>
      <c r="AC490" s="15">
        <f>PRODUCT(Y$4:Y489)</f>
        <v>0.86065434906099747</v>
      </c>
      <c r="AD490" s="15">
        <f>PRODUCT(AA$4:AA489)</f>
        <v>0.68815222436277934</v>
      </c>
      <c r="AE490" s="15">
        <f t="shared" si="570"/>
        <v>0.54764589936049202</v>
      </c>
      <c r="AF490" s="15">
        <f t="shared" si="571"/>
        <v>8.8667505617931575E-2</v>
      </c>
      <c r="AG490" s="15">
        <f t="shared" si="572"/>
        <v>2.5635270240830063E-3</v>
      </c>
      <c r="AH490" s="15">
        <f t="shared" si="573"/>
        <v>0.28681900823305845</v>
      </c>
      <c r="AI490" s="15">
        <f t="shared" si="582"/>
        <v>7.6867586788517961E-2</v>
      </c>
      <c r="AJ490" s="15">
        <f t="shared" si="583"/>
        <v>2.9819457149114258E-3</v>
      </c>
      <c r="AK490" s="15">
        <f t="shared" si="574"/>
        <v>1.3239296652059194E-3</v>
      </c>
      <c r="AL490">
        <f>IF(AL489&gt;0,AL489+1,IF(AND(B490="January",C490&gt;=Personal!$G$28,F490&lt;=100,AL489=0),1,0))</f>
        <v>163</v>
      </c>
      <c r="AM490">
        <f t="shared" si="584"/>
        <v>1</v>
      </c>
    </row>
    <row r="491" spans="1:39" x14ac:dyDescent="0.2">
      <c r="A491">
        <f t="shared" si="575"/>
        <v>487</v>
      </c>
      <c r="B491" t="str">
        <f t="shared" si="595"/>
        <v>August</v>
      </c>
      <c r="C491">
        <f t="shared" si="567"/>
        <v>2063</v>
      </c>
      <c r="D491">
        <f t="shared" si="597"/>
        <v>206308</v>
      </c>
      <c r="E491">
        <f t="shared" ref="E491:F491" si="624">E479+1</f>
        <v>82</v>
      </c>
      <c r="F491">
        <f t="shared" si="624"/>
        <v>80</v>
      </c>
      <c r="G491" s="11">
        <f>G490*IF($B491="January",(1+IF(C491&gt;Personal!$L$18+1,Calculations!$B$14,Calculations!$B$13)),1)</f>
        <v>3816.2288420141244</v>
      </c>
      <c r="H491" s="11">
        <f>IF(AND(Career!$F$15="Yes",$E491=62,$E490=61),G491,H490*IF($B491="January",(1+IF(C491&gt;Personal!$L$18+1,Calculations!$C$14,Calculations!$C$13)),1))</f>
        <v>3136.7358435001106</v>
      </c>
      <c r="I491" s="11">
        <f>H491*(1-'Retiree Assumptions'!$F$8)</f>
        <v>2760.3275422800975</v>
      </c>
      <c r="J491" s="11"/>
      <c r="K491">
        <f>IF(OR(AND(L492=0,L491&gt;0,S491=0,S490&gt;0),AND(L491=0,L490&gt;0,S491&gt;0,S490&gt;0),AND(L480=0,L479&gt;0,S479=0),AND(B491="February",C491&gt;=Personal!$G$28,C491&lt;=Personal!$G$28+5,L490&gt;0),AND(B491="February",MOD(C491-Personal!$G$28,5)=0,L490&gt;0)),K490+1,K490)</f>
        <v>10</v>
      </c>
      <c r="L491">
        <f>IF(AND(C491&gt;=Personal!$G$28,MAX(L$5:L490)&lt;$AO$8,OR(S490&gt;0,S491&gt;0)),L490+1,0)</f>
        <v>0</v>
      </c>
      <c r="M491" t="str">
        <f>IF(AND(C491&gt;=Personal!$G$28,MAX(L$5:L490)&lt;$AO$8,OR(S490&gt;0,S491&gt;0)),L490+1,"")</f>
        <v/>
      </c>
      <c r="N491">
        <f t="shared" si="577"/>
        <v>2063</v>
      </c>
      <c r="O491">
        <f t="shared" si="578"/>
        <v>80</v>
      </c>
      <c r="P491" s="11">
        <f t="shared" si="586"/>
        <v>33123.930507361169</v>
      </c>
      <c r="Q491" s="11">
        <f>$AD491*I491/(Calculations!$C$18^(A491-1+Calculations!$B$1/30))</f>
        <v>465.41533027107857</v>
      </c>
      <c r="R491" s="11">
        <f>IF(Q491=0,0,SUM(Q491:Q$1071)*I491/Q491)</f>
        <v>320840.21691418032</v>
      </c>
      <c r="S491" s="11">
        <f>IF(S490&gt;0,MAX((S490+I491/2)*(Calculations!$C$18-1)+S490-I491,0),IF(AND(Personal!$G$28=Valuation!C491,Personal!$G$28&gt;Valuation!C490),Personal!$G$26,0))</f>
        <v>0</v>
      </c>
      <c r="T491">
        <f t="shared" si="569"/>
        <v>2</v>
      </c>
      <c r="U491" s="11"/>
      <c r="V491" s="121">
        <f>VLOOKUP(E491,Rates2,5)*VLOOKUP(E491,Mort_Imp_Retirees,C491-'Mort Imp Cume'!$C$4+2)</f>
        <v>4.6862846068951493E-3</v>
      </c>
      <c r="W491" s="15">
        <f t="shared" si="579"/>
        <v>0.99531371539310487</v>
      </c>
      <c r="X491" s="121">
        <f>VLOOKUP(F491,Rates2,6)*VLOOKUP(F491,Mort_Imp_Survivors,C491-'Mort Imp Cume'!$C$4+2)</f>
        <v>1.1290120028453461E-3</v>
      </c>
      <c r="Y491" s="15">
        <f t="shared" si="580"/>
        <v>0.99887098799715468</v>
      </c>
      <c r="Z491" s="121">
        <f>VLOOKUP(F491,Rates2,7)*VLOOKUP(F491,Mort_Imp_Survivors,C491-'Mort Imp Cume'!$C$4+2)</f>
        <v>2.4601956330088139E-3</v>
      </c>
      <c r="AA491" s="15">
        <f t="shared" si="581"/>
        <v>0.99753980436699119</v>
      </c>
      <c r="AB491" s="68">
        <f>PRODUCT(W$4:W490)</f>
        <v>0.6333314592635122</v>
      </c>
      <c r="AC491" s="15">
        <f>PRODUCT(Y$4:Y490)</f>
        <v>0.85968265997060656</v>
      </c>
      <c r="AD491" s="15">
        <f>PRODUCT(AA$4:AA490)</f>
        <v>0.68645923526555674</v>
      </c>
      <c r="AE491" s="15">
        <f t="shared" si="570"/>
        <v>0.54446407354272197</v>
      </c>
      <c r="AF491" s="15">
        <f t="shared" si="571"/>
        <v>8.8867385720790185E-2</v>
      </c>
      <c r="AG491" s="15">
        <f t="shared" si="572"/>
        <v>2.5486329173631289E-3</v>
      </c>
      <c r="AH491" s="15">
        <f t="shared" si="573"/>
        <v>0.2886769043856226</v>
      </c>
      <c r="AI491" s="15">
        <f t="shared" si="582"/>
        <v>7.7991636350865257E-2</v>
      </c>
      <c r="AJ491" s="15">
        <f t="shared" si="583"/>
        <v>2.9679714686090394E-3</v>
      </c>
      <c r="AK491" s="15">
        <f t="shared" si="574"/>
        <v>1.324908133667816E-3</v>
      </c>
      <c r="AL491">
        <f>IF(AL490&gt;0,AL490+1,IF(AND(B491="January",C491&gt;=Personal!$G$28,F491&lt;=100,AL490=0),1,0))</f>
        <v>164</v>
      </c>
      <c r="AM491">
        <f t="shared" si="584"/>
        <v>1</v>
      </c>
    </row>
    <row r="492" spans="1:39" x14ac:dyDescent="0.2">
      <c r="A492">
        <f t="shared" si="575"/>
        <v>488</v>
      </c>
      <c r="B492" t="str">
        <f t="shared" si="595"/>
        <v>September</v>
      </c>
      <c r="C492">
        <f t="shared" si="567"/>
        <v>2063</v>
      </c>
      <c r="D492">
        <f t="shared" si="597"/>
        <v>206309</v>
      </c>
      <c r="E492">
        <f t="shared" ref="E492:F492" si="625">E480+1</f>
        <v>82</v>
      </c>
      <c r="F492">
        <f t="shared" si="625"/>
        <v>80</v>
      </c>
      <c r="G492" s="11">
        <f>G491*IF($B492="January",(1+IF(C492&gt;Personal!$L$18+1,Calculations!$B$14,Calculations!$B$13)),1)</f>
        <v>3816.2288420141244</v>
      </c>
      <c r="H492" s="11">
        <f>IF(AND(Career!$F$15="Yes",$E492=62,$E491=61),G492,H491*IF($B492="January",(1+IF(C492&gt;Personal!$L$18+1,Calculations!$C$14,Calculations!$C$13)),1))</f>
        <v>3136.7358435001106</v>
      </c>
      <c r="I492" s="11">
        <f>H492*(1-'Retiree Assumptions'!$F$8)</f>
        <v>2760.3275422800975</v>
      </c>
      <c r="J492" s="11"/>
      <c r="K492">
        <f>IF(OR(AND(L493=0,L492&gt;0,S492=0,S491&gt;0),AND(L492=0,L491&gt;0,S492&gt;0,S491&gt;0),AND(L481=0,L480&gt;0,S480=0),AND(B492="February",C492&gt;=Personal!$G$28,C492&lt;=Personal!$G$28+5,L491&gt;0),AND(B492="February",MOD(C492-Personal!$G$28,5)=0,L491&gt;0)),K491+1,K491)</f>
        <v>10</v>
      </c>
      <c r="L492">
        <f>IF(AND(C492&gt;=Personal!$G$28,MAX(L$5:L491)&lt;$AO$8,OR(S491&gt;0,S492&gt;0)),L491+1,0)</f>
        <v>0</v>
      </c>
      <c r="M492" t="str">
        <f>IF(AND(C492&gt;=Personal!$G$28,MAX(L$5:L491)&lt;$AO$8,OR(S491&gt;0,S492&gt;0)),L491+1,"")</f>
        <v/>
      </c>
      <c r="N492">
        <f t="shared" si="577"/>
        <v>2063</v>
      </c>
      <c r="O492">
        <f t="shared" si="578"/>
        <v>80</v>
      </c>
      <c r="P492" s="11">
        <f t="shared" si="586"/>
        <v>33123.930507361169</v>
      </c>
      <c r="Q492" s="11">
        <f>$AD492*I492/(Calculations!$C$18^(A492-1+Calculations!$B$1/30))</f>
        <v>462.93380604705294</v>
      </c>
      <c r="R492" s="11">
        <f>IF(Q492=0,0,SUM(Q492:Q$1071)*I492/Q492)</f>
        <v>319784.93432722916</v>
      </c>
      <c r="S492" s="11">
        <f>IF(S491&gt;0,MAX((S491+I492/2)*(Calculations!$C$18-1)+S491-I492,0),IF(AND(Personal!$G$28=Valuation!C492,Personal!$G$28&gt;Valuation!C491),Personal!$G$26,0))</f>
        <v>0</v>
      </c>
      <c r="T492">
        <f t="shared" si="569"/>
        <v>2</v>
      </c>
      <c r="U492" s="11"/>
      <c r="V492" s="121">
        <f>VLOOKUP(E492,Rates2,5)*VLOOKUP(E492,Mort_Imp_Retirees,C492-'Mort Imp Cume'!$C$4+2)</f>
        <v>4.6862846068951493E-3</v>
      </c>
      <c r="W492" s="15">
        <f t="shared" si="579"/>
        <v>0.99531371539310487</v>
      </c>
      <c r="X492" s="121">
        <f>VLOOKUP(F492,Rates2,6)*VLOOKUP(F492,Mort_Imp_Survivors,C492-'Mort Imp Cume'!$C$4+2)</f>
        <v>1.1290120028453461E-3</v>
      </c>
      <c r="Y492" s="15">
        <f t="shared" si="580"/>
        <v>0.99887098799715468</v>
      </c>
      <c r="Z492" s="121">
        <f>VLOOKUP(F492,Rates2,7)*VLOOKUP(F492,Mort_Imp_Survivors,C492-'Mort Imp Cume'!$C$4+2)</f>
        <v>2.4601956330088139E-3</v>
      </c>
      <c r="AA492" s="15">
        <f t="shared" si="581"/>
        <v>0.99753980436699119</v>
      </c>
      <c r="AB492" s="68">
        <f>PRODUCT(W$4:W491)</f>
        <v>0.63036348779490314</v>
      </c>
      <c r="AC492" s="15">
        <f>PRODUCT(Y$4:Y491)</f>
        <v>0.85871206792886179</v>
      </c>
      <c r="AD492" s="15">
        <f>PRODUCT(AA$4:AA491)</f>
        <v>0.68477041125271787</v>
      </c>
      <c r="AE492" s="15">
        <f t="shared" si="570"/>
        <v>0.54130073415121116</v>
      </c>
      <c r="AF492" s="15">
        <f t="shared" si="571"/>
        <v>8.9062753643692039E-2</v>
      </c>
      <c r="AG492" s="15">
        <f t="shared" si="572"/>
        <v>2.5338253454887595E-3</v>
      </c>
      <c r="AH492" s="15">
        <f t="shared" si="573"/>
        <v>0.29051533564346571</v>
      </c>
      <c r="AI492" s="15">
        <f t="shared" si="582"/>
        <v>7.912117656163109E-2</v>
      </c>
      <c r="AJ492" s="15">
        <f t="shared" si="583"/>
        <v>2.954062709601993E-3</v>
      </c>
      <c r="AK492" s="15">
        <f t="shared" si="574"/>
        <v>1.3258595860778594E-3</v>
      </c>
      <c r="AL492">
        <f>IF(AL491&gt;0,AL491+1,IF(AND(B492="January",C492&gt;=Personal!$G$28,F492&lt;=100,AL491=0),1,0))</f>
        <v>165</v>
      </c>
      <c r="AM492">
        <f t="shared" si="584"/>
        <v>1</v>
      </c>
    </row>
    <row r="493" spans="1:39" x14ac:dyDescent="0.2">
      <c r="A493">
        <f t="shared" si="575"/>
        <v>489</v>
      </c>
      <c r="B493" t="str">
        <f t="shared" si="595"/>
        <v>October</v>
      </c>
      <c r="C493">
        <f t="shared" si="567"/>
        <v>2063</v>
      </c>
      <c r="D493">
        <f t="shared" si="597"/>
        <v>206310</v>
      </c>
      <c r="E493">
        <f t="shared" ref="E493:F493" si="626">E481+1</f>
        <v>82</v>
      </c>
      <c r="F493">
        <f t="shared" si="626"/>
        <v>80</v>
      </c>
      <c r="G493" s="11">
        <f>G492*IF($B493="January",(1+IF(C493&gt;Personal!$L$18+1,Calculations!$B$14,Calculations!$B$13)),1)</f>
        <v>3816.2288420141244</v>
      </c>
      <c r="H493" s="11">
        <f>IF(AND(Career!$F$15="Yes",$E493=62,$E492=61),G493,H492*IF($B493="January",(1+IF(C493&gt;Personal!$L$18+1,Calculations!$C$14,Calculations!$C$13)),1))</f>
        <v>3136.7358435001106</v>
      </c>
      <c r="I493" s="11">
        <f>H493*(1-'Retiree Assumptions'!$F$8)</f>
        <v>2760.3275422800975</v>
      </c>
      <c r="J493" s="11"/>
      <c r="K493">
        <f>IF(OR(AND(L494=0,L493&gt;0,S493=0,S492&gt;0),AND(L493=0,L492&gt;0,S493&gt;0,S492&gt;0),AND(L482=0,L481&gt;0,S481=0),AND(B493="February",C493&gt;=Personal!$G$28,C493&lt;=Personal!$G$28+5,L492&gt;0),AND(B493="February",MOD(C493-Personal!$G$28,5)=0,L492&gt;0)),K492+1,K492)</f>
        <v>10</v>
      </c>
      <c r="L493">
        <f>IF(AND(C493&gt;=Personal!$G$28,MAX(L$5:L492)&lt;$AO$8,OR(S492&gt;0,S493&gt;0)),L492+1,0)</f>
        <v>0</v>
      </c>
      <c r="M493" t="str">
        <f>IF(AND(C493&gt;=Personal!$G$28,MAX(L$5:L492)&lt;$AO$8,OR(S492&gt;0,S493&gt;0)),L492+1,"")</f>
        <v/>
      </c>
      <c r="N493">
        <f t="shared" si="577"/>
        <v>2063</v>
      </c>
      <c r="O493">
        <f t="shared" si="578"/>
        <v>80</v>
      </c>
      <c r="P493" s="11">
        <f t="shared" si="586"/>
        <v>33123.930507361169</v>
      </c>
      <c r="Q493" s="11">
        <f>$AD493*I493/(Calculations!$C$18^(A493-1+Calculations!$B$1/30))</f>
        <v>460.46551293527057</v>
      </c>
      <c r="R493" s="11">
        <f>IF(Q493=0,0,SUM(Q493:Q$1071)*I493/Q493)</f>
        <v>318723.99497192673</v>
      </c>
      <c r="S493" s="11">
        <f>IF(S492&gt;0,MAX((S492+I493/2)*(Calculations!$C$18-1)+S492-I493,0),IF(AND(Personal!$G$28=Valuation!C493,Personal!$G$28&gt;Valuation!C492),Personal!$G$26,0))</f>
        <v>0</v>
      </c>
      <c r="T493">
        <f t="shared" si="569"/>
        <v>2</v>
      </c>
      <c r="U493" s="11"/>
      <c r="V493" s="121">
        <f>VLOOKUP(E493,Rates2,5)*VLOOKUP(E493,Mort_Imp_Retirees,C493-'Mort Imp Cume'!$C$4+2)</f>
        <v>4.6862846068951493E-3</v>
      </c>
      <c r="W493" s="15">
        <f t="shared" si="579"/>
        <v>0.99531371539310487</v>
      </c>
      <c r="X493" s="121">
        <f>VLOOKUP(F493,Rates2,6)*VLOOKUP(F493,Mort_Imp_Survivors,C493-'Mort Imp Cume'!$C$4+2)</f>
        <v>1.1290120028453461E-3</v>
      </c>
      <c r="Y493" s="15">
        <f t="shared" si="580"/>
        <v>0.99887098799715468</v>
      </c>
      <c r="Z493" s="121">
        <f>VLOOKUP(F493,Rates2,7)*VLOOKUP(F493,Mort_Imp_Survivors,C493-'Mort Imp Cume'!$C$4+2)</f>
        <v>2.4601956330088139E-3</v>
      </c>
      <c r="AA493" s="15">
        <f t="shared" si="581"/>
        <v>0.99753980436699119</v>
      </c>
      <c r="AB493" s="68">
        <f>PRODUCT(W$4:W492)</f>
        <v>0.62740942508530118</v>
      </c>
      <c r="AC493" s="15">
        <f>PRODUCT(Y$4:Y492)</f>
        <v>0.85774257169718193</v>
      </c>
      <c r="AD493" s="15">
        <f>PRODUCT(AA$4:AA492)</f>
        <v>0.6830857420773403</v>
      </c>
      <c r="AE493" s="15">
        <f t="shared" si="570"/>
        <v>0.53815577377971668</v>
      </c>
      <c r="AF493" s="15">
        <f t="shared" si="571"/>
        <v>8.9253651305584533E-2</v>
      </c>
      <c r="AG493" s="15">
        <f t="shared" si="572"/>
        <v>2.5191038056919476E-3</v>
      </c>
      <c r="AH493" s="15">
        <f t="shared" si="573"/>
        <v>0.29233443642888229</v>
      </c>
      <c r="AI493" s="15">
        <f t="shared" si="582"/>
        <v>8.0256138485816475E-2</v>
      </c>
      <c r="AJ493" s="15">
        <f t="shared" si="583"/>
        <v>2.9402191309981823E-3</v>
      </c>
      <c r="AK493" s="15">
        <f t="shared" si="574"/>
        <v>1.3267842318782539E-3</v>
      </c>
      <c r="AL493">
        <f>IF(AL492&gt;0,AL492+1,IF(AND(B493="January",C493&gt;=Personal!$G$28,F493&lt;=100,AL492=0),1,0))</f>
        <v>166</v>
      </c>
      <c r="AM493">
        <f t="shared" si="584"/>
        <v>1</v>
      </c>
    </row>
    <row r="494" spans="1:39" x14ac:dyDescent="0.2">
      <c r="A494">
        <f t="shared" si="575"/>
        <v>490</v>
      </c>
      <c r="B494" t="str">
        <f t="shared" si="595"/>
        <v>November</v>
      </c>
      <c r="C494">
        <f t="shared" si="567"/>
        <v>2063</v>
      </c>
      <c r="D494">
        <f t="shared" si="597"/>
        <v>206311</v>
      </c>
      <c r="E494">
        <f t="shared" ref="E494:F494" si="627">E482+1</f>
        <v>82</v>
      </c>
      <c r="F494">
        <f t="shared" si="627"/>
        <v>80</v>
      </c>
      <c r="G494" s="11">
        <f>G493*IF($B494="January",(1+IF(C494&gt;Personal!$L$18+1,Calculations!$B$14,Calculations!$B$13)),1)</f>
        <v>3816.2288420141244</v>
      </c>
      <c r="H494" s="11">
        <f>IF(AND(Career!$F$15="Yes",$E494=62,$E493=61),G494,H493*IF($B494="January",(1+IF(C494&gt;Personal!$L$18+1,Calculations!$C$14,Calculations!$C$13)),1))</f>
        <v>3136.7358435001106</v>
      </c>
      <c r="I494" s="11">
        <f>H494*(1-'Retiree Assumptions'!$F$8)</f>
        <v>2760.3275422800975</v>
      </c>
      <c r="J494" s="11"/>
      <c r="K494">
        <f>IF(OR(AND(L495=0,L494&gt;0,S494=0,S493&gt;0),AND(L494=0,L493&gt;0,S494&gt;0,S493&gt;0),AND(L483=0,L482&gt;0,S482=0),AND(B494="February",C494&gt;=Personal!$G$28,C494&lt;=Personal!$G$28+5,L493&gt;0),AND(B494="February",MOD(C494-Personal!$G$28,5)=0,L493&gt;0)),K493+1,K493)</f>
        <v>10</v>
      </c>
      <c r="L494">
        <f>IF(AND(C494&gt;=Personal!$G$28,MAX(L$5:L493)&lt;$AO$8,OR(S493&gt;0,S494&gt;0)),L493+1,0)</f>
        <v>0</v>
      </c>
      <c r="M494" t="str">
        <f>IF(AND(C494&gt;=Personal!$G$28,MAX(L$5:L493)&lt;$AO$8,OR(S493&gt;0,S494&gt;0)),L493+1,"")</f>
        <v/>
      </c>
      <c r="N494">
        <f t="shared" si="577"/>
        <v>2063</v>
      </c>
      <c r="O494">
        <f t="shared" si="578"/>
        <v>80</v>
      </c>
      <c r="P494" s="11">
        <f t="shared" si="586"/>
        <v>33123.930507361169</v>
      </c>
      <c r="Q494" s="11">
        <f>$AD494*I494/(Calculations!$C$18^(A494-1+Calculations!$B$1/30))</f>
        <v>458.01038038943949</v>
      </c>
      <c r="R494" s="11">
        <f>IF(Q494=0,0,SUM(Q494:Q$1071)*I494/Q494)</f>
        <v>317657.36852556298</v>
      </c>
      <c r="S494" s="11">
        <f>IF(S493&gt;0,MAX((S493+I494/2)*(Calculations!$C$18-1)+S493-I494,0),IF(AND(Personal!$G$28=Valuation!C494,Personal!$G$28&gt;Valuation!C493),Personal!$G$26,0))</f>
        <v>0</v>
      </c>
      <c r="T494">
        <f t="shared" si="569"/>
        <v>2</v>
      </c>
      <c r="U494" s="11"/>
      <c r="V494" s="121">
        <f>VLOOKUP(E494,Rates2,5)*VLOOKUP(E494,Mort_Imp_Retirees,C494-'Mort Imp Cume'!$C$4+2)</f>
        <v>4.6862846068951493E-3</v>
      </c>
      <c r="W494" s="15">
        <f t="shared" si="579"/>
        <v>0.99531371539310487</v>
      </c>
      <c r="X494" s="121">
        <f>VLOOKUP(F494,Rates2,6)*VLOOKUP(F494,Mort_Imp_Survivors,C494-'Mort Imp Cume'!$C$4+2)</f>
        <v>1.1290120028453461E-3</v>
      </c>
      <c r="Y494" s="15">
        <f t="shared" si="580"/>
        <v>0.99887098799715468</v>
      </c>
      <c r="Z494" s="121">
        <f>VLOOKUP(F494,Rates2,7)*VLOOKUP(F494,Mort_Imp_Survivors,C494-'Mort Imp Cume'!$C$4+2)</f>
        <v>2.4601956330088139E-3</v>
      </c>
      <c r="AA494" s="15">
        <f t="shared" si="581"/>
        <v>0.99753980436699119</v>
      </c>
      <c r="AB494" s="68">
        <f>PRODUCT(W$4:W493)</f>
        <v>0.624469205954303</v>
      </c>
      <c r="AC494" s="15">
        <f>PRODUCT(Y$4:Y493)</f>
        <v>0.85677417003838441</v>
      </c>
      <c r="AD494" s="15">
        <f>PRODUCT(AA$4:AA493)</f>
        <v>0.68140521751771099</v>
      </c>
      <c r="AE494" s="15">
        <f t="shared" si="570"/>
        <v>0.53502908564602691</v>
      </c>
      <c r="AF494" s="15">
        <f t="shared" si="571"/>
        <v>8.9440120308276111E-2</v>
      </c>
      <c r="AG494" s="15">
        <f t="shared" si="572"/>
        <v>2.50446779812583E-3</v>
      </c>
      <c r="AH494" s="15">
        <f t="shared" si="573"/>
        <v>0.2941343403306938</v>
      </c>
      <c r="AI494" s="15">
        <f t="shared" si="582"/>
        <v>8.1396453715003203E-2</v>
      </c>
      <c r="AJ494" s="15">
        <f t="shared" si="583"/>
        <v>2.9264404273436867E-3</v>
      </c>
      <c r="AK494" s="15">
        <f t="shared" si="574"/>
        <v>1.3276822791652362E-3</v>
      </c>
      <c r="AL494">
        <f>IF(AL493&gt;0,AL493+1,IF(AND(B494="January",C494&gt;=Personal!$G$28,F494&lt;=100,AL493=0),1,0))</f>
        <v>167</v>
      </c>
      <c r="AM494">
        <f t="shared" si="584"/>
        <v>1</v>
      </c>
    </row>
    <row r="495" spans="1:39" x14ac:dyDescent="0.2">
      <c r="A495">
        <f t="shared" si="575"/>
        <v>491</v>
      </c>
      <c r="B495" t="str">
        <f t="shared" si="595"/>
        <v>December</v>
      </c>
      <c r="C495">
        <f t="shared" si="567"/>
        <v>2063</v>
      </c>
      <c r="D495">
        <f t="shared" si="597"/>
        <v>206312</v>
      </c>
      <c r="E495">
        <f t="shared" ref="E495:F495" si="628">E483+1</f>
        <v>82</v>
      </c>
      <c r="F495">
        <f t="shared" si="628"/>
        <v>80</v>
      </c>
      <c r="G495" s="11">
        <f>G494*IF($B495="January",(1+IF(C495&gt;Personal!$L$18+1,Calculations!$B$14,Calculations!$B$13)),1)</f>
        <v>3816.2288420141244</v>
      </c>
      <c r="H495" s="11">
        <f>IF(AND(Career!$F$15="Yes",$E495=62,$E494=61),G495,H494*IF($B495="January",(1+IF(C495&gt;Personal!$L$18+1,Calculations!$C$14,Calculations!$C$13)),1))</f>
        <v>3136.7358435001106</v>
      </c>
      <c r="I495" s="11">
        <f>H495*(1-'Retiree Assumptions'!$F$8)</f>
        <v>2760.3275422800975</v>
      </c>
      <c r="J495" s="11"/>
      <c r="K495">
        <f>IF(OR(AND(L496=0,L495&gt;0,S495=0,S494&gt;0),AND(L495=0,L494&gt;0,S495&gt;0,S494&gt;0),AND(L484=0,L483&gt;0,S483=0),AND(B495="February",C495&gt;=Personal!$G$28,C495&lt;=Personal!$G$28+5,L494&gt;0),AND(B495="February",MOD(C495-Personal!$G$28,5)=0,L494&gt;0)),K494+1,K494)</f>
        <v>10</v>
      </c>
      <c r="L495">
        <f>IF(AND(C495&gt;=Personal!$G$28,MAX(L$5:L494)&lt;$AO$8,OR(S494&gt;0,S495&gt;0)),L494+1,0)</f>
        <v>0</v>
      </c>
      <c r="M495" t="str">
        <f>IF(AND(C495&gt;=Personal!$G$28,MAX(L$5:L494)&lt;$AO$8,OR(S494&gt;0,S495&gt;0)),L494+1,"")</f>
        <v/>
      </c>
      <c r="N495">
        <f t="shared" si="577"/>
        <v>2063</v>
      </c>
      <c r="O495">
        <f t="shared" si="578"/>
        <v>80</v>
      </c>
      <c r="P495" s="11">
        <f t="shared" si="586"/>
        <v>33123.930507361169</v>
      </c>
      <c r="Q495" s="11">
        <f>$AD495*I495/(Calculations!$C$18^(A495-1+Calculations!$B$1/30))</f>
        <v>455.56833823941082</v>
      </c>
      <c r="R495" s="11">
        <f>IF(Q495=0,0,SUM(Q495:Q$1071)*I495/Q495)</f>
        <v>316585.02450288465</v>
      </c>
      <c r="S495" s="11">
        <f>IF(S494&gt;0,MAX((S494+I495/2)*(Calculations!$C$18-1)+S494-I495,0),IF(AND(Personal!$G$28=Valuation!C495,Personal!$G$28&gt;Valuation!C494),Personal!$G$26,0))</f>
        <v>0</v>
      </c>
      <c r="T495">
        <f t="shared" si="569"/>
        <v>2</v>
      </c>
      <c r="U495" s="11"/>
      <c r="V495" s="121">
        <f>VLOOKUP(E495,Rates2,5)*VLOOKUP(E495,Mort_Imp_Retirees,C495-'Mort Imp Cume'!$C$4+2)</f>
        <v>4.6862846068951493E-3</v>
      </c>
      <c r="W495" s="15">
        <f t="shared" si="579"/>
        <v>0.99531371539310487</v>
      </c>
      <c r="X495" s="121">
        <f>VLOOKUP(F495,Rates2,6)*VLOOKUP(F495,Mort_Imp_Survivors,C495-'Mort Imp Cume'!$C$4+2)</f>
        <v>1.1290120028453461E-3</v>
      </c>
      <c r="Y495" s="15">
        <f t="shared" si="580"/>
        <v>0.99887098799715468</v>
      </c>
      <c r="Z495" s="121">
        <f>VLOOKUP(F495,Rates2,7)*VLOOKUP(F495,Mort_Imp_Survivors,C495-'Mort Imp Cume'!$C$4+2)</f>
        <v>2.4601956330088139E-3</v>
      </c>
      <c r="AA495" s="15">
        <f t="shared" si="581"/>
        <v>0.99753980436699119</v>
      </c>
      <c r="AB495" s="68">
        <f>PRODUCT(W$4:W494)</f>
        <v>0.62154276552695931</v>
      </c>
      <c r="AC495" s="15">
        <f>PRODUCT(Y$4:Y494)</f>
        <v>0.85580686171668319</v>
      </c>
      <c r="AD495" s="15">
        <f>PRODUCT(AA$4:AA494)</f>
        <v>0.67972882737726448</v>
      </c>
      <c r="AE495" s="15">
        <f t="shared" si="570"/>
        <v>0.53192056358833528</v>
      </c>
      <c r="AF495" s="15">
        <f t="shared" si="571"/>
        <v>8.9622201938623997E-2</v>
      </c>
      <c r="AG495" s="15">
        <f t="shared" si="572"/>
        <v>2.4899168258476555E-3</v>
      </c>
      <c r="AH495" s="15">
        <f t="shared" si="573"/>
        <v>0.29591518010922013</v>
      </c>
      <c r="AI495" s="15">
        <f t="shared" si="582"/>
        <v>8.2542054363820561E-2</v>
      </c>
      <c r="AJ495" s="15">
        <f t="shared" si="583"/>
        <v>2.9127262946160304E-3</v>
      </c>
      <c r="AK495" s="15">
        <f t="shared" si="574"/>
        <v>1.3285539346972117E-3</v>
      </c>
      <c r="AL495">
        <f>IF(AL494&gt;0,AL494+1,IF(AND(B495="January",C495&gt;=Personal!$G$28,F495&lt;=100,AL494=0),1,0))</f>
        <v>168</v>
      </c>
      <c r="AM495">
        <f t="shared" si="584"/>
        <v>1</v>
      </c>
    </row>
    <row r="496" spans="1:39" x14ac:dyDescent="0.2">
      <c r="A496">
        <f t="shared" si="575"/>
        <v>492</v>
      </c>
      <c r="B496" t="str">
        <f t="shared" si="595"/>
        <v>January</v>
      </c>
      <c r="C496">
        <f t="shared" si="567"/>
        <v>2064</v>
      </c>
      <c r="D496">
        <f t="shared" si="597"/>
        <v>206401</v>
      </c>
      <c r="E496">
        <f t="shared" ref="E496:F496" si="629">E484+1</f>
        <v>83</v>
      </c>
      <c r="F496">
        <f t="shared" si="629"/>
        <v>81</v>
      </c>
      <c r="G496" s="11">
        <f>G495*IF($B496="January",(1+IF(C496&gt;Personal!$L$18+1,Calculations!$B$14,Calculations!$B$13)),1)</f>
        <v>3911.6345630644773</v>
      </c>
      <c r="H496" s="11">
        <f>IF(AND(Career!$F$15="Yes",$E496=62,$E495=61),G496,H495*IF($B496="January",(1+IF(C496&gt;Personal!$L$18+1,Calculations!$C$14,Calculations!$C$13)),1))</f>
        <v>3183.7868811526118</v>
      </c>
      <c r="I496" s="11">
        <f>H496*(1-'Retiree Assumptions'!$F$8)</f>
        <v>2801.7324554142983</v>
      </c>
      <c r="J496" s="11"/>
      <c r="K496">
        <f>IF(OR(AND(L497=0,L496&gt;0,S496=0,S495&gt;0),AND(L496=0,L495&gt;0,S496&gt;0,S495&gt;0),AND(L485=0,L484&gt;0,S484=0),AND(B496="February",C496&gt;=Personal!$G$28,C496&lt;=Personal!$G$28+5,L495&gt;0),AND(B496="February",MOD(C496-Personal!$G$28,5)=0,L495&gt;0)),K495+1,K495)</f>
        <v>10</v>
      </c>
      <c r="L496">
        <f>IF(AND(C496&gt;=Personal!$G$28,MAX(L$5:L495)&lt;$AO$8,OR(S495&gt;0,S496&gt;0)),L495+1,0)</f>
        <v>0</v>
      </c>
      <c r="M496" t="str">
        <f>IF(AND(C496&gt;=Personal!$G$28,MAX(L$5:L495)&lt;$AO$8,OR(S495&gt;0,S496&gt;0)),L495+1,"")</f>
        <v/>
      </c>
      <c r="N496">
        <f t="shared" si="577"/>
        <v>2064</v>
      </c>
      <c r="O496">
        <f t="shared" si="578"/>
        <v>81</v>
      </c>
      <c r="P496" s="11">
        <f t="shared" si="586"/>
        <v>33620.789464971582</v>
      </c>
      <c r="Q496" s="11">
        <f>$AD496*I496/(Calculations!$C$18^(A496-1+Calculations!$B$1/30))</f>
        <v>459.93640643950908</v>
      </c>
      <c r="R496" s="11">
        <f>IF(Q496=0,0,SUM(Q496:Q$1071)*I496/Q496)</f>
        <v>315506.93225522473</v>
      </c>
      <c r="S496" s="11">
        <f>IF(S495&gt;0,MAX((S495+I496/2)*(Calculations!$C$18-1)+S495-I496,0),IF(AND(Personal!$G$28=Valuation!C496,Personal!$G$28&gt;Valuation!C495),Personal!$G$26,0))</f>
        <v>0</v>
      </c>
      <c r="T496">
        <f t="shared" si="569"/>
        <v>2</v>
      </c>
      <c r="U496" s="11"/>
      <c r="V496" s="121">
        <f>VLOOKUP(E496,Rates2,5)*VLOOKUP(E496,Mort_Imp_Retirees,C496-'Mort Imp Cume'!$C$4+2)</f>
        <v>5.3217134626006579E-3</v>
      </c>
      <c r="W496" s="15">
        <f t="shared" si="579"/>
        <v>0.99467828653739931</v>
      </c>
      <c r="X496" s="121">
        <f>VLOOKUP(F496,Rates2,6)*VLOOKUP(F496,Mort_Imp_Survivors,C496-'Mort Imp Cume'!$C$4+2)</f>
        <v>1.35672652945789E-3</v>
      </c>
      <c r="Y496" s="15">
        <f t="shared" si="580"/>
        <v>0.99864327347054216</v>
      </c>
      <c r="Z496" s="121">
        <f>VLOOKUP(F496,Rates2,7)*VLOOKUP(F496,Mort_Imp_Survivors,C496-'Mort Imp Cume'!$C$4+2)</f>
        <v>2.7563201351838355E-3</v>
      </c>
      <c r="AA496" s="15">
        <f t="shared" si="581"/>
        <v>0.99724367986481621</v>
      </c>
      <c r="AB496" s="68">
        <f>PRODUCT(W$4:W495)</f>
        <v>0.61863003923234328</v>
      </c>
      <c r="AC496" s="15">
        <f>PRODUCT(Y$4:Y495)</f>
        <v>0.85484064549768768</v>
      </c>
      <c r="AD496" s="15">
        <f>PRODUCT(AA$4:AA495)</f>
        <v>0.67805656148452076</v>
      </c>
      <c r="AE496" s="15">
        <f t="shared" si="570"/>
        <v>0.52883010206163616</v>
      </c>
      <c r="AF496" s="15">
        <f t="shared" si="571"/>
        <v>8.9799937170707098E-2</v>
      </c>
      <c r="AG496" s="15">
        <f t="shared" si="572"/>
        <v>2.8104640621479538E-3</v>
      </c>
      <c r="AH496" s="15">
        <f t="shared" si="573"/>
        <v>0.29767708770122209</v>
      </c>
      <c r="AI496" s="15">
        <f t="shared" si="582"/>
        <v>8.3692873066434637E-2</v>
      </c>
      <c r="AJ496" s="15">
        <f t="shared" si="583"/>
        <v>3.2921718081519342E-3</v>
      </c>
      <c r="AK496" s="15">
        <f t="shared" si="574"/>
        <v>1.5379711796567083E-3</v>
      </c>
      <c r="AL496">
        <f>IF(AL495&gt;0,AL495+1,IF(AND(B496="January",C496&gt;=Personal!$G$28,F496&lt;=100,AL495=0),1,0))</f>
        <v>169</v>
      </c>
      <c r="AM496">
        <f t="shared" si="584"/>
        <v>1</v>
      </c>
    </row>
    <row r="497" spans="1:39" x14ac:dyDescent="0.2">
      <c r="A497">
        <f t="shared" si="575"/>
        <v>493</v>
      </c>
      <c r="B497" t="str">
        <f t="shared" si="595"/>
        <v>February</v>
      </c>
      <c r="C497">
        <f t="shared" si="567"/>
        <v>2064</v>
      </c>
      <c r="D497">
        <f t="shared" si="597"/>
        <v>206402</v>
      </c>
      <c r="E497">
        <f t="shared" ref="E497:F497" si="630">E485+1</f>
        <v>83</v>
      </c>
      <c r="F497">
        <f t="shared" si="630"/>
        <v>81</v>
      </c>
      <c r="G497" s="11">
        <f>G496*IF($B497="January",(1+IF(C497&gt;Personal!$L$18+1,Calculations!$B$14,Calculations!$B$13)),1)</f>
        <v>3911.6345630644773</v>
      </c>
      <c r="H497" s="11">
        <f>IF(AND(Career!$F$15="Yes",$E497=62,$E496=61),G497,H496*IF($B497="January",(1+IF(C497&gt;Personal!$L$18+1,Calculations!$C$14,Calculations!$C$13)),1))</f>
        <v>3183.7868811526118</v>
      </c>
      <c r="I497" s="11">
        <f>H497*(1-'Retiree Assumptions'!$F$8)</f>
        <v>2801.7324554142983</v>
      </c>
      <c r="J497" s="11"/>
      <c r="K497">
        <f>IF(OR(AND(L498=0,L497&gt;0,S497=0,S496&gt;0),AND(L497=0,L496&gt;0,S497&gt;0,S496&gt;0),AND(L486=0,L485&gt;0,S485=0),AND(B497="February",C497&gt;=Personal!$G$28,C497&lt;=Personal!$G$28+5,L496&gt;0),AND(B497="February",MOD(C497-Personal!$G$28,5)=0,L496&gt;0)),K496+1,K496)</f>
        <v>10</v>
      </c>
      <c r="L497">
        <f>IF(AND(C497&gt;=Personal!$G$28,MAX(L$5:L496)&lt;$AO$8,OR(S496&gt;0,S497&gt;0)),L496+1,0)</f>
        <v>0</v>
      </c>
      <c r="M497" t="str">
        <f>IF(AND(C497&gt;=Personal!$G$28,MAX(L$5:L496)&lt;$AO$8,OR(S496&gt;0,S497&gt;0)),L496+1,"")</f>
        <v/>
      </c>
      <c r="N497">
        <f t="shared" si="577"/>
        <v>2064</v>
      </c>
      <c r="O497">
        <f t="shared" si="578"/>
        <v>81</v>
      </c>
      <c r="P497" s="11">
        <f t="shared" si="586"/>
        <v>33620.789464971582</v>
      </c>
      <c r="Q497" s="11">
        <f>$AD497*I497/(Calculations!$C$18^(A497-1+Calculations!$B$1/30))</f>
        <v>457.34828864947201</v>
      </c>
      <c r="R497" s="11">
        <f>IF(Q497=0,0,SUM(Q497:Q$1071)*I497/Q497)</f>
        <v>314474.78746576374</v>
      </c>
      <c r="S497" s="11">
        <f>IF(S496&gt;0,MAX((S496+I497/2)*(Calculations!$C$18-1)+S496-I497,0),IF(AND(Personal!$G$28=Valuation!C497,Personal!$G$28&gt;Valuation!C496),Personal!$G$26,0))</f>
        <v>0</v>
      </c>
      <c r="T497">
        <f t="shared" si="569"/>
        <v>2</v>
      </c>
      <c r="U497" s="11"/>
      <c r="V497" s="121">
        <f>VLOOKUP(E497,Rates2,5)*VLOOKUP(E497,Mort_Imp_Retirees,C497-'Mort Imp Cume'!$C$4+2)</f>
        <v>5.3217134626006579E-3</v>
      </c>
      <c r="W497" s="15">
        <f t="shared" si="579"/>
        <v>0.99467828653739931</v>
      </c>
      <c r="X497" s="121">
        <f>VLOOKUP(F497,Rates2,6)*VLOOKUP(F497,Mort_Imp_Survivors,C497-'Mort Imp Cume'!$C$4+2)</f>
        <v>1.35672652945789E-3</v>
      </c>
      <c r="Y497" s="15">
        <f t="shared" si="580"/>
        <v>0.99864327347054216</v>
      </c>
      <c r="Z497" s="121">
        <f>VLOOKUP(F497,Rates2,7)*VLOOKUP(F497,Mort_Imp_Survivors,C497-'Mort Imp Cume'!$C$4+2)</f>
        <v>2.7563201351838355E-3</v>
      </c>
      <c r="AA497" s="15">
        <f t="shared" si="581"/>
        <v>0.99724367986481621</v>
      </c>
      <c r="AB497" s="68">
        <f>PRODUCT(W$4:W496)</f>
        <v>0.61533786742419128</v>
      </c>
      <c r="AC497" s="15">
        <f>PRODUCT(Y$4:Y496)</f>
        <v>0.85368086051548209</v>
      </c>
      <c r="AD497" s="15">
        <f>PRODUCT(AA$4:AA496)</f>
        <v>0.67618762053130754</v>
      </c>
      <c r="AE497" s="15">
        <f t="shared" si="570"/>
        <v>0.52530216017044529</v>
      </c>
      <c r="AF497" s="15">
        <f t="shared" si="571"/>
        <v>9.0035707253746031E-2</v>
      </c>
      <c r="AG497" s="15">
        <f t="shared" si="572"/>
        <v>2.791714838418283E-3</v>
      </c>
      <c r="AH497" s="15">
        <f t="shared" si="573"/>
        <v>0.29966705841275632</v>
      </c>
      <c r="AI497" s="15">
        <f t="shared" si="582"/>
        <v>8.4995074163052353E-2</v>
      </c>
      <c r="AJ497" s="15">
        <f t="shared" si="583"/>
        <v>3.2746518131192975E-3</v>
      </c>
      <c r="AK497" s="15">
        <f t="shared" si="574"/>
        <v>1.5386697236391717E-3</v>
      </c>
      <c r="AL497">
        <f>IF(AL496&gt;0,AL496+1,IF(AND(B497="January",C497&gt;=Personal!$G$28,F497&lt;=100,AL496=0),1,0))</f>
        <v>170</v>
      </c>
      <c r="AM497">
        <f t="shared" si="584"/>
        <v>1</v>
      </c>
    </row>
    <row r="498" spans="1:39" x14ac:dyDescent="0.2">
      <c r="A498">
        <f t="shared" si="575"/>
        <v>494</v>
      </c>
      <c r="B498" t="str">
        <f t="shared" si="595"/>
        <v>March</v>
      </c>
      <c r="C498">
        <f t="shared" si="567"/>
        <v>2064</v>
      </c>
      <c r="D498">
        <f t="shared" si="597"/>
        <v>206403</v>
      </c>
      <c r="E498">
        <f t="shared" ref="E498:F498" si="631">E486+1</f>
        <v>83</v>
      </c>
      <c r="F498">
        <f t="shared" si="631"/>
        <v>81</v>
      </c>
      <c r="G498" s="11">
        <f>G497*IF($B498="January",(1+IF(C498&gt;Personal!$L$18+1,Calculations!$B$14,Calculations!$B$13)),1)</f>
        <v>3911.6345630644773</v>
      </c>
      <c r="H498" s="11">
        <f>IF(AND(Career!$F$15="Yes",$E498=62,$E497=61),G498,H497*IF($B498="January",(1+IF(C498&gt;Personal!$L$18+1,Calculations!$C$14,Calculations!$C$13)),1))</f>
        <v>3183.7868811526118</v>
      </c>
      <c r="I498" s="11">
        <f>H498*(1-'Retiree Assumptions'!$F$8)</f>
        <v>2801.7324554142983</v>
      </c>
      <c r="J498" s="11"/>
      <c r="K498">
        <f>IF(OR(AND(L499=0,L498&gt;0,S498=0,S497&gt;0),AND(L498=0,L497&gt;0,S498&gt;0,S497&gt;0),AND(L487=0,L486&gt;0,S486=0),AND(B498="February",C498&gt;=Personal!$G$28,C498&lt;=Personal!$G$28+5,L497&gt;0),AND(B498="February",MOD(C498-Personal!$G$28,5)=0,L497&gt;0)),K497+1,K497)</f>
        <v>10</v>
      </c>
      <c r="L498">
        <f>IF(AND(C498&gt;=Personal!$G$28,MAX(L$5:L497)&lt;$AO$8,OR(S497&gt;0,S498&gt;0)),L497+1,0)</f>
        <v>0</v>
      </c>
      <c r="M498" t="str">
        <f>IF(AND(C498&gt;=Personal!$G$28,MAX(L$5:L497)&lt;$AO$8,OR(S497&gt;0,S498&gt;0)),L497+1,"")</f>
        <v/>
      </c>
      <c r="N498">
        <f t="shared" si="577"/>
        <v>2064</v>
      </c>
      <c r="O498">
        <f t="shared" si="578"/>
        <v>81</v>
      </c>
      <c r="P498" s="11">
        <f t="shared" si="586"/>
        <v>33620.789464971582</v>
      </c>
      <c r="Q498" s="11">
        <f>$AD498*I498/(Calculations!$C$18^(A498-1+Calculations!$B$1/30))</f>
        <v>454.77473451128191</v>
      </c>
      <c r="R498" s="11">
        <f>IF(Q498=0,0,SUM(Q498:Q$1071)*I498/Q498)</f>
        <v>313436.80180544406</v>
      </c>
      <c r="S498" s="11">
        <f>IF(S497&gt;0,MAX((S497+I498/2)*(Calculations!$C$18-1)+S497-I498,0),IF(AND(Personal!$G$28=Valuation!C498,Personal!$G$28&gt;Valuation!C497),Personal!$G$26,0))</f>
        <v>0</v>
      </c>
      <c r="T498">
        <f t="shared" si="569"/>
        <v>2</v>
      </c>
      <c r="U498" s="11"/>
      <c r="V498" s="121">
        <f>VLOOKUP(E498,Rates2,5)*VLOOKUP(E498,Mort_Imp_Retirees,C498-'Mort Imp Cume'!$C$4+2)</f>
        <v>5.3217134626006579E-3</v>
      </c>
      <c r="W498" s="15">
        <f t="shared" si="579"/>
        <v>0.99467828653739931</v>
      </c>
      <c r="X498" s="121">
        <f>VLOOKUP(F498,Rates2,6)*VLOOKUP(F498,Mort_Imp_Survivors,C498-'Mort Imp Cume'!$C$4+2)</f>
        <v>1.35672652945789E-3</v>
      </c>
      <c r="Y498" s="15">
        <f t="shared" si="580"/>
        <v>0.99864327347054216</v>
      </c>
      <c r="Z498" s="121">
        <f>VLOOKUP(F498,Rates2,7)*VLOOKUP(F498,Mort_Imp_Survivors,C498-'Mort Imp Cume'!$C$4+2)</f>
        <v>2.7563201351838355E-3</v>
      </c>
      <c r="AA498" s="15">
        <f t="shared" si="581"/>
        <v>0.99724367986481621</v>
      </c>
      <c r="AB498" s="68">
        <f>PRODUCT(W$4:W497)</f>
        <v>0.61206321561107191</v>
      </c>
      <c r="AC498" s="15">
        <f>PRODUCT(Y$4:Y497)</f>
        <v>0.85252264904433028</v>
      </c>
      <c r="AD498" s="15">
        <f>PRODUCT(AA$4:AA497)</f>
        <v>0.67432383097767512</v>
      </c>
      <c r="AE498" s="15">
        <f t="shared" si="570"/>
        <v>0.52179775395534211</v>
      </c>
      <c r="AF498" s="15">
        <f t="shared" si="571"/>
        <v>9.0265461655729795E-2</v>
      </c>
      <c r="AG498" s="15">
        <f t="shared" si="572"/>
        <v>2.7730906948827331E-3</v>
      </c>
      <c r="AH498" s="15">
        <f t="shared" si="573"/>
        <v>0.30163279490422024</v>
      </c>
      <c r="AI498" s="15">
        <f t="shared" si="582"/>
        <v>8.6303989484707855E-2</v>
      </c>
      <c r="AJ498" s="15">
        <f t="shared" si="583"/>
        <v>3.2572250544800905E-3</v>
      </c>
      <c r="AK498" s="15">
        <f t="shared" si="574"/>
        <v>1.5393334018290318E-3</v>
      </c>
      <c r="AL498">
        <f>IF(AL497&gt;0,AL497+1,IF(AND(B498="January",C498&gt;=Personal!$G$28,F498&lt;=100,AL497=0),1,0))</f>
        <v>171</v>
      </c>
      <c r="AM498">
        <f t="shared" si="584"/>
        <v>1</v>
      </c>
    </row>
    <row r="499" spans="1:39" x14ac:dyDescent="0.2">
      <c r="A499">
        <f t="shared" si="575"/>
        <v>495</v>
      </c>
      <c r="B499" t="str">
        <f t="shared" si="595"/>
        <v>April</v>
      </c>
      <c r="C499">
        <f t="shared" si="567"/>
        <v>2064</v>
      </c>
      <c r="D499">
        <f t="shared" si="597"/>
        <v>206404</v>
      </c>
      <c r="E499">
        <f t="shared" ref="E499:F499" si="632">E487+1</f>
        <v>83</v>
      </c>
      <c r="F499">
        <f t="shared" si="632"/>
        <v>81</v>
      </c>
      <c r="G499" s="11">
        <f>G498*IF($B499="January",(1+IF(C499&gt;Personal!$L$18+1,Calculations!$B$14,Calculations!$B$13)),1)</f>
        <v>3911.6345630644773</v>
      </c>
      <c r="H499" s="11">
        <f>IF(AND(Career!$F$15="Yes",$E499=62,$E498=61),G499,H498*IF($B499="January",(1+IF(C499&gt;Personal!$L$18+1,Calculations!$C$14,Calculations!$C$13)),1))</f>
        <v>3183.7868811526118</v>
      </c>
      <c r="I499" s="11">
        <f>H499*(1-'Retiree Assumptions'!$F$8)</f>
        <v>2801.7324554142983</v>
      </c>
      <c r="J499" s="11"/>
      <c r="K499">
        <f>IF(OR(AND(L500=0,L499&gt;0,S499=0,S498&gt;0),AND(L499=0,L498&gt;0,S499&gt;0,S498&gt;0),AND(L488=0,L487&gt;0,S487=0),AND(B499="February",C499&gt;=Personal!$G$28,C499&lt;=Personal!$G$28+5,L498&gt;0),AND(B499="February",MOD(C499-Personal!$G$28,5)=0,L498&gt;0)),K498+1,K498)</f>
        <v>10</v>
      </c>
      <c r="L499">
        <f>IF(AND(C499&gt;=Personal!$G$28,MAX(L$5:L498)&lt;$AO$8,OR(S498&gt;0,S499&gt;0)),L498+1,0)</f>
        <v>0</v>
      </c>
      <c r="M499" t="str">
        <f>IF(AND(C499&gt;=Personal!$G$28,MAX(L$5:L498)&lt;$AO$8,OR(S498&gt;0,S499&gt;0)),L498+1,"")</f>
        <v/>
      </c>
      <c r="N499">
        <f t="shared" si="577"/>
        <v>2064</v>
      </c>
      <c r="O499">
        <f t="shared" si="578"/>
        <v>81</v>
      </c>
      <c r="P499" s="11">
        <f t="shared" si="586"/>
        <v>33620.789464971582</v>
      </c>
      <c r="Q499" s="11">
        <f>$AD499*I499/(Calculations!$C$18^(A499-1+Calculations!$B$1/30))</f>
        <v>452.21566207350821</v>
      </c>
      <c r="R499" s="11">
        <f>IF(Q499=0,0,SUM(Q499:Q$1071)*I499/Q499)</f>
        <v>312392.94222098385</v>
      </c>
      <c r="S499" s="11">
        <f>IF(S498&gt;0,MAX((S498+I499/2)*(Calculations!$C$18-1)+S498-I499,0),IF(AND(Personal!$G$28=Valuation!C499,Personal!$G$28&gt;Valuation!C498),Personal!$G$26,0))</f>
        <v>0</v>
      </c>
      <c r="T499">
        <f t="shared" si="569"/>
        <v>2</v>
      </c>
      <c r="U499" s="11"/>
      <c r="V499" s="121">
        <f>VLOOKUP(E499,Rates2,5)*VLOOKUP(E499,Mort_Imp_Retirees,C499-'Mort Imp Cume'!$C$4+2)</f>
        <v>5.3217134626006579E-3</v>
      </c>
      <c r="W499" s="15">
        <f t="shared" si="579"/>
        <v>0.99467828653739931</v>
      </c>
      <c r="X499" s="121">
        <f>VLOOKUP(F499,Rates2,6)*VLOOKUP(F499,Mort_Imp_Survivors,C499-'Mort Imp Cume'!$C$4+2)</f>
        <v>1.35672652945789E-3</v>
      </c>
      <c r="Y499" s="15">
        <f t="shared" si="580"/>
        <v>0.99864327347054216</v>
      </c>
      <c r="Z499" s="121">
        <f>VLOOKUP(F499,Rates2,7)*VLOOKUP(F499,Mort_Imp_Survivors,C499-'Mort Imp Cume'!$C$4+2)</f>
        <v>2.7563201351838355E-3</v>
      </c>
      <c r="AA499" s="15">
        <f t="shared" si="581"/>
        <v>0.99724367986481621</v>
      </c>
      <c r="AB499" s="68">
        <f>PRODUCT(W$4:W498)</f>
        <v>0.60880599055659179</v>
      </c>
      <c r="AC499" s="15">
        <f>PRODUCT(Y$4:Y498)</f>
        <v>0.85136600894940817</v>
      </c>
      <c r="AD499" s="15">
        <f>PRODUCT(AA$4:AA498)</f>
        <v>0.67246517862471711</v>
      </c>
      <c r="AE499" s="15">
        <f t="shared" si="570"/>
        <v>0.51831672640465665</v>
      </c>
      <c r="AF499" s="15">
        <f t="shared" si="571"/>
        <v>9.0489264151935159E-2</v>
      </c>
      <c r="AG499" s="15">
        <f t="shared" si="572"/>
        <v>2.7545907971038282E-3</v>
      </c>
      <c r="AH499" s="15">
        <f t="shared" si="573"/>
        <v>0.30357448905307671</v>
      </c>
      <c r="AI499" s="15">
        <f t="shared" si="582"/>
        <v>8.7619520390331496E-2</v>
      </c>
      <c r="AJ499" s="15">
        <f t="shared" si="583"/>
        <v>3.2398910360569434E-3</v>
      </c>
      <c r="AK499" s="15">
        <f t="shared" si="574"/>
        <v>1.5399625300801046E-3</v>
      </c>
      <c r="AL499">
        <f>IF(AL498&gt;0,AL498+1,IF(AND(B499="January",C499&gt;=Personal!$G$28,F499&lt;=100,AL498=0),1,0))</f>
        <v>172</v>
      </c>
      <c r="AM499">
        <f t="shared" si="584"/>
        <v>1</v>
      </c>
    </row>
    <row r="500" spans="1:39" x14ac:dyDescent="0.2">
      <c r="A500">
        <f t="shared" si="575"/>
        <v>496</v>
      </c>
      <c r="B500" t="str">
        <f t="shared" si="595"/>
        <v>May</v>
      </c>
      <c r="C500">
        <f t="shared" si="567"/>
        <v>2064</v>
      </c>
      <c r="D500">
        <f t="shared" si="597"/>
        <v>206405</v>
      </c>
      <c r="E500">
        <f t="shared" ref="E500:F500" si="633">E488+1</f>
        <v>83</v>
      </c>
      <c r="F500">
        <f t="shared" si="633"/>
        <v>81</v>
      </c>
      <c r="G500" s="11">
        <f>G499*IF($B500="January",(1+IF(C500&gt;Personal!$L$18+1,Calculations!$B$14,Calculations!$B$13)),1)</f>
        <v>3911.6345630644773</v>
      </c>
      <c r="H500" s="11">
        <f>IF(AND(Career!$F$15="Yes",$E500=62,$E499=61),G500,H499*IF($B500="January",(1+IF(C500&gt;Personal!$L$18+1,Calculations!$C$14,Calculations!$C$13)),1))</f>
        <v>3183.7868811526118</v>
      </c>
      <c r="I500" s="11">
        <f>H500*(1-'Retiree Assumptions'!$F$8)</f>
        <v>2801.7324554142983</v>
      </c>
      <c r="J500" s="11"/>
      <c r="K500">
        <f>IF(OR(AND(L501=0,L500&gt;0,S500=0,S499&gt;0),AND(L500=0,L499&gt;0,S500&gt;0,S499&gt;0),AND(L489=0,L488&gt;0,S488=0),AND(B500="February",C500&gt;=Personal!$G$28,C500&lt;=Personal!$G$28+5,L499&gt;0),AND(B500="February",MOD(C500-Personal!$G$28,5)=0,L499&gt;0)),K499+1,K499)</f>
        <v>10</v>
      </c>
      <c r="L500">
        <f>IF(AND(C500&gt;=Personal!$G$28,MAX(L$5:L499)&lt;$AO$8,OR(S499&gt;0,S500&gt;0)),L499+1,0)</f>
        <v>0</v>
      </c>
      <c r="M500" t="str">
        <f>IF(AND(C500&gt;=Personal!$G$28,MAX(L$5:L499)&lt;$AO$8,OR(S499&gt;0,S500&gt;0)),L499+1,"")</f>
        <v/>
      </c>
      <c r="N500">
        <f t="shared" si="577"/>
        <v>2064</v>
      </c>
      <c r="O500">
        <f t="shared" si="578"/>
        <v>81</v>
      </c>
      <c r="P500" s="11">
        <f t="shared" si="586"/>
        <v>33620.789464971582</v>
      </c>
      <c r="Q500" s="11">
        <f>$AD500*I500/(Calculations!$C$18^(A500-1+Calculations!$B$1/30))</f>
        <v>449.67098984587113</v>
      </c>
      <c r="R500" s="11">
        <f>IF(Q500=0,0,SUM(Q500:Q$1071)*I500/Q500)</f>
        <v>311343.17547205428</v>
      </c>
      <c r="S500" s="11">
        <f>IF(S499&gt;0,MAX((S499+I500/2)*(Calculations!$C$18-1)+S499-I500,0),IF(AND(Personal!$G$28=Valuation!C500,Personal!$G$28&gt;Valuation!C499),Personal!$G$26,0))</f>
        <v>0</v>
      </c>
      <c r="T500">
        <f t="shared" si="569"/>
        <v>2</v>
      </c>
      <c r="U500" s="11"/>
      <c r="V500" s="121">
        <f>VLOOKUP(E500,Rates2,5)*VLOOKUP(E500,Mort_Imp_Retirees,C500-'Mort Imp Cume'!$C$4+2)</f>
        <v>5.3217134626006579E-3</v>
      </c>
      <c r="W500" s="15">
        <f t="shared" si="579"/>
        <v>0.99467828653739931</v>
      </c>
      <c r="X500" s="121">
        <f>VLOOKUP(F500,Rates2,6)*VLOOKUP(F500,Mort_Imp_Survivors,C500-'Mort Imp Cume'!$C$4+2)</f>
        <v>1.35672652945789E-3</v>
      </c>
      <c r="Y500" s="15">
        <f t="shared" si="580"/>
        <v>0.99864327347054216</v>
      </c>
      <c r="Z500" s="121">
        <f>VLOOKUP(F500,Rates2,7)*VLOOKUP(F500,Mort_Imp_Survivors,C500-'Mort Imp Cume'!$C$4+2)</f>
        <v>2.7563201351838355E-3</v>
      </c>
      <c r="AA500" s="15">
        <f t="shared" si="581"/>
        <v>0.99724367986481621</v>
      </c>
      <c r="AB500" s="68">
        <f>PRODUCT(W$4:W499)</f>
        <v>0.60556609952053486</v>
      </c>
      <c r="AC500" s="15">
        <f>PRODUCT(Y$4:Y499)</f>
        <v>0.85021093809878789</v>
      </c>
      <c r="AD500" s="15">
        <f>PRODUCT(AA$4:AA499)</f>
        <v>0.67061164931266382</v>
      </c>
      <c r="AE500" s="15">
        <f t="shared" si="570"/>
        <v>0.5148589215541779</v>
      </c>
      <c r="AF500" s="15">
        <f t="shared" si="571"/>
        <v>9.0707177966356967E-2</v>
      </c>
      <c r="AG500" s="15">
        <f t="shared" si="572"/>
        <v>2.7362143162108039E-3</v>
      </c>
      <c r="AH500" s="15">
        <f t="shared" si="573"/>
        <v>0.30549233137347542</v>
      </c>
      <c r="AI500" s="15">
        <f t="shared" si="582"/>
        <v>8.8941569105989715E-2</v>
      </c>
      <c r="AJ500" s="15">
        <f t="shared" si="583"/>
        <v>3.222649264313E-3</v>
      </c>
      <c r="AK500" s="15">
        <f t="shared" si="574"/>
        <v>1.5405574219095946E-3</v>
      </c>
      <c r="AL500">
        <f>IF(AL499&gt;0,AL499+1,IF(AND(B500="January",C500&gt;=Personal!$G$28,F500&lt;=100,AL499=0),1,0))</f>
        <v>173</v>
      </c>
      <c r="AM500">
        <f t="shared" si="584"/>
        <v>1</v>
      </c>
    </row>
    <row r="501" spans="1:39" x14ac:dyDescent="0.2">
      <c r="A501">
        <f t="shared" si="575"/>
        <v>497</v>
      </c>
      <c r="B501" t="str">
        <f t="shared" si="595"/>
        <v>June</v>
      </c>
      <c r="C501">
        <f t="shared" si="567"/>
        <v>2064</v>
      </c>
      <c r="D501">
        <f t="shared" si="597"/>
        <v>206406</v>
      </c>
      <c r="E501">
        <f t="shared" ref="E501:F501" si="634">E489+1</f>
        <v>83</v>
      </c>
      <c r="F501">
        <f t="shared" si="634"/>
        <v>81</v>
      </c>
      <c r="G501" s="11">
        <f>G500*IF($B501="January",(1+IF(C501&gt;Personal!$L$18+1,Calculations!$B$14,Calculations!$B$13)),1)</f>
        <v>3911.6345630644773</v>
      </c>
      <c r="H501" s="11">
        <f>IF(AND(Career!$F$15="Yes",$E501=62,$E500=61),G501,H500*IF($B501="January",(1+IF(C501&gt;Personal!$L$18+1,Calculations!$C$14,Calculations!$C$13)),1))</f>
        <v>3183.7868811526118</v>
      </c>
      <c r="I501" s="11">
        <f>H501*(1-'Retiree Assumptions'!$F$8)</f>
        <v>2801.7324554142983</v>
      </c>
      <c r="J501" s="11"/>
      <c r="K501">
        <f>IF(OR(AND(L502=0,L501&gt;0,S501=0,S500&gt;0),AND(L501=0,L500&gt;0,S501&gt;0,S500&gt;0),AND(L490=0,L489&gt;0,S489=0),AND(B501="February",C501&gt;=Personal!$G$28,C501&lt;=Personal!$G$28+5,L500&gt;0),AND(B501="February",MOD(C501-Personal!$G$28,5)=0,L500&gt;0)),K500+1,K500)</f>
        <v>10</v>
      </c>
      <c r="L501">
        <f>IF(AND(C501&gt;=Personal!$G$28,MAX(L$5:L500)&lt;$AO$8,OR(S500&gt;0,S501&gt;0)),L500+1,0)</f>
        <v>0</v>
      </c>
      <c r="M501" t="str">
        <f>IF(AND(C501&gt;=Personal!$G$28,MAX(L$5:L500)&lt;$AO$8,OR(S500&gt;0,S501&gt;0)),L500+1,"")</f>
        <v/>
      </c>
      <c r="N501">
        <f t="shared" si="577"/>
        <v>2064</v>
      </c>
      <c r="O501">
        <f t="shared" si="578"/>
        <v>81</v>
      </c>
      <c r="P501" s="11">
        <f t="shared" si="586"/>
        <v>33620.789464971582</v>
      </c>
      <c r="Q501" s="11">
        <f>$AD501*I501/(Calculations!$C$18^(A501-1+Calculations!$B$1/30))</f>
        <v>447.1406367966465</v>
      </c>
      <c r="R501" s="11">
        <f>IF(Q501=0,0,SUM(Q501:Q$1071)*I501/Q501)</f>
        <v>310287.46813022054</v>
      </c>
      <c r="S501" s="11">
        <f>IF(S500&gt;0,MAX((S500+I501/2)*(Calculations!$C$18-1)+S500-I501,0),IF(AND(Personal!$G$28=Valuation!C501,Personal!$G$28&gt;Valuation!C500),Personal!$G$26,0))</f>
        <v>0</v>
      </c>
      <c r="T501">
        <f t="shared" si="569"/>
        <v>2</v>
      </c>
      <c r="U501" s="11"/>
      <c r="V501" s="121">
        <f>VLOOKUP(E501,Rates2,5)*VLOOKUP(E501,Mort_Imp_Retirees,C501-'Mort Imp Cume'!$C$4+2)</f>
        <v>5.3217134626006579E-3</v>
      </c>
      <c r="W501" s="15">
        <f t="shared" si="579"/>
        <v>0.99467828653739931</v>
      </c>
      <c r="X501" s="121">
        <f>VLOOKUP(F501,Rates2,6)*VLOOKUP(F501,Mort_Imp_Survivors,C501-'Mort Imp Cume'!$C$4+2)</f>
        <v>1.35672652945789E-3</v>
      </c>
      <c r="Y501" s="15">
        <f t="shared" si="580"/>
        <v>0.99864327347054216</v>
      </c>
      <c r="Z501" s="121">
        <f>VLOOKUP(F501,Rates2,7)*VLOOKUP(F501,Mort_Imp_Survivors,C501-'Mort Imp Cume'!$C$4+2)</f>
        <v>2.7563201351838355E-3</v>
      </c>
      <c r="AA501" s="15">
        <f t="shared" si="581"/>
        <v>0.99724367986481621</v>
      </c>
      <c r="AB501" s="68">
        <f>PRODUCT(W$4:W500)</f>
        <v>0.60234345025622182</v>
      </c>
      <c r="AC501" s="15">
        <f>PRODUCT(Y$4:Y500)</f>
        <v>0.84905743436343406</v>
      </c>
      <c r="AD501" s="15">
        <f>PRODUCT(AA$4:AA500)</f>
        <v>0.66876322892077456</v>
      </c>
      <c r="AE501" s="15">
        <f t="shared" si="570"/>
        <v>0.51142418448016647</v>
      </c>
      <c r="AF501" s="15">
        <f t="shared" si="571"/>
        <v>9.0919265776055358E-2</v>
      </c>
      <c r="AG501" s="15">
        <f t="shared" si="572"/>
        <v>2.7179604288624791E-3</v>
      </c>
      <c r="AH501" s="15">
        <f t="shared" si="573"/>
        <v>0.30738651102557729</v>
      </c>
      <c r="AI501" s="15">
        <f t="shared" si="582"/>
        <v>9.0270038718200885E-2</v>
      </c>
      <c r="AJ501" s="15">
        <f t="shared" si="583"/>
        <v>3.2054992483378656E-3</v>
      </c>
      <c r="AK501" s="15">
        <f t="shared" si="574"/>
        <v>1.5411183885143146E-3</v>
      </c>
      <c r="AL501">
        <f>IF(AL500&gt;0,AL500+1,IF(AND(B501="January",C501&gt;=Personal!$G$28,F501&lt;=100,AL500=0),1,0))</f>
        <v>174</v>
      </c>
      <c r="AM501">
        <f t="shared" si="584"/>
        <v>1</v>
      </c>
    </row>
    <row r="502" spans="1:39" x14ac:dyDescent="0.2">
      <c r="A502">
        <f t="shared" si="575"/>
        <v>498</v>
      </c>
      <c r="B502" t="str">
        <f t="shared" si="595"/>
        <v>July</v>
      </c>
      <c r="C502">
        <f t="shared" si="567"/>
        <v>2064</v>
      </c>
      <c r="D502">
        <f t="shared" si="597"/>
        <v>206407</v>
      </c>
      <c r="E502">
        <f t="shared" ref="E502:F502" si="635">E490+1</f>
        <v>83</v>
      </c>
      <c r="F502">
        <f t="shared" si="635"/>
        <v>81</v>
      </c>
      <c r="G502" s="11">
        <f>G501*IF($B502="January",(1+IF(C502&gt;Personal!$L$18+1,Calculations!$B$14,Calculations!$B$13)),1)</f>
        <v>3911.6345630644773</v>
      </c>
      <c r="H502" s="11">
        <f>IF(AND(Career!$F$15="Yes",$E502=62,$E501=61),G502,H501*IF($B502="January",(1+IF(C502&gt;Personal!$L$18+1,Calculations!$C$14,Calculations!$C$13)),1))</f>
        <v>3183.7868811526118</v>
      </c>
      <c r="I502" s="11">
        <f>H502*(1-'Retiree Assumptions'!$F$8)</f>
        <v>2801.7324554142983</v>
      </c>
      <c r="J502" s="11"/>
      <c r="K502">
        <f>IF(OR(AND(L503=0,L502&gt;0,S502=0,S501&gt;0),AND(L502=0,L501&gt;0,S502&gt;0,S501&gt;0),AND(L491=0,L490&gt;0,S490=0),AND(B502="February",C502&gt;=Personal!$G$28,C502&lt;=Personal!$G$28+5,L501&gt;0),AND(B502="February",MOD(C502-Personal!$G$28,5)=0,L501&gt;0)),K501+1,K501)</f>
        <v>10</v>
      </c>
      <c r="L502">
        <f>IF(AND(C502&gt;=Personal!$G$28,MAX(L$5:L501)&lt;$AO$8,OR(S501&gt;0,S502&gt;0)),L501+1,0)</f>
        <v>0</v>
      </c>
      <c r="M502" t="str">
        <f>IF(AND(C502&gt;=Personal!$G$28,MAX(L$5:L501)&lt;$AO$8,OR(S501&gt;0,S502&gt;0)),L501+1,"")</f>
        <v/>
      </c>
      <c r="N502">
        <f t="shared" si="577"/>
        <v>2064</v>
      </c>
      <c r="O502">
        <f t="shared" si="578"/>
        <v>81</v>
      </c>
      <c r="P502" s="11">
        <f t="shared" si="586"/>
        <v>33620.789464971582</v>
      </c>
      <c r="Q502" s="11">
        <f>$AD502*I502/(Calculations!$C$18^(A502-1+Calculations!$B$1/30))</f>
        <v>444.62452235008527</v>
      </c>
      <c r="R502" s="11">
        <f>IF(Q502=0,0,SUM(Q502:Q$1071)*I502/Q502)</f>
        <v>309225.78657787747</v>
      </c>
      <c r="S502" s="11">
        <f>IF(S501&gt;0,MAX((S501+I502/2)*(Calculations!$C$18-1)+S501-I502,0),IF(AND(Personal!$G$28=Valuation!C502,Personal!$G$28&gt;Valuation!C501),Personal!$G$26,0))</f>
        <v>0</v>
      </c>
      <c r="T502">
        <f t="shared" si="569"/>
        <v>2</v>
      </c>
      <c r="U502" s="11"/>
      <c r="V502" s="121">
        <f>VLOOKUP(E502,Rates2,5)*VLOOKUP(E502,Mort_Imp_Retirees,C502-'Mort Imp Cume'!$C$4+2)</f>
        <v>5.3217134626006579E-3</v>
      </c>
      <c r="W502" s="15">
        <f t="shared" si="579"/>
        <v>0.99467828653739931</v>
      </c>
      <c r="X502" s="121">
        <f>VLOOKUP(F502,Rates2,6)*VLOOKUP(F502,Mort_Imp_Survivors,C502-'Mort Imp Cume'!$C$4+2)</f>
        <v>1.35672652945789E-3</v>
      </c>
      <c r="Y502" s="15">
        <f t="shared" si="580"/>
        <v>0.99864327347054216</v>
      </c>
      <c r="Z502" s="121">
        <f>VLOOKUP(F502,Rates2,7)*VLOOKUP(F502,Mort_Imp_Survivors,C502-'Mort Imp Cume'!$C$4+2)</f>
        <v>2.7563201351838355E-3</v>
      </c>
      <c r="AA502" s="15">
        <f t="shared" si="581"/>
        <v>0.99724367986481621</v>
      </c>
      <c r="AB502" s="68">
        <f>PRODUCT(W$4:W501)</f>
        <v>0.59913795100788392</v>
      </c>
      <c r="AC502" s="15">
        <f>PRODUCT(Y$4:Y501)</f>
        <v>0.84790549561719974</v>
      </c>
      <c r="AD502" s="15">
        <f>PRODUCT(AA$4:AA501)</f>
        <v>0.66691990336722973</v>
      </c>
      <c r="AE502" s="15">
        <f t="shared" si="570"/>
        <v>0.50801236129241334</v>
      </c>
      <c r="AF502" s="15">
        <f t="shared" si="571"/>
        <v>9.1125589715470565E-2</v>
      </c>
      <c r="AG502" s="15">
        <f t="shared" si="572"/>
        <v>2.6998283172103596E-3</v>
      </c>
      <c r="AH502" s="15">
        <f t="shared" si="573"/>
        <v>0.30925721582481608</v>
      </c>
      <c r="AI502" s="15">
        <f t="shared" si="582"/>
        <v>9.1604833167300004E-2</v>
      </c>
      <c r="AJ502" s="15">
        <f t="shared" si="583"/>
        <v>3.1884404998336292E-3</v>
      </c>
      <c r="AK502" s="15">
        <f t="shared" si="574"/>
        <v>1.5416457387867973E-3</v>
      </c>
      <c r="AL502">
        <f>IF(AL501&gt;0,AL501+1,IF(AND(B502="January",C502&gt;=Personal!$G$28,F502&lt;=100,AL501=0),1,0))</f>
        <v>175</v>
      </c>
      <c r="AM502">
        <f t="shared" si="584"/>
        <v>1</v>
      </c>
    </row>
    <row r="503" spans="1:39" x14ac:dyDescent="0.2">
      <c r="A503">
        <f t="shared" si="575"/>
        <v>499</v>
      </c>
      <c r="B503" t="str">
        <f t="shared" si="595"/>
        <v>August</v>
      </c>
      <c r="C503">
        <f t="shared" si="567"/>
        <v>2064</v>
      </c>
      <c r="D503">
        <f t="shared" si="597"/>
        <v>206408</v>
      </c>
      <c r="E503">
        <f t="shared" ref="E503:F503" si="636">E491+1</f>
        <v>83</v>
      </c>
      <c r="F503">
        <f t="shared" si="636"/>
        <v>81</v>
      </c>
      <c r="G503" s="11">
        <f>G502*IF($B503="January",(1+IF(C503&gt;Personal!$L$18+1,Calculations!$B$14,Calculations!$B$13)),1)</f>
        <v>3911.6345630644773</v>
      </c>
      <c r="H503" s="11">
        <f>IF(AND(Career!$F$15="Yes",$E503=62,$E502=61),G503,H502*IF($B503="January",(1+IF(C503&gt;Personal!$L$18+1,Calculations!$C$14,Calculations!$C$13)),1))</f>
        <v>3183.7868811526118</v>
      </c>
      <c r="I503" s="11">
        <f>H503*(1-'Retiree Assumptions'!$F$8)</f>
        <v>2801.7324554142983</v>
      </c>
      <c r="J503" s="11"/>
      <c r="K503">
        <f>IF(OR(AND(L504=0,L503&gt;0,S503=0,S502&gt;0),AND(L503=0,L502&gt;0,S503&gt;0,S502&gt;0),AND(L492=0,L491&gt;0,S491=0),AND(B503="February",C503&gt;=Personal!$G$28,C503&lt;=Personal!$G$28+5,L502&gt;0),AND(B503="February",MOD(C503-Personal!$G$28,5)=0,L502&gt;0)),K502+1,K502)</f>
        <v>10</v>
      </c>
      <c r="L503">
        <f>IF(AND(C503&gt;=Personal!$G$28,MAX(L$5:L502)&lt;$AO$8,OR(S502&gt;0,S503&gt;0)),L502+1,0)</f>
        <v>0</v>
      </c>
      <c r="M503" t="str">
        <f>IF(AND(C503&gt;=Personal!$G$28,MAX(L$5:L502)&lt;$AO$8,OR(S502&gt;0,S503&gt;0)),L502+1,"")</f>
        <v/>
      </c>
      <c r="N503">
        <f t="shared" si="577"/>
        <v>2064</v>
      </c>
      <c r="O503">
        <f t="shared" si="578"/>
        <v>81</v>
      </c>
      <c r="P503" s="11">
        <f t="shared" si="586"/>
        <v>33620.789464971582</v>
      </c>
      <c r="Q503" s="11">
        <f>$AD503*I503/(Calculations!$C$18^(A503-1+Calculations!$B$1/30))</f>
        <v>442.12256638384821</v>
      </c>
      <c r="R503" s="11">
        <f>IF(Q503=0,0,SUM(Q503:Q$1071)*I503/Q503)</f>
        <v>308158.09700717911</v>
      </c>
      <c r="S503" s="11">
        <f>IF(S502&gt;0,MAX((S502+I503/2)*(Calculations!$C$18-1)+S502-I503,0),IF(AND(Personal!$G$28=Valuation!C503,Personal!$G$28&gt;Valuation!C502),Personal!$G$26,0))</f>
        <v>0</v>
      </c>
      <c r="T503">
        <f t="shared" si="569"/>
        <v>2</v>
      </c>
      <c r="U503" s="11"/>
      <c r="V503" s="121">
        <f>VLOOKUP(E503,Rates2,5)*VLOOKUP(E503,Mort_Imp_Retirees,C503-'Mort Imp Cume'!$C$4+2)</f>
        <v>5.3217134626006579E-3</v>
      </c>
      <c r="W503" s="15">
        <f t="shared" si="579"/>
        <v>0.99467828653739931</v>
      </c>
      <c r="X503" s="121">
        <f>VLOOKUP(F503,Rates2,6)*VLOOKUP(F503,Mort_Imp_Survivors,C503-'Mort Imp Cume'!$C$4+2)</f>
        <v>1.35672652945789E-3</v>
      </c>
      <c r="Y503" s="15">
        <f t="shared" si="580"/>
        <v>0.99864327347054216</v>
      </c>
      <c r="Z503" s="121">
        <f>VLOOKUP(F503,Rates2,7)*VLOOKUP(F503,Mort_Imp_Survivors,C503-'Mort Imp Cume'!$C$4+2)</f>
        <v>2.7563201351838355E-3</v>
      </c>
      <c r="AA503" s="15">
        <f t="shared" si="581"/>
        <v>0.99724367986481621</v>
      </c>
      <c r="AB503" s="68">
        <f>PRODUCT(W$4:W502)</f>
        <v>0.59594951050805023</v>
      </c>
      <c r="AC503" s="15">
        <f>PRODUCT(Y$4:Y502)</f>
        <v>0.84675511973682283</v>
      </c>
      <c r="AD503" s="15">
        <f>PRODUCT(AA$4:AA502)</f>
        <v>0.6650816586090238</v>
      </c>
      <c r="AE503" s="15">
        <f t="shared" si="570"/>
        <v>0.50462329912734505</v>
      </c>
      <c r="AF503" s="15">
        <f t="shared" si="571"/>
        <v>9.1326211380705208E-2</v>
      </c>
      <c r="AG503" s="15">
        <f t="shared" si="572"/>
        <v>2.6818171688620012E-3</v>
      </c>
      <c r="AH503" s="15">
        <f t="shared" si="573"/>
        <v>0.31110463225109763</v>
      </c>
      <c r="AI503" s="15">
        <f t="shared" si="582"/>
        <v>9.2945857240852137E-2</v>
      </c>
      <c r="AJ503" s="15">
        <f t="shared" si="583"/>
        <v>3.1714725331009629E-3</v>
      </c>
      <c r="AK503" s="15">
        <f t="shared" si="574"/>
        <v>1.5421397793312964E-3</v>
      </c>
      <c r="AL503">
        <f>IF(AL502&gt;0,AL502+1,IF(AND(B503="January",C503&gt;=Personal!$G$28,F503&lt;=100,AL502=0),1,0))</f>
        <v>176</v>
      </c>
      <c r="AM503">
        <f t="shared" si="584"/>
        <v>1</v>
      </c>
    </row>
    <row r="504" spans="1:39" x14ac:dyDescent="0.2">
      <c r="A504">
        <f t="shared" si="575"/>
        <v>500</v>
      </c>
      <c r="B504" t="str">
        <f t="shared" si="595"/>
        <v>September</v>
      </c>
      <c r="C504">
        <f t="shared" si="567"/>
        <v>2064</v>
      </c>
      <c r="D504">
        <f t="shared" si="597"/>
        <v>206409</v>
      </c>
      <c r="E504">
        <f t="shared" ref="E504:F504" si="637">E492+1</f>
        <v>83</v>
      </c>
      <c r="F504">
        <f t="shared" si="637"/>
        <v>81</v>
      </c>
      <c r="G504" s="11">
        <f>G503*IF($B504="January",(1+IF(C504&gt;Personal!$L$18+1,Calculations!$B$14,Calculations!$B$13)),1)</f>
        <v>3911.6345630644773</v>
      </c>
      <c r="H504" s="11">
        <f>IF(AND(Career!$F$15="Yes",$E504=62,$E503=61),G504,H503*IF($B504="January",(1+IF(C504&gt;Personal!$L$18+1,Calculations!$C$14,Calculations!$C$13)),1))</f>
        <v>3183.7868811526118</v>
      </c>
      <c r="I504" s="11">
        <f>H504*(1-'Retiree Assumptions'!$F$8)</f>
        <v>2801.7324554142983</v>
      </c>
      <c r="J504" s="11"/>
      <c r="K504">
        <f>IF(OR(AND(L505=0,L504&gt;0,S504=0,S503&gt;0),AND(L504=0,L503&gt;0,S504&gt;0,S503&gt;0),AND(L493=0,L492&gt;0,S492=0),AND(B504="February",C504&gt;=Personal!$G$28,C504&lt;=Personal!$G$28+5,L503&gt;0),AND(B504="February",MOD(C504-Personal!$G$28,5)=0,L503&gt;0)),K503+1,K503)</f>
        <v>10</v>
      </c>
      <c r="L504">
        <f>IF(AND(C504&gt;=Personal!$G$28,MAX(L$5:L503)&lt;$AO$8,OR(S503&gt;0,S504&gt;0)),L503+1,0)</f>
        <v>0</v>
      </c>
      <c r="M504" t="str">
        <f>IF(AND(C504&gt;=Personal!$G$28,MAX(L$5:L503)&lt;$AO$8,OR(S503&gt;0,S504&gt;0)),L503+1,"")</f>
        <v/>
      </c>
      <c r="N504">
        <f t="shared" si="577"/>
        <v>2064</v>
      </c>
      <c r="O504">
        <f t="shared" si="578"/>
        <v>81</v>
      </c>
      <c r="P504" s="11">
        <f t="shared" si="586"/>
        <v>33620.789464971582</v>
      </c>
      <c r="Q504" s="11">
        <f>$AD504*I504/(Calculations!$C$18^(A504-1+Calculations!$B$1/30))</f>
        <v>439.63468922645387</v>
      </c>
      <c r="R504" s="11">
        <f>IF(Q504=0,0,SUM(Q504:Q$1071)*I504/Q504)</f>
        <v>307084.36541896203</v>
      </c>
      <c r="S504" s="11">
        <f>IF(S503&gt;0,MAX((S503+I504/2)*(Calculations!$C$18-1)+S503-I504,0),IF(AND(Personal!$G$28=Valuation!C504,Personal!$G$28&gt;Valuation!C503),Personal!$G$26,0))</f>
        <v>0</v>
      </c>
      <c r="T504">
        <f t="shared" si="569"/>
        <v>2</v>
      </c>
      <c r="U504" s="11"/>
      <c r="V504" s="121">
        <f>VLOOKUP(E504,Rates2,5)*VLOOKUP(E504,Mort_Imp_Retirees,C504-'Mort Imp Cume'!$C$4+2)</f>
        <v>5.3217134626006579E-3</v>
      </c>
      <c r="W504" s="15">
        <f t="shared" si="579"/>
        <v>0.99467828653739931</v>
      </c>
      <c r="X504" s="121">
        <f>VLOOKUP(F504,Rates2,6)*VLOOKUP(F504,Mort_Imp_Survivors,C504-'Mort Imp Cume'!$C$4+2)</f>
        <v>1.35672652945789E-3</v>
      </c>
      <c r="Y504" s="15">
        <f t="shared" si="580"/>
        <v>0.99864327347054216</v>
      </c>
      <c r="Z504" s="121">
        <f>VLOOKUP(F504,Rates2,7)*VLOOKUP(F504,Mort_Imp_Survivors,C504-'Mort Imp Cume'!$C$4+2)</f>
        <v>2.7563201351838355E-3</v>
      </c>
      <c r="AA504" s="15">
        <f t="shared" si="581"/>
        <v>0.99724367986481621</v>
      </c>
      <c r="AB504" s="68">
        <f>PRODUCT(W$4:W503)</f>
        <v>0.59277803797494921</v>
      </c>
      <c r="AC504" s="15">
        <f>PRODUCT(Y$4:Y503)</f>
        <v>0.84560630460192165</v>
      </c>
      <c r="AD504" s="15">
        <f>PRODUCT(AA$4:AA503)</f>
        <v>0.66324848064185826</v>
      </c>
      <c r="AE504" s="15">
        <f t="shared" si="570"/>
        <v>0.50125684614117438</v>
      </c>
      <c r="AF504" s="15">
        <f t="shared" si="571"/>
        <v>9.1521191833774829E-2</v>
      </c>
      <c r="AG504" s="15">
        <f t="shared" si="572"/>
        <v>2.6639261768446054E-3</v>
      </c>
      <c r="AH504" s="15">
        <f t="shared" si="573"/>
        <v>0.31292894545793698</v>
      </c>
      <c r="AI504" s="15">
        <f t="shared" si="582"/>
        <v>9.4293016567113808E-2</v>
      </c>
      <c r="AJ504" s="15">
        <f t="shared" si="583"/>
        <v>3.1545948650252911E-3</v>
      </c>
      <c r="AK504" s="15">
        <f t="shared" si="574"/>
        <v>1.5426008144796789E-3</v>
      </c>
      <c r="AL504">
        <f>IF(AL503&gt;0,AL503+1,IF(AND(B504="January",C504&gt;=Personal!$G$28,F504&lt;=100,AL503=0),1,0))</f>
        <v>177</v>
      </c>
      <c r="AM504">
        <f t="shared" si="584"/>
        <v>1</v>
      </c>
    </row>
    <row r="505" spans="1:39" x14ac:dyDescent="0.2">
      <c r="A505">
        <f t="shared" si="575"/>
        <v>501</v>
      </c>
      <c r="B505" t="str">
        <f t="shared" si="595"/>
        <v>October</v>
      </c>
      <c r="C505">
        <f t="shared" si="567"/>
        <v>2064</v>
      </c>
      <c r="D505">
        <f t="shared" si="597"/>
        <v>206410</v>
      </c>
      <c r="E505">
        <f t="shared" ref="E505:F505" si="638">E493+1</f>
        <v>83</v>
      </c>
      <c r="F505">
        <f t="shared" si="638"/>
        <v>81</v>
      </c>
      <c r="G505" s="11">
        <f>G504*IF($B505="January",(1+IF(C505&gt;Personal!$L$18+1,Calculations!$B$14,Calculations!$B$13)),1)</f>
        <v>3911.6345630644773</v>
      </c>
      <c r="H505" s="11">
        <f>IF(AND(Career!$F$15="Yes",$E505=62,$E504=61),G505,H504*IF($B505="January",(1+IF(C505&gt;Personal!$L$18+1,Calculations!$C$14,Calculations!$C$13)),1))</f>
        <v>3183.7868811526118</v>
      </c>
      <c r="I505" s="11">
        <f>H505*(1-'Retiree Assumptions'!$F$8)</f>
        <v>2801.7324554142983</v>
      </c>
      <c r="J505" s="11"/>
      <c r="K505">
        <f>IF(OR(AND(L506=0,L505&gt;0,S505=0,S504&gt;0),AND(L505=0,L504&gt;0,S505&gt;0,S504&gt;0),AND(L494=0,L493&gt;0,S493=0),AND(B505="February",C505&gt;=Personal!$G$28,C505&lt;=Personal!$G$28+5,L504&gt;0),AND(B505="February",MOD(C505-Personal!$G$28,5)=0,L504&gt;0)),K504+1,K504)</f>
        <v>10</v>
      </c>
      <c r="L505">
        <f>IF(AND(C505&gt;=Personal!$G$28,MAX(L$5:L504)&lt;$AO$8,OR(S504&gt;0,S505&gt;0)),L504+1,0)</f>
        <v>0</v>
      </c>
      <c r="M505" t="str">
        <f>IF(AND(C505&gt;=Personal!$G$28,MAX(L$5:L504)&lt;$AO$8,OR(S504&gt;0,S505&gt;0)),L504+1,"")</f>
        <v/>
      </c>
      <c r="N505">
        <f t="shared" si="577"/>
        <v>2064</v>
      </c>
      <c r="O505">
        <f t="shared" si="578"/>
        <v>81</v>
      </c>
      <c r="P505" s="11">
        <f t="shared" si="586"/>
        <v>33620.789464971582</v>
      </c>
      <c r="Q505" s="11">
        <f>$AD505*I505/(Calculations!$C$18^(A505-1+Calculations!$B$1/30))</f>
        <v>437.16081165474219</v>
      </c>
      <c r="R505" s="11">
        <f>IF(Q505=0,0,SUM(Q505:Q$1071)*I505/Q505)</f>
        <v>306004.55762166285</v>
      </c>
      <c r="S505" s="11">
        <f>IF(S504&gt;0,MAX((S504+I505/2)*(Calculations!$C$18-1)+S504-I505,0),IF(AND(Personal!$G$28=Valuation!C505,Personal!$G$28&gt;Valuation!C504),Personal!$G$26,0))</f>
        <v>0</v>
      </c>
      <c r="T505">
        <f t="shared" si="569"/>
        <v>2</v>
      </c>
      <c r="U505" s="11"/>
      <c r="V505" s="121">
        <f>VLOOKUP(E505,Rates2,5)*VLOOKUP(E505,Mort_Imp_Retirees,C505-'Mort Imp Cume'!$C$4+2)</f>
        <v>5.3217134626006579E-3</v>
      </c>
      <c r="W505" s="15">
        <f t="shared" si="579"/>
        <v>0.99467828653739931</v>
      </c>
      <c r="X505" s="121">
        <f>VLOOKUP(F505,Rates2,6)*VLOOKUP(F505,Mort_Imp_Survivors,C505-'Mort Imp Cume'!$C$4+2)</f>
        <v>1.35672652945789E-3</v>
      </c>
      <c r="Y505" s="15">
        <f t="shared" si="580"/>
        <v>0.99864327347054216</v>
      </c>
      <c r="Z505" s="121">
        <f>VLOOKUP(F505,Rates2,7)*VLOOKUP(F505,Mort_Imp_Survivors,C505-'Mort Imp Cume'!$C$4+2)</f>
        <v>2.7563201351838355E-3</v>
      </c>
      <c r="AA505" s="15">
        <f t="shared" si="581"/>
        <v>0.99724367986481621</v>
      </c>
      <c r="AB505" s="68">
        <f>PRODUCT(W$4:W504)</f>
        <v>0.58962344310992387</v>
      </c>
      <c r="AC505" s="15">
        <f>PRODUCT(Y$4:Y504)</f>
        <v>0.84445904809499139</v>
      </c>
      <c r="AD505" s="15">
        <f>PRODUCT(AA$4:AA504)</f>
        <v>0.66142035550003508</v>
      </c>
      <c r="AE505" s="15">
        <f t="shared" si="570"/>
        <v>0.49791285150309761</v>
      </c>
      <c r="AF505" s="15">
        <f t="shared" si="571"/>
        <v>9.171059160682625E-2</v>
      </c>
      <c r="AG505" s="15">
        <f t="shared" si="572"/>
        <v>2.6461545395688687E-3</v>
      </c>
      <c r="AH505" s="15">
        <f t="shared" si="573"/>
        <v>0.31473033928153404</v>
      </c>
      <c r="AI505" s="15">
        <f t="shared" si="582"/>
        <v>9.5646217608542083E-2</v>
      </c>
      <c r="AJ505" s="15">
        <f t="shared" si="583"/>
        <v>3.1378070150630349E-3</v>
      </c>
      <c r="AK505" s="15">
        <f t="shared" si="574"/>
        <v>1.5430291463072118E-3</v>
      </c>
      <c r="AL505">
        <f>IF(AL504&gt;0,AL504+1,IF(AND(B505="January",C505&gt;=Personal!$G$28,F505&lt;=100,AL504=0),1,0))</f>
        <v>178</v>
      </c>
      <c r="AM505">
        <f t="shared" si="584"/>
        <v>1</v>
      </c>
    </row>
    <row r="506" spans="1:39" x14ac:dyDescent="0.2">
      <c r="A506">
        <f t="shared" si="575"/>
        <v>502</v>
      </c>
      <c r="B506" t="str">
        <f t="shared" si="595"/>
        <v>November</v>
      </c>
      <c r="C506">
        <f t="shared" si="567"/>
        <v>2064</v>
      </c>
      <c r="D506">
        <f t="shared" si="597"/>
        <v>206411</v>
      </c>
      <c r="E506">
        <f t="shared" ref="E506:F506" si="639">E494+1</f>
        <v>83</v>
      </c>
      <c r="F506">
        <f t="shared" si="639"/>
        <v>81</v>
      </c>
      <c r="G506" s="11">
        <f>G505*IF($B506="January",(1+IF(C506&gt;Personal!$L$18+1,Calculations!$B$14,Calculations!$B$13)),1)</f>
        <v>3911.6345630644773</v>
      </c>
      <c r="H506" s="11">
        <f>IF(AND(Career!$F$15="Yes",$E506=62,$E505=61),G506,H505*IF($B506="January",(1+IF(C506&gt;Personal!$L$18+1,Calculations!$C$14,Calculations!$C$13)),1))</f>
        <v>3183.7868811526118</v>
      </c>
      <c r="I506" s="11">
        <f>H506*(1-'Retiree Assumptions'!$F$8)</f>
        <v>2801.7324554142983</v>
      </c>
      <c r="J506" s="11"/>
      <c r="K506">
        <f>IF(OR(AND(L507=0,L506&gt;0,S506=0,S505&gt;0),AND(L506=0,L505&gt;0,S506&gt;0,S505&gt;0),AND(L495=0,L494&gt;0,S494=0),AND(B506="February",C506&gt;=Personal!$G$28,C506&lt;=Personal!$G$28+5,L505&gt;0),AND(B506="February",MOD(C506-Personal!$G$28,5)=0,L505&gt;0)),K505+1,K505)</f>
        <v>10</v>
      </c>
      <c r="L506">
        <f>IF(AND(C506&gt;=Personal!$G$28,MAX(L$5:L505)&lt;$AO$8,OR(S505&gt;0,S506&gt;0)),L505+1,0)</f>
        <v>0</v>
      </c>
      <c r="M506" t="str">
        <f>IF(AND(C506&gt;=Personal!$G$28,MAX(L$5:L505)&lt;$AO$8,OR(S505&gt;0,S506&gt;0)),L505+1,"")</f>
        <v/>
      </c>
      <c r="N506">
        <f t="shared" si="577"/>
        <v>2064</v>
      </c>
      <c r="O506">
        <f t="shared" si="578"/>
        <v>81</v>
      </c>
      <c r="P506" s="11">
        <f t="shared" si="586"/>
        <v>33620.789464971582</v>
      </c>
      <c r="Q506" s="11">
        <f>$AD506*I506/(Calculations!$C$18^(A506-1+Calculations!$B$1/30))</f>
        <v>434.70085489135096</v>
      </c>
      <c r="R506" s="11">
        <f>IF(Q506=0,0,SUM(Q506:Q$1071)*I506/Q506)</f>
        <v>304918.63923022931</v>
      </c>
      <c r="S506" s="11">
        <f>IF(S505&gt;0,MAX((S505+I506/2)*(Calculations!$C$18-1)+S505-I506,0),IF(AND(Personal!$G$28=Valuation!C506,Personal!$G$28&gt;Valuation!C505),Personal!$G$26,0))</f>
        <v>0</v>
      </c>
      <c r="T506">
        <f t="shared" si="569"/>
        <v>2</v>
      </c>
      <c r="U506" s="11"/>
      <c r="V506" s="121">
        <f>VLOOKUP(E506,Rates2,5)*VLOOKUP(E506,Mort_Imp_Retirees,C506-'Mort Imp Cume'!$C$4+2)</f>
        <v>5.3217134626006579E-3</v>
      </c>
      <c r="W506" s="15">
        <f t="shared" si="579"/>
        <v>0.99467828653739931</v>
      </c>
      <c r="X506" s="121">
        <f>VLOOKUP(F506,Rates2,6)*VLOOKUP(F506,Mort_Imp_Survivors,C506-'Mort Imp Cume'!$C$4+2)</f>
        <v>1.35672652945789E-3</v>
      </c>
      <c r="Y506" s="15">
        <f t="shared" si="580"/>
        <v>0.99864327347054216</v>
      </c>
      <c r="Z506" s="121">
        <f>VLOOKUP(F506,Rates2,7)*VLOOKUP(F506,Mort_Imp_Survivors,C506-'Mort Imp Cume'!$C$4+2)</f>
        <v>2.7563201351838355E-3</v>
      </c>
      <c r="AA506" s="15">
        <f t="shared" si="581"/>
        <v>0.99724367986481621</v>
      </c>
      <c r="AB506" s="68">
        <f>PRODUCT(W$4:W505)</f>
        <v>0.58648563609486082</v>
      </c>
      <c r="AC506" s="15">
        <f>PRODUCT(Y$4:Y505)</f>
        <v>0.84331334810140024</v>
      </c>
      <c r="AD506" s="15">
        <f>PRODUCT(AA$4:AA505)</f>
        <v>0.65959726925634987</v>
      </c>
      <c r="AE506" s="15">
        <f t="shared" si="570"/>
        <v>0.49459116538853648</v>
      </c>
      <c r="AF506" s="15">
        <f t="shared" si="571"/>
        <v>9.189447070632431E-2</v>
      </c>
      <c r="AG506" s="15">
        <f t="shared" si="572"/>
        <v>2.6285014607930657E-3</v>
      </c>
      <c r="AH506" s="15">
        <f t="shared" si="573"/>
        <v>0.31650899624978795</v>
      </c>
      <c r="AI506" s="15">
        <f t="shared" si="582"/>
        <v>9.7005367655351338E-2</v>
      </c>
      <c r="AJ506" s="15">
        <f t="shared" si="583"/>
        <v>3.1211085052279311E-3</v>
      </c>
      <c r="AK506" s="15">
        <f t="shared" si="574"/>
        <v>1.5434250746482379E-3</v>
      </c>
      <c r="AL506">
        <f>IF(AL505&gt;0,AL505+1,IF(AND(B506="January",C506&gt;=Personal!$G$28,F506&lt;=100,AL505=0),1,0))</f>
        <v>179</v>
      </c>
      <c r="AM506">
        <f t="shared" si="584"/>
        <v>1</v>
      </c>
    </row>
    <row r="507" spans="1:39" x14ac:dyDescent="0.2">
      <c r="A507">
        <f t="shared" si="575"/>
        <v>503</v>
      </c>
      <c r="B507" t="str">
        <f t="shared" si="595"/>
        <v>December</v>
      </c>
      <c r="C507">
        <f t="shared" si="567"/>
        <v>2064</v>
      </c>
      <c r="D507">
        <f t="shared" si="597"/>
        <v>206412</v>
      </c>
      <c r="E507">
        <f t="shared" ref="E507:F507" si="640">E495+1</f>
        <v>83</v>
      </c>
      <c r="F507">
        <f t="shared" si="640"/>
        <v>81</v>
      </c>
      <c r="G507" s="11">
        <f>G506*IF($B507="January",(1+IF(C507&gt;Personal!$L$18+1,Calculations!$B$14,Calculations!$B$13)),1)</f>
        <v>3911.6345630644773</v>
      </c>
      <c r="H507" s="11">
        <f>IF(AND(Career!$F$15="Yes",$E507=62,$E506=61),G507,H506*IF($B507="January",(1+IF(C507&gt;Personal!$L$18+1,Calculations!$C$14,Calculations!$C$13)),1))</f>
        <v>3183.7868811526118</v>
      </c>
      <c r="I507" s="11">
        <f>H507*(1-'Retiree Assumptions'!$F$8)</f>
        <v>2801.7324554142983</v>
      </c>
      <c r="J507" s="11"/>
      <c r="K507">
        <f>IF(OR(AND(L508=0,L507&gt;0,S507=0,S506&gt;0),AND(L507=0,L506&gt;0,S507&gt;0,S506&gt;0),AND(L496=0,L495&gt;0,S495=0),AND(B507="February",C507&gt;=Personal!$G$28,C507&lt;=Personal!$G$28+5,L506&gt;0),AND(B507="February",MOD(C507-Personal!$G$28,5)=0,L506&gt;0)),K506+1,K506)</f>
        <v>10</v>
      </c>
      <c r="L507">
        <f>IF(AND(C507&gt;=Personal!$G$28,MAX(L$5:L506)&lt;$AO$8,OR(S506&gt;0,S507&gt;0)),L506+1,0)</f>
        <v>0</v>
      </c>
      <c r="M507" t="str">
        <f>IF(AND(C507&gt;=Personal!$G$28,MAX(L$5:L506)&lt;$AO$8,OR(S506&gt;0,S507&gt;0)),L506+1,"")</f>
        <v/>
      </c>
      <c r="N507">
        <f t="shared" si="577"/>
        <v>2064</v>
      </c>
      <c r="O507">
        <f t="shared" si="578"/>
        <v>81</v>
      </c>
      <c r="P507" s="11">
        <f t="shared" si="586"/>
        <v>33620.789464971582</v>
      </c>
      <c r="Q507" s="11">
        <f>$AD507*I507/(Calculations!$C$18^(A507-1+Calculations!$B$1/30))</f>
        <v>432.25474060220819</v>
      </c>
      <c r="R507" s="11">
        <f>IF(Q507=0,0,SUM(Q507:Q$1071)*I507/Q507)</f>
        <v>303826.57566502527</v>
      </c>
      <c r="S507" s="11">
        <f>IF(S506&gt;0,MAX((S506+I507/2)*(Calculations!$C$18-1)+S506-I507,0),IF(AND(Personal!$G$28=Valuation!C507,Personal!$G$28&gt;Valuation!C506),Personal!$G$26,0))</f>
        <v>0</v>
      </c>
      <c r="T507">
        <f t="shared" si="569"/>
        <v>2</v>
      </c>
      <c r="U507" s="11"/>
      <c r="V507" s="121">
        <f>VLOOKUP(E507,Rates2,5)*VLOOKUP(E507,Mort_Imp_Retirees,C507-'Mort Imp Cume'!$C$4+2)</f>
        <v>5.3217134626006579E-3</v>
      </c>
      <c r="W507" s="15">
        <f t="shared" si="579"/>
        <v>0.99467828653739931</v>
      </c>
      <c r="X507" s="121">
        <f>VLOOKUP(F507,Rates2,6)*VLOOKUP(F507,Mort_Imp_Survivors,C507-'Mort Imp Cume'!$C$4+2)</f>
        <v>1.35672652945789E-3</v>
      </c>
      <c r="Y507" s="15">
        <f t="shared" si="580"/>
        <v>0.99864327347054216</v>
      </c>
      <c r="Z507" s="121">
        <f>VLOOKUP(F507,Rates2,7)*VLOOKUP(F507,Mort_Imp_Survivors,C507-'Mort Imp Cume'!$C$4+2)</f>
        <v>2.7563201351838355E-3</v>
      </c>
      <c r="AA507" s="15">
        <f t="shared" si="581"/>
        <v>0.99724367986481621</v>
      </c>
      <c r="AB507" s="68">
        <f>PRODUCT(W$4:W506)</f>
        <v>0.58336452758963286</v>
      </c>
      <c r="AC507" s="15">
        <f>PRODUCT(Y$4:Y506)</f>
        <v>0.84216920250938521</v>
      </c>
      <c r="AD507" s="15">
        <f>PRODUCT(AA$4:AA506)</f>
        <v>0.65777920802198631</v>
      </c>
      <c r="AE507" s="15">
        <f t="shared" si="570"/>
        <v>0.49129163897242534</v>
      </c>
      <c r="AF507" s="15">
        <f t="shared" si="571"/>
        <v>9.2072888617207513E-2</v>
      </c>
      <c r="AG507" s="15">
        <f t="shared" si="572"/>
        <v>2.6109661495873748E-3</v>
      </c>
      <c r="AH507" s="15">
        <f t="shared" si="573"/>
        <v>0.31826509759125093</v>
      </c>
      <c r="AI507" s="15">
        <f t="shared" si="582"/>
        <v>9.8370374819116202E-2</v>
      </c>
      <c r="AJ507" s="15">
        <f t="shared" si="583"/>
        <v>3.1044988600774223E-3</v>
      </c>
      <c r="AK507" s="15">
        <f t="shared" si="574"/>
        <v>1.5437888971117507E-3</v>
      </c>
      <c r="AL507">
        <f>IF(AL506&gt;0,AL506+1,IF(AND(B507="January",C507&gt;=Personal!$G$28,F507&lt;=100,AL506=0),1,0))</f>
        <v>180</v>
      </c>
      <c r="AM507">
        <f t="shared" si="584"/>
        <v>1</v>
      </c>
    </row>
    <row r="508" spans="1:39" x14ac:dyDescent="0.2">
      <c r="A508">
        <f t="shared" si="575"/>
        <v>504</v>
      </c>
      <c r="B508" t="str">
        <f t="shared" si="595"/>
        <v>January</v>
      </c>
      <c r="C508">
        <f t="shared" si="567"/>
        <v>2065</v>
      </c>
      <c r="D508">
        <f t="shared" si="597"/>
        <v>206501</v>
      </c>
      <c r="E508">
        <f t="shared" ref="E508:F508" si="641">E496+1</f>
        <v>84</v>
      </c>
      <c r="F508">
        <f t="shared" si="641"/>
        <v>82</v>
      </c>
      <c r="G508" s="11">
        <f>G507*IF($B508="January",(1+IF(C508&gt;Personal!$L$18+1,Calculations!$B$14,Calculations!$B$13)),1)</f>
        <v>4009.4254271410891</v>
      </c>
      <c r="H508" s="11">
        <f>IF(AND(Career!$F$15="Yes",$E508=62,$E507=61),G508,H507*IF($B508="January",(1+IF(C508&gt;Personal!$L$18+1,Calculations!$C$14,Calculations!$C$13)),1))</f>
        <v>3231.5436843699008</v>
      </c>
      <c r="I508" s="11">
        <f>H508*(1-'Retiree Assumptions'!$F$8)</f>
        <v>2843.7584422455129</v>
      </c>
      <c r="J508" s="11"/>
      <c r="K508">
        <f>IF(OR(AND(L509=0,L508&gt;0,S508=0,S507&gt;0),AND(L508=0,L507&gt;0,S508&gt;0,S507&gt;0),AND(L497=0,L496&gt;0,S496=0),AND(B508="February",C508&gt;=Personal!$G$28,C508&lt;=Personal!$G$28+5,L507&gt;0),AND(B508="February",MOD(C508-Personal!$G$28,5)=0,L507&gt;0)),K507+1,K507)</f>
        <v>10</v>
      </c>
      <c r="L508">
        <f>IF(AND(C508&gt;=Personal!$G$28,MAX(L$5:L507)&lt;$AO$8,OR(S507&gt;0,S508&gt;0)),L507+1,0)</f>
        <v>0</v>
      </c>
      <c r="M508" t="str">
        <f>IF(AND(C508&gt;=Personal!$G$28,MAX(L$5:L507)&lt;$AO$8,OR(S507&gt;0,S508&gt;0)),L507+1,"")</f>
        <v/>
      </c>
      <c r="N508">
        <f t="shared" si="577"/>
        <v>2065</v>
      </c>
      <c r="O508">
        <f t="shared" si="578"/>
        <v>82</v>
      </c>
      <c r="P508" s="11">
        <f t="shared" si="586"/>
        <v>34125.101306946155</v>
      </c>
      <c r="Q508" s="11">
        <f>$AD508*I508/(Calculations!$C$18^(A508-1+Calculations!$B$1/30))</f>
        <v>436.26972675744776</v>
      </c>
      <c r="R508" s="11">
        <f>IF(Q508=0,0,SUM(Q508:Q$1071)*I508/Q508)</f>
        <v>302728.33215072949</v>
      </c>
      <c r="S508" s="11">
        <f>IF(S507&gt;0,MAX((S507+I508/2)*(Calculations!$C$18-1)+S507-I508,0),IF(AND(Personal!$G$28=Valuation!C508,Personal!$G$28&gt;Valuation!C507),Personal!$G$26,0))</f>
        <v>0</v>
      </c>
      <c r="T508">
        <f t="shared" si="569"/>
        <v>2</v>
      </c>
      <c r="U508" s="11"/>
      <c r="V508" s="121">
        <f>VLOOKUP(E508,Rates2,5)*VLOOKUP(E508,Mort_Imp_Retirees,C508-'Mort Imp Cume'!$C$4+2)</f>
        <v>6.068187309650158E-3</v>
      </c>
      <c r="W508" s="15">
        <f t="shared" si="579"/>
        <v>0.9939318126903498</v>
      </c>
      <c r="X508" s="121">
        <f>VLOOKUP(F508,Rates2,6)*VLOOKUP(F508,Mort_Imp_Survivors,C508-'Mort Imp Cume'!$C$4+2)</f>
        <v>1.6262003449819091E-3</v>
      </c>
      <c r="Y508" s="15">
        <f t="shared" si="580"/>
        <v>0.99837379965501805</v>
      </c>
      <c r="Z508" s="121">
        <f>VLOOKUP(F508,Rates2,7)*VLOOKUP(F508,Mort_Imp_Survivors,C508-'Mort Imp Cume'!$C$4+2)</f>
        <v>3.0939288469382219E-3</v>
      </c>
      <c r="AA508" s="15">
        <f t="shared" si="581"/>
        <v>0.99690607115306173</v>
      </c>
      <c r="AB508" s="68">
        <f>PRODUCT(W$4:W507)</f>
        <v>0.5802600287295554</v>
      </c>
      <c r="AC508" s="15">
        <f>PRODUCT(Y$4:Y507)</f>
        <v>0.84102660921004835</v>
      </c>
      <c r="AD508" s="15">
        <f>PRODUCT(AA$4:AA507)</f>
        <v>0.65596615794641011</v>
      </c>
      <c r="AE508" s="15">
        <f t="shared" si="570"/>
        <v>0.48801412442254322</v>
      </c>
      <c r="AF508" s="15">
        <f t="shared" si="571"/>
        <v>9.2245904307012183E-2</v>
      </c>
      <c r="AG508" s="15">
        <f t="shared" si="572"/>
        <v>2.9565453502812338E-3</v>
      </c>
      <c r="AH508" s="15">
        <f t="shared" si="573"/>
        <v>0.31999882324402135</v>
      </c>
      <c r="AI508" s="15">
        <f t="shared" si="582"/>
        <v>9.9741148026423254E-2</v>
      </c>
      <c r="AJ508" s="15">
        <f t="shared" si="583"/>
        <v>3.5211265426339242E-3</v>
      </c>
      <c r="AK508" s="15">
        <f t="shared" si="574"/>
        <v>1.7836623277129469E-3</v>
      </c>
      <c r="AL508">
        <f>IF(AL507&gt;0,AL507+1,IF(AND(B508="January",C508&gt;=Personal!$G$28,F508&lt;=100,AL507=0),1,0))</f>
        <v>181</v>
      </c>
      <c r="AM508">
        <f t="shared" si="584"/>
        <v>1</v>
      </c>
    </row>
    <row r="509" spans="1:39" x14ac:dyDescent="0.2">
      <c r="A509">
        <f t="shared" si="575"/>
        <v>505</v>
      </c>
      <c r="B509" t="str">
        <f t="shared" si="595"/>
        <v>February</v>
      </c>
      <c r="C509">
        <f t="shared" si="567"/>
        <v>2065</v>
      </c>
      <c r="D509">
        <f t="shared" si="597"/>
        <v>206502</v>
      </c>
      <c r="E509">
        <f t="shared" ref="E509:F509" si="642">E497+1</f>
        <v>84</v>
      </c>
      <c r="F509">
        <f t="shared" si="642"/>
        <v>82</v>
      </c>
      <c r="G509" s="11">
        <f>G508*IF($B509="January",(1+IF(C509&gt;Personal!$L$18+1,Calculations!$B$14,Calculations!$B$13)),1)</f>
        <v>4009.4254271410891</v>
      </c>
      <c r="H509" s="11">
        <f>IF(AND(Career!$F$15="Yes",$E509=62,$E508=61),G509,H508*IF($B509="January",(1+IF(C509&gt;Personal!$L$18+1,Calculations!$C$14,Calculations!$C$13)),1))</f>
        <v>3231.5436843699008</v>
      </c>
      <c r="I509" s="11">
        <f>H509*(1-'Retiree Assumptions'!$F$8)</f>
        <v>2843.7584422455129</v>
      </c>
      <c r="J509" s="11"/>
      <c r="K509">
        <f>IF(OR(AND(L510=0,L509&gt;0,S509=0,S508&gt;0),AND(L509=0,L508&gt;0,S509&gt;0,S508&gt;0),AND(L498=0,L497&gt;0,S497=0),AND(B509="February",C509&gt;=Personal!$G$28,C509&lt;=Personal!$G$28+5,L508&gt;0),AND(B509="February",MOD(C509-Personal!$G$28,5)=0,L508&gt;0)),K508+1,K508)</f>
        <v>10</v>
      </c>
      <c r="L509">
        <f>IF(AND(C509&gt;=Personal!$G$28,MAX(L$5:L508)&lt;$AO$8,OR(S508&gt;0,S509&gt;0)),L508+1,0)</f>
        <v>0</v>
      </c>
      <c r="M509" t="str">
        <f>IF(AND(C509&gt;=Personal!$G$28,MAX(L$5:L508)&lt;$AO$8,OR(S508&gt;0,S509&gt;0)),L508+1,"")</f>
        <v/>
      </c>
      <c r="N509">
        <f t="shared" si="577"/>
        <v>2065</v>
      </c>
      <c r="O509">
        <f t="shared" si="578"/>
        <v>82</v>
      </c>
      <c r="P509" s="11">
        <f t="shared" si="586"/>
        <v>34125.101306946155</v>
      </c>
      <c r="Q509" s="11">
        <f>$AD509*I509/(Calculations!$C$18^(A509-1+Calculations!$B$1/30))</f>
        <v>433.66791978065072</v>
      </c>
      <c r="R509" s="11">
        <f>IF(Q509=0,0,SUM(Q509:Q$1071)*I509/Q509)</f>
        <v>301683.74247453699</v>
      </c>
      <c r="S509" s="11">
        <f>IF(S508&gt;0,MAX((S508+I509/2)*(Calculations!$C$18-1)+S508-I509,0),IF(AND(Personal!$G$28=Valuation!C509,Personal!$G$28&gt;Valuation!C508),Personal!$G$26,0))</f>
        <v>0</v>
      </c>
      <c r="T509">
        <f t="shared" si="569"/>
        <v>2</v>
      </c>
      <c r="U509" s="11"/>
      <c r="V509" s="121">
        <f>VLOOKUP(E509,Rates2,5)*VLOOKUP(E509,Mort_Imp_Retirees,C509-'Mort Imp Cume'!$C$4+2)</f>
        <v>6.068187309650158E-3</v>
      </c>
      <c r="W509" s="15">
        <f t="shared" si="579"/>
        <v>0.9939318126903498</v>
      </c>
      <c r="X509" s="121">
        <f>VLOOKUP(F509,Rates2,6)*VLOOKUP(F509,Mort_Imp_Survivors,C509-'Mort Imp Cume'!$C$4+2)</f>
        <v>1.6262003449819091E-3</v>
      </c>
      <c r="Y509" s="15">
        <f t="shared" si="580"/>
        <v>0.99837379965501805</v>
      </c>
      <c r="Z509" s="121">
        <f>VLOOKUP(F509,Rates2,7)*VLOOKUP(F509,Mort_Imp_Survivors,C509-'Mort Imp Cume'!$C$4+2)</f>
        <v>3.0939288469382219E-3</v>
      </c>
      <c r="AA509" s="15">
        <f t="shared" si="581"/>
        <v>0.99690607115306173</v>
      </c>
      <c r="AB509" s="68">
        <f>PRODUCT(W$4:W508)</f>
        <v>0.57673890218692148</v>
      </c>
      <c r="AC509" s="15">
        <f>PRODUCT(Y$4:Y508)</f>
        <v>0.83965893144801196</v>
      </c>
      <c r="AD509" s="15">
        <f>PRODUCT(AA$4:AA508)</f>
        <v>0.65393664532772444</v>
      </c>
      <c r="AE509" s="15">
        <f t="shared" si="570"/>
        <v>0.48426397033476998</v>
      </c>
      <c r="AF509" s="15">
        <f t="shared" si="571"/>
        <v>9.2474931852151498E-2</v>
      </c>
      <c r="AG509" s="15">
        <f t="shared" si="572"/>
        <v>2.9338257196882384E-3</v>
      </c>
      <c r="AH509" s="15">
        <f t="shared" si="573"/>
        <v>0.3219653150040816</v>
      </c>
      <c r="AI509" s="15">
        <f t="shared" si="582"/>
        <v>0.10129578280899693</v>
      </c>
      <c r="AJ509" s="15">
        <f t="shared" si="583"/>
        <v>3.4997596872322406E-3</v>
      </c>
      <c r="AK509" s="15">
        <f t="shared" si="574"/>
        <v>1.7836480114253915E-3</v>
      </c>
      <c r="AL509">
        <f>IF(AL508&gt;0,AL508+1,IF(AND(B509="January",C509&gt;=Personal!$G$28,F509&lt;=100,AL508=0),1,0))</f>
        <v>182</v>
      </c>
      <c r="AM509">
        <f t="shared" si="584"/>
        <v>1</v>
      </c>
    </row>
    <row r="510" spans="1:39" x14ac:dyDescent="0.2">
      <c r="A510">
        <f t="shared" si="575"/>
        <v>506</v>
      </c>
      <c r="B510" t="str">
        <f t="shared" si="595"/>
        <v>March</v>
      </c>
      <c r="C510">
        <f t="shared" si="567"/>
        <v>2065</v>
      </c>
      <c r="D510">
        <f t="shared" si="597"/>
        <v>206503</v>
      </c>
      <c r="E510">
        <f t="shared" ref="E510:F510" si="643">E498+1</f>
        <v>84</v>
      </c>
      <c r="F510">
        <f t="shared" si="643"/>
        <v>82</v>
      </c>
      <c r="G510" s="11">
        <f>G509*IF($B510="January",(1+IF(C510&gt;Personal!$L$18+1,Calculations!$B$14,Calculations!$B$13)),1)</f>
        <v>4009.4254271410891</v>
      </c>
      <c r="H510" s="11">
        <f>IF(AND(Career!$F$15="Yes",$E510=62,$E509=61),G510,H509*IF($B510="January",(1+IF(C510&gt;Personal!$L$18+1,Calculations!$C$14,Calculations!$C$13)),1))</f>
        <v>3231.5436843699008</v>
      </c>
      <c r="I510" s="11">
        <f>H510*(1-'Retiree Assumptions'!$F$8)</f>
        <v>2843.7584422455129</v>
      </c>
      <c r="J510" s="11"/>
      <c r="K510">
        <f>IF(OR(AND(L511=0,L510&gt;0,S510=0,S509&gt;0),AND(L510=0,L509&gt;0,S510&gt;0,S509&gt;0),AND(L499=0,L498&gt;0,S498=0),AND(B510="February",C510&gt;=Personal!$G$28,C510&lt;=Personal!$G$28+5,L509&gt;0),AND(B510="February",MOD(C510-Personal!$G$28,5)=0,L509&gt;0)),K509+1,K509)</f>
        <v>10</v>
      </c>
      <c r="L510">
        <f>IF(AND(C510&gt;=Personal!$G$28,MAX(L$5:L509)&lt;$AO$8,OR(S509&gt;0,S510&gt;0)),L509+1,0)</f>
        <v>0</v>
      </c>
      <c r="M510" t="str">
        <f>IF(AND(C510&gt;=Personal!$G$28,MAX(L$5:L509)&lt;$AO$8,OR(S509&gt;0,S510&gt;0)),L509+1,"")</f>
        <v/>
      </c>
      <c r="N510">
        <f t="shared" si="577"/>
        <v>2065</v>
      </c>
      <c r="O510">
        <f t="shared" si="578"/>
        <v>82</v>
      </c>
      <c r="P510" s="11">
        <f t="shared" si="586"/>
        <v>34125.101306946155</v>
      </c>
      <c r="Q510" s="11">
        <f>$AD510*I510/(Calculations!$C$18^(A510-1+Calculations!$B$1/30))</f>
        <v>431.08162935045141</v>
      </c>
      <c r="R510" s="11">
        <f>IF(Q510=0,0,SUM(Q510:Q$1071)*I510/Q510)</f>
        <v>300632.88574333914</v>
      </c>
      <c r="S510" s="11">
        <f>IF(S509&gt;0,MAX((S509+I510/2)*(Calculations!$C$18-1)+S509-I510,0),IF(AND(Personal!$G$28=Valuation!C510,Personal!$G$28&gt;Valuation!C509),Personal!$G$26,0))</f>
        <v>0</v>
      </c>
      <c r="T510">
        <f t="shared" si="569"/>
        <v>2</v>
      </c>
      <c r="U510" s="11"/>
      <c r="V510" s="121">
        <f>VLOOKUP(E510,Rates2,5)*VLOOKUP(E510,Mort_Imp_Retirees,C510-'Mort Imp Cume'!$C$4+2)</f>
        <v>6.068187309650158E-3</v>
      </c>
      <c r="W510" s="15">
        <f t="shared" si="579"/>
        <v>0.9939318126903498</v>
      </c>
      <c r="X510" s="121">
        <f>VLOOKUP(F510,Rates2,6)*VLOOKUP(F510,Mort_Imp_Survivors,C510-'Mort Imp Cume'!$C$4+2)</f>
        <v>1.6262003449819091E-3</v>
      </c>
      <c r="Y510" s="15">
        <f t="shared" si="580"/>
        <v>0.99837379965501805</v>
      </c>
      <c r="Z510" s="121">
        <f>VLOOKUP(F510,Rates2,7)*VLOOKUP(F510,Mort_Imp_Survivors,C510-'Mort Imp Cume'!$C$4+2)</f>
        <v>3.0939288469382219E-3</v>
      </c>
      <c r="AA510" s="15">
        <f t="shared" si="581"/>
        <v>0.99690607115306173</v>
      </c>
      <c r="AB510" s="68">
        <f>PRODUCT(W$4:W509)</f>
        <v>0.57323914249968921</v>
      </c>
      <c r="AC510" s="15">
        <f>PRODUCT(Y$4:Y509)</f>
        <v>0.83829347780402397</v>
      </c>
      <c r="AD510" s="15">
        <f>PRODUCT(AA$4:AA509)</f>
        <v>0.65191341187667495</v>
      </c>
      <c r="AE510" s="15">
        <f t="shared" si="570"/>
        <v>0.48054263437946093</v>
      </c>
      <c r="AF510" s="15">
        <f t="shared" si="571"/>
        <v>9.2696508120228255E-2</v>
      </c>
      <c r="AG510" s="15">
        <f t="shared" si="572"/>
        <v>2.9112806785410745E-3</v>
      </c>
      <c r="AH510" s="15">
        <f t="shared" si="573"/>
        <v>0.32390300294796515</v>
      </c>
      <c r="AI510" s="15">
        <f t="shared" si="582"/>
        <v>0.10285785455234564</v>
      </c>
      <c r="AJ510" s="15">
        <f t="shared" si="583"/>
        <v>3.4785224899113528E-3</v>
      </c>
      <c r="AK510" s="15">
        <f t="shared" si="574"/>
        <v>1.78359144223702E-3</v>
      </c>
      <c r="AL510">
        <f>IF(AL509&gt;0,AL509+1,IF(AND(B510="January",C510&gt;=Personal!$G$28,F510&lt;=100,AL509=0),1,0))</f>
        <v>183</v>
      </c>
      <c r="AM510">
        <f t="shared" si="584"/>
        <v>1</v>
      </c>
    </row>
    <row r="511" spans="1:39" x14ac:dyDescent="0.2">
      <c r="A511">
        <f t="shared" si="575"/>
        <v>507</v>
      </c>
      <c r="B511" t="str">
        <f t="shared" si="595"/>
        <v>April</v>
      </c>
      <c r="C511">
        <f t="shared" si="567"/>
        <v>2065</v>
      </c>
      <c r="D511">
        <f t="shared" si="597"/>
        <v>206504</v>
      </c>
      <c r="E511">
        <f t="shared" ref="E511:F511" si="644">E499+1</f>
        <v>84</v>
      </c>
      <c r="F511">
        <f t="shared" si="644"/>
        <v>82</v>
      </c>
      <c r="G511" s="11">
        <f>G510*IF($B511="January",(1+IF(C511&gt;Personal!$L$18+1,Calculations!$B$14,Calculations!$B$13)),1)</f>
        <v>4009.4254271410891</v>
      </c>
      <c r="H511" s="11">
        <f>IF(AND(Career!$F$15="Yes",$E511=62,$E510=61),G511,H510*IF($B511="January",(1+IF(C511&gt;Personal!$L$18+1,Calculations!$C$14,Calculations!$C$13)),1))</f>
        <v>3231.5436843699008</v>
      </c>
      <c r="I511" s="11">
        <f>H511*(1-'Retiree Assumptions'!$F$8)</f>
        <v>2843.7584422455129</v>
      </c>
      <c r="J511" s="11"/>
      <c r="K511">
        <f>IF(OR(AND(L512=0,L511&gt;0,S511=0,S510&gt;0),AND(L511=0,L510&gt;0,S511&gt;0,S510&gt;0),AND(L500=0,L499&gt;0,S499=0),AND(B511="February",C511&gt;=Personal!$G$28,C511&lt;=Personal!$G$28+5,L510&gt;0),AND(B511="February",MOD(C511-Personal!$G$28,5)=0,L510&gt;0)),K510+1,K510)</f>
        <v>10</v>
      </c>
      <c r="L511">
        <f>IF(AND(C511&gt;=Personal!$G$28,MAX(L$5:L510)&lt;$AO$8,OR(S510&gt;0,S511&gt;0)),L510+1,0)</f>
        <v>0</v>
      </c>
      <c r="M511" t="str">
        <f>IF(AND(C511&gt;=Personal!$G$28,MAX(L$5:L510)&lt;$AO$8,OR(S510&gt;0,S511&gt;0)),L510+1,"")</f>
        <v/>
      </c>
      <c r="N511">
        <f t="shared" si="577"/>
        <v>2065</v>
      </c>
      <c r="O511">
        <f t="shared" si="578"/>
        <v>82</v>
      </c>
      <c r="P511" s="11">
        <f t="shared" si="586"/>
        <v>34125.101306946155</v>
      </c>
      <c r="Q511" s="11">
        <f>$AD511*I511/(Calculations!$C$18^(A511-1+Calculations!$B$1/30))</f>
        <v>428.51076292992474</v>
      </c>
      <c r="R511" s="11">
        <f>IF(Q511=0,0,SUM(Q511:Q$1071)*I511/Q511)</f>
        <v>299575.7243577037</v>
      </c>
      <c r="S511" s="11">
        <f>IF(S510&gt;0,MAX((S510+I511/2)*(Calculations!$C$18-1)+S510-I511,0),IF(AND(Personal!$G$28=Valuation!C511,Personal!$G$28&gt;Valuation!C510),Personal!$G$26,0))</f>
        <v>0</v>
      </c>
      <c r="T511">
        <f t="shared" si="569"/>
        <v>2</v>
      </c>
      <c r="U511" s="11"/>
      <c r="V511" s="121">
        <f>VLOOKUP(E511,Rates2,5)*VLOOKUP(E511,Mort_Imp_Retirees,C511-'Mort Imp Cume'!$C$4+2)</f>
        <v>6.068187309650158E-3</v>
      </c>
      <c r="W511" s="15">
        <f t="shared" si="579"/>
        <v>0.9939318126903498</v>
      </c>
      <c r="X511" s="121">
        <f>VLOOKUP(F511,Rates2,6)*VLOOKUP(F511,Mort_Imp_Survivors,C511-'Mort Imp Cume'!$C$4+2)</f>
        <v>1.6262003449819091E-3</v>
      </c>
      <c r="Y511" s="15">
        <f t="shared" si="580"/>
        <v>0.99837379965501805</v>
      </c>
      <c r="Z511" s="121">
        <f>VLOOKUP(F511,Rates2,7)*VLOOKUP(F511,Mort_Imp_Survivors,C511-'Mort Imp Cume'!$C$4+2)</f>
        <v>3.0939288469382219E-3</v>
      </c>
      <c r="AA511" s="15">
        <f t="shared" si="581"/>
        <v>0.99690607115306173</v>
      </c>
      <c r="AB511" s="68">
        <f>PRODUCT(W$4:W510)</f>
        <v>0.56976062000977779</v>
      </c>
      <c r="AC511" s="15">
        <f>PRODUCT(Y$4:Y510)</f>
        <v>0.8369302446612229</v>
      </c>
      <c r="AD511" s="15">
        <f>PRODUCT(AA$4:AA510)</f>
        <v>0.64989643816596376</v>
      </c>
      <c r="AE511" s="15">
        <f t="shared" si="570"/>
        <v>0.47684989510311337</v>
      </c>
      <c r="AF511" s="15">
        <f t="shared" si="571"/>
        <v>9.291072490666441E-2</v>
      </c>
      <c r="AG511" s="15">
        <f t="shared" si="572"/>
        <v>2.8889088852037301E-3</v>
      </c>
      <c r="AH511" s="15">
        <f t="shared" si="573"/>
        <v>0.32581215078207559</v>
      </c>
      <c r="AI511" s="15">
        <f t="shared" si="582"/>
        <v>0.10442722920814662</v>
      </c>
      <c r="AJ511" s="15">
        <f t="shared" si="583"/>
        <v>3.4574141638817396E-3</v>
      </c>
      <c r="AK511" s="15">
        <f t="shared" si="574"/>
        <v>1.7834930759089195E-3</v>
      </c>
      <c r="AL511">
        <f>IF(AL510&gt;0,AL510+1,IF(AND(B511="January",C511&gt;=Personal!$G$28,F511&lt;=100,AL510=0),1,0))</f>
        <v>184</v>
      </c>
      <c r="AM511">
        <f t="shared" si="584"/>
        <v>1</v>
      </c>
    </row>
    <row r="512" spans="1:39" x14ac:dyDescent="0.2">
      <c r="A512">
        <f t="shared" si="575"/>
        <v>508</v>
      </c>
      <c r="B512" t="str">
        <f t="shared" si="595"/>
        <v>May</v>
      </c>
      <c r="C512">
        <f t="shared" si="567"/>
        <v>2065</v>
      </c>
      <c r="D512">
        <f t="shared" si="597"/>
        <v>206505</v>
      </c>
      <c r="E512">
        <f t="shared" ref="E512:F512" si="645">E500+1</f>
        <v>84</v>
      </c>
      <c r="F512">
        <f t="shared" si="645"/>
        <v>82</v>
      </c>
      <c r="G512" s="11">
        <f>G511*IF($B512="January",(1+IF(C512&gt;Personal!$L$18+1,Calculations!$B$14,Calculations!$B$13)),1)</f>
        <v>4009.4254271410891</v>
      </c>
      <c r="H512" s="11">
        <f>IF(AND(Career!$F$15="Yes",$E512=62,$E511=61),G512,H511*IF($B512="January",(1+IF(C512&gt;Personal!$L$18+1,Calculations!$C$14,Calculations!$C$13)),1))</f>
        <v>3231.5436843699008</v>
      </c>
      <c r="I512" s="11">
        <f>H512*(1-'Retiree Assumptions'!$F$8)</f>
        <v>2843.7584422455129</v>
      </c>
      <c r="J512" s="11"/>
      <c r="K512">
        <f>IF(OR(AND(L513=0,L512&gt;0,S512=0,S511&gt;0),AND(L512=0,L511&gt;0,S512&gt;0,S511&gt;0),AND(L501=0,L500&gt;0,S500=0),AND(B512="February",C512&gt;=Personal!$G$28,C512&lt;=Personal!$G$28+5,L511&gt;0),AND(B512="February",MOD(C512-Personal!$G$28,5)=0,L511&gt;0)),K511+1,K511)</f>
        <v>10</v>
      </c>
      <c r="L512">
        <f>IF(AND(C512&gt;=Personal!$G$28,MAX(L$5:L511)&lt;$AO$8,OR(S511&gt;0,S512&gt;0)),L511+1,0)</f>
        <v>0</v>
      </c>
      <c r="M512" t="str">
        <f>IF(AND(C512&gt;=Personal!$G$28,MAX(L$5:L511)&lt;$AO$8,OR(S511&gt;0,S512&gt;0)),L511+1,"")</f>
        <v/>
      </c>
      <c r="N512">
        <f t="shared" si="577"/>
        <v>2065</v>
      </c>
      <c r="O512">
        <f t="shared" si="578"/>
        <v>82</v>
      </c>
      <c r="P512" s="11">
        <f t="shared" si="586"/>
        <v>34125.101306946155</v>
      </c>
      <c r="Q512" s="11">
        <f>$AD512*I512/(Calculations!$C$18^(A512-1+Calculations!$B$1/30))</f>
        <v>425.95522853401297</v>
      </c>
      <c r="R512" s="11">
        <f>IF(Q512=0,0,SUM(Q512:Q$1071)*I512/Q512)</f>
        <v>298512.22049261956</v>
      </c>
      <c r="S512" s="11">
        <f>IF(S511&gt;0,MAX((S511+I512/2)*(Calculations!$C$18-1)+S511-I512,0),IF(AND(Personal!$G$28=Valuation!C512,Personal!$G$28&gt;Valuation!C511),Personal!$G$26,0))</f>
        <v>0</v>
      </c>
      <c r="T512">
        <f t="shared" si="569"/>
        <v>2</v>
      </c>
      <c r="U512" s="11"/>
      <c r="V512" s="121">
        <f>VLOOKUP(E512,Rates2,5)*VLOOKUP(E512,Mort_Imp_Retirees,C512-'Mort Imp Cume'!$C$4+2)</f>
        <v>6.068187309650158E-3</v>
      </c>
      <c r="W512" s="15">
        <f t="shared" si="579"/>
        <v>0.9939318126903498</v>
      </c>
      <c r="X512" s="121">
        <f>VLOOKUP(F512,Rates2,6)*VLOOKUP(F512,Mort_Imp_Survivors,C512-'Mort Imp Cume'!$C$4+2)</f>
        <v>1.6262003449819091E-3</v>
      </c>
      <c r="Y512" s="15">
        <f t="shared" si="580"/>
        <v>0.99837379965501805</v>
      </c>
      <c r="Z512" s="121">
        <f>VLOOKUP(F512,Rates2,7)*VLOOKUP(F512,Mort_Imp_Survivors,C512-'Mort Imp Cume'!$C$4+2)</f>
        <v>3.0939288469382219E-3</v>
      </c>
      <c r="AA512" s="15">
        <f t="shared" si="581"/>
        <v>0.99690607115306173</v>
      </c>
      <c r="AB512" s="68">
        <f>PRODUCT(W$4:W511)</f>
        <v>0.566303205845896</v>
      </c>
      <c r="AC512" s="15">
        <f>PRODUCT(Y$4:Y511)</f>
        <v>0.83556922840862902</v>
      </c>
      <c r="AD512" s="15">
        <f>PRODUCT(AA$4:AA511)</f>
        <v>0.64788570482839969</v>
      </c>
      <c r="AE512" s="15">
        <f t="shared" si="570"/>
        <v>0.47318553275398834</v>
      </c>
      <c r="AF512" s="15">
        <f t="shared" si="571"/>
        <v>9.3117673091907674E-2</v>
      </c>
      <c r="AG512" s="15">
        <f t="shared" si="572"/>
        <v>2.866709008350021E-3</v>
      </c>
      <c r="AH512" s="15">
        <f t="shared" si="573"/>
        <v>0.32769302005529166</v>
      </c>
      <c r="AI512" s="15">
        <f t="shared" si="582"/>
        <v>0.10600377409881234</v>
      </c>
      <c r="AJ512" s="15">
        <f t="shared" si="583"/>
        <v>3.4364339271282674E-3</v>
      </c>
      <c r="AK512" s="15">
        <f t="shared" si="574"/>
        <v>1.7833533642943565E-3</v>
      </c>
      <c r="AL512">
        <f>IF(AL511&gt;0,AL511+1,IF(AND(B512="January",C512&gt;=Personal!$G$28,F512&lt;=100,AL511=0),1,0))</f>
        <v>185</v>
      </c>
      <c r="AM512">
        <f t="shared" si="584"/>
        <v>1</v>
      </c>
    </row>
    <row r="513" spans="1:39" x14ac:dyDescent="0.2">
      <c r="A513">
        <f t="shared" si="575"/>
        <v>509</v>
      </c>
      <c r="B513" t="str">
        <f t="shared" si="595"/>
        <v>June</v>
      </c>
      <c r="C513">
        <f t="shared" si="567"/>
        <v>2065</v>
      </c>
      <c r="D513">
        <f t="shared" si="597"/>
        <v>206506</v>
      </c>
      <c r="E513">
        <f t="shared" ref="E513:F513" si="646">E501+1</f>
        <v>84</v>
      </c>
      <c r="F513">
        <f t="shared" si="646"/>
        <v>82</v>
      </c>
      <c r="G513" s="11">
        <f>G512*IF($B513="January",(1+IF(C513&gt;Personal!$L$18+1,Calculations!$B$14,Calculations!$B$13)),1)</f>
        <v>4009.4254271410891</v>
      </c>
      <c r="H513" s="11">
        <f>IF(AND(Career!$F$15="Yes",$E513=62,$E512=61),G513,H512*IF($B513="January",(1+IF(C513&gt;Personal!$L$18+1,Calculations!$C$14,Calculations!$C$13)),1))</f>
        <v>3231.5436843699008</v>
      </c>
      <c r="I513" s="11">
        <f>H513*(1-'Retiree Assumptions'!$F$8)</f>
        <v>2843.7584422455129</v>
      </c>
      <c r="J513" s="11"/>
      <c r="K513">
        <f>IF(OR(AND(L514=0,L513&gt;0,S513=0,S512&gt;0),AND(L513=0,L512&gt;0,S513&gt;0,S512&gt;0),AND(L502=0,L501&gt;0,S501=0),AND(B513="February",C513&gt;=Personal!$G$28,C513&lt;=Personal!$G$28+5,L512&gt;0),AND(B513="February",MOD(C513-Personal!$G$28,5)=0,L512&gt;0)),K512+1,K512)</f>
        <v>10</v>
      </c>
      <c r="L513">
        <f>IF(AND(C513&gt;=Personal!$G$28,MAX(L$5:L512)&lt;$AO$8,OR(S512&gt;0,S513&gt;0)),L512+1,0)</f>
        <v>0</v>
      </c>
      <c r="M513" t="str">
        <f>IF(AND(C513&gt;=Personal!$G$28,MAX(L$5:L512)&lt;$AO$8,OR(S512&gt;0,S513&gt;0)),L512+1,"")</f>
        <v/>
      </c>
      <c r="N513">
        <f t="shared" si="577"/>
        <v>2065</v>
      </c>
      <c r="O513">
        <f t="shared" si="578"/>
        <v>82</v>
      </c>
      <c r="P513" s="11">
        <f t="shared" si="586"/>
        <v>34125.101306946155</v>
      </c>
      <c r="Q513" s="11">
        <f>$AD513*I513/(Calculations!$C$18^(A513-1+Calculations!$B$1/30))</f>
        <v>423.41493472623466</v>
      </c>
      <c r="R513" s="11">
        <f>IF(Q513=0,0,SUM(Q513:Q$1071)*I513/Q513)</f>
        <v>297442.33609614312</v>
      </c>
      <c r="S513" s="11">
        <f>IF(S512&gt;0,MAX((S512+I513/2)*(Calculations!$C$18-1)+S512-I513,0),IF(AND(Personal!$G$28=Valuation!C513,Personal!$G$28&gt;Valuation!C512),Personal!$G$26,0))</f>
        <v>0</v>
      </c>
      <c r="T513">
        <f t="shared" si="569"/>
        <v>2</v>
      </c>
      <c r="U513" s="11"/>
      <c r="V513" s="121">
        <f>VLOOKUP(E513,Rates2,5)*VLOOKUP(E513,Mort_Imp_Retirees,C513-'Mort Imp Cume'!$C$4+2)</f>
        <v>6.068187309650158E-3</v>
      </c>
      <c r="W513" s="15">
        <f t="shared" si="579"/>
        <v>0.9939318126903498</v>
      </c>
      <c r="X513" s="121">
        <f>VLOOKUP(F513,Rates2,6)*VLOOKUP(F513,Mort_Imp_Survivors,C513-'Mort Imp Cume'!$C$4+2)</f>
        <v>1.6262003449819091E-3</v>
      </c>
      <c r="Y513" s="15">
        <f t="shared" si="580"/>
        <v>0.99837379965501805</v>
      </c>
      <c r="Z513" s="121">
        <f>VLOOKUP(F513,Rates2,7)*VLOOKUP(F513,Mort_Imp_Survivors,C513-'Mort Imp Cume'!$C$4+2)</f>
        <v>3.0939288469382219E-3</v>
      </c>
      <c r="AA513" s="15">
        <f t="shared" si="581"/>
        <v>0.99690607115306173</v>
      </c>
      <c r="AB513" s="68">
        <f>PRODUCT(W$4:W512)</f>
        <v>0.56286677191876766</v>
      </c>
      <c r="AC513" s="15">
        <f>PRODUCT(Y$4:Y512)</f>
        <v>0.83421042544113455</v>
      </c>
      <c r="AD513" s="15">
        <f>PRODUCT(AA$4:AA512)</f>
        <v>0.64588119255671217</v>
      </c>
      <c r="AE513" s="15">
        <f t="shared" si="570"/>
        <v>0.4695493292690332</v>
      </c>
      <c r="AF513" s="15">
        <f t="shared" si="571"/>
        <v>9.3317442649734447E-2</v>
      </c>
      <c r="AG513" s="15">
        <f t="shared" si="572"/>
        <v>2.8446797268843636E-3</v>
      </c>
      <c r="AH513" s="15">
        <f t="shared" si="573"/>
        <v>0.32954587017595227</v>
      </c>
      <c r="AI513" s="15">
        <f t="shared" si="582"/>
        <v>0.10758735790528012</v>
      </c>
      <c r="AJ513" s="15">
        <f t="shared" si="583"/>
        <v>3.4155810023812159E-3</v>
      </c>
      <c r="AK513" s="15">
        <f t="shared" si="574"/>
        <v>1.7831727553700629E-3</v>
      </c>
      <c r="AL513">
        <f>IF(AL512&gt;0,AL512+1,IF(AND(B513="January",C513&gt;=Personal!$G$28,F513&lt;=100,AL512=0),1,0))</f>
        <v>186</v>
      </c>
      <c r="AM513">
        <f t="shared" si="584"/>
        <v>1</v>
      </c>
    </row>
    <row r="514" spans="1:39" x14ac:dyDescent="0.2">
      <c r="A514">
        <f t="shared" si="575"/>
        <v>510</v>
      </c>
      <c r="B514" t="str">
        <f t="shared" si="595"/>
        <v>July</v>
      </c>
      <c r="C514">
        <f t="shared" si="567"/>
        <v>2065</v>
      </c>
      <c r="D514">
        <f t="shared" si="597"/>
        <v>206507</v>
      </c>
      <c r="E514">
        <f t="shared" ref="E514:F514" si="647">E502+1</f>
        <v>84</v>
      </c>
      <c r="F514">
        <f t="shared" si="647"/>
        <v>82</v>
      </c>
      <c r="G514" s="11">
        <f>G513*IF($B514="January",(1+IF(C514&gt;Personal!$L$18+1,Calculations!$B$14,Calculations!$B$13)),1)</f>
        <v>4009.4254271410891</v>
      </c>
      <c r="H514" s="11">
        <f>IF(AND(Career!$F$15="Yes",$E514=62,$E513=61),G514,H513*IF($B514="January",(1+IF(C514&gt;Personal!$L$18+1,Calculations!$C$14,Calculations!$C$13)),1))</f>
        <v>3231.5436843699008</v>
      </c>
      <c r="I514" s="11">
        <f>H514*(1-'Retiree Assumptions'!$F$8)</f>
        <v>2843.7584422455129</v>
      </c>
      <c r="J514" s="11"/>
      <c r="K514">
        <f>IF(OR(AND(L515=0,L514&gt;0,S514=0,S513&gt;0),AND(L514=0,L513&gt;0,S514&gt;0,S513&gt;0),AND(L503=0,L502&gt;0,S502=0),AND(B514="February",C514&gt;=Personal!$G$28,C514&lt;=Personal!$G$28+5,L513&gt;0),AND(B514="February",MOD(C514-Personal!$G$28,5)=0,L513&gt;0)),K513+1,K513)</f>
        <v>10</v>
      </c>
      <c r="L514">
        <f>IF(AND(C514&gt;=Personal!$G$28,MAX(L$5:L513)&lt;$AO$8,OR(S513&gt;0,S514&gt;0)),L513+1,0)</f>
        <v>0</v>
      </c>
      <c r="M514" t="str">
        <f>IF(AND(C514&gt;=Personal!$G$28,MAX(L$5:L513)&lt;$AO$8,OR(S513&gt;0,S514&gt;0)),L513+1,"")</f>
        <v/>
      </c>
      <c r="N514">
        <f t="shared" si="577"/>
        <v>2065</v>
      </c>
      <c r="O514">
        <f t="shared" si="578"/>
        <v>82</v>
      </c>
      <c r="P514" s="11">
        <f t="shared" si="586"/>
        <v>34125.101306946155</v>
      </c>
      <c r="Q514" s="11">
        <f>$AD514*I514/(Calculations!$C$18^(A514-1+Calculations!$B$1/30))</f>
        <v>420.88979061541414</v>
      </c>
      <c r="R514" s="11">
        <f>IF(Q514=0,0,SUM(Q514:Q$1071)*I514/Q514)</f>
        <v>296366.03288803657</v>
      </c>
      <c r="S514" s="11">
        <f>IF(S513&gt;0,MAX((S513+I514/2)*(Calculations!$C$18-1)+S513-I514,0),IF(AND(Personal!$G$28=Valuation!C514,Personal!$G$28&gt;Valuation!C513),Personal!$G$26,0))</f>
        <v>0</v>
      </c>
      <c r="T514">
        <f t="shared" si="569"/>
        <v>2</v>
      </c>
      <c r="U514" s="11"/>
      <c r="V514" s="121">
        <f>VLOOKUP(E514,Rates2,5)*VLOOKUP(E514,Mort_Imp_Retirees,C514-'Mort Imp Cume'!$C$4+2)</f>
        <v>6.068187309650158E-3</v>
      </c>
      <c r="W514" s="15">
        <f t="shared" si="579"/>
        <v>0.9939318126903498</v>
      </c>
      <c r="X514" s="121">
        <f>VLOOKUP(F514,Rates2,6)*VLOOKUP(F514,Mort_Imp_Survivors,C514-'Mort Imp Cume'!$C$4+2)</f>
        <v>1.6262003449819091E-3</v>
      </c>
      <c r="Y514" s="15">
        <f t="shared" si="580"/>
        <v>0.99837379965501805</v>
      </c>
      <c r="Z514" s="121">
        <f>VLOOKUP(F514,Rates2,7)*VLOOKUP(F514,Mort_Imp_Survivors,C514-'Mort Imp Cume'!$C$4+2)</f>
        <v>3.0939288469382219E-3</v>
      </c>
      <c r="AA514" s="15">
        <f t="shared" si="581"/>
        <v>0.99690607115306173</v>
      </c>
      <c r="AB514" s="68">
        <f>PRODUCT(W$4:W513)</f>
        <v>0.5594511909163864</v>
      </c>
      <c r="AC514" s="15">
        <f>PRODUCT(Y$4:Y513)</f>
        <v>0.8328538321594946</v>
      </c>
      <c r="AD514" s="15">
        <f>PRODUCT(AA$4:AA513)</f>
        <v>0.64388288210336608</v>
      </c>
      <c r="AE514" s="15">
        <f t="shared" si="570"/>
        <v>0.46594106826090542</v>
      </c>
      <c r="AF514" s="15">
        <f t="shared" si="571"/>
        <v>9.3510122655480948E-2</v>
      </c>
      <c r="AG514" s="15">
        <f t="shared" si="572"/>
        <v>2.8228197298631615E-3</v>
      </c>
      <c r="AH514" s="15">
        <f t="shared" si="573"/>
        <v>0.33137095842870989</v>
      </c>
      <c r="AI514" s="15">
        <f t="shared" si="582"/>
        <v>0.10917785065490371</v>
      </c>
      <c r="AJ514" s="15">
        <f t="shared" si="583"/>
        <v>3.3948546170874836E-3</v>
      </c>
      <c r="AK514" s="15">
        <f t="shared" si="574"/>
        <v>1.7829516932672755E-3</v>
      </c>
      <c r="AL514">
        <f>IF(AL513&gt;0,AL513+1,IF(AND(B514="January",C514&gt;=Personal!$G$28,F514&lt;=100,AL513=0),1,0))</f>
        <v>187</v>
      </c>
      <c r="AM514">
        <f t="shared" si="584"/>
        <v>1</v>
      </c>
    </row>
    <row r="515" spans="1:39" x14ac:dyDescent="0.2">
      <c r="A515">
        <f t="shared" si="575"/>
        <v>511</v>
      </c>
      <c r="B515" t="str">
        <f t="shared" si="595"/>
        <v>August</v>
      </c>
      <c r="C515">
        <f t="shared" si="567"/>
        <v>2065</v>
      </c>
      <c r="D515">
        <f t="shared" si="597"/>
        <v>206508</v>
      </c>
      <c r="E515">
        <f t="shared" ref="E515:F515" si="648">E503+1</f>
        <v>84</v>
      </c>
      <c r="F515">
        <f t="shared" si="648"/>
        <v>82</v>
      </c>
      <c r="G515" s="11">
        <f>G514*IF($B515="January",(1+IF(C515&gt;Personal!$L$18+1,Calculations!$B$14,Calculations!$B$13)),1)</f>
        <v>4009.4254271410891</v>
      </c>
      <c r="H515" s="11">
        <f>IF(AND(Career!$F$15="Yes",$E515=62,$E514=61),G515,H514*IF($B515="January",(1+IF(C515&gt;Personal!$L$18+1,Calculations!$C$14,Calculations!$C$13)),1))</f>
        <v>3231.5436843699008</v>
      </c>
      <c r="I515" s="11">
        <f>H515*(1-'Retiree Assumptions'!$F$8)</f>
        <v>2843.7584422455129</v>
      </c>
      <c r="J515" s="11"/>
      <c r="K515">
        <f>IF(OR(AND(L516=0,L515&gt;0,S515=0,S514&gt;0),AND(L515=0,L514&gt;0,S515&gt;0,S514&gt;0),AND(L504=0,L503&gt;0,S503=0),AND(B515="February",C515&gt;=Personal!$G$28,C515&lt;=Personal!$G$28+5,L514&gt;0),AND(B515="February",MOD(C515-Personal!$G$28,5)=0,L514&gt;0)),K514+1,K514)</f>
        <v>10</v>
      </c>
      <c r="L515">
        <f>IF(AND(C515&gt;=Personal!$G$28,MAX(L$5:L514)&lt;$AO$8,OR(S514&gt;0,S515&gt;0)),L514+1,0)</f>
        <v>0</v>
      </c>
      <c r="M515" t="str">
        <f>IF(AND(C515&gt;=Personal!$G$28,MAX(L$5:L514)&lt;$AO$8,OR(S514&gt;0,S515&gt;0)),L514+1,"")</f>
        <v/>
      </c>
      <c r="N515">
        <f t="shared" si="577"/>
        <v>2065</v>
      </c>
      <c r="O515">
        <f t="shared" si="578"/>
        <v>82</v>
      </c>
      <c r="P515" s="11">
        <f t="shared" si="586"/>
        <v>34125.101306946155</v>
      </c>
      <c r="Q515" s="11">
        <f>$AD515*I515/(Calculations!$C$18^(A515-1+Calculations!$B$1/30))</f>
        <v>418.3797058524284</v>
      </c>
      <c r="R515" s="11">
        <f>IF(Q515=0,0,SUM(Q515:Q$1071)*I515/Q515)</f>
        <v>295283.27235839813</v>
      </c>
      <c r="S515" s="11">
        <f>IF(S514&gt;0,MAX((S514+I515/2)*(Calculations!$C$18-1)+S514-I515,0),IF(AND(Personal!$G$28=Valuation!C515,Personal!$G$28&gt;Valuation!C514),Personal!$G$26,0))</f>
        <v>0</v>
      </c>
      <c r="T515">
        <f t="shared" si="569"/>
        <v>2</v>
      </c>
      <c r="U515" s="11"/>
      <c r="V515" s="121">
        <f>VLOOKUP(E515,Rates2,5)*VLOOKUP(E515,Mort_Imp_Retirees,C515-'Mort Imp Cume'!$C$4+2)</f>
        <v>6.068187309650158E-3</v>
      </c>
      <c r="W515" s="15">
        <f t="shared" si="579"/>
        <v>0.9939318126903498</v>
      </c>
      <c r="X515" s="121">
        <f>VLOOKUP(F515,Rates2,6)*VLOOKUP(F515,Mort_Imp_Survivors,C515-'Mort Imp Cume'!$C$4+2)</f>
        <v>1.6262003449819091E-3</v>
      </c>
      <c r="Y515" s="15">
        <f t="shared" si="580"/>
        <v>0.99837379965501805</v>
      </c>
      <c r="Z515" s="121">
        <f>VLOOKUP(F515,Rates2,7)*VLOOKUP(F515,Mort_Imp_Survivors,C515-'Mort Imp Cume'!$C$4+2)</f>
        <v>3.0939288469382219E-3</v>
      </c>
      <c r="AA515" s="15">
        <f t="shared" si="581"/>
        <v>0.99690607115306173</v>
      </c>
      <c r="AB515" s="68">
        <f>PRODUCT(W$4:W514)</f>
        <v>0.55605633629929885</v>
      </c>
      <c r="AC515" s="15">
        <f>PRODUCT(Y$4:Y514)</f>
        <v>0.83149944497031725</v>
      </c>
      <c r="AD515" s="15">
        <f>PRODUCT(AA$4:AA514)</f>
        <v>0.64189075428037667</v>
      </c>
      <c r="AE515" s="15">
        <f t="shared" si="570"/>
        <v>0.46236053500509505</v>
      </c>
      <c r="AF515" s="15">
        <f t="shared" si="571"/>
        <v>9.3695801294203782E-2</v>
      </c>
      <c r="AG515" s="15">
        <f t="shared" si="572"/>
        <v>2.8011277164167892E-3</v>
      </c>
      <c r="AH515" s="15">
        <f t="shared" si="573"/>
        <v>0.3331685399912529</v>
      </c>
      <c r="AI515" s="15">
        <f t="shared" si="582"/>
        <v>0.11077512370944831</v>
      </c>
      <c r="AJ515" s="15">
        <f t="shared" si="583"/>
        <v>3.3742540033819659E-3</v>
      </c>
      <c r="AK515" s="15">
        <f t="shared" si="574"/>
        <v>1.7826906183025337E-3</v>
      </c>
      <c r="AL515">
        <f>IF(AL514&gt;0,AL514+1,IF(AND(B515="January",C515&gt;=Personal!$G$28,F515&lt;=100,AL514=0),1,0))</f>
        <v>188</v>
      </c>
      <c r="AM515">
        <f t="shared" si="584"/>
        <v>1</v>
      </c>
    </row>
    <row r="516" spans="1:39" x14ac:dyDescent="0.2">
      <c r="A516">
        <f t="shared" si="575"/>
        <v>512</v>
      </c>
      <c r="B516" t="str">
        <f t="shared" si="595"/>
        <v>September</v>
      </c>
      <c r="C516">
        <f t="shared" si="567"/>
        <v>2065</v>
      </c>
      <c r="D516">
        <f t="shared" si="597"/>
        <v>206509</v>
      </c>
      <c r="E516">
        <f t="shared" ref="E516:F516" si="649">E504+1</f>
        <v>84</v>
      </c>
      <c r="F516">
        <f t="shared" si="649"/>
        <v>82</v>
      </c>
      <c r="G516" s="11">
        <f>G515*IF($B516="January",(1+IF(C516&gt;Personal!$L$18+1,Calculations!$B$14,Calculations!$B$13)),1)</f>
        <v>4009.4254271410891</v>
      </c>
      <c r="H516" s="11">
        <f>IF(AND(Career!$F$15="Yes",$E516=62,$E515=61),G516,H515*IF($B516="January",(1+IF(C516&gt;Personal!$L$18+1,Calculations!$C$14,Calculations!$C$13)),1))</f>
        <v>3231.5436843699008</v>
      </c>
      <c r="I516" s="11">
        <f>H516*(1-'Retiree Assumptions'!$F$8)</f>
        <v>2843.7584422455129</v>
      </c>
      <c r="J516" s="11"/>
      <c r="K516">
        <f>IF(OR(AND(L517=0,L516&gt;0,S516=0,S515&gt;0),AND(L516=0,L515&gt;0,S516&gt;0,S515&gt;0),AND(L505=0,L504&gt;0,S504=0),AND(B516="February",C516&gt;=Personal!$G$28,C516&lt;=Personal!$G$28+5,L515&gt;0),AND(B516="February",MOD(C516-Personal!$G$28,5)=0,L515&gt;0)),K515+1,K515)</f>
        <v>10</v>
      </c>
      <c r="L516">
        <f>IF(AND(C516&gt;=Personal!$G$28,MAX(L$5:L515)&lt;$AO$8,OR(S515&gt;0,S516&gt;0)),L515+1,0)</f>
        <v>0</v>
      </c>
      <c r="M516" t="str">
        <f>IF(AND(C516&gt;=Personal!$G$28,MAX(L$5:L515)&lt;$AO$8,OR(S515&gt;0,S516&gt;0)),L515+1,"")</f>
        <v/>
      </c>
      <c r="N516">
        <f t="shared" si="577"/>
        <v>2065</v>
      </c>
      <c r="O516">
        <f t="shared" si="578"/>
        <v>82</v>
      </c>
      <c r="P516" s="11">
        <f t="shared" si="586"/>
        <v>34125.101306946155</v>
      </c>
      <c r="Q516" s="11">
        <f>$AD516*I516/(Calculations!$C$18^(A516-1+Calculations!$B$1/30))</f>
        <v>415.88459062697439</v>
      </c>
      <c r="R516" s="11">
        <f>IF(Q516=0,0,SUM(Q516:Q$1071)*I516/Q516)</f>
        <v>294194.01576628495</v>
      </c>
      <c r="S516" s="11">
        <f>IF(S515&gt;0,MAX((S515+I516/2)*(Calculations!$C$18-1)+S515-I516,0),IF(AND(Personal!$G$28=Valuation!C516,Personal!$G$28&gt;Valuation!C515),Personal!$G$26,0))</f>
        <v>0</v>
      </c>
      <c r="T516">
        <f t="shared" si="569"/>
        <v>2</v>
      </c>
      <c r="U516" s="11"/>
      <c r="V516" s="121">
        <f>VLOOKUP(E516,Rates2,5)*VLOOKUP(E516,Mort_Imp_Retirees,C516-'Mort Imp Cume'!$C$4+2)</f>
        <v>6.068187309650158E-3</v>
      </c>
      <c r="W516" s="15">
        <f t="shared" si="579"/>
        <v>0.9939318126903498</v>
      </c>
      <c r="X516" s="121">
        <f>VLOOKUP(F516,Rates2,6)*VLOOKUP(F516,Mort_Imp_Survivors,C516-'Mort Imp Cume'!$C$4+2)</f>
        <v>1.6262003449819091E-3</v>
      </c>
      <c r="Y516" s="15">
        <f t="shared" si="580"/>
        <v>0.99837379965501805</v>
      </c>
      <c r="Z516" s="121">
        <f>VLOOKUP(F516,Rates2,7)*VLOOKUP(F516,Mort_Imp_Survivors,C516-'Mort Imp Cume'!$C$4+2)</f>
        <v>3.0939288469382219E-3</v>
      </c>
      <c r="AA516" s="15">
        <f t="shared" si="581"/>
        <v>0.99690607115306173</v>
      </c>
      <c r="AB516" s="68">
        <f>PRODUCT(W$4:W515)</f>
        <v>0.55268208229591687</v>
      </c>
      <c r="AC516" s="15">
        <f>PRODUCT(Y$4:Y515)</f>
        <v>0.83014726028605423</v>
      </c>
      <c r="AD516" s="15">
        <f>PRODUCT(AA$4:AA515)</f>
        <v>0.6399047899591257</v>
      </c>
      <c r="AE516" s="15">
        <f t="shared" si="570"/>
        <v>0.45880751642714696</v>
      </c>
      <c r="AF516" s="15">
        <f t="shared" si="571"/>
        <v>9.3874565868769924E-2</v>
      </c>
      <c r="AG516" s="15">
        <f t="shared" si="572"/>
        <v>2.7796023956721794E-3</v>
      </c>
      <c r="AH516" s="15">
        <f t="shared" si="573"/>
        <v>0.33493886795089844</v>
      </c>
      <c r="AI516" s="15">
        <f t="shared" si="582"/>
        <v>0.11237904975318463</v>
      </c>
      <c r="AJ516" s="15">
        <f t="shared" si="583"/>
        <v>3.3537783980591069E-3</v>
      </c>
      <c r="AK516" s="15">
        <f t="shared" si="574"/>
        <v>1.7823899670082357E-3</v>
      </c>
      <c r="AL516">
        <f>IF(AL515&gt;0,AL515+1,IF(AND(B516="January",C516&gt;=Personal!$G$28,F516&lt;=100,AL515=0),1,0))</f>
        <v>189</v>
      </c>
      <c r="AM516">
        <f t="shared" si="584"/>
        <v>1</v>
      </c>
    </row>
    <row r="517" spans="1:39" x14ac:dyDescent="0.2">
      <c r="A517">
        <f t="shared" si="575"/>
        <v>513</v>
      </c>
      <c r="B517" t="str">
        <f t="shared" si="595"/>
        <v>October</v>
      </c>
      <c r="C517">
        <f t="shared" ref="C517:C580" si="650">C516+IF(B516="December",1,0)</f>
        <v>2065</v>
      </c>
      <c r="D517">
        <f t="shared" si="597"/>
        <v>206510</v>
      </c>
      <c r="E517">
        <f t="shared" ref="E517:F517" si="651">E505+1</f>
        <v>84</v>
      </c>
      <c r="F517">
        <f t="shared" si="651"/>
        <v>82</v>
      </c>
      <c r="G517" s="11">
        <f>G516*IF($B517="January",(1+IF(C517&gt;Personal!$L$18+1,Calculations!$B$14,Calculations!$B$13)),1)</f>
        <v>4009.4254271410891</v>
      </c>
      <c r="H517" s="11">
        <f>IF(AND(Career!$F$15="Yes",$E517=62,$E516=61),G517,H516*IF($B517="January",(1+IF(C517&gt;Personal!$L$18+1,Calculations!$C$14,Calculations!$C$13)),1))</f>
        <v>3231.5436843699008</v>
      </c>
      <c r="I517" s="11">
        <f>H517*(1-'Retiree Assumptions'!$F$8)</f>
        <v>2843.7584422455129</v>
      </c>
      <c r="J517" s="11"/>
      <c r="K517">
        <f>IF(OR(AND(L518=0,L517&gt;0,S517=0,S516&gt;0),AND(L517=0,L516&gt;0,S517&gt;0,S516&gt;0),AND(L506=0,L505&gt;0,S505=0),AND(B517="February",C517&gt;=Personal!$G$28,C517&lt;=Personal!$G$28+5,L516&gt;0),AND(B517="February",MOD(C517-Personal!$G$28,5)=0,L516&gt;0)),K516+1,K516)</f>
        <v>10</v>
      </c>
      <c r="L517">
        <f>IF(AND(C517&gt;=Personal!$G$28,MAX(L$5:L516)&lt;$AO$8,OR(S516&gt;0,S517&gt;0)),L516+1,0)</f>
        <v>0</v>
      </c>
      <c r="M517" t="str">
        <f>IF(AND(C517&gt;=Personal!$G$28,MAX(L$5:L516)&lt;$AO$8,OR(S516&gt;0,S517&gt;0)),L516+1,"")</f>
        <v/>
      </c>
      <c r="N517">
        <f t="shared" si="577"/>
        <v>2065</v>
      </c>
      <c r="O517">
        <f t="shared" si="578"/>
        <v>82</v>
      </c>
      <c r="P517" s="11">
        <f t="shared" si="586"/>
        <v>34125.101306946155</v>
      </c>
      <c r="Q517" s="11">
        <f>$AD517*I517/(Calculations!$C$18^(A517-1+Calculations!$B$1/30))</f>
        <v>413.40435566435633</v>
      </c>
      <c r="R517" s="11">
        <f>IF(Q517=0,0,SUM(Q517:Q$1071)*I517/Q517)</f>
        <v>293098.22413832619</v>
      </c>
      <c r="S517" s="11">
        <f>IF(S516&gt;0,MAX((S516+I517/2)*(Calculations!$C$18-1)+S516-I517,0),IF(AND(Personal!$G$28=Valuation!C517,Personal!$G$28&gt;Valuation!C516),Personal!$G$26,0))</f>
        <v>0</v>
      </c>
      <c r="T517">
        <f t="shared" ref="T517:T580" si="652">IF(T516&gt;1,T516,IF(T516&gt;0,IF(L517&gt;0,1,IF(S516&gt;0,3,2)),IF(S517=0,0,1)))</f>
        <v>2</v>
      </c>
      <c r="U517" s="11"/>
      <c r="V517" s="121">
        <f>VLOOKUP(E517,Rates2,5)*VLOOKUP(E517,Mort_Imp_Retirees,C517-'Mort Imp Cume'!$C$4+2)</f>
        <v>6.068187309650158E-3</v>
      </c>
      <c r="W517" s="15">
        <f t="shared" si="579"/>
        <v>0.9939318126903498</v>
      </c>
      <c r="X517" s="121">
        <f>VLOOKUP(F517,Rates2,6)*VLOOKUP(F517,Mort_Imp_Survivors,C517-'Mort Imp Cume'!$C$4+2)</f>
        <v>1.6262003449819091E-3</v>
      </c>
      <c r="Y517" s="15">
        <f t="shared" si="580"/>
        <v>0.99837379965501805</v>
      </c>
      <c r="Z517" s="121">
        <f>VLOOKUP(F517,Rates2,7)*VLOOKUP(F517,Mort_Imp_Survivors,C517-'Mort Imp Cume'!$C$4+2)</f>
        <v>3.0939288469382219E-3</v>
      </c>
      <c r="AA517" s="15">
        <f t="shared" si="581"/>
        <v>0.99690607115306173</v>
      </c>
      <c r="AB517" s="68">
        <f>PRODUCT(W$4:W516)</f>
        <v>0.54932830389785769</v>
      </c>
      <c r="AC517" s="15">
        <f>PRODUCT(Y$4:Y516)</f>
        <v>0.82879727452499119</v>
      </c>
      <c r="AD517" s="15">
        <f>PRODUCT(AA$4:AA516)</f>
        <v>0.63792497007017723</v>
      </c>
      <c r="AE517" s="15">
        <f t="shared" ref="AE517:AE580" si="653">AB517*AC517</f>
        <v>0.45528180108998056</v>
      </c>
      <c r="AF517" s="15">
        <f t="shared" ref="AF517:AF580" si="654">AB517*(1-AC517)</f>
        <v>9.4046502807877144E-2</v>
      </c>
      <c r="AG517" s="15">
        <f t="shared" ref="AG517:AG580" si="655">AE517*V517*Y517</f>
        <v>2.7582424866760022E-3</v>
      </c>
      <c r="AH517" s="15">
        <f t="shared" ref="AH517:AH580" si="656">AH516*AA516+AG516</f>
        <v>0.33668219332105648</v>
      </c>
      <c r="AI517" s="15">
        <f t="shared" si="582"/>
        <v>0.11398950278108577</v>
      </c>
      <c r="AJ517" s="15">
        <f t="shared" si="583"/>
        <v>3.3334270425446253E-3</v>
      </c>
      <c r="AK517" s="15">
        <f t="shared" ref="AK517:AK580" si="657">AE517*X517+AH517*Z517</f>
        <v>1.7820501721629591E-3</v>
      </c>
      <c r="AL517">
        <f>IF(AL516&gt;0,AL516+1,IF(AND(B517="January",C517&gt;=Personal!$G$28,F517&lt;=100,AL516=0),1,0))</f>
        <v>190</v>
      </c>
      <c r="AM517">
        <f t="shared" si="584"/>
        <v>1</v>
      </c>
    </row>
    <row r="518" spans="1:39" x14ac:dyDescent="0.2">
      <c r="A518">
        <f t="shared" ref="A518:A581" si="658">A517+1</f>
        <v>514</v>
      </c>
      <c r="B518" t="str">
        <f t="shared" si="595"/>
        <v>November</v>
      </c>
      <c r="C518">
        <f t="shared" si="650"/>
        <v>2065</v>
      </c>
      <c r="D518">
        <f t="shared" si="597"/>
        <v>206511</v>
      </c>
      <c r="E518">
        <f t="shared" ref="E518:F518" si="659">E506+1</f>
        <v>84</v>
      </c>
      <c r="F518">
        <f t="shared" si="659"/>
        <v>82</v>
      </c>
      <c r="G518" s="11">
        <f>G517*IF($B518="January",(1+IF(C518&gt;Personal!$L$18+1,Calculations!$B$14,Calculations!$B$13)),1)</f>
        <v>4009.4254271410891</v>
      </c>
      <c r="H518" s="11">
        <f>IF(AND(Career!$F$15="Yes",$E518=62,$E517=61),G518,H517*IF($B518="January",(1+IF(C518&gt;Personal!$L$18+1,Calculations!$C$14,Calculations!$C$13)),1))</f>
        <v>3231.5436843699008</v>
      </c>
      <c r="I518" s="11">
        <f>H518*(1-'Retiree Assumptions'!$F$8)</f>
        <v>2843.7584422455129</v>
      </c>
      <c r="J518" s="11"/>
      <c r="K518">
        <f>IF(OR(AND(L519=0,L518&gt;0,S518=0,S517&gt;0),AND(L518=0,L517&gt;0,S518&gt;0,S517&gt;0),AND(L507=0,L506&gt;0,S506=0),AND(B518="February",C518&gt;=Personal!$G$28,C518&lt;=Personal!$G$28+5,L517&gt;0),AND(B518="February",MOD(C518-Personal!$G$28,5)=0,L517&gt;0)),K517+1,K517)</f>
        <v>10</v>
      </c>
      <c r="L518">
        <f>IF(AND(C518&gt;=Personal!$G$28,MAX(L$5:L517)&lt;$AO$8,OR(S517&gt;0,S518&gt;0)),L517+1,0)</f>
        <v>0</v>
      </c>
      <c r="M518" t="str">
        <f>IF(AND(C518&gt;=Personal!$G$28,MAX(L$5:L517)&lt;$AO$8,OR(S517&gt;0,S518&gt;0)),L517+1,"")</f>
        <v/>
      </c>
      <c r="N518">
        <f t="shared" ref="N518:N581" si="660">C518</f>
        <v>2065</v>
      </c>
      <c r="O518">
        <f t="shared" ref="O518:O581" si="661">F518</f>
        <v>82</v>
      </c>
      <c r="P518" s="11">
        <f t="shared" si="586"/>
        <v>34125.101306946155</v>
      </c>
      <c r="Q518" s="11">
        <f>$AD518*I518/(Calculations!$C$18^(A518-1+Calculations!$B$1/30))</f>
        <v>410.93891222229075</v>
      </c>
      <c r="R518" s="11">
        <f>IF(Q518=0,0,SUM(Q518:Q$1071)*I518/Q518)</f>
        <v>291995.85826732864</v>
      </c>
      <c r="S518" s="11">
        <f>IF(S517&gt;0,MAX((S517+I518/2)*(Calculations!$C$18-1)+S517-I518,0),IF(AND(Personal!$G$28=Valuation!C518,Personal!$G$28&gt;Valuation!C517),Personal!$G$26,0))</f>
        <v>0</v>
      </c>
      <c r="T518">
        <f t="shared" si="652"/>
        <v>2</v>
      </c>
      <c r="U518" s="11"/>
      <c r="V518" s="121">
        <f>VLOOKUP(E518,Rates2,5)*VLOOKUP(E518,Mort_Imp_Retirees,C518-'Mort Imp Cume'!$C$4+2)</f>
        <v>6.068187309650158E-3</v>
      </c>
      <c r="W518" s="15">
        <f t="shared" ref="W518:W581" si="662">1-V518</f>
        <v>0.9939318126903498</v>
      </c>
      <c r="X518" s="121">
        <f>VLOOKUP(F518,Rates2,6)*VLOOKUP(F518,Mort_Imp_Survivors,C518-'Mort Imp Cume'!$C$4+2)</f>
        <v>1.6262003449819091E-3</v>
      </c>
      <c r="Y518" s="15">
        <f t="shared" ref="Y518:Y581" si="663">1-X518</f>
        <v>0.99837379965501805</v>
      </c>
      <c r="Z518" s="121">
        <f>VLOOKUP(F518,Rates2,7)*VLOOKUP(F518,Mort_Imp_Survivors,C518-'Mort Imp Cume'!$C$4+2)</f>
        <v>3.0939288469382219E-3</v>
      </c>
      <c r="AA518" s="15">
        <f t="shared" ref="AA518:AA581" si="664">1-Z518</f>
        <v>0.99690607115306173</v>
      </c>
      <c r="AB518" s="68">
        <f>PRODUCT(W$4:W517)</f>
        <v>0.545994876855313</v>
      </c>
      <c r="AC518" s="15">
        <f>PRODUCT(Y$4:Y517)</f>
        <v>0.82744948411123853</v>
      </c>
      <c r="AD518" s="15">
        <f>PRODUCT(AA$4:AA517)</f>
        <v>0.63595127560309483</v>
      </c>
      <c r="AE518" s="15">
        <f t="shared" si="653"/>
        <v>0.45178317918130795</v>
      </c>
      <c r="AF518" s="15">
        <f t="shared" si="654"/>
        <v>9.4211697674005043E-2</v>
      </c>
      <c r="AG518" s="15">
        <f t="shared" si="655"/>
        <v>2.7370467183184411E-3</v>
      </c>
      <c r="AH518" s="15">
        <f t="shared" si="656"/>
        <v>0.338398765057566</v>
      </c>
      <c r="AI518" s="15">
        <f t="shared" ref="AI518:AI581" si="665">1-AE518-AF518-AH518</f>
        <v>0.115606358087121</v>
      </c>
      <c r="AJ518" s="15">
        <f t="shared" ref="AJ518:AJ581" si="666">AB518*V518</f>
        <v>3.3131991828674111E-3</v>
      </c>
      <c r="AK518" s="15">
        <f t="shared" si="657"/>
        <v>1.7816716628215401E-3</v>
      </c>
      <c r="AL518">
        <f>IF(AL517&gt;0,AL517+1,IF(AND(B518="January",C518&gt;=Personal!$G$28,F518&lt;=100,AL517=0),1,0))</f>
        <v>191</v>
      </c>
      <c r="AM518">
        <f t="shared" ref="AM518:AM581" si="667">IF(AL518=0,0,1)</f>
        <v>1</v>
      </c>
    </row>
    <row r="519" spans="1:39" x14ac:dyDescent="0.2">
      <c r="A519">
        <f t="shared" si="658"/>
        <v>515</v>
      </c>
      <c r="B519" t="str">
        <f t="shared" si="595"/>
        <v>December</v>
      </c>
      <c r="C519">
        <f t="shared" si="650"/>
        <v>2065</v>
      </c>
      <c r="D519">
        <f t="shared" si="597"/>
        <v>206512</v>
      </c>
      <c r="E519">
        <f t="shared" ref="E519:F519" si="668">E507+1</f>
        <v>84</v>
      </c>
      <c r="F519">
        <f t="shared" si="668"/>
        <v>82</v>
      </c>
      <c r="G519" s="11">
        <f>G518*IF($B519="January",(1+IF(C519&gt;Personal!$L$18+1,Calculations!$B$14,Calculations!$B$13)),1)</f>
        <v>4009.4254271410891</v>
      </c>
      <c r="H519" s="11">
        <f>IF(AND(Career!$F$15="Yes",$E519=62,$E518=61),G519,H518*IF($B519="January",(1+IF(C519&gt;Personal!$L$18+1,Calculations!$C$14,Calculations!$C$13)),1))</f>
        <v>3231.5436843699008</v>
      </c>
      <c r="I519" s="11">
        <f>H519*(1-'Retiree Assumptions'!$F$8)</f>
        <v>2843.7584422455129</v>
      </c>
      <c r="J519" s="11"/>
      <c r="K519">
        <f>IF(OR(AND(L520=0,L519&gt;0,S519=0,S518&gt;0),AND(L519=0,L518&gt;0,S519&gt;0,S518&gt;0),AND(L508=0,L507&gt;0,S507=0),AND(B519="February",C519&gt;=Personal!$G$28,C519&lt;=Personal!$G$28+5,L518&gt;0),AND(B519="February",MOD(C519-Personal!$G$28,5)=0,L518&gt;0)),K518+1,K518)</f>
        <v>10</v>
      </c>
      <c r="L519">
        <f>IF(AND(C519&gt;=Personal!$G$28,MAX(L$5:L518)&lt;$AO$8,OR(S518&gt;0,S519&gt;0)),L518+1,0)</f>
        <v>0</v>
      </c>
      <c r="M519" t="str">
        <f>IF(AND(C519&gt;=Personal!$G$28,MAX(L$5:L518)&lt;$AO$8,OR(S518&gt;0,S519&gt;0)),L518+1,"")</f>
        <v/>
      </c>
      <c r="N519">
        <f t="shared" si="660"/>
        <v>2065</v>
      </c>
      <c r="O519">
        <f t="shared" si="661"/>
        <v>82</v>
      </c>
      <c r="P519" s="11">
        <f t="shared" ref="P519:P582" si="669">I519*12</f>
        <v>34125.101306946155</v>
      </c>
      <c r="Q519" s="11">
        <f>$AD519*I519/(Calculations!$C$18^(A519-1+Calculations!$B$1/30))</f>
        <v>408.48817208773221</v>
      </c>
      <c r="R519" s="11">
        <f>IF(Q519=0,0,SUM(Q519:Q$1071)*I519/Q519)</f>
        <v>290886.87871087436</v>
      </c>
      <c r="S519" s="11">
        <f>IF(S518&gt;0,MAX((S518+I519/2)*(Calculations!$C$18-1)+S518-I519,0),IF(AND(Personal!$G$28=Valuation!C519,Personal!$G$28&gt;Valuation!C518),Personal!$G$26,0))</f>
        <v>0</v>
      </c>
      <c r="T519">
        <f t="shared" si="652"/>
        <v>2</v>
      </c>
      <c r="U519" s="11"/>
      <c r="V519" s="121">
        <f>VLOOKUP(E519,Rates2,5)*VLOOKUP(E519,Mort_Imp_Retirees,C519-'Mort Imp Cume'!$C$4+2)</f>
        <v>6.068187309650158E-3</v>
      </c>
      <c r="W519" s="15">
        <f t="shared" si="662"/>
        <v>0.9939318126903498</v>
      </c>
      <c r="X519" s="121">
        <f>VLOOKUP(F519,Rates2,6)*VLOOKUP(F519,Mort_Imp_Survivors,C519-'Mort Imp Cume'!$C$4+2)</f>
        <v>1.6262003449819091E-3</v>
      </c>
      <c r="Y519" s="15">
        <f t="shared" si="663"/>
        <v>0.99837379965501805</v>
      </c>
      <c r="Z519" s="121">
        <f>VLOOKUP(F519,Rates2,7)*VLOOKUP(F519,Mort_Imp_Survivors,C519-'Mort Imp Cume'!$C$4+2)</f>
        <v>3.0939288469382219E-3</v>
      </c>
      <c r="AA519" s="15">
        <f t="shared" si="664"/>
        <v>0.99690607115306173</v>
      </c>
      <c r="AB519" s="68">
        <f>PRODUCT(W$4:W518)</f>
        <v>0.54268167767244557</v>
      </c>
      <c r="AC519" s="15">
        <f>PRODUCT(Y$4:Y518)</f>
        <v>0.82610388547472169</v>
      </c>
      <c r="AD519" s="15">
        <f>PRODUCT(AA$4:AA518)</f>
        <v>0.63398368760625923</v>
      </c>
      <c r="AE519" s="15">
        <f t="shared" si="653"/>
        <v>0.44831144250114779</v>
      </c>
      <c r="AF519" s="15">
        <f t="shared" si="654"/>
        <v>9.4370235171297764E-2</v>
      </c>
      <c r="AG519" s="15">
        <f t="shared" si="655"/>
        <v>2.7160138292575482E-3</v>
      </c>
      <c r="AH519" s="15">
        <f t="shared" si="656"/>
        <v>0.34008883007490454</v>
      </c>
      <c r="AI519" s="15">
        <f t="shared" si="665"/>
        <v>0.11722949225264984</v>
      </c>
      <c r="AJ519" s="15">
        <f t="shared" si="666"/>
        <v>3.2930940696315916E-3</v>
      </c>
      <c r="AK519" s="15">
        <f t="shared" si="657"/>
        <v>1.7812548643449222E-3</v>
      </c>
      <c r="AL519">
        <f>IF(AL518&gt;0,AL518+1,IF(AND(B519="January",C519&gt;=Personal!$G$28,F519&lt;=100,AL518=0),1,0))</f>
        <v>192</v>
      </c>
      <c r="AM519">
        <f t="shared" si="667"/>
        <v>1</v>
      </c>
    </row>
    <row r="520" spans="1:39" x14ac:dyDescent="0.2">
      <c r="A520">
        <f t="shared" si="658"/>
        <v>516</v>
      </c>
      <c r="B520" t="str">
        <f t="shared" si="595"/>
        <v>January</v>
      </c>
      <c r="C520">
        <f t="shared" si="650"/>
        <v>2066</v>
      </c>
      <c r="D520">
        <f t="shared" si="597"/>
        <v>206601</v>
      </c>
      <c r="E520">
        <f t="shared" ref="E520:F520" si="670">E508+1</f>
        <v>85</v>
      </c>
      <c r="F520">
        <f t="shared" si="670"/>
        <v>83</v>
      </c>
      <c r="G520" s="11">
        <f>G519*IF($B520="January",(1+IF(C520&gt;Personal!$L$18+1,Calculations!$B$14,Calculations!$B$13)),1)</f>
        <v>4109.6610628196158</v>
      </c>
      <c r="H520" s="11">
        <f>IF(AND(Career!$F$15="Yes",$E520=62,$E519=61),G520,H519*IF($B520="January",(1+IF(C520&gt;Personal!$L$18+1,Calculations!$C$14,Calculations!$C$13)),1))</f>
        <v>3280.0168396354488</v>
      </c>
      <c r="I520" s="11">
        <f>H520*(1-'Retiree Assumptions'!$F$8)</f>
        <v>2886.4148188791951</v>
      </c>
      <c r="J520" s="11"/>
      <c r="K520">
        <f>IF(OR(AND(L521=0,L520&gt;0,S520=0,S519&gt;0),AND(L520=0,L519&gt;0,S520&gt;0,S519&gt;0),AND(L509=0,L508&gt;0,S508=0),AND(B520="February",C520&gt;=Personal!$G$28,C520&lt;=Personal!$G$28+5,L519&gt;0),AND(B520="February",MOD(C520-Personal!$G$28,5)=0,L519&gt;0)),K519+1,K519)</f>
        <v>10</v>
      </c>
      <c r="L520">
        <f>IF(AND(C520&gt;=Personal!$G$28,MAX(L$5:L519)&lt;$AO$8,OR(S519&gt;0,S520&gt;0)),L519+1,0)</f>
        <v>0</v>
      </c>
      <c r="M520" t="str">
        <f>IF(AND(C520&gt;=Personal!$G$28,MAX(L$5:L519)&lt;$AO$8,OR(S519&gt;0,S520&gt;0)),L519+1,"")</f>
        <v/>
      </c>
      <c r="N520">
        <f t="shared" si="660"/>
        <v>2066</v>
      </c>
      <c r="O520">
        <f t="shared" si="661"/>
        <v>83</v>
      </c>
      <c r="P520" s="11">
        <f t="shared" si="669"/>
        <v>34636.977826550341</v>
      </c>
      <c r="Q520" s="11">
        <f>$AD520*I520/(Calculations!$C$18^(A520-1+Calculations!$B$1/30))</f>
        <v>412.14282828732166</v>
      </c>
      <c r="R520" s="11">
        <f>IF(Q520=0,0,SUM(Q520:Q$1071)*I520/Q520)</f>
        <v>289771.2457899088</v>
      </c>
      <c r="S520" s="11">
        <f>IF(S519&gt;0,MAX((S519+I520/2)*(Calculations!$C$18-1)+S519-I520,0),IF(AND(Personal!$G$28=Valuation!C520,Personal!$G$28&gt;Valuation!C519),Personal!$G$26,0))</f>
        <v>0</v>
      </c>
      <c r="T520">
        <f t="shared" si="652"/>
        <v>2</v>
      </c>
      <c r="U520" s="11"/>
      <c r="V520" s="121">
        <f>VLOOKUP(E520,Rates2,5)*VLOOKUP(E520,Mort_Imp_Retirees,C520-'Mort Imp Cume'!$C$4+2)</f>
        <v>6.9076474471408593E-3</v>
      </c>
      <c r="W520" s="15">
        <f t="shared" si="662"/>
        <v>0.9930923525528591</v>
      </c>
      <c r="X520" s="121">
        <f>VLOOKUP(F520,Rates2,6)*VLOOKUP(F520,Mort_Imp_Survivors,C520-'Mort Imp Cume'!$C$4+2)</f>
        <v>1.9585818364367649E-3</v>
      </c>
      <c r="Y520" s="15">
        <f t="shared" si="663"/>
        <v>0.99804141816356329</v>
      </c>
      <c r="Z520" s="121">
        <f>VLOOKUP(F520,Rates2,7)*VLOOKUP(F520,Mort_Imp_Survivors,C520-'Mort Imp Cume'!$C$4+2)</f>
        <v>3.4949748142599161E-3</v>
      </c>
      <c r="AA520" s="15">
        <f t="shared" si="664"/>
        <v>0.99650502518574013</v>
      </c>
      <c r="AB520" s="68">
        <f>PRODUCT(W$4:W519)</f>
        <v>0.53938858360281394</v>
      </c>
      <c r="AC520" s="15">
        <f>PRODUCT(Y$4:Y519)</f>
        <v>0.82476047505117178</v>
      </c>
      <c r="AD520" s="15">
        <f>PRODUCT(AA$4:AA519)</f>
        <v>0.6320221871866859</v>
      </c>
      <c r="AE520" s="15">
        <f t="shared" si="653"/>
        <v>0.44486638444943549</v>
      </c>
      <c r="AF520" s="15">
        <f t="shared" si="654"/>
        <v>9.4522199153378422E-2</v>
      </c>
      <c r="AG520" s="15">
        <f t="shared" si="655"/>
        <v>3.0669614617654718E-3</v>
      </c>
      <c r="AH520" s="15">
        <f t="shared" si="656"/>
        <v>0.3417526332622719</v>
      </c>
      <c r="AI520" s="15">
        <f t="shared" si="665"/>
        <v>0.11885878313491416</v>
      </c>
      <c r="AJ520" s="15">
        <f t="shared" si="666"/>
        <v>3.7259061725409019E-3</v>
      </c>
      <c r="AK520" s="15">
        <f t="shared" si="657"/>
        <v>2.0657240661826051E-3</v>
      </c>
      <c r="AL520">
        <f>IF(AL519&gt;0,AL519+1,IF(AND(B520="January",C520&gt;=Personal!$G$28,F520&lt;=100,AL519=0),1,0))</f>
        <v>193</v>
      </c>
      <c r="AM520">
        <f t="shared" si="667"/>
        <v>1</v>
      </c>
    </row>
    <row r="521" spans="1:39" x14ac:dyDescent="0.2">
      <c r="A521">
        <f t="shared" si="658"/>
        <v>517</v>
      </c>
      <c r="B521" t="str">
        <f t="shared" si="595"/>
        <v>February</v>
      </c>
      <c r="C521">
        <f t="shared" si="650"/>
        <v>2066</v>
      </c>
      <c r="D521">
        <f t="shared" si="597"/>
        <v>206602</v>
      </c>
      <c r="E521">
        <f t="shared" ref="E521:F521" si="671">E509+1</f>
        <v>85</v>
      </c>
      <c r="F521">
        <f t="shared" si="671"/>
        <v>83</v>
      </c>
      <c r="G521" s="11">
        <f>G520*IF($B521="January",(1+IF(C521&gt;Personal!$L$18+1,Calculations!$B$14,Calculations!$B$13)),1)</f>
        <v>4109.6610628196158</v>
      </c>
      <c r="H521" s="11">
        <f>IF(AND(Career!$F$15="Yes",$E521=62,$E520=61),G521,H520*IF($B521="January",(1+IF(C521&gt;Personal!$L$18+1,Calculations!$C$14,Calculations!$C$13)),1))</f>
        <v>3280.0168396354488</v>
      </c>
      <c r="I521" s="11">
        <f>H521*(1-'Retiree Assumptions'!$F$8)</f>
        <v>2886.4148188791951</v>
      </c>
      <c r="J521" s="11"/>
      <c r="K521">
        <f>IF(OR(AND(L522=0,L521&gt;0,S521=0,S520&gt;0),AND(L521=0,L520&gt;0,S521&gt;0,S520&gt;0),AND(L510=0,L509&gt;0,S509=0),AND(B521="February",C521&gt;=Personal!$G$28,C521&lt;=Personal!$G$28+5,L520&gt;0),AND(B521="February",MOD(C521-Personal!$G$28,5)=0,L520&gt;0)),K520+1,K520)</f>
        <v>10</v>
      </c>
      <c r="L521">
        <f>IF(AND(C521&gt;=Personal!$G$28,MAX(L$5:L520)&lt;$AO$8,OR(S520&gt;0,S521&gt;0)),L520+1,0)</f>
        <v>0</v>
      </c>
      <c r="M521" t="str">
        <f>IF(AND(C521&gt;=Personal!$G$28,MAX(L$5:L520)&lt;$AO$8,OR(S520&gt;0,S521&gt;0)),L520+1,"")</f>
        <v/>
      </c>
      <c r="N521">
        <f t="shared" si="660"/>
        <v>2066</v>
      </c>
      <c r="O521">
        <f t="shared" si="661"/>
        <v>83</v>
      </c>
      <c r="P521" s="11">
        <f t="shared" si="669"/>
        <v>34636.977826550341</v>
      </c>
      <c r="Q521" s="11">
        <f>$AD521*I521/(Calculations!$C$18^(A521-1+Calculations!$B$1/30))</f>
        <v>409.52009589078983</v>
      </c>
      <c r="R521" s="11">
        <f>IF(Q521=0,0,SUM(Q521:Q$1071)*I521/Q521)</f>
        <v>288722.1575096079</v>
      </c>
      <c r="S521" s="11">
        <f>IF(S520&gt;0,MAX((S520+I521/2)*(Calculations!$C$18-1)+S520-I521,0),IF(AND(Personal!$G$28=Valuation!C521,Personal!$G$28&gt;Valuation!C520),Personal!$G$26,0))</f>
        <v>0</v>
      </c>
      <c r="T521">
        <f t="shared" si="652"/>
        <v>2</v>
      </c>
      <c r="U521" s="11"/>
      <c r="V521" s="121">
        <f>VLOOKUP(E521,Rates2,5)*VLOOKUP(E521,Mort_Imp_Retirees,C521-'Mort Imp Cume'!$C$4+2)</f>
        <v>6.9076474471408593E-3</v>
      </c>
      <c r="W521" s="15">
        <f t="shared" si="662"/>
        <v>0.9930923525528591</v>
      </c>
      <c r="X521" s="121">
        <f>VLOOKUP(F521,Rates2,6)*VLOOKUP(F521,Mort_Imp_Survivors,C521-'Mort Imp Cume'!$C$4+2)</f>
        <v>1.9585818364367649E-3</v>
      </c>
      <c r="Y521" s="15">
        <f t="shared" si="663"/>
        <v>0.99804141816356329</v>
      </c>
      <c r="Z521" s="121">
        <f>VLOOKUP(F521,Rates2,7)*VLOOKUP(F521,Mort_Imp_Survivors,C521-'Mort Imp Cume'!$C$4+2)</f>
        <v>3.4949748142599161E-3</v>
      </c>
      <c r="AA521" s="15">
        <f t="shared" si="664"/>
        <v>0.99650502518574013</v>
      </c>
      <c r="AB521" s="68">
        <f>PRODUCT(W$4:W520)</f>
        <v>0.53566267743027307</v>
      </c>
      <c r="AC521" s="15">
        <f>PRODUCT(Y$4:Y520)</f>
        <v>0.82314511416532565</v>
      </c>
      <c r="AD521" s="15">
        <f>PRODUCT(AA$4:AA520)</f>
        <v>0.62981328556041505</v>
      </c>
      <c r="AE521" s="15">
        <f t="shared" si="653"/>
        <v>0.44092811576744612</v>
      </c>
      <c r="AF521" s="15">
        <f t="shared" si="654"/>
        <v>9.4734561662826941E-2</v>
      </c>
      <c r="AG521" s="15">
        <f t="shared" si="655"/>
        <v>3.0398105717545586E-3</v>
      </c>
      <c r="AH521" s="15">
        <f t="shared" si="656"/>
        <v>0.34362517787807878</v>
      </c>
      <c r="AI521" s="15">
        <f t="shared" si="665"/>
        <v>0.1207121446916482</v>
      </c>
      <c r="AJ521" s="15">
        <f t="shared" si="666"/>
        <v>3.7001689262798633E-3</v>
      </c>
      <c r="AK521" s="15">
        <f t="shared" si="657"/>
        <v>2.0645551409458761E-3</v>
      </c>
      <c r="AL521">
        <f>IF(AL520&gt;0,AL520+1,IF(AND(B521="January",C521&gt;=Personal!$G$28,F521&lt;=100,AL520=0),1,0))</f>
        <v>194</v>
      </c>
      <c r="AM521">
        <f t="shared" si="667"/>
        <v>1</v>
      </c>
    </row>
    <row r="522" spans="1:39" x14ac:dyDescent="0.2">
      <c r="A522">
        <f t="shared" si="658"/>
        <v>518</v>
      </c>
      <c r="B522" t="str">
        <f t="shared" si="595"/>
        <v>March</v>
      </c>
      <c r="C522">
        <f t="shared" si="650"/>
        <v>2066</v>
      </c>
      <c r="D522">
        <f t="shared" si="597"/>
        <v>206603</v>
      </c>
      <c r="E522">
        <f t="shared" ref="E522:F522" si="672">E510+1</f>
        <v>85</v>
      </c>
      <c r="F522">
        <f t="shared" si="672"/>
        <v>83</v>
      </c>
      <c r="G522" s="11">
        <f>G521*IF($B522="January",(1+IF(C522&gt;Personal!$L$18+1,Calculations!$B$14,Calculations!$B$13)),1)</f>
        <v>4109.6610628196158</v>
      </c>
      <c r="H522" s="11">
        <f>IF(AND(Career!$F$15="Yes",$E522=62,$E521=61),G522,H521*IF($B522="January",(1+IF(C522&gt;Personal!$L$18+1,Calculations!$C$14,Calculations!$C$13)),1))</f>
        <v>3280.0168396354488</v>
      </c>
      <c r="I522" s="11">
        <f>H522*(1-'Retiree Assumptions'!$F$8)</f>
        <v>2886.4148188791951</v>
      </c>
      <c r="J522" s="11"/>
      <c r="K522">
        <f>IF(OR(AND(L523=0,L522&gt;0,S522=0,S521&gt;0),AND(L522=0,L521&gt;0,S522&gt;0,S521&gt;0),AND(L511=0,L510&gt;0,S510=0),AND(B522="February",C522&gt;=Personal!$G$28,C522&lt;=Personal!$G$28+5,L521&gt;0),AND(B522="February",MOD(C522-Personal!$G$28,5)=0,L521&gt;0)),K521+1,K521)</f>
        <v>10</v>
      </c>
      <c r="L522">
        <f>IF(AND(C522&gt;=Personal!$G$28,MAX(L$5:L521)&lt;$AO$8,OR(S521&gt;0,S522&gt;0)),L521+1,0)</f>
        <v>0</v>
      </c>
      <c r="M522" t="str">
        <f>IF(AND(C522&gt;=Personal!$G$28,MAX(L$5:L521)&lt;$AO$8,OR(S521&gt;0,S522&gt;0)),L521+1,"")</f>
        <v/>
      </c>
      <c r="N522">
        <f t="shared" si="660"/>
        <v>2066</v>
      </c>
      <c r="O522">
        <f t="shared" si="661"/>
        <v>83</v>
      </c>
      <c r="P522" s="11">
        <f t="shared" si="669"/>
        <v>34636.977826550341</v>
      </c>
      <c r="Q522" s="11">
        <f>$AD522*I522/(Calculations!$C$18^(A522-1+Calculations!$B$1/30))</f>
        <v>406.91405364328341</v>
      </c>
      <c r="R522" s="11">
        <f>IF(Q522=0,0,SUM(Q522:Q$1071)*I522/Q522)</f>
        <v>287666.35044347157</v>
      </c>
      <c r="S522" s="11">
        <f>IF(S521&gt;0,MAX((S521+I522/2)*(Calculations!$C$18-1)+S521-I522,0),IF(AND(Personal!$G$28=Valuation!C522,Personal!$G$28&gt;Valuation!C521),Personal!$G$26,0))</f>
        <v>0</v>
      </c>
      <c r="T522">
        <f t="shared" si="652"/>
        <v>2</v>
      </c>
      <c r="U522" s="11"/>
      <c r="V522" s="121">
        <f>VLOOKUP(E522,Rates2,5)*VLOOKUP(E522,Mort_Imp_Retirees,C522-'Mort Imp Cume'!$C$4+2)</f>
        <v>6.9076474471408593E-3</v>
      </c>
      <c r="W522" s="15">
        <f t="shared" si="662"/>
        <v>0.9930923525528591</v>
      </c>
      <c r="X522" s="121">
        <f>VLOOKUP(F522,Rates2,6)*VLOOKUP(F522,Mort_Imp_Survivors,C522-'Mort Imp Cume'!$C$4+2)</f>
        <v>1.9585818364367649E-3</v>
      </c>
      <c r="Y522" s="15">
        <f t="shared" si="663"/>
        <v>0.99804141816356329</v>
      </c>
      <c r="Z522" s="121">
        <f>VLOOKUP(F522,Rates2,7)*VLOOKUP(F522,Mort_Imp_Survivors,C522-'Mort Imp Cume'!$C$4+2)</f>
        <v>3.4949748142599161E-3</v>
      </c>
      <c r="AA522" s="15">
        <f t="shared" si="664"/>
        <v>0.99650502518574013</v>
      </c>
      <c r="AB522" s="68">
        <f>PRODUCT(W$4:W521)</f>
        <v>0.53196250850399318</v>
      </c>
      <c r="AC522" s="15">
        <f>PRODUCT(Y$4:Y521)</f>
        <v>0.82153291709596987</v>
      </c>
      <c r="AD522" s="15">
        <f>PRODUCT(AA$4:AA521)</f>
        <v>0.62761210398969514</v>
      </c>
      <c r="AE522" s="15">
        <f t="shared" si="653"/>
        <v>0.43702471139697519</v>
      </c>
      <c r="AF522" s="15">
        <f t="shared" si="654"/>
        <v>9.4937797107017982E-2</v>
      </c>
      <c r="AG522" s="15">
        <f t="shared" si="655"/>
        <v>3.0129000404301087E-3</v>
      </c>
      <c r="AH522" s="15">
        <f t="shared" si="656"/>
        <v>0.34546402710760388</v>
      </c>
      <c r="AI522" s="15">
        <f t="shared" si="665"/>
        <v>0.12257346438840294</v>
      </c>
      <c r="AJ522" s="15">
        <f t="shared" si="666"/>
        <v>3.674609463842256E-3</v>
      </c>
      <c r="AK522" s="15">
        <f t="shared" si="657"/>
        <v>2.0633367357900151E-3</v>
      </c>
      <c r="AL522">
        <f>IF(AL521&gt;0,AL521+1,IF(AND(B522="January",C522&gt;=Personal!$G$28,F522&lt;=100,AL521=0),1,0))</f>
        <v>195</v>
      </c>
      <c r="AM522">
        <f t="shared" si="667"/>
        <v>1</v>
      </c>
    </row>
    <row r="523" spans="1:39" x14ac:dyDescent="0.2">
      <c r="A523">
        <f t="shared" si="658"/>
        <v>519</v>
      </c>
      <c r="B523" t="str">
        <f t="shared" si="595"/>
        <v>April</v>
      </c>
      <c r="C523">
        <f t="shared" si="650"/>
        <v>2066</v>
      </c>
      <c r="D523">
        <f t="shared" si="597"/>
        <v>206604</v>
      </c>
      <c r="E523">
        <f t="shared" ref="E523:F523" si="673">E511+1</f>
        <v>85</v>
      </c>
      <c r="F523">
        <f t="shared" si="673"/>
        <v>83</v>
      </c>
      <c r="G523" s="11">
        <f>G522*IF($B523="January",(1+IF(C523&gt;Personal!$L$18+1,Calculations!$B$14,Calculations!$B$13)),1)</f>
        <v>4109.6610628196158</v>
      </c>
      <c r="H523" s="11">
        <f>IF(AND(Career!$F$15="Yes",$E523=62,$E522=61),G523,H522*IF($B523="January",(1+IF(C523&gt;Personal!$L$18+1,Calculations!$C$14,Calculations!$C$13)),1))</f>
        <v>3280.0168396354488</v>
      </c>
      <c r="I523" s="11">
        <f>H523*(1-'Retiree Assumptions'!$F$8)</f>
        <v>2886.4148188791951</v>
      </c>
      <c r="J523" s="11"/>
      <c r="K523">
        <f>IF(OR(AND(L524=0,L523&gt;0,S523=0,S522&gt;0),AND(L523=0,L522&gt;0,S523&gt;0,S522&gt;0),AND(L512=0,L511&gt;0,S511=0),AND(B523="February",C523&gt;=Personal!$G$28,C523&lt;=Personal!$G$28+5,L522&gt;0),AND(B523="February",MOD(C523-Personal!$G$28,5)=0,L522&gt;0)),K522+1,K522)</f>
        <v>10</v>
      </c>
      <c r="L523">
        <f>IF(AND(C523&gt;=Personal!$G$28,MAX(L$5:L522)&lt;$AO$8,OR(S522&gt;0,S523&gt;0)),L522+1,0)</f>
        <v>0</v>
      </c>
      <c r="M523" t="str">
        <f>IF(AND(C523&gt;=Personal!$G$28,MAX(L$5:L522)&lt;$AO$8,OR(S522&gt;0,S523&gt;0)),L522+1,"")</f>
        <v/>
      </c>
      <c r="N523">
        <f t="shared" si="660"/>
        <v>2066</v>
      </c>
      <c r="O523">
        <f t="shared" si="661"/>
        <v>83</v>
      </c>
      <c r="P523" s="11">
        <f t="shared" si="669"/>
        <v>34636.977826550341</v>
      </c>
      <c r="Q523" s="11">
        <f>$AD523*I523/(Calculations!$C$18^(A523-1+Calculations!$B$1/30))</f>
        <v>404.32459533454795</v>
      </c>
      <c r="R523" s="11">
        <f>IF(Q523=0,0,SUM(Q523:Q$1071)*I523/Q523)</f>
        <v>286603.78156167682</v>
      </c>
      <c r="S523" s="11">
        <f>IF(S522&gt;0,MAX((S522+I523/2)*(Calculations!$C$18-1)+S522-I523,0),IF(AND(Personal!$G$28=Valuation!C523,Personal!$G$28&gt;Valuation!C522),Personal!$G$26,0))</f>
        <v>0</v>
      </c>
      <c r="T523">
        <f t="shared" si="652"/>
        <v>2</v>
      </c>
      <c r="U523" s="11"/>
      <c r="V523" s="121">
        <f>VLOOKUP(E523,Rates2,5)*VLOOKUP(E523,Mort_Imp_Retirees,C523-'Mort Imp Cume'!$C$4+2)</f>
        <v>6.9076474471408593E-3</v>
      </c>
      <c r="W523" s="15">
        <f t="shared" si="662"/>
        <v>0.9930923525528591</v>
      </c>
      <c r="X523" s="121">
        <f>VLOOKUP(F523,Rates2,6)*VLOOKUP(F523,Mort_Imp_Survivors,C523-'Mort Imp Cume'!$C$4+2)</f>
        <v>1.9585818364367649E-3</v>
      </c>
      <c r="Y523" s="15">
        <f t="shared" si="663"/>
        <v>0.99804141816356329</v>
      </c>
      <c r="Z523" s="121">
        <f>VLOOKUP(F523,Rates2,7)*VLOOKUP(F523,Mort_Imp_Survivors,C523-'Mort Imp Cume'!$C$4+2)</f>
        <v>3.4949748142599161E-3</v>
      </c>
      <c r="AA523" s="15">
        <f t="shared" si="664"/>
        <v>0.99650502518574013</v>
      </c>
      <c r="AB523" s="68">
        <f>PRODUCT(W$4:W522)</f>
        <v>0.52828789904015094</v>
      </c>
      <c r="AC523" s="15">
        <f>PRODUCT(Y$4:Y522)</f>
        <v>0.81992387764651087</v>
      </c>
      <c r="AD523" s="15">
        <f>PRODUCT(AA$4:AA522)</f>
        <v>0.6254186154931265</v>
      </c>
      <c r="AE523" s="15">
        <f t="shared" si="653"/>
        <v>0.433155862694729</v>
      </c>
      <c r="AF523" s="15">
        <f t="shared" si="654"/>
        <v>9.513203634542193E-2</v>
      </c>
      <c r="AG523" s="15">
        <f t="shared" si="655"/>
        <v>2.986227739968757E-3</v>
      </c>
      <c r="AH523" s="15">
        <f t="shared" si="656"/>
        <v>0.34726953907406011</v>
      </c>
      <c r="AI523" s="15">
        <f t="shared" si="665"/>
        <v>0.124442561885789</v>
      </c>
      <c r="AJ523" s="15">
        <f t="shared" si="666"/>
        <v>3.6492265571601069E-3</v>
      </c>
      <c r="AK523" s="15">
        <f t="shared" si="657"/>
        <v>2.0620694978434832E-3</v>
      </c>
      <c r="AL523">
        <f>IF(AL522&gt;0,AL522+1,IF(AND(B523="January",C523&gt;=Personal!$G$28,F523&lt;=100,AL522=0),1,0))</f>
        <v>196</v>
      </c>
      <c r="AM523">
        <f t="shared" si="667"/>
        <v>1</v>
      </c>
    </row>
    <row r="524" spans="1:39" x14ac:dyDescent="0.2">
      <c r="A524">
        <f t="shared" si="658"/>
        <v>520</v>
      </c>
      <c r="B524" t="str">
        <f t="shared" si="595"/>
        <v>May</v>
      </c>
      <c r="C524">
        <f t="shared" si="650"/>
        <v>2066</v>
      </c>
      <c r="D524">
        <f t="shared" si="597"/>
        <v>206605</v>
      </c>
      <c r="E524">
        <f t="shared" ref="E524:F524" si="674">E512+1</f>
        <v>85</v>
      </c>
      <c r="F524">
        <f t="shared" si="674"/>
        <v>83</v>
      </c>
      <c r="G524" s="11">
        <f>G523*IF($B524="January",(1+IF(C524&gt;Personal!$L$18+1,Calculations!$B$14,Calculations!$B$13)),1)</f>
        <v>4109.6610628196158</v>
      </c>
      <c r="H524" s="11">
        <f>IF(AND(Career!$F$15="Yes",$E524=62,$E523=61),G524,H523*IF($B524="January",(1+IF(C524&gt;Personal!$L$18+1,Calculations!$C$14,Calculations!$C$13)),1))</f>
        <v>3280.0168396354488</v>
      </c>
      <c r="I524" s="11">
        <f>H524*(1-'Retiree Assumptions'!$F$8)</f>
        <v>2886.4148188791951</v>
      </c>
      <c r="J524" s="11"/>
      <c r="K524">
        <f>IF(OR(AND(L525=0,L524&gt;0,S524=0,S523&gt;0),AND(L524=0,L523&gt;0,S524&gt;0,S523&gt;0),AND(L513=0,L512&gt;0,S512=0),AND(B524="February",C524&gt;=Personal!$G$28,C524&lt;=Personal!$G$28+5,L523&gt;0),AND(B524="February",MOD(C524-Personal!$G$28,5)=0,L523&gt;0)),K523+1,K523)</f>
        <v>10</v>
      </c>
      <c r="L524">
        <f>IF(AND(C524&gt;=Personal!$G$28,MAX(L$5:L523)&lt;$AO$8,OR(S523&gt;0,S524&gt;0)),L523+1,0)</f>
        <v>0</v>
      </c>
      <c r="M524" t="str">
        <f>IF(AND(C524&gt;=Personal!$G$28,MAX(L$5:L523)&lt;$AO$8,OR(S523&gt;0,S524&gt;0)),L523+1,"")</f>
        <v/>
      </c>
      <c r="N524">
        <f t="shared" si="660"/>
        <v>2066</v>
      </c>
      <c r="O524">
        <f t="shared" si="661"/>
        <v>83</v>
      </c>
      <c r="P524" s="11">
        <f t="shared" si="669"/>
        <v>34636.977826550341</v>
      </c>
      <c r="Q524" s="11">
        <f>$AD524*I524/(Calculations!$C$18^(A524-1+Calculations!$B$1/30))</f>
        <v>401.7516154302142</v>
      </c>
      <c r="R524" s="11">
        <f>IF(Q524=0,0,SUM(Q524:Q$1071)*I524/Q524)</f>
        <v>285534.40755882021</v>
      </c>
      <c r="S524" s="11">
        <f>IF(S523&gt;0,MAX((S523+I524/2)*(Calculations!$C$18-1)+S523-I524,0),IF(AND(Personal!$G$28=Valuation!C524,Personal!$G$28&gt;Valuation!C523),Personal!$G$26,0))</f>
        <v>0</v>
      </c>
      <c r="T524">
        <f t="shared" si="652"/>
        <v>2</v>
      </c>
      <c r="U524" s="11"/>
      <c r="V524" s="121">
        <f>VLOOKUP(E524,Rates2,5)*VLOOKUP(E524,Mort_Imp_Retirees,C524-'Mort Imp Cume'!$C$4+2)</f>
        <v>6.9076474471408593E-3</v>
      </c>
      <c r="W524" s="15">
        <f t="shared" si="662"/>
        <v>0.9930923525528591</v>
      </c>
      <c r="X524" s="121">
        <f>VLOOKUP(F524,Rates2,6)*VLOOKUP(F524,Mort_Imp_Survivors,C524-'Mort Imp Cume'!$C$4+2)</f>
        <v>1.9585818364367649E-3</v>
      </c>
      <c r="Y524" s="15">
        <f t="shared" si="663"/>
        <v>0.99804141816356329</v>
      </c>
      <c r="Z524" s="121">
        <f>VLOOKUP(F524,Rates2,7)*VLOOKUP(F524,Mort_Imp_Survivors,C524-'Mort Imp Cume'!$C$4+2)</f>
        <v>3.4949748142599161E-3</v>
      </c>
      <c r="AA524" s="15">
        <f t="shared" si="664"/>
        <v>0.99650502518574013</v>
      </c>
      <c r="AB524" s="68">
        <f>PRODUCT(W$4:W523)</f>
        <v>0.52463867248299079</v>
      </c>
      <c r="AC524" s="15">
        <f>PRODUCT(Y$4:Y523)</f>
        <v>0.81831798963249169</v>
      </c>
      <c r="AD524" s="15">
        <f>PRODUCT(AA$4:AA523)</f>
        <v>0.62323279318360869</v>
      </c>
      <c r="AE524" s="15">
        <f t="shared" si="653"/>
        <v>0.42932126374974028</v>
      </c>
      <c r="AF524" s="15">
        <f t="shared" si="654"/>
        <v>9.5317408733250522E-2</v>
      </c>
      <c r="AG524" s="15">
        <f t="shared" si="655"/>
        <v>2.9597915613841204E-3</v>
      </c>
      <c r="AH524" s="15">
        <f t="shared" si="656"/>
        <v>0.3490420685212054</v>
      </c>
      <c r="AI524" s="15">
        <f t="shared" si="665"/>
        <v>0.12631925899580376</v>
      </c>
      <c r="AJ524" s="15">
        <f t="shared" si="666"/>
        <v>3.6240189866485009E-3</v>
      </c>
      <c r="AK524" s="15">
        <f t="shared" si="657"/>
        <v>2.0607540677751155E-3</v>
      </c>
      <c r="AL524">
        <f>IF(AL523&gt;0,AL523+1,IF(AND(B524="January",C524&gt;=Personal!$G$28,F524&lt;=100,AL523=0),1,0))</f>
        <v>197</v>
      </c>
      <c r="AM524">
        <f t="shared" si="667"/>
        <v>1</v>
      </c>
    </row>
    <row r="525" spans="1:39" x14ac:dyDescent="0.2">
      <c r="A525">
        <f t="shared" si="658"/>
        <v>521</v>
      </c>
      <c r="B525" t="str">
        <f t="shared" si="595"/>
        <v>June</v>
      </c>
      <c r="C525">
        <f t="shared" si="650"/>
        <v>2066</v>
      </c>
      <c r="D525">
        <f t="shared" si="597"/>
        <v>206606</v>
      </c>
      <c r="E525">
        <f t="shared" ref="E525:F525" si="675">E513+1</f>
        <v>85</v>
      </c>
      <c r="F525">
        <f t="shared" si="675"/>
        <v>83</v>
      </c>
      <c r="G525" s="11">
        <f>G524*IF($B525="January",(1+IF(C525&gt;Personal!$L$18+1,Calculations!$B$14,Calculations!$B$13)),1)</f>
        <v>4109.6610628196158</v>
      </c>
      <c r="H525" s="11">
        <f>IF(AND(Career!$F$15="Yes",$E525=62,$E524=61),G525,H524*IF($B525="January",(1+IF(C525&gt;Personal!$L$18+1,Calculations!$C$14,Calculations!$C$13)),1))</f>
        <v>3280.0168396354488</v>
      </c>
      <c r="I525" s="11">
        <f>H525*(1-'Retiree Assumptions'!$F$8)</f>
        <v>2886.4148188791951</v>
      </c>
      <c r="J525" s="11"/>
      <c r="K525">
        <f>IF(OR(AND(L526=0,L525&gt;0,S525=0,S524&gt;0),AND(L525=0,L524&gt;0,S525&gt;0,S524&gt;0),AND(L514=0,L513&gt;0,S513=0),AND(B525="February",C525&gt;=Personal!$G$28,C525&lt;=Personal!$G$28+5,L524&gt;0),AND(B525="February",MOD(C525-Personal!$G$28,5)=0,L524&gt;0)),K524+1,K524)</f>
        <v>10</v>
      </c>
      <c r="L525">
        <f>IF(AND(C525&gt;=Personal!$G$28,MAX(L$5:L524)&lt;$AO$8,OR(S524&gt;0,S525&gt;0)),L524+1,0)</f>
        <v>0</v>
      </c>
      <c r="M525" t="str">
        <f>IF(AND(C525&gt;=Personal!$G$28,MAX(L$5:L524)&lt;$AO$8,OR(S524&gt;0,S525&gt;0)),L524+1,"")</f>
        <v/>
      </c>
      <c r="N525">
        <f t="shared" si="660"/>
        <v>2066</v>
      </c>
      <c r="O525">
        <f t="shared" si="661"/>
        <v>83</v>
      </c>
      <c r="P525" s="11">
        <f t="shared" si="669"/>
        <v>34636.977826550341</v>
      </c>
      <c r="Q525" s="11">
        <f>$AD525*I525/(Calculations!$C$18^(A525-1+Calculations!$B$1/30))</f>
        <v>399.19500906749653</v>
      </c>
      <c r="R525" s="11">
        <f>IF(Q525=0,0,SUM(Q525:Q$1071)*I525/Q525)</f>
        <v>284458.18485215295</v>
      </c>
      <c r="S525" s="11">
        <f>IF(S524&gt;0,MAX((S524+I525/2)*(Calculations!$C$18-1)+S524-I525,0),IF(AND(Personal!$G$28=Valuation!C525,Personal!$G$28&gt;Valuation!C524),Personal!$G$26,0))</f>
        <v>0</v>
      </c>
      <c r="T525">
        <f t="shared" si="652"/>
        <v>2</v>
      </c>
      <c r="U525" s="11"/>
      <c r="V525" s="121">
        <f>VLOOKUP(E525,Rates2,5)*VLOOKUP(E525,Mort_Imp_Retirees,C525-'Mort Imp Cume'!$C$4+2)</f>
        <v>6.9076474471408593E-3</v>
      </c>
      <c r="W525" s="15">
        <f t="shared" si="662"/>
        <v>0.9930923525528591</v>
      </c>
      <c r="X525" s="121">
        <f>VLOOKUP(F525,Rates2,6)*VLOOKUP(F525,Mort_Imp_Survivors,C525-'Mort Imp Cume'!$C$4+2)</f>
        <v>1.9585818364367649E-3</v>
      </c>
      <c r="Y525" s="15">
        <f t="shared" si="663"/>
        <v>0.99804141816356329</v>
      </c>
      <c r="Z525" s="121">
        <f>VLOOKUP(F525,Rates2,7)*VLOOKUP(F525,Mort_Imp_Survivors,C525-'Mort Imp Cume'!$C$4+2)</f>
        <v>3.4949748142599161E-3</v>
      </c>
      <c r="AA525" s="15">
        <f t="shared" si="664"/>
        <v>0.99650502518574013</v>
      </c>
      <c r="AB525" s="68">
        <f>PRODUCT(W$4:W524)</f>
        <v>0.52101465349634224</v>
      </c>
      <c r="AC525" s="15">
        <f>PRODUCT(Y$4:Y524)</f>
        <v>0.81671524688156805</v>
      </c>
      <c r="AD525" s="15">
        <f>PRODUCT(AA$4:AA524)</f>
        <v>0.62105461026801112</v>
      </c>
      <c r="AE525" s="15">
        <f t="shared" si="653"/>
        <v>0.42552061135917979</v>
      </c>
      <c r="AF525" s="15">
        <f t="shared" si="654"/>
        <v>9.5494042137162463E-2</v>
      </c>
      <c r="AG525" s="15">
        <f t="shared" si="655"/>
        <v>2.9335894143600388E-3</v>
      </c>
      <c r="AH525" s="15">
        <f t="shared" si="656"/>
        <v>0.35078196684399071</v>
      </c>
      <c r="AI525" s="15">
        <f t="shared" si="665"/>
        <v>0.12820337965966699</v>
      </c>
      <c r="AJ525" s="15">
        <f t="shared" si="666"/>
        <v>3.5989855411469878E-3</v>
      </c>
      <c r="AK525" s="15">
        <f t="shared" si="657"/>
        <v>2.0593910798538621E-3</v>
      </c>
      <c r="AL525">
        <f>IF(AL524&gt;0,AL524+1,IF(AND(B525="January",C525&gt;=Personal!$G$28,F525&lt;=100,AL524=0),1,0))</f>
        <v>198</v>
      </c>
      <c r="AM525">
        <f t="shared" si="667"/>
        <v>1</v>
      </c>
    </row>
    <row r="526" spans="1:39" x14ac:dyDescent="0.2">
      <c r="A526">
        <f t="shared" si="658"/>
        <v>522</v>
      </c>
      <c r="B526" t="str">
        <f t="shared" si="595"/>
        <v>July</v>
      </c>
      <c r="C526">
        <f t="shared" si="650"/>
        <v>2066</v>
      </c>
      <c r="D526">
        <f t="shared" si="597"/>
        <v>206607</v>
      </c>
      <c r="E526">
        <f t="shared" ref="E526:F526" si="676">E514+1</f>
        <v>85</v>
      </c>
      <c r="F526">
        <f t="shared" si="676"/>
        <v>83</v>
      </c>
      <c r="G526" s="11">
        <f>G525*IF($B526="January",(1+IF(C526&gt;Personal!$L$18+1,Calculations!$B$14,Calculations!$B$13)),1)</f>
        <v>4109.6610628196158</v>
      </c>
      <c r="H526" s="11">
        <f>IF(AND(Career!$F$15="Yes",$E526=62,$E525=61),G526,H525*IF($B526="January",(1+IF(C526&gt;Personal!$L$18+1,Calculations!$C$14,Calculations!$C$13)),1))</f>
        <v>3280.0168396354488</v>
      </c>
      <c r="I526" s="11">
        <f>H526*(1-'Retiree Assumptions'!$F$8)</f>
        <v>2886.4148188791951</v>
      </c>
      <c r="J526" s="11"/>
      <c r="K526">
        <f>IF(OR(AND(L527=0,L526&gt;0,S526=0,S525&gt;0),AND(L526=0,L525&gt;0,S526&gt;0,S525&gt;0),AND(L515=0,L514&gt;0,S514=0),AND(B526="February",C526&gt;=Personal!$G$28,C526&lt;=Personal!$G$28+5,L525&gt;0),AND(B526="February",MOD(C526-Personal!$G$28,5)=0,L525&gt;0)),K525+1,K525)</f>
        <v>10</v>
      </c>
      <c r="L526">
        <f>IF(AND(C526&gt;=Personal!$G$28,MAX(L$5:L525)&lt;$AO$8,OR(S525&gt;0,S526&gt;0)),L525+1,0)</f>
        <v>0</v>
      </c>
      <c r="M526" t="str">
        <f>IF(AND(C526&gt;=Personal!$G$28,MAX(L$5:L525)&lt;$AO$8,OR(S525&gt;0,S526&gt;0)),L525+1,"")</f>
        <v/>
      </c>
      <c r="N526">
        <f t="shared" si="660"/>
        <v>2066</v>
      </c>
      <c r="O526">
        <f t="shared" si="661"/>
        <v>83</v>
      </c>
      <c r="P526" s="11">
        <f t="shared" si="669"/>
        <v>34636.977826550341</v>
      </c>
      <c r="Q526" s="11">
        <f>$AD526*I526/(Calculations!$C$18^(A526-1+Calculations!$B$1/30))</f>
        <v>396.65467205091932</v>
      </c>
      <c r="R526" s="11">
        <f>IF(Q526=0,0,SUM(Q526:Q$1071)*I526/Q526)</f>
        <v>283375.06957980437</v>
      </c>
      <c r="S526" s="11">
        <f>IF(S525&gt;0,MAX((S525+I526/2)*(Calculations!$C$18-1)+S525-I526,0),IF(AND(Personal!$G$28=Valuation!C526,Personal!$G$28&gt;Valuation!C525),Personal!$G$26,0))</f>
        <v>0</v>
      </c>
      <c r="T526">
        <f t="shared" si="652"/>
        <v>2</v>
      </c>
      <c r="U526" s="11"/>
      <c r="V526" s="121">
        <f>VLOOKUP(E526,Rates2,5)*VLOOKUP(E526,Mort_Imp_Retirees,C526-'Mort Imp Cume'!$C$4+2)</f>
        <v>6.9076474471408593E-3</v>
      </c>
      <c r="W526" s="15">
        <f t="shared" si="662"/>
        <v>0.9930923525528591</v>
      </c>
      <c r="X526" s="121">
        <f>VLOOKUP(F526,Rates2,6)*VLOOKUP(F526,Mort_Imp_Survivors,C526-'Mort Imp Cume'!$C$4+2)</f>
        <v>1.9585818364367649E-3</v>
      </c>
      <c r="Y526" s="15">
        <f t="shared" si="663"/>
        <v>0.99804141816356329</v>
      </c>
      <c r="Z526" s="121">
        <f>VLOOKUP(F526,Rates2,7)*VLOOKUP(F526,Mort_Imp_Survivors,C526-'Mort Imp Cume'!$C$4+2)</f>
        <v>3.4949748142599161E-3</v>
      </c>
      <c r="AA526" s="15">
        <f t="shared" si="664"/>
        <v>0.99650502518574013</v>
      </c>
      <c r="AB526" s="68">
        <f>PRODUCT(W$4:W525)</f>
        <v>0.51741566795519522</v>
      </c>
      <c r="AC526" s="15">
        <f>PRODUCT(Y$4:Y525)</f>
        <v>0.81511564323348484</v>
      </c>
      <c r="AD526" s="15">
        <f>PRODUCT(AA$4:AA525)</f>
        <v>0.6188840400468445</v>
      </c>
      <c r="AE526" s="15">
        <f t="shared" si="653"/>
        <v>0.42175360500438219</v>
      </c>
      <c r="AF526" s="15">
        <f t="shared" si="654"/>
        <v>9.5662062950813059E-2</v>
      </c>
      <c r="AG526" s="15">
        <f t="shared" si="655"/>
        <v>2.9076192270852952E-3</v>
      </c>
      <c r="AH526" s="15">
        <f t="shared" si="656"/>
        <v>0.3524895821189345</v>
      </c>
      <c r="AI526" s="15">
        <f t="shared" si="665"/>
        <v>0.13009474992587028</v>
      </c>
      <c r="AJ526" s="15">
        <f t="shared" si="666"/>
        <v>3.5741250178613869E-3</v>
      </c>
      <c r="AK526" s="15">
        <f t="shared" si="657"/>
        <v>2.0579811620079873E-3</v>
      </c>
      <c r="AL526">
        <f>IF(AL525&gt;0,AL525+1,IF(AND(B526="January",C526&gt;=Personal!$G$28,F526&lt;=100,AL525=0),1,0))</f>
        <v>199</v>
      </c>
      <c r="AM526">
        <f t="shared" si="667"/>
        <v>1</v>
      </c>
    </row>
    <row r="527" spans="1:39" x14ac:dyDescent="0.2">
      <c r="A527">
        <f t="shared" si="658"/>
        <v>523</v>
      </c>
      <c r="B527" t="str">
        <f t="shared" si="595"/>
        <v>August</v>
      </c>
      <c r="C527">
        <f t="shared" si="650"/>
        <v>2066</v>
      </c>
      <c r="D527">
        <f t="shared" si="597"/>
        <v>206608</v>
      </c>
      <c r="E527">
        <f t="shared" ref="E527:F527" si="677">E515+1</f>
        <v>85</v>
      </c>
      <c r="F527">
        <f t="shared" si="677"/>
        <v>83</v>
      </c>
      <c r="G527" s="11">
        <f>G526*IF($B527="January",(1+IF(C527&gt;Personal!$L$18+1,Calculations!$B$14,Calculations!$B$13)),1)</f>
        <v>4109.6610628196158</v>
      </c>
      <c r="H527" s="11">
        <f>IF(AND(Career!$F$15="Yes",$E527=62,$E526=61),G527,H526*IF($B527="January",(1+IF(C527&gt;Personal!$L$18+1,Calculations!$C$14,Calculations!$C$13)),1))</f>
        <v>3280.0168396354488</v>
      </c>
      <c r="I527" s="11">
        <f>H527*(1-'Retiree Assumptions'!$F$8)</f>
        <v>2886.4148188791951</v>
      </c>
      <c r="J527" s="11"/>
      <c r="K527">
        <f>IF(OR(AND(L528=0,L527&gt;0,S527=0,S526&gt;0),AND(L527=0,L526&gt;0,S527&gt;0,S526&gt;0),AND(L516=0,L515&gt;0,S515=0),AND(B527="February",C527&gt;=Personal!$G$28,C527&lt;=Personal!$G$28+5,L526&gt;0),AND(B527="February",MOD(C527-Personal!$G$28,5)=0,L526&gt;0)),K526+1,K526)</f>
        <v>10</v>
      </c>
      <c r="L527">
        <f>IF(AND(C527&gt;=Personal!$G$28,MAX(L$5:L526)&lt;$AO$8,OR(S526&gt;0,S527&gt;0)),L526+1,0)</f>
        <v>0</v>
      </c>
      <c r="M527" t="str">
        <f>IF(AND(C527&gt;=Personal!$G$28,MAX(L$5:L526)&lt;$AO$8,OR(S526&gt;0,S527&gt;0)),L526+1,"")</f>
        <v/>
      </c>
      <c r="N527">
        <f t="shared" si="660"/>
        <v>2066</v>
      </c>
      <c r="O527">
        <f t="shared" si="661"/>
        <v>83</v>
      </c>
      <c r="P527" s="11">
        <f t="shared" si="669"/>
        <v>34636.977826550341</v>
      </c>
      <c r="Q527" s="11">
        <f>$AD527*I527/(Calculations!$C$18^(A527-1+Calculations!$B$1/30))</f>
        <v>394.1305008480702</v>
      </c>
      <c r="R527" s="11">
        <f>IF(Q527=0,0,SUM(Q527:Q$1071)*I527/Q527)</f>
        <v>282285.0175989953</v>
      </c>
      <c r="S527" s="11">
        <f>IF(S526&gt;0,MAX((S526+I527/2)*(Calculations!$C$18-1)+S526-I527,0),IF(AND(Personal!$G$28=Valuation!C527,Personal!$G$28&gt;Valuation!C526),Personal!$G$26,0))</f>
        <v>0</v>
      </c>
      <c r="T527">
        <f t="shared" si="652"/>
        <v>2</v>
      </c>
      <c r="U527" s="11"/>
      <c r="V527" s="121">
        <f>VLOOKUP(E527,Rates2,5)*VLOOKUP(E527,Mort_Imp_Retirees,C527-'Mort Imp Cume'!$C$4+2)</f>
        <v>6.9076474471408593E-3</v>
      </c>
      <c r="W527" s="15">
        <f t="shared" si="662"/>
        <v>0.9930923525528591</v>
      </c>
      <c r="X527" s="121">
        <f>VLOOKUP(F527,Rates2,6)*VLOOKUP(F527,Mort_Imp_Survivors,C527-'Mort Imp Cume'!$C$4+2)</f>
        <v>1.9585818364367649E-3</v>
      </c>
      <c r="Y527" s="15">
        <f t="shared" si="663"/>
        <v>0.99804141816356329</v>
      </c>
      <c r="Z527" s="121">
        <f>VLOOKUP(F527,Rates2,7)*VLOOKUP(F527,Mort_Imp_Survivors,C527-'Mort Imp Cume'!$C$4+2)</f>
        <v>3.4949748142599161E-3</v>
      </c>
      <c r="AA527" s="15">
        <f t="shared" si="664"/>
        <v>0.99650502518574013</v>
      </c>
      <c r="AB527" s="68">
        <f>PRODUCT(W$4:W526)</f>
        <v>0.51384154293733386</v>
      </c>
      <c r="AC527" s="15">
        <f>PRODUCT(Y$4:Y526)</f>
        <v>0.81351917254005235</v>
      </c>
      <c r="AD527" s="15">
        <f>PRODUCT(AA$4:AA526)</f>
        <v>0.61672105591393334</v>
      </c>
      <c r="AE527" s="15">
        <f t="shared" si="653"/>
        <v>0.4180199468270836</v>
      </c>
      <c r="AF527" s="15">
        <f t="shared" si="654"/>
        <v>9.5821596110250234E-2</v>
      </c>
      <c r="AG527" s="15">
        <f t="shared" si="655"/>
        <v>2.881878946089796E-3</v>
      </c>
      <c r="AH527" s="15">
        <f t="shared" si="656"/>
        <v>0.35416525913422514</v>
      </c>
      <c r="AI527" s="15">
        <f t="shared" si="665"/>
        <v>0.13199319792844111</v>
      </c>
      <c r="AJ527" s="15">
        <f t="shared" si="666"/>
        <v>3.5494362223059944E-3</v>
      </c>
      <c r="AK527" s="15">
        <f t="shared" si="657"/>
        <v>2.0565249358837417E-3</v>
      </c>
      <c r="AL527">
        <f>IF(AL526&gt;0,AL526+1,IF(AND(B527="January",C527&gt;=Personal!$G$28,F527&lt;=100,AL526=0),1,0))</f>
        <v>200</v>
      </c>
      <c r="AM527">
        <f t="shared" si="667"/>
        <v>1</v>
      </c>
    </row>
    <row r="528" spans="1:39" x14ac:dyDescent="0.2">
      <c r="A528">
        <f t="shared" si="658"/>
        <v>524</v>
      </c>
      <c r="B528" t="str">
        <f t="shared" ref="B528:B591" si="678">B516</f>
        <v>September</v>
      </c>
      <c r="C528">
        <f t="shared" si="650"/>
        <v>2066</v>
      </c>
      <c r="D528">
        <f t="shared" si="597"/>
        <v>206609</v>
      </c>
      <c r="E528">
        <f t="shared" ref="E528:F528" si="679">E516+1</f>
        <v>85</v>
      </c>
      <c r="F528">
        <f t="shared" si="679"/>
        <v>83</v>
      </c>
      <c r="G528" s="11">
        <f>G527*IF($B528="January",(1+IF(C528&gt;Personal!$L$18+1,Calculations!$B$14,Calculations!$B$13)),1)</f>
        <v>4109.6610628196158</v>
      </c>
      <c r="H528" s="11">
        <f>IF(AND(Career!$F$15="Yes",$E528=62,$E527=61),G528,H527*IF($B528="January",(1+IF(C528&gt;Personal!$L$18+1,Calculations!$C$14,Calculations!$C$13)),1))</f>
        <v>3280.0168396354488</v>
      </c>
      <c r="I528" s="11">
        <f>H528*(1-'Retiree Assumptions'!$F$8)</f>
        <v>2886.4148188791951</v>
      </c>
      <c r="J528" s="11"/>
      <c r="K528">
        <f>IF(OR(AND(L529=0,L528&gt;0,S528=0,S527&gt;0),AND(L528=0,L527&gt;0,S528&gt;0,S527&gt;0),AND(L517=0,L516&gt;0,S516=0),AND(B528="February",C528&gt;=Personal!$G$28,C528&lt;=Personal!$G$28+5,L527&gt;0),AND(B528="February",MOD(C528-Personal!$G$28,5)=0,L527&gt;0)),K527+1,K527)</f>
        <v>10</v>
      </c>
      <c r="L528">
        <f>IF(AND(C528&gt;=Personal!$G$28,MAX(L$5:L527)&lt;$AO$8,OR(S527&gt;0,S528&gt;0)),L527+1,0)</f>
        <v>0</v>
      </c>
      <c r="M528" t="str">
        <f>IF(AND(C528&gt;=Personal!$G$28,MAX(L$5:L527)&lt;$AO$8,OR(S527&gt;0,S528&gt;0)),L527+1,"")</f>
        <v/>
      </c>
      <c r="N528">
        <f t="shared" si="660"/>
        <v>2066</v>
      </c>
      <c r="O528">
        <f t="shared" si="661"/>
        <v>83</v>
      </c>
      <c r="P528" s="11">
        <f t="shared" si="669"/>
        <v>34636.977826550341</v>
      </c>
      <c r="Q528" s="11">
        <f>$AD528*I528/(Calculations!$C$18^(A528-1+Calculations!$B$1/30))</f>
        <v>391.62239258538102</v>
      </c>
      <c r="R528" s="11">
        <f>IF(Q528=0,0,SUM(Q528:Q$1071)*I528/Q528)</f>
        <v>281187.98448423774</v>
      </c>
      <c r="S528" s="11">
        <f>IF(S527&gt;0,MAX((S527+I528/2)*(Calculations!$C$18-1)+S527-I528,0),IF(AND(Personal!$G$28=Valuation!C528,Personal!$G$28&gt;Valuation!C527),Personal!$G$26,0))</f>
        <v>0</v>
      </c>
      <c r="T528">
        <f t="shared" si="652"/>
        <v>2</v>
      </c>
      <c r="U528" s="11"/>
      <c r="V528" s="121">
        <f>VLOOKUP(E528,Rates2,5)*VLOOKUP(E528,Mort_Imp_Retirees,C528-'Mort Imp Cume'!$C$4+2)</f>
        <v>6.9076474471408593E-3</v>
      </c>
      <c r="W528" s="15">
        <f t="shared" si="662"/>
        <v>0.9930923525528591</v>
      </c>
      <c r="X528" s="121">
        <f>VLOOKUP(F528,Rates2,6)*VLOOKUP(F528,Mort_Imp_Survivors,C528-'Mort Imp Cume'!$C$4+2)</f>
        <v>1.9585818364367649E-3</v>
      </c>
      <c r="Y528" s="15">
        <f t="shared" si="663"/>
        <v>0.99804141816356329</v>
      </c>
      <c r="Z528" s="121">
        <f>VLOOKUP(F528,Rates2,7)*VLOOKUP(F528,Mort_Imp_Survivors,C528-'Mort Imp Cume'!$C$4+2)</f>
        <v>3.4949748142599161E-3</v>
      </c>
      <c r="AA528" s="15">
        <f t="shared" si="664"/>
        <v>0.99650502518574013</v>
      </c>
      <c r="AB528" s="68">
        <f>PRODUCT(W$4:W527)</f>
        <v>0.51029210671502789</v>
      </c>
      <c r="AC528" s="15">
        <f>PRODUCT(Y$4:Y527)</f>
        <v>0.81192582866512242</v>
      </c>
      <c r="AD528" s="15">
        <f>PRODUCT(AA$4:AA527)</f>
        <v>0.61456563135609044</v>
      </c>
      <c r="AE528" s="15">
        <f t="shared" si="653"/>
        <v>0.41431934160587008</v>
      </c>
      <c r="AF528" s="15">
        <f t="shared" si="654"/>
        <v>9.5972765109157795E-2</v>
      </c>
      <c r="AG528" s="15">
        <f t="shared" si="655"/>
        <v>2.856366536082202E-3</v>
      </c>
      <c r="AH528" s="15">
        <f t="shared" si="656"/>
        <v>0.355809339419555</v>
      </c>
      <c r="AI528" s="15">
        <f t="shared" si="665"/>
        <v>0.13389855386541705</v>
      </c>
      <c r="AJ528" s="15">
        <f t="shared" si="666"/>
        <v>3.5249179682461935E-3</v>
      </c>
      <c r="AK528" s="15">
        <f t="shared" si="657"/>
        <v>2.055023016903499E-3</v>
      </c>
      <c r="AL528">
        <f>IF(AL527&gt;0,AL527+1,IF(AND(B528="January",C528&gt;=Personal!$G$28,F528&lt;=100,AL527=0),1,0))</f>
        <v>201</v>
      </c>
      <c r="AM528">
        <f t="shared" si="667"/>
        <v>1</v>
      </c>
    </row>
    <row r="529" spans="1:39" x14ac:dyDescent="0.2">
      <c r="A529">
        <f t="shared" si="658"/>
        <v>525</v>
      </c>
      <c r="B529" t="str">
        <f t="shared" si="678"/>
        <v>October</v>
      </c>
      <c r="C529">
        <f t="shared" si="650"/>
        <v>2066</v>
      </c>
      <c r="D529">
        <f t="shared" ref="D529:D592" si="680">D517+100</f>
        <v>206610</v>
      </c>
      <c r="E529">
        <f t="shared" ref="E529:F529" si="681">E517+1</f>
        <v>85</v>
      </c>
      <c r="F529">
        <f t="shared" si="681"/>
        <v>83</v>
      </c>
      <c r="G529" s="11">
        <f>G528*IF($B529="January",(1+IF(C529&gt;Personal!$L$18+1,Calculations!$B$14,Calculations!$B$13)),1)</f>
        <v>4109.6610628196158</v>
      </c>
      <c r="H529" s="11">
        <f>IF(AND(Career!$F$15="Yes",$E529=62,$E528=61),G529,H528*IF($B529="January",(1+IF(C529&gt;Personal!$L$18+1,Calculations!$C$14,Calculations!$C$13)),1))</f>
        <v>3280.0168396354488</v>
      </c>
      <c r="I529" s="11">
        <f>H529*(1-'Retiree Assumptions'!$F$8)</f>
        <v>2886.4148188791951</v>
      </c>
      <c r="J529" s="11"/>
      <c r="K529">
        <f>IF(OR(AND(L530=0,L529&gt;0,S529=0,S528&gt;0),AND(L529=0,L528&gt;0,S529&gt;0,S528&gt;0),AND(L518=0,L517&gt;0,S517=0),AND(B529="February",C529&gt;=Personal!$G$28,C529&lt;=Personal!$G$28+5,L528&gt;0),AND(B529="February",MOD(C529-Personal!$G$28,5)=0,L528&gt;0)),K528+1,K528)</f>
        <v>10</v>
      </c>
      <c r="L529">
        <f>IF(AND(C529&gt;=Personal!$G$28,MAX(L$5:L528)&lt;$AO$8,OR(S528&gt;0,S529&gt;0)),L528+1,0)</f>
        <v>0</v>
      </c>
      <c r="M529" t="str">
        <f>IF(AND(C529&gt;=Personal!$G$28,MAX(L$5:L528)&lt;$AO$8,OR(S528&gt;0,S529&gt;0)),L528+1,"")</f>
        <v/>
      </c>
      <c r="N529">
        <f t="shared" si="660"/>
        <v>2066</v>
      </c>
      <c r="O529">
        <f t="shared" si="661"/>
        <v>83</v>
      </c>
      <c r="P529" s="11">
        <f t="shared" si="669"/>
        <v>34636.977826550341</v>
      </c>
      <c r="Q529" s="11">
        <f>$AD529*I529/(Calculations!$C$18^(A529-1+Calculations!$B$1/30))</f>
        <v>389.13024504393462</v>
      </c>
      <c r="R529" s="11">
        <f>IF(Q529=0,0,SUM(Q529:Q$1071)*I529/Q529)</f>
        <v>280083.92552552541</v>
      </c>
      <c r="S529" s="11">
        <f>IF(S528&gt;0,MAX((S528+I529/2)*(Calculations!$C$18-1)+S528-I529,0),IF(AND(Personal!$G$28=Valuation!C529,Personal!$G$28&gt;Valuation!C528),Personal!$G$26,0))</f>
        <v>0</v>
      </c>
      <c r="T529">
        <f t="shared" si="652"/>
        <v>2</v>
      </c>
      <c r="U529" s="11"/>
      <c r="V529" s="121">
        <f>VLOOKUP(E529,Rates2,5)*VLOOKUP(E529,Mort_Imp_Retirees,C529-'Mort Imp Cume'!$C$4+2)</f>
        <v>6.9076474471408593E-3</v>
      </c>
      <c r="W529" s="15">
        <f t="shared" si="662"/>
        <v>0.9930923525528591</v>
      </c>
      <c r="X529" s="121">
        <f>VLOOKUP(F529,Rates2,6)*VLOOKUP(F529,Mort_Imp_Survivors,C529-'Mort Imp Cume'!$C$4+2)</f>
        <v>1.9585818364367649E-3</v>
      </c>
      <c r="Y529" s="15">
        <f t="shared" si="663"/>
        <v>0.99804141816356329</v>
      </c>
      <c r="Z529" s="121">
        <f>VLOOKUP(F529,Rates2,7)*VLOOKUP(F529,Mort_Imp_Survivors,C529-'Mort Imp Cume'!$C$4+2)</f>
        <v>3.4949748142599161E-3</v>
      </c>
      <c r="AA529" s="15">
        <f t="shared" si="664"/>
        <v>0.99650502518574013</v>
      </c>
      <c r="AB529" s="68">
        <f>PRODUCT(W$4:W528)</f>
        <v>0.50676718874678173</v>
      </c>
      <c r="AC529" s="15">
        <f>PRODUCT(Y$4:Y528)</f>
        <v>0.81033560548456507</v>
      </c>
      <c r="AD529" s="15">
        <f>PRODUCT(AA$4:AA528)</f>
        <v>0.61241773995279114</v>
      </c>
      <c r="AE529" s="15">
        <f t="shared" si="653"/>
        <v>0.41065149673283424</v>
      </c>
      <c r="AF529" s="15">
        <f t="shared" si="654"/>
        <v>9.6115692013947485E-2</v>
      </c>
      <c r="AG529" s="15">
        <f t="shared" si="655"/>
        <v>2.8310799797889976E-3</v>
      </c>
      <c r="AH529" s="15">
        <f t="shared" si="656"/>
        <v>0.35742216127568738</v>
      </c>
      <c r="AI529" s="15">
        <f t="shared" si="665"/>
        <v>0.13581064997753084</v>
      </c>
      <c r="AJ529" s="15">
        <f t="shared" si="666"/>
        <v>3.5005690776414569E-3</v>
      </c>
      <c r="AK529" s="15">
        <f t="shared" si="657"/>
        <v>2.0534760143233739E-3</v>
      </c>
      <c r="AL529">
        <f>IF(AL528&gt;0,AL528+1,IF(AND(B529="January",C529&gt;=Personal!$G$28,F529&lt;=100,AL528=0),1,0))</f>
        <v>202</v>
      </c>
      <c r="AM529">
        <f t="shared" si="667"/>
        <v>1</v>
      </c>
    </row>
    <row r="530" spans="1:39" x14ac:dyDescent="0.2">
      <c r="A530">
        <f t="shared" si="658"/>
        <v>526</v>
      </c>
      <c r="B530" t="str">
        <f t="shared" si="678"/>
        <v>November</v>
      </c>
      <c r="C530">
        <f t="shared" si="650"/>
        <v>2066</v>
      </c>
      <c r="D530">
        <f t="shared" si="680"/>
        <v>206611</v>
      </c>
      <c r="E530">
        <f t="shared" ref="E530:F530" si="682">E518+1</f>
        <v>85</v>
      </c>
      <c r="F530">
        <f t="shared" si="682"/>
        <v>83</v>
      </c>
      <c r="G530" s="11">
        <f>G529*IF($B530="January",(1+IF(C530&gt;Personal!$L$18+1,Calculations!$B$14,Calculations!$B$13)),1)</f>
        <v>4109.6610628196158</v>
      </c>
      <c r="H530" s="11">
        <f>IF(AND(Career!$F$15="Yes",$E530=62,$E529=61),G530,H529*IF($B530="January",(1+IF(C530&gt;Personal!$L$18+1,Calculations!$C$14,Calculations!$C$13)),1))</f>
        <v>3280.0168396354488</v>
      </c>
      <c r="I530" s="11">
        <f>H530*(1-'Retiree Assumptions'!$F$8)</f>
        <v>2886.4148188791951</v>
      </c>
      <c r="J530" s="11"/>
      <c r="K530">
        <f>IF(OR(AND(L531=0,L530&gt;0,S530=0,S529&gt;0),AND(L530=0,L529&gt;0,S530&gt;0,S529&gt;0),AND(L519=0,L518&gt;0,S518=0),AND(B530="February",C530&gt;=Personal!$G$28,C530&lt;=Personal!$G$28+5,L529&gt;0),AND(B530="February",MOD(C530-Personal!$G$28,5)=0,L529&gt;0)),K529+1,K529)</f>
        <v>10</v>
      </c>
      <c r="L530">
        <f>IF(AND(C530&gt;=Personal!$G$28,MAX(L$5:L529)&lt;$AO$8,OR(S529&gt;0,S530&gt;0)),L529+1,0)</f>
        <v>0</v>
      </c>
      <c r="M530" t="str">
        <f>IF(AND(C530&gt;=Personal!$G$28,MAX(L$5:L529)&lt;$AO$8,OR(S529&gt;0,S530&gt;0)),L529+1,"")</f>
        <v/>
      </c>
      <c r="N530">
        <f t="shared" si="660"/>
        <v>2066</v>
      </c>
      <c r="O530">
        <f t="shared" si="661"/>
        <v>83</v>
      </c>
      <c r="P530" s="11">
        <f t="shared" si="669"/>
        <v>34636.977826550341</v>
      </c>
      <c r="Q530" s="11">
        <f>$AD530*I530/(Calculations!$C$18^(A530-1+Calculations!$B$1/30))</f>
        <v>386.65395665529957</v>
      </c>
      <c r="R530" s="11">
        <f>IF(Q530=0,0,SUM(Q530:Q$1071)*I530/Q530)</f>
        <v>278972.79572651046</v>
      </c>
      <c r="S530" s="11">
        <f>IF(S529&gt;0,MAX((S529+I530/2)*(Calculations!$C$18-1)+S529-I530,0),IF(AND(Personal!$G$28=Valuation!C530,Personal!$G$28&gt;Valuation!C529),Personal!$G$26,0))</f>
        <v>0</v>
      </c>
      <c r="T530">
        <f t="shared" si="652"/>
        <v>2</v>
      </c>
      <c r="U530" s="11"/>
      <c r="V530" s="121">
        <f>VLOOKUP(E530,Rates2,5)*VLOOKUP(E530,Mort_Imp_Retirees,C530-'Mort Imp Cume'!$C$4+2)</f>
        <v>6.9076474471408593E-3</v>
      </c>
      <c r="W530" s="15">
        <f t="shared" si="662"/>
        <v>0.9930923525528591</v>
      </c>
      <c r="X530" s="121">
        <f>VLOOKUP(F530,Rates2,6)*VLOOKUP(F530,Mort_Imp_Survivors,C530-'Mort Imp Cume'!$C$4+2)</f>
        <v>1.9585818364367649E-3</v>
      </c>
      <c r="Y530" s="15">
        <f t="shared" si="663"/>
        <v>0.99804141816356329</v>
      </c>
      <c r="Z530" s="121">
        <f>VLOOKUP(F530,Rates2,7)*VLOOKUP(F530,Mort_Imp_Survivors,C530-'Mort Imp Cume'!$C$4+2)</f>
        <v>3.4949748142599161E-3</v>
      </c>
      <c r="AA530" s="15">
        <f t="shared" si="664"/>
        <v>0.99650502518574013</v>
      </c>
      <c r="AB530" s="68">
        <f>PRODUCT(W$4:W529)</f>
        <v>0.50326661966914021</v>
      </c>
      <c r="AC530" s="15">
        <f>PRODUCT(Y$4:Y529)</f>
        <v>0.80874849688624506</v>
      </c>
      <c r="AD530" s="15">
        <f>PRODUCT(AA$4:AA529)</f>
        <v>0.61027735537585015</v>
      </c>
      <c r="AE530" s="15">
        <f t="shared" si="653"/>
        <v>0.4070161221904387</v>
      </c>
      <c r="AF530" s="15">
        <f t="shared" si="654"/>
        <v>9.6250497478701486E-2</v>
      </c>
      <c r="AG530" s="15">
        <f t="shared" si="655"/>
        <v>2.8060172777949841E-3</v>
      </c>
      <c r="AH530" s="15">
        <f t="shared" si="656"/>
        <v>0.35900405980375949</v>
      </c>
      <c r="AI530" s="15">
        <f t="shared" si="665"/>
        <v>0.1377293205271003</v>
      </c>
      <c r="AJ530" s="15">
        <f t="shared" si="666"/>
        <v>3.4763883805887462E-3</v>
      </c>
      <c r="AK530" s="15">
        <f t="shared" si="657"/>
        <v>2.0518845312903202E-3</v>
      </c>
      <c r="AL530">
        <f>IF(AL529&gt;0,AL529+1,IF(AND(B530="January",C530&gt;=Personal!$G$28,F530&lt;=100,AL529=0),1,0))</f>
        <v>203</v>
      </c>
      <c r="AM530">
        <f t="shared" si="667"/>
        <v>1</v>
      </c>
    </row>
    <row r="531" spans="1:39" x14ac:dyDescent="0.2">
      <c r="A531">
        <f t="shared" si="658"/>
        <v>527</v>
      </c>
      <c r="B531" t="str">
        <f t="shared" si="678"/>
        <v>December</v>
      </c>
      <c r="C531">
        <f t="shared" si="650"/>
        <v>2066</v>
      </c>
      <c r="D531">
        <f t="shared" si="680"/>
        <v>206612</v>
      </c>
      <c r="E531">
        <f t="shared" ref="E531:F531" si="683">E519+1</f>
        <v>85</v>
      </c>
      <c r="F531">
        <f t="shared" si="683"/>
        <v>83</v>
      </c>
      <c r="G531" s="11">
        <f>G530*IF($B531="January",(1+IF(C531&gt;Personal!$L$18+1,Calculations!$B$14,Calculations!$B$13)),1)</f>
        <v>4109.6610628196158</v>
      </c>
      <c r="H531" s="11">
        <f>IF(AND(Career!$F$15="Yes",$E531=62,$E530=61),G531,H530*IF($B531="January",(1+IF(C531&gt;Personal!$L$18+1,Calculations!$C$14,Calculations!$C$13)),1))</f>
        <v>3280.0168396354488</v>
      </c>
      <c r="I531" s="11">
        <f>H531*(1-'Retiree Assumptions'!$F$8)</f>
        <v>2886.4148188791951</v>
      </c>
      <c r="J531" s="11"/>
      <c r="K531">
        <f>IF(OR(AND(L532=0,L531&gt;0,S531=0,S530&gt;0),AND(L531=0,L530&gt;0,S531&gt;0,S530&gt;0),AND(L520=0,L519&gt;0,S519=0),AND(B531="February",C531&gt;=Personal!$G$28,C531&lt;=Personal!$G$28+5,L530&gt;0),AND(B531="February",MOD(C531-Personal!$G$28,5)=0,L530&gt;0)),K530+1,K530)</f>
        <v>10</v>
      </c>
      <c r="L531">
        <f>IF(AND(C531&gt;=Personal!$G$28,MAX(L$5:L530)&lt;$AO$8,OR(S530&gt;0,S531&gt;0)),L530+1,0)</f>
        <v>0</v>
      </c>
      <c r="M531" t="str">
        <f>IF(AND(C531&gt;=Personal!$G$28,MAX(L$5:L530)&lt;$AO$8,OR(S530&gt;0,S531&gt;0)),L530+1,"")</f>
        <v/>
      </c>
      <c r="N531">
        <f t="shared" si="660"/>
        <v>2066</v>
      </c>
      <c r="O531">
        <f t="shared" si="661"/>
        <v>83</v>
      </c>
      <c r="P531" s="11">
        <f t="shared" si="669"/>
        <v>34636.977826550341</v>
      </c>
      <c r="Q531" s="11">
        <f>$AD531*I531/(Calculations!$C$18^(A531-1+Calculations!$B$1/30))</f>
        <v>384.19342649739008</v>
      </c>
      <c r="R531" s="11">
        <f>IF(Q531=0,0,SUM(Q531:Q$1071)*I531/Q531)</f>
        <v>277854.54980267072</v>
      </c>
      <c r="S531" s="11">
        <f>IF(S530&gt;0,MAX((S530+I531/2)*(Calculations!$C$18-1)+S530-I531,0),IF(AND(Personal!$G$28=Valuation!C531,Personal!$G$28&gt;Valuation!C530),Personal!$G$26,0))</f>
        <v>0</v>
      </c>
      <c r="T531">
        <f t="shared" si="652"/>
        <v>2</v>
      </c>
      <c r="U531" s="11"/>
      <c r="V531" s="121">
        <f>VLOOKUP(E531,Rates2,5)*VLOOKUP(E531,Mort_Imp_Retirees,C531-'Mort Imp Cume'!$C$4+2)</f>
        <v>6.9076474471408593E-3</v>
      </c>
      <c r="W531" s="15">
        <f t="shared" si="662"/>
        <v>0.9930923525528591</v>
      </c>
      <c r="X531" s="121">
        <f>VLOOKUP(F531,Rates2,6)*VLOOKUP(F531,Mort_Imp_Survivors,C531-'Mort Imp Cume'!$C$4+2)</f>
        <v>1.9585818364367649E-3</v>
      </c>
      <c r="Y531" s="15">
        <f t="shared" si="663"/>
        <v>0.99804141816356329</v>
      </c>
      <c r="Z531" s="121">
        <f>VLOOKUP(F531,Rates2,7)*VLOOKUP(F531,Mort_Imp_Survivors,C531-'Mort Imp Cume'!$C$4+2)</f>
        <v>3.4949748142599161E-3</v>
      </c>
      <c r="AA531" s="15">
        <f t="shared" si="664"/>
        <v>0.99650502518574013</v>
      </c>
      <c r="AB531" s="68">
        <f>PRODUCT(W$4:W530)</f>
        <v>0.49979023128855143</v>
      </c>
      <c r="AC531" s="15">
        <f>PRODUCT(Y$4:Y530)</f>
        <v>0.80716449676999813</v>
      </c>
      <c r="AD531" s="15">
        <f>PRODUCT(AA$4:AA530)</f>
        <v>0.60814445138909845</v>
      </c>
      <c r="AE531" s="15">
        <f t="shared" si="653"/>
        <v>0.40341293052858457</v>
      </c>
      <c r="AF531" s="15">
        <f t="shared" si="654"/>
        <v>9.6377300759966839E-2</v>
      </c>
      <c r="AG531" s="15">
        <f t="shared" si="655"/>
        <v>2.7811764483851877E-3</v>
      </c>
      <c r="AH531" s="15">
        <f t="shared" si="656"/>
        <v>0.36055536693432333</v>
      </c>
      <c r="AI531" s="15">
        <f t="shared" si="665"/>
        <v>0.13965440177712529</v>
      </c>
      <c r="AJ531" s="15">
        <f t="shared" si="666"/>
        <v>3.4523747152663022E-3</v>
      </c>
      <c r="AK531" s="15">
        <f t="shared" si="657"/>
        <v>2.0502491648987146E-3</v>
      </c>
      <c r="AL531">
        <f>IF(AL530&gt;0,AL530+1,IF(AND(B531="January",C531&gt;=Personal!$G$28,F531&lt;=100,AL530=0),1,0))</f>
        <v>204</v>
      </c>
      <c r="AM531">
        <f t="shared" si="667"/>
        <v>1</v>
      </c>
    </row>
    <row r="532" spans="1:39" x14ac:dyDescent="0.2">
      <c r="A532">
        <f t="shared" si="658"/>
        <v>528</v>
      </c>
      <c r="B532" t="str">
        <f t="shared" si="678"/>
        <v>January</v>
      </c>
      <c r="C532">
        <f t="shared" si="650"/>
        <v>2067</v>
      </c>
      <c r="D532">
        <f t="shared" si="680"/>
        <v>206701</v>
      </c>
      <c r="E532">
        <f t="shared" ref="E532:F532" si="684">E520+1</f>
        <v>86</v>
      </c>
      <c r="F532">
        <f t="shared" si="684"/>
        <v>84</v>
      </c>
      <c r="G532" s="11">
        <f>G531*IF($B532="January",(1+IF(C532&gt;Personal!$L$18+1,Calculations!$B$14,Calculations!$B$13)),1)</f>
        <v>4212.4025893901062</v>
      </c>
      <c r="H532" s="11">
        <f>IF(AND(Career!$F$15="Yes",$E532=62,$E531=61),G532,H531*IF($B532="January",(1+IF(C532&gt;Personal!$L$18+1,Calculations!$C$14,Calculations!$C$13)),1))</f>
        <v>3329.2170922299802</v>
      </c>
      <c r="I532" s="11">
        <f>H532*(1-'Retiree Assumptions'!$F$8)</f>
        <v>2929.7110411623826</v>
      </c>
      <c r="J532" s="11"/>
      <c r="K532">
        <f>IF(OR(AND(L533=0,L532&gt;0,S532=0,S531&gt;0),AND(L532=0,L531&gt;0,S532&gt;0,S531&gt;0),AND(L521=0,L520&gt;0,S520=0),AND(B532="February",C532&gt;=Personal!$G$28,C532&lt;=Personal!$G$28+5,L531&gt;0),AND(B532="February",MOD(C532-Personal!$G$28,5)=0,L531&gt;0)),K531+1,K531)</f>
        <v>10</v>
      </c>
      <c r="L532">
        <f>IF(AND(C532&gt;=Personal!$G$28,MAX(L$5:L531)&lt;$AO$8,OR(S531&gt;0,S532&gt;0)),L531+1,0)</f>
        <v>0</v>
      </c>
      <c r="M532" t="str">
        <f>IF(AND(C532&gt;=Personal!$G$28,MAX(L$5:L531)&lt;$AO$8,OR(S531&gt;0,S532&gt;0)),L531+1,"")</f>
        <v/>
      </c>
      <c r="N532">
        <f t="shared" si="660"/>
        <v>2067</v>
      </c>
      <c r="O532">
        <f t="shared" si="661"/>
        <v>84</v>
      </c>
      <c r="P532" s="11">
        <f t="shared" si="669"/>
        <v>35156.532493948587</v>
      </c>
      <c r="Q532" s="11">
        <f>$AD532*I532/(Calculations!$C$18^(A532-1+Calculations!$B$1/30))</f>
        <v>387.47478260470837</v>
      </c>
      <c r="R532" s="11">
        <f>IF(Q532=0,0,SUM(Q532:Q$1071)*I532/Q532)</f>
        <v>276729.14217946347</v>
      </c>
      <c r="S532" s="11">
        <f>IF(S531&gt;0,MAX((S531+I532/2)*(Calculations!$C$18-1)+S531-I532,0),IF(AND(Personal!$G$28=Valuation!C532,Personal!$G$28&gt;Valuation!C531),Personal!$G$26,0))</f>
        <v>0</v>
      </c>
      <c r="T532">
        <f t="shared" si="652"/>
        <v>2</v>
      </c>
      <c r="U532" s="11"/>
      <c r="V532" s="121">
        <f>VLOOKUP(E532,Rates2,5)*VLOOKUP(E532,Mort_Imp_Retirees,C532-'Mort Imp Cume'!$C$4+2)</f>
        <v>7.8616169428335613E-3</v>
      </c>
      <c r="W532" s="15">
        <f t="shared" si="662"/>
        <v>0.9921383830571664</v>
      </c>
      <c r="X532" s="121">
        <f>VLOOKUP(F532,Rates2,6)*VLOOKUP(F532,Mort_Imp_Survivors,C532-'Mort Imp Cume'!$C$4+2)</f>
        <v>2.3599196622316266E-3</v>
      </c>
      <c r="Y532" s="15">
        <f t="shared" si="663"/>
        <v>0.99764008033776841</v>
      </c>
      <c r="Z532" s="121">
        <f>VLOOKUP(F532,Rates2,7)*VLOOKUP(F532,Mort_Imp_Survivors,C532-'Mort Imp Cume'!$C$4+2)</f>
        <v>3.9602757051638926E-3</v>
      </c>
      <c r="AA532" s="15">
        <f t="shared" si="664"/>
        <v>0.99603972429483612</v>
      </c>
      <c r="AB532" s="68">
        <f>PRODUCT(W$4:W531)</f>
        <v>0.49633785657328511</v>
      </c>
      <c r="AC532" s="15">
        <f>PRODUCT(Y$4:Y531)</f>
        <v>0.80558359904760779</v>
      </c>
      <c r="AD532" s="15">
        <f>PRODUCT(AA$4:AA531)</f>
        <v>0.60601900184806168</v>
      </c>
      <c r="AE532" s="15">
        <f t="shared" si="653"/>
        <v>0.3998416368418824</v>
      </c>
      <c r="AF532" s="15">
        <f t="shared" si="654"/>
        <v>9.6496219731402738E-2</v>
      </c>
      <c r="AG532" s="15">
        <f t="shared" si="655"/>
        <v>3.1359836109638457E-3</v>
      </c>
      <c r="AH532" s="15">
        <f t="shared" si="656"/>
        <v>0.36207641145612685</v>
      </c>
      <c r="AI532" s="15">
        <f t="shared" si="665"/>
        <v>0.14158573197058794</v>
      </c>
      <c r="AJ532" s="15">
        <f t="shared" si="666"/>
        <v>3.9020181026062323E-3</v>
      </c>
      <c r="AK532" s="15">
        <f t="shared" si="657"/>
        <v>2.3775165562646603E-3</v>
      </c>
      <c r="AL532">
        <f>IF(AL531&gt;0,AL531+1,IF(AND(B532="January",C532&gt;=Personal!$G$28,F532&lt;=100,AL531=0),1,0))</f>
        <v>205</v>
      </c>
      <c r="AM532">
        <f t="shared" si="667"/>
        <v>1</v>
      </c>
    </row>
    <row r="533" spans="1:39" x14ac:dyDescent="0.2">
      <c r="A533">
        <f t="shared" si="658"/>
        <v>529</v>
      </c>
      <c r="B533" t="str">
        <f t="shared" si="678"/>
        <v>February</v>
      </c>
      <c r="C533">
        <f t="shared" si="650"/>
        <v>2067</v>
      </c>
      <c r="D533">
        <f t="shared" si="680"/>
        <v>206702</v>
      </c>
      <c r="E533">
        <f t="shared" ref="E533:F533" si="685">E521+1</f>
        <v>86</v>
      </c>
      <c r="F533">
        <f t="shared" si="685"/>
        <v>84</v>
      </c>
      <c r="G533" s="11">
        <f>G532*IF($B533="January",(1+IF(C533&gt;Personal!$L$18+1,Calculations!$B$14,Calculations!$B$13)),1)</f>
        <v>4212.4025893901062</v>
      </c>
      <c r="H533" s="11">
        <f>IF(AND(Career!$F$15="Yes",$E533=62,$E532=61),G533,H532*IF($B533="January",(1+IF(C533&gt;Personal!$L$18+1,Calculations!$C$14,Calculations!$C$13)),1))</f>
        <v>3329.2170922299802</v>
      </c>
      <c r="I533" s="11">
        <f>H533*(1-'Retiree Assumptions'!$F$8)</f>
        <v>2929.7110411623826</v>
      </c>
      <c r="J533" s="11"/>
      <c r="K533">
        <f>IF(OR(AND(L534=0,L533&gt;0,S533=0,S532&gt;0),AND(L533=0,L532&gt;0,S533&gt;0,S532&gt;0),AND(L522=0,L521&gt;0,S521=0),AND(B533="February",C533&gt;=Personal!$G$28,C533&lt;=Personal!$G$28+5,L532&gt;0),AND(B533="February",MOD(C533-Personal!$G$28,5)=0,L532&gt;0)),K532+1,K532)</f>
        <v>10</v>
      </c>
      <c r="L533">
        <f>IF(AND(C533&gt;=Personal!$G$28,MAX(L$5:L532)&lt;$AO$8,OR(S532&gt;0,S533&gt;0)),L532+1,0)</f>
        <v>0</v>
      </c>
      <c r="M533" t="str">
        <f>IF(AND(C533&gt;=Personal!$G$28,MAX(L$5:L532)&lt;$AO$8,OR(S532&gt;0,S533&gt;0)),L532+1,"")</f>
        <v/>
      </c>
      <c r="N533">
        <f t="shared" si="660"/>
        <v>2067</v>
      </c>
      <c r="O533">
        <f t="shared" si="661"/>
        <v>84</v>
      </c>
      <c r="P533" s="11">
        <f t="shared" si="669"/>
        <v>35156.532493948587</v>
      </c>
      <c r="Q533" s="11">
        <f>$AD533*I533/(Calculations!$C$18^(A533-1+Calculations!$B$1/30))</f>
        <v>384.82925565084787</v>
      </c>
      <c r="R533" s="11">
        <f>IF(Q533=0,0,SUM(Q533:Q$1071)*I533/Q533)</f>
        <v>275681.67830218421</v>
      </c>
      <c r="S533" s="11">
        <f>IF(S532&gt;0,MAX((S532+I533/2)*(Calculations!$C$18-1)+S532-I533,0),IF(AND(Personal!$G$28=Valuation!C533,Personal!$G$28&gt;Valuation!C532),Personal!$G$26,0))</f>
        <v>0</v>
      </c>
      <c r="T533">
        <f t="shared" si="652"/>
        <v>2</v>
      </c>
      <c r="U533" s="11"/>
      <c r="V533" s="121">
        <f>VLOOKUP(E533,Rates2,5)*VLOOKUP(E533,Mort_Imp_Retirees,C533-'Mort Imp Cume'!$C$4+2)</f>
        <v>7.8616169428335613E-3</v>
      </c>
      <c r="W533" s="15">
        <f t="shared" si="662"/>
        <v>0.9921383830571664</v>
      </c>
      <c r="X533" s="121">
        <f>VLOOKUP(F533,Rates2,6)*VLOOKUP(F533,Mort_Imp_Survivors,C533-'Mort Imp Cume'!$C$4+2)</f>
        <v>2.3599196622316266E-3</v>
      </c>
      <c r="Y533" s="15">
        <f t="shared" si="663"/>
        <v>0.99764008033776841</v>
      </c>
      <c r="Z533" s="121">
        <f>VLOOKUP(F533,Rates2,7)*VLOOKUP(F533,Mort_Imp_Survivors,C533-'Mort Imp Cume'!$C$4+2)</f>
        <v>3.9602757051638926E-3</v>
      </c>
      <c r="AA533" s="15">
        <f t="shared" si="664"/>
        <v>0.99603972429483612</v>
      </c>
      <c r="AB533" s="68">
        <f>PRODUCT(W$4:W532)</f>
        <v>0.49243583847067884</v>
      </c>
      <c r="AC533" s="15">
        <f>PRODUCT(Y$4:Y532)</f>
        <v>0.80368248647264406</v>
      </c>
      <c r="AD533" s="15">
        <f>PRODUCT(AA$4:AA532)</f>
        <v>0.6036189995181751</v>
      </c>
      <c r="AE533" s="15">
        <f t="shared" si="653"/>
        <v>0.3957620590903565</v>
      </c>
      <c r="AF533" s="15">
        <f t="shared" si="654"/>
        <v>9.6673779380322358E-2</v>
      </c>
      <c r="AG533" s="15">
        <f t="shared" si="655"/>
        <v>3.1039872209193114E-3</v>
      </c>
      <c r="AH533" s="15">
        <f t="shared" si="656"/>
        <v>0.36377847265138807</v>
      </c>
      <c r="AI533" s="15">
        <f t="shared" si="665"/>
        <v>0.14378568887793297</v>
      </c>
      <c r="AJ533" s="15">
        <f t="shared" si="666"/>
        <v>3.8713419309795395E-3</v>
      </c>
      <c r="AK533" s="15">
        <f t="shared" si="657"/>
        <v>2.3746297121155268E-3</v>
      </c>
      <c r="AL533">
        <f>IF(AL532&gt;0,AL532+1,IF(AND(B533="January",C533&gt;=Personal!$G$28,F533&lt;=100,AL532=0),1,0))</f>
        <v>206</v>
      </c>
      <c r="AM533">
        <f t="shared" si="667"/>
        <v>1</v>
      </c>
    </row>
    <row r="534" spans="1:39" x14ac:dyDescent="0.2">
      <c r="A534">
        <f t="shared" si="658"/>
        <v>530</v>
      </c>
      <c r="B534" t="str">
        <f t="shared" si="678"/>
        <v>March</v>
      </c>
      <c r="C534">
        <f t="shared" si="650"/>
        <v>2067</v>
      </c>
      <c r="D534">
        <f t="shared" si="680"/>
        <v>206703</v>
      </c>
      <c r="E534">
        <f t="shared" ref="E534:F534" si="686">E522+1</f>
        <v>86</v>
      </c>
      <c r="F534">
        <f t="shared" si="686"/>
        <v>84</v>
      </c>
      <c r="G534" s="11">
        <f>G533*IF($B534="January",(1+IF(C534&gt;Personal!$L$18+1,Calculations!$B$14,Calculations!$B$13)),1)</f>
        <v>4212.4025893901062</v>
      </c>
      <c r="H534" s="11">
        <f>IF(AND(Career!$F$15="Yes",$E534=62,$E533=61),G534,H533*IF($B534="January",(1+IF(C534&gt;Personal!$L$18+1,Calculations!$C$14,Calculations!$C$13)),1))</f>
        <v>3329.2170922299802</v>
      </c>
      <c r="I534" s="11">
        <f>H534*(1-'Retiree Assumptions'!$F$8)</f>
        <v>2929.7110411623826</v>
      </c>
      <c r="J534" s="11"/>
      <c r="K534">
        <f>IF(OR(AND(L535=0,L534&gt;0,S534=0,S533&gt;0),AND(L534=0,L533&gt;0,S534&gt;0,S533&gt;0),AND(L523=0,L522&gt;0,S522=0),AND(B534="February",C534&gt;=Personal!$G$28,C534&lt;=Personal!$G$28+5,L533&gt;0),AND(B534="February",MOD(C534-Personal!$G$28,5)=0,L533&gt;0)),K533+1,K533)</f>
        <v>10</v>
      </c>
      <c r="L534">
        <f>IF(AND(C534&gt;=Personal!$G$28,MAX(L$5:L533)&lt;$AO$8,OR(S533&gt;0,S534&gt;0)),L533+1,0)</f>
        <v>0</v>
      </c>
      <c r="M534" t="str">
        <f>IF(AND(C534&gt;=Personal!$G$28,MAX(L$5:L533)&lt;$AO$8,OR(S533&gt;0,S534&gt;0)),L533+1,"")</f>
        <v/>
      </c>
      <c r="N534">
        <f t="shared" si="660"/>
        <v>2067</v>
      </c>
      <c r="O534">
        <f t="shared" si="661"/>
        <v>84</v>
      </c>
      <c r="P534" s="11">
        <f t="shared" si="669"/>
        <v>35156.532493948587</v>
      </c>
      <c r="Q534" s="11">
        <f>$AD534*I534/(Calculations!$C$18^(A534-1+Calculations!$B$1/30))</f>
        <v>382.20179132500289</v>
      </c>
      <c r="R534" s="11">
        <f>IF(Q534=0,0,SUM(Q534:Q$1071)*I534/Q534)</f>
        <v>274627.01358484448</v>
      </c>
      <c r="S534" s="11">
        <f>IF(S533&gt;0,MAX((S533+I534/2)*(Calculations!$C$18-1)+S533-I534,0),IF(AND(Personal!$G$28=Valuation!C534,Personal!$G$28&gt;Valuation!C533),Personal!$G$26,0))</f>
        <v>0</v>
      </c>
      <c r="T534">
        <f t="shared" si="652"/>
        <v>2</v>
      </c>
      <c r="U534" s="11"/>
      <c r="V534" s="121">
        <f>VLOOKUP(E534,Rates2,5)*VLOOKUP(E534,Mort_Imp_Retirees,C534-'Mort Imp Cume'!$C$4+2)</f>
        <v>7.8616169428335613E-3</v>
      </c>
      <c r="W534" s="15">
        <f t="shared" si="662"/>
        <v>0.9921383830571664</v>
      </c>
      <c r="X534" s="121">
        <f>VLOOKUP(F534,Rates2,6)*VLOOKUP(F534,Mort_Imp_Survivors,C534-'Mort Imp Cume'!$C$4+2)</f>
        <v>2.3599196622316266E-3</v>
      </c>
      <c r="Y534" s="15">
        <f t="shared" si="663"/>
        <v>0.99764008033776841</v>
      </c>
      <c r="Z534" s="121">
        <f>VLOOKUP(F534,Rates2,7)*VLOOKUP(F534,Mort_Imp_Survivors,C534-'Mort Imp Cume'!$C$4+2)</f>
        <v>3.9602757051638926E-3</v>
      </c>
      <c r="AA534" s="15">
        <f t="shared" si="664"/>
        <v>0.99603972429483612</v>
      </c>
      <c r="AB534" s="68">
        <f>PRODUCT(W$4:W533)</f>
        <v>0.4885644965396993</v>
      </c>
      <c r="AC534" s="15">
        <f>PRODUCT(Y$4:Y533)</f>
        <v>0.80178586037062605</v>
      </c>
      <c r="AD534" s="15">
        <f>PRODUCT(AA$4:AA533)</f>
        <v>0.60122850185920795</v>
      </c>
      <c r="AE534" s="15">
        <f t="shared" si="653"/>
        <v>0.39172410520462453</v>
      </c>
      <c r="AF534" s="15">
        <f t="shared" si="654"/>
        <v>9.6840391335074744E-2</v>
      </c>
      <c r="AG534" s="15">
        <f t="shared" si="655"/>
        <v>3.0723172895247208E-3</v>
      </c>
      <c r="AH534" s="15">
        <f t="shared" si="656"/>
        <v>0.36544179682500449</v>
      </c>
      <c r="AI534" s="15">
        <f t="shared" si="665"/>
        <v>0.14599370663529626</v>
      </c>
      <c r="AJ534" s="15">
        <f t="shared" si="666"/>
        <v>3.8409069236634489E-3</v>
      </c>
      <c r="AK534" s="15">
        <f t="shared" si="657"/>
        <v>2.3716876876599883E-3</v>
      </c>
      <c r="AL534">
        <f>IF(AL533&gt;0,AL533+1,IF(AND(B534="January",C534&gt;=Personal!$G$28,F534&lt;=100,AL533=0),1,0))</f>
        <v>207</v>
      </c>
      <c r="AM534">
        <f t="shared" si="667"/>
        <v>1</v>
      </c>
    </row>
    <row r="535" spans="1:39" x14ac:dyDescent="0.2">
      <c r="A535">
        <f t="shared" si="658"/>
        <v>531</v>
      </c>
      <c r="B535" t="str">
        <f t="shared" si="678"/>
        <v>April</v>
      </c>
      <c r="C535">
        <f t="shared" si="650"/>
        <v>2067</v>
      </c>
      <c r="D535">
        <f t="shared" si="680"/>
        <v>206704</v>
      </c>
      <c r="E535">
        <f t="shared" ref="E535:F535" si="687">E523+1</f>
        <v>86</v>
      </c>
      <c r="F535">
        <f t="shared" si="687"/>
        <v>84</v>
      </c>
      <c r="G535" s="11">
        <f>G534*IF($B535="January",(1+IF(C535&gt;Personal!$L$18+1,Calculations!$B$14,Calculations!$B$13)),1)</f>
        <v>4212.4025893901062</v>
      </c>
      <c r="H535" s="11">
        <f>IF(AND(Career!$F$15="Yes",$E535=62,$E534=61),G535,H534*IF($B535="January",(1+IF(C535&gt;Personal!$L$18+1,Calculations!$C$14,Calculations!$C$13)),1))</f>
        <v>3329.2170922299802</v>
      </c>
      <c r="I535" s="11">
        <f>H535*(1-'Retiree Assumptions'!$F$8)</f>
        <v>2929.7110411623826</v>
      </c>
      <c r="J535" s="11"/>
      <c r="K535">
        <f>IF(OR(AND(L536=0,L535&gt;0,S535=0,S534&gt;0),AND(L535=0,L534&gt;0,S535&gt;0,S534&gt;0),AND(L524=0,L523&gt;0,S523=0),AND(B535="February",C535&gt;=Personal!$G$28,C535&lt;=Personal!$G$28+5,L534&gt;0),AND(B535="February",MOD(C535-Personal!$G$28,5)=0,L534&gt;0)),K534+1,K534)</f>
        <v>10</v>
      </c>
      <c r="L535">
        <f>IF(AND(C535&gt;=Personal!$G$28,MAX(L$5:L534)&lt;$AO$8,OR(S534&gt;0,S535&gt;0)),L534+1,0)</f>
        <v>0</v>
      </c>
      <c r="M535" t="str">
        <f>IF(AND(C535&gt;=Personal!$G$28,MAX(L$5:L534)&lt;$AO$8,OR(S534&gt;0,S535&gt;0)),L534+1,"")</f>
        <v/>
      </c>
      <c r="N535">
        <f t="shared" si="660"/>
        <v>2067</v>
      </c>
      <c r="O535">
        <f t="shared" si="661"/>
        <v>84</v>
      </c>
      <c r="P535" s="11">
        <f t="shared" si="669"/>
        <v>35156.532493948587</v>
      </c>
      <c r="Q535" s="11">
        <f>$AD535*I535/(Calculations!$C$18^(A535-1+Calculations!$B$1/30))</f>
        <v>379.592266302582</v>
      </c>
      <c r="R535" s="11">
        <f>IF(Q535=0,0,SUM(Q535:Q$1071)*I535/Q535)</f>
        <v>273565.09852492792</v>
      </c>
      <c r="S535" s="11">
        <f>IF(S534&gt;0,MAX((S534+I535/2)*(Calculations!$C$18-1)+S534-I535,0),IF(AND(Personal!$G$28=Valuation!C535,Personal!$G$28&gt;Valuation!C534),Personal!$G$26,0))</f>
        <v>0</v>
      </c>
      <c r="T535">
        <f t="shared" si="652"/>
        <v>2</v>
      </c>
      <c r="U535" s="11"/>
      <c r="V535" s="121">
        <f>VLOOKUP(E535,Rates2,5)*VLOOKUP(E535,Mort_Imp_Retirees,C535-'Mort Imp Cume'!$C$4+2)</f>
        <v>7.8616169428335613E-3</v>
      </c>
      <c r="W535" s="15">
        <f t="shared" si="662"/>
        <v>0.9921383830571664</v>
      </c>
      <c r="X535" s="121">
        <f>VLOOKUP(F535,Rates2,6)*VLOOKUP(F535,Mort_Imp_Survivors,C535-'Mort Imp Cume'!$C$4+2)</f>
        <v>2.3599196622316266E-3</v>
      </c>
      <c r="Y535" s="15">
        <f t="shared" si="663"/>
        <v>0.99764008033776841</v>
      </c>
      <c r="Z535" s="121">
        <f>VLOOKUP(F535,Rates2,7)*VLOOKUP(F535,Mort_Imp_Survivors,C535-'Mort Imp Cume'!$C$4+2)</f>
        <v>3.9602757051638926E-3</v>
      </c>
      <c r="AA535" s="15">
        <f t="shared" si="664"/>
        <v>0.99603972429483612</v>
      </c>
      <c r="AB535" s="68">
        <f>PRODUCT(W$4:W534)</f>
        <v>0.48472358961603584</v>
      </c>
      <c r="AC535" s="15">
        <f>PRODUCT(Y$4:Y534)</f>
        <v>0.79989371015383814</v>
      </c>
      <c r="AD535" s="15">
        <f>PRODUCT(AA$4:AA534)</f>
        <v>0.59884747123004289</v>
      </c>
      <c r="AE535" s="15">
        <f t="shared" si="653"/>
        <v>0.38772735049705737</v>
      </c>
      <c r="AF535" s="15">
        <f t="shared" si="654"/>
        <v>9.6996239118978478E-2</v>
      </c>
      <c r="AG535" s="15">
        <f t="shared" si="655"/>
        <v>3.0409704859277512E-3</v>
      </c>
      <c r="AH535" s="15">
        <f t="shared" si="656"/>
        <v>0.36706686384491172</v>
      </c>
      <c r="AI535" s="15">
        <f t="shared" si="665"/>
        <v>0.14820954653905249</v>
      </c>
      <c r="AJ535" s="15">
        <f t="shared" si="666"/>
        <v>3.8107111847165294E-3</v>
      </c>
      <c r="AK535" s="15">
        <f t="shared" si="657"/>
        <v>2.3686913810786856E-3</v>
      </c>
      <c r="AL535">
        <f>IF(AL534&gt;0,AL534+1,IF(AND(B535="January",C535&gt;=Personal!$G$28,F535&lt;=100,AL534=0),1,0))</f>
        <v>208</v>
      </c>
      <c r="AM535">
        <f t="shared" si="667"/>
        <v>1</v>
      </c>
    </row>
    <row r="536" spans="1:39" x14ac:dyDescent="0.2">
      <c r="A536">
        <f t="shared" si="658"/>
        <v>532</v>
      </c>
      <c r="B536" t="str">
        <f t="shared" si="678"/>
        <v>May</v>
      </c>
      <c r="C536">
        <f t="shared" si="650"/>
        <v>2067</v>
      </c>
      <c r="D536">
        <f t="shared" si="680"/>
        <v>206705</v>
      </c>
      <c r="E536">
        <f t="shared" ref="E536:F536" si="688">E524+1</f>
        <v>86</v>
      </c>
      <c r="F536">
        <f t="shared" si="688"/>
        <v>84</v>
      </c>
      <c r="G536" s="11">
        <f>G535*IF($B536="January",(1+IF(C536&gt;Personal!$L$18+1,Calculations!$B$14,Calculations!$B$13)),1)</f>
        <v>4212.4025893901062</v>
      </c>
      <c r="H536" s="11">
        <f>IF(AND(Career!$F$15="Yes",$E536=62,$E535=61),G536,H535*IF($B536="January",(1+IF(C536&gt;Personal!$L$18+1,Calculations!$C$14,Calculations!$C$13)),1))</f>
        <v>3329.2170922299802</v>
      </c>
      <c r="I536" s="11">
        <f>H536*(1-'Retiree Assumptions'!$F$8)</f>
        <v>2929.7110411623826</v>
      </c>
      <c r="J536" s="11"/>
      <c r="K536">
        <f>IF(OR(AND(L537=0,L536&gt;0,S536=0,S535&gt;0),AND(L536=0,L535&gt;0,S536&gt;0,S535&gt;0),AND(L525=0,L524&gt;0,S524=0),AND(B536="February",C536&gt;=Personal!$G$28,C536&lt;=Personal!$G$28+5,L535&gt;0),AND(B536="February",MOD(C536-Personal!$G$28,5)=0,L535&gt;0)),K535+1,K535)</f>
        <v>10</v>
      </c>
      <c r="L536">
        <f>IF(AND(C536&gt;=Personal!$G$28,MAX(L$5:L535)&lt;$AO$8,OR(S535&gt;0,S536&gt;0)),L535+1,0)</f>
        <v>0</v>
      </c>
      <c r="M536" t="str">
        <f>IF(AND(C536&gt;=Personal!$G$28,MAX(L$5:L535)&lt;$AO$8,OR(S535&gt;0,S536&gt;0)),L535+1,"")</f>
        <v/>
      </c>
      <c r="N536">
        <f t="shared" si="660"/>
        <v>2067</v>
      </c>
      <c r="O536">
        <f t="shared" si="661"/>
        <v>84</v>
      </c>
      <c r="P536" s="11">
        <f t="shared" si="669"/>
        <v>35156.532493948587</v>
      </c>
      <c r="Q536" s="11">
        <f>$AD536*I536/(Calculations!$C$18^(A536-1+Calculations!$B$1/30))</f>
        <v>377.00055810100605</v>
      </c>
      <c r="R536" s="11">
        <f>IF(Q536=0,0,SUM(Q536:Q$1071)*I536/Q536)</f>
        <v>272495.88327961112</v>
      </c>
      <c r="S536" s="11">
        <f>IF(S535&gt;0,MAX((S535+I536/2)*(Calculations!$C$18-1)+S535-I536,0),IF(AND(Personal!$G$28=Valuation!C536,Personal!$G$28&gt;Valuation!C535),Personal!$G$26,0))</f>
        <v>0</v>
      </c>
      <c r="T536">
        <f t="shared" si="652"/>
        <v>2</v>
      </c>
      <c r="U536" s="11"/>
      <c r="V536" s="121">
        <f>VLOOKUP(E536,Rates2,5)*VLOOKUP(E536,Mort_Imp_Retirees,C536-'Mort Imp Cume'!$C$4+2)</f>
        <v>7.8616169428335613E-3</v>
      </c>
      <c r="W536" s="15">
        <f t="shared" si="662"/>
        <v>0.9921383830571664</v>
      </c>
      <c r="X536" s="121">
        <f>VLOOKUP(F536,Rates2,6)*VLOOKUP(F536,Mort_Imp_Survivors,C536-'Mort Imp Cume'!$C$4+2)</f>
        <v>2.3599196622316266E-3</v>
      </c>
      <c r="Y536" s="15">
        <f t="shared" si="663"/>
        <v>0.99764008033776841</v>
      </c>
      <c r="Z536" s="121">
        <f>VLOOKUP(F536,Rates2,7)*VLOOKUP(F536,Mort_Imp_Survivors,C536-'Mort Imp Cume'!$C$4+2)</f>
        <v>3.9602757051638926E-3</v>
      </c>
      <c r="AA536" s="15">
        <f t="shared" si="664"/>
        <v>0.99603972429483612</v>
      </c>
      <c r="AB536" s="68">
        <f>PRODUCT(W$4:W535)</f>
        <v>0.4809128784313193</v>
      </c>
      <c r="AC536" s="15">
        <f>PRODUCT(Y$4:Y535)</f>
        <v>0.79800602525955078</v>
      </c>
      <c r="AD536" s="15">
        <f>PRODUCT(AA$4:AA535)</f>
        <v>0.59647587013863168</v>
      </c>
      <c r="AE536" s="15">
        <f t="shared" si="653"/>
        <v>0.38377137461310667</v>
      </c>
      <c r="AF536" s="15">
        <f t="shared" si="654"/>
        <v>9.7141503818212641E-2</v>
      </c>
      <c r="AG536" s="15">
        <f t="shared" si="655"/>
        <v>3.0099435132607114E-3</v>
      </c>
      <c r="AH536" s="15">
        <f t="shared" si="656"/>
        <v>0.36865414834778376</v>
      </c>
      <c r="AI536" s="15">
        <f t="shared" si="665"/>
        <v>0.15043297322089699</v>
      </c>
      <c r="AJ536" s="15">
        <f t="shared" si="666"/>
        <v>3.7807528331025167E-3</v>
      </c>
      <c r="AK536" s="15">
        <f t="shared" si="657"/>
        <v>2.3656416800607433E-3</v>
      </c>
      <c r="AL536">
        <f>IF(AL535&gt;0,AL535+1,IF(AND(B536="January",C536&gt;=Personal!$G$28,F536&lt;=100,AL535=0),1,0))</f>
        <v>209</v>
      </c>
      <c r="AM536">
        <f t="shared" si="667"/>
        <v>1</v>
      </c>
    </row>
    <row r="537" spans="1:39" x14ac:dyDescent="0.2">
      <c r="A537">
        <f t="shared" si="658"/>
        <v>533</v>
      </c>
      <c r="B537" t="str">
        <f t="shared" si="678"/>
        <v>June</v>
      </c>
      <c r="C537">
        <f t="shared" si="650"/>
        <v>2067</v>
      </c>
      <c r="D537">
        <f t="shared" si="680"/>
        <v>206706</v>
      </c>
      <c r="E537">
        <f t="shared" ref="E537:F537" si="689">E525+1</f>
        <v>86</v>
      </c>
      <c r="F537">
        <f t="shared" si="689"/>
        <v>84</v>
      </c>
      <c r="G537" s="11">
        <f>G536*IF($B537="January",(1+IF(C537&gt;Personal!$L$18+1,Calculations!$B$14,Calculations!$B$13)),1)</f>
        <v>4212.4025893901062</v>
      </c>
      <c r="H537" s="11">
        <f>IF(AND(Career!$F$15="Yes",$E537=62,$E536=61),G537,H536*IF($B537="January",(1+IF(C537&gt;Personal!$L$18+1,Calculations!$C$14,Calculations!$C$13)),1))</f>
        <v>3329.2170922299802</v>
      </c>
      <c r="I537" s="11">
        <f>H537*(1-'Retiree Assumptions'!$F$8)</f>
        <v>2929.7110411623826</v>
      </c>
      <c r="J537" s="11"/>
      <c r="K537">
        <f>IF(OR(AND(L538=0,L537&gt;0,S537=0,S536&gt;0),AND(L537=0,L536&gt;0,S537&gt;0,S536&gt;0),AND(L526=0,L525&gt;0,S525=0),AND(B537="February",C537&gt;=Personal!$G$28,C537&lt;=Personal!$G$28+5,L536&gt;0),AND(B537="February",MOD(C537-Personal!$G$28,5)=0,L536&gt;0)),K536+1,K536)</f>
        <v>10</v>
      </c>
      <c r="L537">
        <f>IF(AND(C537&gt;=Personal!$G$28,MAX(L$5:L536)&lt;$AO$8,OR(S536&gt;0,S537&gt;0)),L536+1,0)</f>
        <v>0</v>
      </c>
      <c r="M537" t="str">
        <f>IF(AND(C537&gt;=Personal!$G$28,MAX(L$5:L536)&lt;$AO$8,OR(S536&gt;0,S537&gt;0)),L536+1,"")</f>
        <v/>
      </c>
      <c r="N537">
        <f t="shared" si="660"/>
        <v>2067</v>
      </c>
      <c r="O537">
        <f t="shared" si="661"/>
        <v>84</v>
      </c>
      <c r="P537" s="11">
        <f t="shared" si="669"/>
        <v>35156.532493948587</v>
      </c>
      <c r="Q537" s="11">
        <f>$AD537*I537/(Calculations!$C$18^(A537-1+Calculations!$B$1/30))</f>
        <v>374.42654507395912</v>
      </c>
      <c r="R537" s="11">
        <f>IF(Q537=0,0,SUM(Q537:Q$1071)*I537/Q537)</f>
        <v>271419.31766342366</v>
      </c>
      <c r="S537" s="11">
        <f>IF(S536&gt;0,MAX((S536+I537/2)*(Calculations!$C$18-1)+S536-I537,0),IF(AND(Personal!$G$28=Valuation!C537,Personal!$G$28&gt;Valuation!C536),Personal!$G$26,0))</f>
        <v>0</v>
      </c>
      <c r="T537">
        <f t="shared" si="652"/>
        <v>2</v>
      </c>
      <c r="U537" s="11"/>
      <c r="V537" s="121">
        <f>VLOOKUP(E537,Rates2,5)*VLOOKUP(E537,Mort_Imp_Retirees,C537-'Mort Imp Cume'!$C$4+2)</f>
        <v>7.8616169428335613E-3</v>
      </c>
      <c r="W537" s="15">
        <f t="shared" si="662"/>
        <v>0.9921383830571664</v>
      </c>
      <c r="X537" s="121">
        <f>VLOOKUP(F537,Rates2,6)*VLOOKUP(F537,Mort_Imp_Survivors,C537-'Mort Imp Cume'!$C$4+2)</f>
        <v>2.3599196622316266E-3</v>
      </c>
      <c r="Y537" s="15">
        <f t="shared" si="663"/>
        <v>0.99764008033776841</v>
      </c>
      <c r="Z537" s="121">
        <f>VLOOKUP(F537,Rates2,7)*VLOOKUP(F537,Mort_Imp_Survivors,C537-'Mort Imp Cume'!$C$4+2)</f>
        <v>3.9602757051638926E-3</v>
      </c>
      <c r="AA537" s="15">
        <f t="shared" si="664"/>
        <v>0.99603972429483612</v>
      </c>
      <c r="AB537" s="68">
        <f>PRODUCT(W$4:W536)</f>
        <v>0.47713212559821677</v>
      </c>
      <c r="AC537" s="15">
        <f>PRODUCT(Y$4:Y536)</f>
        <v>0.79612279514996154</v>
      </c>
      <c r="AD537" s="15">
        <f>PRODUCT(AA$4:AA536)</f>
        <v>0.59411366124140519</v>
      </c>
      <c r="AE537" s="15">
        <f t="shared" si="653"/>
        <v>0.37985576148709482</v>
      </c>
      <c r="AF537" s="15">
        <f t="shared" si="654"/>
        <v>9.7276364111121921E-2</v>
      </c>
      <c r="AG537" s="15">
        <f t="shared" si="655"/>
        <v>2.9792331082937971E-3</v>
      </c>
      <c r="AH537" s="15">
        <f t="shared" si="656"/>
        <v>0.37020411979373485</v>
      </c>
      <c r="AI537" s="15">
        <f t="shared" si="665"/>
        <v>0.15266375460804843</v>
      </c>
      <c r="AJ537" s="15">
        <f t="shared" si="666"/>
        <v>3.7510300025731316E-3</v>
      </c>
      <c r="AK537" s="15">
        <f t="shared" si="657"/>
        <v>2.3625394619160734E-3</v>
      </c>
      <c r="AL537">
        <f>IF(AL536&gt;0,AL536+1,IF(AND(B537="January",C537&gt;=Personal!$G$28,F537&lt;=100,AL536=0),1,0))</f>
        <v>210</v>
      </c>
      <c r="AM537">
        <f t="shared" si="667"/>
        <v>1</v>
      </c>
    </row>
    <row r="538" spans="1:39" x14ac:dyDescent="0.2">
      <c r="A538">
        <f t="shared" si="658"/>
        <v>534</v>
      </c>
      <c r="B538" t="str">
        <f t="shared" si="678"/>
        <v>July</v>
      </c>
      <c r="C538">
        <f t="shared" si="650"/>
        <v>2067</v>
      </c>
      <c r="D538">
        <f t="shared" si="680"/>
        <v>206707</v>
      </c>
      <c r="E538">
        <f t="shared" ref="E538:F538" si="690">E526+1</f>
        <v>86</v>
      </c>
      <c r="F538">
        <f t="shared" si="690"/>
        <v>84</v>
      </c>
      <c r="G538" s="11">
        <f>G537*IF($B538="January",(1+IF(C538&gt;Personal!$L$18+1,Calculations!$B$14,Calculations!$B$13)),1)</f>
        <v>4212.4025893901062</v>
      </c>
      <c r="H538" s="11">
        <f>IF(AND(Career!$F$15="Yes",$E538=62,$E537=61),G538,H537*IF($B538="January",(1+IF(C538&gt;Personal!$L$18+1,Calculations!$C$14,Calculations!$C$13)),1))</f>
        <v>3329.2170922299802</v>
      </c>
      <c r="I538" s="11">
        <f>H538*(1-'Retiree Assumptions'!$F$8)</f>
        <v>2929.7110411623826</v>
      </c>
      <c r="J538" s="11"/>
      <c r="K538">
        <f>IF(OR(AND(L539=0,L538&gt;0,S538=0,S537&gt;0),AND(L538=0,L537&gt;0,S538&gt;0,S537&gt;0),AND(L527=0,L526&gt;0,S526=0),AND(B538="February",C538&gt;=Personal!$G$28,C538&lt;=Personal!$G$28+5,L537&gt;0),AND(B538="February",MOD(C538-Personal!$G$28,5)=0,L537&gt;0)),K537+1,K537)</f>
        <v>10</v>
      </c>
      <c r="L538">
        <f>IF(AND(C538&gt;=Personal!$G$28,MAX(L$5:L537)&lt;$AO$8,OR(S537&gt;0,S538&gt;0)),L537+1,0)</f>
        <v>0</v>
      </c>
      <c r="M538" t="str">
        <f>IF(AND(C538&gt;=Personal!$G$28,MAX(L$5:L537)&lt;$AO$8,OR(S537&gt;0,S538&gt;0)),L537+1,"")</f>
        <v/>
      </c>
      <c r="N538">
        <f t="shared" si="660"/>
        <v>2067</v>
      </c>
      <c r="O538">
        <f t="shared" si="661"/>
        <v>84</v>
      </c>
      <c r="P538" s="11">
        <f t="shared" si="669"/>
        <v>35156.532493948587</v>
      </c>
      <c r="Q538" s="11">
        <f>$AD538*I538/(Calculations!$C$18^(A538-1+Calculations!$B$1/30))</f>
        <v>371.87010640567922</v>
      </c>
      <c r="R538" s="11">
        <f>IF(Q538=0,0,SUM(Q538:Q$1071)*I538/Q538)</f>
        <v>270335.35114589235</v>
      </c>
      <c r="S538" s="11">
        <f>IF(S537&gt;0,MAX((S537+I538/2)*(Calculations!$C$18-1)+S537-I538,0),IF(AND(Personal!$G$28=Valuation!C538,Personal!$G$28&gt;Valuation!C537),Personal!$G$26,0))</f>
        <v>0</v>
      </c>
      <c r="T538">
        <f t="shared" si="652"/>
        <v>2</v>
      </c>
      <c r="U538" s="11"/>
      <c r="V538" s="121">
        <f>VLOOKUP(E538,Rates2,5)*VLOOKUP(E538,Mort_Imp_Retirees,C538-'Mort Imp Cume'!$C$4+2)</f>
        <v>7.8616169428335613E-3</v>
      </c>
      <c r="W538" s="15">
        <f t="shared" si="662"/>
        <v>0.9921383830571664</v>
      </c>
      <c r="X538" s="121">
        <f>VLOOKUP(F538,Rates2,6)*VLOOKUP(F538,Mort_Imp_Survivors,C538-'Mort Imp Cume'!$C$4+2)</f>
        <v>2.3599196622316266E-3</v>
      </c>
      <c r="Y538" s="15">
        <f t="shared" si="663"/>
        <v>0.99764008033776841</v>
      </c>
      <c r="Z538" s="121">
        <f>VLOOKUP(F538,Rates2,7)*VLOOKUP(F538,Mort_Imp_Survivors,C538-'Mort Imp Cume'!$C$4+2)</f>
        <v>3.9602757051638926E-3</v>
      </c>
      <c r="AA538" s="15">
        <f t="shared" si="664"/>
        <v>0.99603972429483612</v>
      </c>
      <c r="AB538" s="68">
        <f>PRODUCT(W$4:W537)</f>
        <v>0.47338109559564362</v>
      </c>
      <c r="AC538" s="15">
        <f>PRODUCT(Y$4:Y537)</f>
        <v>0.79424400931213635</v>
      </c>
      <c r="AD538" s="15">
        <f>PRODUCT(AA$4:AA537)</f>
        <v>0.59176080734268488</v>
      </c>
      <c r="AE538" s="15">
        <f t="shared" si="653"/>
        <v>0.37598009929845566</v>
      </c>
      <c r="AF538" s="15">
        <f t="shared" si="654"/>
        <v>9.7400996297187944E-2</v>
      </c>
      <c r="AG538" s="15">
        <f t="shared" si="655"/>
        <v>2.9488360410918867E-3</v>
      </c>
      <c r="AH538" s="15">
        <f t="shared" si="656"/>
        <v>0.37171724252045796</v>
      </c>
      <c r="AI538" s="15">
        <f t="shared" si="665"/>
        <v>0.15490166188389848</v>
      </c>
      <c r="AJ538" s="15">
        <f t="shared" si="666"/>
        <v>3.7215408415518258E-3</v>
      </c>
      <c r="AK538" s="15">
        <f t="shared" si="657"/>
        <v>2.3593855936865091E-3</v>
      </c>
      <c r="AL538">
        <f>IF(AL537&gt;0,AL537+1,IF(AND(B538="January",C538&gt;=Personal!$G$28,F538&lt;=100,AL537=0),1,0))</f>
        <v>211</v>
      </c>
      <c r="AM538">
        <f t="shared" si="667"/>
        <v>1</v>
      </c>
    </row>
    <row r="539" spans="1:39" x14ac:dyDescent="0.2">
      <c r="A539">
        <f t="shared" si="658"/>
        <v>535</v>
      </c>
      <c r="B539" t="str">
        <f t="shared" si="678"/>
        <v>August</v>
      </c>
      <c r="C539">
        <f t="shared" si="650"/>
        <v>2067</v>
      </c>
      <c r="D539">
        <f t="shared" si="680"/>
        <v>206708</v>
      </c>
      <c r="E539">
        <f t="shared" ref="E539:F539" si="691">E527+1</f>
        <v>86</v>
      </c>
      <c r="F539">
        <f t="shared" si="691"/>
        <v>84</v>
      </c>
      <c r="G539" s="11">
        <f>G538*IF($B539="January",(1+IF(C539&gt;Personal!$L$18+1,Calculations!$B$14,Calculations!$B$13)),1)</f>
        <v>4212.4025893901062</v>
      </c>
      <c r="H539" s="11">
        <f>IF(AND(Career!$F$15="Yes",$E539=62,$E538=61),G539,H538*IF($B539="January",(1+IF(C539&gt;Personal!$L$18+1,Calculations!$C$14,Calculations!$C$13)),1))</f>
        <v>3329.2170922299802</v>
      </c>
      <c r="I539" s="11">
        <f>H539*(1-'Retiree Assumptions'!$F$8)</f>
        <v>2929.7110411623826</v>
      </c>
      <c r="J539" s="11"/>
      <c r="K539">
        <f>IF(OR(AND(L540=0,L539&gt;0,S539=0,S538&gt;0),AND(L539=0,L538&gt;0,S539&gt;0,S538&gt;0),AND(L528=0,L527&gt;0,S527=0),AND(B539="February",C539&gt;=Personal!$G$28,C539&lt;=Personal!$G$28+5,L538&gt;0),AND(B539="February",MOD(C539-Personal!$G$28,5)=0,L538&gt;0)),K538+1,K538)</f>
        <v>10</v>
      </c>
      <c r="L539">
        <f>IF(AND(C539&gt;=Personal!$G$28,MAX(L$5:L538)&lt;$AO$8,OR(S538&gt;0,S539&gt;0)),L538+1,0)</f>
        <v>0</v>
      </c>
      <c r="M539" t="str">
        <f>IF(AND(C539&gt;=Personal!$G$28,MAX(L$5:L538)&lt;$AO$8,OR(S538&gt;0,S539&gt;0)),L538+1,"")</f>
        <v/>
      </c>
      <c r="N539">
        <f t="shared" si="660"/>
        <v>2067</v>
      </c>
      <c r="O539">
        <f t="shared" si="661"/>
        <v>84</v>
      </c>
      <c r="P539" s="11">
        <f t="shared" si="669"/>
        <v>35156.532493948587</v>
      </c>
      <c r="Q539" s="11">
        <f>$AD539*I539/(Calculations!$C$18^(A539-1+Calculations!$B$1/30))</f>
        <v>369.33112210528714</v>
      </c>
      <c r="R539" s="11">
        <f>IF(Q539=0,0,SUM(Q539:Q$1071)*I539/Q539)</f>
        <v>269243.93284917052</v>
      </c>
      <c r="S539" s="11">
        <f>IF(S538&gt;0,MAX((S538+I539/2)*(Calculations!$C$18-1)+S538-I539,0),IF(AND(Personal!$G$28=Valuation!C539,Personal!$G$28&gt;Valuation!C538),Personal!$G$26,0))</f>
        <v>0</v>
      </c>
      <c r="T539">
        <f t="shared" si="652"/>
        <v>2</v>
      </c>
      <c r="U539" s="11"/>
      <c r="V539" s="121">
        <f>VLOOKUP(E539,Rates2,5)*VLOOKUP(E539,Mort_Imp_Retirees,C539-'Mort Imp Cume'!$C$4+2)</f>
        <v>7.8616169428335613E-3</v>
      </c>
      <c r="W539" s="15">
        <f t="shared" si="662"/>
        <v>0.9921383830571664</v>
      </c>
      <c r="X539" s="121">
        <f>VLOOKUP(F539,Rates2,6)*VLOOKUP(F539,Mort_Imp_Survivors,C539-'Mort Imp Cume'!$C$4+2)</f>
        <v>2.3599196622316266E-3</v>
      </c>
      <c r="Y539" s="15">
        <f t="shared" si="663"/>
        <v>0.99764008033776841</v>
      </c>
      <c r="Z539" s="121">
        <f>VLOOKUP(F539,Rates2,7)*VLOOKUP(F539,Mort_Imp_Survivors,C539-'Mort Imp Cume'!$C$4+2)</f>
        <v>3.9602757051638926E-3</v>
      </c>
      <c r="AA539" s="15">
        <f t="shared" si="664"/>
        <v>0.99603972429483612</v>
      </c>
      <c r="AB539" s="68">
        <f>PRODUCT(W$4:W538)</f>
        <v>0.46965955475409177</v>
      </c>
      <c r="AC539" s="15">
        <f>PRODUCT(Y$4:Y538)</f>
        <v>0.79236965725795094</v>
      </c>
      <c r="AD539" s="15">
        <f>PRODUCT(AA$4:AA538)</f>
        <v>0.5894172713940975</v>
      </c>
      <c r="AE539" s="15">
        <f t="shared" si="653"/>
        <v>0.37214398042842156</v>
      </c>
      <c r="AF539" s="15">
        <f t="shared" si="654"/>
        <v>9.7515574325670235E-2</v>
      </c>
      <c r="AG539" s="15">
        <f t="shared" si="655"/>
        <v>2.9187491146748326E-3</v>
      </c>
      <c r="AH539" s="15">
        <f t="shared" si="656"/>
        <v>0.37319397579680552</v>
      </c>
      <c r="AI539" s="15">
        <f t="shared" si="665"/>
        <v>0.15714646944910265</v>
      </c>
      <c r="AJ539" s="15">
        <f t="shared" si="666"/>
        <v>3.6922835130184344E-3</v>
      </c>
      <c r="AK539" s="15">
        <f t="shared" si="657"/>
        <v>2.3561809322557845E-3</v>
      </c>
      <c r="AL539">
        <f>IF(AL538&gt;0,AL538+1,IF(AND(B539="January",C539&gt;=Personal!$G$28,F539&lt;=100,AL538=0),1,0))</f>
        <v>212</v>
      </c>
      <c r="AM539">
        <f t="shared" si="667"/>
        <v>1</v>
      </c>
    </row>
    <row r="540" spans="1:39" x14ac:dyDescent="0.2">
      <c r="A540">
        <f t="shared" si="658"/>
        <v>536</v>
      </c>
      <c r="B540" t="str">
        <f t="shared" si="678"/>
        <v>September</v>
      </c>
      <c r="C540">
        <f t="shared" si="650"/>
        <v>2067</v>
      </c>
      <c r="D540">
        <f t="shared" si="680"/>
        <v>206709</v>
      </c>
      <c r="E540">
        <f t="shared" ref="E540:F540" si="692">E528+1</f>
        <v>86</v>
      </c>
      <c r="F540">
        <f t="shared" si="692"/>
        <v>84</v>
      </c>
      <c r="G540" s="11">
        <f>G539*IF($B540="January",(1+IF(C540&gt;Personal!$L$18+1,Calculations!$B$14,Calculations!$B$13)),1)</f>
        <v>4212.4025893901062</v>
      </c>
      <c r="H540" s="11">
        <f>IF(AND(Career!$F$15="Yes",$E540=62,$E539=61),G540,H539*IF($B540="January",(1+IF(C540&gt;Personal!$L$18+1,Calculations!$C$14,Calculations!$C$13)),1))</f>
        <v>3329.2170922299802</v>
      </c>
      <c r="I540" s="11">
        <f>H540*(1-'Retiree Assumptions'!$F$8)</f>
        <v>2929.7110411623826</v>
      </c>
      <c r="J540" s="11"/>
      <c r="K540">
        <f>IF(OR(AND(L541=0,L540&gt;0,S540=0,S539&gt;0),AND(L540=0,L539&gt;0,S540&gt;0,S539&gt;0),AND(L529=0,L528&gt;0,S528=0),AND(B540="February",C540&gt;=Personal!$G$28,C540&lt;=Personal!$G$28+5,L539&gt;0),AND(B540="February",MOD(C540-Personal!$G$28,5)=0,L539&gt;0)),K539+1,K539)</f>
        <v>10</v>
      </c>
      <c r="L540">
        <f>IF(AND(C540&gt;=Personal!$G$28,MAX(L$5:L539)&lt;$AO$8,OR(S539&gt;0,S540&gt;0)),L539+1,0)</f>
        <v>0</v>
      </c>
      <c r="M540" t="str">
        <f>IF(AND(C540&gt;=Personal!$G$28,MAX(L$5:L539)&lt;$AO$8,OR(S539&gt;0,S540&gt;0)),L539+1,"")</f>
        <v/>
      </c>
      <c r="N540">
        <f t="shared" si="660"/>
        <v>2067</v>
      </c>
      <c r="O540">
        <f t="shared" si="661"/>
        <v>84</v>
      </c>
      <c r="P540" s="11">
        <f t="shared" si="669"/>
        <v>35156.532493948587</v>
      </c>
      <c r="Q540" s="11">
        <f>$AD540*I540/(Calculations!$C$18^(A540-1+Calculations!$B$1/30))</f>
        <v>366.80947300115457</v>
      </c>
      <c r="R540" s="11">
        <f>IF(Q540=0,0,SUM(Q540:Q$1071)*I540/Q540)</f>
        <v>268145.01154564891</v>
      </c>
      <c r="S540" s="11">
        <f>IF(S539&gt;0,MAX((S539+I540/2)*(Calculations!$C$18-1)+S539-I540,0),IF(AND(Personal!$G$28=Valuation!C540,Personal!$G$28&gt;Valuation!C539),Personal!$G$26,0))</f>
        <v>0</v>
      </c>
      <c r="T540">
        <f t="shared" si="652"/>
        <v>2</v>
      </c>
      <c r="U540" s="11"/>
      <c r="V540" s="121">
        <f>VLOOKUP(E540,Rates2,5)*VLOOKUP(E540,Mort_Imp_Retirees,C540-'Mort Imp Cume'!$C$4+2)</f>
        <v>7.8616169428335613E-3</v>
      </c>
      <c r="W540" s="15">
        <f t="shared" si="662"/>
        <v>0.9921383830571664</v>
      </c>
      <c r="X540" s="121">
        <f>VLOOKUP(F540,Rates2,6)*VLOOKUP(F540,Mort_Imp_Survivors,C540-'Mort Imp Cume'!$C$4+2)</f>
        <v>2.3599196622316266E-3</v>
      </c>
      <c r="Y540" s="15">
        <f t="shared" si="663"/>
        <v>0.99764008033776841</v>
      </c>
      <c r="Z540" s="121">
        <f>VLOOKUP(F540,Rates2,7)*VLOOKUP(F540,Mort_Imp_Survivors,C540-'Mort Imp Cume'!$C$4+2)</f>
        <v>3.9602757051638926E-3</v>
      </c>
      <c r="AA540" s="15">
        <f t="shared" si="664"/>
        <v>0.99603972429483612</v>
      </c>
      <c r="AB540" s="68">
        <f>PRODUCT(W$4:W539)</f>
        <v>0.46596727124107329</v>
      </c>
      <c r="AC540" s="15">
        <f>PRODUCT(Y$4:Y539)</f>
        <v>0.79049972852403216</v>
      </c>
      <c r="AD540" s="15">
        <f>PRODUCT(AA$4:AA539)</f>
        <v>0.58708301649399142</v>
      </c>
      <c r="AE540" s="15">
        <f t="shared" si="653"/>
        <v>0.36834700141715249</v>
      </c>
      <c r="AF540" s="15">
        <f t="shared" si="654"/>
        <v>9.7620269823920788E-2</v>
      </c>
      <c r="AG540" s="15">
        <f t="shared" si="655"/>
        <v>2.8889691646812247E-3</v>
      </c>
      <c r="AH540" s="15">
        <f t="shared" si="656"/>
        <v>0.37463477387581873</v>
      </c>
      <c r="AI540" s="15">
        <f t="shared" si="665"/>
        <v>0.15939795488310798</v>
      </c>
      <c r="AJ540" s="15">
        <f t="shared" si="666"/>
        <v>3.6632561943947435E-3</v>
      </c>
      <c r="AK540" s="15">
        <f t="shared" si="657"/>
        <v>2.3529263244583725E-3</v>
      </c>
      <c r="AL540">
        <f>IF(AL539&gt;0,AL539+1,IF(AND(B540="January",C540&gt;=Personal!$G$28,F540&lt;=100,AL539=0),1,0))</f>
        <v>213</v>
      </c>
      <c r="AM540">
        <f t="shared" si="667"/>
        <v>1</v>
      </c>
    </row>
    <row r="541" spans="1:39" x14ac:dyDescent="0.2">
      <c r="A541">
        <f t="shared" si="658"/>
        <v>537</v>
      </c>
      <c r="B541" t="str">
        <f t="shared" si="678"/>
        <v>October</v>
      </c>
      <c r="C541">
        <f t="shared" si="650"/>
        <v>2067</v>
      </c>
      <c r="D541">
        <f t="shared" si="680"/>
        <v>206710</v>
      </c>
      <c r="E541">
        <f t="shared" ref="E541:F541" si="693">E529+1</f>
        <v>86</v>
      </c>
      <c r="F541">
        <f t="shared" si="693"/>
        <v>84</v>
      </c>
      <c r="G541" s="11">
        <f>G540*IF($B541="January",(1+IF(C541&gt;Personal!$L$18+1,Calculations!$B$14,Calculations!$B$13)),1)</f>
        <v>4212.4025893901062</v>
      </c>
      <c r="H541" s="11">
        <f>IF(AND(Career!$F$15="Yes",$E541=62,$E540=61),G541,H540*IF($B541="January",(1+IF(C541&gt;Personal!$L$18+1,Calculations!$C$14,Calculations!$C$13)),1))</f>
        <v>3329.2170922299802</v>
      </c>
      <c r="I541" s="11">
        <f>H541*(1-'Retiree Assumptions'!$F$8)</f>
        <v>2929.7110411623826</v>
      </c>
      <c r="J541" s="11"/>
      <c r="K541">
        <f>IF(OR(AND(L542=0,L541&gt;0,S541=0,S540&gt;0),AND(L541=0,L540&gt;0,S541&gt;0,S540&gt;0),AND(L530=0,L529&gt;0,S529=0),AND(B541="February",C541&gt;=Personal!$G$28,C541&lt;=Personal!$G$28+5,L540&gt;0),AND(B541="February",MOD(C541-Personal!$G$28,5)=0,L540&gt;0)),K540+1,K540)</f>
        <v>10</v>
      </c>
      <c r="L541">
        <f>IF(AND(C541&gt;=Personal!$G$28,MAX(L$5:L540)&lt;$AO$8,OR(S540&gt;0,S541&gt;0)),L540+1,0)</f>
        <v>0</v>
      </c>
      <c r="M541" t="str">
        <f>IF(AND(C541&gt;=Personal!$G$28,MAX(L$5:L540)&lt;$AO$8,OR(S540&gt;0,S541&gt;0)),L540+1,"")</f>
        <v/>
      </c>
      <c r="N541">
        <f t="shared" si="660"/>
        <v>2067</v>
      </c>
      <c r="O541">
        <f t="shared" si="661"/>
        <v>84</v>
      </c>
      <c r="P541" s="11">
        <f t="shared" si="669"/>
        <v>35156.532493948587</v>
      </c>
      <c r="Q541" s="11">
        <f>$AD541*I541/(Calculations!$C$18^(A541-1+Calculations!$B$1/30))</f>
        <v>364.30504073531097</v>
      </c>
      <c r="R541" s="11">
        <f>IF(Q541=0,0,SUM(Q541:Q$1071)*I541/Q541)</f>
        <v>267038.53565555176</v>
      </c>
      <c r="S541" s="11">
        <f>IF(S540&gt;0,MAX((S540+I541/2)*(Calculations!$C$18-1)+S540-I541,0),IF(AND(Personal!$G$28=Valuation!C541,Personal!$G$28&gt;Valuation!C540),Personal!$G$26,0))</f>
        <v>0</v>
      </c>
      <c r="T541">
        <f t="shared" si="652"/>
        <v>2</v>
      </c>
      <c r="U541" s="11"/>
      <c r="V541" s="121">
        <f>VLOOKUP(E541,Rates2,5)*VLOOKUP(E541,Mort_Imp_Retirees,C541-'Mort Imp Cume'!$C$4+2)</f>
        <v>7.8616169428335613E-3</v>
      </c>
      <c r="W541" s="15">
        <f t="shared" si="662"/>
        <v>0.9921383830571664</v>
      </c>
      <c r="X541" s="121">
        <f>VLOOKUP(F541,Rates2,6)*VLOOKUP(F541,Mort_Imp_Survivors,C541-'Mort Imp Cume'!$C$4+2)</f>
        <v>2.3599196622316266E-3</v>
      </c>
      <c r="Y541" s="15">
        <f t="shared" si="663"/>
        <v>0.99764008033776841</v>
      </c>
      <c r="Z541" s="121">
        <f>VLOOKUP(F541,Rates2,7)*VLOOKUP(F541,Mort_Imp_Survivors,C541-'Mort Imp Cume'!$C$4+2)</f>
        <v>3.9602757051638926E-3</v>
      </c>
      <c r="AA541" s="15">
        <f t="shared" si="664"/>
        <v>0.99603972429483612</v>
      </c>
      <c r="AB541" s="68">
        <f>PRODUCT(W$4:W540)</f>
        <v>0.46230401504667851</v>
      </c>
      <c r="AC541" s="15">
        <f>PRODUCT(Y$4:Y540)</f>
        <v>0.78863421267169953</v>
      </c>
      <c r="AD541" s="15">
        <f>PRODUCT(AA$4:AA540)</f>
        <v>0.58475800588685589</v>
      </c>
      <c r="AE541" s="15">
        <f t="shared" si="653"/>
        <v>0.36458876292130282</v>
      </c>
      <c r="AF541" s="15">
        <f t="shared" si="654"/>
        <v>9.7715252125375671E-2</v>
      </c>
      <c r="AG541" s="15">
        <f t="shared" si="655"/>
        <v>2.8594930590355823E-3</v>
      </c>
      <c r="AH541" s="15">
        <f t="shared" si="656"/>
        <v>0.37604008604721001</v>
      </c>
      <c r="AI541" s="15">
        <f t="shared" si="665"/>
        <v>0.16165589890611148</v>
      </c>
      <c r="AJ541" s="15">
        <f t="shared" si="666"/>
        <v>3.6344570774309495E-3</v>
      </c>
      <c r="AK541" s="15">
        <f t="shared" si="657"/>
        <v>2.3496226071871929E-3</v>
      </c>
      <c r="AL541">
        <f>IF(AL540&gt;0,AL540+1,IF(AND(B541="January",C541&gt;=Personal!$G$28,F541&lt;=100,AL540=0),1,0))</f>
        <v>214</v>
      </c>
      <c r="AM541">
        <f t="shared" si="667"/>
        <v>1</v>
      </c>
    </row>
    <row r="542" spans="1:39" x14ac:dyDescent="0.2">
      <c r="A542">
        <f t="shared" si="658"/>
        <v>538</v>
      </c>
      <c r="B542" t="str">
        <f t="shared" si="678"/>
        <v>November</v>
      </c>
      <c r="C542">
        <f t="shared" si="650"/>
        <v>2067</v>
      </c>
      <c r="D542">
        <f t="shared" si="680"/>
        <v>206711</v>
      </c>
      <c r="E542">
        <f t="shared" ref="E542:F542" si="694">E530+1</f>
        <v>86</v>
      </c>
      <c r="F542">
        <f t="shared" si="694"/>
        <v>84</v>
      </c>
      <c r="G542" s="11">
        <f>G541*IF($B542="January",(1+IF(C542&gt;Personal!$L$18+1,Calculations!$B$14,Calculations!$B$13)),1)</f>
        <v>4212.4025893901062</v>
      </c>
      <c r="H542" s="11">
        <f>IF(AND(Career!$F$15="Yes",$E542=62,$E541=61),G542,H541*IF($B542="January",(1+IF(C542&gt;Personal!$L$18+1,Calculations!$C$14,Calculations!$C$13)),1))</f>
        <v>3329.2170922299802</v>
      </c>
      <c r="I542" s="11">
        <f>H542*(1-'Retiree Assumptions'!$F$8)</f>
        <v>2929.7110411623826</v>
      </c>
      <c r="J542" s="11"/>
      <c r="K542">
        <f>IF(OR(AND(L543=0,L542&gt;0,S542=0,S541&gt;0),AND(L542=0,L541&gt;0,S542&gt;0,S541&gt;0),AND(L531=0,L530&gt;0,S530=0),AND(B542="February",C542&gt;=Personal!$G$28,C542&lt;=Personal!$G$28+5,L541&gt;0),AND(B542="February",MOD(C542-Personal!$G$28,5)=0,L541&gt;0)),K541+1,K541)</f>
        <v>10</v>
      </c>
      <c r="L542">
        <f>IF(AND(C542&gt;=Personal!$G$28,MAX(L$5:L541)&lt;$AO$8,OR(S541&gt;0,S542&gt;0)),L541+1,0)</f>
        <v>0</v>
      </c>
      <c r="M542" t="str">
        <f>IF(AND(C542&gt;=Personal!$G$28,MAX(L$5:L541)&lt;$AO$8,OR(S541&gt;0,S542&gt;0)),L541+1,"")</f>
        <v/>
      </c>
      <c r="N542">
        <f t="shared" si="660"/>
        <v>2067</v>
      </c>
      <c r="O542">
        <f t="shared" si="661"/>
        <v>84</v>
      </c>
      <c r="P542" s="11">
        <f t="shared" si="669"/>
        <v>35156.532493948587</v>
      </c>
      <c r="Q542" s="11">
        <f>$AD542*I542/(Calculations!$C$18^(A542-1+Calculations!$B$1/30))</f>
        <v>361.81770775788789</v>
      </c>
      <c r="R542" s="11">
        <f>IF(Q542=0,0,SUM(Q542:Q$1071)*I542/Q542)</f>
        <v>265924.45324451552</v>
      </c>
      <c r="S542" s="11">
        <f>IF(S541&gt;0,MAX((S541+I542/2)*(Calculations!$C$18-1)+S541-I542,0),IF(AND(Personal!$G$28=Valuation!C542,Personal!$G$28&gt;Valuation!C541),Personal!$G$26,0))</f>
        <v>0</v>
      </c>
      <c r="T542">
        <f t="shared" si="652"/>
        <v>2</v>
      </c>
      <c r="U542" s="11"/>
      <c r="V542" s="121">
        <f>VLOOKUP(E542,Rates2,5)*VLOOKUP(E542,Mort_Imp_Retirees,C542-'Mort Imp Cume'!$C$4+2)</f>
        <v>7.8616169428335613E-3</v>
      </c>
      <c r="W542" s="15">
        <f t="shared" si="662"/>
        <v>0.9921383830571664</v>
      </c>
      <c r="X542" s="121">
        <f>VLOOKUP(F542,Rates2,6)*VLOOKUP(F542,Mort_Imp_Survivors,C542-'Mort Imp Cume'!$C$4+2)</f>
        <v>2.3599196622316266E-3</v>
      </c>
      <c r="Y542" s="15">
        <f t="shared" si="663"/>
        <v>0.99764008033776841</v>
      </c>
      <c r="Z542" s="121">
        <f>VLOOKUP(F542,Rates2,7)*VLOOKUP(F542,Mort_Imp_Survivors,C542-'Mort Imp Cume'!$C$4+2)</f>
        <v>3.9602757051638926E-3</v>
      </c>
      <c r="AA542" s="15">
        <f t="shared" si="664"/>
        <v>0.99603972429483612</v>
      </c>
      <c r="AB542" s="68">
        <f>PRODUCT(W$4:W541)</f>
        <v>0.45866955796924752</v>
      </c>
      <c r="AC542" s="15">
        <f>PRODUCT(Y$4:Y541)</f>
        <v>0.78677309928690708</v>
      </c>
      <c r="AD542" s="15">
        <f>PRODUCT(AA$4:AA541)</f>
        <v>0.58244220296274207</v>
      </c>
      <c r="AE542" s="15">
        <f t="shared" si="653"/>
        <v>0.36086886967202059</v>
      </c>
      <c r="AF542" s="15">
        <f t="shared" si="654"/>
        <v>9.7800688297226962E-2</v>
      </c>
      <c r="AG542" s="15">
        <f t="shared" si="655"/>
        <v>2.8303176976189389E-3</v>
      </c>
      <c r="AH542" s="15">
        <f t="shared" si="656"/>
        <v>0.37741035668930512</v>
      </c>
      <c r="AI542" s="15">
        <f t="shared" si="665"/>
        <v>0.16392008534144731</v>
      </c>
      <c r="AJ542" s="15">
        <f t="shared" si="666"/>
        <v>3.6058843680930167E-3</v>
      </c>
      <c r="AK542" s="15">
        <f t="shared" si="657"/>
        <v>2.3462706075001978E-3</v>
      </c>
      <c r="AL542">
        <f>IF(AL541&gt;0,AL541+1,IF(AND(B542="January",C542&gt;=Personal!$G$28,F542&lt;=100,AL541=0),1,0))</f>
        <v>215</v>
      </c>
      <c r="AM542">
        <f t="shared" si="667"/>
        <v>1</v>
      </c>
    </row>
    <row r="543" spans="1:39" x14ac:dyDescent="0.2">
      <c r="A543">
        <f t="shared" si="658"/>
        <v>539</v>
      </c>
      <c r="B543" t="str">
        <f t="shared" si="678"/>
        <v>December</v>
      </c>
      <c r="C543">
        <f t="shared" si="650"/>
        <v>2067</v>
      </c>
      <c r="D543">
        <f t="shared" si="680"/>
        <v>206712</v>
      </c>
      <c r="E543">
        <f t="shared" ref="E543:F543" si="695">E531+1</f>
        <v>86</v>
      </c>
      <c r="F543">
        <f t="shared" si="695"/>
        <v>84</v>
      </c>
      <c r="G543" s="11">
        <f>G542*IF($B543="January",(1+IF(C543&gt;Personal!$L$18+1,Calculations!$B$14,Calculations!$B$13)),1)</f>
        <v>4212.4025893901062</v>
      </c>
      <c r="H543" s="11">
        <f>IF(AND(Career!$F$15="Yes",$E543=62,$E542=61),G543,H542*IF($B543="January",(1+IF(C543&gt;Personal!$L$18+1,Calculations!$C$14,Calculations!$C$13)),1))</f>
        <v>3329.2170922299802</v>
      </c>
      <c r="I543" s="11">
        <f>H543*(1-'Retiree Assumptions'!$F$8)</f>
        <v>2929.7110411623826</v>
      </c>
      <c r="J543" s="11"/>
      <c r="K543">
        <f>IF(OR(AND(L544=0,L543&gt;0,S543=0,S542&gt;0),AND(L543=0,L542&gt;0,S543&gt;0,S542&gt;0),AND(L532=0,L531&gt;0,S531=0),AND(B543="February",C543&gt;=Personal!$G$28,C543&lt;=Personal!$G$28+5,L542&gt;0),AND(B543="February",MOD(C543-Personal!$G$28,5)=0,L542&gt;0)),K542+1,K542)</f>
        <v>10</v>
      </c>
      <c r="L543">
        <f>IF(AND(C543&gt;=Personal!$G$28,MAX(L$5:L542)&lt;$AO$8,OR(S542&gt;0,S543&gt;0)),L542+1,0)</f>
        <v>0</v>
      </c>
      <c r="M543" t="str">
        <f>IF(AND(C543&gt;=Personal!$G$28,MAX(L$5:L542)&lt;$AO$8,OR(S542&gt;0,S543&gt;0)),L542+1,"")</f>
        <v/>
      </c>
      <c r="N543">
        <f t="shared" si="660"/>
        <v>2067</v>
      </c>
      <c r="O543">
        <f t="shared" si="661"/>
        <v>84</v>
      </c>
      <c r="P543" s="11">
        <f t="shared" si="669"/>
        <v>35156.532493948587</v>
      </c>
      <c r="Q543" s="11">
        <f>$AD543*I543/(Calculations!$C$18^(A543-1+Calculations!$B$1/30))</f>
        <v>359.34735732160146</v>
      </c>
      <c r="R543" s="11">
        <f>IF(Q543=0,0,SUM(Q543:Q$1071)*I543/Q543)</f>
        <v>264802.71202115144</v>
      </c>
      <c r="S543" s="11">
        <f>IF(S542&gt;0,MAX((S542+I543/2)*(Calculations!$C$18-1)+S542-I543,0),IF(AND(Personal!$G$28=Valuation!C543,Personal!$G$28&gt;Valuation!C542),Personal!$G$26,0))</f>
        <v>0</v>
      </c>
      <c r="T543">
        <f t="shared" si="652"/>
        <v>2</v>
      </c>
      <c r="U543" s="11"/>
      <c r="V543" s="121">
        <f>VLOOKUP(E543,Rates2,5)*VLOOKUP(E543,Mort_Imp_Retirees,C543-'Mort Imp Cume'!$C$4+2)</f>
        <v>7.8616169428335613E-3</v>
      </c>
      <c r="W543" s="15">
        <f t="shared" si="662"/>
        <v>0.9921383830571664</v>
      </c>
      <c r="X543" s="121">
        <f>VLOOKUP(F543,Rates2,6)*VLOOKUP(F543,Mort_Imp_Survivors,C543-'Mort Imp Cume'!$C$4+2)</f>
        <v>2.3599196622316266E-3</v>
      </c>
      <c r="Y543" s="15">
        <f t="shared" si="663"/>
        <v>0.99764008033776841</v>
      </c>
      <c r="Z543" s="121">
        <f>VLOOKUP(F543,Rates2,7)*VLOOKUP(F543,Mort_Imp_Survivors,C543-'Mort Imp Cume'!$C$4+2)</f>
        <v>3.9602757051638926E-3</v>
      </c>
      <c r="AA543" s="15">
        <f t="shared" si="664"/>
        <v>0.99603972429483612</v>
      </c>
      <c r="AB543" s="68">
        <f>PRODUCT(W$4:W542)</f>
        <v>0.45506367360115446</v>
      </c>
      <c r="AC543" s="15">
        <f>PRODUCT(Y$4:Y542)</f>
        <v>0.78491637798018499</v>
      </c>
      <c r="AD543" s="15">
        <f>PRODUCT(AA$4:AA542)</f>
        <v>0.58013557125668658</v>
      </c>
      <c r="AE543" s="15">
        <f t="shared" si="653"/>
        <v>0.35718693043337529</v>
      </c>
      <c r="AF543" s="15">
        <f t="shared" si="654"/>
        <v>9.7876743167779182E-2</v>
      </c>
      <c r="AG543" s="15">
        <f t="shared" si="655"/>
        <v>2.8014400119427915E-3</v>
      </c>
      <c r="AH543" s="15">
        <f t="shared" si="656"/>
        <v>0.37874602532045015</v>
      </c>
      <c r="AI543" s="15">
        <f t="shared" si="665"/>
        <v>0.16619030107839544</v>
      </c>
      <c r="AJ543" s="15">
        <f t="shared" si="666"/>
        <v>3.5775362864509173E-3</v>
      </c>
      <c r="AK543" s="15">
        <f t="shared" si="657"/>
        <v>2.3428711427258501E-3</v>
      </c>
      <c r="AL543">
        <f>IF(AL542&gt;0,AL542+1,IF(AND(B543="January",C543&gt;=Personal!$G$28,F543&lt;=100,AL542=0),1,0))</f>
        <v>216</v>
      </c>
      <c r="AM543">
        <f t="shared" si="667"/>
        <v>1</v>
      </c>
    </row>
    <row r="544" spans="1:39" x14ac:dyDescent="0.2">
      <c r="A544">
        <f t="shared" si="658"/>
        <v>540</v>
      </c>
      <c r="B544" t="str">
        <f t="shared" si="678"/>
        <v>January</v>
      </c>
      <c r="C544">
        <f t="shared" si="650"/>
        <v>2068</v>
      </c>
      <c r="D544">
        <f t="shared" si="680"/>
        <v>206801</v>
      </c>
      <c r="E544">
        <f t="shared" ref="E544:F544" si="696">E532+1</f>
        <v>87</v>
      </c>
      <c r="F544">
        <f t="shared" si="696"/>
        <v>85</v>
      </c>
      <c r="G544" s="11">
        <f>G543*IF($B544="January",(1+IF(C544&gt;Personal!$L$18+1,Calculations!$B$14,Calculations!$B$13)),1)</f>
        <v>4317.7126541248581</v>
      </c>
      <c r="H544" s="11">
        <f>IF(AND(Career!$F$15="Yes",$E544=62,$E543=61),G544,H543*IF($B544="January",(1+IF(C544&gt;Personal!$L$18+1,Calculations!$C$14,Calculations!$C$13)),1))</f>
        <v>3379.1553486134294</v>
      </c>
      <c r="I544" s="11">
        <f>H544*(1-'Retiree Assumptions'!$F$8)</f>
        <v>2973.6567067798178</v>
      </c>
      <c r="J544" s="11"/>
      <c r="K544">
        <f>IF(OR(AND(L545=0,L544&gt;0,S544=0,S543&gt;0),AND(L544=0,L543&gt;0,S544&gt;0,S543&gt;0),AND(L533=0,L532&gt;0,S532=0),AND(B544="February",C544&gt;=Personal!$G$28,C544&lt;=Personal!$G$28+5,L543&gt;0),AND(B544="February",MOD(C544-Personal!$G$28,5)=0,L543&gt;0)),K543+1,K543)</f>
        <v>10</v>
      </c>
      <c r="L544">
        <f>IF(AND(C544&gt;=Personal!$G$28,MAX(L$5:L543)&lt;$AO$8,OR(S543&gt;0,S544&gt;0)),L543+1,0)</f>
        <v>0</v>
      </c>
      <c r="M544" t="str">
        <f>IF(AND(C544&gt;=Personal!$G$28,MAX(L$5:L543)&lt;$AO$8,OR(S543&gt;0,S544&gt;0)),L543+1,"")</f>
        <v/>
      </c>
      <c r="N544">
        <f t="shared" si="660"/>
        <v>2068</v>
      </c>
      <c r="O544">
        <f t="shared" si="661"/>
        <v>85</v>
      </c>
      <c r="P544" s="11">
        <f t="shared" si="669"/>
        <v>35683.880481357817</v>
      </c>
      <c r="Q544" s="11">
        <f>$AD544*I544/(Calculations!$C$18^(A544-1+Calculations!$B$1/30))</f>
        <v>362.2472815784169</v>
      </c>
      <c r="R544" s="11">
        <f>IF(Q544=0,0,SUM(Q544:Q$1071)*I544/Q544)</f>
        <v>263673.25933459151</v>
      </c>
      <c r="S544" s="11">
        <f>IF(S543&gt;0,MAX((S543+I544/2)*(Calculations!$C$18-1)+S543-I544,0),IF(AND(Personal!$G$28=Valuation!C544,Personal!$G$28&gt;Valuation!C543),Personal!$G$26,0))</f>
        <v>0</v>
      </c>
      <c r="T544">
        <f t="shared" si="652"/>
        <v>2</v>
      </c>
      <c r="U544" s="11"/>
      <c r="V544" s="121">
        <f>VLOOKUP(E544,Rates2,5)*VLOOKUP(E544,Mort_Imp_Retirees,C544-'Mort Imp Cume'!$C$4+2)</f>
        <v>8.9450031616433532E-3</v>
      </c>
      <c r="W544" s="15">
        <f t="shared" si="662"/>
        <v>0.99105499683835663</v>
      </c>
      <c r="X544" s="121">
        <f>VLOOKUP(F544,Rates2,6)*VLOOKUP(F544,Mort_Imp_Survivors,C544-'Mort Imp Cume'!$C$4+2)</f>
        <v>2.8371740652711475E-3</v>
      </c>
      <c r="Y544" s="15">
        <f t="shared" si="663"/>
        <v>0.99716282593472882</v>
      </c>
      <c r="Z544" s="121">
        <f>VLOOKUP(F544,Rates2,7)*VLOOKUP(F544,Mort_Imp_Survivors,C544-'Mort Imp Cume'!$C$4+2)</f>
        <v>4.484488526759583E-3</v>
      </c>
      <c r="AA544" s="15">
        <f t="shared" si="664"/>
        <v>0.99551551147324047</v>
      </c>
      <c r="AB544" s="68">
        <f>PRODUCT(W$4:W543)</f>
        <v>0.45148613731470355</v>
      </c>
      <c r="AC544" s="15">
        <f>PRODUCT(Y$4:Y543)</f>
        <v>0.7830640383865819</v>
      </c>
      <c r="AD544" s="15">
        <f>PRODUCT(AA$4:AA543)</f>
        <v>0.5778380744481374</v>
      </c>
      <c r="AE544" s="15">
        <f t="shared" si="653"/>
        <v>0.35354255796121059</v>
      </c>
      <c r="AF544" s="15">
        <f t="shared" si="654"/>
        <v>9.7943579353492946E-2</v>
      </c>
      <c r="AG544" s="15">
        <f t="shared" si="655"/>
        <v>3.1534669079771316E-3</v>
      </c>
      <c r="AH544" s="15">
        <f t="shared" si="656"/>
        <v>0.38004752664988894</v>
      </c>
      <c r="AI544" s="15">
        <f t="shared" si="665"/>
        <v>0.1684663360354075</v>
      </c>
      <c r="AJ544" s="15">
        <f t="shared" si="666"/>
        <v>4.0385449257181686E-3</v>
      </c>
      <c r="AK544" s="15">
        <f t="shared" si="657"/>
        <v>2.7073805493019517E-3</v>
      </c>
      <c r="AL544">
        <f>IF(AL543&gt;0,AL543+1,IF(AND(B544="January",C544&gt;=Personal!$G$28,F544&lt;=100,AL543=0),1,0))</f>
        <v>217</v>
      </c>
      <c r="AM544">
        <f t="shared" si="667"/>
        <v>1</v>
      </c>
    </row>
    <row r="545" spans="1:39" x14ac:dyDescent="0.2">
      <c r="A545">
        <f t="shared" si="658"/>
        <v>541</v>
      </c>
      <c r="B545" t="str">
        <f t="shared" si="678"/>
        <v>February</v>
      </c>
      <c r="C545">
        <f t="shared" si="650"/>
        <v>2068</v>
      </c>
      <c r="D545">
        <f t="shared" si="680"/>
        <v>206802</v>
      </c>
      <c r="E545">
        <f t="shared" ref="E545:F545" si="697">E533+1</f>
        <v>87</v>
      </c>
      <c r="F545">
        <f t="shared" si="697"/>
        <v>85</v>
      </c>
      <c r="G545" s="11">
        <f>G544*IF($B545="January",(1+IF(C545&gt;Personal!$L$18+1,Calculations!$B$14,Calculations!$B$13)),1)</f>
        <v>4317.7126541248581</v>
      </c>
      <c r="H545" s="11">
        <f>IF(AND(Career!$F$15="Yes",$E545=62,$E544=61),G545,H544*IF($B545="January",(1+IF(C545&gt;Personal!$L$18+1,Calculations!$C$14,Calculations!$C$13)),1))</f>
        <v>3379.1553486134294</v>
      </c>
      <c r="I545" s="11">
        <f>H545*(1-'Retiree Assumptions'!$F$8)</f>
        <v>2973.6567067798178</v>
      </c>
      <c r="J545" s="11"/>
      <c r="K545">
        <f>IF(OR(AND(L546=0,L545&gt;0,S545=0,S544&gt;0),AND(L545=0,L544&gt;0,S545&gt;0,S544&gt;0),AND(L534=0,L533&gt;0,S533=0),AND(B545="February",C545&gt;=Personal!$G$28,C545&lt;=Personal!$G$28+5,L544&gt;0),AND(B545="February",MOD(C545-Personal!$G$28,5)=0,L544&gt;0)),K544+1,K544)</f>
        <v>10</v>
      </c>
      <c r="L545">
        <f>IF(AND(C545&gt;=Personal!$G$28,MAX(L$5:L544)&lt;$AO$8,OR(S544&gt;0,S545&gt;0)),L544+1,0)</f>
        <v>0</v>
      </c>
      <c r="M545" t="str">
        <f>IF(AND(C545&gt;=Personal!$G$28,MAX(L$5:L544)&lt;$AO$8,OR(S544&gt;0,S545&gt;0)),L544+1,"")</f>
        <v/>
      </c>
      <c r="N545">
        <f t="shared" si="660"/>
        <v>2068</v>
      </c>
      <c r="O545">
        <f t="shared" si="661"/>
        <v>85</v>
      </c>
      <c r="P545" s="11">
        <f t="shared" si="669"/>
        <v>35683.880481357817</v>
      </c>
      <c r="Q545" s="11">
        <f>$AD545*I545/(Calculations!$C$18^(A545-1+Calculations!$B$1/30))</f>
        <v>359.58465016627849</v>
      </c>
      <c r="R545" s="11">
        <f>IF(Q545=0,0,SUM(Q545:Q$1071)*I545/Q545)</f>
        <v>262630.01581638312</v>
      </c>
      <c r="S545" s="11">
        <f>IF(S544&gt;0,MAX((S544+I545/2)*(Calculations!$C$18-1)+S544-I545,0),IF(AND(Personal!$G$28=Valuation!C545,Personal!$G$28&gt;Valuation!C544),Personal!$G$26,0))</f>
        <v>0</v>
      </c>
      <c r="T545">
        <f t="shared" si="652"/>
        <v>2</v>
      </c>
      <c r="U545" s="11"/>
      <c r="V545" s="121">
        <f>VLOOKUP(E545,Rates2,5)*VLOOKUP(E545,Mort_Imp_Retirees,C545-'Mort Imp Cume'!$C$4+2)</f>
        <v>8.9450031616433532E-3</v>
      </c>
      <c r="W545" s="15">
        <f t="shared" si="662"/>
        <v>0.99105499683835663</v>
      </c>
      <c r="X545" s="121">
        <f>VLOOKUP(F545,Rates2,6)*VLOOKUP(F545,Mort_Imp_Survivors,C545-'Mort Imp Cume'!$C$4+2)</f>
        <v>2.8371740652711475E-3</v>
      </c>
      <c r="Y545" s="15">
        <f t="shared" si="663"/>
        <v>0.99716282593472882</v>
      </c>
      <c r="Z545" s="121">
        <f>VLOOKUP(F545,Rates2,7)*VLOOKUP(F545,Mort_Imp_Survivors,C545-'Mort Imp Cume'!$C$4+2)</f>
        <v>4.484488526759583E-3</v>
      </c>
      <c r="AA545" s="15">
        <f t="shared" si="664"/>
        <v>0.99551551147324047</v>
      </c>
      <c r="AB545" s="68">
        <f>PRODUCT(W$4:W544)</f>
        <v>0.44744759238898535</v>
      </c>
      <c r="AC545" s="15">
        <f>PRODUCT(Y$4:Y544)</f>
        <v>0.78084234940542496</v>
      </c>
      <c r="AD545" s="15">
        <f>PRODUCT(AA$4:AA544)</f>
        <v>0.5752467662329499</v>
      </c>
      <c r="AE545" s="15">
        <f t="shared" si="653"/>
        <v>0.34938602927681628</v>
      </c>
      <c r="AF545" s="15">
        <f t="shared" si="654"/>
        <v>9.8061563112169084E-2</v>
      </c>
      <c r="AG545" s="15">
        <f t="shared" si="655"/>
        <v>3.1163922323457663E-3</v>
      </c>
      <c r="AH545" s="15">
        <f t="shared" si="656"/>
        <v>0.38149667478498134</v>
      </c>
      <c r="AI545" s="15">
        <f t="shared" si="665"/>
        <v>0.17105573282603331</v>
      </c>
      <c r="AJ545" s="15">
        <f t="shared" si="666"/>
        <v>4.0024201285891806E-3</v>
      </c>
      <c r="AK545" s="15">
        <f t="shared" si="657"/>
        <v>2.7020864421024296E-3</v>
      </c>
      <c r="AL545">
        <f>IF(AL544&gt;0,AL544+1,IF(AND(B545="January",C545&gt;=Personal!$G$28,F545&lt;=100,AL544=0),1,0))</f>
        <v>218</v>
      </c>
      <c r="AM545">
        <f t="shared" si="667"/>
        <v>1</v>
      </c>
    </row>
    <row r="546" spans="1:39" x14ac:dyDescent="0.2">
      <c r="A546">
        <f t="shared" si="658"/>
        <v>542</v>
      </c>
      <c r="B546" t="str">
        <f t="shared" si="678"/>
        <v>March</v>
      </c>
      <c r="C546">
        <f t="shared" si="650"/>
        <v>2068</v>
      </c>
      <c r="D546">
        <f t="shared" si="680"/>
        <v>206803</v>
      </c>
      <c r="E546">
        <f t="shared" ref="E546:F546" si="698">E534+1</f>
        <v>87</v>
      </c>
      <c r="F546">
        <f t="shared" si="698"/>
        <v>85</v>
      </c>
      <c r="G546" s="11">
        <f>G545*IF($B546="January",(1+IF(C546&gt;Personal!$L$18+1,Calculations!$B$14,Calculations!$B$13)),1)</f>
        <v>4317.7126541248581</v>
      </c>
      <c r="H546" s="11">
        <f>IF(AND(Career!$F$15="Yes",$E546=62,$E545=61),G546,H545*IF($B546="January",(1+IF(C546&gt;Personal!$L$18+1,Calculations!$C$14,Calculations!$C$13)),1))</f>
        <v>3379.1553486134294</v>
      </c>
      <c r="I546" s="11">
        <f>H546*(1-'Retiree Assumptions'!$F$8)</f>
        <v>2973.6567067798178</v>
      </c>
      <c r="J546" s="11"/>
      <c r="K546">
        <f>IF(OR(AND(L547=0,L546&gt;0,S546=0,S545&gt;0),AND(L546=0,L545&gt;0,S546&gt;0,S545&gt;0),AND(L535=0,L534&gt;0,S534=0),AND(B546="February",C546&gt;=Personal!$G$28,C546&lt;=Personal!$G$28+5,L545&gt;0),AND(B546="February",MOD(C546-Personal!$G$28,5)=0,L545&gt;0)),K545+1,K545)</f>
        <v>10</v>
      </c>
      <c r="L546">
        <f>IF(AND(C546&gt;=Personal!$G$28,MAX(L$5:L545)&lt;$AO$8,OR(S545&gt;0,S546&gt;0)),L545+1,0)</f>
        <v>0</v>
      </c>
      <c r="M546" t="str">
        <f>IF(AND(C546&gt;=Personal!$G$28,MAX(L$5:L545)&lt;$AO$8,OR(S545&gt;0,S546&gt;0)),L545+1,"")</f>
        <v/>
      </c>
      <c r="N546">
        <f t="shared" si="660"/>
        <v>2068</v>
      </c>
      <c r="O546">
        <f t="shared" si="661"/>
        <v>85</v>
      </c>
      <c r="P546" s="11">
        <f t="shared" si="669"/>
        <v>35683.880481357817</v>
      </c>
      <c r="Q546" s="11">
        <f>$AD546*I546/(Calculations!$C$18^(A546-1+Calculations!$B$1/30))</f>
        <v>356.94158993216519</v>
      </c>
      <c r="R546" s="11">
        <f>IF(Q546=0,0,SUM(Q546:Q$1071)*I546/Q546)</f>
        <v>261579.04734951293</v>
      </c>
      <c r="S546" s="11">
        <f>IF(S545&gt;0,MAX((S545+I546/2)*(Calculations!$C$18-1)+S545-I546,0),IF(AND(Personal!$G$28=Valuation!C546,Personal!$G$28&gt;Valuation!C545),Personal!$G$26,0))</f>
        <v>0</v>
      </c>
      <c r="T546">
        <f t="shared" si="652"/>
        <v>2</v>
      </c>
      <c r="U546" s="11"/>
      <c r="V546" s="121">
        <f>VLOOKUP(E546,Rates2,5)*VLOOKUP(E546,Mort_Imp_Retirees,C546-'Mort Imp Cume'!$C$4+2)</f>
        <v>8.9450031616433532E-3</v>
      </c>
      <c r="W546" s="15">
        <f t="shared" si="662"/>
        <v>0.99105499683835663</v>
      </c>
      <c r="X546" s="121">
        <f>VLOOKUP(F546,Rates2,6)*VLOOKUP(F546,Mort_Imp_Survivors,C546-'Mort Imp Cume'!$C$4+2)</f>
        <v>2.8371740652711475E-3</v>
      </c>
      <c r="Y546" s="15">
        <f t="shared" si="663"/>
        <v>0.99716282593472882</v>
      </c>
      <c r="Z546" s="121">
        <f>VLOOKUP(F546,Rates2,7)*VLOOKUP(F546,Mort_Imp_Survivors,C546-'Mort Imp Cume'!$C$4+2)</f>
        <v>4.484488526759583E-3</v>
      </c>
      <c r="AA546" s="15">
        <f t="shared" si="664"/>
        <v>0.99551551147324047</v>
      </c>
      <c r="AB546" s="68">
        <f>PRODUCT(W$4:W545)</f>
        <v>0.44344517226039615</v>
      </c>
      <c r="AC546" s="15">
        <f>PRODUCT(Y$4:Y545)</f>
        <v>0.77862696374262652</v>
      </c>
      <c r="AD546" s="15">
        <f>PRODUCT(AA$4:AA545)</f>
        <v>0.57266707870972267</v>
      </c>
      <c r="AE546" s="15">
        <f t="shared" si="653"/>
        <v>0.34527836806343826</v>
      </c>
      <c r="AF546" s="15">
        <f t="shared" si="654"/>
        <v>9.8166804196957905E-2</v>
      </c>
      <c r="AG546" s="15">
        <f t="shared" si="655"/>
        <v>3.0797534362125155E-3</v>
      </c>
      <c r="AH546" s="15">
        <f t="shared" si="656"/>
        <v>0.38290224955625696</v>
      </c>
      <c r="AI546" s="15">
        <f t="shared" si="665"/>
        <v>0.1736525781833469</v>
      </c>
      <c r="AJ546" s="15">
        <f t="shared" si="666"/>
        <v>3.9666184678847248E-3</v>
      </c>
      <c r="AK546" s="15">
        <f t="shared" si="657"/>
        <v>2.6967355761742017E-3</v>
      </c>
      <c r="AL546">
        <f>IF(AL545&gt;0,AL545+1,IF(AND(B546="January",C546&gt;=Personal!$G$28,F546&lt;=100,AL545=0),1,0))</f>
        <v>219</v>
      </c>
      <c r="AM546">
        <f t="shared" si="667"/>
        <v>1</v>
      </c>
    </row>
    <row r="547" spans="1:39" x14ac:dyDescent="0.2">
      <c r="A547">
        <f t="shared" si="658"/>
        <v>543</v>
      </c>
      <c r="B547" t="str">
        <f t="shared" si="678"/>
        <v>April</v>
      </c>
      <c r="C547">
        <f t="shared" si="650"/>
        <v>2068</v>
      </c>
      <c r="D547">
        <f t="shared" si="680"/>
        <v>206804</v>
      </c>
      <c r="E547">
        <f t="shared" ref="E547:F547" si="699">E535+1</f>
        <v>87</v>
      </c>
      <c r="F547">
        <f t="shared" si="699"/>
        <v>85</v>
      </c>
      <c r="G547" s="11">
        <f>G546*IF($B547="January",(1+IF(C547&gt;Personal!$L$18+1,Calculations!$B$14,Calculations!$B$13)),1)</f>
        <v>4317.7126541248581</v>
      </c>
      <c r="H547" s="11">
        <f>IF(AND(Career!$F$15="Yes",$E547=62,$E546=61),G547,H546*IF($B547="January",(1+IF(C547&gt;Personal!$L$18+1,Calculations!$C$14,Calculations!$C$13)),1))</f>
        <v>3379.1553486134294</v>
      </c>
      <c r="I547" s="11">
        <f>H547*(1-'Retiree Assumptions'!$F$8)</f>
        <v>2973.6567067798178</v>
      </c>
      <c r="J547" s="11"/>
      <c r="K547">
        <f>IF(OR(AND(L548=0,L547&gt;0,S547=0,S546&gt;0),AND(L547=0,L546&gt;0,S547&gt;0,S546&gt;0),AND(L536=0,L535&gt;0,S535=0),AND(B547="February",C547&gt;=Personal!$G$28,C547&lt;=Personal!$G$28+5,L546&gt;0),AND(B547="February",MOD(C547-Personal!$G$28,5)=0,L546&gt;0)),K546+1,K546)</f>
        <v>10</v>
      </c>
      <c r="L547">
        <f>IF(AND(C547&gt;=Personal!$G$28,MAX(L$5:L546)&lt;$AO$8,OR(S546&gt;0,S547&gt;0)),L546+1,0)</f>
        <v>0</v>
      </c>
      <c r="M547" t="str">
        <f>IF(AND(C547&gt;=Personal!$G$28,MAX(L$5:L546)&lt;$AO$8,OR(S546&gt;0,S547&gt;0)),L546+1,"")</f>
        <v/>
      </c>
      <c r="N547">
        <f t="shared" si="660"/>
        <v>2068</v>
      </c>
      <c r="O547">
        <f t="shared" si="661"/>
        <v>85</v>
      </c>
      <c r="P547" s="11">
        <f t="shared" si="669"/>
        <v>35683.880481357817</v>
      </c>
      <c r="Q547" s="11">
        <f>$AD547*I547/(Calculations!$C$18^(A547-1+Calculations!$B$1/30))</f>
        <v>354.31795702176538</v>
      </c>
      <c r="R547" s="11">
        <f>IF(Q547=0,0,SUM(Q547:Q$1071)*I547/Q547)</f>
        <v>260520.29673273233</v>
      </c>
      <c r="S547" s="11">
        <f>IF(S546&gt;0,MAX((S546+I547/2)*(Calculations!$C$18-1)+S546-I547,0),IF(AND(Personal!$G$28=Valuation!C547,Personal!$G$28&gt;Valuation!C546),Personal!$G$26,0))</f>
        <v>0</v>
      </c>
      <c r="T547">
        <f t="shared" si="652"/>
        <v>2</v>
      </c>
      <c r="U547" s="11"/>
      <c r="V547" s="121">
        <f>VLOOKUP(E547,Rates2,5)*VLOOKUP(E547,Mort_Imp_Retirees,C547-'Mort Imp Cume'!$C$4+2)</f>
        <v>8.9450031616433532E-3</v>
      </c>
      <c r="W547" s="15">
        <f t="shared" si="662"/>
        <v>0.99105499683835663</v>
      </c>
      <c r="X547" s="121">
        <f>VLOOKUP(F547,Rates2,6)*VLOOKUP(F547,Mort_Imp_Survivors,C547-'Mort Imp Cume'!$C$4+2)</f>
        <v>2.8371740652711475E-3</v>
      </c>
      <c r="Y547" s="15">
        <f t="shared" si="663"/>
        <v>0.99716282593472882</v>
      </c>
      <c r="Z547" s="121">
        <f>VLOOKUP(F547,Rates2,7)*VLOOKUP(F547,Mort_Imp_Survivors,C547-'Mort Imp Cume'!$C$4+2)</f>
        <v>4.484488526759583E-3</v>
      </c>
      <c r="AA547" s="15">
        <f t="shared" si="664"/>
        <v>0.99551551147324047</v>
      </c>
      <c r="AB547" s="68">
        <f>PRODUCT(W$4:W546)</f>
        <v>0.43947855379251144</v>
      </c>
      <c r="AC547" s="15">
        <f>PRODUCT(Y$4:Y546)</f>
        <v>0.77641786351457509</v>
      </c>
      <c r="AD547" s="15">
        <f>PRODUCT(AA$4:AA546)</f>
        <v>0.57009895976559599</v>
      </c>
      <c r="AE547" s="15">
        <f t="shared" si="653"/>
        <v>0.34121899979605702</v>
      </c>
      <c r="AF547" s="15">
        <f t="shared" si="654"/>
        <v>9.8259553996454446E-2</v>
      </c>
      <c r="AG547" s="15">
        <f t="shared" si="655"/>
        <v>3.0435453950298647E-3</v>
      </c>
      <c r="AH547" s="15">
        <f t="shared" si="656"/>
        <v>0.38426488224746402</v>
      </c>
      <c r="AI547" s="15">
        <f t="shared" si="665"/>
        <v>0.17625656396002443</v>
      </c>
      <c r="AJ547" s="15">
        <f t="shared" si="666"/>
        <v>3.9311370531484634E-3</v>
      </c>
      <c r="AK547" s="15">
        <f t="shared" si="657"/>
        <v>2.6913291524745084E-3</v>
      </c>
      <c r="AL547">
        <f>IF(AL546&gt;0,AL546+1,IF(AND(B547="January",C547&gt;=Personal!$G$28,F547&lt;=100,AL546=0),1,0))</f>
        <v>220</v>
      </c>
      <c r="AM547">
        <f t="shared" si="667"/>
        <v>1</v>
      </c>
    </row>
    <row r="548" spans="1:39" x14ac:dyDescent="0.2">
      <c r="A548">
        <f t="shared" si="658"/>
        <v>544</v>
      </c>
      <c r="B548" t="str">
        <f t="shared" si="678"/>
        <v>May</v>
      </c>
      <c r="C548">
        <f t="shared" si="650"/>
        <v>2068</v>
      </c>
      <c r="D548">
        <f t="shared" si="680"/>
        <v>206805</v>
      </c>
      <c r="E548">
        <f t="shared" ref="E548:F548" si="700">E536+1</f>
        <v>87</v>
      </c>
      <c r="F548">
        <f t="shared" si="700"/>
        <v>85</v>
      </c>
      <c r="G548" s="11">
        <f>G547*IF($B548="January",(1+IF(C548&gt;Personal!$L$18+1,Calculations!$B$14,Calculations!$B$13)),1)</f>
        <v>4317.7126541248581</v>
      </c>
      <c r="H548" s="11">
        <f>IF(AND(Career!$F$15="Yes",$E548=62,$E547=61),G548,H547*IF($B548="January",(1+IF(C548&gt;Personal!$L$18+1,Calculations!$C$14,Calculations!$C$13)),1))</f>
        <v>3379.1553486134294</v>
      </c>
      <c r="I548" s="11">
        <f>H548*(1-'Retiree Assumptions'!$F$8)</f>
        <v>2973.6567067798178</v>
      </c>
      <c r="J548" s="11"/>
      <c r="K548">
        <f>IF(OR(AND(L549=0,L548&gt;0,S548=0,S547&gt;0),AND(L548=0,L547&gt;0,S548&gt;0,S547&gt;0),AND(L537=0,L536&gt;0,S536=0),AND(B548="February",C548&gt;=Personal!$G$28,C548&lt;=Personal!$G$28+5,L547&gt;0),AND(B548="February",MOD(C548-Personal!$G$28,5)=0,L547&gt;0)),K547+1,K547)</f>
        <v>10</v>
      </c>
      <c r="L548">
        <f>IF(AND(C548&gt;=Personal!$G$28,MAX(L$5:L547)&lt;$AO$8,OR(S547&gt;0,S548&gt;0)),L547+1,0)</f>
        <v>0</v>
      </c>
      <c r="M548" t="str">
        <f>IF(AND(C548&gt;=Personal!$G$28,MAX(L$5:L547)&lt;$AO$8,OR(S547&gt;0,S548&gt;0)),L547+1,"")</f>
        <v/>
      </c>
      <c r="N548">
        <f t="shared" si="660"/>
        <v>2068</v>
      </c>
      <c r="O548">
        <f t="shared" si="661"/>
        <v>85</v>
      </c>
      <c r="P548" s="11">
        <f t="shared" si="669"/>
        <v>35683.880481357817</v>
      </c>
      <c r="Q548" s="11">
        <f>$AD548*I548/(Calculations!$C$18^(A548-1+Calculations!$B$1/30))</f>
        <v>351.71360863814152</v>
      </c>
      <c r="R548" s="11">
        <f>IF(Q548=0,0,SUM(Q548:Q$1071)*I548/Q548)</f>
        <v>259453.70634123249</v>
      </c>
      <c r="S548" s="11">
        <f>IF(S547&gt;0,MAX((S547+I548/2)*(Calculations!$C$18-1)+S547-I548,0),IF(AND(Personal!$G$28=Valuation!C548,Personal!$G$28&gt;Valuation!C547),Personal!$G$26,0))</f>
        <v>0</v>
      </c>
      <c r="T548">
        <f t="shared" si="652"/>
        <v>2</v>
      </c>
      <c r="U548" s="11"/>
      <c r="V548" s="121">
        <f>VLOOKUP(E548,Rates2,5)*VLOOKUP(E548,Mort_Imp_Retirees,C548-'Mort Imp Cume'!$C$4+2)</f>
        <v>8.9450031616433532E-3</v>
      </c>
      <c r="W548" s="15">
        <f t="shared" si="662"/>
        <v>0.99105499683835663</v>
      </c>
      <c r="X548" s="121">
        <f>VLOOKUP(F548,Rates2,6)*VLOOKUP(F548,Mort_Imp_Survivors,C548-'Mort Imp Cume'!$C$4+2)</f>
        <v>2.8371740652711475E-3</v>
      </c>
      <c r="Y548" s="15">
        <f t="shared" si="663"/>
        <v>0.99716282593472882</v>
      </c>
      <c r="Z548" s="121">
        <f>VLOOKUP(F548,Rates2,7)*VLOOKUP(F548,Mort_Imp_Survivors,C548-'Mort Imp Cume'!$C$4+2)</f>
        <v>4.484488526759583E-3</v>
      </c>
      <c r="AA548" s="15">
        <f t="shared" si="664"/>
        <v>0.99551551147324047</v>
      </c>
      <c r="AB548" s="68">
        <f>PRODUCT(W$4:W547)</f>
        <v>0.43554741673936298</v>
      </c>
      <c r="AC548" s="15">
        <f>PRODUCT(Y$4:Y547)</f>
        <v>0.77421503088839827</v>
      </c>
      <c r="AD548" s="15">
        <f>PRODUCT(AA$4:AA547)</f>
        <v>0.56754235752140958</v>
      </c>
      <c r="AE548" s="15">
        <f t="shared" si="653"/>
        <v>0.33720735670422797</v>
      </c>
      <c r="AF548" s="15">
        <f t="shared" si="654"/>
        <v>9.8340060035134999E-2</v>
      </c>
      <c r="AG548" s="15">
        <f t="shared" si="655"/>
        <v>3.007763044498572E-3</v>
      </c>
      <c r="AH548" s="15">
        <f t="shared" si="656"/>
        <v>0.38558519618681852</v>
      </c>
      <c r="AI548" s="15">
        <f t="shared" si="665"/>
        <v>0.17886738707381855</v>
      </c>
      <c r="AJ548" s="15">
        <f t="shared" si="666"/>
        <v>3.895973019779197E-3</v>
      </c>
      <c r="AK548" s="15">
        <f t="shared" si="657"/>
        <v>2.6858683554480027E-3</v>
      </c>
      <c r="AL548">
        <f>IF(AL547&gt;0,AL547+1,IF(AND(B548="January",C548&gt;=Personal!$G$28,F548&lt;=100,AL547=0),1,0))</f>
        <v>221</v>
      </c>
      <c r="AM548">
        <f t="shared" si="667"/>
        <v>1</v>
      </c>
    </row>
    <row r="549" spans="1:39" x14ac:dyDescent="0.2">
      <c r="A549">
        <f t="shared" si="658"/>
        <v>545</v>
      </c>
      <c r="B549" t="str">
        <f t="shared" si="678"/>
        <v>June</v>
      </c>
      <c r="C549">
        <f t="shared" si="650"/>
        <v>2068</v>
      </c>
      <c r="D549">
        <f t="shared" si="680"/>
        <v>206806</v>
      </c>
      <c r="E549">
        <f t="shared" ref="E549:F549" si="701">E537+1</f>
        <v>87</v>
      </c>
      <c r="F549">
        <f t="shared" si="701"/>
        <v>85</v>
      </c>
      <c r="G549" s="11">
        <f>G548*IF($B549="January",(1+IF(C549&gt;Personal!$L$18+1,Calculations!$B$14,Calculations!$B$13)),1)</f>
        <v>4317.7126541248581</v>
      </c>
      <c r="H549" s="11">
        <f>IF(AND(Career!$F$15="Yes",$E549=62,$E548=61),G549,H548*IF($B549="January",(1+IF(C549&gt;Personal!$L$18+1,Calculations!$C$14,Calculations!$C$13)),1))</f>
        <v>3379.1553486134294</v>
      </c>
      <c r="I549" s="11">
        <f>H549*(1-'Retiree Assumptions'!$F$8)</f>
        <v>2973.6567067798178</v>
      </c>
      <c r="J549" s="11"/>
      <c r="K549">
        <f>IF(OR(AND(L550=0,L549&gt;0,S549=0,S548&gt;0),AND(L549=0,L548&gt;0,S549&gt;0,S548&gt;0),AND(L538=0,L537&gt;0,S537=0),AND(B549="February",C549&gt;=Personal!$G$28,C549&lt;=Personal!$G$28+5,L548&gt;0),AND(B549="February",MOD(C549-Personal!$G$28,5)=0,L548&gt;0)),K548+1,K548)</f>
        <v>10</v>
      </c>
      <c r="L549">
        <f>IF(AND(C549&gt;=Personal!$G$28,MAX(L$5:L548)&lt;$AO$8,OR(S548&gt;0,S549&gt;0)),L548+1,0)</f>
        <v>0</v>
      </c>
      <c r="M549" t="str">
        <f>IF(AND(C549&gt;=Personal!$G$28,MAX(L$5:L548)&lt;$AO$8,OR(S548&gt;0,S549&gt;0)),L548+1,"")</f>
        <v/>
      </c>
      <c r="N549">
        <f t="shared" si="660"/>
        <v>2068</v>
      </c>
      <c r="O549">
        <f t="shared" si="661"/>
        <v>85</v>
      </c>
      <c r="P549" s="11">
        <f t="shared" si="669"/>
        <v>35683.880481357817</v>
      </c>
      <c r="Q549" s="11">
        <f>$AD549*I549/(Calculations!$C$18^(A549-1+Calculations!$B$1/30))</f>
        <v>349.12840303395876</v>
      </c>
      <c r="R549" s="11">
        <f>IF(Q549=0,0,SUM(Q549:Q$1071)*I549/Q549)</f>
        <v>258379.21812350725</v>
      </c>
      <c r="S549" s="11">
        <f>IF(S548&gt;0,MAX((S548+I549/2)*(Calculations!$C$18-1)+S548-I549,0),IF(AND(Personal!$G$28=Valuation!C549,Personal!$G$28&gt;Valuation!C548),Personal!$G$26,0))</f>
        <v>0</v>
      </c>
      <c r="T549">
        <f t="shared" si="652"/>
        <v>2</v>
      </c>
      <c r="U549" s="11"/>
      <c r="V549" s="121">
        <f>VLOOKUP(E549,Rates2,5)*VLOOKUP(E549,Mort_Imp_Retirees,C549-'Mort Imp Cume'!$C$4+2)</f>
        <v>8.9450031616433532E-3</v>
      </c>
      <c r="W549" s="15">
        <f t="shared" si="662"/>
        <v>0.99105499683835663</v>
      </c>
      <c r="X549" s="121">
        <f>VLOOKUP(F549,Rates2,6)*VLOOKUP(F549,Mort_Imp_Survivors,C549-'Mort Imp Cume'!$C$4+2)</f>
        <v>2.8371740652711475E-3</v>
      </c>
      <c r="Y549" s="15">
        <f t="shared" si="663"/>
        <v>0.99716282593472882</v>
      </c>
      <c r="Z549" s="121">
        <f>VLOOKUP(F549,Rates2,7)*VLOOKUP(F549,Mort_Imp_Survivors,C549-'Mort Imp Cume'!$C$4+2)</f>
        <v>4.484488526759583E-3</v>
      </c>
      <c r="AA549" s="15">
        <f t="shared" si="664"/>
        <v>0.99551551147324047</v>
      </c>
      <c r="AB549" s="68">
        <f>PRODUCT(W$4:W548)</f>
        <v>0.43165144371958375</v>
      </c>
      <c r="AC549" s="15">
        <f>PRODUCT(Y$4:Y548)</f>
        <v>0.77201844808181863</v>
      </c>
      <c r="AD549" s="15">
        <f>PRODUCT(AA$4:AA548)</f>
        <v>0.5649972203306548</v>
      </c>
      <c r="AE549" s="15">
        <f t="shared" si="653"/>
        <v>0.33324287769266953</v>
      </c>
      <c r="AF549" s="15">
        <f t="shared" si="654"/>
        <v>9.8408566026914224E-2</v>
      </c>
      <c r="AG549" s="15">
        <f t="shared" si="655"/>
        <v>2.9724013798593431E-3</v>
      </c>
      <c r="AH549" s="15">
        <f t="shared" si="656"/>
        <v>0.38686380684292898</v>
      </c>
      <c r="AI549" s="15">
        <f t="shared" si="665"/>
        <v>0.18148474943748727</v>
      </c>
      <c r="AJ549" s="15">
        <f t="shared" si="666"/>
        <v>3.8611235287995945E-3</v>
      </c>
      <c r="AK549" s="15">
        <f t="shared" si="657"/>
        <v>2.6803543532316174E-3</v>
      </c>
      <c r="AL549">
        <f>IF(AL548&gt;0,AL548+1,IF(AND(B549="January",C549&gt;=Personal!$G$28,F549&lt;=100,AL548=0),1,0))</f>
        <v>222</v>
      </c>
      <c r="AM549">
        <f t="shared" si="667"/>
        <v>1</v>
      </c>
    </row>
    <row r="550" spans="1:39" x14ac:dyDescent="0.2">
      <c r="A550">
        <f t="shared" si="658"/>
        <v>546</v>
      </c>
      <c r="B550" t="str">
        <f t="shared" si="678"/>
        <v>July</v>
      </c>
      <c r="C550">
        <f t="shared" si="650"/>
        <v>2068</v>
      </c>
      <c r="D550">
        <f t="shared" si="680"/>
        <v>206807</v>
      </c>
      <c r="E550">
        <f t="shared" ref="E550:F550" si="702">E538+1</f>
        <v>87</v>
      </c>
      <c r="F550">
        <f t="shared" si="702"/>
        <v>85</v>
      </c>
      <c r="G550" s="11">
        <f>G549*IF($B550="January",(1+IF(C550&gt;Personal!$L$18+1,Calculations!$B$14,Calculations!$B$13)),1)</f>
        <v>4317.7126541248581</v>
      </c>
      <c r="H550" s="11">
        <f>IF(AND(Career!$F$15="Yes",$E550=62,$E549=61),G550,H549*IF($B550="January",(1+IF(C550&gt;Personal!$L$18+1,Calculations!$C$14,Calculations!$C$13)),1))</f>
        <v>3379.1553486134294</v>
      </c>
      <c r="I550" s="11">
        <f>H550*(1-'Retiree Assumptions'!$F$8)</f>
        <v>2973.6567067798178</v>
      </c>
      <c r="J550" s="11"/>
      <c r="K550">
        <f>IF(OR(AND(L551=0,L550&gt;0,S550=0,S549&gt;0),AND(L550=0,L549&gt;0,S550&gt;0,S549&gt;0),AND(L539=0,L538&gt;0,S538=0),AND(B550="February",C550&gt;=Personal!$G$28,C550&lt;=Personal!$G$28+5,L549&gt;0),AND(B550="February",MOD(C550-Personal!$G$28,5)=0,L549&gt;0)),K549+1,K549)</f>
        <v>10</v>
      </c>
      <c r="L550">
        <f>IF(AND(C550&gt;=Personal!$G$28,MAX(L$5:L549)&lt;$AO$8,OR(S549&gt;0,S550&gt;0)),L549+1,0)</f>
        <v>0</v>
      </c>
      <c r="M550" t="str">
        <f>IF(AND(C550&gt;=Personal!$G$28,MAX(L$5:L549)&lt;$AO$8,OR(S549&gt;0,S550&gt;0)),L549+1,"")</f>
        <v/>
      </c>
      <c r="N550">
        <f t="shared" si="660"/>
        <v>2068</v>
      </c>
      <c r="O550">
        <f t="shared" si="661"/>
        <v>85</v>
      </c>
      <c r="P550" s="11">
        <f t="shared" si="669"/>
        <v>35683.880481357817</v>
      </c>
      <c r="Q550" s="11">
        <f>$AD550*I550/(Calculations!$C$18^(A550-1+Calculations!$B$1/30))</f>
        <v>346.5621995037697</v>
      </c>
      <c r="R550" s="11">
        <f>IF(Q550=0,0,SUM(Q550:Q$1071)*I550/Q550)</f>
        <v>257296.77359819444</v>
      </c>
      <c r="S550" s="11">
        <f>IF(S549&gt;0,MAX((S549+I550/2)*(Calculations!$C$18-1)+S549-I550,0),IF(AND(Personal!$G$28=Valuation!C550,Personal!$G$28&gt;Valuation!C549),Personal!$G$26,0))</f>
        <v>0</v>
      </c>
      <c r="T550">
        <f t="shared" si="652"/>
        <v>2</v>
      </c>
      <c r="U550" s="11"/>
      <c r="V550" s="121">
        <f>VLOOKUP(E550,Rates2,5)*VLOOKUP(E550,Mort_Imp_Retirees,C550-'Mort Imp Cume'!$C$4+2)</f>
        <v>8.9450031616433532E-3</v>
      </c>
      <c r="W550" s="15">
        <f t="shared" si="662"/>
        <v>0.99105499683835663</v>
      </c>
      <c r="X550" s="121">
        <f>VLOOKUP(F550,Rates2,6)*VLOOKUP(F550,Mort_Imp_Survivors,C550-'Mort Imp Cume'!$C$4+2)</f>
        <v>2.8371740652711475E-3</v>
      </c>
      <c r="Y550" s="15">
        <f t="shared" si="663"/>
        <v>0.99716282593472882</v>
      </c>
      <c r="Z550" s="121">
        <f>VLOOKUP(F550,Rates2,7)*VLOOKUP(F550,Mort_Imp_Survivors,C550-'Mort Imp Cume'!$C$4+2)</f>
        <v>4.484488526759583E-3</v>
      </c>
      <c r="AA550" s="15">
        <f t="shared" si="664"/>
        <v>0.99551551147324047</v>
      </c>
      <c r="AB550" s="68">
        <f>PRODUCT(W$4:W549)</f>
        <v>0.42779032019078417</v>
      </c>
      <c r="AC550" s="15">
        <f>PRODUCT(Y$4:Y549)</f>
        <v>0.76982809736300994</v>
      </c>
      <c r="AD550" s="15">
        <f>PRODUCT(AA$4:AA549)</f>
        <v>0.56246349677843099</v>
      </c>
      <c r="AE550" s="15">
        <f t="shared" si="653"/>
        <v>0.32932500826278421</v>
      </c>
      <c r="AF550" s="15">
        <f t="shared" si="654"/>
        <v>9.8465311927999968E-2</v>
      </c>
      <c r="AG550" s="15">
        <f t="shared" si="655"/>
        <v>2.9374554551928308E-3</v>
      </c>
      <c r="AH550" s="15">
        <f t="shared" si="656"/>
        <v>0.38810132191958269</v>
      </c>
      <c r="AI550" s="15">
        <f t="shared" si="665"/>
        <v>0.18410835788963309</v>
      </c>
      <c r="AJ550" s="15">
        <f t="shared" si="666"/>
        <v>3.8265857666269867E-3</v>
      </c>
      <c r="AK550" s="15">
        <f t="shared" si="657"/>
        <v>2.6747882978569739E-3</v>
      </c>
      <c r="AL550">
        <f>IF(AL549&gt;0,AL549+1,IF(AND(B550="January",C550&gt;=Personal!$G$28,F550&lt;=100,AL549=0),1,0))</f>
        <v>223</v>
      </c>
      <c r="AM550">
        <f t="shared" si="667"/>
        <v>1</v>
      </c>
    </row>
    <row r="551" spans="1:39" x14ac:dyDescent="0.2">
      <c r="A551">
        <f t="shared" si="658"/>
        <v>547</v>
      </c>
      <c r="B551" t="str">
        <f t="shared" si="678"/>
        <v>August</v>
      </c>
      <c r="C551">
        <f t="shared" si="650"/>
        <v>2068</v>
      </c>
      <c r="D551">
        <f t="shared" si="680"/>
        <v>206808</v>
      </c>
      <c r="E551">
        <f t="shared" ref="E551:F551" si="703">E539+1</f>
        <v>87</v>
      </c>
      <c r="F551">
        <f t="shared" si="703"/>
        <v>85</v>
      </c>
      <c r="G551" s="11">
        <f>G550*IF($B551="January",(1+IF(C551&gt;Personal!$L$18+1,Calculations!$B$14,Calculations!$B$13)),1)</f>
        <v>4317.7126541248581</v>
      </c>
      <c r="H551" s="11">
        <f>IF(AND(Career!$F$15="Yes",$E551=62,$E550=61),G551,H550*IF($B551="January",(1+IF(C551&gt;Personal!$L$18+1,Calculations!$C$14,Calculations!$C$13)),1))</f>
        <v>3379.1553486134294</v>
      </c>
      <c r="I551" s="11">
        <f>H551*(1-'Retiree Assumptions'!$F$8)</f>
        <v>2973.6567067798178</v>
      </c>
      <c r="J551" s="11"/>
      <c r="K551">
        <f>IF(OR(AND(L552=0,L551&gt;0,S551=0,S550&gt;0),AND(L551=0,L550&gt;0,S551&gt;0,S550&gt;0),AND(L540=0,L539&gt;0,S539=0),AND(B551="February",C551&gt;=Personal!$G$28,C551&lt;=Personal!$G$28+5,L550&gt;0),AND(B551="February",MOD(C551-Personal!$G$28,5)=0,L550&gt;0)),K550+1,K550)</f>
        <v>10</v>
      </c>
      <c r="L551">
        <f>IF(AND(C551&gt;=Personal!$G$28,MAX(L$5:L550)&lt;$AO$8,OR(S550&gt;0,S551&gt;0)),L550+1,0)</f>
        <v>0</v>
      </c>
      <c r="M551" t="str">
        <f>IF(AND(C551&gt;=Personal!$G$28,MAX(L$5:L550)&lt;$AO$8,OR(S550&gt;0,S551&gt;0)),L550+1,"")</f>
        <v/>
      </c>
      <c r="N551">
        <f t="shared" si="660"/>
        <v>2068</v>
      </c>
      <c r="O551">
        <f t="shared" si="661"/>
        <v>85</v>
      </c>
      <c r="P551" s="11">
        <f t="shared" si="669"/>
        <v>35683.880481357817</v>
      </c>
      <c r="Q551" s="11">
        <f>$AD551*I551/(Calculations!$C$18^(A551-1+Calculations!$B$1/30))</f>
        <v>344.01485837635602</v>
      </c>
      <c r="R551" s="11">
        <f>IF(Q551=0,0,SUM(Q551:Q$1071)*I551/Q551)</f>
        <v>256206.31385089245</v>
      </c>
      <c r="S551" s="11">
        <f>IF(S550&gt;0,MAX((S550+I551/2)*(Calculations!$C$18-1)+S550-I551,0),IF(AND(Personal!$G$28=Valuation!C551,Personal!$G$28&gt;Valuation!C550),Personal!$G$26,0))</f>
        <v>0</v>
      </c>
      <c r="T551">
        <f t="shared" si="652"/>
        <v>2</v>
      </c>
      <c r="U551" s="11"/>
      <c r="V551" s="121">
        <f>VLOOKUP(E551,Rates2,5)*VLOOKUP(E551,Mort_Imp_Retirees,C551-'Mort Imp Cume'!$C$4+2)</f>
        <v>8.9450031616433532E-3</v>
      </c>
      <c r="W551" s="15">
        <f t="shared" si="662"/>
        <v>0.99105499683835663</v>
      </c>
      <c r="X551" s="121">
        <f>VLOOKUP(F551,Rates2,6)*VLOOKUP(F551,Mort_Imp_Survivors,C551-'Mort Imp Cume'!$C$4+2)</f>
        <v>2.8371740652711475E-3</v>
      </c>
      <c r="Y551" s="15">
        <f t="shared" si="663"/>
        <v>0.99716282593472882</v>
      </c>
      <c r="Z551" s="121">
        <f>VLOOKUP(F551,Rates2,7)*VLOOKUP(F551,Mort_Imp_Survivors,C551-'Mort Imp Cume'!$C$4+2)</f>
        <v>4.484488526759583E-3</v>
      </c>
      <c r="AA551" s="15">
        <f t="shared" si="664"/>
        <v>0.99551551147324047</v>
      </c>
      <c r="AB551" s="68">
        <f>PRODUCT(W$4:W550)</f>
        <v>0.42396373442415719</v>
      </c>
      <c r="AC551" s="15">
        <f>PRODUCT(Y$4:Y550)</f>
        <v>0.76764396105045452</v>
      </c>
      <c r="AD551" s="15">
        <f>PRODUCT(AA$4:AA550)</f>
        <v>0.55994113568040704</v>
      </c>
      <c r="AE551" s="15">
        <f t="shared" si="653"/>
        <v>0.32545320043510295</v>
      </c>
      <c r="AF551" s="15">
        <f t="shared" si="654"/>
        <v>9.8510533989054225E-2</v>
      </c>
      <c r="AG551" s="15">
        <f t="shared" si="655"/>
        <v>2.9029203827278648E-3</v>
      </c>
      <c r="AH551" s="15">
        <f t="shared" si="656"/>
        <v>0.38929834144940689</v>
      </c>
      <c r="AI551" s="15">
        <f t="shared" si="665"/>
        <v>0.18673792412643597</v>
      </c>
      <c r="AJ551" s="15">
        <f t="shared" si="666"/>
        <v>3.7923569448462089E-3</v>
      </c>
      <c r="AK551" s="15">
        <f t="shared" si="657"/>
        <v>2.6691713254503664E-3</v>
      </c>
      <c r="AL551">
        <f>IF(AL550&gt;0,AL550+1,IF(AND(B551="January",C551&gt;=Personal!$G$28,F551&lt;=100,AL550=0),1,0))</f>
        <v>224</v>
      </c>
      <c r="AM551">
        <f t="shared" si="667"/>
        <v>1</v>
      </c>
    </row>
    <row r="552" spans="1:39" x14ac:dyDescent="0.2">
      <c r="A552">
        <f t="shared" si="658"/>
        <v>548</v>
      </c>
      <c r="B552" t="str">
        <f t="shared" si="678"/>
        <v>September</v>
      </c>
      <c r="C552">
        <f t="shared" si="650"/>
        <v>2068</v>
      </c>
      <c r="D552">
        <f t="shared" si="680"/>
        <v>206809</v>
      </c>
      <c r="E552">
        <f t="shared" ref="E552:F552" si="704">E540+1</f>
        <v>87</v>
      </c>
      <c r="F552">
        <f t="shared" si="704"/>
        <v>85</v>
      </c>
      <c r="G552" s="11">
        <f>G551*IF($B552="January",(1+IF(C552&gt;Personal!$L$18+1,Calculations!$B$14,Calculations!$B$13)),1)</f>
        <v>4317.7126541248581</v>
      </c>
      <c r="H552" s="11">
        <f>IF(AND(Career!$F$15="Yes",$E552=62,$E551=61),G552,H551*IF($B552="January",(1+IF(C552&gt;Personal!$L$18+1,Calculations!$C$14,Calculations!$C$13)),1))</f>
        <v>3379.1553486134294</v>
      </c>
      <c r="I552" s="11">
        <f>H552*(1-'Retiree Assumptions'!$F$8)</f>
        <v>2973.6567067798178</v>
      </c>
      <c r="J552" s="11"/>
      <c r="K552">
        <f>IF(OR(AND(L553=0,L552&gt;0,S552=0,S551&gt;0),AND(L552=0,L551&gt;0,S552&gt;0,S551&gt;0),AND(L541=0,L540&gt;0,S540=0),AND(B552="February",C552&gt;=Personal!$G$28,C552&lt;=Personal!$G$28+5,L551&gt;0),AND(B552="February",MOD(C552-Personal!$G$28,5)=0,L551&gt;0)),K551+1,K551)</f>
        <v>10</v>
      </c>
      <c r="L552">
        <f>IF(AND(C552&gt;=Personal!$G$28,MAX(L$5:L551)&lt;$AO$8,OR(S551&gt;0,S552&gt;0)),L551+1,0)</f>
        <v>0</v>
      </c>
      <c r="M552" t="str">
        <f>IF(AND(C552&gt;=Personal!$G$28,MAX(L$5:L551)&lt;$AO$8,OR(S551&gt;0,S552&gt;0)),L551+1,"")</f>
        <v/>
      </c>
      <c r="N552">
        <f t="shared" si="660"/>
        <v>2068</v>
      </c>
      <c r="O552">
        <f t="shared" si="661"/>
        <v>85</v>
      </c>
      <c r="P552" s="11">
        <f t="shared" si="669"/>
        <v>35683.880481357817</v>
      </c>
      <c r="Q552" s="11">
        <f>$AD552*I552/(Calculations!$C$18^(A552-1+Calculations!$B$1/30))</f>
        <v>341.48624100712681</v>
      </c>
      <c r="R552" s="11">
        <f>IF(Q552=0,0,SUM(Q552:Q$1071)*I552/Q552)</f>
        <v>255107.77953095367</v>
      </c>
      <c r="S552" s="11">
        <f>IF(S551&gt;0,MAX((S551+I552/2)*(Calculations!$C$18-1)+S551-I552,0),IF(AND(Personal!$G$28=Valuation!C552,Personal!$G$28&gt;Valuation!C551),Personal!$G$26,0))</f>
        <v>0</v>
      </c>
      <c r="T552">
        <f t="shared" si="652"/>
        <v>2</v>
      </c>
      <c r="U552" s="11"/>
      <c r="V552" s="121">
        <f>VLOOKUP(E552,Rates2,5)*VLOOKUP(E552,Mort_Imp_Retirees,C552-'Mort Imp Cume'!$C$4+2)</f>
        <v>8.9450031616433532E-3</v>
      </c>
      <c r="W552" s="15">
        <f t="shared" si="662"/>
        <v>0.99105499683835663</v>
      </c>
      <c r="X552" s="121">
        <f>VLOOKUP(F552,Rates2,6)*VLOOKUP(F552,Mort_Imp_Survivors,C552-'Mort Imp Cume'!$C$4+2)</f>
        <v>2.8371740652711475E-3</v>
      </c>
      <c r="Y552" s="15">
        <f t="shared" si="663"/>
        <v>0.99716282593472882</v>
      </c>
      <c r="Z552" s="121">
        <f>VLOOKUP(F552,Rates2,7)*VLOOKUP(F552,Mort_Imp_Survivors,C552-'Mort Imp Cume'!$C$4+2)</f>
        <v>4.484488526759583E-3</v>
      </c>
      <c r="AA552" s="15">
        <f t="shared" si="664"/>
        <v>0.99551551147324047</v>
      </c>
      <c r="AB552" s="68">
        <f>PRODUCT(W$4:W551)</f>
        <v>0.42017137747931099</v>
      </c>
      <c r="AC552" s="15">
        <f>PRODUCT(Y$4:Y551)</f>
        <v>0.76546602151280008</v>
      </c>
      <c r="AD552" s="15">
        <f>PRODUCT(AA$4:AA551)</f>
        <v>0.55743008608178757</v>
      </c>
      <c r="AE552" s="15">
        <f t="shared" si="653"/>
        <v>0.3216269126726411</v>
      </c>
      <c r="AF552" s="15">
        <f t="shared" si="654"/>
        <v>9.8544464806669882E-2</v>
      </c>
      <c r="AG552" s="15">
        <f t="shared" si="655"/>
        <v>2.8687913321578198E-3</v>
      </c>
      <c r="AH552" s="15">
        <f t="shared" si="656"/>
        <v>0.39045545788641839</v>
      </c>
      <c r="AI552" s="15">
        <f t="shared" si="665"/>
        <v>0.18937316463427062</v>
      </c>
      <c r="AJ552" s="15">
        <f t="shared" si="666"/>
        <v>3.7584342999844797E-3</v>
      </c>
      <c r="AK552" s="15">
        <f t="shared" si="657"/>
        <v>2.6635045564303485E-3</v>
      </c>
      <c r="AL552">
        <f>IF(AL551&gt;0,AL551+1,IF(AND(B552="January",C552&gt;=Personal!$G$28,F552&lt;=100,AL551=0),1,0))</f>
        <v>225</v>
      </c>
      <c r="AM552">
        <f t="shared" si="667"/>
        <v>1</v>
      </c>
    </row>
    <row r="553" spans="1:39" x14ac:dyDescent="0.2">
      <c r="A553">
        <f t="shared" si="658"/>
        <v>549</v>
      </c>
      <c r="B553" t="str">
        <f t="shared" si="678"/>
        <v>October</v>
      </c>
      <c r="C553">
        <f t="shared" si="650"/>
        <v>2068</v>
      </c>
      <c r="D553">
        <f t="shared" si="680"/>
        <v>206810</v>
      </c>
      <c r="E553">
        <f t="shared" ref="E553:F553" si="705">E541+1</f>
        <v>87</v>
      </c>
      <c r="F553">
        <f t="shared" si="705"/>
        <v>85</v>
      </c>
      <c r="G553" s="11">
        <f>G552*IF($B553="January",(1+IF(C553&gt;Personal!$L$18+1,Calculations!$B$14,Calculations!$B$13)),1)</f>
        <v>4317.7126541248581</v>
      </c>
      <c r="H553" s="11">
        <f>IF(AND(Career!$F$15="Yes",$E553=62,$E552=61),G553,H552*IF($B553="January",(1+IF(C553&gt;Personal!$L$18+1,Calculations!$C$14,Calculations!$C$13)),1))</f>
        <v>3379.1553486134294</v>
      </c>
      <c r="I553" s="11">
        <f>H553*(1-'Retiree Assumptions'!$F$8)</f>
        <v>2973.6567067798178</v>
      </c>
      <c r="J553" s="11"/>
      <c r="K553">
        <f>IF(OR(AND(L554=0,L553&gt;0,S553=0,S552&gt;0),AND(L553=0,L552&gt;0,S553&gt;0,S552&gt;0),AND(L542=0,L541&gt;0,S541=0),AND(B553="February",C553&gt;=Personal!$G$28,C553&lt;=Personal!$G$28+5,L552&gt;0),AND(B553="February",MOD(C553-Personal!$G$28,5)=0,L552&gt;0)),K552+1,K552)</f>
        <v>10</v>
      </c>
      <c r="L553">
        <f>IF(AND(C553&gt;=Personal!$G$28,MAX(L$5:L552)&lt;$AO$8,OR(S552&gt;0,S553&gt;0)),L552+1,0)</f>
        <v>0</v>
      </c>
      <c r="M553" t="str">
        <f>IF(AND(C553&gt;=Personal!$G$28,MAX(L$5:L552)&lt;$AO$8,OR(S552&gt;0,S553&gt;0)),L552+1,"")</f>
        <v/>
      </c>
      <c r="N553">
        <f t="shared" si="660"/>
        <v>2068</v>
      </c>
      <c r="O553">
        <f t="shared" si="661"/>
        <v>85</v>
      </c>
      <c r="P553" s="11">
        <f t="shared" si="669"/>
        <v>35683.880481357817</v>
      </c>
      <c r="Q553" s="11">
        <f>$AD553*I553/(Calculations!$C$18^(A553-1+Calculations!$B$1/30))</f>
        <v>338.97620977057267</v>
      </c>
      <c r="R553" s="11">
        <f>IF(Q553=0,0,SUM(Q553:Q$1071)*I553/Q553)</f>
        <v>254001.11084825435</v>
      </c>
      <c r="S553" s="11">
        <f>IF(S552&gt;0,MAX((S552+I553/2)*(Calculations!$C$18-1)+S552-I553,0),IF(AND(Personal!$G$28=Valuation!C553,Personal!$G$28&gt;Valuation!C552),Personal!$G$26,0))</f>
        <v>0</v>
      </c>
      <c r="T553">
        <f t="shared" si="652"/>
        <v>2</v>
      </c>
      <c r="U553" s="11"/>
      <c r="V553" s="121">
        <f>VLOOKUP(E553,Rates2,5)*VLOOKUP(E553,Mort_Imp_Retirees,C553-'Mort Imp Cume'!$C$4+2)</f>
        <v>8.9450031616433532E-3</v>
      </c>
      <c r="W553" s="15">
        <f t="shared" si="662"/>
        <v>0.99105499683835663</v>
      </c>
      <c r="X553" s="121">
        <f>VLOOKUP(F553,Rates2,6)*VLOOKUP(F553,Mort_Imp_Survivors,C553-'Mort Imp Cume'!$C$4+2)</f>
        <v>2.8371740652711475E-3</v>
      </c>
      <c r="Y553" s="15">
        <f t="shared" si="663"/>
        <v>0.99716282593472882</v>
      </c>
      <c r="Z553" s="121">
        <f>VLOOKUP(F553,Rates2,7)*VLOOKUP(F553,Mort_Imp_Survivors,C553-'Mort Imp Cume'!$C$4+2)</f>
        <v>4.484488526759583E-3</v>
      </c>
      <c r="AA553" s="15">
        <f t="shared" si="664"/>
        <v>0.99551551147324047</v>
      </c>
      <c r="AB553" s="68">
        <f>PRODUCT(W$4:W552)</f>
        <v>0.41641294317932648</v>
      </c>
      <c r="AC553" s="15">
        <f>PRODUCT(Y$4:Y552)</f>
        <v>0.76329426116871768</v>
      </c>
      <c r="AD553" s="15">
        <f>PRODUCT(AA$4:AA552)</f>
        <v>0.55493029725628318</v>
      </c>
      <c r="AE553" s="15">
        <f t="shared" si="653"/>
        <v>0.31784560980515519</v>
      </c>
      <c r="AF553" s="15">
        <f t="shared" si="654"/>
        <v>9.8567333374171257E-2</v>
      </c>
      <c r="AG553" s="15">
        <f t="shared" si="655"/>
        <v>2.8350635299650099E-3</v>
      </c>
      <c r="AH553" s="15">
        <f t="shared" si="656"/>
        <v>0.39157325619747396</v>
      </c>
      <c r="AI553" s="15">
        <f t="shared" si="665"/>
        <v>0.19201380062319962</v>
      </c>
      <c r="AJ553" s="15">
        <f t="shared" si="666"/>
        <v>3.7248150932882892E-3</v>
      </c>
      <c r="AK553" s="15">
        <f t="shared" si="657"/>
        <v>2.6577890957029419E-3</v>
      </c>
      <c r="AL553">
        <f>IF(AL552&gt;0,AL552+1,IF(AND(B553="January",C553&gt;=Personal!$G$28,F553&lt;=100,AL552=0),1,0))</f>
        <v>226</v>
      </c>
      <c r="AM553">
        <f t="shared" si="667"/>
        <v>1</v>
      </c>
    </row>
    <row r="554" spans="1:39" x14ac:dyDescent="0.2">
      <c r="A554">
        <f t="shared" si="658"/>
        <v>550</v>
      </c>
      <c r="B554" t="str">
        <f t="shared" si="678"/>
        <v>November</v>
      </c>
      <c r="C554">
        <f t="shared" si="650"/>
        <v>2068</v>
      </c>
      <c r="D554">
        <f t="shared" si="680"/>
        <v>206811</v>
      </c>
      <c r="E554">
        <f t="shared" ref="E554:F554" si="706">E542+1</f>
        <v>87</v>
      </c>
      <c r="F554">
        <f t="shared" si="706"/>
        <v>85</v>
      </c>
      <c r="G554" s="11">
        <f>G553*IF($B554="January",(1+IF(C554&gt;Personal!$L$18+1,Calculations!$B$14,Calculations!$B$13)),1)</f>
        <v>4317.7126541248581</v>
      </c>
      <c r="H554" s="11">
        <f>IF(AND(Career!$F$15="Yes",$E554=62,$E553=61),G554,H553*IF($B554="January",(1+IF(C554&gt;Personal!$L$18+1,Calculations!$C$14,Calculations!$C$13)),1))</f>
        <v>3379.1553486134294</v>
      </c>
      <c r="I554" s="11">
        <f>H554*(1-'Retiree Assumptions'!$F$8)</f>
        <v>2973.6567067798178</v>
      </c>
      <c r="J554" s="11"/>
      <c r="K554">
        <f>IF(OR(AND(L555=0,L554&gt;0,S554=0,S553&gt;0),AND(L554=0,L553&gt;0,S554&gt;0,S553&gt;0),AND(L543=0,L542&gt;0,S542=0),AND(B554="February",C554&gt;=Personal!$G$28,C554&lt;=Personal!$G$28+5,L553&gt;0),AND(B554="February",MOD(C554-Personal!$G$28,5)=0,L553&gt;0)),K553+1,K553)</f>
        <v>10</v>
      </c>
      <c r="L554">
        <f>IF(AND(C554&gt;=Personal!$G$28,MAX(L$5:L553)&lt;$AO$8,OR(S553&gt;0,S554&gt;0)),L553+1,0)</f>
        <v>0</v>
      </c>
      <c r="M554" t="str">
        <f>IF(AND(C554&gt;=Personal!$G$28,MAX(L$5:L553)&lt;$AO$8,OR(S553&gt;0,S554&gt;0)),L553+1,"")</f>
        <v/>
      </c>
      <c r="N554">
        <f t="shared" si="660"/>
        <v>2068</v>
      </c>
      <c r="O554">
        <f t="shared" si="661"/>
        <v>85</v>
      </c>
      <c r="P554" s="11">
        <f t="shared" si="669"/>
        <v>35683.880481357817</v>
      </c>
      <c r="Q554" s="11">
        <f>$AD554*I554/(Calculations!$C$18^(A554-1+Calculations!$B$1/30))</f>
        <v>336.48462805277484</v>
      </c>
      <c r="R554" s="11">
        <f>IF(Q554=0,0,SUM(Q554:Q$1071)*I554/Q554)</f>
        <v>252886.24756994023</v>
      </c>
      <c r="S554" s="11">
        <f>IF(S553&gt;0,MAX((S553+I554/2)*(Calculations!$C$18-1)+S553-I554,0),IF(AND(Personal!$G$28=Valuation!C554,Personal!$G$28&gt;Valuation!C553),Personal!$G$26,0))</f>
        <v>0</v>
      </c>
      <c r="T554">
        <f t="shared" si="652"/>
        <v>2</v>
      </c>
      <c r="U554" s="11"/>
      <c r="V554" s="121">
        <f>VLOOKUP(E554,Rates2,5)*VLOOKUP(E554,Mort_Imp_Retirees,C554-'Mort Imp Cume'!$C$4+2)</f>
        <v>8.9450031616433532E-3</v>
      </c>
      <c r="W554" s="15">
        <f t="shared" si="662"/>
        <v>0.99105499683835663</v>
      </c>
      <c r="X554" s="121">
        <f>VLOOKUP(F554,Rates2,6)*VLOOKUP(F554,Mort_Imp_Survivors,C554-'Mort Imp Cume'!$C$4+2)</f>
        <v>2.8371740652711475E-3</v>
      </c>
      <c r="Y554" s="15">
        <f t="shared" si="663"/>
        <v>0.99716282593472882</v>
      </c>
      <c r="Z554" s="121">
        <f>VLOOKUP(F554,Rates2,7)*VLOOKUP(F554,Mort_Imp_Survivors,C554-'Mort Imp Cume'!$C$4+2)</f>
        <v>4.484488526759583E-3</v>
      </c>
      <c r="AA554" s="15">
        <f t="shared" si="664"/>
        <v>0.99551551147324047</v>
      </c>
      <c r="AB554" s="68">
        <f>PRODUCT(W$4:W553)</f>
        <v>0.41268812808603816</v>
      </c>
      <c r="AC554" s="15">
        <f>PRODUCT(Y$4:Y553)</f>
        <v>0.76112866248675948</v>
      </c>
      <c r="AD554" s="15">
        <f>PRODUCT(AA$4:AA553)</f>
        <v>0.55244171870508607</v>
      </c>
      <c r="AE554" s="15">
        <f t="shared" si="653"/>
        <v>0.31410876295429069</v>
      </c>
      <c r="AF554" s="15">
        <f t="shared" si="654"/>
        <v>9.8579365131747462E-2</v>
      </c>
      <c r="AG554" s="15">
        <f t="shared" si="655"/>
        <v>2.8017322587530367E-3</v>
      </c>
      <c r="AH554" s="15">
        <f t="shared" si="656"/>
        <v>0.3926523139526355</v>
      </c>
      <c r="AI554" s="15">
        <f t="shared" si="665"/>
        <v>0.19465955796132633</v>
      </c>
      <c r="AJ554" s="15">
        <f t="shared" si="666"/>
        <v>3.6914966105022883E-3</v>
      </c>
      <c r="AK554" s="15">
        <f t="shared" si="657"/>
        <v>2.6520260328545117E-3</v>
      </c>
      <c r="AL554">
        <f>IF(AL553&gt;0,AL553+1,IF(AND(B554="January",C554&gt;=Personal!$G$28,F554&lt;=100,AL553=0),1,0))</f>
        <v>227</v>
      </c>
      <c r="AM554">
        <f t="shared" si="667"/>
        <v>1</v>
      </c>
    </row>
    <row r="555" spans="1:39" x14ac:dyDescent="0.2">
      <c r="A555">
        <f t="shared" si="658"/>
        <v>551</v>
      </c>
      <c r="B555" t="str">
        <f t="shared" si="678"/>
        <v>December</v>
      </c>
      <c r="C555">
        <f t="shared" si="650"/>
        <v>2068</v>
      </c>
      <c r="D555">
        <f t="shared" si="680"/>
        <v>206812</v>
      </c>
      <c r="E555">
        <f t="shared" ref="E555:F555" si="707">E543+1</f>
        <v>87</v>
      </c>
      <c r="F555">
        <f t="shared" si="707"/>
        <v>85</v>
      </c>
      <c r="G555" s="11">
        <f>G554*IF($B555="January",(1+IF(C555&gt;Personal!$L$18+1,Calculations!$B$14,Calculations!$B$13)),1)</f>
        <v>4317.7126541248581</v>
      </c>
      <c r="H555" s="11">
        <f>IF(AND(Career!$F$15="Yes",$E555=62,$E554=61),G555,H554*IF($B555="January",(1+IF(C555&gt;Personal!$L$18+1,Calculations!$C$14,Calculations!$C$13)),1))</f>
        <v>3379.1553486134294</v>
      </c>
      <c r="I555" s="11">
        <f>H555*(1-'Retiree Assumptions'!$F$8)</f>
        <v>2973.6567067798178</v>
      </c>
      <c r="J555" s="11"/>
      <c r="K555">
        <f>IF(OR(AND(L556=0,L555&gt;0,S555=0,S554&gt;0),AND(L555=0,L554&gt;0,S555&gt;0,S554&gt;0),AND(L544=0,L543&gt;0,S543=0),AND(B555="February",C555&gt;=Personal!$G$28,C555&lt;=Personal!$G$28+5,L554&gt;0),AND(B555="February",MOD(C555-Personal!$G$28,5)=0,L554&gt;0)),K554+1,K554)</f>
        <v>10</v>
      </c>
      <c r="L555">
        <f>IF(AND(C555&gt;=Personal!$G$28,MAX(L$5:L554)&lt;$AO$8,OR(S554&gt;0,S555&gt;0)),L554+1,0)</f>
        <v>0</v>
      </c>
      <c r="M555" t="str">
        <f>IF(AND(C555&gt;=Personal!$G$28,MAX(L$5:L554)&lt;$AO$8,OR(S554&gt;0,S555&gt;0)),L554+1,"")</f>
        <v/>
      </c>
      <c r="N555">
        <f t="shared" si="660"/>
        <v>2068</v>
      </c>
      <c r="O555">
        <f t="shared" si="661"/>
        <v>85</v>
      </c>
      <c r="P555" s="11">
        <f t="shared" si="669"/>
        <v>35683.880481357817</v>
      </c>
      <c r="Q555" s="11">
        <f>$AD555*I555/(Calculations!$C$18^(A555-1+Calculations!$B$1/30))</f>
        <v>334.01136024396988</v>
      </c>
      <c r="R555" s="11">
        <f>IF(Q555=0,0,SUM(Q555:Q$1071)*I555/Q555)</f>
        <v>251763.12901714843</v>
      </c>
      <c r="S555" s="11">
        <f>IF(S554&gt;0,MAX((S554+I555/2)*(Calculations!$C$18-1)+S554-I555,0),IF(AND(Personal!$G$28=Valuation!C555,Personal!$G$28&gt;Valuation!C554),Personal!$G$26,0))</f>
        <v>0</v>
      </c>
      <c r="T555">
        <f t="shared" si="652"/>
        <v>2</v>
      </c>
      <c r="U555" s="11"/>
      <c r="V555" s="121">
        <f>VLOOKUP(E555,Rates2,5)*VLOOKUP(E555,Mort_Imp_Retirees,C555-'Mort Imp Cume'!$C$4+2)</f>
        <v>8.9450031616433532E-3</v>
      </c>
      <c r="W555" s="15">
        <f t="shared" si="662"/>
        <v>0.99105499683835663</v>
      </c>
      <c r="X555" s="121">
        <f>VLOOKUP(F555,Rates2,6)*VLOOKUP(F555,Mort_Imp_Survivors,C555-'Mort Imp Cume'!$C$4+2)</f>
        <v>2.8371740652711475E-3</v>
      </c>
      <c r="Y555" s="15">
        <f t="shared" si="663"/>
        <v>0.99716282593472882</v>
      </c>
      <c r="Z555" s="121">
        <f>VLOOKUP(F555,Rates2,7)*VLOOKUP(F555,Mort_Imp_Survivors,C555-'Mort Imp Cume'!$C$4+2)</f>
        <v>4.484488526759583E-3</v>
      </c>
      <c r="AA555" s="15">
        <f t="shared" si="664"/>
        <v>0.99551551147324047</v>
      </c>
      <c r="AB555" s="68">
        <f>PRODUCT(W$4:W554)</f>
        <v>0.40899663147553589</v>
      </c>
      <c r="AC555" s="15">
        <f>PRODUCT(Y$4:Y554)</f>
        <v>0.7589692079852175</v>
      </c>
      <c r="AD555" s="15">
        <f>PRODUCT(AA$4:AA554)</f>
        <v>0.54996430015584985</v>
      </c>
      <c r="AE555" s="15">
        <f t="shared" si="653"/>
        <v>0.31041584945960937</v>
      </c>
      <c r="AF555" s="15">
        <f t="shared" si="654"/>
        <v>9.8580782015926544E-2</v>
      </c>
      <c r="AG555" s="15">
        <f t="shared" si="655"/>
        <v>2.7687928565869827E-3</v>
      </c>
      <c r="AH555" s="15">
        <f t="shared" si="656"/>
        <v>0.39369320141446235</v>
      </c>
      <c r="AI555" s="15">
        <f t="shared" si="665"/>
        <v>0.19731016711000166</v>
      </c>
      <c r="AJ555" s="15">
        <f t="shared" si="666"/>
        <v>3.6584761616501498E-3</v>
      </c>
      <c r="AK555" s="15">
        <f t="shared" si="657"/>
        <v>2.6462164423423223E-3</v>
      </c>
      <c r="AL555">
        <f>IF(AL554&gt;0,AL554+1,IF(AND(B555="January",C555&gt;=Personal!$G$28,F555&lt;=100,AL554=0),1,0))</f>
        <v>228</v>
      </c>
      <c r="AM555">
        <f t="shared" si="667"/>
        <v>1</v>
      </c>
    </row>
    <row r="556" spans="1:39" x14ac:dyDescent="0.2">
      <c r="A556">
        <f t="shared" si="658"/>
        <v>552</v>
      </c>
      <c r="B556" t="str">
        <f t="shared" si="678"/>
        <v>January</v>
      </c>
      <c r="C556">
        <f t="shared" si="650"/>
        <v>2069</v>
      </c>
      <c r="D556">
        <f t="shared" si="680"/>
        <v>206901</v>
      </c>
      <c r="E556">
        <f t="shared" ref="E556:F556" si="708">E544+1</f>
        <v>88</v>
      </c>
      <c r="F556">
        <f t="shared" si="708"/>
        <v>86</v>
      </c>
      <c r="G556" s="11">
        <f>G555*IF($B556="January",(1+IF(C556&gt;Personal!$L$18+1,Calculations!$B$14,Calculations!$B$13)),1)</f>
        <v>4425.6554704779792</v>
      </c>
      <c r="H556" s="11">
        <f>IF(AND(Career!$F$15="Yes",$E556=62,$E555=61),G556,H555*IF($B556="January",(1+IF(C556&gt;Personal!$L$18+1,Calculations!$C$14,Calculations!$C$13)),1))</f>
        <v>3429.8426788426304</v>
      </c>
      <c r="I556" s="11">
        <f>H556*(1-'Retiree Assumptions'!$F$8)</f>
        <v>3018.2615573815146</v>
      </c>
      <c r="J556" s="11"/>
      <c r="K556">
        <f>IF(OR(AND(L557=0,L556&gt;0,S556=0,S555&gt;0),AND(L556=0,L555&gt;0,S556&gt;0,S555&gt;0),AND(L545=0,L544&gt;0,S544=0),AND(B556="February",C556&gt;=Personal!$G$28,C556&lt;=Personal!$G$28+5,L555&gt;0),AND(B556="February",MOD(C556-Personal!$G$28,5)=0,L555&gt;0)),K555+1,K555)</f>
        <v>10</v>
      </c>
      <c r="L556">
        <f>IF(AND(C556&gt;=Personal!$G$28,MAX(L$5:L555)&lt;$AO$8,OR(S555&gt;0,S556&gt;0)),L555+1,0)</f>
        <v>0</v>
      </c>
      <c r="M556" t="str">
        <f>IF(AND(C556&gt;=Personal!$G$28,MAX(L$5:L555)&lt;$AO$8,OR(S555&gt;0,S556&gt;0)),L555+1,"")</f>
        <v/>
      </c>
      <c r="N556">
        <f t="shared" si="660"/>
        <v>2069</v>
      </c>
      <c r="O556">
        <f t="shared" si="661"/>
        <v>86</v>
      </c>
      <c r="P556" s="11">
        <f t="shared" si="669"/>
        <v>36219.138688578176</v>
      </c>
      <c r="Q556" s="11">
        <f>$AD556*I556/(Calculations!$C$18^(A556-1+Calculations!$B$1/30))</f>
        <v>336.52961580713594</v>
      </c>
      <c r="R556" s="11">
        <f>IF(Q556=0,0,SUM(Q556:Q$1071)*I556/Q556)</f>
        <v>250631.69406170494</v>
      </c>
      <c r="S556" s="11">
        <f>IF(S555&gt;0,MAX((S555+I556/2)*(Calculations!$C$18-1)+S555-I556,0),IF(AND(Personal!$G$28=Valuation!C556,Personal!$G$28&gt;Valuation!C555),Personal!$G$26,0))</f>
        <v>0</v>
      </c>
      <c r="T556">
        <f t="shared" si="652"/>
        <v>2</v>
      </c>
      <c r="U556" s="11"/>
      <c r="V556" s="121">
        <f>VLOOKUP(E556,Rates2,5)*VLOOKUP(E556,Mort_Imp_Retirees,C556-'Mort Imp Cume'!$C$4+2)</f>
        <v>1.0220722567150297E-2</v>
      </c>
      <c r="W556" s="15">
        <f t="shared" si="662"/>
        <v>0.98977927743284966</v>
      </c>
      <c r="X556" s="121">
        <f>VLOOKUP(F556,Rates2,6)*VLOOKUP(F556,Mort_Imp_Survivors,C556-'Mort Imp Cume'!$C$4+2)</f>
        <v>3.4241689963386392E-3</v>
      </c>
      <c r="Y556" s="15">
        <f t="shared" si="663"/>
        <v>0.99657583100366132</v>
      </c>
      <c r="Z556" s="121">
        <f>VLOOKUP(F556,Rates2,7)*VLOOKUP(F556,Mort_Imp_Survivors,C556-'Mort Imp Cume'!$C$4+2)</f>
        <v>5.1049653998765055E-3</v>
      </c>
      <c r="AA556" s="15">
        <f t="shared" si="664"/>
        <v>0.99489503460012352</v>
      </c>
      <c r="AB556" s="68">
        <f>PRODUCT(W$4:W555)</f>
        <v>0.40533815531388573</v>
      </c>
      <c r="AC556" s="15">
        <f>PRODUCT(Y$4:Y555)</f>
        <v>0.75681588023198243</v>
      </c>
      <c r="AD556" s="15">
        <f>PRODUCT(AA$4:AA555)</f>
        <v>0.54749799156167356</v>
      </c>
      <c r="AE556" s="15">
        <f t="shared" si="653"/>
        <v>0.30676635280548642</v>
      </c>
      <c r="AF556" s="15">
        <f t="shared" si="654"/>
        <v>9.8571802508399295E-2</v>
      </c>
      <c r="AG556" s="15">
        <f t="shared" si="655"/>
        <v>3.1246377352550266E-3</v>
      </c>
      <c r="AH556" s="15">
        <f t="shared" si="656"/>
        <v>0.39469648162624293</v>
      </c>
      <c r="AI556" s="15">
        <f t="shared" si="665"/>
        <v>0.19996536305987134</v>
      </c>
      <c r="AJ556" s="15">
        <f t="shared" si="666"/>
        <v>4.1428488313437041E-3</v>
      </c>
      <c r="AK556" s="15">
        <f t="shared" si="657"/>
        <v>3.0653317165513904E-3</v>
      </c>
      <c r="AL556">
        <f>IF(AL555&gt;0,AL555+1,IF(AND(B556="January",C556&gt;=Personal!$G$28,F556&lt;=100,AL555=0),1,0))</f>
        <v>229</v>
      </c>
      <c r="AM556">
        <f t="shared" si="667"/>
        <v>1</v>
      </c>
    </row>
    <row r="557" spans="1:39" x14ac:dyDescent="0.2">
      <c r="A557">
        <f t="shared" si="658"/>
        <v>553</v>
      </c>
      <c r="B557" t="str">
        <f t="shared" si="678"/>
        <v>February</v>
      </c>
      <c r="C557">
        <f t="shared" si="650"/>
        <v>2069</v>
      </c>
      <c r="D557">
        <f t="shared" si="680"/>
        <v>206902</v>
      </c>
      <c r="E557">
        <f t="shared" ref="E557:F557" si="709">E545+1</f>
        <v>88</v>
      </c>
      <c r="F557">
        <f t="shared" si="709"/>
        <v>86</v>
      </c>
      <c r="G557" s="11">
        <f>G556*IF($B557="January",(1+IF(C557&gt;Personal!$L$18+1,Calculations!$B$14,Calculations!$B$13)),1)</f>
        <v>4425.6554704779792</v>
      </c>
      <c r="H557" s="11">
        <f>IF(AND(Career!$F$15="Yes",$E557=62,$E556=61),G557,H556*IF($B557="January",(1+IF(C557&gt;Personal!$L$18+1,Calculations!$C$14,Calculations!$C$13)),1))</f>
        <v>3429.8426788426304</v>
      </c>
      <c r="I557" s="11">
        <f>H557*(1-'Retiree Assumptions'!$F$8)</f>
        <v>3018.2615573815146</v>
      </c>
      <c r="J557" s="11"/>
      <c r="K557">
        <f>IF(OR(AND(L558=0,L557&gt;0,S557=0,S556&gt;0),AND(L557=0,L556&gt;0,S557&gt;0,S556&gt;0),AND(L546=0,L545&gt;0,S545=0),AND(B557="February",C557&gt;=Personal!$G$28,C557&lt;=Personal!$G$28+5,L556&gt;0),AND(B557="February",MOD(C557-Personal!$G$28,5)=0,L556&gt;0)),K556+1,K556)</f>
        <v>10</v>
      </c>
      <c r="L557">
        <f>IF(AND(C557&gt;=Personal!$G$28,MAX(L$5:L556)&lt;$AO$8,OR(S556&gt;0,S557&gt;0)),L556+1,0)</f>
        <v>0</v>
      </c>
      <c r="M557" t="str">
        <f>IF(AND(C557&gt;=Personal!$G$28,MAX(L$5:L556)&lt;$AO$8,OR(S556&gt;0,S557&gt;0)),L556+1,"")</f>
        <v/>
      </c>
      <c r="N557">
        <f t="shared" si="660"/>
        <v>2069</v>
      </c>
      <c r="O557">
        <f t="shared" si="661"/>
        <v>86</v>
      </c>
      <c r="P557" s="11">
        <f t="shared" si="669"/>
        <v>36219.138688578176</v>
      </c>
      <c r="Q557" s="11">
        <f>$AD557*I557/(Calculations!$C$18^(A557-1+Calculations!$B$1/30))</f>
        <v>333.84780958590318</v>
      </c>
      <c r="R557" s="11">
        <f>IF(Q557=0,0,SUM(Q557:Q$1071)*I557/Q557)</f>
        <v>249602.51622655764</v>
      </c>
      <c r="S557" s="11">
        <f>IF(S556&gt;0,MAX((S556+I557/2)*(Calculations!$C$18-1)+S556-I557,0),IF(AND(Personal!$G$28=Valuation!C557,Personal!$G$28&gt;Valuation!C556),Personal!$G$26,0))</f>
        <v>0</v>
      </c>
      <c r="T557">
        <f t="shared" si="652"/>
        <v>2</v>
      </c>
      <c r="U557" s="11"/>
      <c r="V557" s="121">
        <f>VLOOKUP(E557,Rates2,5)*VLOOKUP(E557,Mort_Imp_Retirees,C557-'Mort Imp Cume'!$C$4+2)</f>
        <v>1.0220722567150297E-2</v>
      </c>
      <c r="W557" s="15">
        <f t="shared" si="662"/>
        <v>0.98977927743284966</v>
      </c>
      <c r="X557" s="121">
        <f>VLOOKUP(F557,Rates2,6)*VLOOKUP(F557,Mort_Imp_Survivors,C557-'Mort Imp Cume'!$C$4+2)</f>
        <v>3.4241689963386392E-3</v>
      </c>
      <c r="Y557" s="15">
        <f t="shared" si="663"/>
        <v>0.99657583100366132</v>
      </c>
      <c r="Z557" s="121">
        <f>VLOOKUP(F557,Rates2,7)*VLOOKUP(F557,Mort_Imp_Survivors,C557-'Mort Imp Cume'!$C$4+2)</f>
        <v>5.1049653998765055E-3</v>
      </c>
      <c r="AA557" s="15">
        <f t="shared" si="664"/>
        <v>0.99489503460012352</v>
      </c>
      <c r="AB557" s="68">
        <f>PRODUCT(W$4:W556)</f>
        <v>0.40119530648254198</v>
      </c>
      <c r="AC557" s="15">
        <f>PRODUCT(Y$4:Y556)</f>
        <v>0.7542244147589553</v>
      </c>
      <c r="AD557" s="15">
        <f>PRODUCT(AA$4:AA556)</f>
        <v>0.54470303325824931</v>
      </c>
      <c r="AE557" s="15">
        <f t="shared" si="653"/>
        <v>0.30259129523583495</v>
      </c>
      <c r="AF557" s="15">
        <f t="shared" si="654"/>
        <v>9.8604011246707049E-2</v>
      </c>
      <c r="AG557" s="15">
        <f t="shared" si="655"/>
        <v>3.0821117466331032E-3</v>
      </c>
      <c r="AH557" s="15">
        <f t="shared" si="656"/>
        <v>0.39580620747934298</v>
      </c>
      <c r="AI557" s="15">
        <f t="shared" si="665"/>
        <v>0.20299848603811504</v>
      </c>
      <c r="AJ557" s="15">
        <f t="shared" si="666"/>
        <v>4.1005059228008964E-3</v>
      </c>
      <c r="AK557" s="15">
        <f t="shared" si="657"/>
        <v>3.0567007259468849E-3</v>
      </c>
      <c r="AL557">
        <f>IF(AL556&gt;0,AL556+1,IF(AND(B557="January",C557&gt;=Personal!$G$28,F557&lt;=100,AL556=0),1,0))</f>
        <v>230</v>
      </c>
      <c r="AM557">
        <f t="shared" si="667"/>
        <v>1</v>
      </c>
    </row>
    <row r="558" spans="1:39" x14ac:dyDescent="0.2">
      <c r="A558">
        <f t="shared" si="658"/>
        <v>554</v>
      </c>
      <c r="B558" t="str">
        <f t="shared" si="678"/>
        <v>March</v>
      </c>
      <c r="C558">
        <f t="shared" si="650"/>
        <v>2069</v>
      </c>
      <c r="D558">
        <f t="shared" si="680"/>
        <v>206903</v>
      </c>
      <c r="E558">
        <f t="shared" ref="E558:F558" si="710">E546+1</f>
        <v>88</v>
      </c>
      <c r="F558">
        <f t="shared" si="710"/>
        <v>86</v>
      </c>
      <c r="G558" s="11">
        <f>G557*IF($B558="January",(1+IF(C558&gt;Personal!$L$18+1,Calculations!$B$14,Calculations!$B$13)),1)</f>
        <v>4425.6554704779792</v>
      </c>
      <c r="H558" s="11">
        <f>IF(AND(Career!$F$15="Yes",$E558=62,$E557=61),G558,H557*IF($B558="January",(1+IF(C558&gt;Personal!$L$18+1,Calculations!$C$14,Calculations!$C$13)),1))</f>
        <v>3429.8426788426304</v>
      </c>
      <c r="I558" s="11">
        <f>H558*(1-'Retiree Assumptions'!$F$8)</f>
        <v>3018.2615573815146</v>
      </c>
      <c r="J558" s="11"/>
      <c r="K558">
        <f>IF(OR(AND(L559=0,L558&gt;0,S558=0,S557&gt;0),AND(L558=0,L557&gt;0,S558&gt;0,S557&gt;0),AND(L547=0,L546&gt;0,S546=0),AND(B558="February",C558&gt;=Personal!$G$28,C558&lt;=Personal!$G$28+5,L557&gt;0),AND(B558="February",MOD(C558-Personal!$G$28,5)=0,L557&gt;0)),K557+1,K557)</f>
        <v>10</v>
      </c>
      <c r="L558">
        <f>IF(AND(C558&gt;=Personal!$G$28,MAX(L$5:L557)&lt;$AO$8,OR(S557&gt;0,S558&gt;0)),L557+1,0)</f>
        <v>0</v>
      </c>
      <c r="M558" t="str">
        <f>IF(AND(C558&gt;=Personal!$G$28,MAX(L$5:L557)&lt;$AO$8,OR(S557&gt;0,S558&gt;0)),L557+1,"")</f>
        <v/>
      </c>
      <c r="N558">
        <f t="shared" si="660"/>
        <v>2069</v>
      </c>
      <c r="O558">
        <f t="shared" si="661"/>
        <v>86</v>
      </c>
      <c r="P558" s="11">
        <f t="shared" si="669"/>
        <v>36219.138688578176</v>
      </c>
      <c r="Q558" s="11">
        <f>$AD558*I558/(Calculations!$C$18^(A558-1+Calculations!$B$1/30))</f>
        <v>331.18737469209736</v>
      </c>
      <c r="R558" s="11">
        <f>IF(Q558=0,0,SUM(Q558:Q$1071)*I558/Q558)</f>
        <v>248565.070985</v>
      </c>
      <c r="S558" s="11">
        <f>IF(S557&gt;0,MAX((S557+I558/2)*(Calculations!$C$18-1)+S557-I558,0),IF(AND(Personal!$G$28=Valuation!C558,Personal!$G$28&gt;Valuation!C557),Personal!$G$26,0))</f>
        <v>0</v>
      </c>
      <c r="T558">
        <f t="shared" si="652"/>
        <v>2</v>
      </c>
      <c r="U558" s="11"/>
      <c r="V558" s="121">
        <f>VLOOKUP(E558,Rates2,5)*VLOOKUP(E558,Mort_Imp_Retirees,C558-'Mort Imp Cume'!$C$4+2)</f>
        <v>1.0220722567150297E-2</v>
      </c>
      <c r="W558" s="15">
        <f t="shared" si="662"/>
        <v>0.98977927743284966</v>
      </c>
      <c r="X558" s="121">
        <f>VLOOKUP(F558,Rates2,6)*VLOOKUP(F558,Mort_Imp_Survivors,C558-'Mort Imp Cume'!$C$4+2)</f>
        <v>3.4241689963386392E-3</v>
      </c>
      <c r="Y558" s="15">
        <f t="shared" si="663"/>
        <v>0.99657583100366132</v>
      </c>
      <c r="Z558" s="121">
        <f>VLOOKUP(F558,Rates2,7)*VLOOKUP(F558,Mort_Imp_Survivors,C558-'Mort Imp Cume'!$C$4+2)</f>
        <v>5.1049653998765055E-3</v>
      </c>
      <c r="AA558" s="15">
        <f t="shared" si="664"/>
        <v>0.99489503460012352</v>
      </c>
      <c r="AB558" s="68">
        <f>PRODUCT(W$4:W557)</f>
        <v>0.39709480055974106</v>
      </c>
      <c r="AC558" s="15">
        <f>PRODUCT(Y$4:Y557)</f>
        <v>0.75164182290165604</v>
      </c>
      <c r="AD558" s="15">
        <f>PRODUCT(AA$4:AA557)</f>
        <v>0.54192234312025822</v>
      </c>
      <c r="AE558" s="15">
        <f t="shared" si="653"/>
        <v>0.29847305975749333</v>
      </c>
      <c r="AF558" s="15">
        <f t="shared" si="654"/>
        <v>9.862174080224774E-2</v>
      </c>
      <c r="AG558" s="15">
        <f t="shared" si="655"/>
        <v>3.0401645322120628E-3</v>
      </c>
      <c r="AH558" s="15">
        <f t="shared" si="656"/>
        <v>0.39686774223173771</v>
      </c>
      <c r="AI558" s="15">
        <f t="shared" si="665"/>
        <v>0.20603745720852118</v>
      </c>
      <c r="AJ558" s="15">
        <f t="shared" si="666"/>
        <v>4.0585957893789918E-3</v>
      </c>
      <c r="AK558" s="15">
        <f t="shared" si="657"/>
        <v>3.0480182898840677E-3</v>
      </c>
      <c r="AL558">
        <f>IF(AL557&gt;0,AL557+1,IF(AND(B558="January",C558&gt;=Personal!$G$28,F558&lt;=100,AL557=0),1,0))</f>
        <v>231</v>
      </c>
      <c r="AM558">
        <f t="shared" si="667"/>
        <v>1</v>
      </c>
    </row>
    <row r="559" spans="1:39" x14ac:dyDescent="0.2">
      <c r="A559">
        <f t="shared" si="658"/>
        <v>555</v>
      </c>
      <c r="B559" t="str">
        <f t="shared" si="678"/>
        <v>April</v>
      </c>
      <c r="C559">
        <f t="shared" si="650"/>
        <v>2069</v>
      </c>
      <c r="D559">
        <f t="shared" si="680"/>
        <v>206904</v>
      </c>
      <c r="E559">
        <f t="shared" ref="E559:F559" si="711">E547+1</f>
        <v>88</v>
      </c>
      <c r="F559">
        <f t="shared" si="711"/>
        <v>86</v>
      </c>
      <c r="G559" s="11">
        <f>G558*IF($B559="January",(1+IF(C559&gt;Personal!$L$18+1,Calculations!$B$14,Calculations!$B$13)),1)</f>
        <v>4425.6554704779792</v>
      </c>
      <c r="H559" s="11">
        <f>IF(AND(Career!$F$15="Yes",$E559=62,$E558=61),G559,H558*IF($B559="January",(1+IF(C559&gt;Personal!$L$18+1,Calculations!$C$14,Calculations!$C$13)),1))</f>
        <v>3429.8426788426304</v>
      </c>
      <c r="I559" s="11">
        <f>H559*(1-'Retiree Assumptions'!$F$8)</f>
        <v>3018.2615573815146</v>
      </c>
      <c r="J559" s="11"/>
      <c r="K559">
        <f>IF(OR(AND(L560=0,L559&gt;0,S559=0,S558&gt;0),AND(L559=0,L558&gt;0,S559&gt;0,S558&gt;0),AND(L548=0,L547&gt;0,S547=0),AND(B559="February",C559&gt;=Personal!$G$28,C559&lt;=Personal!$G$28+5,L558&gt;0),AND(B559="February",MOD(C559-Personal!$G$28,5)=0,L558&gt;0)),K558+1,K558)</f>
        <v>10</v>
      </c>
      <c r="L559">
        <f>IF(AND(C559&gt;=Personal!$G$28,MAX(L$5:L558)&lt;$AO$8,OR(S558&gt;0,S559&gt;0)),L558+1,0)</f>
        <v>0</v>
      </c>
      <c r="M559" t="str">
        <f>IF(AND(C559&gt;=Personal!$G$28,MAX(L$5:L558)&lt;$AO$8,OR(S558&gt;0,S559&gt;0)),L558+1,"")</f>
        <v/>
      </c>
      <c r="N559">
        <f t="shared" si="660"/>
        <v>2069</v>
      </c>
      <c r="O559">
        <f t="shared" si="661"/>
        <v>86</v>
      </c>
      <c r="P559" s="11">
        <f t="shared" si="669"/>
        <v>36219.138688578176</v>
      </c>
      <c r="Q559" s="11">
        <f>$AD559*I559/(Calculations!$C$18^(A559-1+Calculations!$B$1/30))</f>
        <v>328.54814081750118</v>
      </c>
      <c r="R559" s="11">
        <f>IF(Q559=0,0,SUM(Q559:Q$1071)*I559/Q559)</f>
        <v>247519.29192478882</v>
      </c>
      <c r="S559" s="11">
        <f>IF(S558&gt;0,MAX((S558+I559/2)*(Calculations!$C$18-1)+S558-I559,0),IF(AND(Personal!$G$28=Valuation!C559,Personal!$G$28&gt;Valuation!C558),Personal!$G$26,0))</f>
        <v>0</v>
      </c>
      <c r="T559">
        <f t="shared" si="652"/>
        <v>2</v>
      </c>
      <c r="U559" s="11"/>
      <c r="V559" s="121">
        <f>VLOOKUP(E559,Rates2,5)*VLOOKUP(E559,Mort_Imp_Retirees,C559-'Mort Imp Cume'!$C$4+2)</f>
        <v>1.0220722567150297E-2</v>
      </c>
      <c r="W559" s="15">
        <f t="shared" si="662"/>
        <v>0.98977927743284966</v>
      </c>
      <c r="X559" s="121">
        <f>VLOOKUP(F559,Rates2,6)*VLOOKUP(F559,Mort_Imp_Survivors,C559-'Mort Imp Cume'!$C$4+2)</f>
        <v>3.4241689963386392E-3</v>
      </c>
      <c r="Y559" s="15">
        <f t="shared" si="663"/>
        <v>0.99657583100366132</v>
      </c>
      <c r="Z559" s="121">
        <f>VLOOKUP(F559,Rates2,7)*VLOOKUP(F559,Mort_Imp_Survivors,C559-'Mort Imp Cume'!$C$4+2)</f>
        <v>5.1049653998765055E-3</v>
      </c>
      <c r="AA559" s="15">
        <f t="shared" si="664"/>
        <v>0.99489503460012352</v>
      </c>
      <c r="AB559" s="68">
        <f>PRODUCT(W$4:W558)</f>
        <v>0.39303620477036205</v>
      </c>
      <c r="AC559" s="15">
        <f>PRODUCT(Y$4:Y558)</f>
        <v>0.74906807427532474</v>
      </c>
      <c r="AD559" s="15">
        <f>PRODUCT(AA$4:AA558)</f>
        <v>0.53915584830920926</v>
      </c>
      <c r="AE559" s="15">
        <f t="shared" si="653"/>
        <v>0.29441087302781732</v>
      </c>
      <c r="AF559" s="15">
        <f t="shared" si="654"/>
        <v>9.8625331742544745E-2</v>
      </c>
      <c r="AG559" s="15">
        <f t="shared" si="655"/>
        <v>2.998788214936334E-3</v>
      </c>
      <c r="AH559" s="15">
        <f t="shared" si="656"/>
        <v>0.39788191067152967</v>
      </c>
      <c r="AI559" s="15">
        <f t="shared" si="665"/>
        <v>0.20908188455810828</v>
      </c>
      <c r="AJ559" s="15">
        <f t="shared" si="666"/>
        <v>4.0171140078035447E-3</v>
      </c>
      <c r="AK559" s="15">
        <f t="shared" si="657"/>
        <v>3.0392859708217573E-3</v>
      </c>
      <c r="AL559">
        <f>IF(AL558&gt;0,AL558+1,IF(AND(B559="January",C559&gt;=Personal!$G$28,F559&lt;=100,AL558=0),1,0))</f>
        <v>232</v>
      </c>
      <c r="AM559">
        <f t="shared" si="667"/>
        <v>1</v>
      </c>
    </row>
    <row r="560" spans="1:39" x14ac:dyDescent="0.2">
      <c r="A560">
        <f t="shared" si="658"/>
        <v>556</v>
      </c>
      <c r="B560" t="str">
        <f t="shared" si="678"/>
        <v>May</v>
      </c>
      <c r="C560">
        <f t="shared" si="650"/>
        <v>2069</v>
      </c>
      <c r="D560">
        <f t="shared" si="680"/>
        <v>206905</v>
      </c>
      <c r="E560">
        <f t="shared" ref="E560:F560" si="712">E548+1</f>
        <v>88</v>
      </c>
      <c r="F560">
        <f t="shared" si="712"/>
        <v>86</v>
      </c>
      <c r="G560" s="11">
        <f>G559*IF($B560="January",(1+IF(C560&gt;Personal!$L$18+1,Calculations!$B$14,Calculations!$B$13)),1)</f>
        <v>4425.6554704779792</v>
      </c>
      <c r="H560" s="11">
        <f>IF(AND(Career!$F$15="Yes",$E560=62,$E559=61),G560,H559*IF($B560="January",(1+IF(C560&gt;Personal!$L$18+1,Calculations!$C$14,Calculations!$C$13)),1))</f>
        <v>3429.8426788426304</v>
      </c>
      <c r="I560" s="11">
        <f>H560*(1-'Retiree Assumptions'!$F$8)</f>
        <v>3018.2615573815146</v>
      </c>
      <c r="J560" s="11"/>
      <c r="K560">
        <f>IF(OR(AND(L561=0,L560&gt;0,S560=0,S559&gt;0),AND(L560=0,L559&gt;0,S560&gt;0,S559&gt;0),AND(L549=0,L548&gt;0,S548=0),AND(B560="February",C560&gt;=Personal!$G$28,C560&lt;=Personal!$G$28+5,L559&gt;0),AND(B560="February",MOD(C560-Personal!$G$28,5)=0,L559&gt;0)),K559+1,K559)</f>
        <v>10</v>
      </c>
      <c r="L560">
        <f>IF(AND(C560&gt;=Personal!$G$28,MAX(L$5:L559)&lt;$AO$8,OR(S559&gt;0,S560&gt;0)),L559+1,0)</f>
        <v>0</v>
      </c>
      <c r="M560" t="str">
        <f>IF(AND(C560&gt;=Personal!$G$28,MAX(L$5:L559)&lt;$AO$8,OR(S559&gt;0,S560&gt;0)),L559+1,"")</f>
        <v/>
      </c>
      <c r="N560">
        <f t="shared" si="660"/>
        <v>2069</v>
      </c>
      <c r="O560">
        <f t="shared" si="661"/>
        <v>86</v>
      </c>
      <c r="P560" s="11">
        <f t="shared" si="669"/>
        <v>36219.138688578176</v>
      </c>
      <c r="Q560" s="11">
        <f>$AD560*I560/(Calculations!$C$18^(A560-1+Calculations!$B$1/30))</f>
        <v>325.92993901108497</v>
      </c>
      <c r="R560" s="11">
        <f>IF(Q560=0,0,SUM(Q560:Q$1071)*I560/Q560)</f>
        <v>246465.11210018978</v>
      </c>
      <c r="S560" s="11">
        <f>IF(S559&gt;0,MAX((S559+I560/2)*(Calculations!$C$18-1)+S559-I560,0),IF(AND(Personal!$G$28=Valuation!C560,Personal!$G$28&gt;Valuation!C559),Personal!$G$26,0))</f>
        <v>0</v>
      </c>
      <c r="T560">
        <f t="shared" si="652"/>
        <v>2</v>
      </c>
      <c r="U560" s="11"/>
      <c r="V560" s="121">
        <f>VLOOKUP(E560,Rates2,5)*VLOOKUP(E560,Mort_Imp_Retirees,C560-'Mort Imp Cume'!$C$4+2)</f>
        <v>1.0220722567150297E-2</v>
      </c>
      <c r="W560" s="15">
        <f t="shared" si="662"/>
        <v>0.98977927743284966</v>
      </c>
      <c r="X560" s="121">
        <f>VLOOKUP(F560,Rates2,6)*VLOOKUP(F560,Mort_Imp_Survivors,C560-'Mort Imp Cume'!$C$4+2)</f>
        <v>3.4241689963386392E-3</v>
      </c>
      <c r="Y560" s="15">
        <f t="shared" si="663"/>
        <v>0.99657583100366132</v>
      </c>
      <c r="Z560" s="121">
        <f>VLOOKUP(F560,Rates2,7)*VLOOKUP(F560,Mort_Imp_Survivors,C560-'Mort Imp Cume'!$C$4+2)</f>
        <v>5.1049653998765055E-3</v>
      </c>
      <c r="AA560" s="15">
        <f t="shared" si="664"/>
        <v>0.99489503460012352</v>
      </c>
      <c r="AB560" s="68">
        <f>PRODUCT(W$4:W559)</f>
        <v>0.38901909076255847</v>
      </c>
      <c r="AC560" s="15">
        <f>PRODUCT(Y$4:Y559)</f>
        <v>0.746503138599244</v>
      </c>
      <c r="AD560" s="15">
        <f>PRODUCT(AA$4:AA559)</f>
        <v>0.53640347635844965</v>
      </c>
      <c r="AE560" s="15">
        <f t="shared" si="653"/>
        <v>0.29040397222927405</v>
      </c>
      <c r="AF560" s="15">
        <f t="shared" si="654"/>
        <v>9.8615118533284404E-2</v>
      </c>
      <c r="AG560" s="15">
        <f t="shared" si="655"/>
        <v>2.9579750249562374E-3</v>
      </c>
      <c r="AH560" s="15">
        <f t="shared" si="656"/>
        <v>0.39884952549925107</v>
      </c>
      <c r="AI560" s="15">
        <f t="shared" si="665"/>
        <v>0.21213138373819046</v>
      </c>
      <c r="AJ560" s="15">
        <f t="shared" si="666"/>
        <v>3.9760562000091711E-3</v>
      </c>
      <c r="AK560" s="15">
        <f t="shared" si="657"/>
        <v>3.030505305551906E-3</v>
      </c>
      <c r="AL560">
        <f>IF(AL559&gt;0,AL559+1,IF(AND(B560="January",C560&gt;=Personal!$G$28,F560&lt;=100,AL559=0),1,0))</f>
        <v>233</v>
      </c>
      <c r="AM560">
        <f t="shared" si="667"/>
        <v>1</v>
      </c>
    </row>
    <row r="561" spans="1:39" x14ac:dyDescent="0.2">
      <c r="A561">
        <f t="shared" si="658"/>
        <v>557</v>
      </c>
      <c r="B561" t="str">
        <f t="shared" si="678"/>
        <v>June</v>
      </c>
      <c r="C561">
        <f t="shared" si="650"/>
        <v>2069</v>
      </c>
      <c r="D561">
        <f t="shared" si="680"/>
        <v>206906</v>
      </c>
      <c r="E561">
        <f t="shared" ref="E561:F561" si="713">E549+1</f>
        <v>88</v>
      </c>
      <c r="F561">
        <f t="shared" si="713"/>
        <v>86</v>
      </c>
      <c r="G561" s="11">
        <f>G560*IF($B561="January",(1+IF(C561&gt;Personal!$L$18+1,Calculations!$B$14,Calculations!$B$13)),1)</f>
        <v>4425.6554704779792</v>
      </c>
      <c r="H561" s="11">
        <f>IF(AND(Career!$F$15="Yes",$E561=62,$E560=61),G561,H560*IF($B561="January",(1+IF(C561&gt;Personal!$L$18+1,Calculations!$C$14,Calculations!$C$13)),1))</f>
        <v>3429.8426788426304</v>
      </c>
      <c r="I561" s="11">
        <f>H561*(1-'Retiree Assumptions'!$F$8)</f>
        <v>3018.2615573815146</v>
      </c>
      <c r="J561" s="11"/>
      <c r="K561">
        <f>IF(OR(AND(L562=0,L561&gt;0,S561=0,S560&gt;0),AND(L561=0,L560&gt;0,S561&gt;0,S560&gt;0),AND(L550=0,L549&gt;0,S549=0),AND(B561="February",C561&gt;=Personal!$G$28,C561&lt;=Personal!$G$28+5,L560&gt;0),AND(B561="February",MOD(C561-Personal!$G$28,5)=0,L560&gt;0)),K560+1,K560)</f>
        <v>10</v>
      </c>
      <c r="L561">
        <f>IF(AND(C561&gt;=Personal!$G$28,MAX(L$5:L560)&lt;$AO$8,OR(S560&gt;0,S561&gt;0)),L560+1,0)</f>
        <v>0</v>
      </c>
      <c r="M561" t="str">
        <f>IF(AND(C561&gt;=Personal!$G$28,MAX(L$5:L560)&lt;$AO$8,OR(S560&gt;0,S561&gt;0)),L560+1,"")</f>
        <v/>
      </c>
      <c r="N561">
        <f t="shared" si="660"/>
        <v>2069</v>
      </c>
      <c r="O561">
        <f t="shared" si="661"/>
        <v>86</v>
      </c>
      <c r="P561" s="11">
        <f t="shared" si="669"/>
        <v>36219.138688578176</v>
      </c>
      <c r="Q561" s="11">
        <f>$AD561*I561/(Calculations!$C$18^(A561-1+Calculations!$B$1/30))</f>
        <v>323.33260166819008</v>
      </c>
      <c r="R561" s="11">
        <f>IF(Q561=0,0,SUM(Q561:Q$1071)*I561/Q561)</f>
        <v>245402.46402769239</v>
      </c>
      <c r="S561" s="11">
        <f>IF(S560&gt;0,MAX((S560+I561/2)*(Calculations!$C$18-1)+S560-I561,0),IF(AND(Personal!$G$28=Valuation!C561,Personal!$G$28&gt;Valuation!C560),Personal!$G$26,0))</f>
        <v>0</v>
      </c>
      <c r="T561">
        <f t="shared" si="652"/>
        <v>2</v>
      </c>
      <c r="U561" s="11"/>
      <c r="V561" s="121">
        <f>VLOOKUP(E561,Rates2,5)*VLOOKUP(E561,Mort_Imp_Retirees,C561-'Mort Imp Cume'!$C$4+2)</f>
        <v>1.0220722567150297E-2</v>
      </c>
      <c r="W561" s="15">
        <f t="shared" si="662"/>
        <v>0.98977927743284966</v>
      </c>
      <c r="X561" s="121">
        <f>VLOOKUP(F561,Rates2,6)*VLOOKUP(F561,Mort_Imp_Survivors,C561-'Mort Imp Cume'!$C$4+2)</f>
        <v>3.4241689963386392E-3</v>
      </c>
      <c r="Y561" s="15">
        <f t="shared" si="663"/>
        <v>0.99657583100366132</v>
      </c>
      <c r="Z561" s="121">
        <f>VLOOKUP(F561,Rates2,7)*VLOOKUP(F561,Mort_Imp_Survivors,C561-'Mort Imp Cume'!$C$4+2)</f>
        <v>5.1049653998765055E-3</v>
      </c>
      <c r="AA561" s="15">
        <f t="shared" si="664"/>
        <v>0.99489503460012352</v>
      </c>
      <c r="AB561" s="68">
        <f>PRODUCT(W$4:W560)</f>
        <v>0.38504303456254929</v>
      </c>
      <c r="AC561" s="15">
        <f>PRODUCT(Y$4:Y560)</f>
        <v>0.74394698569638296</v>
      </c>
      <c r="AD561" s="15">
        <f>PRODUCT(AA$4:AA560)</f>
        <v>0.53366515517126634</v>
      </c>
      <c r="AE561" s="15">
        <f t="shared" si="653"/>
        <v>0.28645160492619676</v>
      </c>
      <c r="AF561" s="15">
        <f t="shared" si="654"/>
        <v>9.8591429636352548E-2</v>
      </c>
      <c r="AG561" s="15">
        <f t="shared" si="655"/>
        <v>2.9177172981689251E-3</v>
      </c>
      <c r="AH561" s="15">
        <f t="shared" si="656"/>
        <v>0.39977138749677649</v>
      </c>
      <c r="AI561" s="15">
        <f t="shared" si="665"/>
        <v>0.21518557794067422</v>
      </c>
      <c r="AJ561" s="15">
        <f t="shared" si="666"/>
        <v>3.9354180326774792E-3</v>
      </c>
      <c r="AK561" s="15">
        <f t="shared" si="657"/>
        <v>3.0216778055713947E-3</v>
      </c>
      <c r="AL561">
        <f>IF(AL560&gt;0,AL560+1,IF(AND(B561="January",C561&gt;=Personal!$G$28,F561&lt;=100,AL560=0),1,0))</f>
        <v>234</v>
      </c>
      <c r="AM561">
        <f t="shared" si="667"/>
        <v>1</v>
      </c>
    </row>
    <row r="562" spans="1:39" x14ac:dyDescent="0.2">
      <c r="A562">
        <f t="shared" si="658"/>
        <v>558</v>
      </c>
      <c r="B562" t="str">
        <f t="shared" si="678"/>
        <v>July</v>
      </c>
      <c r="C562">
        <f t="shared" si="650"/>
        <v>2069</v>
      </c>
      <c r="D562">
        <f t="shared" si="680"/>
        <v>206907</v>
      </c>
      <c r="E562">
        <f t="shared" ref="E562:F562" si="714">E550+1</f>
        <v>88</v>
      </c>
      <c r="F562">
        <f t="shared" si="714"/>
        <v>86</v>
      </c>
      <c r="G562" s="11">
        <f>G561*IF($B562="January",(1+IF(C562&gt;Personal!$L$18+1,Calculations!$B$14,Calculations!$B$13)),1)</f>
        <v>4425.6554704779792</v>
      </c>
      <c r="H562" s="11">
        <f>IF(AND(Career!$F$15="Yes",$E562=62,$E561=61),G562,H561*IF($B562="January",(1+IF(C562&gt;Personal!$L$18+1,Calculations!$C$14,Calculations!$C$13)),1))</f>
        <v>3429.8426788426304</v>
      </c>
      <c r="I562" s="11">
        <f>H562*(1-'Retiree Assumptions'!$F$8)</f>
        <v>3018.2615573815146</v>
      </c>
      <c r="J562" s="11"/>
      <c r="K562">
        <f>IF(OR(AND(L563=0,L562&gt;0,S562=0,S561&gt;0),AND(L562=0,L561&gt;0,S562&gt;0,S561&gt;0),AND(L551=0,L550&gt;0,S550=0),AND(B562="February",C562&gt;=Personal!$G$28,C562&lt;=Personal!$G$28+5,L561&gt;0),AND(B562="February",MOD(C562-Personal!$G$28,5)=0,L561&gt;0)),K561+1,K561)</f>
        <v>10</v>
      </c>
      <c r="L562">
        <f>IF(AND(C562&gt;=Personal!$G$28,MAX(L$5:L561)&lt;$AO$8,OR(S561&gt;0,S562&gt;0)),L561+1,0)</f>
        <v>0</v>
      </c>
      <c r="M562" t="str">
        <f>IF(AND(C562&gt;=Personal!$G$28,MAX(L$5:L561)&lt;$AO$8,OR(S561&gt;0,S562&gt;0)),L561+1,"")</f>
        <v/>
      </c>
      <c r="N562">
        <f t="shared" si="660"/>
        <v>2069</v>
      </c>
      <c r="O562">
        <f t="shared" si="661"/>
        <v>86</v>
      </c>
      <c r="P562" s="11">
        <f t="shared" si="669"/>
        <v>36219.138688578176</v>
      </c>
      <c r="Q562" s="11">
        <f>$AD562*I562/(Calculations!$C$18^(A562-1+Calculations!$B$1/30))</f>
        <v>320.75596251980056</v>
      </c>
      <c r="R562" s="11">
        <f>IF(Q562=0,0,SUM(Q562:Q$1071)*I562/Q562)</f>
        <v>244331.27968168963</v>
      </c>
      <c r="S562" s="11">
        <f>IF(S561&gt;0,MAX((S561+I562/2)*(Calculations!$C$18-1)+S561-I562,0),IF(AND(Personal!$G$28=Valuation!C562,Personal!$G$28&gt;Valuation!C561),Personal!$G$26,0))</f>
        <v>0</v>
      </c>
      <c r="T562">
        <f t="shared" si="652"/>
        <v>2</v>
      </c>
      <c r="U562" s="11"/>
      <c r="V562" s="121">
        <f>VLOOKUP(E562,Rates2,5)*VLOOKUP(E562,Mort_Imp_Retirees,C562-'Mort Imp Cume'!$C$4+2)</f>
        <v>1.0220722567150297E-2</v>
      </c>
      <c r="W562" s="15">
        <f t="shared" si="662"/>
        <v>0.98977927743284966</v>
      </c>
      <c r="X562" s="121">
        <f>VLOOKUP(F562,Rates2,6)*VLOOKUP(F562,Mort_Imp_Survivors,C562-'Mort Imp Cume'!$C$4+2)</f>
        <v>3.4241689963386392E-3</v>
      </c>
      <c r="Y562" s="15">
        <f t="shared" si="663"/>
        <v>0.99657583100366132</v>
      </c>
      <c r="Z562" s="121">
        <f>VLOOKUP(F562,Rates2,7)*VLOOKUP(F562,Mort_Imp_Survivors,C562-'Mort Imp Cume'!$C$4+2)</f>
        <v>5.1049653998765055E-3</v>
      </c>
      <c r="AA562" s="15">
        <f t="shared" si="664"/>
        <v>0.99489503460012352</v>
      </c>
      <c r="AB562" s="68">
        <f>PRODUCT(W$4:W561)</f>
        <v>0.3811076165298718</v>
      </c>
      <c r="AC562" s="15">
        <f>PRODUCT(Y$4:Y561)</f>
        <v>0.74139958549304175</v>
      </c>
      <c r="AD562" s="15">
        <f>PRODUCT(AA$4:AA561)</f>
        <v>0.53094081301899732</v>
      </c>
      <c r="AE562" s="15">
        <f t="shared" si="653"/>
        <v>0.28255302892348805</v>
      </c>
      <c r="AF562" s="15">
        <f t="shared" si="654"/>
        <v>9.8554587606383748E-2</v>
      </c>
      <c r="AG562" s="15">
        <f t="shared" si="655"/>
        <v>2.8780074747791762E-3</v>
      </c>
      <c r="AH562" s="15">
        <f t="shared" si="656"/>
        <v>0.40064828569391375</v>
      </c>
      <c r="AI562" s="15">
        <f t="shared" si="665"/>
        <v>0.21824409777621434</v>
      </c>
      <c r="AJ562" s="15">
        <f t="shared" si="666"/>
        <v>3.8951952167797224E-3</v>
      </c>
      <c r="AK562" s="15">
        <f t="shared" si="657"/>
        <v>3.012804957448649E-3</v>
      </c>
      <c r="AL562">
        <f>IF(AL561&gt;0,AL561+1,IF(AND(B562="January",C562&gt;=Personal!$G$28,F562&lt;=100,AL561=0),1,0))</f>
        <v>235</v>
      </c>
      <c r="AM562">
        <f t="shared" si="667"/>
        <v>1</v>
      </c>
    </row>
    <row r="563" spans="1:39" x14ac:dyDescent="0.2">
      <c r="A563">
        <f t="shared" si="658"/>
        <v>559</v>
      </c>
      <c r="B563" t="str">
        <f t="shared" si="678"/>
        <v>August</v>
      </c>
      <c r="C563">
        <f t="shared" si="650"/>
        <v>2069</v>
      </c>
      <c r="D563">
        <f t="shared" si="680"/>
        <v>206908</v>
      </c>
      <c r="E563">
        <f t="shared" ref="E563:F563" si="715">E551+1</f>
        <v>88</v>
      </c>
      <c r="F563">
        <f t="shared" si="715"/>
        <v>86</v>
      </c>
      <c r="G563" s="11">
        <f>G562*IF($B563="January",(1+IF(C563&gt;Personal!$L$18+1,Calculations!$B$14,Calculations!$B$13)),1)</f>
        <v>4425.6554704779792</v>
      </c>
      <c r="H563" s="11">
        <f>IF(AND(Career!$F$15="Yes",$E563=62,$E562=61),G563,H562*IF($B563="January",(1+IF(C563&gt;Personal!$L$18+1,Calculations!$C$14,Calculations!$C$13)),1))</f>
        <v>3429.8426788426304</v>
      </c>
      <c r="I563" s="11">
        <f>H563*(1-'Retiree Assumptions'!$F$8)</f>
        <v>3018.2615573815146</v>
      </c>
      <c r="J563" s="11"/>
      <c r="K563">
        <f>IF(OR(AND(L564=0,L563&gt;0,S563=0,S562&gt;0),AND(L563=0,L562&gt;0,S563&gt;0,S562&gt;0),AND(L552=0,L551&gt;0,S551=0),AND(B563="February",C563&gt;=Personal!$G$28,C563&lt;=Personal!$G$28+5,L562&gt;0),AND(B563="February",MOD(C563-Personal!$G$28,5)=0,L562&gt;0)),K562+1,K562)</f>
        <v>10</v>
      </c>
      <c r="L563">
        <f>IF(AND(C563&gt;=Personal!$G$28,MAX(L$5:L562)&lt;$AO$8,OR(S562&gt;0,S563&gt;0)),L562+1,0)</f>
        <v>0</v>
      </c>
      <c r="M563" t="str">
        <f>IF(AND(C563&gt;=Personal!$G$28,MAX(L$5:L562)&lt;$AO$8,OR(S562&gt;0,S563&gt;0)),L562+1,"")</f>
        <v/>
      </c>
      <c r="N563">
        <f t="shared" si="660"/>
        <v>2069</v>
      </c>
      <c r="O563">
        <f t="shared" si="661"/>
        <v>86</v>
      </c>
      <c r="P563" s="11">
        <f t="shared" si="669"/>
        <v>36219.138688578176</v>
      </c>
      <c r="Q563" s="11">
        <f>$AD563*I563/(Calculations!$C$18^(A563-1+Calculations!$B$1/30))</f>
        <v>318.19985662189924</v>
      </c>
      <c r="R563" s="11">
        <f>IF(Q563=0,0,SUM(Q563:Q$1071)*I563/Q563)</f>
        <v>243251.4904901234</v>
      </c>
      <c r="S563" s="11">
        <f>IF(S562&gt;0,MAX((S562+I563/2)*(Calculations!$C$18-1)+S562-I563,0),IF(AND(Personal!$G$28=Valuation!C563,Personal!$G$28&gt;Valuation!C562),Personal!$G$26,0))</f>
        <v>0</v>
      </c>
      <c r="T563">
        <f t="shared" si="652"/>
        <v>2</v>
      </c>
      <c r="U563" s="11"/>
      <c r="V563" s="121">
        <f>VLOOKUP(E563,Rates2,5)*VLOOKUP(E563,Mort_Imp_Retirees,C563-'Mort Imp Cume'!$C$4+2)</f>
        <v>1.0220722567150297E-2</v>
      </c>
      <c r="W563" s="15">
        <f t="shared" si="662"/>
        <v>0.98977927743284966</v>
      </c>
      <c r="X563" s="121">
        <f>VLOOKUP(F563,Rates2,6)*VLOOKUP(F563,Mort_Imp_Survivors,C563-'Mort Imp Cume'!$C$4+2)</f>
        <v>3.4241689963386392E-3</v>
      </c>
      <c r="Y563" s="15">
        <f t="shared" si="663"/>
        <v>0.99657583100366132</v>
      </c>
      <c r="Z563" s="121">
        <f>VLOOKUP(F563,Rates2,7)*VLOOKUP(F563,Mort_Imp_Survivors,C563-'Mort Imp Cume'!$C$4+2)</f>
        <v>5.1049653998765055E-3</v>
      </c>
      <c r="AA563" s="15">
        <f t="shared" si="664"/>
        <v>0.99489503460012352</v>
      </c>
      <c r="AB563" s="68">
        <f>PRODUCT(W$4:W562)</f>
        <v>0.37721242131309207</v>
      </c>
      <c r="AC563" s="15">
        <f>PRODUCT(Y$4:Y562)</f>
        <v>0.73886090801849813</v>
      </c>
      <c r="AD563" s="15">
        <f>PRODUCT(AA$4:AA562)</f>
        <v>0.528230378539153</v>
      </c>
      <c r="AE563" s="15">
        <f t="shared" si="653"/>
        <v>0.27870751212724748</v>
      </c>
      <c r="AF563" s="15">
        <f t="shared" si="654"/>
        <v>9.8504909185844591E-2</v>
      </c>
      <c r="AG563" s="15">
        <f t="shared" si="655"/>
        <v>2.838838097879783E-3</v>
      </c>
      <c r="AH563" s="15">
        <f t="shared" si="656"/>
        <v>0.40148099753270566</v>
      </c>
      <c r="AI563" s="15">
        <f t="shared" si="665"/>
        <v>0.22130658115420226</v>
      </c>
      <c r="AJ563" s="15">
        <f t="shared" si="666"/>
        <v>3.8553835071241257E-3</v>
      </c>
      <c r="AK563" s="15">
        <f t="shared" si="657"/>
        <v>3.0038882231851632E-3</v>
      </c>
      <c r="AL563">
        <f>IF(AL562&gt;0,AL562+1,IF(AND(B563="January",C563&gt;=Personal!$G$28,F563&lt;=100,AL562=0),1,0))</f>
        <v>236</v>
      </c>
      <c r="AM563">
        <f t="shared" si="667"/>
        <v>1</v>
      </c>
    </row>
    <row r="564" spans="1:39" x14ac:dyDescent="0.2">
      <c r="A564">
        <f t="shared" si="658"/>
        <v>560</v>
      </c>
      <c r="B564" t="str">
        <f t="shared" si="678"/>
        <v>September</v>
      </c>
      <c r="C564">
        <f t="shared" si="650"/>
        <v>2069</v>
      </c>
      <c r="D564">
        <f t="shared" si="680"/>
        <v>206909</v>
      </c>
      <c r="E564">
        <f t="shared" ref="E564:F564" si="716">E552+1</f>
        <v>88</v>
      </c>
      <c r="F564">
        <f t="shared" si="716"/>
        <v>86</v>
      </c>
      <c r="G564" s="11">
        <f>G563*IF($B564="January",(1+IF(C564&gt;Personal!$L$18+1,Calculations!$B$14,Calculations!$B$13)),1)</f>
        <v>4425.6554704779792</v>
      </c>
      <c r="H564" s="11">
        <f>IF(AND(Career!$F$15="Yes",$E564=62,$E563=61),G564,H563*IF($B564="January",(1+IF(C564&gt;Personal!$L$18+1,Calculations!$C$14,Calculations!$C$13)),1))</f>
        <v>3429.8426788426304</v>
      </c>
      <c r="I564" s="11">
        <f>H564*(1-'Retiree Assumptions'!$F$8)</f>
        <v>3018.2615573815146</v>
      </c>
      <c r="J564" s="11"/>
      <c r="K564">
        <f>IF(OR(AND(L565=0,L564&gt;0,S564=0,S563&gt;0),AND(L564=0,L563&gt;0,S564&gt;0,S563&gt;0),AND(L553=0,L552&gt;0,S552=0),AND(B564="February",C564&gt;=Personal!$G$28,C564&lt;=Personal!$G$28+5,L563&gt;0),AND(B564="February",MOD(C564-Personal!$G$28,5)=0,L563&gt;0)),K563+1,K563)</f>
        <v>10</v>
      </c>
      <c r="L564">
        <f>IF(AND(C564&gt;=Personal!$G$28,MAX(L$5:L563)&lt;$AO$8,OR(S563&gt;0,S564&gt;0)),L563+1,0)</f>
        <v>0</v>
      </c>
      <c r="M564" t="str">
        <f>IF(AND(C564&gt;=Personal!$G$28,MAX(L$5:L563)&lt;$AO$8,OR(S563&gt;0,S564&gt;0)),L563+1,"")</f>
        <v/>
      </c>
      <c r="N564">
        <f t="shared" si="660"/>
        <v>2069</v>
      </c>
      <c r="O564">
        <f t="shared" si="661"/>
        <v>86</v>
      </c>
      <c r="P564" s="11">
        <f t="shared" si="669"/>
        <v>36219.138688578176</v>
      </c>
      <c r="Q564" s="11">
        <f>$AD564*I564/(Calculations!$C$18^(A564-1+Calculations!$B$1/30))</f>
        <v>315.66412034490833</v>
      </c>
      <c r="R564" s="11">
        <f>IF(Q564=0,0,SUM(Q564:Q$1071)*I564/Q564)</f>
        <v>242163.0273300948</v>
      </c>
      <c r="S564" s="11">
        <f>IF(S563&gt;0,MAX((S563+I564/2)*(Calculations!$C$18-1)+S563-I564,0),IF(AND(Personal!$G$28=Valuation!C564,Personal!$G$28&gt;Valuation!C563),Personal!$G$26,0))</f>
        <v>0</v>
      </c>
      <c r="T564">
        <f t="shared" si="652"/>
        <v>2</v>
      </c>
      <c r="U564" s="11"/>
      <c r="V564" s="121">
        <f>VLOOKUP(E564,Rates2,5)*VLOOKUP(E564,Mort_Imp_Retirees,C564-'Mort Imp Cume'!$C$4+2)</f>
        <v>1.0220722567150297E-2</v>
      </c>
      <c r="W564" s="15">
        <f t="shared" si="662"/>
        <v>0.98977927743284966</v>
      </c>
      <c r="X564" s="121">
        <f>VLOOKUP(F564,Rates2,6)*VLOOKUP(F564,Mort_Imp_Survivors,C564-'Mort Imp Cume'!$C$4+2)</f>
        <v>3.4241689963386392E-3</v>
      </c>
      <c r="Y564" s="15">
        <f t="shared" si="663"/>
        <v>0.99657583100366132</v>
      </c>
      <c r="Z564" s="121">
        <f>VLOOKUP(F564,Rates2,7)*VLOOKUP(F564,Mort_Imp_Survivors,C564-'Mort Imp Cume'!$C$4+2)</f>
        <v>5.1049653998765055E-3</v>
      </c>
      <c r="AA564" s="15">
        <f t="shared" si="664"/>
        <v>0.99489503460012352</v>
      </c>
      <c r="AB564" s="68">
        <f>PRODUCT(W$4:W563)</f>
        <v>0.37335703780596791</v>
      </c>
      <c r="AC564" s="15">
        <f>PRODUCT(Y$4:Y563)</f>
        <v>0.73633092340465456</v>
      </c>
      <c r="AD564" s="15">
        <f>PRODUCT(AA$4:AA563)</f>
        <v>0.52553378073354695</v>
      </c>
      <c r="AE564" s="15">
        <f t="shared" si="653"/>
        <v>0.27491433240729485</v>
      </c>
      <c r="AF564" s="15">
        <f t="shared" si="654"/>
        <v>9.844270539867303E-2</v>
      </c>
      <c r="AG564" s="15">
        <f t="shared" si="655"/>
        <v>2.8002018120512539E-3</v>
      </c>
      <c r="AH564" s="15">
        <f t="shared" si="656"/>
        <v>0.40227028902947309</v>
      </c>
      <c r="AI564" s="15">
        <f t="shared" si="665"/>
        <v>0.22437267316455894</v>
      </c>
      <c r="AJ564" s="15">
        <f t="shared" si="666"/>
        <v>3.8159787019078429E-3</v>
      </c>
      <c r="AK564" s="15">
        <f t="shared" si="657"/>
        <v>2.9949290405719754E-3</v>
      </c>
      <c r="AL564">
        <f>IF(AL563&gt;0,AL563+1,IF(AND(B564="January",C564&gt;=Personal!$G$28,F564&lt;=100,AL563=0),1,0))</f>
        <v>237</v>
      </c>
      <c r="AM564">
        <f t="shared" si="667"/>
        <v>1</v>
      </c>
    </row>
    <row r="565" spans="1:39" x14ac:dyDescent="0.2">
      <c r="A565">
        <f t="shared" si="658"/>
        <v>561</v>
      </c>
      <c r="B565" t="str">
        <f t="shared" si="678"/>
        <v>October</v>
      </c>
      <c r="C565">
        <f t="shared" si="650"/>
        <v>2069</v>
      </c>
      <c r="D565">
        <f t="shared" si="680"/>
        <v>206910</v>
      </c>
      <c r="E565">
        <f t="shared" ref="E565:F565" si="717">E553+1</f>
        <v>88</v>
      </c>
      <c r="F565">
        <f t="shared" si="717"/>
        <v>86</v>
      </c>
      <c r="G565" s="11">
        <f>G564*IF($B565="January",(1+IF(C565&gt;Personal!$L$18+1,Calculations!$B$14,Calculations!$B$13)),1)</f>
        <v>4425.6554704779792</v>
      </c>
      <c r="H565" s="11">
        <f>IF(AND(Career!$F$15="Yes",$E565=62,$E564=61),G565,H564*IF($B565="January",(1+IF(C565&gt;Personal!$L$18+1,Calculations!$C$14,Calculations!$C$13)),1))</f>
        <v>3429.8426788426304</v>
      </c>
      <c r="I565" s="11">
        <f>H565*(1-'Retiree Assumptions'!$F$8)</f>
        <v>3018.2615573815146</v>
      </c>
      <c r="J565" s="11"/>
      <c r="K565">
        <f>IF(OR(AND(L566=0,L565&gt;0,S565=0,S564&gt;0),AND(L565=0,L564&gt;0,S565&gt;0,S564&gt;0),AND(L554=0,L553&gt;0,S553=0),AND(B565="February",C565&gt;=Personal!$G$28,C565&lt;=Personal!$G$28+5,L564&gt;0),AND(B565="February",MOD(C565-Personal!$G$28,5)=0,L564&gt;0)),K564+1,K564)</f>
        <v>10</v>
      </c>
      <c r="L565">
        <f>IF(AND(C565&gt;=Personal!$G$28,MAX(L$5:L564)&lt;$AO$8,OR(S564&gt;0,S565&gt;0)),L564+1,0)</f>
        <v>0</v>
      </c>
      <c r="M565" t="str">
        <f>IF(AND(C565&gt;=Personal!$G$28,MAX(L$5:L564)&lt;$AO$8,OR(S564&gt;0,S565&gt;0)),L564+1,"")</f>
        <v/>
      </c>
      <c r="N565">
        <f t="shared" si="660"/>
        <v>2069</v>
      </c>
      <c r="O565">
        <f t="shared" si="661"/>
        <v>86</v>
      </c>
      <c r="P565" s="11">
        <f t="shared" si="669"/>
        <v>36219.138688578176</v>
      </c>
      <c r="Q565" s="11">
        <f>$AD565*I565/(Calculations!$C$18^(A565-1+Calculations!$B$1/30))</f>
        <v>313.14859136321508</v>
      </c>
      <c r="R565" s="11">
        <f>IF(Q565=0,0,SUM(Q565:Q$1071)*I565/Q565)</f>
        <v>241065.82052343938</v>
      </c>
      <c r="S565" s="11">
        <f>IF(S564&gt;0,MAX((S564+I565/2)*(Calculations!$C$18-1)+S564-I565,0),IF(AND(Personal!$G$28=Valuation!C565,Personal!$G$28&gt;Valuation!C564),Personal!$G$26,0))</f>
        <v>0</v>
      </c>
      <c r="T565">
        <f t="shared" si="652"/>
        <v>2</v>
      </c>
      <c r="U565" s="11"/>
      <c r="V565" s="121">
        <f>VLOOKUP(E565,Rates2,5)*VLOOKUP(E565,Mort_Imp_Retirees,C565-'Mort Imp Cume'!$C$4+2)</f>
        <v>1.0220722567150297E-2</v>
      </c>
      <c r="W565" s="15">
        <f t="shared" si="662"/>
        <v>0.98977927743284966</v>
      </c>
      <c r="X565" s="121">
        <f>VLOOKUP(F565,Rates2,6)*VLOOKUP(F565,Mort_Imp_Survivors,C565-'Mort Imp Cume'!$C$4+2)</f>
        <v>3.4241689963386392E-3</v>
      </c>
      <c r="Y565" s="15">
        <f t="shared" si="663"/>
        <v>0.99657583100366132</v>
      </c>
      <c r="Z565" s="121">
        <f>VLOOKUP(F565,Rates2,7)*VLOOKUP(F565,Mort_Imp_Survivors,C565-'Mort Imp Cume'!$C$4+2)</f>
        <v>5.1049653998765055E-3</v>
      </c>
      <c r="AA565" s="15">
        <f t="shared" si="664"/>
        <v>0.99489503460012352</v>
      </c>
      <c r="AB565" s="68">
        <f>PRODUCT(W$4:W564)</f>
        <v>0.36954105910406004</v>
      </c>
      <c r="AC565" s="15">
        <f>PRODUCT(Y$4:Y564)</f>
        <v>0.73380960188568689</v>
      </c>
      <c r="AD565" s="15">
        <f>PRODUCT(AA$4:AA564)</f>
        <v>0.52285094896643591</v>
      </c>
      <c r="AE565" s="15">
        <f t="shared" si="653"/>
        <v>0.27117277746156537</v>
      </c>
      <c r="AF565" s="15">
        <f t="shared" si="654"/>
        <v>9.8368281642494657E-2</v>
      </c>
      <c r="AG565" s="15">
        <f t="shared" si="655"/>
        <v>2.7620913619805796E-3</v>
      </c>
      <c r="AH565" s="15">
        <f t="shared" si="656"/>
        <v>0.4030169149346306</v>
      </c>
      <c r="AI565" s="15">
        <f t="shared" si="665"/>
        <v>0.22744202596130941</v>
      </c>
      <c r="AJ565" s="15">
        <f t="shared" si="666"/>
        <v>3.7769766422734883E-3</v>
      </c>
      <c r="AK565" s="15">
        <f t="shared" si="657"/>
        <v>2.9859288235411915E-3</v>
      </c>
      <c r="AL565">
        <f>IF(AL564&gt;0,AL564+1,IF(AND(B565="January",C565&gt;=Personal!$G$28,F565&lt;=100,AL564=0),1,0))</f>
        <v>238</v>
      </c>
      <c r="AM565">
        <f t="shared" si="667"/>
        <v>1</v>
      </c>
    </row>
    <row r="566" spans="1:39" x14ac:dyDescent="0.2">
      <c r="A566">
        <f t="shared" si="658"/>
        <v>562</v>
      </c>
      <c r="B566" t="str">
        <f t="shared" si="678"/>
        <v>November</v>
      </c>
      <c r="C566">
        <f t="shared" si="650"/>
        <v>2069</v>
      </c>
      <c r="D566">
        <f t="shared" si="680"/>
        <v>206911</v>
      </c>
      <c r="E566">
        <f t="shared" ref="E566:F566" si="718">E554+1</f>
        <v>88</v>
      </c>
      <c r="F566">
        <f t="shared" si="718"/>
        <v>86</v>
      </c>
      <c r="G566" s="11">
        <f>G565*IF($B566="January",(1+IF(C566&gt;Personal!$L$18+1,Calculations!$B$14,Calculations!$B$13)),1)</f>
        <v>4425.6554704779792</v>
      </c>
      <c r="H566" s="11">
        <f>IF(AND(Career!$F$15="Yes",$E566=62,$E565=61),G566,H565*IF($B566="January",(1+IF(C566&gt;Personal!$L$18+1,Calculations!$C$14,Calculations!$C$13)),1))</f>
        <v>3429.8426788426304</v>
      </c>
      <c r="I566" s="11">
        <f>H566*(1-'Retiree Assumptions'!$F$8)</f>
        <v>3018.2615573815146</v>
      </c>
      <c r="J566" s="11"/>
      <c r="K566">
        <f>IF(OR(AND(L567=0,L566&gt;0,S566=0,S565&gt;0),AND(L566=0,L565&gt;0,S566&gt;0,S565&gt;0),AND(L555=0,L554&gt;0,S554=0),AND(B566="February",C566&gt;=Personal!$G$28,C566&lt;=Personal!$G$28+5,L565&gt;0),AND(B566="February",MOD(C566-Personal!$G$28,5)=0,L565&gt;0)),K565+1,K565)</f>
        <v>10</v>
      </c>
      <c r="L566">
        <f>IF(AND(C566&gt;=Personal!$G$28,MAX(L$5:L565)&lt;$AO$8,OR(S565&gt;0,S566&gt;0)),L565+1,0)</f>
        <v>0</v>
      </c>
      <c r="M566" t="str">
        <f>IF(AND(C566&gt;=Personal!$G$28,MAX(L$5:L565)&lt;$AO$8,OR(S565&gt;0,S566&gt;0)),L565+1,"")</f>
        <v/>
      </c>
      <c r="N566">
        <f t="shared" si="660"/>
        <v>2069</v>
      </c>
      <c r="O566">
        <f t="shared" si="661"/>
        <v>86</v>
      </c>
      <c r="P566" s="11">
        <f t="shared" si="669"/>
        <v>36219.138688578176</v>
      </c>
      <c r="Q566" s="11">
        <f>$AD566*I566/(Calculations!$C$18^(A566-1+Calculations!$B$1/30))</f>
        <v>310.65310864478045</v>
      </c>
      <c r="R566" s="11">
        <f>IF(Q566=0,0,SUM(Q566:Q$1071)*I566/Q566)</f>
        <v>239959.7998322667</v>
      </c>
      <c r="S566" s="11">
        <f>IF(S565&gt;0,MAX((S565+I566/2)*(Calculations!$C$18-1)+S565-I566,0),IF(AND(Personal!$G$28=Valuation!C566,Personal!$G$28&gt;Valuation!C565),Personal!$G$26,0))</f>
        <v>0</v>
      </c>
      <c r="T566">
        <f t="shared" si="652"/>
        <v>2</v>
      </c>
      <c r="U566" s="11"/>
      <c r="V566" s="121">
        <f>VLOOKUP(E566,Rates2,5)*VLOOKUP(E566,Mort_Imp_Retirees,C566-'Mort Imp Cume'!$C$4+2)</f>
        <v>1.0220722567150297E-2</v>
      </c>
      <c r="W566" s="15">
        <f t="shared" si="662"/>
        <v>0.98977927743284966</v>
      </c>
      <c r="X566" s="121">
        <f>VLOOKUP(F566,Rates2,6)*VLOOKUP(F566,Mort_Imp_Survivors,C566-'Mort Imp Cume'!$C$4+2)</f>
        <v>3.4241689963386392E-3</v>
      </c>
      <c r="Y566" s="15">
        <f t="shared" si="663"/>
        <v>0.99657583100366132</v>
      </c>
      <c r="Z566" s="121">
        <f>VLOOKUP(F566,Rates2,7)*VLOOKUP(F566,Mort_Imp_Survivors,C566-'Mort Imp Cume'!$C$4+2)</f>
        <v>5.1049653998765055E-3</v>
      </c>
      <c r="AA566" s="15">
        <f t="shared" si="664"/>
        <v>0.99489503460012352</v>
      </c>
      <c r="AB566" s="68">
        <f>PRODUCT(W$4:W565)</f>
        <v>0.36576408246178654</v>
      </c>
      <c r="AC566" s="15">
        <f>PRODUCT(Y$4:Y565)</f>
        <v>0.73129691379769424</v>
      </c>
      <c r="AD566" s="15">
        <f>PRODUCT(AA$4:AA565)</f>
        <v>0.52018181296266963</v>
      </c>
      <c r="AE566" s="15">
        <f t="shared" si="653"/>
        <v>0.26748214468234982</v>
      </c>
      <c r="AF566" s="15">
        <f t="shared" si="654"/>
        <v>9.8281937779436709E-2</v>
      </c>
      <c r="AG566" s="15">
        <f t="shared" si="655"/>
        <v>2.7244995910987902E-3</v>
      </c>
      <c r="AH566" s="15">
        <f t="shared" si="656"/>
        <v>0.40372161889030495</v>
      </c>
      <c r="AI566" s="15">
        <f t="shared" si="665"/>
        <v>0.23051429864790846</v>
      </c>
      <c r="AJ566" s="15">
        <f t="shared" si="666"/>
        <v>3.7383732118702038E-3</v>
      </c>
      <c r="AK566" s="15">
        <f t="shared" si="657"/>
        <v>2.9768889625126039E-3</v>
      </c>
      <c r="AL566">
        <f>IF(AL565&gt;0,AL565+1,IF(AND(B566="January",C566&gt;=Personal!$G$28,F566&lt;=100,AL565=0),1,0))</f>
        <v>239</v>
      </c>
      <c r="AM566">
        <f t="shared" si="667"/>
        <v>1</v>
      </c>
    </row>
    <row r="567" spans="1:39" x14ac:dyDescent="0.2">
      <c r="A567">
        <f t="shared" si="658"/>
        <v>563</v>
      </c>
      <c r="B567" t="str">
        <f t="shared" si="678"/>
        <v>December</v>
      </c>
      <c r="C567">
        <f t="shared" si="650"/>
        <v>2069</v>
      </c>
      <c r="D567">
        <f t="shared" si="680"/>
        <v>206912</v>
      </c>
      <c r="E567">
        <f t="shared" ref="E567:F567" si="719">E555+1</f>
        <v>88</v>
      </c>
      <c r="F567">
        <f t="shared" si="719"/>
        <v>86</v>
      </c>
      <c r="G567" s="11">
        <f>G566*IF($B567="January",(1+IF(C567&gt;Personal!$L$18+1,Calculations!$B$14,Calculations!$B$13)),1)</f>
        <v>4425.6554704779792</v>
      </c>
      <c r="H567" s="11">
        <f>IF(AND(Career!$F$15="Yes",$E567=62,$E566=61),G567,H566*IF($B567="January",(1+IF(C567&gt;Personal!$L$18+1,Calculations!$C$14,Calculations!$C$13)),1))</f>
        <v>3429.8426788426304</v>
      </c>
      <c r="I567" s="11">
        <f>H567*(1-'Retiree Assumptions'!$F$8)</f>
        <v>3018.2615573815146</v>
      </c>
      <c r="J567" s="11"/>
      <c r="K567">
        <f>IF(OR(AND(L568=0,L567&gt;0,S567=0,S566&gt;0),AND(L567=0,L566&gt;0,S567&gt;0,S566&gt;0),AND(L556=0,L555&gt;0,S555=0),AND(B567="February",C567&gt;=Personal!$G$28,C567&lt;=Personal!$G$28+5,L566&gt;0),AND(B567="February",MOD(C567-Personal!$G$28,5)=0,L566&gt;0)),K566+1,K566)</f>
        <v>10</v>
      </c>
      <c r="L567">
        <f>IF(AND(C567&gt;=Personal!$G$28,MAX(L$5:L566)&lt;$AO$8,OR(S566&gt;0,S567&gt;0)),L566+1,0)</f>
        <v>0</v>
      </c>
      <c r="M567" t="str">
        <f>IF(AND(C567&gt;=Personal!$G$28,MAX(L$5:L566)&lt;$AO$8,OR(S566&gt;0,S567&gt;0)),L566+1,"")</f>
        <v/>
      </c>
      <c r="N567">
        <f t="shared" si="660"/>
        <v>2069</v>
      </c>
      <c r="O567">
        <f t="shared" si="661"/>
        <v>86</v>
      </c>
      <c r="P567" s="11">
        <f t="shared" si="669"/>
        <v>36219.138688578176</v>
      </c>
      <c r="Q567" s="11">
        <f>$AD567*I567/(Calculations!$C$18^(A567-1+Calculations!$B$1/30))</f>
        <v>308.17751244083058</v>
      </c>
      <c r="R567" s="11">
        <f>IF(Q567=0,0,SUM(Q567:Q$1071)*I567/Q567)</f>
        <v>238844.89445446353</v>
      </c>
      <c r="S567" s="11">
        <f>IF(S566&gt;0,MAX((S566+I567/2)*(Calculations!$C$18-1)+S566-I567,0),IF(AND(Personal!$G$28=Valuation!C567,Personal!$G$28&gt;Valuation!C566),Personal!$G$26,0))</f>
        <v>0</v>
      </c>
      <c r="T567">
        <f t="shared" si="652"/>
        <v>2</v>
      </c>
      <c r="U567" s="11"/>
      <c r="V567" s="121">
        <f>VLOOKUP(E567,Rates2,5)*VLOOKUP(E567,Mort_Imp_Retirees,C567-'Mort Imp Cume'!$C$4+2)</f>
        <v>1.0220722567150297E-2</v>
      </c>
      <c r="W567" s="15">
        <f t="shared" si="662"/>
        <v>0.98977927743284966</v>
      </c>
      <c r="X567" s="121">
        <f>VLOOKUP(F567,Rates2,6)*VLOOKUP(F567,Mort_Imp_Survivors,C567-'Mort Imp Cume'!$C$4+2)</f>
        <v>3.4241689963386392E-3</v>
      </c>
      <c r="Y567" s="15">
        <f t="shared" si="663"/>
        <v>0.99657583100366132</v>
      </c>
      <c r="Z567" s="121">
        <f>VLOOKUP(F567,Rates2,7)*VLOOKUP(F567,Mort_Imp_Survivors,C567-'Mort Imp Cume'!$C$4+2)</f>
        <v>5.1049653998765055E-3</v>
      </c>
      <c r="AA567" s="15">
        <f t="shared" si="664"/>
        <v>0.99489503460012352</v>
      </c>
      <c r="AB567" s="68">
        <f>PRODUCT(W$4:W566)</f>
        <v>0.36202570924991634</v>
      </c>
      <c r="AC567" s="15">
        <f>PRODUCT(Y$4:Y566)</f>
        <v>0.72879282957835001</v>
      </c>
      <c r="AD567" s="15">
        <f>PRODUCT(AA$4:AA566)</f>
        <v>0.51752630280585021</v>
      </c>
      <c r="AE567" s="15">
        <f t="shared" si="653"/>
        <v>0.26384174102435559</v>
      </c>
      <c r="AF567" s="15">
        <f t="shared" si="654"/>
        <v>9.8183968225560775E-2</v>
      </c>
      <c r="AG567" s="15">
        <f t="shared" si="655"/>
        <v>2.6874194402370633E-3</v>
      </c>
      <c r="AH567" s="15">
        <f t="shared" si="656"/>
        <v>0.40438513358578659</v>
      </c>
      <c r="AI567" s="15">
        <f t="shared" si="665"/>
        <v>0.23358915716429701</v>
      </c>
      <c r="AJ567" s="15">
        <f t="shared" si="666"/>
        <v>3.7001643364192121E-3</v>
      </c>
      <c r="AK567" s="15">
        <f t="shared" si="657"/>
        <v>2.967810824735486E-3</v>
      </c>
      <c r="AL567">
        <f>IF(AL566&gt;0,AL566+1,IF(AND(B567="January",C567&gt;=Personal!$G$28,F567&lt;=100,AL566=0),1,0))</f>
        <v>240</v>
      </c>
      <c r="AM567">
        <f t="shared" si="667"/>
        <v>1</v>
      </c>
    </row>
    <row r="568" spans="1:39" x14ac:dyDescent="0.2">
      <c r="A568">
        <f t="shared" si="658"/>
        <v>564</v>
      </c>
      <c r="B568" t="str">
        <f t="shared" si="678"/>
        <v>January</v>
      </c>
      <c r="C568">
        <f t="shared" si="650"/>
        <v>2070</v>
      </c>
      <c r="D568">
        <f t="shared" si="680"/>
        <v>207001</v>
      </c>
      <c r="E568">
        <f t="shared" ref="E568:F568" si="720">E556+1</f>
        <v>89</v>
      </c>
      <c r="F568">
        <f t="shared" si="720"/>
        <v>87</v>
      </c>
      <c r="G568" s="11">
        <f>G567*IF($B568="January",(1+IF(C568&gt;Personal!$L$18+1,Calculations!$B$14,Calculations!$B$13)),1)</f>
        <v>4536.2968572399286</v>
      </c>
      <c r="H568" s="11">
        <f>IF(AND(Career!$F$15="Yes",$E568=62,$E567=61),G568,H567*IF($B568="January",(1+IF(C568&gt;Personal!$L$18+1,Calculations!$C$14,Calculations!$C$13)),1))</f>
        <v>3481.2903190252696</v>
      </c>
      <c r="I568" s="11">
        <f>H568*(1-'Retiree Assumptions'!$F$8)</f>
        <v>3063.5354807422373</v>
      </c>
      <c r="J568" s="11"/>
      <c r="K568">
        <f>IF(OR(AND(L569=0,L568&gt;0,S568=0,S567&gt;0),AND(L568=0,L567&gt;0,S568&gt;0,S567&gt;0),AND(L557=0,L556&gt;0,S556=0),AND(B568="February",C568&gt;=Personal!$G$28,C568&lt;=Personal!$G$28+5,L567&gt;0),AND(B568="February",MOD(C568-Personal!$G$28,5)=0,L567&gt;0)),K567+1,K567)</f>
        <v>10</v>
      </c>
      <c r="L568">
        <f>IF(AND(C568&gt;=Personal!$G$28,MAX(L$5:L567)&lt;$AO$8,OR(S567&gt;0,S568&gt;0)),L567+1,0)</f>
        <v>0</v>
      </c>
      <c r="M568" t="str">
        <f>IF(AND(C568&gt;=Personal!$G$28,MAX(L$5:L567)&lt;$AO$8,OR(S567&gt;0,S568&gt;0)),L567+1,"")</f>
        <v/>
      </c>
      <c r="N568">
        <f t="shared" si="660"/>
        <v>2070</v>
      </c>
      <c r="O568">
        <f t="shared" si="661"/>
        <v>87</v>
      </c>
      <c r="P568" s="11">
        <f t="shared" si="669"/>
        <v>36762.425768906847</v>
      </c>
      <c r="Q568" s="11">
        <f>$AD568*I568/(Calculations!$C$18^(A568-1+Calculations!$B$1/30))</f>
        <v>310.30746893976465</v>
      </c>
      <c r="R568" s="11">
        <f>IF(Q568=0,0,SUM(Q568:Q$1071)*I568/Q568)</f>
        <v>237721.03301916231</v>
      </c>
      <c r="S568" s="11">
        <f>IF(S567&gt;0,MAX((S567+I568/2)*(Calculations!$C$18-1)+S567-I568,0),IF(AND(Personal!$G$28=Valuation!C568,Personal!$G$28&gt;Valuation!C567),Personal!$G$26,0))</f>
        <v>0</v>
      </c>
      <c r="T568">
        <f t="shared" si="652"/>
        <v>2</v>
      </c>
      <c r="U568" s="11"/>
      <c r="V568" s="121">
        <f>VLOOKUP(E568,Rates2,5)*VLOOKUP(E568,Mort_Imp_Retirees,C568-'Mort Imp Cume'!$C$4+2)</f>
        <v>1.1661855377812207E-2</v>
      </c>
      <c r="W568" s="15">
        <f t="shared" si="662"/>
        <v>0.98833814462218783</v>
      </c>
      <c r="X568" s="121">
        <f>VLOOKUP(F568,Rates2,6)*VLOOKUP(F568,Mort_Imp_Survivors,C568-'Mort Imp Cume'!$C$4+2)</f>
        <v>4.1342768756796938E-3</v>
      </c>
      <c r="Y568" s="15">
        <f t="shared" si="663"/>
        <v>0.99586572312432031</v>
      </c>
      <c r="Z568" s="121">
        <f>VLOOKUP(F568,Rates2,7)*VLOOKUP(F568,Mort_Imp_Survivors,C568-'Mort Imp Cume'!$C$4+2)</f>
        <v>5.8161787120474175E-3</v>
      </c>
      <c r="AA568" s="15">
        <f t="shared" si="664"/>
        <v>0.99418382128795257</v>
      </c>
      <c r="AB568" s="68">
        <f>PRODUCT(W$4:W567)</f>
        <v>0.35832554491349711</v>
      </c>
      <c r="AC568" s="15">
        <f>PRODUCT(Y$4:Y567)</f>
        <v>0.72629731976655387</v>
      </c>
      <c r="AD568" s="15">
        <f>PRODUCT(AA$4:AA567)</f>
        <v>0.51488434893650037</v>
      </c>
      <c r="AE568" s="15">
        <f t="shared" si="653"/>
        <v>0.26025088287456288</v>
      </c>
      <c r="AF568" s="15">
        <f t="shared" si="654"/>
        <v>9.8074662038934238E-2</v>
      </c>
      <c r="AG568" s="15">
        <f t="shared" si="655"/>
        <v>3.022460593985849E-3</v>
      </c>
      <c r="AH568" s="15">
        <f t="shared" si="656"/>
        <v>0.40500818091084378</v>
      </c>
      <c r="AI568" s="15">
        <f t="shared" si="665"/>
        <v>0.23666627417565911</v>
      </c>
      <c r="AJ568" s="15">
        <f t="shared" si="666"/>
        <v>4.178740682956956E-3</v>
      </c>
      <c r="AK568" s="15">
        <f t="shared" si="657"/>
        <v>3.4315491669622286E-3</v>
      </c>
      <c r="AL568">
        <f>IF(AL567&gt;0,AL567+1,IF(AND(B568="January",C568&gt;=Personal!$G$28,F568&lt;=100,AL567=0),1,0))</f>
        <v>241</v>
      </c>
      <c r="AM568">
        <f t="shared" si="667"/>
        <v>1</v>
      </c>
    </row>
    <row r="569" spans="1:39" x14ac:dyDescent="0.2">
      <c r="A569">
        <f t="shared" si="658"/>
        <v>565</v>
      </c>
      <c r="B569" t="str">
        <f t="shared" si="678"/>
        <v>February</v>
      </c>
      <c r="C569">
        <f t="shared" si="650"/>
        <v>2070</v>
      </c>
      <c r="D569">
        <f t="shared" si="680"/>
        <v>207002</v>
      </c>
      <c r="E569">
        <f t="shared" ref="E569:F569" si="721">E557+1</f>
        <v>89</v>
      </c>
      <c r="F569">
        <f t="shared" si="721"/>
        <v>87</v>
      </c>
      <c r="G569" s="11">
        <f>G568*IF($B569="January",(1+IF(C569&gt;Personal!$L$18+1,Calculations!$B$14,Calculations!$B$13)),1)</f>
        <v>4536.2968572399286</v>
      </c>
      <c r="H569" s="11">
        <f>IF(AND(Career!$F$15="Yes",$E569=62,$E568=61),G569,H568*IF($B569="January",(1+IF(C569&gt;Personal!$L$18+1,Calculations!$C$14,Calculations!$C$13)),1))</f>
        <v>3481.2903190252696</v>
      </c>
      <c r="I569" s="11">
        <f>H569*(1-'Retiree Assumptions'!$F$8)</f>
        <v>3063.5354807422373</v>
      </c>
      <c r="J569" s="11"/>
      <c r="K569">
        <f>IF(OR(AND(L570=0,L569&gt;0,S569=0,S568&gt;0),AND(L569=0,L568&gt;0,S569&gt;0,S568&gt;0),AND(L558=0,L557&gt;0,S557=0),AND(B569="February",C569&gt;=Personal!$G$28,C569&lt;=Personal!$G$28+5,L568&gt;0),AND(B569="February",MOD(C569-Personal!$G$28,5)=0,L568&gt;0)),K568+1,K568)</f>
        <v>10</v>
      </c>
      <c r="L569">
        <f>IF(AND(C569&gt;=Personal!$G$28,MAX(L$5:L568)&lt;$AO$8,OR(S568&gt;0,S569&gt;0)),L568+1,0)</f>
        <v>0</v>
      </c>
      <c r="M569" t="str">
        <f>IF(AND(C569&gt;=Personal!$G$28,MAX(L$5:L568)&lt;$AO$8,OR(S568&gt;0,S569&gt;0)),L568+1,"")</f>
        <v/>
      </c>
      <c r="N569">
        <f t="shared" si="660"/>
        <v>2070</v>
      </c>
      <c r="O569">
        <f t="shared" si="661"/>
        <v>87</v>
      </c>
      <c r="P569" s="11">
        <f t="shared" si="669"/>
        <v>36762.425768906847</v>
      </c>
      <c r="Q569" s="11">
        <f>$AD569*I569/(Calculations!$C$18^(A569-1+Calculations!$B$1/30))</f>
        <v>307.61456765957843</v>
      </c>
      <c r="R569" s="11">
        <f>IF(Q569=0,0,SUM(Q569:Q$1071)*I569/Q569)</f>
        <v>236711.72234426808</v>
      </c>
      <c r="S569" s="11">
        <f>IF(S568&gt;0,MAX((S568+I569/2)*(Calculations!$C$18-1)+S568-I569,0),IF(AND(Personal!$G$28=Valuation!C569,Personal!$G$28&gt;Valuation!C568),Personal!$G$26,0))</f>
        <v>0</v>
      </c>
      <c r="T569">
        <f t="shared" si="652"/>
        <v>2</v>
      </c>
      <c r="U569" s="11"/>
      <c r="V569" s="121">
        <f>VLOOKUP(E569,Rates2,5)*VLOOKUP(E569,Mort_Imp_Retirees,C569-'Mort Imp Cume'!$C$4+2)</f>
        <v>1.1661855377812207E-2</v>
      </c>
      <c r="W569" s="15">
        <f t="shared" si="662"/>
        <v>0.98833814462218783</v>
      </c>
      <c r="X569" s="121">
        <f>VLOOKUP(F569,Rates2,6)*VLOOKUP(F569,Mort_Imp_Survivors,C569-'Mort Imp Cume'!$C$4+2)</f>
        <v>4.1342768756796938E-3</v>
      </c>
      <c r="Y569" s="15">
        <f t="shared" si="663"/>
        <v>0.99586572312432031</v>
      </c>
      <c r="Z569" s="121">
        <f>VLOOKUP(F569,Rates2,7)*VLOOKUP(F569,Mort_Imp_Survivors,C569-'Mort Imp Cume'!$C$4+2)</f>
        <v>5.8161787120474175E-3</v>
      </c>
      <c r="AA569" s="15">
        <f t="shared" si="664"/>
        <v>0.99418382128795257</v>
      </c>
      <c r="AB569" s="68">
        <f>PRODUCT(W$4:W568)</f>
        <v>0.35414680423054018</v>
      </c>
      <c r="AC569" s="15">
        <f>PRODUCT(Y$4:Y568)</f>
        <v>0.72329460555257485</v>
      </c>
      <c r="AD569" s="15">
        <f>PRODUCT(AA$4:AA568)</f>
        <v>0.5118896895470495</v>
      </c>
      <c r="AE569" s="15">
        <f t="shared" si="653"/>
        <v>0.25615247307363348</v>
      </c>
      <c r="AF569" s="15">
        <f t="shared" si="654"/>
        <v>9.7994331156906672E-2</v>
      </c>
      <c r="AG569" s="15">
        <f t="shared" si="655"/>
        <v>2.9748631296295609E-3</v>
      </c>
      <c r="AH569" s="15">
        <f t="shared" si="656"/>
        <v>0.40567504154481093</v>
      </c>
      <c r="AI569" s="15">
        <f t="shared" si="665"/>
        <v>0.24017815422464883</v>
      </c>
      <c r="AJ569" s="15">
        <f t="shared" si="666"/>
        <v>4.1300088134509317E-3</v>
      </c>
      <c r="AK569" s="15">
        <f t="shared" si="657"/>
        <v>3.4184837867183692E-3</v>
      </c>
      <c r="AL569">
        <f>IF(AL568&gt;0,AL568+1,IF(AND(B569="January",C569&gt;=Personal!$G$28,F569&lt;=100,AL568=0),1,0))</f>
        <v>242</v>
      </c>
      <c r="AM569">
        <f t="shared" si="667"/>
        <v>1</v>
      </c>
    </row>
    <row r="570" spans="1:39" x14ac:dyDescent="0.2">
      <c r="A570">
        <f t="shared" si="658"/>
        <v>566</v>
      </c>
      <c r="B570" t="str">
        <f t="shared" si="678"/>
        <v>March</v>
      </c>
      <c r="C570">
        <f t="shared" si="650"/>
        <v>2070</v>
      </c>
      <c r="D570">
        <f t="shared" si="680"/>
        <v>207003</v>
      </c>
      <c r="E570">
        <f t="shared" ref="E570:F570" si="722">E558+1</f>
        <v>89</v>
      </c>
      <c r="F570">
        <f t="shared" si="722"/>
        <v>87</v>
      </c>
      <c r="G570" s="11">
        <f>G569*IF($B570="January",(1+IF(C570&gt;Personal!$L$18+1,Calculations!$B$14,Calculations!$B$13)),1)</f>
        <v>4536.2968572399286</v>
      </c>
      <c r="H570" s="11">
        <f>IF(AND(Career!$F$15="Yes",$E570=62,$E569=61),G570,H569*IF($B570="January",(1+IF(C570&gt;Personal!$L$18+1,Calculations!$C$14,Calculations!$C$13)),1))</f>
        <v>3481.2903190252696</v>
      </c>
      <c r="I570" s="11">
        <f>H570*(1-'Retiree Assumptions'!$F$8)</f>
        <v>3063.5354807422373</v>
      </c>
      <c r="J570" s="11"/>
      <c r="K570">
        <f>IF(OR(AND(L571=0,L570&gt;0,S570=0,S569&gt;0),AND(L570=0,L569&gt;0,S570&gt;0,S569&gt;0),AND(L559=0,L558&gt;0,S558=0),AND(B570="February",C570&gt;=Personal!$G$28,C570&lt;=Personal!$G$28+5,L569&gt;0),AND(B570="February",MOD(C570-Personal!$G$28,5)=0,L569&gt;0)),K569+1,K569)</f>
        <v>10</v>
      </c>
      <c r="L570">
        <f>IF(AND(C570&gt;=Personal!$G$28,MAX(L$5:L569)&lt;$AO$8,OR(S569&gt;0,S570&gt;0)),L569+1,0)</f>
        <v>0</v>
      </c>
      <c r="M570" t="str">
        <f>IF(AND(C570&gt;=Personal!$G$28,MAX(L$5:L569)&lt;$AO$8,OR(S569&gt;0,S570&gt;0)),L569+1,"")</f>
        <v/>
      </c>
      <c r="N570">
        <f t="shared" si="660"/>
        <v>2070</v>
      </c>
      <c r="O570">
        <f t="shared" si="661"/>
        <v>87</v>
      </c>
      <c r="P570" s="11">
        <f t="shared" si="669"/>
        <v>36762.425768906847</v>
      </c>
      <c r="Q570" s="11">
        <f>$AD570*I570/(Calculations!$C$18^(A570-1+Calculations!$B$1/30))</f>
        <v>304.94503583720643</v>
      </c>
      <c r="R570" s="11">
        <f>IF(Q570=0,0,SUM(Q570:Q$1071)*I570/Q570)</f>
        <v>235693.57602147455</v>
      </c>
      <c r="S570" s="11">
        <f>IF(S569&gt;0,MAX((S569+I570/2)*(Calculations!$C$18-1)+S569-I570,0),IF(AND(Personal!$G$28=Valuation!C570,Personal!$G$28&gt;Valuation!C569),Personal!$G$26,0))</f>
        <v>0</v>
      </c>
      <c r="T570">
        <f t="shared" si="652"/>
        <v>2</v>
      </c>
      <c r="U570" s="11"/>
      <c r="V570" s="121">
        <f>VLOOKUP(E570,Rates2,5)*VLOOKUP(E570,Mort_Imp_Retirees,C570-'Mort Imp Cume'!$C$4+2)</f>
        <v>1.1661855377812207E-2</v>
      </c>
      <c r="W570" s="15">
        <f t="shared" si="662"/>
        <v>0.98833814462218783</v>
      </c>
      <c r="X570" s="121">
        <f>VLOOKUP(F570,Rates2,6)*VLOOKUP(F570,Mort_Imp_Survivors,C570-'Mort Imp Cume'!$C$4+2)</f>
        <v>4.1342768756796938E-3</v>
      </c>
      <c r="Y570" s="15">
        <f t="shared" si="663"/>
        <v>0.99586572312432031</v>
      </c>
      <c r="Z570" s="121">
        <f>VLOOKUP(F570,Rates2,7)*VLOOKUP(F570,Mort_Imp_Survivors,C570-'Mort Imp Cume'!$C$4+2)</f>
        <v>5.8161787120474175E-3</v>
      </c>
      <c r="AA570" s="15">
        <f t="shared" si="664"/>
        <v>0.99418382128795257</v>
      </c>
      <c r="AB570" s="68">
        <f>PRODUCT(W$4:W569)</f>
        <v>0.35001679541708924</v>
      </c>
      <c r="AC570" s="15">
        <f>PRODUCT(Y$4:Y569)</f>
        <v>0.72030430539053503</v>
      </c>
      <c r="AD570" s="15">
        <f>PRODUCT(AA$4:AA569)</f>
        <v>0.50891244763178933</v>
      </c>
      <c r="AE570" s="15">
        <f t="shared" si="653"/>
        <v>0.25211860469792746</v>
      </c>
      <c r="AF570" s="15">
        <f t="shared" si="654"/>
        <v>9.7898190719161768E-2</v>
      </c>
      <c r="AG570" s="15">
        <f t="shared" si="655"/>
        <v>2.928015226282491E-3</v>
      </c>
      <c r="AH570" s="15">
        <f t="shared" si="656"/>
        <v>0.40629042613379862</v>
      </c>
      <c r="AI570" s="15">
        <f t="shared" si="665"/>
        <v>0.24369277844911219</v>
      </c>
      <c r="AJ570" s="15">
        <f t="shared" si="666"/>
        <v>4.0818452479593776E-3</v>
      </c>
      <c r="AK570" s="15">
        <f t="shared" si="657"/>
        <v>3.4053858447193447E-3</v>
      </c>
      <c r="AL570">
        <f>IF(AL569&gt;0,AL569+1,IF(AND(B570="January",C570&gt;=Personal!$G$28,F570&lt;=100,AL569=0),1,0))</f>
        <v>243</v>
      </c>
      <c r="AM570">
        <f t="shared" si="667"/>
        <v>1</v>
      </c>
    </row>
    <row r="571" spans="1:39" x14ac:dyDescent="0.2">
      <c r="A571">
        <f t="shared" si="658"/>
        <v>567</v>
      </c>
      <c r="B571" t="str">
        <f t="shared" si="678"/>
        <v>April</v>
      </c>
      <c r="C571">
        <f t="shared" si="650"/>
        <v>2070</v>
      </c>
      <c r="D571">
        <f t="shared" si="680"/>
        <v>207004</v>
      </c>
      <c r="E571">
        <f t="shared" ref="E571:F571" si="723">E559+1</f>
        <v>89</v>
      </c>
      <c r="F571">
        <f t="shared" si="723"/>
        <v>87</v>
      </c>
      <c r="G571" s="11">
        <f>G570*IF($B571="January",(1+IF(C571&gt;Personal!$L$18+1,Calculations!$B$14,Calculations!$B$13)),1)</f>
        <v>4536.2968572399286</v>
      </c>
      <c r="H571" s="11">
        <f>IF(AND(Career!$F$15="Yes",$E571=62,$E570=61),G571,H570*IF($B571="January",(1+IF(C571&gt;Personal!$L$18+1,Calculations!$C$14,Calculations!$C$13)),1))</f>
        <v>3481.2903190252696</v>
      </c>
      <c r="I571" s="11">
        <f>H571*(1-'Retiree Assumptions'!$F$8)</f>
        <v>3063.5354807422373</v>
      </c>
      <c r="J571" s="11"/>
      <c r="K571">
        <f>IF(OR(AND(L572=0,L571&gt;0,S571=0,S570&gt;0),AND(L571=0,L570&gt;0,S571&gt;0,S570&gt;0),AND(L560=0,L559&gt;0,S559=0),AND(B571="February",C571&gt;=Personal!$G$28,C571&lt;=Personal!$G$28+5,L570&gt;0),AND(B571="February",MOD(C571-Personal!$G$28,5)=0,L570&gt;0)),K570+1,K570)</f>
        <v>10</v>
      </c>
      <c r="L571">
        <f>IF(AND(C571&gt;=Personal!$G$28,MAX(L$5:L570)&lt;$AO$8,OR(S570&gt;0,S571&gt;0)),L570+1,0)</f>
        <v>0</v>
      </c>
      <c r="M571" t="str">
        <f>IF(AND(C571&gt;=Personal!$G$28,MAX(L$5:L570)&lt;$AO$8,OR(S570&gt;0,S571&gt;0)),L570+1,"")</f>
        <v/>
      </c>
      <c r="N571">
        <f t="shared" si="660"/>
        <v>2070</v>
      </c>
      <c r="O571">
        <f t="shared" si="661"/>
        <v>87</v>
      </c>
      <c r="P571" s="11">
        <f t="shared" si="669"/>
        <v>36762.425768906847</v>
      </c>
      <c r="Q571" s="11">
        <f>$AD571*I571/(Calculations!$C$18^(A571-1+Calculations!$B$1/30))</f>
        <v>302.29867066849738</v>
      </c>
      <c r="R571" s="11">
        <f>IF(Q571=0,0,SUM(Q571:Q$1071)*I571/Q571)</f>
        <v>234666.51670227482</v>
      </c>
      <c r="S571" s="11">
        <f>IF(S570&gt;0,MAX((S570+I571/2)*(Calculations!$C$18-1)+S570-I571,0),IF(AND(Personal!$G$28=Valuation!C571,Personal!$G$28&gt;Valuation!C570),Personal!$G$26,0))</f>
        <v>0</v>
      </c>
      <c r="T571">
        <f t="shared" si="652"/>
        <v>2</v>
      </c>
      <c r="U571" s="11"/>
      <c r="V571" s="121">
        <f>VLOOKUP(E571,Rates2,5)*VLOOKUP(E571,Mort_Imp_Retirees,C571-'Mort Imp Cume'!$C$4+2)</f>
        <v>1.1661855377812207E-2</v>
      </c>
      <c r="W571" s="15">
        <f t="shared" si="662"/>
        <v>0.98833814462218783</v>
      </c>
      <c r="X571" s="121">
        <f>VLOOKUP(F571,Rates2,6)*VLOOKUP(F571,Mort_Imp_Survivors,C571-'Mort Imp Cume'!$C$4+2)</f>
        <v>4.1342768756796938E-3</v>
      </c>
      <c r="Y571" s="15">
        <f t="shared" si="663"/>
        <v>0.99586572312432031</v>
      </c>
      <c r="Z571" s="121">
        <f>VLOOKUP(F571,Rates2,7)*VLOOKUP(F571,Mort_Imp_Survivors,C571-'Mort Imp Cume'!$C$4+2)</f>
        <v>5.8161787120474175E-3</v>
      </c>
      <c r="AA571" s="15">
        <f t="shared" si="664"/>
        <v>0.99418382128795257</v>
      </c>
      <c r="AB571" s="68">
        <f>PRODUCT(W$4:W570)</f>
        <v>0.3459349501691299</v>
      </c>
      <c r="AC571" s="15">
        <f>PRODUCT(Y$4:Y570)</f>
        <v>0.71732636795730642</v>
      </c>
      <c r="AD571" s="15">
        <f>PRODUCT(AA$4:AA570)</f>
        <v>0.50595252188757733</v>
      </c>
      <c r="AE571" s="15">
        <f t="shared" si="653"/>
        <v>0.24814826135431373</v>
      </c>
      <c r="AF571" s="15">
        <f t="shared" si="654"/>
        <v>9.7786688814816169E-2</v>
      </c>
      <c r="AG571" s="15">
        <f t="shared" si="655"/>
        <v>2.8819050799186435E-3</v>
      </c>
      <c r="AH571" s="15">
        <f t="shared" si="656"/>
        <v>0.40685538363269302</v>
      </c>
      <c r="AI571" s="15">
        <f t="shared" si="665"/>
        <v>0.24720966619817697</v>
      </c>
      <c r="AJ571" s="15">
        <f t="shared" si="666"/>
        <v>4.0342433590030658E-3</v>
      </c>
      <c r="AK571" s="15">
        <f t="shared" si="657"/>
        <v>3.3922572398236146E-3</v>
      </c>
      <c r="AL571">
        <f>IF(AL570&gt;0,AL570+1,IF(AND(B571="January",C571&gt;=Personal!$G$28,F571&lt;=100,AL570=0),1,0))</f>
        <v>244</v>
      </c>
      <c r="AM571">
        <f t="shared" si="667"/>
        <v>1</v>
      </c>
    </row>
    <row r="572" spans="1:39" x14ac:dyDescent="0.2">
      <c r="A572">
        <f t="shared" si="658"/>
        <v>568</v>
      </c>
      <c r="B572" t="str">
        <f t="shared" si="678"/>
        <v>May</v>
      </c>
      <c r="C572">
        <f t="shared" si="650"/>
        <v>2070</v>
      </c>
      <c r="D572">
        <f t="shared" si="680"/>
        <v>207005</v>
      </c>
      <c r="E572">
        <f t="shared" ref="E572:F572" si="724">E560+1</f>
        <v>89</v>
      </c>
      <c r="F572">
        <f t="shared" si="724"/>
        <v>87</v>
      </c>
      <c r="G572" s="11">
        <f>G571*IF($B572="January",(1+IF(C572&gt;Personal!$L$18+1,Calculations!$B$14,Calculations!$B$13)),1)</f>
        <v>4536.2968572399286</v>
      </c>
      <c r="H572" s="11">
        <f>IF(AND(Career!$F$15="Yes",$E572=62,$E571=61),G572,H571*IF($B572="January",(1+IF(C572&gt;Personal!$L$18+1,Calculations!$C$14,Calculations!$C$13)),1))</f>
        <v>3481.2903190252696</v>
      </c>
      <c r="I572" s="11">
        <f>H572*(1-'Retiree Assumptions'!$F$8)</f>
        <v>3063.5354807422373</v>
      </c>
      <c r="J572" s="11"/>
      <c r="K572">
        <f>IF(OR(AND(L573=0,L572&gt;0,S572=0,S571&gt;0),AND(L572=0,L571&gt;0,S572&gt;0,S571&gt;0),AND(L561=0,L560&gt;0,S560=0),AND(B572="February",C572&gt;=Personal!$G$28,C572&lt;=Personal!$G$28+5,L571&gt;0),AND(B572="February",MOD(C572-Personal!$G$28,5)=0,L571&gt;0)),K571+1,K571)</f>
        <v>10</v>
      </c>
      <c r="L572">
        <f>IF(AND(C572&gt;=Personal!$G$28,MAX(L$5:L571)&lt;$AO$8,OR(S571&gt;0,S572&gt;0)),L571+1,0)</f>
        <v>0</v>
      </c>
      <c r="M572" t="str">
        <f>IF(AND(C572&gt;=Personal!$G$28,MAX(L$5:L571)&lt;$AO$8,OR(S571&gt;0,S572&gt;0)),L571+1,"")</f>
        <v/>
      </c>
      <c r="N572">
        <f t="shared" si="660"/>
        <v>2070</v>
      </c>
      <c r="O572">
        <f t="shared" si="661"/>
        <v>87</v>
      </c>
      <c r="P572" s="11">
        <f t="shared" si="669"/>
        <v>36762.425768906847</v>
      </c>
      <c r="Q572" s="11">
        <f>$AD572*I572/(Calculations!$C$18^(A572-1+Calculations!$B$1/30))</f>
        <v>299.6752711092692</v>
      </c>
      <c r="R572" s="11">
        <f>IF(Q572=0,0,SUM(Q572:Q$1071)*I572/Q572)</f>
        <v>233630.46636104197</v>
      </c>
      <c r="S572" s="11">
        <f>IF(S571&gt;0,MAX((S571+I572/2)*(Calculations!$C$18-1)+S571-I572,0),IF(AND(Personal!$G$28=Valuation!C572,Personal!$G$28&gt;Valuation!C571),Personal!$G$26,0))</f>
        <v>0</v>
      </c>
      <c r="T572">
        <f t="shared" si="652"/>
        <v>2</v>
      </c>
      <c r="U572" s="11"/>
      <c r="V572" s="121">
        <f>VLOOKUP(E572,Rates2,5)*VLOOKUP(E572,Mort_Imp_Retirees,C572-'Mort Imp Cume'!$C$4+2)</f>
        <v>1.1661855377812207E-2</v>
      </c>
      <c r="W572" s="15">
        <f t="shared" si="662"/>
        <v>0.98833814462218783</v>
      </c>
      <c r="X572" s="121">
        <f>VLOOKUP(F572,Rates2,6)*VLOOKUP(F572,Mort_Imp_Survivors,C572-'Mort Imp Cume'!$C$4+2)</f>
        <v>4.1342768756796938E-3</v>
      </c>
      <c r="Y572" s="15">
        <f t="shared" si="663"/>
        <v>0.99586572312432031</v>
      </c>
      <c r="Z572" s="121">
        <f>VLOOKUP(F572,Rates2,7)*VLOOKUP(F572,Mort_Imp_Survivors,C572-'Mort Imp Cume'!$C$4+2)</f>
        <v>5.8161787120474175E-3</v>
      </c>
      <c r="AA572" s="15">
        <f t="shared" si="664"/>
        <v>0.99418382128795257</v>
      </c>
      <c r="AB572" s="68">
        <f>PRODUCT(W$4:W571)</f>
        <v>0.34190070681012685</v>
      </c>
      <c r="AC572" s="15">
        <f>PRODUCT(Y$4:Y571)</f>
        <v>0.71436074214194523</v>
      </c>
      <c r="AD572" s="15">
        <f>PRODUCT(AA$4:AA571)</f>
        <v>0.50300981160046809</v>
      </c>
      <c r="AE572" s="15">
        <f t="shared" si="653"/>
        <v>0.24424044265573785</v>
      </c>
      <c r="AF572" s="15">
        <f t="shared" si="654"/>
        <v>9.7660264154389012E-2</v>
      </c>
      <c r="AG572" s="15">
        <f t="shared" si="655"/>
        <v>2.8365210724008694E-3</v>
      </c>
      <c r="AH572" s="15">
        <f t="shared" si="656"/>
        <v>0.40737094509144534</v>
      </c>
      <c r="AI572" s="15">
        <f t="shared" si="665"/>
        <v>0.25072834809842781</v>
      </c>
      <c r="AJ572" s="15">
        <f t="shared" si="666"/>
        <v>3.9871965963914728E-3</v>
      </c>
      <c r="AK572" s="15">
        <f t="shared" si="657"/>
        <v>3.3790998329248914E-3</v>
      </c>
      <c r="AL572">
        <f>IF(AL571&gt;0,AL571+1,IF(AND(B572="January",C572&gt;=Personal!$G$28,F572&lt;=100,AL571=0),1,0))</f>
        <v>245</v>
      </c>
      <c r="AM572">
        <f t="shared" si="667"/>
        <v>1</v>
      </c>
    </row>
    <row r="573" spans="1:39" x14ac:dyDescent="0.2">
      <c r="A573">
        <f t="shared" si="658"/>
        <v>569</v>
      </c>
      <c r="B573" t="str">
        <f t="shared" si="678"/>
        <v>June</v>
      </c>
      <c r="C573">
        <f t="shared" si="650"/>
        <v>2070</v>
      </c>
      <c r="D573">
        <f t="shared" si="680"/>
        <v>207006</v>
      </c>
      <c r="E573">
        <f t="shared" ref="E573:F573" si="725">E561+1</f>
        <v>89</v>
      </c>
      <c r="F573">
        <f t="shared" si="725"/>
        <v>87</v>
      </c>
      <c r="G573" s="11">
        <f>G572*IF($B573="January",(1+IF(C573&gt;Personal!$L$18+1,Calculations!$B$14,Calculations!$B$13)),1)</f>
        <v>4536.2968572399286</v>
      </c>
      <c r="H573" s="11">
        <f>IF(AND(Career!$F$15="Yes",$E573=62,$E572=61),G573,H572*IF($B573="January",(1+IF(C573&gt;Personal!$L$18+1,Calculations!$C$14,Calculations!$C$13)),1))</f>
        <v>3481.2903190252696</v>
      </c>
      <c r="I573" s="11">
        <f>H573*(1-'Retiree Assumptions'!$F$8)</f>
        <v>3063.5354807422373</v>
      </c>
      <c r="J573" s="11"/>
      <c r="K573">
        <f>IF(OR(AND(L574=0,L573&gt;0,S573=0,S572&gt;0),AND(L573=0,L572&gt;0,S573&gt;0,S572&gt;0),AND(L562=0,L561&gt;0,S561=0),AND(B573="February",C573&gt;=Personal!$G$28,C573&lt;=Personal!$G$28+5,L572&gt;0),AND(B573="February",MOD(C573-Personal!$G$28,5)=0,L572&gt;0)),K572+1,K572)</f>
        <v>10</v>
      </c>
      <c r="L573">
        <f>IF(AND(C573&gt;=Personal!$G$28,MAX(L$5:L572)&lt;$AO$8,OR(S572&gt;0,S573&gt;0)),L572+1,0)</f>
        <v>0</v>
      </c>
      <c r="M573" t="str">
        <f>IF(AND(C573&gt;=Personal!$G$28,MAX(L$5:L572)&lt;$AO$8,OR(S572&gt;0,S573&gt;0)),L572+1,"")</f>
        <v/>
      </c>
      <c r="N573">
        <f t="shared" si="660"/>
        <v>2070</v>
      </c>
      <c r="O573">
        <f t="shared" si="661"/>
        <v>87</v>
      </c>
      <c r="P573" s="11">
        <f t="shared" si="669"/>
        <v>36762.425768906847</v>
      </c>
      <c r="Q573" s="11">
        <f>$AD573*I573/(Calculations!$C$18^(A573-1+Calculations!$B$1/30))</f>
        <v>297.07463786003552</v>
      </c>
      <c r="R573" s="11">
        <f>IF(Q573=0,0,SUM(Q573:Q$1071)*I573/Q573)</f>
        <v>232585.3462891021</v>
      </c>
      <c r="S573" s="11">
        <f>IF(S572&gt;0,MAX((S572+I573/2)*(Calculations!$C$18-1)+S572-I573,0),IF(AND(Personal!$G$28=Valuation!C573,Personal!$G$28&gt;Valuation!C572),Personal!$G$26,0))</f>
        <v>0</v>
      </c>
      <c r="T573">
        <f t="shared" si="652"/>
        <v>2</v>
      </c>
      <c r="U573" s="11"/>
      <c r="V573" s="121">
        <f>VLOOKUP(E573,Rates2,5)*VLOOKUP(E573,Mort_Imp_Retirees,C573-'Mort Imp Cume'!$C$4+2)</f>
        <v>1.1661855377812207E-2</v>
      </c>
      <c r="W573" s="15">
        <f t="shared" si="662"/>
        <v>0.98833814462218783</v>
      </c>
      <c r="X573" s="121">
        <f>VLOOKUP(F573,Rates2,6)*VLOOKUP(F573,Mort_Imp_Survivors,C573-'Mort Imp Cume'!$C$4+2)</f>
        <v>4.1342768756796938E-3</v>
      </c>
      <c r="Y573" s="15">
        <f t="shared" si="663"/>
        <v>0.99586572312432031</v>
      </c>
      <c r="Z573" s="121">
        <f>VLOOKUP(F573,Rates2,7)*VLOOKUP(F573,Mort_Imp_Survivors,C573-'Mort Imp Cume'!$C$4+2)</f>
        <v>5.8161787120474175E-3</v>
      </c>
      <c r="AA573" s="15">
        <f t="shared" si="664"/>
        <v>0.99418382128795257</v>
      </c>
      <c r="AB573" s="68">
        <f>PRODUCT(W$4:W572)</f>
        <v>0.33791351021373539</v>
      </c>
      <c r="AC573" s="15">
        <f>PRODUCT(Y$4:Y572)</f>
        <v>0.71140737704481438</v>
      </c>
      <c r="AD573" s="15">
        <f>PRODUCT(AA$4:AA572)</f>
        <v>0.50008421664228642</v>
      </c>
      <c r="AE573" s="15">
        <f t="shared" si="653"/>
        <v>0.24039416396915958</v>
      </c>
      <c r="AF573" s="15">
        <f t="shared" si="654"/>
        <v>9.7519346244575797E-2</v>
      </c>
      <c r="AG573" s="15">
        <f t="shared" si="655"/>
        <v>2.7918517685534979E-3</v>
      </c>
      <c r="AH573" s="15">
        <f t="shared" si="656"/>
        <v>0.40783812394509866</v>
      </c>
      <c r="AI573" s="15">
        <f t="shared" si="665"/>
        <v>0.25424836584116595</v>
      </c>
      <c r="AJ573" s="15">
        <f t="shared" si="666"/>
        <v>3.9406984863214504E-3</v>
      </c>
      <c r="AK573" s="15">
        <f t="shared" si="657"/>
        <v>3.3659154475968881E-3</v>
      </c>
      <c r="AL573">
        <f>IF(AL572&gt;0,AL572+1,IF(AND(B573="January",C573&gt;=Personal!$G$28,F573&lt;=100,AL572=0),1,0))</f>
        <v>246</v>
      </c>
      <c r="AM573">
        <f t="shared" si="667"/>
        <v>1</v>
      </c>
    </row>
    <row r="574" spans="1:39" x14ac:dyDescent="0.2">
      <c r="A574">
        <f t="shared" si="658"/>
        <v>570</v>
      </c>
      <c r="B574" t="str">
        <f t="shared" si="678"/>
        <v>July</v>
      </c>
      <c r="C574">
        <f t="shared" si="650"/>
        <v>2070</v>
      </c>
      <c r="D574">
        <f t="shared" si="680"/>
        <v>207007</v>
      </c>
      <c r="E574">
        <f t="shared" ref="E574:F574" si="726">E562+1</f>
        <v>89</v>
      </c>
      <c r="F574">
        <f t="shared" si="726"/>
        <v>87</v>
      </c>
      <c r="G574" s="11">
        <f>G573*IF($B574="January",(1+IF(C574&gt;Personal!$L$18+1,Calculations!$B$14,Calculations!$B$13)),1)</f>
        <v>4536.2968572399286</v>
      </c>
      <c r="H574" s="11">
        <f>IF(AND(Career!$F$15="Yes",$E574=62,$E573=61),G574,H573*IF($B574="January",(1+IF(C574&gt;Personal!$L$18+1,Calculations!$C$14,Calculations!$C$13)),1))</f>
        <v>3481.2903190252696</v>
      </c>
      <c r="I574" s="11">
        <f>H574*(1-'Retiree Assumptions'!$F$8)</f>
        <v>3063.5354807422373</v>
      </c>
      <c r="J574" s="11"/>
      <c r="K574">
        <f>IF(OR(AND(L575=0,L574&gt;0,S574=0,S573&gt;0),AND(L574=0,L573&gt;0,S574&gt;0,S573&gt;0),AND(L563=0,L562&gt;0,S562=0),AND(B574="February",C574&gt;=Personal!$G$28,C574&lt;=Personal!$G$28+5,L573&gt;0),AND(B574="February",MOD(C574-Personal!$G$28,5)=0,L573&gt;0)),K573+1,K573)</f>
        <v>10</v>
      </c>
      <c r="L574">
        <f>IF(AND(C574&gt;=Personal!$G$28,MAX(L$5:L573)&lt;$AO$8,OR(S573&gt;0,S574&gt;0)),L573+1,0)</f>
        <v>0</v>
      </c>
      <c r="M574" t="str">
        <f>IF(AND(C574&gt;=Personal!$G$28,MAX(L$5:L573)&lt;$AO$8,OR(S573&gt;0,S574&gt;0)),L573+1,"")</f>
        <v/>
      </c>
      <c r="N574">
        <f t="shared" si="660"/>
        <v>2070</v>
      </c>
      <c r="O574">
        <f t="shared" si="661"/>
        <v>87</v>
      </c>
      <c r="P574" s="11">
        <f t="shared" si="669"/>
        <v>36762.425768906847</v>
      </c>
      <c r="Q574" s="11">
        <f>$AD574*I574/(Calculations!$C$18^(A574-1+Calculations!$B$1/30))</f>
        <v>294.49657335086488</v>
      </c>
      <c r="R574" s="11">
        <f>IF(Q574=0,0,SUM(Q574:Q$1071)*I574/Q574)</f>
        <v>231531.0770887543</v>
      </c>
      <c r="S574" s="11">
        <f>IF(S573&gt;0,MAX((S573+I574/2)*(Calculations!$C$18-1)+S573-I574,0),IF(AND(Personal!$G$28=Valuation!C574,Personal!$G$28&gt;Valuation!C573),Personal!$G$26,0))</f>
        <v>0</v>
      </c>
      <c r="T574">
        <f t="shared" si="652"/>
        <v>2</v>
      </c>
      <c r="U574" s="11"/>
      <c r="V574" s="121">
        <f>VLOOKUP(E574,Rates2,5)*VLOOKUP(E574,Mort_Imp_Retirees,C574-'Mort Imp Cume'!$C$4+2)</f>
        <v>1.1661855377812207E-2</v>
      </c>
      <c r="W574" s="15">
        <f t="shared" si="662"/>
        <v>0.98833814462218783</v>
      </c>
      <c r="X574" s="121">
        <f>VLOOKUP(F574,Rates2,6)*VLOOKUP(F574,Mort_Imp_Survivors,C574-'Mort Imp Cume'!$C$4+2)</f>
        <v>4.1342768756796938E-3</v>
      </c>
      <c r="Y574" s="15">
        <f t="shared" si="663"/>
        <v>0.99586572312432031</v>
      </c>
      <c r="Z574" s="121">
        <f>VLOOKUP(F574,Rates2,7)*VLOOKUP(F574,Mort_Imp_Survivors,C574-'Mort Imp Cume'!$C$4+2)</f>
        <v>5.8161787120474175E-3</v>
      </c>
      <c r="AA574" s="15">
        <f t="shared" si="664"/>
        <v>0.99418382128795257</v>
      </c>
      <c r="AB574" s="68">
        <f>PRODUCT(W$4:W573)</f>
        <v>0.33397281172741394</v>
      </c>
      <c r="AC574" s="15">
        <f>PRODUCT(Y$4:Y573)</f>
        <v>0.70846622197671005</v>
      </c>
      <c r="AD574" s="15">
        <f>PRODUCT(AA$4:AA573)</f>
        <v>0.49717563746722065</v>
      </c>
      <c r="AE574" s="15">
        <f t="shared" si="653"/>
        <v>0.23660845616746004</v>
      </c>
      <c r="AF574" s="15">
        <f t="shared" si="654"/>
        <v>9.7364355559953902E-2</v>
      </c>
      <c r="AG574" s="15">
        <f t="shared" si="655"/>
        <v>2.7478859132810812E-3</v>
      </c>
      <c r="AH574" s="15">
        <f t="shared" si="656"/>
        <v>0.40825791629920133</v>
      </c>
      <c r="AI574" s="15">
        <f t="shared" si="665"/>
        <v>0.25776927197338467</v>
      </c>
      <c r="AJ574" s="15">
        <f t="shared" si="666"/>
        <v>3.8947426304864062E-3</v>
      </c>
      <c r="AK574" s="15">
        <f t="shared" si="657"/>
        <v>3.3527058707276533E-3</v>
      </c>
      <c r="AL574">
        <f>IF(AL573&gt;0,AL573+1,IF(AND(B574="January",C574&gt;=Personal!$G$28,F574&lt;=100,AL573=0),1,0))</f>
        <v>247</v>
      </c>
      <c r="AM574">
        <f t="shared" si="667"/>
        <v>1</v>
      </c>
    </row>
    <row r="575" spans="1:39" x14ac:dyDescent="0.2">
      <c r="A575">
        <f t="shared" si="658"/>
        <v>571</v>
      </c>
      <c r="B575" t="str">
        <f t="shared" si="678"/>
        <v>August</v>
      </c>
      <c r="C575">
        <f t="shared" si="650"/>
        <v>2070</v>
      </c>
      <c r="D575">
        <f t="shared" si="680"/>
        <v>207008</v>
      </c>
      <c r="E575">
        <f t="shared" ref="E575:F575" si="727">E563+1</f>
        <v>89</v>
      </c>
      <c r="F575">
        <f t="shared" si="727"/>
        <v>87</v>
      </c>
      <c r="G575" s="11">
        <f>G574*IF($B575="January",(1+IF(C575&gt;Personal!$L$18+1,Calculations!$B$14,Calculations!$B$13)),1)</f>
        <v>4536.2968572399286</v>
      </c>
      <c r="H575" s="11">
        <f>IF(AND(Career!$F$15="Yes",$E575=62,$E574=61),G575,H574*IF($B575="January",(1+IF(C575&gt;Personal!$L$18+1,Calculations!$C$14,Calculations!$C$13)),1))</f>
        <v>3481.2903190252696</v>
      </c>
      <c r="I575" s="11">
        <f>H575*(1-'Retiree Assumptions'!$F$8)</f>
        <v>3063.5354807422373</v>
      </c>
      <c r="J575" s="11"/>
      <c r="K575">
        <f>IF(OR(AND(L576=0,L575&gt;0,S575=0,S574&gt;0),AND(L575=0,L574&gt;0,S575&gt;0,S574&gt;0),AND(L564=0,L563&gt;0,S563=0),AND(B575="February",C575&gt;=Personal!$G$28,C575&lt;=Personal!$G$28+5,L574&gt;0),AND(B575="February",MOD(C575-Personal!$G$28,5)=0,L574&gt;0)),K574+1,K574)</f>
        <v>10</v>
      </c>
      <c r="L575">
        <f>IF(AND(C575&gt;=Personal!$G$28,MAX(L$5:L574)&lt;$AO$8,OR(S574&gt;0,S575&gt;0)),L574+1,0)</f>
        <v>0</v>
      </c>
      <c r="M575" t="str">
        <f>IF(AND(C575&gt;=Personal!$G$28,MAX(L$5:L574)&lt;$AO$8,OR(S574&gt;0,S575&gt;0)),L574+1,"")</f>
        <v/>
      </c>
      <c r="N575">
        <f t="shared" si="660"/>
        <v>2070</v>
      </c>
      <c r="O575">
        <f t="shared" si="661"/>
        <v>87</v>
      </c>
      <c r="P575" s="11">
        <f t="shared" si="669"/>
        <v>36762.425768906847</v>
      </c>
      <c r="Q575" s="11">
        <f>$AD575*I575/(Calculations!$C$18^(A575-1+Calculations!$B$1/30))</f>
        <v>291.94088172637186</v>
      </c>
      <c r="R575" s="11">
        <f>IF(Q575=0,0,SUM(Q575:Q$1071)*I575/Q575)</f>
        <v>230467.57866723899</v>
      </c>
      <c r="S575" s="11">
        <f>IF(S574&gt;0,MAX((S574+I575/2)*(Calculations!$C$18-1)+S574-I575,0),IF(AND(Personal!$G$28=Valuation!C575,Personal!$G$28&gt;Valuation!C574),Personal!$G$26,0))</f>
        <v>0</v>
      </c>
      <c r="T575">
        <f t="shared" si="652"/>
        <v>2</v>
      </c>
      <c r="U575" s="11"/>
      <c r="V575" s="121">
        <f>VLOOKUP(E575,Rates2,5)*VLOOKUP(E575,Mort_Imp_Retirees,C575-'Mort Imp Cume'!$C$4+2)</f>
        <v>1.1661855377812207E-2</v>
      </c>
      <c r="W575" s="15">
        <f t="shared" si="662"/>
        <v>0.98833814462218783</v>
      </c>
      <c r="X575" s="121">
        <f>VLOOKUP(F575,Rates2,6)*VLOOKUP(F575,Mort_Imp_Survivors,C575-'Mort Imp Cume'!$C$4+2)</f>
        <v>4.1342768756796938E-3</v>
      </c>
      <c r="Y575" s="15">
        <f t="shared" si="663"/>
        <v>0.99586572312432031</v>
      </c>
      <c r="Z575" s="121">
        <f>VLOOKUP(F575,Rates2,7)*VLOOKUP(F575,Mort_Imp_Survivors,C575-'Mort Imp Cume'!$C$4+2)</f>
        <v>5.8161787120474175E-3</v>
      </c>
      <c r="AA575" s="15">
        <f t="shared" si="664"/>
        <v>0.99418382128795257</v>
      </c>
      <c r="AB575" s="68">
        <f>PRODUCT(W$4:W574)</f>
        <v>0.33007806909692755</v>
      </c>
      <c r="AC575" s="15">
        <f>PRODUCT(Y$4:Y574)</f>
        <v>0.70553722645799155</v>
      </c>
      <c r="AD575" s="15">
        <f>PRODUCT(AA$4:AA574)</f>
        <v>0.49428397510843519</v>
      </c>
      <c r="AE575" s="15">
        <f t="shared" si="653"/>
        <v>0.23288236538525556</v>
      </c>
      <c r="AF575" s="15">
        <f t="shared" si="654"/>
        <v>9.7195703711671994E-2</v>
      </c>
      <c r="AG575" s="15">
        <f t="shared" si="655"/>
        <v>2.7046124287325004E-3</v>
      </c>
      <c r="AH575" s="15">
        <f t="shared" si="656"/>
        <v>0.40863130121067814</v>
      </c>
      <c r="AI575" s="15">
        <f t="shared" si="665"/>
        <v>0.26129062969239436</v>
      </c>
      <c r="AJ575" s="15">
        <f t="shared" si="666"/>
        <v>3.849322705195874E-3</v>
      </c>
      <c r="AK575" s="15">
        <f t="shared" si="657"/>
        <v>3.3394728531436334E-3</v>
      </c>
      <c r="AL575">
        <f>IF(AL574&gt;0,AL574+1,IF(AND(B575="January",C575&gt;=Personal!$G$28,F575&lt;=100,AL574=0),1,0))</f>
        <v>248</v>
      </c>
      <c r="AM575">
        <f t="shared" si="667"/>
        <v>1</v>
      </c>
    </row>
    <row r="576" spans="1:39" x14ac:dyDescent="0.2">
      <c r="A576">
        <f t="shared" si="658"/>
        <v>572</v>
      </c>
      <c r="B576" t="str">
        <f t="shared" si="678"/>
        <v>September</v>
      </c>
      <c r="C576">
        <f t="shared" si="650"/>
        <v>2070</v>
      </c>
      <c r="D576">
        <f t="shared" si="680"/>
        <v>207009</v>
      </c>
      <c r="E576">
        <f t="shared" ref="E576:F576" si="728">E564+1</f>
        <v>89</v>
      </c>
      <c r="F576">
        <f t="shared" si="728"/>
        <v>87</v>
      </c>
      <c r="G576" s="11">
        <f>G575*IF($B576="January",(1+IF(C576&gt;Personal!$L$18+1,Calculations!$B$14,Calculations!$B$13)),1)</f>
        <v>4536.2968572399286</v>
      </c>
      <c r="H576" s="11">
        <f>IF(AND(Career!$F$15="Yes",$E576=62,$E575=61),G576,H575*IF($B576="January",(1+IF(C576&gt;Personal!$L$18+1,Calculations!$C$14,Calculations!$C$13)),1))</f>
        <v>3481.2903190252696</v>
      </c>
      <c r="I576" s="11">
        <f>H576*(1-'Retiree Assumptions'!$F$8)</f>
        <v>3063.5354807422373</v>
      </c>
      <c r="J576" s="11"/>
      <c r="K576">
        <f>IF(OR(AND(L577=0,L576&gt;0,S576=0,S575&gt;0),AND(L576=0,L575&gt;0,S576&gt;0,S575&gt;0),AND(L565=0,L564&gt;0,S564=0),AND(B576="February",C576&gt;=Personal!$G$28,C576&lt;=Personal!$G$28+5,L575&gt;0),AND(B576="February",MOD(C576-Personal!$G$28,5)=0,L575&gt;0)),K575+1,K575)</f>
        <v>10</v>
      </c>
      <c r="L576">
        <f>IF(AND(C576&gt;=Personal!$G$28,MAX(L$5:L575)&lt;$AO$8,OR(S575&gt;0,S576&gt;0)),L575+1,0)</f>
        <v>0</v>
      </c>
      <c r="M576" t="str">
        <f>IF(AND(C576&gt;=Personal!$G$28,MAX(L$5:L575)&lt;$AO$8,OR(S575&gt;0,S576&gt;0)),L575+1,"")</f>
        <v/>
      </c>
      <c r="N576">
        <f t="shared" si="660"/>
        <v>2070</v>
      </c>
      <c r="O576">
        <f t="shared" si="661"/>
        <v>87</v>
      </c>
      <c r="P576" s="11">
        <f t="shared" si="669"/>
        <v>36762.425768906847</v>
      </c>
      <c r="Q576" s="11">
        <f>$AD576*I576/(Calculations!$C$18^(A576-1+Calculations!$B$1/30))</f>
        <v>289.40736883083707</v>
      </c>
      <c r="R576" s="11">
        <f>IF(Q576=0,0,SUM(Q576:Q$1071)*I576/Q576)</f>
        <v>229394.77023065326</v>
      </c>
      <c r="S576" s="11">
        <f>IF(S575&gt;0,MAX((S575+I576/2)*(Calculations!$C$18-1)+S575-I576,0),IF(AND(Personal!$G$28=Valuation!C576,Personal!$G$28&gt;Valuation!C575),Personal!$G$26,0))</f>
        <v>0</v>
      </c>
      <c r="T576">
        <f t="shared" si="652"/>
        <v>2</v>
      </c>
      <c r="U576" s="11"/>
      <c r="V576" s="121">
        <f>VLOOKUP(E576,Rates2,5)*VLOOKUP(E576,Mort_Imp_Retirees,C576-'Mort Imp Cume'!$C$4+2)</f>
        <v>1.1661855377812207E-2</v>
      </c>
      <c r="W576" s="15">
        <f t="shared" si="662"/>
        <v>0.98833814462218783</v>
      </c>
      <c r="X576" s="121">
        <f>VLOOKUP(F576,Rates2,6)*VLOOKUP(F576,Mort_Imp_Survivors,C576-'Mort Imp Cume'!$C$4+2)</f>
        <v>4.1342768756796938E-3</v>
      </c>
      <c r="Y576" s="15">
        <f t="shared" si="663"/>
        <v>0.99586572312432031</v>
      </c>
      <c r="Z576" s="121">
        <f>VLOOKUP(F576,Rates2,7)*VLOOKUP(F576,Mort_Imp_Survivors,C576-'Mort Imp Cume'!$C$4+2)</f>
        <v>5.8161787120474175E-3</v>
      </c>
      <c r="AA576" s="15">
        <f t="shared" si="664"/>
        <v>0.99418382128795257</v>
      </c>
      <c r="AB576" s="68">
        <f>PRODUCT(W$4:W575)</f>
        <v>0.32622874639173172</v>
      </c>
      <c r="AC576" s="15">
        <f>PRODUCT(Y$4:Y575)</f>
        <v>0.70262034021771513</v>
      </c>
      <c r="AD576" s="15">
        <f>PRODUCT(AA$4:AA575)</f>
        <v>0.49140913117470331</v>
      </c>
      <c r="AE576" s="15">
        <f t="shared" si="653"/>
        <v>0.22921495277855725</v>
      </c>
      <c r="AF576" s="15">
        <f t="shared" si="654"/>
        <v>9.701379361317447E-2</v>
      </c>
      <c r="AG576" s="15">
        <f t="shared" si="655"/>
        <v>2.6620204115097379E-3</v>
      </c>
      <c r="AH576" s="15">
        <f t="shared" si="656"/>
        <v>0.40895924096423286</v>
      </c>
      <c r="AI576" s="15">
        <f t="shared" si="665"/>
        <v>0.26481201264403542</v>
      </c>
      <c r="AJ576" s="15">
        <f t="shared" si="666"/>
        <v>3.8044324605053513E-3</v>
      </c>
      <c r="AK576" s="15">
        <f t="shared" si="657"/>
        <v>3.3262181102236437E-3</v>
      </c>
      <c r="AL576">
        <f>IF(AL575&gt;0,AL575+1,IF(AND(B576="January",C576&gt;=Personal!$G$28,F576&lt;=100,AL575=0),1,0))</f>
        <v>249</v>
      </c>
      <c r="AM576">
        <f t="shared" si="667"/>
        <v>1</v>
      </c>
    </row>
    <row r="577" spans="1:39" x14ac:dyDescent="0.2">
      <c r="A577">
        <f t="shared" si="658"/>
        <v>573</v>
      </c>
      <c r="B577" t="str">
        <f t="shared" si="678"/>
        <v>October</v>
      </c>
      <c r="C577">
        <f t="shared" si="650"/>
        <v>2070</v>
      </c>
      <c r="D577">
        <f t="shared" si="680"/>
        <v>207010</v>
      </c>
      <c r="E577">
        <f t="shared" ref="E577:F577" si="729">E565+1</f>
        <v>89</v>
      </c>
      <c r="F577">
        <f t="shared" si="729"/>
        <v>87</v>
      </c>
      <c r="G577" s="11">
        <f>G576*IF($B577="January",(1+IF(C577&gt;Personal!$L$18+1,Calculations!$B$14,Calculations!$B$13)),1)</f>
        <v>4536.2968572399286</v>
      </c>
      <c r="H577" s="11">
        <f>IF(AND(Career!$F$15="Yes",$E577=62,$E576=61),G577,H576*IF($B577="January",(1+IF(C577&gt;Personal!$L$18+1,Calculations!$C$14,Calculations!$C$13)),1))</f>
        <v>3481.2903190252696</v>
      </c>
      <c r="I577" s="11">
        <f>H577*(1-'Retiree Assumptions'!$F$8)</f>
        <v>3063.5354807422373</v>
      </c>
      <c r="J577" s="11"/>
      <c r="K577">
        <f>IF(OR(AND(L578=0,L577&gt;0,S577=0,S576&gt;0),AND(L577=0,L576&gt;0,S577&gt;0,S576&gt;0),AND(L566=0,L565&gt;0,S565=0),AND(B577="February",C577&gt;=Personal!$G$28,C577&lt;=Personal!$G$28+5,L576&gt;0),AND(B577="February",MOD(C577-Personal!$G$28,5)=0,L576&gt;0)),K576+1,K576)</f>
        <v>10</v>
      </c>
      <c r="L577">
        <f>IF(AND(C577&gt;=Personal!$G$28,MAX(L$5:L576)&lt;$AO$8,OR(S576&gt;0,S577&gt;0)),L576+1,0)</f>
        <v>0</v>
      </c>
      <c r="M577" t="str">
        <f>IF(AND(C577&gt;=Personal!$G$28,MAX(L$5:L576)&lt;$AO$8,OR(S576&gt;0,S577&gt;0)),L576+1,"")</f>
        <v/>
      </c>
      <c r="N577">
        <f t="shared" si="660"/>
        <v>2070</v>
      </c>
      <c r="O577">
        <f t="shared" si="661"/>
        <v>87</v>
      </c>
      <c r="P577" s="11">
        <f t="shared" si="669"/>
        <v>36762.425768906847</v>
      </c>
      <c r="Q577" s="11">
        <f>$AD577*I577/(Calculations!$C$18^(A577-1+Calculations!$B$1/30))</f>
        <v>286.89584219345807</v>
      </c>
      <c r="R577" s="11">
        <f>IF(Q577=0,0,SUM(Q577:Q$1071)*I577/Q577)</f>
        <v>228312.57027781309</v>
      </c>
      <c r="S577" s="11">
        <f>IF(S576&gt;0,MAX((S576+I577/2)*(Calculations!$C$18-1)+S576-I577,0),IF(AND(Personal!$G$28=Valuation!C577,Personal!$G$28&gt;Valuation!C576),Personal!$G$26,0))</f>
        <v>0</v>
      </c>
      <c r="T577">
        <f t="shared" si="652"/>
        <v>2</v>
      </c>
      <c r="U577" s="11"/>
      <c r="V577" s="121">
        <f>VLOOKUP(E577,Rates2,5)*VLOOKUP(E577,Mort_Imp_Retirees,C577-'Mort Imp Cume'!$C$4+2)</f>
        <v>1.1661855377812207E-2</v>
      </c>
      <c r="W577" s="15">
        <f t="shared" si="662"/>
        <v>0.98833814462218783</v>
      </c>
      <c r="X577" s="121">
        <f>VLOOKUP(F577,Rates2,6)*VLOOKUP(F577,Mort_Imp_Survivors,C577-'Mort Imp Cume'!$C$4+2)</f>
        <v>4.1342768756796938E-3</v>
      </c>
      <c r="Y577" s="15">
        <f t="shared" si="663"/>
        <v>0.99586572312432031</v>
      </c>
      <c r="Z577" s="121">
        <f>VLOOKUP(F577,Rates2,7)*VLOOKUP(F577,Mort_Imp_Survivors,C577-'Mort Imp Cume'!$C$4+2)</f>
        <v>5.8161787120474175E-3</v>
      </c>
      <c r="AA577" s="15">
        <f t="shared" si="664"/>
        <v>0.99418382128795257</v>
      </c>
      <c r="AB577" s="68">
        <f>PRODUCT(W$4:W576)</f>
        <v>0.32242431393122639</v>
      </c>
      <c r="AC577" s="15">
        <f>PRODUCT(Y$4:Y576)</f>
        <v>0.69971551319277081</v>
      </c>
      <c r="AD577" s="15">
        <f>PRODUCT(AA$4:AA576)</f>
        <v>0.48855100784705929</v>
      </c>
      <c r="AE577" s="15">
        <f t="shared" si="653"/>
        <v>0.22560529428821513</v>
      </c>
      <c r="AF577" s="15">
        <f t="shared" si="654"/>
        <v>9.6819019643011275E-2</v>
      </c>
      <c r="AG577" s="15">
        <f t="shared" si="655"/>
        <v>2.6200991299206028E-3</v>
      </c>
      <c r="AH577" s="15">
        <f t="shared" si="656"/>
        <v>0.40924268134435138</v>
      </c>
      <c r="AI577" s="15">
        <f t="shared" si="665"/>
        <v>0.26833300472442212</v>
      </c>
      <c r="AJ577" s="15">
        <f t="shared" si="666"/>
        <v>3.7600657193562841E-3</v>
      </c>
      <c r="AK577" s="15">
        <f t="shared" si="657"/>
        <v>3.3129433225029012E-3</v>
      </c>
      <c r="AL577">
        <f>IF(AL576&gt;0,AL576+1,IF(AND(B577="January",C577&gt;=Personal!$G$28,F577&lt;=100,AL576=0),1,0))</f>
        <v>250</v>
      </c>
      <c r="AM577">
        <f t="shared" si="667"/>
        <v>1</v>
      </c>
    </row>
    <row r="578" spans="1:39" x14ac:dyDescent="0.2">
      <c r="A578">
        <f t="shared" si="658"/>
        <v>574</v>
      </c>
      <c r="B578" t="str">
        <f t="shared" si="678"/>
        <v>November</v>
      </c>
      <c r="C578">
        <f t="shared" si="650"/>
        <v>2070</v>
      </c>
      <c r="D578">
        <f t="shared" si="680"/>
        <v>207011</v>
      </c>
      <c r="E578">
        <f t="shared" ref="E578:F578" si="730">E566+1</f>
        <v>89</v>
      </c>
      <c r="F578">
        <f t="shared" si="730"/>
        <v>87</v>
      </c>
      <c r="G578" s="11">
        <f>G577*IF($B578="January",(1+IF(C578&gt;Personal!$L$18+1,Calculations!$B$14,Calculations!$B$13)),1)</f>
        <v>4536.2968572399286</v>
      </c>
      <c r="H578" s="11">
        <f>IF(AND(Career!$F$15="Yes",$E578=62,$E577=61),G578,H577*IF($B578="January",(1+IF(C578&gt;Personal!$L$18+1,Calculations!$C$14,Calculations!$C$13)),1))</f>
        <v>3481.2903190252696</v>
      </c>
      <c r="I578" s="11">
        <f>H578*(1-'Retiree Assumptions'!$F$8)</f>
        <v>3063.5354807422373</v>
      </c>
      <c r="J578" s="11"/>
      <c r="K578">
        <f>IF(OR(AND(L579=0,L578&gt;0,S578=0,S577&gt;0),AND(L578=0,L577&gt;0,S578&gt;0,S577&gt;0),AND(L567=0,L566&gt;0,S566=0),AND(B578="February",C578&gt;=Personal!$G$28,C578&lt;=Personal!$G$28+5,L577&gt;0),AND(B578="February",MOD(C578-Personal!$G$28,5)=0,L577&gt;0)),K577+1,K577)</f>
        <v>10</v>
      </c>
      <c r="L578">
        <f>IF(AND(C578&gt;=Personal!$G$28,MAX(L$5:L577)&lt;$AO$8,OR(S577&gt;0,S578&gt;0)),L577+1,0)</f>
        <v>0</v>
      </c>
      <c r="M578" t="str">
        <f>IF(AND(C578&gt;=Personal!$G$28,MAX(L$5:L577)&lt;$AO$8,OR(S577&gt;0,S578&gt;0)),L577+1,"")</f>
        <v/>
      </c>
      <c r="N578">
        <f t="shared" si="660"/>
        <v>2070</v>
      </c>
      <c r="O578">
        <f t="shared" si="661"/>
        <v>87</v>
      </c>
      <c r="P578" s="11">
        <f t="shared" si="669"/>
        <v>36762.425768906847</v>
      </c>
      <c r="Q578" s="11">
        <f>$AD578*I578/(Calculations!$C$18^(A578-1+Calculations!$B$1/30))</f>
        <v>284.40611101372656</v>
      </c>
      <c r="R578" s="11">
        <f>IF(Q578=0,0,SUM(Q578:Q$1071)*I578/Q578)</f>
        <v>227220.89659406166</v>
      </c>
      <c r="S578" s="11">
        <f>IF(S577&gt;0,MAX((S577+I578/2)*(Calculations!$C$18-1)+S577-I578,0),IF(AND(Personal!$G$28=Valuation!C578,Personal!$G$28&gt;Valuation!C577),Personal!$G$26,0))</f>
        <v>0</v>
      </c>
      <c r="T578">
        <f t="shared" si="652"/>
        <v>2</v>
      </c>
      <c r="U578" s="11"/>
      <c r="V578" s="121">
        <f>VLOOKUP(E578,Rates2,5)*VLOOKUP(E578,Mort_Imp_Retirees,C578-'Mort Imp Cume'!$C$4+2)</f>
        <v>1.1661855377812207E-2</v>
      </c>
      <c r="W578" s="15">
        <f t="shared" si="662"/>
        <v>0.98833814462218783</v>
      </c>
      <c r="X578" s="121">
        <f>VLOOKUP(F578,Rates2,6)*VLOOKUP(F578,Mort_Imp_Survivors,C578-'Mort Imp Cume'!$C$4+2)</f>
        <v>4.1342768756796938E-3</v>
      </c>
      <c r="Y578" s="15">
        <f t="shared" si="663"/>
        <v>0.99586572312432031</v>
      </c>
      <c r="Z578" s="121">
        <f>VLOOKUP(F578,Rates2,7)*VLOOKUP(F578,Mort_Imp_Survivors,C578-'Mort Imp Cume'!$C$4+2)</f>
        <v>5.8161787120474175E-3</v>
      </c>
      <c r="AA578" s="15">
        <f t="shared" si="664"/>
        <v>0.99418382128795257</v>
      </c>
      <c r="AB578" s="68">
        <f>PRODUCT(W$4:W577)</f>
        <v>0.31866424821187012</v>
      </c>
      <c r="AC578" s="15">
        <f>PRODUCT(Y$4:Y577)</f>
        <v>0.69682269552702358</v>
      </c>
      <c r="AD578" s="15">
        <f>PRODUCT(AA$4:AA577)</f>
        <v>0.4857095078754699</v>
      </c>
      <c r="AE578" s="15">
        <f t="shared" si="653"/>
        <v>0.22205248040708783</v>
      </c>
      <c r="AF578" s="15">
        <f t="shared" si="654"/>
        <v>9.6611767804782284E-2</v>
      </c>
      <c r="AG578" s="15">
        <f t="shared" si="655"/>
        <v>2.5788380212747246E-3</v>
      </c>
      <c r="AH578" s="15">
        <f t="shared" si="656"/>
        <v>0.40948255190297578</v>
      </c>
      <c r="AI578" s="15">
        <f t="shared" si="665"/>
        <v>0.27185319988515411</v>
      </c>
      <c r="AJ578" s="15">
        <f t="shared" si="666"/>
        <v>3.7162163767260818E-3</v>
      </c>
      <c r="AK578" s="15">
        <f t="shared" si="657"/>
        <v>3.2996501362672808E-3</v>
      </c>
      <c r="AL578">
        <f>IF(AL577&gt;0,AL577+1,IF(AND(B578="January",C578&gt;=Personal!$G$28,F578&lt;=100,AL577=0),1,0))</f>
        <v>251</v>
      </c>
      <c r="AM578">
        <f t="shared" si="667"/>
        <v>1</v>
      </c>
    </row>
    <row r="579" spans="1:39" x14ac:dyDescent="0.2">
      <c r="A579">
        <f t="shared" si="658"/>
        <v>575</v>
      </c>
      <c r="B579" t="str">
        <f t="shared" si="678"/>
        <v>December</v>
      </c>
      <c r="C579">
        <f t="shared" si="650"/>
        <v>2070</v>
      </c>
      <c r="D579">
        <f t="shared" si="680"/>
        <v>207012</v>
      </c>
      <c r="E579">
        <f t="shared" ref="E579:F579" si="731">E567+1</f>
        <v>89</v>
      </c>
      <c r="F579">
        <f t="shared" si="731"/>
        <v>87</v>
      </c>
      <c r="G579" s="11">
        <f>G578*IF($B579="January",(1+IF(C579&gt;Personal!$L$18+1,Calculations!$B$14,Calculations!$B$13)),1)</f>
        <v>4536.2968572399286</v>
      </c>
      <c r="H579" s="11">
        <f>IF(AND(Career!$F$15="Yes",$E579=62,$E578=61),G579,H578*IF($B579="January",(1+IF(C579&gt;Personal!$L$18+1,Calculations!$C$14,Calculations!$C$13)),1))</f>
        <v>3481.2903190252696</v>
      </c>
      <c r="I579" s="11">
        <f>H579*(1-'Retiree Assumptions'!$F$8)</f>
        <v>3063.5354807422373</v>
      </c>
      <c r="J579" s="11"/>
      <c r="K579">
        <f>IF(OR(AND(L580=0,L579&gt;0,S579=0,S578&gt;0),AND(L579=0,L578&gt;0,S579&gt;0,S578&gt;0),AND(L568=0,L567&gt;0,S567=0),AND(B579="February",C579&gt;=Personal!$G$28,C579&lt;=Personal!$G$28+5,L578&gt;0),AND(B579="February",MOD(C579-Personal!$G$28,5)=0,L578&gt;0)),K578+1,K578)</f>
        <v>10</v>
      </c>
      <c r="L579">
        <f>IF(AND(C579&gt;=Personal!$G$28,MAX(L$5:L578)&lt;$AO$8,OR(S578&gt;0,S579&gt;0)),L578+1,0)</f>
        <v>0</v>
      </c>
      <c r="M579" t="str">
        <f>IF(AND(C579&gt;=Personal!$G$28,MAX(L$5:L578)&lt;$AO$8,OR(S578&gt;0,S579&gt;0)),L578+1,"")</f>
        <v/>
      </c>
      <c r="N579">
        <f t="shared" si="660"/>
        <v>2070</v>
      </c>
      <c r="O579">
        <f t="shared" si="661"/>
        <v>87</v>
      </c>
      <c r="P579" s="11">
        <f t="shared" si="669"/>
        <v>36762.425768906847</v>
      </c>
      <c r="Q579" s="11">
        <f>$AD579*I579/(Calculations!$C$18^(A579-1+Calculations!$B$1/30))</f>
        <v>281.93798614693418</v>
      </c>
      <c r="R579" s="11">
        <f>IF(Q579=0,0,SUM(Q579:Q$1071)*I579/Q579)</f>
        <v>226119.66624502305</v>
      </c>
      <c r="S579" s="11">
        <f>IF(S578&gt;0,MAX((S578+I579/2)*(Calculations!$C$18-1)+S578-I579,0),IF(AND(Personal!$G$28=Valuation!C579,Personal!$G$28&gt;Valuation!C578),Personal!$G$26,0))</f>
        <v>0</v>
      </c>
      <c r="T579">
        <f t="shared" si="652"/>
        <v>2</v>
      </c>
      <c r="U579" s="11"/>
      <c r="V579" s="121">
        <f>VLOOKUP(E579,Rates2,5)*VLOOKUP(E579,Mort_Imp_Retirees,C579-'Mort Imp Cume'!$C$4+2)</f>
        <v>1.1661855377812207E-2</v>
      </c>
      <c r="W579" s="15">
        <f t="shared" si="662"/>
        <v>0.98833814462218783</v>
      </c>
      <c r="X579" s="121">
        <f>VLOOKUP(F579,Rates2,6)*VLOOKUP(F579,Mort_Imp_Survivors,C579-'Mort Imp Cume'!$C$4+2)</f>
        <v>4.1342768756796938E-3</v>
      </c>
      <c r="Y579" s="15">
        <f t="shared" si="663"/>
        <v>0.99586572312432031</v>
      </c>
      <c r="Z579" s="121">
        <f>VLOOKUP(F579,Rates2,7)*VLOOKUP(F579,Mort_Imp_Survivors,C579-'Mort Imp Cume'!$C$4+2)</f>
        <v>5.8161787120474175E-3</v>
      </c>
      <c r="AA579" s="15">
        <f t="shared" si="664"/>
        <v>0.99418382128795257</v>
      </c>
      <c r="AB579" s="68">
        <f>PRODUCT(W$4:W578)</f>
        <v>0.31494803183514403</v>
      </c>
      <c r="AC579" s="15">
        <f>PRODUCT(Y$4:Y578)</f>
        <v>0.69394183757045746</v>
      </c>
      <c r="AD579" s="15">
        <f>PRODUCT(AA$4:AA578)</f>
        <v>0.48288453457552555</v>
      </c>
      <c r="AE579" s="15">
        <f t="shared" si="653"/>
        <v>0.21855561595087877</v>
      </c>
      <c r="AF579" s="15">
        <f t="shared" si="654"/>
        <v>9.639241588426524E-2</v>
      </c>
      <c r="AG579" s="15">
        <f t="shared" si="655"/>
        <v>2.5382266892221223E-3</v>
      </c>
      <c r="AH579" s="15">
        <f t="shared" si="656"/>
        <v>0.40967976622291757</v>
      </c>
      <c r="AI579" s="15">
        <f t="shared" si="665"/>
        <v>0.27537220194193834</v>
      </c>
      <c r="AJ579" s="15">
        <f t="shared" si="666"/>
        <v>3.6728783987880448E-3</v>
      </c>
      <c r="AK579" s="15">
        <f t="shared" si="657"/>
        <v>3.2863401641379459E-3</v>
      </c>
      <c r="AL579">
        <f>IF(AL578&gt;0,AL578+1,IF(AND(B579="January",C579&gt;=Personal!$G$28,F579&lt;=100,AL578=0),1,0))</f>
        <v>252</v>
      </c>
      <c r="AM579">
        <f t="shared" si="667"/>
        <v>1</v>
      </c>
    </row>
    <row r="580" spans="1:39" x14ac:dyDescent="0.2">
      <c r="A580">
        <f t="shared" si="658"/>
        <v>576</v>
      </c>
      <c r="B580" t="str">
        <f t="shared" si="678"/>
        <v>January</v>
      </c>
      <c r="C580">
        <f t="shared" si="650"/>
        <v>2071</v>
      </c>
      <c r="D580">
        <f t="shared" si="680"/>
        <v>207101</v>
      </c>
      <c r="E580">
        <f t="shared" ref="E580:F580" si="732">E568+1</f>
        <v>90</v>
      </c>
      <c r="F580">
        <f t="shared" si="732"/>
        <v>88</v>
      </c>
      <c r="G580" s="11">
        <f>G579*IF($B580="January",(1+IF(C580&gt;Personal!$L$18+1,Calculations!$B$14,Calculations!$B$13)),1)</f>
        <v>4649.7042786709262</v>
      </c>
      <c r="H580" s="11">
        <f>IF(AND(Career!$F$15="Yes",$E580=62,$E579=61),G580,H579*IF($B580="January",(1+IF(C580&gt;Personal!$L$18+1,Calculations!$C$14,Calculations!$C$13)),1))</f>
        <v>3533.5096738106481</v>
      </c>
      <c r="I580" s="11">
        <f>H580*(1-'Retiree Assumptions'!$F$8)</f>
        <v>3109.4885129533704</v>
      </c>
      <c r="J580" s="11"/>
      <c r="K580">
        <f>IF(OR(AND(L581=0,L580&gt;0,S580=0,S579&gt;0),AND(L580=0,L579&gt;0,S580&gt;0,S579&gt;0),AND(L569=0,L568&gt;0,S568=0),AND(B580="February",C580&gt;=Personal!$G$28,C580&lt;=Personal!$G$28+5,L579&gt;0),AND(B580="February",MOD(C580-Personal!$G$28,5)=0,L579&gt;0)),K579+1,K579)</f>
        <v>10</v>
      </c>
      <c r="L580">
        <f>IF(AND(C580&gt;=Personal!$G$28,MAX(L$5:L579)&lt;$AO$8,OR(S579&gt;0,S580&gt;0)),L579+1,0)</f>
        <v>0</v>
      </c>
      <c r="M580" t="str">
        <f>IF(AND(C580&gt;=Personal!$G$28,MAX(L$5:L579)&lt;$AO$8,OR(S579&gt;0,S580&gt;0)),L579+1,"")</f>
        <v/>
      </c>
      <c r="N580">
        <f t="shared" si="660"/>
        <v>2071</v>
      </c>
      <c r="O580">
        <f t="shared" si="661"/>
        <v>88</v>
      </c>
      <c r="P580" s="11">
        <f t="shared" si="669"/>
        <v>37313.862155440445</v>
      </c>
      <c r="Q580" s="11">
        <f>$AD580*I580/(Calculations!$C$18^(A580-1+Calculations!$B$1/30))</f>
        <v>283.68364929114921</v>
      </c>
      <c r="R580" s="11">
        <f>IF(Q580=0,0,SUM(Q580:Q$1071)*I580/Q580)</f>
        <v>225008.79557030281</v>
      </c>
      <c r="S580" s="11">
        <f>IF(S579&gt;0,MAX((S579+I580/2)*(Calculations!$C$18-1)+S579-I580,0),IF(AND(Personal!$G$28=Valuation!C580,Personal!$G$28&gt;Valuation!C579),Personal!$G$26,0))</f>
        <v>0</v>
      </c>
      <c r="T580">
        <f t="shared" si="652"/>
        <v>2</v>
      </c>
      <c r="U580" s="11"/>
      <c r="V580" s="121">
        <f>VLOOKUP(E580,Rates2,5)*VLOOKUP(E580,Mort_Imp_Retirees,C580-'Mort Imp Cume'!$C$4+2)</f>
        <v>1.3349444877057077E-2</v>
      </c>
      <c r="W580" s="15">
        <f t="shared" si="662"/>
        <v>0.98665055512294297</v>
      </c>
      <c r="X580" s="121">
        <f>VLOOKUP(F580,Rates2,6)*VLOOKUP(F580,Mort_Imp_Survivors,C580-'Mort Imp Cume'!$C$4+2)</f>
        <v>4.976422038409643E-3</v>
      </c>
      <c r="Y580" s="15">
        <f t="shared" si="663"/>
        <v>0.99502357796159036</v>
      </c>
      <c r="Z580" s="121">
        <f>VLOOKUP(F580,Rates2,7)*VLOOKUP(F580,Mort_Imp_Survivors,C580-'Mort Imp Cume'!$C$4+2)</f>
        <v>6.609731290039049E-3</v>
      </c>
      <c r="AA580" s="15">
        <f t="shared" si="664"/>
        <v>0.99339026870996094</v>
      </c>
      <c r="AB580" s="68">
        <f>PRODUCT(W$4:W579)</f>
        <v>0.31127515343635598</v>
      </c>
      <c r="AC580" s="15">
        <f>PRODUCT(Y$4:Y579)</f>
        <v>0.69107288987832327</v>
      </c>
      <c r="AD580" s="15">
        <f>PRODUCT(AA$4:AA579)</f>
        <v>0.48007599182515043</v>
      </c>
      <c r="AE580" s="15">
        <f t="shared" si="653"/>
        <v>0.21511381983258102</v>
      </c>
      <c r="AF580" s="15">
        <f t="shared" si="654"/>
        <v>9.6161333603774962E-2</v>
      </c>
      <c r="AG580" s="15">
        <f t="shared" si="655"/>
        <v>2.8573595374027775E-3</v>
      </c>
      <c r="AH580" s="15">
        <f t="shared" si="656"/>
        <v>0.40983522217707735</v>
      </c>
      <c r="AI580" s="15">
        <f t="shared" si="665"/>
        <v>0.27888962438656661</v>
      </c>
      <c r="AJ580" s="15">
        <f t="shared" si="666"/>
        <v>4.1553505023961181E-3</v>
      </c>
      <c r="AK580" s="15">
        <f t="shared" si="657"/>
        <v>3.7793978455652713E-3</v>
      </c>
      <c r="AL580">
        <f>IF(AL579&gt;0,AL579+1,IF(AND(B580="January",C580&gt;=Personal!$G$28,F580&lt;=100,AL579=0),1,0))</f>
        <v>253</v>
      </c>
      <c r="AM580">
        <f t="shared" si="667"/>
        <v>1</v>
      </c>
    </row>
    <row r="581" spans="1:39" x14ac:dyDescent="0.2">
      <c r="A581">
        <f t="shared" si="658"/>
        <v>577</v>
      </c>
      <c r="B581" t="str">
        <f t="shared" si="678"/>
        <v>February</v>
      </c>
      <c r="C581">
        <f t="shared" ref="C581:C644" si="733">C580+IF(B580="December",1,0)</f>
        <v>2071</v>
      </c>
      <c r="D581">
        <f t="shared" si="680"/>
        <v>207102</v>
      </c>
      <c r="E581">
        <f t="shared" ref="E581:F581" si="734">E569+1</f>
        <v>90</v>
      </c>
      <c r="F581">
        <f t="shared" si="734"/>
        <v>88</v>
      </c>
      <c r="G581" s="11">
        <f>G580*IF($B581="January",(1+IF(C581&gt;Personal!$L$18+1,Calculations!$B$14,Calculations!$B$13)),1)</f>
        <v>4649.7042786709262</v>
      </c>
      <c r="H581" s="11">
        <f>IF(AND(Career!$F$15="Yes",$E581=62,$E580=61),G581,H580*IF($B581="January",(1+IF(C581&gt;Personal!$L$18+1,Calculations!$C$14,Calculations!$C$13)),1))</f>
        <v>3533.5096738106481</v>
      </c>
      <c r="I581" s="11">
        <f>H581*(1-'Retiree Assumptions'!$F$8)</f>
        <v>3109.4885129533704</v>
      </c>
      <c r="J581" s="11"/>
      <c r="K581">
        <f>IF(OR(AND(L582=0,L581&gt;0,S581=0,S580&gt;0),AND(L581=0,L580&gt;0,S581&gt;0,S580&gt;0),AND(L570=0,L569&gt;0,S569=0),AND(B581="February",C581&gt;=Personal!$G$28,C581&lt;=Personal!$G$28+5,L580&gt;0),AND(B581="February",MOD(C581-Personal!$G$28,5)=0,L580&gt;0)),K580+1,K580)</f>
        <v>10</v>
      </c>
      <c r="L581">
        <f>IF(AND(C581&gt;=Personal!$G$28,MAX(L$5:L580)&lt;$AO$8,OR(S580&gt;0,S581&gt;0)),L580+1,0)</f>
        <v>0</v>
      </c>
      <c r="M581" t="str">
        <f>IF(AND(C581&gt;=Personal!$G$28,MAX(L$5:L580)&lt;$AO$8,OR(S580&gt;0,S581&gt;0)),L580+1,"")</f>
        <v/>
      </c>
      <c r="N581">
        <f t="shared" si="660"/>
        <v>2071</v>
      </c>
      <c r="O581">
        <f t="shared" si="661"/>
        <v>88</v>
      </c>
      <c r="P581" s="11">
        <f t="shared" si="669"/>
        <v>37313.862155440445</v>
      </c>
      <c r="Q581" s="11">
        <f>$AD581*I581/(Calculations!$C$18^(A581-1+Calculations!$B$1/30))</f>
        <v>280.9973242343753</v>
      </c>
      <c r="R581" s="11">
        <f>IF(Q581=0,0,SUM(Q581:Q$1071)*I581/Q581)</f>
        <v>224020.65703907289</v>
      </c>
      <c r="S581" s="11">
        <f>IF(S580&gt;0,MAX((S580+I581/2)*(Calculations!$C$18-1)+S580-I581,0),IF(AND(Personal!$G$28=Valuation!C581,Personal!$G$28&gt;Valuation!C580),Personal!$G$26,0))</f>
        <v>0</v>
      </c>
      <c r="T581">
        <f t="shared" ref="T581:T644" si="735">IF(T580&gt;1,T580,IF(T580&gt;0,IF(L581&gt;0,1,IF(S580&gt;0,3,2)),IF(S581=0,0,1)))</f>
        <v>2</v>
      </c>
      <c r="U581" s="11"/>
      <c r="V581" s="121">
        <f>VLOOKUP(E581,Rates2,5)*VLOOKUP(E581,Mort_Imp_Retirees,C581-'Mort Imp Cume'!$C$4+2)</f>
        <v>1.3349444877057077E-2</v>
      </c>
      <c r="W581" s="15">
        <f t="shared" si="662"/>
        <v>0.98665055512294297</v>
      </c>
      <c r="X581" s="121">
        <f>VLOOKUP(F581,Rates2,6)*VLOOKUP(F581,Mort_Imp_Survivors,C581-'Mort Imp Cume'!$C$4+2)</f>
        <v>4.976422038409643E-3</v>
      </c>
      <c r="Y581" s="15">
        <f t="shared" si="663"/>
        <v>0.99502357796159036</v>
      </c>
      <c r="Z581" s="121">
        <f>VLOOKUP(F581,Rates2,7)*VLOOKUP(F581,Mort_Imp_Survivors,C581-'Mort Imp Cume'!$C$4+2)</f>
        <v>6.609731290039049E-3</v>
      </c>
      <c r="AA581" s="15">
        <f t="shared" si="664"/>
        <v>0.99339026870996094</v>
      </c>
      <c r="AB581" s="68">
        <f>PRODUCT(W$4:W580)</f>
        <v>0.30711980293395985</v>
      </c>
      <c r="AC581" s="15">
        <f>PRODUCT(Y$4:Y580)</f>
        <v>0.68763381951898539</v>
      </c>
      <c r="AD581" s="15">
        <f>PRODUCT(AA$4:AA580)</f>
        <v>0.47690281852038718</v>
      </c>
      <c r="AE581" s="15">
        <f t="shared" ref="AE581:AE644" si="736">AB581*AC581</f>
        <v>0.2111859631413969</v>
      </c>
      <c r="AF581" s="15">
        <f t="shared" ref="AF581:AF644" si="737">AB581*(1-AC581)</f>
        <v>9.5933839792562939E-2</v>
      </c>
      <c r="AG581" s="15">
        <f t="shared" ref="AG581:AG644" si="738">AE581*V581*Y581</f>
        <v>2.8051857682472618E-3</v>
      </c>
      <c r="AH581" s="15">
        <f t="shared" ref="AH581:AH644" si="739">AH580*AA580+AG580</f>
        <v>0.40998368102269622</v>
      </c>
      <c r="AI581" s="15">
        <f t="shared" si="665"/>
        <v>0.28289651604334387</v>
      </c>
      <c r="AJ581" s="15">
        <f t="shared" si="666"/>
        <v>4.0998788799195291E-3</v>
      </c>
      <c r="AK581" s="15">
        <f t="shared" ref="AK581:AK644" si="740">AE581*X581+AH581*Z581</f>
        <v>3.7608324460407178E-3</v>
      </c>
      <c r="AL581">
        <f>IF(AL580&gt;0,AL580+1,IF(AND(B581="January",C581&gt;=Personal!$G$28,F581&lt;=100,AL580=0),1,0))</f>
        <v>254</v>
      </c>
      <c r="AM581">
        <f t="shared" si="667"/>
        <v>1</v>
      </c>
    </row>
    <row r="582" spans="1:39" x14ac:dyDescent="0.2">
      <c r="A582">
        <f t="shared" ref="A582:A645" si="741">A581+1</f>
        <v>578</v>
      </c>
      <c r="B582" t="str">
        <f t="shared" si="678"/>
        <v>March</v>
      </c>
      <c r="C582">
        <f t="shared" si="733"/>
        <v>2071</v>
      </c>
      <c r="D582">
        <f t="shared" si="680"/>
        <v>207103</v>
      </c>
      <c r="E582">
        <f t="shared" ref="E582:F582" si="742">E570+1</f>
        <v>90</v>
      </c>
      <c r="F582">
        <f t="shared" si="742"/>
        <v>88</v>
      </c>
      <c r="G582" s="11">
        <f>G581*IF($B582="January",(1+IF(C582&gt;Personal!$L$18+1,Calculations!$B$14,Calculations!$B$13)),1)</f>
        <v>4649.7042786709262</v>
      </c>
      <c r="H582" s="11">
        <f>IF(AND(Career!$F$15="Yes",$E582=62,$E581=61),G582,H581*IF($B582="January",(1+IF(C582&gt;Personal!$L$18+1,Calculations!$C$14,Calculations!$C$13)),1))</f>
        <v>3533.5096738106481</v>
      </c>
      <c r="I582" s="11">
        <f>H582*(1-'Retiree Assumptions'!$F$8)</f>
        <v>3109.4885129533704</v>
      </c>
      <c r="J582" s="11"/>
      <c r="K582">
        <f>IF(OR(AND(L583=0,L582&gt;0,S582=0,S581&gt;0),AND(L582=0,L581&gt;0,S582&gt;0,S581&gt;0),AND(L571=0,L570&gt;0,S570=0),AND(B582="February",C582&gt;=Personal!$G$28,C582&lt;=Personal!$G$28+5,L581&gt;0),AND(B582="February",MOD(C582-Personal!$G$28,5)=0,L581&gt;0)),K581+1,K581)</f>
        <v>10</v>
      </c>
      <c r="L582">
        <f>IF(AND(C582&gt;=Personal!$G$28,MAX(L$5:L581)&lt;$AO$8,OR(S581&gt;0,S582&gt;0)),L581+1,0)</f>
        <v>0</v>
      </c>
      <c r="M582" t="str">
        <f>IF(AND(C582&gt;=Personal!$G$28,MAX(L$5:L581)&lt;$AO$8,OR(S581&gt;0,S582&gt;0)),L581+1,"")</f>
        <v/>
      </c>
      <c r="N582">
        <f t="shared" ref="N582:N645" si="743">C582</f>
        <v>2071</v>
      </c>
      <c r="O582">
        <f t="shared" ref="O582:O645" si="744">F582</f>
        <v>88</v>
      </c>
      <c r="P582" s="11">
        <f t="shared" si="669"/>
        <v>37313.862155440445</v>
      </c>
      <c r="Q582" s="11">
        <f>$AD582*I582/(Calculations!$C$18^(A582-1+Calculations!$B$1/30))</f>
        <v>278.33643716928214</v>
      </c>
      <c r="R582" s="11">
        <f>IF(Q582=0,0,SUM(Q582:Q$1071)*I582/Q582)</f>
        <v>223023.07193640948</v>
      </c>
      <c r="S582" s="11">
        <f>IF(S581&gt;0,MAX((S581+I582/2)*(Calculations!$C$18-1)+S581-I582,0),IF(AND(Personal!$G$28=Valuation!C582,Personal!$G$28&gt;Valuation!C581),Personal!$G$26,0))</f>
        <v>0</v>
      </c>
      <c r="T582">
        <f t="shared" si="735"/>
        <v>2</v>
      </c>
      <c r="U582" s="11"/>
      <c r="V582" s="121">
        <f>VLOOKUP(E582,Rates2,5)*VLOOKUP(E582,Mort_Imp_Retirees,C582-'Mort Imp Cume'!$C$4+2)</f>
        <v>1.3349444877057077E-2</v>
      </c>
      <c r="W582" s="15">
        <f t="shared" ref="W582:W645" si="745">1-V582</f>
        <v>0.98665055512294297</v>
      </c>
      <c r="X582" s="121">
        <f>VLOOKUP(F582,Rates2,6)*VLOOKUP(F582,Mort_Imp_Survivors,C582-'Mort Imp Cume'!$C$4+2)</f>
        <v>4.976422038409643E-3</v>
      </c>
      <c r="Y582" s="15">
        <f t="shared" ref="Y582:Y645" si="746">1-X582</f>
        <v>0.99502357796159036</v>
      </c>
      <c r="Z582" s="121">
        <f>VLOOKUP(F582,Rates2,7)*VLOOKUP(F582,Mort_Imp_Survivors,C582-'Mort Imp Cume'!$C$4+2)</f>
        <v>6.609731290039049E-3</v>
      </c>
      <c r="AA582" s="15">
        <f t="shared" ref="AA582:AA645" si="747">1-Z582</f>
        <v>0.99339026870996094</v>
      </c>
      <c r="AB582" s="68">
        <f>PRODUCT(W$4:W581)</f>
        <v>0.30301992405404032</v>
      </c>
      <c r="AC582" s="15">
        <f>PRODUCT(Y$4:Y581)</f>
        <v>0.68421186342517526</v>
      </c>
      <c r="AD582" s="15">
        <f>PRODUCT(AA$4:AA581)</f>
        <v>0.47375061903850518</v>
      </c>
      <c r="AE582" s="15">
        <f t="shared" si="736"/>
        <v>0.20732982689197002</v>
      </c>
      <c r="AF582" s="15">
        <f t="shared" si="737"/>
        <v>9.5690097162070303E-2</v>
      </c>
      <c r="AG582" s="15">
        <f t="shared" si="738"/>
        <v>2.7539646626093262E-3</v>
      </c>
      <c r="AH582" s="15">
        <f t="shared" si="739"/>
        <v>0.4100789848260824</v>
      </c>
      <c r="AI582" s="15">
        <f t="shared" ref="AI582:AI645" si="748">1-AE582-AF582-AH582</f>
        <v>0.28690109111987727</v>
      </c>
      <c r="AJ582" s="15">
        <f t="shared" ref="AJ582:AJ645" si="749">AB582*V582</f>
        <v>4.0451477728094326E-3</v>
      </c>
      <c r="AK582" s="15">
        <f t="shared" si="740"/>
        <v>3.7422726171572611E-3</v>
      </c>
      <c r="AL582">
        <f>IF(AL581&gt;0,AL581+1,IF(AND(B582="January",C582&gt;=Personal!$G$28,F582&lt;=100,AL581=0),1,0))</f>
        <v>255</v>
      </c>
      <c r="AM582">
        <f t="shared" ref="AM582:AM645" si="750">IF(AL582=0,0,1)</f>
        <v>1</v>
      </c>
    </row>
    <row r="583" spans="1:39" x14ac:dyDescent="0.2">
      <c r="A583">
        <f t="shared" si="741"/>
        <v>579</v>
      </c>
      <c r="B583" t="str">
        <f t="shared" si="678"/>
        <v>April</v>
      </c>
      <c r="C583">
        <f t="shared" si="733"/>
        <v>2071</v>
      </c>
      <c r="D583">
        <f t="shared" si="680"/>
        <v>207104</v>
      </c>
      <c r="E583">
        <f t="shared" ref="E583:F583" si="751">E571+1</f>
        <v>90</v>
      </c>
      <c r="F583">
        <f t="shared" si="751"/>
        <v>88</v>
      </c>
      <c r="G583" s="11">
        <f>G582*IF($B583="January",(1+IF(C583&gt;Personal!$L$18+1,Calculations!$B$14,Calculations!$B$13)),1)</f>
        <v>4649.7042786709262</v>
      </c>
      <c r="H583" s="11">
        <f>IF(AND(Career!$F$15="Yes",$E583=62,$E582=61),G583,H582*IF($B583="January",(1+IF(C583&gt;Personal!$L$18+1,Calculations!$C$14,Calculations!$C$13)),1))</f>
        <v>3533.5096738106481</v>
      </c>
      <c r="I583" s="11">
        <f>H583*(1-'Retiree Assumptions'!$F$8)</f>
        <v>3109.4885129533704</v>
      </c>
      <c r="J583" s="11"/>
      <c r="K583">
        <f>IF(OR(AND(L584=0,L583&gt;0,S583=0,S582&gt;0),AND(L583=0,L582&gt;0,S583&gt;0,S582&gt;0),AND(L572=0,L571&gt;0,S571=0),AND(B583="February",C583&gt;=Personal!$G$28,C583&lt;=Personal!$G$28+5,L582&gt;0),AND(B583="February",MOD(C583-Personal!$G$28,5)=0,L582&gt;0)),K582+1,K582)</f>
        <v>10</v>
      </c>
      <c r="L583">
        <f>IF(AND(C583&gt;=Personal!$G$28,MAX(L$5:L582)&lt;$AO$8,OR(S582&gt;0,S583&gt;0)),L582+1,0)</f>
        <v>0</v>
      </c>
      <c r="M583" t="str">
        <f>IF(AND(C583&gt;=Personal!$G$28,MAX(L$5:L582)&lt;$AO$8,OR(S582&gt;0,S583&gt;0)),L582+1,"")</f>
        <v/>
      </c>
      <c r="N583">
        <f t="shared" si="743"/>
        <v>2071</v>
      </c>
      <c r="O583">
        <f t="shared" si="744"/>
        <v>88</v>
      </c>
      <c r="P583" s="11">
        <f t="shared" ref="P583:P646" si="752">I583*12</f>
        <v>37313.862155440445</v>
      </c>
      <c r="Q583" s="11">
        <f>$AD583*I583/(Calculations!$C$18^(A583-1+Calculations!$B$1/30))</f>
        <v>275.70074721235545</v>
      </c>
      <c r="R583" s="11">
        <f>IF(Q583=0,0,SUM(Q583:Q$1071)*I583/Q583)</f>
        <v>222015.94995340431</v>
      </c>
      <c r="S583" s="11">
        <f>IF(S582&gt;0,MAX((S582+I583/2)*(Calculations!$C$18-1)+S582-I583,0),IF(AND(Personal!$G$28=Valuation!C583,Personal!$G$28&gt;Valuation!C582),Personal!$G$26,0))</f>
        <v>0</v>
      </c>
      <c r="T583">
        <f t="shared" si="735"/>
        <v>2</v>
      </c>
      <c r="U583" s="11"/>
      <c r="V583" s="121">
        <f>VLOOKUP(E583,Rates2,5)*VLOOKUP(E583,Mort_Imp_Retirees,C583-'Mort Imp Cume'!$C$4+2)</f>
        <v>1.3349444877057077E-2</v>
      </c>
      <c r="W583" s="15">
        <f t="shared" si="745"/>
        <v>0.98665055512294297</v>
      </c>
      <c r="X583" s="121">
        <f>VLOOKUP(F583,Rates2,6)*VLOOKUP(F583,Mort_Imp_Survivors,C583-'Mort Imp Cume'!$C$4+2)</f>
        <v>4.976422038409643E-3</v>
      </c>
      <c r="Y583" s="15">
        <f t="shared" si="746"/>
        <v>0.99502357796159036</v>
      </c>
      <c r="Z583" s="121">
        <f>VLOOKUP(F583,Rates2,7)*VLOOKUP(F583,Mort_Imp_Survivors,C583-'Mort Imp Cume'!$C$4+2)</f>
        <v>6.609731290039049E-3</v>
      </c>
      <c r="AA583" s="15">
        <f t="shared" si="747"/>
        <v>0.99339026870996094</v>
      </c>
      <c r="AB583" s="68">
        <f>PRODUCT(W$4:W582)</f>
        <v>0.29897477628123093</v>
      </c>
      <c r="AC583" s="15">
        <f>PRODUCT(Y$4:Y582)</f>
        <v>0.68080693642908485</v>
      </c>
      <c r="AD583" s="15">
        <f>PRODUCT(AA$4:AA582)</f>
        <v>0.47061925474817101</v>
      </c>
      <c r="AE583" s="15">
        <f t="shared" si="736"/>
        <v>0.20354410150959584</v>
      </c>
      <c r="AF583" s="15">
        <f t="shared" si="737"/>
        <v>9.5430674771635082E-2</v>
      </c>
      <c r="AG583" s="15">
        <f t="shared" si="738"/>
        <v>2.7036788253919247E-3</v>
      </c>
      <c r="AH583" s="15">
        <f t="shared" si="739"/>
        <v>0.41012243759129929</v>
      </c>
      <c r="AI583" s="15">
        <f t="shared" si="748"/>
        <v>0.29090278612746978</v>
      </c>
      <c r="AJ583" s="15">
        <f t="shared" si="749"/>
        <v>3.9911472955967637E-3</v>
      </c>
      <c r="AK583" s="15">
        <f t="shared" si="740"/>
        <v>3.7237204610349401E-3</v>
      </c>
      <c r="AL583">
        <f>IF(AL582&gt;0,AL582+1,IF(AND(B583="January",C583&gt;=Personal!$G$28,F583&lt;=100,AL582=0),1,0))</f>
        <v>256</v>
      </c>
      <c r="AM583">
        <f t="shared" si="750"/>
        <v>1</v>
      </c>
    </row>
    <row r="584" spans="1:39" x14ac:dyDescent="0.2">
      <c r="A584">
        <f t="shared" si="741"/>
        <v>580</v>
      </c>
      <c r="B584" t="str">
        <f t="shared" si="678"/>
        <v>May</v>
      </c>
      <c r="C584">
        <f t="shared" si="733"/>
        <v>2071</v>
      </c>
      <c r="D584">
        <f t="shared" si="680"/>
        <v>207105</v>
      </c>
      <c r="E584">
        <f t="shared" ref="E584:F584" si="753">E572+1</f>
        <v>90</v>
      </c>
      <c r="F584">
        <f t="shared" si="753"/>
        <v>88</v>
      </c>
      <c r="G584" s="11">
        <f>G583*IF($B584="January",(1+IF(C584&gt;Personal!$L$18+1,Calculations!$B$14,Calculations!$B$13)),1)</f>
        <v>4649.7042786709262</v>
      </c>
      <c r="H584" s="11">
        <f>IF(AND(Career!$F$15="Yes",$E584=62,$E583=61),G584,H583*IF($B584="January",(1+IF(C584&gt;Personal!$L$18+1,Calculations!$C$14,Calculations!$C$13)),1))</f>
        <v>3533.5096738106481</v>
      </c>
      <c r="I584" s="11">
        <f>H584*(1-'Retiree Assumptions'!$F$8)</f>
        <v>3109.4885129533704</v>
      </c>
      <c r="J584" s="11"/>
      <c r="K584">
        <f>IF(OR(AND(L585=0,L584&gt;0,S584=0,S583&gt;0),AND(L584=0,L583&gt;0,S584&gt;0,S583&gt;0),AND(L573=0,L572&gt;0,S572=0),AND(B584="February",C584&gt;=Personal!$G$28,C584&lt;=Personal!$G$28+5,L583&gt;0),AND(B584="February",MOD(C584-Personal!$G$28,5)=0,L583&gt;0)),K583+1,K583)</f>
        <v>10</v>
      </c>
      <c r="L584">
        <f>IF(AND(C584&gt;=Personal!$G$28,MAX(L$5:L583)&lt;$AO$8,OR(S583&gt;0,S584&gt;0)),L583+1,0)</f>
        <v>0</v>
      </c>
      <c r="M584" t="str">
        <f>IF(AND(C584&gt;=Personal!$G$28,MAX(L$5:L583)&lt;$AO$8,OR(S583&gt;0,S584&gt;0)),L583+1,"")</f>
        <v/>
      </c>
      <c r="N584">
        <f t="shared" si="743"/>
        <v>2071</v>
      </c>
      <c r="O584">
        <f t="shared" si="744"/>
        <v>88</v>
      </c>
      <c r="P584" s="11">
        <f t="shared" si="752"/>
        <v>37313.862155440445</v>
      </c>
      <c r="Q584" s="11">
        <f>$AD584*I584/(Calculations!$C$18^(A584-1+Calculations!$B$1/30))</f>
        <v>273.09001576111228</v>
      </c>
      <c r="R584" s="11">
        <f>IF(Q584=0,0,SUM(Q584:Q$1071)*I584/Q584)</f>
        <v>220999.19991779927</v>
      </c>
      <c r="S584" s="11">
        <f>IF(S583&gt;0,MAX((S583+I584/2)*(Calculations!$C$18-1)+S583-I584,0),IF(AND(Personal!$G$28=Valuation!C584,Personal!$G$28&gt;Valuation!C583),Personal!$G$26,0))</f>
        <v>0</v>
      </c>
      <c r="T584">
        <f t="shared" si="735"/>
        <v>2</v>
      </c>
      <c r="U584" s="11"/>
      <c r="V584" s="121">
        <f>VLOOKUP(E584,Rates2,5)*VLOOKUP(E584,Mort_Imp_Retirees,C584-'Mort Imp Cume'!$C$4+2)</f>
        <v>1.3349444877057077E-2</v>
      </c>
      <c r="W584" s="15">
        <f t="shared" si="745"/>
        <v>0.98665055512294297</v>
      </c>
      <c r="X584" s="121">
        <f>VLOOKUP(F584,Rates2,6)*VLOOKUP(F584,Mort_Imp_Survivors,C584-'Mort Imp Cume'!$C$4+2)</f>
        <v>4.976422038409643E-3</v>
      </c>
      <c r="Y584" s="15">
        <f t="shared" si="746"/>
        <v>0.99502357796159036</v>
      </c>
      <c r="Z584" s="121">
        <f>VLOOKUP(F584,Rates2,7)*VLOOKUP(F584,Mort_Imp_Survivors,C584-'Mort Imp Cume'!$C$4+2)</f>
        <v>6.609731290039049E-3</v>
      </c>
      <c r="AA584" s="15">
        <f t="shared" si="747"/>
        <v>0.99339026870996094</v>
      </c>
      <c r="AB584" s="68">
        <f>PRODUCT(W$4:W583)</f>
        <v>0.29498362898563418</v>
      </c>
      <c r="AC584" s="15">
        <f>PRODUCT(Y$4:Y583)</f>
        <v>0.677418953786737</v>
      </c>
      <c r="AD584" s="15">
        <f>PRODUCT(AA$4:AA583)</f>
        <v>0.46750858793436717</v>
      </c>
      <c r="AE584" s="15">
        <f t="shared" si="736"/>
        <v>0.1998275013316633</v>
      </c>
      <c r="AF584" s="15">
        <f t="shared" si="737"/>
        <v>9.5156127653970884E-2</v>
      </c>
      <c r="AG584" s="15">
        <f t="shared" si="738"/>
        <v>2.6543111791226446E-3</v>
      </c>
      <c r="AH584" s="15">
        <f t="shared" si="739"/>
        <v>0.41011531730819689</v>
      </c>
      <c r="AI584" s="15">
        <f t="shared" si="748"/>
        <v>0.29490105370616898</v>
      </c>
      <c r="AJ584" s="15">
        <f t="shared" si="749"/>
        <v>3.9378676947779793E-3</v>
      </c>
      <c r="AK584" s="15">
        <f t="shared" si="740"/>
        <v>3.7051780268435039E-3</v>
      </c>
      <c r="AL584">
        <f>IF(AL583&gt;0,AL583+1,IF(AND(B584="January",C584&gt;=Personal!$G$28,F584&lt;=100,AL583=0),1,0))</f>
        <v>257</v>
      </c>
      <c r="AM584">
        <f t="shared" si="750"/>
        <v>1</v>
      </c>
    </row>
    <row r="585" spans="1:39" x14ac:dyDescent="0.2">
      <c r="A585">
        <f t="shared" si="741"/>
        <v>581</v>
      </c>
      <c r="B585" t="str">
        <f t="shared" si="678"/>
        <v>June</v>
      </c>
      <c r="C585">
        <f t="shared" si="733"/>
        <v>2071</v>
      </c>
      <c r="D585">
        <f t="shared" si="680"/>
        <v>207106</v>
      </c>
      <c r="E585">
        <f t="shared" ref="E585:F585" si="754">E573+1</f>
        <v>90</v>
      </c>
      <c r="F585">
        <f t="shared" si="754"/>
        <v>88</v>
      </c>
      <c r="G585" s="11">
        <f>G584*IF($B585="January",(1+IF(C585&gt;Personal!$L$18+1,Calculations!$B$14,Calculations!$B$13)),1)</f>
        <v>4649.7042786709262</v>
      </c>
      <c r="H585" s="11">
        <f>IF(AND(Career!$F$15="Yes",$E585=62,$E584=61),G585,H584*IF($B585="January",(1+IF(C585&gt;Personal!$L$18+1,Calculations!$C$14,Calculations!$C$13)),1))</f>
        <v>3533.5096738106481</v>
      </c>
      <c r="I585" s="11">
        <f>H585*(1-'Retiree Assumptions'!$F$8)</f>
        <v>3109.4885129533704</v>
      </c>
      <c r="J585" s="11"/>
      <c r="K585">
        <f>IF(OR(AND(L586=0,L585&gt;0,S585=0,S584&gt;0),AND(L585=0,L584&gt;0,S585&gt;0,S584&gt;0),AND(L574=0,L573&gt;0,S573=0),AND(B585="February",C585&gt;=Personal!$G$28,C585&lt;=Personal!$G$28+5,L584&gt;0),AND(B585="February",MOD(C585-Personal!$G$28,5)=0,L584&gt;0)),K584+1,K584)</f>
        <v>10</v>
      </c>
      <c r="L585">
        <f>IF(AND(C585&gt;=Personal!$G$28,MAX(L$5:L584)&lt;$AO$8,OR(S584&gt;0,S585&gt;0)),L584+1,0)</f>
        <v>0</v>
      </c>
      <c r="M585" t="str">
        <f>IF(AND(C585&gt;=Personal!$G$28,MAX(L$5:L584)&lt;$AO$8,OR(S584&gt;0,S585&gt;0)),L584+1,"")</f>
        <v/>
      </c>
      <c r="N585">
        <f t="shared" si="743"/>
        <v>2071</v>
      </c>
      <c r="O585">
        <f t="shared" si="744"/>
        <v>88</v>
      </c>
      <c r="P585" s="11">
        <f t="shared" si="752"/>
        <v>37313.862155440445</v>
      </c>
      <c r="Q585" s="11">
        <f>$AD585*I585/(Calculations!$C$18^(A585-1+Calculations!$B$1/30))</f>
        <v>270.50400647250166</v>
      </c>
      <c r="R585" s="11">
        <f>IF(Q585=0,0,SUM(Q585:Q$1071)*I585/Q585)</f>
        <v>219972.7297857322</v>
      </c>
      <c r="S585" s="11">
        <f>IF(S584&gt;0,MAX((S584+I585/2)*(Calculations!$C$18-1)+S584-I585,0),IF(AND(Personal!$G$28=Valuation!C585,Personal!$G$28&gt;Valuation!C584),Personal!$G$26,0))</f>
        <v>0</v>
      </c>
      <c r="T585">
        <f t="shared" si="735"/>
        <v>2</v>
      </c>
      <c r="U585" s="11"/>
      <c r="V585" s="121">
        <f>VLOOKUP(E585,Rates2,5)*VLOOKUP(E585,Mort_Imp_Retirees,C585-'Mort Imp Cume'!$C$4+2)</f>
        <v>1.3349444877057077E-2</v>
      </c>
      <c r="W585" s="15">
        <f t="shared" si="745"/>
        <v>0.98665055512294297</v>
      </c>
      <c r="X585" s="121">
        <f>VLOOKUP(F585,Rates2,6)*VLOOKUP(F585,Mort_Imp_Survivors,C585-'Mort Imp Cume'!$C$4+2)</f>
        <v>4.976422038409643E-3</v>
      </c>
      <c r="Y585" s="15">
        <f t="shared" si="746"/>
        <v>0.99502357796159036</v>
      </c>
      <c r="Z585" s="121">
        <f>VLOOKUP(F585,Rates2,7)*VLOOKUP(F585,Mort_Imp_Survivors,C585-'Mort Imp Cume'!$C$4+2)</f>
        <v>6.609731290039049E-3</v>
      </c>
      <c r="AA585" s="15">
        <f t="shared" si="747"/>
        <v>0.99339026870996094</v>
      </c>
      <c r="AB585" s="68">
        <f>PRODUCT(W$4:W584)</f>
        <v>0.29104576129085624</v>
      </c>
      <c r="AC585" s="15">
        <f>PRODUCT(Y$4:Y584)</f>
        <v>0.6740478311758763</v>
      </c>
      <c r="AD585" s="15">
        <f>PRODUCT(AA$4:AA584)</f>
        <v>0.46441848179233541</v>
      </c>
      <c r="AE585" s="15">
        <f t="shared" si="736"/>
        <v>0.19617876417103347</v>
      </c>
      <c r="AF585" s="15">
        <f t="shared" si="737"/>
        <v>9.4866997119822785E-2</v>
      </c>
      <c r="AG585" s="15">
        <f t="shared" si="738"/>
        <v>2.605844958154063E-3</v>
      </c>
      <c r="AH585" s="15">
        <f t="shared" si="739"/>
        <v>0.41005887644198324</v>
      </c>
      <c r="AI585" s="15">
        <f t="shared" si="748"/>
        <v>0.2988953622671604</v>
      </c>
      <c r="AJ585" s="15">
        <f t="shared" si="749"/>
        <v>3.8852993470533978E-3</v>
      </c>
      <c r="AK585" s="15">
        <f t="shared" si="740"/>
        <v>3.686647311865532E-3</v>
      </c>
      <c r="AL585">
        <f>IF(AL584&gt;0,AL584+1,IF(AND(B585="January",C585&gt;=Personal!$G$28,F585&lt;=100,AL584=0),1,0))</f>
        <v>258</v>
      </c>
      <c r="AM585">
        <f t="shared" si="750"/>
        <v>1</v>
      </c>
    </row>
    <row r="586" spans="1:39" x14ac:dyDescent="0.2">
      <c r="A586">
        <f t="shared" si="741"/>
        <v>582</v>
      </c>
      <c r="B586" t="str">
        <f t="shared" si="678"/>
        <v>July</v>
      </c>
      <c r="C586">
        <f t="shared" si="733"/>
        <v>2071</v>
      </c>
      <c r="D586">
        <f t="shared" si="680"/>
        <v>207107</v>
      </c>
      <c r="E586">
        <f t="shared" ref="E586:F586" si="755">E574+1</f>
        <v>90</v>
      </c>
      <c r="F586">
        <f t="shared" si="755"/>
        <v>88</v>
      </c>
      <c r="G586" s="11">
        <f>G585*IF($B586="January",(1+IF(C586&gt;Personal!$L$18+1,Calculations!$B$14,Calculations!$B$13)),1)</f>
        <v>4649.7042786709262</v>
      </c>
      <c r="H586" s="11">
        <f>IF(AND(Career!$F$15="Yes",$E586=62,$E585=61),G586,H585*IF($B586="January",(1+IF(C586&gt;Personal!$L$18+1,Calculations!$C$14,Calculations!$C$13)),1))</f>
        <v>3533.5096738106481</v>
      </c>
      <c r="I586" s="11">
        <f>H586*(1-'Retiree Assumptions'!$F$8)</f>
        <v>3109.4885129533704</v>
      </c>
      <c r="J586" s="11"/>
      <c r="K586">
        <f>IF(OR(AND(L587=0,L586&gt;0,S586=0,S585&gt;0),AND(L586=0,L585&gt;0,S586&gt;0,S585&gt;0),AND(L575=0,L574&gt;0,S574=0),AND(B586="February",C586&gt;=Personal!$G$28,C586&lt;=Personal!$G$28+5,L585&gt;0),AND(B586="February",MOD(C586-Personal!$G$28,5)=0,L585&gt;0)),K585+1,K585)</f>
        <v>10</v>
      </c>
      <c r="L586">
        <f>IF(AND(C586&gt;=Personal!$G$28,MAX(L$5:L585)&lt;$AO$8,OR(S585&gt;0,S586&gt;0)),L585+1,0)</f>
        <v>0</v>
      </c>
      <c r="M586" t="str">
        <f>IF(AND(C586&gt;=Personal!$G$28,MAX(L$5:L585)&lt;$AO$8,OR(S585&gt;0,S586&gt;0)),L585+1,"")</f>
        <v/>
      </c>
      <c r="N586">
        <f t="shared" si="743"/>
        <v>2071</v>
      </c>
      <c r="O586">
        <f t="shared" si="744"/>
        <v>88</v>
      </c>
      <c r="P586" s="11">
        <f t="shared" si="752"/>
        <v>37313.862155440445</v>
      </c>
      <c r="Q586" s="11">
        <f>$AD586*I586/(Calculations!$C$18^(A586-1+Calculations!$B$1/30))</f>
        <v>267.94248524150885</v>
      </c>
      <c r="R586" s="11">
        <f>IF(Q586=0,0,SUM(Q586:Q$1071)*I586/Q586)</f>
        <v>218936.44663340473</v>
      </c>
      <c r="S586" s="11">
        <f>IF(S585&gt;0,MAX((S585+I586/2)*(Calculations!$C$18-1)+S585-I586,0),IF(AND(Personal!$G$28=Valuation!C586,Personal!$G$28&gt;Valuation!C585),Personal!$G$26,0))</f>
        <v>0</v>
      </c>
      <c r="T586">
        <f t="shared" si="735"/>
        <v>2</v>
      </c>
      <c r="U586" s="11"/>
      <c r="V586" s="121">
        <f>VLOOKUP(E586,Rates2,5)*VLOOKUP(E586,Mort_Imp_Retirees,C586-'Mort Imp Cume'!$C$4+2)</f>
        <v>1.3349444877057077E-2</v>
      </c>
      <c r="W586" s="15">
        <f t="shared" si="745"/>
        <v>0.98665055512294297</v>
      </c>
      <c r="X586" s="121">
        <f>VLOOKUP(F586,Rates2,6)*VLOOKUP(F586,Mort_Imp_Survivors,C586-'Mort Imp Cume'!$C$4+2)</f>
        <v>4.976422038409643E-3</v>
      </c>
      <c r="Y586" s="15">
        <f t="shared" si="746"/>
        <v>0.99502357796159036</v>
      </c>
      <c r="Z586" s="121">
        <f>VLOOKUP(F586,Rates2,7)*VLOOKUP(F586,Mort_Imp_Survivors,C586-'Mort Imp Cume'!$C$4+2)</f>
        <v>6.609731290039049E-3</v>
      </c>
      <c r="AA586" s="15">
        <f t="shared" si="747"/>
        <v>0.99339026870996094</v>
      </c>
      <c r="AB586" s="68">
        <f>PRODUCT(W$4:W585)</f>
        <v>0.28716046194380285</v>
      </c>
      <c r="AC586" s="15">
        <f>PRODUCT(Y$4:Y585)</f>
        <v>0.67069348469387047</v>
      </c>
      <c r="AD586" s="15">
        <f>PRODUCT(AA$4:AA585)</f>
        <v>0.46134880042156018</v>
      </c>
      <c r="AE586" s="15">
        <f t="shared" si="736"/>
        <v>0.1925966508873907</v>
      </c>
      <c r="AF586" s="15">
        <f t="shared" si="737"/>
        <v>9.4563811056412136E-2</v>
      </c>
      <c r="AG586" s="15">
        <f t="shared" si="738"/>
        <v>2.5582637029699941E-3</v>
      </c>
      <c r="AH586" s="15">
        <f t="shared" si="739"/>
        <v>0.4099543424137605</v>
      </c>
      <c r="AI586" s="15">
        <f t="shared" si="748"/>
        <v>0.30288519564243677</v>
      </c>
      <c r="AJ586" s="15">
        <f t="shared" si="749"/>
        <v>3.8334327575890426E-3</v>
      </c>
      <c r="AK586" s="15">
        <f t="shared" si="740"/>
        <v>3.6681302625395143E-3</v>
      </c>
      <c r="AL586">
        <f>IF(AL585&gt;0,AL585+1,IF(AND(B586="January",C586&gt;=Personal!$G$28,F586&lt;=100,AL585=0),1,0))</f>
        <v>259</v>
      </c>
      <c r="AM586">
        <f t="shared" si="750"/>
        <v>1</v>
      </c>
    </row>
    <row r="587" spans="1:39" x14ac:dyDescent="0.2">
      <c r="A587">
        <f t="shared" si="741"/>
        <v>583</v>
      </c>
      <c r="B587" t="str">
        <f t="shared" si="678"/>
        <v>August</v>
      </c>
      <c r="C587">
        <f t="shared" si="733"/>
        <v>2071</v>
      </c>
      <c r="D587">
        <f t="shared" si="680"/>
        <v>207108</v>
      </c>
      <c r="E587">
        <f t="shared" ref="E587:F587" si="756">E575+1</f>
        <v>90</v>
      </c>
      <c r="F587">
        <f t="shared" si="756"/>
        <v>88</v>
      </c>
      <c r="G587" s="11">
        <f>G586*IF($B587="January",(1+IF(C587&gt;Personal!$L$18+1,Calculations!$B$14,Calculations!$B$13)),1)</f>
        <v>4649.7042786709262</v>
      </c>
      <c r="H587" s="11">
        <f>IF(AND(Career!$F$15="Yes",$E587=62,$E586=61),G587,H586*IF($B587="January",(1+IF(C587&gt;Personal!$L$18+1,Calculations!$C$14,Calculations!$C$13)),1))</f>
        <v>3533.5096738106481</v>
      </c>
      <c r="I587" s="11">
        <f>H587*(1-'Retiree Assumptions'!$F$8)</f>
        <v>3109.4885129533704</v>
      </c>
      <c r="J587" s="11"/>
      <c r="K587">
        <f>IF(OR(AND(L588=0,L587&gt;0,S587=0,S586&gt;0),AND(L587=0,L586&gt;0,S587&gt;0,S586&gt;0),AND(L576=0,L575&gt;0,S575=0),AND(B587="February",C587&gt;=Personal!$G$28,C587&lt;=Personal!$G$28+5,L586&gt;0),AND(B587="February",MOD(C587-Personal!$G$28,5)=0,L586&gt;0)),K586+1,K586)</f>
        <v>10</v>
      </c>
      <c r="L587">
        <f>IF(AND(C587&gt;=Personal!$G$28,MAX(L$5:L586)&lt;$AO$8,OR(S586&gt;0,S587&gt;0)),L586+1,0)</f>
        <v>0</v>
      </c>
      <c r="M587" t="str">
        <f>IF(AND(C587&gt;=Personal!$G$28,MAX(L$5:L586)&lt;$AO$8,OR(S586&gt;0,S587&gt;0)),L586+1,"")</f>
        <v/>
      </c>
      <c r="N587">
        <f t="shared" si="743"/>
        <v>2071</v>
      </c>
      <c r="O587">
        <f t="shared" si="744"/>
        <v>88</v>
      </c>
      <c r="P587" s="11">
        <f t="shared" si="752"/>
        <v>37313.862155440445</v>
      </c>
      <c r="Q587" s="11">
        <f>$AD587*I587/(Calculations!$C$18^(A587-1+Calculations!$B$1/30))</f>
        <v>265.40522017996199</v>
      </c>
      <c r="R587" s="11">
        <f>IF(Q587=0,0,SUM(Q587:Q$1071)*I587/Q587)</f>
        <v>217890.25664867045</v>
      </c>
      <c r="S587" s="11">
        <f>IF(S586&gt;0,MAX((S586+I587/2)*(Calculations!$C$18-1)+S586-I587,0),IF(AND(Personal!$G$28=Valuation!C587,Personal!$G$28&gt;Valuation!C586),Personal!$G$26,0))</f>
        <v>0</v>
      </c>
      <c r="T587">
        <f t="shared" si="735"/>
        <v>2</v>
      </c>
      <c r="U587" s="11"/>
      <c r="V587" s="121">
        <f>VLOOKUP(E587,Rates2,5)*VLOOKUP(E587,Mort_Imp_Retirees,C587-'Mort Imp Cume'!$C$4+2)</f>
        <v>1.3349444877057077E-2</v>
      </c>
      <c r="W587" s="15">
        <f t="shared" si="745"/>
        <v>0.98665055512294297</v>
      </c>
      <c r="X587" s="121">
        <f>VLOOKUP(F587,Rates2,6)*VLOOKUP(F587,Mort_Imp_Survivors,C587-'Mort Imp Cume'!$C$4+2)</f>
        <v>4.976422038409643E-3</v>
      </c>
      <c r="Y587" s="15">
        <f t="shared" si="746"/>
        <v>0.99502357796159036</v>
      </c>
      <c r="Z587" s="121">
        <f>VLOOKUP(F587,Rates2,7)*VLOOKUP(F587,Mort_Imp_Survivors,C587-'Mort Imp Cume'!$C$4+2)</f>
        <v>6.609731290039049E-3</v>
      </c>
      <c r="AA587" s="15">
        <f t="shared" si="747"/>
        <v>0.99339026870996094</v>
      </c>
      <c r="AB587" s="68">
        <f>PRODUCT(W$4:W586)</f>
        <v>0.28332702918621383</v>
      </c>
      <c r="AC587" s="15">
        <f>PRODUCT(Y$4:Y586)</f>
        <v>0.66735583085562211</v>
      </c>
      <c r="AD587" s="15">
        <f>PRODUCT(AA$4:AA586)</f>
        <v>0.45829940881979181</v>
      </c>
      <c r="AE587" s="15">
        <f t="shared" si="736"/>
        <v>0.18907994496642083</v>
      </c>
      <c r="AF587" s="15">
        <f t="shared" si="737"/>
        <v>9.4247084219792998E-2</v>
      </c>
      <c r="AG587" s="15">
        <f t="shared" si="738"/>
        <v>2.511551254595712E-3</v>
      </c>
      <c r="AH587" s="15">
        <f t="shared" si="739"/>
        <v>0.40980291807219088</v>
      </c>
      <c r="AI587" s="15">
        <f t="shared" si="748"/>
        <v>0.30687005274159523</v>
      </c>
      <c r="AJ587" s="15">
        <f t="shared" si="749"/>
        <v>3.7822585583017032E-3</v>
      </c>
      <c r="AK587" s="15">
        <f t="shared" si="740"/>
        <v>3.6496287754832482E-3</v>
      </c>
      <c r="AL587">
        <f>IF(AL586&gt;0,AL586+1,IF(AND(B587="January",C587&gt;=Personal!$G$28,F587&lt;=100,AL586=0),1,0))</f>
        <v>260</v>
      </c>
      <c r="AM587">
        <f t="shared" si="750"/>
        <v>1</v>
      </c>
    </row>
    <row r="588" spans="1:39" x14ac:dyDescent="0.2">
      <c r="A588">
        <f t="shared" si="741"/>
        <v>584</v>
      </c>
      <c r="B588" t="str">
        <f t="shared" si="678"/>
        <v>September</v>
      </c>
      <c r="C588">
        <f t="shared" si="733"/>
        <v>2071</v>
      </c>
      <c r="D588">
        <f t="shared" si="680"/>
        <v>207109</v>
      </c>
      <c r="E588">
        <f t="shared" ref="E588:F588" si="757">E576+1</f>
        <v>90</v>
      </c>
      <c r="F588">
        <f t="shared" si="757"/>
        <v>88</v>
      </c>
      <c r="G588" s="11">
        <f>G587*IF($B588="January",(1+IF(C588&gt;Personal!$L$18+1,Calculations!$B$14,Calculations!$B$13)),1)</f>
        <v>4649.7042786709262</v>
      </c>
      <c r="H588" s="11">
        <f>IF(AND(Career!$F$15="Yes",$E588=62,$E587=61),G588,H587*IF($B588="January",(1+IF(C588&gt;Personal!$L$18+1,Calculations!$C$14,Calculations!$C$13)),1))</f>
        <v>3533.5096738106481</v>
      </c>
      <c r="I588" s="11">
        <f>H588*(1-'Retiree Assumptions'!$F$8)</f>
        <v>3109.4885129533704</v>
      </c>
      <c r="J588" s="11"/>
      <c r="K588">
        <f>IF(OR(AND(L589=0,L588&gt;0,S588=0,S587&gt;0),AND(L588=0,L587&gt;0,S588&gt;0,S587&gt;0),AND(L577=0,L576&gt;0,S576=0),AND(B588="February",C588&gt;=Personal!$G$28,C588&lt;=Personal!$G$28+5,L587&gt;0),AND(B588="February",MOD(C588-Personal!$G$28,5)=0,L587&gt;0)),K587+1,K587)</f>
        <v>10</v>
      </c>
      <c r="L588">
        <f>IF(AND(C588&gt;=Personal!$G$28,MAX(L$5:L587)&lt;$AO$8,OR(S587&gt;0,S588&gt;0)),L587+1,0)</f>
        <v>0</v>
      </c>
      <c r="M588" t="str">
        <f>IF(AND(C588&gt;=Personal!$G$28,MAX(L$5:L587)&lt;$AO$8,OR(S587&gt;0,S588&gt;0)),L587+1,"")</f>
        <v/>
      </c>
      <c r="N588">
        <f t="shared" si="743"/>
        <v>2071</v>
      </c>
      <c r="O588">
        <f t="shared" si="744"/>
        <v>88</v>
      </c>
      <c r="P588" s="11">
        <f t="shared" si="752"/>
        <v>37313.862155440445</v>
      </c>
      <c r="Q588" s="11">
        <f>$AD588*I588/(Calculations!$C$18^(A588-1+Calculations!$B$1/30))</f>
        <v>262.89198159554041</v>
      </c>
      <c r="R588" s="11">
        <f>IF(Q588=0,0,SUM(Q588:Q$1071)*I588/Q588)</f>
        <v>216834.06512254133</v>
      </c>
      <c r="S588" s="11">
        <f>IF(S587&gt;0,MAX((S587+I588/2)*(Calculations!$C$18-1)+S587-I588,0),IF(AND(Personal!$G$28=Valuation!C588,Personal!$G$28&gt;Valuation!C587),Personal!$G$26,0))</f>
        <v>0</v>
      </c>
      <c r="T588">
        <f t="shared" si="735"/>
        <v>2</v>
      </c>
      <c r="U588" s="11"/>
      <c r="V588" s="121">
        <f>VLOOKUP(E588,Rates2,5)*VLOOKUP(E588,Mort_Imp_Retirees,C588-'Mort Imp Cume'!$C$4+2)</f>
        <v>1.3349444877057077E-2</v>
      </c>
      <c r="W588" s="15">
        <f t="shared" si="745"/>
        <v>0.98665055512294297</v>
      </c>
      <c r="X588" s="121">
        <f>VLOOKUP(F588,Rates2,6)*VLOOKUP(F588,Mort_Imp_Survivors,C588-'Mort Imp Cume'!$C$4+2)</f>
        <v>4.976422038409643E-3</v>
      </c>
      <c r="Y588" s="15">
        <f t="shared" si="746"/>
        <v>0.99502357796159036</v>
      </c>
      <c r="Z588" s="121">
        <f>VLOOKUP(F588,Rates2,7)*VLOOKUP(F588,Mort_Imp_Survivors,C588-'Mort Imp Cume'!$C$4+2)</f>
        <v>6.609731290039049E-3</v>
      </c>
      <c r="AA588" s="15">
        <f t="shared" si="747"/>
        <v>0.99339026870996094</v>
      </c>
      <c r="AB588" s="68">
        <f>PRODUCT(W$4:W587)</f>
        <v>0.27954477062791216</v>
      </c>
      <c r="AC588" s="15">
        <f>PRODUCT(Y$4:Y587)</f>
        <v>0.66403478659149107</v>
      </c>
      <c r="AD588" s="15">
        <f>PRODUCT(AA$4:AA587)</f>
        <v>0.45527017287710925</v>
      </c>
      <c r="AE588" s="15">
        <f t="shared" si="736"/>
        <v>0.18562745210667297</v>
      </c>
      <c r="AF588" s="15">
        <f t="shared" si="737"/>
        <v>9.391731852123919E-2</v>
      </c>
      <c r="AG588" s="15">
        <f t="shared" si="738"/>
        <v>2.4656917491102286E-3</v>
      </c>
      <c r="AH588" s="15">
        <f t="shared" si="739"/>
        <v>0.40960578215645554</v>
      </c>
      <c r="AI588" s="15">
        <f t="shared" si="748"/>
        <v>0.31084944721563229</v>
      </c>
      <c r="AJ588" s="15">
        <f t="shared" si="749"/>
        <v>3.7317675061668775E-3</v>
      </c>
      <c r="AK588" s="15">
        <f t="shared" si="740"/>
        <v>3.6311446984979203E-3</v>
      </c>
      <c r="AL588">
        <f>IF(AL587&gt;0,AL587+1,IF(AND(B588="January",C588&gt;=Personal!$G$28,F588&lt;=100,AL587=0),1,0))</f>
        <v>261</v>
      </c>
      <c r="AM588">
        <f t="shared" si="750"/>
        <v>1</v>
      </c>
    </row>
    <row r="589" spans="1:39" x14ac:dyDescent="0.2">
      <c r="A589">
        <f t="shared" si="741"/>
        <v>585</v>
      </c>
      <c r="B589" t="str">
        <f t="shared" si="678"/>
        <v>October</v>
      </c>
      <c r="C589">
        <f t="shared" si="733"/>
        <v>2071</v>
      </c>
      <c r="D589">
        <f t="shared" si="680"/>
        <v>207110</v>
      </c>
      <c r="E589">
        <f t="shared" ref="E589:F589" si="758">E577+1</f>
        <v>90</v>
      </c>
      <c r="F589">
        <f t="shared" si="758"/>
        <v>88</v>
      </c>
      <c r="G589" s="11">
        <f>G588*IF($B589="January",(1+IF(C589&gt;Personal!$L$18+1,Calculations!$B$14,Calculations!$B$13)),1)</f>
        <v>4649.7042786709262</v>
      </c>
      <c r="H589" s="11">
        <f>IF(AND(Career!$F$15="Yes",$E589=62,$E588=61),G589,H588*IF($B589="January",(1+IF(C589&gt;Personal!$L$18+1,Calculations!$C$14,Calculations!$C$13)),1))</f>
        <v>3533.5096738106481</v>
      </c>
      <c r="I589" s="11">
        <f>H589*(1-'Retiree Assumptions'!$F$8)</f>
        <v>3109.4885129533704</v>
      </c>
      <c r="J589" s="11"/>
      <c r="K589">
        <f>IF(OR(AND(L590=0,L589&gt;0,S589=0,S588&gt;0),AND(L589=0,L588&gt;0,S589&gt;0,S588&gt;0),AND(L578=0,L577&gt;0,S577=0),AND(B589="February",C589&gt;=Personal!$G$28,C589&lt;=Personal!$G$28+5,L588&gt;0),AND(B589="February",MOD(C589-Personal!$G$28,5)=0,L588&gt;0)),K588+1,K588)</f>
        <v>10</v>
      </c>
      <c r="L589">
        <f>IF(AND(C589&gt;=Personal!$G$28,MAX(L$5:L588)&lt;$AO$8,OR(S588&gt;0,S589&gt;0)),L588+1,0)</f>
        <v>0</v>
      </c>
      <c r="M589" t="str">
        <f>IF(AND(C589&gt;=Personal!$G$28,MAX(L$5:L588)&lt;$AO$8,OR(S588&gt;0,S589&gt;0)),L588+1,"")</f>
        <v/>
      </c>
      <c r="N589">
        <f t="shared" si="743"/>
        <v>2071</v>
      </c>
      <c r="O589">
        <f t="shared" si="744"/>
        <v>88</v>
      </c>
      <c r="P589" s="11">
        <f t="shared" si="752"/>
        <v>37313.862155440445</v>
      </c>
      <c r="Q589" s="11">
        <f>$AD589*I589/(Calculations!$C$18^(A589-1+Calculations!$B$1/30))</f>
        <v>260.40254197098085</v>
      </c>
      <c r="R589" s="11">
        <f>IF(Q589=0,0,SUM(Q589:Q$1071)*I589/Q589)</f>
        <v>215767.77644061501</v>
      </c>
      <c r="S589" s="11">
        <f>IF(S588&gt;0,MAX((S588+I589/2)*(Calculations!$C$18-1)+S588-I589,0),IF(AND(Personal!$G$28=Valuation!C589,Personal!$G$28&gt;Valuation!C588),Personal!$G$26,0))</f>
        <v>0</v>
      </c>
      <c r="T589">
        <f t="shared" si="735"/>
        <v>2</v>
      </c>
      <c r="U589" s="11"/>
      <c r="V589" s="121">
        <f>VLOOKUP(E589,Rates2,5)*VLOOKUP(E589,Mort_Imp_Retirees,C589-'Mort Imp Cume'!$C$4+2)</f>
        <v>1.3349444877057077E-2</v>
      </c>
      <c r="W589" s="15">
        <f t="shared" si="745"/>
        <v>0.98665055512294297</v>
      </c>
      <c r="X589" s="121">
        <f>VLOOKUP(F589,Rates2,6)*VLOOKUP(F589,Mort_Imp_Survivors,C589-'Mort Imp Cume'!$C$4+2)</f>
        <v>4.976422038409643E-3</v>
      </c>
      <c r="Y589" s="15">
        <f t="shared" si="746"/>
        <v>0.99502357796159036</v>
      </c>
      <c r="Z589" s="121">
        <f>VLOOKUP(F589,Rates2,7)*VLOOKUP(F589,Mort_Imp_Survivors,C589-'Mort Imp Cume'!$C$4+2)</f>
        <v>6.609731290039049E-3</v>
      </c>
      <c r="AA589" s="15">
        <f t="shared" si="747"/>
        <v>0.99339026870996094</v>
      </c>
      <c r="AB589" s="68">
        <f>PRODUCT(W$4:W588)</f>
        <v>0.27581300312174528</v>
      </c>
      <c r="AC589" s="15">
        <f>PRODUCT(Y$4:Y588)</f>
        <v>0.66073026924522649</v>
      </c>
      <c r="AD589" s="15">
        <f>PRODUCT(AA$4:AA588)</f>
        <v>0.45226095937002192</v>
      </c>
      <c r="AE589" s="15">
        <f t="shared" si="736"/>
        <v>0.18223799981396524</v>
      </c>
      <c r="AF589" s="15">
        <f t="shared" si="737"/>
        <v>9.3575003307780028E-2</v>
      </c>
      <c r="AG589" s="15">
        <f t="shared" si="738"/>
        <v>2.4206696122587809E-3</v>
      </c>
      <c r="AH589" s="15">
        <f t="shared" si="739"/>
        <v>0.40936408975066529</v>
      </c>
      <c r="AI589" s="15">
        <f t="shared" si="748"/>
        <v>0.31482290712758942</v>
      </c>
      <c r="AJ589" s="15">
        <f t="shared" si="749"/>
        <v>3.6819504815493102E-3</v>
      </c>
      <c r="AK589" s="15">
        <f t="shared" si="740"/>
        <v>3.6126798315532348E-3</v>
      </c>
      <c r="AL589">
        <f>IF(AL588&gt;0,AL588+1,IF(AND(B589="January",C589&gt;=Personal!$G$28,F589&lt;=100,AL588=0),1,0))</f>
        <v>262</v>
      </c>
      <c r="AM589">
        <f t="shared" si="750"/>
        <v>1</v>
      </c>
    </row>
    <row r="590" spans="1:39" x14ac:dyDescent="0.2">
      <c r="A590">
        <f t="shared" si="741"/>
        <v>586</v>
      </c>
      <c r="B590" t="str">
        <f t="shared" si="678"/>
        <v>November</v>
      </c>
      <c r="C590">
        <f t="shared" si="733"/>
        <v>2071</v>
      </c>
      <c r="D590">
        <f t="shared" si="680"/>
        <v>207111</v>
      </c>
      <c r="E590">
        <f t="shared" ref="E590:F590" si="759">E578+1</f>
        <v>90</v>
      </c>
      <c r="F590">
        <f t="shared" si="759"/>
        <v>88</v>
      </c>
      <c r="G590" s="11">
        <f>G589*IF($B590="January",(1+IF(C590&gt;Personal!$L$18+1,Calculations!$B$14,Calculations!$B$13)),1)</f>
        <v>4649.7042786709262</v>
      </c>
      <c r="H590" s="11">
        <f>IF(AND(Career!$F$15="Yes",$E590=62,$E589=61),G590,H589*IF($B590="January",(1+IF(C590&gt;Personal!$L$18+1,Calculations!$C$14,Calculations!$C$13)),1))</f>
        <v>3533.5096738106481</v>
      </c>
      <c r="I590" s="11">
        <f>H590*(1-'Retiree Assumptions'!$F$8)</f>
        <v>3109.4885129533704</v>
      </c>
      <c r="J590" s="11"/>
      <c r="K590">
        <f>IF(OR(AND(L591=0,L590&gt;0,S590=0,S589&gt;0),AND(L590=0,L589&gt;0,S590&gt;0,S589&gt;0),AND(L579=0,L578&gt;0,S578=0),AND(B590="February",C590&gt;=Personal!$G$28,C590&lt;=Personal!$G$28+5,L589&gt;0),AND(B590="February",MOD(C590-Personal!$G$28,5)=0,L589&gt;0)),K589+1,K589)</f>
        <v>10</v>
      </c>
      <c r="L590">
        <f>IF(AND(C590&gt;=Personal!$G$28,MAX(L$5:L589)&lt;$AO$8,OR(S589&gt;0,S590&gt;0)),L589+1,0)</f>
        <v>0</v>
      </c>
      <c r="M590" t="str">
        <f>IF(AND(C590&gt;=Personal!$G$28,MAX(L$5:L589)&lt;$AO$8,OR(S589&gt;0,S590&gt;0)),L589+1,"")</f>
        <v/>
      </c>
      <c r="N590">
        <f t="shared" si="743"/>
        <v>2071</v>
      </c>
      <c r="O590">
        <f t="shared" si="744"/>
        <v>88</v>
      </c>
      <c r="P590" s="11">
        <f t="shared" si="752"/>
        <v>37313.862155440445</v>
      </c>
      <c r="Q590" s="11">
        <f>$AD590*I590/(Calculations!$C$18^(A590-1+Calculations!$B$1/30))</f>
        <v>257.93667594348085</v>
      </c>
      <c r="R590" s="11">
        <f>IF(Q590=0,0,SUM(Q590:Q$1071)*I590/Q590)</f>
        <v>214691.29407441849</v>
      </c>
      <c r="S590" s="11">
        <f>IF(S589&gt;0,MAX((S589+I590/2)*(Calculations!$C$18-1)+S589-I590,0),IF(AND(Personal!$G$28=Valuation!C590,Personal!$G$28&gt;Valuation!C589),Personal!$G$26,0))</f>
        <v>0</v>
      </c>
      <c r="T590">
        <f t="shared" si="735"/>
        <v>2</v>
      </c>
      <c r="U590" s="11"/>
      <c r="V590" s="121">
        <f>VLOOKUP(E590,Rates2,5)*VLOOKUP(E590,Mort_Imp_Retirees,C590-'Mort Imp Cume'!$C$4+2)</f>
        <v>1.3349444877057077E-2</v>
      </c>
      <c r="W590" s="15">
        <f t="shared" si="745"/>
        <v>0.98665055512294297</v>
      </c>
      <c r="X590" s="121">
        <f>VLOOKUP(F590,Rates2,6)*VLOOKUP(F590,Mort_Imp_Survivors,C590-'Mort Imp Cume'!$C$4+2)</f>
        <v>4.976422038409643E-3</v>
      </c>
      <c r="Y590" s="15">
        <f t="shared" si="746"/>
        <v>0.99502357796159036</v>
      </c>
      <c r="Z590" s="121">
        <f>VLOOKUP(F590,Rates2,7)*VLOOKUP(F590,Mort_Imp_Survivors,C590-'Mort Imp Cume'!$C$4+2)</f>
        <v>6.609731290039049E-3</v>
      </c>
      <c r="AA590" s="15">
        <f t="shared" si="747"/>
        <v>0.99339026870996094</v>
      </c>
      <c r="AB590" s="68">
        <f>PRODUCT(W$4:W589)</f>
        <v>0.27213105264019599</v>
      </c>
      <c r="AC590" s="15">
        <f>PRODUCT(Y$4:Y589)</f>
        <v>0.65744219657191016</v>
      </c>
      <c r="AD590" s="15">
        <f>PRODUCT(AA$4:AA589)</f>
        <v>0.44927163595561082</v>
      </c>
      <c r="AE590" s="15">
        <f t="shared" si="736"/>
        <v>0.17891043700319656</v>
      </c>
      <c r="AF590" s="15">
        <f t="shared" si="737"/>
        <v>9.3220615636999432E-2</v>
      </c>
      <c r="AG590" s="15">
        <f t="shared" si="738"/>
        <v>2.3764695541636915E-3</v>
      </c>
      <c r="AH590" s="15">
        <f t="shared" si="739"/>
        <v>0.40907897272988075</v>
      </c>
      <c r="AI590" s="15">
        <f t="shared" si="748"/>
        <v>0.31878997462992326</v>
      </c>
      <c r="AJ590" s="15">
        <f t="shared" si="749"/>
        <v>3.6327984865558139E-3</v>
      </c>
      <c r="AK590" s="15">
        <f t="shared" si="740"/>
        <v>3.5942359277539308E-3</v>
      </c>
      <c r="AL590">
        <f>IF(AL589&gt;0,AL589+1,IF(AND(B590="January",C590&gt;=Personal!$G$28,F590&lt;=100,AL589=0),1,0))</f>
        <v>263</v>
      </c>
      <c r="AM590">
        <f t="shared" si="750"/>
        <v>1</v>
      </c>
    </row>
    <row r="591" spans="1:39" x14ac:dyDescent="0.2">
      <c r="A591">
        <f t="shared" si="741"/>
        <v>587</v>
      </c>
      <c r="B591" t="str">
        <f t="shared" si="678"/>
        <v>December</v>
      </c>
      <c r="C591">
        <f t="shared" si="733"/>
        <v>2071</v>
      </c>
      <c r="D591">
        <f t="shared" si="680"/>
        <v>207112</v>
      </c>
      <c r="E591">
        <f t="shared" ref="E591:F591" si="760">E579+1</f>
        <v>90</v>
      </c>
      <c r="F591">
        <f t="shared" si="760"/>
        <v>88</v>
      </c>
      <c r="G591" s="11">
        <f>G590*IF($B591="January",(1+IF(C591&gt;Personal!$L$18+1,Calculations!$B$14,Calculations!$B$13)),1)</f>
        <v>4649.7042786709262</v>
      </c>
      <c r="H591" s="11">
        <f>IF(AND(Career!$F$15="Yes",$E591=62,$E590=61),G591,H590*IF($B591="January",(1+IF(C591&gt;Personal!$L$18+1,Calculations!$C$14,Calculations!$C$13)),1))</f>
        <v>3533.5096738106481</v>
      </c>
      <c r="I591" s="11">
        <f>H591*(1-'Retiree Assumptions'!$F$8)</f>
        <v>3109.4885129533704</v>
      </c>
      <c r="J591" s="11"/>
      <c r="K591">
        <f>IF(OR(AND(L592=0,L591&gt;0,S591=0,S590&gt;0),AND(L591=0,L590&gt;0,S591&gt;0,S590&gt;0),AND(L580=0,L579&gt;0,S579=0),AND(B591="February",C591&gt;=Personal!$G$28,C591&lt;=Personal!$G$28+5,L590&gt;0),AND(B591="February",MOD(C591-Personal!$G$28,5)=0,L590&gt;0)),K590+1,K590)</f>
        <v>10</v>
      </c>
      <c r="L591">
        <f>IF(AND(C591&gt;=Personal!$G$28,MAX(L$5:L590)&lt;$AO$8,OR(S590&gt;0,S591&gt;0)),L590+1,0)</f>
        <v>0</v>
      </c>
      <c r="M591" t="str">
        <f>IF(AND(C591&gt;=Personal!$G$28,MAX(L$5:L590)&lt;$AO$8,OR(S590&gt;0,S591&gt;0)),L590+1,"")</f>
        <v/>
      </c>
      <c r="N591">
        <f t="shared" si="743"/>
        <v>2071</v>
      </c>
      <c r="O591">
        <f t="shared" si="744"/>
        <v>88</v>
      </c>
      <c r="P591" s="11">
        <f t="shared" si="752"/>
        <v>37313.862155440445</v>
      </c>
      <c r="Q591" s="11">
        <f>$AD591*I591/(Calculations!$C$18^(A591-1+Calculations!$B$1/30))</f>
        <v>255.49416028429738</v>
      </c>
      <c r="R591" s="11">
        <f>IF(Q591=0,0,SUM(Q591:Q$1071)*I591/Q591)</f>
        <v>213604.52057266986</v>
      </c>
      <c r="S591" s="11">
        <f>IF(S590&gt;0,MAX((S590+I591/2)*(Calculations!$C$18-1)+S590-I591,0),IF(AND(Personal!$G$28=Valuation!C591,Personal!$G$28&gt;Valuation!C590),Personal!$G$26,0))</f>
        <v>0</v>
      </c>
      <c r="T591">
        <f t="shared" si="735"/>
        <v>2</v>
      </c>
      <c r="U591" s="11"/>
      <c r="V591" s="121">
        <f>VLOOKUP(E591,Rates2,5)*VLOOKUP(E591,Mort_Imp_Retirees,C591-'Mort Imp Cume'!$C$4+2)</f>
        <v>1.3349444877057077E-2</v>
      </c>
      <c r="W591" s="15">
        <f t="shared" si="745"/>
        <v>0.98665055512294297</v>
      </c>
      <c r="X591" s="121">
        <f>VLOOKUP(F591,Rates2,6)*VLOOKUP(F591,Mort_Imp_Survivors,C591-'Mort Imp Cume'!$C$4+2)</f>
        <v>4.976422038409643E-3</v>
      </c>
      <c r="Y591" s="15">
        <f t="shared" si="746"/>
        <v>0.99502357796159036</v>
      </c>
      <c r="Z591" s="121">
        <f>VLOOKUP(F591,Rates2,7)*VLOOKUP(F591,Mort_Imp_Survivors,C591-'Mort Imp Cume'!$C$4+2)</f>
        <v>6.609731290039049E-3</v>
      </c>
      <c r="AA591" s="15">
        <f t="shared" si="747"/>
        <v>0.99339026870996094</v>
      </c>
      <c r="AB591" s="68">
        <f>PRODUCT(W$4:W590)</f>
        <v>0.2684982541536402</v>
      </c>
      <c r="AC591" s="15">
        <f>PRODUCT(Y$4:Y590)</f>
        <v>0.65417048673590927</v>
      </c>
      <c r="AD591" s="15">
        <f>PRODUCT(AA$4:AA590)</f>
        <v>0.44630207116570797</v>
      </c>
      <c r="AE591" s="15">
        <f t="shared" si="736"/>
        <v>0.17564363360742868</v>
      </c>
      <c r="AF591" s="15">
        <f t="shared" si="737"/>
        <v>9.2854620546211519E-2</v>
      </c>
      <c r="AG591" s="15">
        <f t="shared" si="738"/>
        <v>2.3330765641318006E-3</v>
      </c>
      <c r="AH591" s="15">
        <f t="shared" si="739"/>
        <v>0.40875154019789472</v>
      </c>
      <c r="AI591" s="15">
        <f t="shared" si="748"/>
        <v>0.32275020564846502</v>
      </c>
      <c r="AJ591" s="15">
        <f t="shared" si="749"/>
        <v>3.584302643410081E-3</v>
      </c>
      <c r="AK591" s="15">
        <f t="shared" si="740"/>
        <v>3.5758146942880356E-3</v>
      </c>
      <c r="AL591">
        <f>IF(AL590&gt;0,AL590+1,IF(AND(B591="January",C591&gt;=Personal!$G$28,F591&lt;=100,AL590=0),1,0))</f>
        <v>264</v>
      </c>
      <c r="AM591">
        <f t="shared" si="750"/>
        <v>1</v>
      </c>
    </row>
    <row r="592" spans="1:39" x14ac:dyDescent="0.2">
      <c r="A592">
        <f t="shared" si="741"/>
        <v>588</v>
      </c>
      <c r="B592" t="str">
        <f t="shared" ref="B592:B655" si="761">B580</f>
        <v>January</v>
      </c>
      <c r="C592">
        <f t="shared" si="733"/>
        <v>2072</v>
      </c>
      <c r="D592">
        <f t="shared" si="680"/>
        <v>207201</v>
      </c>
      <c r="E592">
        <f t="shared" ref="E592:F592" si="762">E580+1</f>
        <v>91</v>
      </c>
      <c r="F592">
        <f t="shared" si="762"/>
        <v>89</v>
      </c>
      <c r="G592" s="11">
        <f>G591*IF($B592="January",(1+IF(C592&gt;Personal!$L$18+1,Calculations!$B$14,Calculations!$B$13)),1)</f>
        <v>4765.9468856376989</v>
      </c>
      <c r="H592" s="11">
        <f>IF(AND(Career!$F$15="Yes",$E592=62,$E591=61),G592,H591*IF($B592="January",(1+IF(C592&gt;Personal!$L$18+1,Calculations!$C$14,Calculations!$C$13)),1))</f>
        <v>3586.5123189178075</v>
      </c>
      <c r="I592" s="11">
        <f>H592*(1-'Retiree Assumptions'!$F$8)</f>
        <v>3156.1308406476705</v>
      </c>
      <c r="J592" s="11"/>
      <c r="K592">
        <f>IF(OR(AND(L593=0,L592&gt;0,S592=0,S591&gt;0),AND(L592=0,L591&gt;0,S592&gt;0,S591&gt;0),AND(L581=0,L580&gt;0,S580=0),AND(B592="February",C592&gt;=Personal!$G$28,C592&lt;=Personal!$G$28+5,L591&gt;0),AND(B592="February",MOD(C592-Personal!$G$28,5)=0,L591&gt;0)),K591+1,K591)</f>
        <v>10</v>
      </c>
      <c r="L592">
        <f>IF(AND(C592&gt;=Personal!$G$28,MAX(L$5:L591)&lt;$AO$8,OR(S591&gt;0,S592&gt;0)),L591+1,0)</f>
        <v>0</v>
      </c>
      <c r="M592" t="str">
        <f>IF(AND(C592&gt;=Personal!$G$28,MAX(L$5:L591)&lt;$AO$8,OR(S591&gt;0,S592&gt;0)),L591+1,"")</f>
        <v/>
      </c>
      <c r="N592">
        <f t="shared" si="743"/>
        <v>2072</v>
      </c>
      <c r="O592">
        <f t="shared" si="744"/>
        <v>89</v>
      </c>
      <c r="P592" s="11">
        <f t="shared" si="752"/>
        <v>37873.570087772045</v>
      </c>
      <c r="Q592" s="11">
        <f>$AD592*I592/(Calculations!$C$18^(A592-1+Calculations!$B$1/30))</f>
        <v>256.87089548671645</v>
      </c>
      <c r="R592" s="11">
        <f>IF(Q592=0,0,SUM(Q592:Q$1071)*I592/Q592)</f>
        <v>212507.35755245597</v>
      </c>
      <c r="S592" s="11">
        <f>IF(S591&gt;0,MAX((S591+I592/2)*(Calculations!$C$18-1)+S591-I592,0),IF(AND(Personal!$G$28=Valuation!C592,Personal!$G$28&gt;Valuation!C591),Personal!$G$26,0))</f>
        <v>0</v>
      </c>
      <c r="T592">
        <f t="shared" si="735"/>
        <v>2</v>
      </c>
      <c r="U592" s="11"/>
      <c r="V592" s="121">
        <f>VLOOKUP(E592,Rates2,5)*VLOOKUP(E592,Mort_Imp_Retirees,C592-'Mort Imp Cume'!$C$4+2)</f>
        <v>1.4939513736828053E-2</v>
      </c>
      <c r="W592" s="15">
        <f t="shared" si="745"/>
        <v>0.985060486263172</v>
      </c>
      <c r="X592" s="121">
        <f>VLOOKUP(F592,Rates2,6)*VLOOKUP(F592,Mort_Imp_Survivors,C592-'Mort Imp Cume'!$C$4+2)</f>
        <v>6.0096353319758281E-3</v>
      </c>
      <c r="Y592" s="15">
        <f t="shared" si="746"/>
        <v>0.99399036466802415</v>
      </c>
      <c r="Z592" s="121">
        <f>VLOOKUP(F592,Rates2,7)*VLOOKUP(F592,Mort_Imp_Survivors,C592-'Mort Imp Cume'!$C$4+2)</f>
        <v>7.5372381518232648E-3</v>
      </c>
      <c r="AA592" s="15">
        <f t="shared" si="747"/>
        <v>0.99246276184817672</v>
      </c>
      <c r="AB592" s="68">
        <f>PRODUCT(W$4:W591)</f>
        <v>0.26491395151023012</v>
      </c>
      <c r="AC592" s="15">
        <f>PRODUCT(Y$4:Y591)</f>
        <v>0.65091505830883956</v>
      </c>
      <c r="AD592" s="15">
        <f>PRODUCT(AA$4:AA591)</f>
        <v>0.44335213440111476</v>
      </c>
      <c r="AE592" s="15">
        <f t="shared" si="736"/>
        <v>0.17243648019410654</v>
      </c>
      <c r="AF592" s="15">
        <f t="shared" si="737"/>
        <v>9.2477471316123591E-2</v>
      </c>
      <c r="AG592" s="15">
        <f t="shared" si="738"/>
        <v>2.5606356398585029E-3</v>
      </c>
      <c r="AH592" s="15">
        <f t="shared" si="739"/>
        <v>0.40838287891692882</v>
      </c>
      <c r="AI592" s="15">
        <f t="shared" si="748"/>
        <v>0.32670316957284107</v>
      </c>
      <c r="AJ592" s="15">
        <f t="shared" si="749"/>
        <v>3.9576856176644836E-3</v>
      </c>
      <c r="AK592" s="15">
        <f t="shared" si="740"/>
        <v>4.1143593794201495E-3</v>
      </c>
      <c r="AL592">
        <f>IF(AL591&gt;0,AL591+1,IF(AND(B592="January",C592&gt;=Personal!$G$28,F592&lt;=100,AL591=0),1,0))</f>
        <v>265</v>
      </c>
      <c r="AM592">
        <f t="shared" si="750"/>
        <v>1</v>
      </c>
    </row>
    <row r="593" spans="1:39" x14ac:dyDescent="0.2">
      <c r="A593">
        <f t="shared" si="741"/>
        <v>589</v>
      </c>
      <c r="B593" t="str">
        <f t="shared" si="761"/>
        <v>February</v>
      </c>
      <c r="C593">
        <f t="shared" si="733"/>
        <v>2072</v>
      </c>
      <c r="D593">
        <f t="shared" ref="D593:D656" si="763">D581+100</f>
        <v>207202</v>
      </c>
      <c r="E593">
        <f t="shared" ref="E593:F593" si="764">E581+1</f>
        <v>91</v>
      </c>
      <c r="F593">
        <f t="shared" si="764"/>
        <v>89</v>
      </c>
      <c r="G593" s="11">
        <f>G592*IF($B593="January",(1+IF(C593&gt;Personal!$L$18+1,Calculations!$B$14,Calculations!$B$13)),1)</f>
        <v>4765.9468856376989</v>
      </c>
      <c r="H593" s="11">
        <f>IF(AND(Career!$F$15="Yes",$E593=62,$E592=61),G593,H592*IF($B593="January",(1+IF(C593&gt;Personal!$L$18+1,Calculations!$C$14,Calculations!$C$13)),1))</f>
        <v>3586.5123189178075</v>
      </c>
      <c r="I593" s="11">
        <f>H593*(1-'Retiree Assumptions'!$F$8)</f>
        <v>3156.1308406476705</v>
      </c>
      <c r="J593" s="11"/>
      <c r="K593">
        <f>IF(OR(AND(L594=0,L593&gt;0,S593=0,S592&gt;0),AND(L593=0,L592&gt;0,S593&gt;0,S592&gt;0),AND(L582=0,L581&gt;0,S581=0),AND(B593="February",C593&gt;=Personal!$G$28,C593&lt;=Personal!$G$28+5,L592&gt;0),AND(B593="February",MOD(C593-Personal!$G$28,5)=0,L592&gt;0)),K592+1,K592)</f>
        <v>10</v>
      </c>
      <c r="L593">
        <f>IF(AND(C593&gt;=Personal!$G$28,MAX(L$5:L592)&lt;$AO$8,OR(S592&gt;0,S593&gt;0)),L592+1,0)</f>
        <v>0</v>
      </c>
      <c r="M593" t="str">
        <f>IF(AND(C593&gt;=Personal!$G$28,MAX(L$5:L592)&lt;$AO$8,OR(S592&gt;0,S593&gt;0)),L592+1,"")</f>
        <v/>
      </c>
      <c r="N593">
        <f t="shared" si="743"/>
        <v>2072</v>
      </c>
      <c r="O593">
        <f t="shared" si="744"/>
        <v>89</v>
      </c>
      <c r="P593" s="11">
        <f t="shared" si="752"/>
        <v>37873.570087772045</v>
      </c>
      <c r="Q593" s="11">
        <f>$AD593*I593/(Calculations!$C$18^(A593-1+Calculations!$B$1/30))</f>
        <v>254.20090850992048</v>
      </c>
      <c r="R593" s="11">
        <f>IF(Q593=0,0,SUM(Q593:Q$1071)*I593/Q593)</f>
        <v>211550.13721993094</v>
      </c>
      <c r="S593" s="11">
        <f>IF(S592&gt;0,MAX((S592+I593/2)*(Calculations!$C$18-1)+S592-I593,0),IF(AND(Personal!$G$28=Valuation!C593,Personal!$G$28&gt;Valuation!C592),Personal!$G$26,0))</f>
        <v>0</v>
      </c>
      <c r="T593">
        <f t="shared" si="735"/>
        <v>2</v>
      </c>
      <c r="U593" s="11"/>
      <c r="V593" s="121">
        <f>VLOOKUP(E593,Rates2,5)*VLOOKUP(E593,Mort_Imp_Retirees,C593-'Mort Imp Cume'!$C$4+2)</f>
        <v>1.4939513736828053E-2</v>
      </c>
      <c r="W593" s="15">
        <f t="shared" si="745"/>
        <v>0.985060486263172</v>
      </c>
      <c r="X593" s="121">
        <f>VLOOKUP(F593,Rates2,6)*VLOOKUP(F593,Mort_Imp_Survivors,C593-'Mort Imp Cume'!$C$4+2)</f>
        <v>6.0096353319758281E-3</v>
      </c>
      <c r="Y593" s="15">
        <f t="shared" si="746"/>
        <v>0.99399036466802415</v>
      </c>
      <c r="Z593" s="121">
        <f>VLOOKUP(F593,Rates2,7)*VLOOKUP(F593,Mort_Imp_Survivors,C593-'Mort Imp Cume'!$C$4+2)</f>
        <v>7.5372381518232648E-3</v>
      </c>
      <c r="AA593" s="15">
        <f t="shared" si="747"/>
        <v>0.99246276184817672</v>
      </c>
      <c r="AB593" s="68">
        <f>PRODUCT(W$4:W592)</f>
        <v>0.26095626589256565</v>
      </c>
      <c r="AC593" s="15">
        <f>PRODUCT(Y$4:Y592)</f>
        <v>0.64700329617631158</v>
      </c>
      <c r="AD593" s="15">
        <f>PRODUCT(AA$4:AA592)</f>
        <v>0.44001048377901442</v>
      </c>
      <c r="AE593" s="15">
        <f t="shared" si="736"/>
        <v>0.16883956419035198</v>
      </c>
      <c r="AF593" s="15">
        <f t="shared" si="737"/>
        <v>9.2116701702213685E-2</v>
      </c>
      <c r="AG593" s="15">
        <f t="shared" si="738"/>
        <v>2.5072223986323805E-3</v>
      </c>
      <c r="AH593" s="15">
        <f t="shared" si="739"/>
        <v>0.4078654355412632</v>
      </c>
      <c r="AI593" s="15">
        <f t="shared" si="748"/>
        <v>0.3311782985661712</v>
      </c>
      <c r="AJ593" s="15">
        <f t="shared" si="749"/>
        <v>3.8985597190133387E-3</v>
      </c>
      <c r="AK593" s="15">
        <f t="shared" si="740"/>
        <v>4.0888431319653614E-3</v>
      </c>
      <c r="AL593">
        <f>IF(AL592&gt;0,AL592+1,IF(AND(B593="January",C593&gt;=Personal!$G$28,F593&lt;=100,AL592=0),1,0))</f>
        <v>266</v>
      </c>
      <c r="AM593">
        <f t="shared" si="750"/>
        <v>1</v>
      </c>
    </row>
    <row r="594" spans="1:39" x14ac:dyDescent="0.2">
      <c r="A594">
        <f t="shared" si="741"/>
        <v>590</v>
      </c>
      <c r="B594" t="str">
        <f t="shared" si="761"/>
        <v>March</v>
      </c>
      <c r="C594">
        <f t="shared" si="733"/>
        <v>2072</v>
      </c>
      <c r="D594">
        <f t="shared" si="763"/>
        <v>207203</v>
      </c>
      <c r="E594">
        <f t="shared" ref="E594:F594" si="765">E582+1</f>
        <v>91</v>
      </c>
      <c r="F594">
        <f t="shared" si="765"/>
        <v>89</v>
      </c>
      <c r="G594" s="11">
        <f>G593*IF($B594="January",(1+IF(C594&gt;Personal!$L$18+1,Calculations!$B$14,Calculations!$B$13)),1)</f>
        <v>4765.9468856376989</v>
      </c>
      <c r="H594" s="11">
        <f>IF(AND(Career!$F$15="Yes",$E594=62,$E593=61),G594,H593*IF($B594="January",(1+IF(C594&gt;Personal!$L$18+1,Calculations!$C$14,Calculations!$C$13)),1))</f>
        <v>3586.5123189178075</v>
      </c>
      <c r="I594" s="11">
        <f>H594*(1-'Retiree Assumptions'!$F$8)</f>
        <v>3156.1308406476705</v>
      </c>
      <c r="J594" s="11"/>
      <c r="K594">
        <f>IF(OR(AND(L595=0,L594&gt;0,S594=0,S593&gt;0),AND(L594=0,L593&gt;0,S594&gt;0,S593&gt;0),AND(L583=0,L582&gt;0,S582=0),AND(B594="February",C594&gt;=Personal!$G$28,C594&lt;=Personal!$G$28+5,L593&gt;0),AND(B594="February",MOD(C594-Personal!$G$28,5)=0,L593&gt;0)),K593+1,K593)</f>
        <v>10</v>
      </c>
      <c r="L594">
        <f>IF(AND(C594&gt;=Personal!$G$28,MAX(L$5:L593)&lt;$AO$8,OR(S593&gt;0,S594&gt;0)),L593+1,0)</f>
        <v>0</v>
      </c>
      <c r="M594" t="str">
        <f>IF(AND(C594&gt;=Personal!$G$28,MAX(L$5:L593)&lt;$AO$8,OR(S593&gt;0,S594&gt;0)),L593+1,"")</f>
        <v/>
      </c>
      <c r="N594">
        <f t="shared" si="743"/>
        <v>2072</v>
      </c>
      <c r="O594">
        <f t="shared" si="744"/>
        <v>89</v>
      </c>
      <c r="P594" s="11">
        <f t="shared" si="752"/>
        <v>37873.570087772045</v>
      </c>
      <c r="Q594" s="11">
        <f>$AD594*I594/(Calculations!$C$18^(A594-1+Calculations!$B$1/30))</f>
        <v>251.55867411460224</v>
      </c>
      <c r="R594" s="11">
        <f>IF(Q594=0,0,SUM(Q594:Q$1071)*I594/Q594)</f>
        <v>210582.86276983115</v>
      </c>
      <c r="S594" s="11">
        <f>IF(S593&gt;0,MAX((S593+I594/2)*(Calculations!$C$18-1)+S593-I594,0),IF(AND(Personal!$G$28=Valuation!C594,Personal!$G$28&gt;Valuation!C593),Personal!$G$26,0))</f>
        <v>0</v>
      </c>
      <c r="T594">
        <f t="shared" si="735"/>
        <v>2</v>
      </c>
      <c r="U594" s="11"/>
      <c r="V594" s="121">
        <f>VLOOKUP(E594,Rates2,5)*VLOOKUP(E594,Mort_Imp_Retirees,C594-'Mort Imp Cume'!$C$4+2)</f>
        <v>1.4939513736828053E-2</v>
      </c>
      <c r="W594" s="15">
        <f t="shared" si="745"/>
        <v>0.985060486263172</v>
      </c>
      <c r="X594" s="121">
        <f>VLOOKUP(F594,Rates2,6)*VLOOKUP(F594,Mort_Imp_Survivors,C594-'Mort Imp Cume'!$C$4+2)</f>
        <v>6.0096353319758281E-3</v>
      </c>
      <c r="Y594" s="15">
        <f t="shared" si="746"/>
        <v>0.99399036466802415</v>
      </c>
      <c r="Z594" s="121">
        <f>VLOOKUP(F594,Rates2,7)*VLOOKUP(F594,Mort_Imp_Survivors,C594-'Mort Imp Cume'!$C$4+2)</f>
        <v>7.5372381518232648E-3</v>
      </c>
      <c r="AA594" s="15">
        <f t="shared" si="747"/>
        <v>0.99246276184817672</v>
      </c>
      <c r="AB594" s="68">
        <f>PRODUCT(W$4:W593)</f>
        <v>0.25705770617355234</v>
      </c>
      <c r="AC594" s="15">
        <f>PRODUCT(Y$4:Y593)</f>
        <v>0.64311504230770555</v>
      </c>
      <c r="AD594" s="15">
        <f>PRODUCT(AA$4:AA593)</f>
        <v>0.43669401997347301</v>
      </c>
      <c r="AE594" s="15">
        <f t="shared" si="736"/>
        <v>0.16531767758132584</v>
      </c>
      <c r="AF594" s="15">
        <f t="shared" si="737"/>
        <v>9.1740028592226477E-2</v>
      </c>
      <c r="AG594" s="15">
        <f t="shared" si="738"/>
        <v>2.4549233238631597E-3</v>
      </c>
      <c r="AH594" s="15">
        <f t="shared" si="739"/>
        <v>0.40729847901832394</v>
      </c>
      <c r="AI594" s="15">
        <f t="shared" si="748"/>
        <v>0.33564381480812366</v>
      </c>
      <c r="AJ594" s="15">
        <f t="shared" si="749"/>
        <v>3.8403171325372947E-3</v>
      </c>
      <c r="AK594" s="15">
        <f t="shared" si="740"/>
        <v>4.0634045914294224E-3</v>
      </c>
      <c r="AL594">
        <f>IF(AL593&gt;0,AL593+1,IF(AND(B594="January",C594&gt;=Personal!$G$28,F594&lt;=100,AL593=0),1,0))</f>
        <v>267</v>
      </c>
      <c r="AM594">
        <f t="shared" si="750"/>
        <v>1</v>
      </c>
    </row>
    <row r="595" spans="1:39" x14ac:dyDescent="0.2">
      <c r="A595">
        <f t="shared" si="741"/>
        <v>591</v>
      </c>
      <c r="B595" t="str">
        <f t="shared" si="761"/>
        <v>April</v>
      </c>
      <c r="C595">
        <f t="shared" si="733"/>
        <v>2072</v>
      </c>
      <c r="D595">
        <f t="shared" si="763"/>
        <v>207204</v>
      </c>
      <c r="E595">
        <f t="shared" ref="E595:F595" si="766">E583+1</f>
        <v>91</v>
      </c>
      <c r="F595">
        <f t="shared" si="766"/>
        <v>89</v>
      </c>
      <c r="G595" s="11">
        <f>G594*IF($B595="January",(1+IF(C595&gt;Personal!$L$18+1,Calculations!$B$14,Calculations!$B$13)),1)</f>
        <v>4765.9468856376989</v>
      </c>
      <c r="H595" s="11">
        <f>IF(AND(Career!$F$15="Yes",$E595=62,$E594=61),G595,H594*IF($B595="January",(1+IF(C595&gt;Personal!$L$18+1,Calculations!$C$14,Calculations!$C$13)),1))</f>
        <v>3586.5123189178075</v>
      </c>
      <c r="I595" s="11">
        <f>H595*(1-'Retiree Assumptions'!$F$8)</f>
        <v>3156.1308406476705</v>
      </c>
      <c r="J595" s="11"/>
      <c r="K595">
        <f>IF(OR(AND(L596=0,L595&gt;0,S595=0,S594&gt;0),AND(L595=0,L594&gt;0,S595&gt;0,S594&gt;0),AND(L584=0,L583&gt;0,S583=0),AND(B595="February",C595&gt;=Personal!$G$28,C595&lt;=Personal!$G$28+5,L594&gt;0),AND(B595="February",MOD(C595-Personal!$G$28,5)=0,L594&gt;0)),K594+1,K594)</f>
        <v>10</v>
      </c>
      <c r="L595">
        <f>IF(AND(C595&gt;=Personal!$G$28,MAX(L$5:L594)&lt;$AO$8,OR(S594&gt;0,S595&gt;0)),L594+1,0)</f>
        <v>0</v>
      </c>
      <c r="M595" t="str">
        <f>IF(AND(C595&gt;=Personal!$G$28,MAX(L$5:L594)&lt;$AO$8,OR(S594&gt;0,S595&gt;0)),L594+1,"")</f>
        <v/>
      </c>
      <c r="N595">
        <f t="shared" si="743"/>
        <v>2072</v>
      </c>
      <c r="O595">
        <f t="shared" si="744"/>
        <v>89</v>
      </c>
      <c r="P595" s="11">
        <f t="shared" si="752"/>
        <v>37873.570087772045</v>
      </c>
      <c r="Q595" s="11">
        <f>$AD595*I595/(Calculations!$C$18^(A595-1+Calculations!$B$1/30))</f>
        <v>248.94390383277104</v>
      </c>
      <c r="R595" s="11">
        <f>IF(Q595=0,0,SUM(Q595:Q$1071)*I595/Q595)</f>
        <v>209605.4285992177</v>
      </c>
      <c r="S595" s="11">
        <f>IF(S594&gt;0,MAX((S594+I595/2)*(Calculations!$C$18-1)+S594-I595,0),IF(AND(Personal!$G$28=Valuation!C595,Personal!$G$28&gt;Valuation!C594),Personal!$G$26,0))</f>
        <v>0</v>
      </c>
      <c r="T595">
        <f t="shared" si="735"/>
        <v>2</v>
      </c>
      <c r="U595" s="11"/>
      <c r="V595" s="121">
        <f>VLOOKUP(E595,Rates2,5)*VLOOKUP(E595,Mort_Imp_Retirees,C595-'Mort Imp Cume'!$C$4+2)</f>
        <v>1.4939513736828053E-2</v>
      </c>
      <c r="W595" s="15">
        <f t="shared" si="745"/>
        <v>0.985060486263172</v>
      </c>
      <c r="X595" s="121">
        <f>VLOOKUP(F595,Rates2,6)*VLOOKUP(F595,Mort_Imp_Survivors,C595-'Mort Imp Cume'!$C$4+2)</f>
        <v>6.0096353319758281E-3</v>
      </c>
      <c r="Y595" s="15">
        <f t="shared" si="746"/>
        <v>0.99399036466802415</v>
      </c>
      <c r="Z595" s="121">
        <f>VLOOKUP(F595,Rates2,7)*VLOOKUP(F595,Mort_Imp_Survivors,C595-'Mort Imp Cume'!$C$4+2)</f>
        <v>7.5372381518232648E-3</v>
      </c>
      <c r="AA595" s="15">
        <f t="shared" si="747"/>
        <v>0.99246276184817672</v>
      </c>
      <c r="AB595" s="68">
        <f>PRODUCT(W$4:W594)</f>
        <v>0.25321738904101504</v>
      </c>
      <c r="AC595" s="15">
        <f>PRODUCT(Y$4:Y594)</f>
        <v>0.63925015542692798</v>
      </c>
      <c r="AD595" s="15">
        <f>PRODUCT(AA$4:AA594)</f>
        <v>0.43340255314545589</v>
      </c>
      <c r="AE595" s="15">
        <f t="shared" si="736"/>
        <v>0.16186925530126975</v>
      </c>
      <c r="AF595" s="15">
        <f t="shared" si="737"/>
        <v>9.1348133739745291E-2</v>
      </c>
      <c r="AG595" s="15">
        <f t="shared" si="738"/>
        <v>2.4037151747426612E-3</v>
      </c>
      <c r="AH595" s="15">
        <f t="shared" si="739"/>
        <v>0.40668349670695059</v>
      </c>
      <c r="AI595" s="15">
        <f t="shared" si="748"/>
        <v>0.34009911425203443</v>
      </c>
      <c r="AJ595" s="15">
        <f t="shared" si="749"/>
        <v>3.7829446619819774E-3</v>
      </c>
      <c r="AK595" s="15">
        <f t="shared" si="740"/>
        <v>4.0380455629156452E-3</v>
      </c>
      <c r="AL595">
        <f>IF(AL594&gt;0,AL594+1,IF(AND(B595="January",C595&gt;=Personal!$G$28,F595&lt;=100,AL594=0),1,0))</f>
        <v>268</v>
      </c>
      <c r="AM595">
        <f t="shared" si="750"/>
        <v>1</v>
      </c>
    </row>
    <row r="596" spans="1:39" x14ac:dyDescent="0.2">
      <c r="A596">
        <f t="shared" si="741"/>
        <v>592</v>
      </c>
      <c r="B596" t="str">
        <f t="shared" si="761"/>
        <v>May</v>
      </c>
      <c r="C596">
        <f t="shared" si="733"/>
        <v>2072</v>
      </c>
      <c r="D596">
        <f t="shared" si="763"/>
        <v>207205</v>
      </c>
      <c r="E596">
        <f t="shared" ref="E596:F596" si="767">E584+1</f>
        <v>91</v>
      </c>
      <c r="F596">
        <f t="shared" si="767"/>
        <v>89</v>
      </c>
      <c r="G596" s="11">
        <f>G595*IF($B596="January",(1+IF(C596&gt;Personal!$L$18+1,Calculations!$B$14,Calculations!$B$13)),1)</f>
        <v>4765.9468856376989</v>
      </c>
      <c r="H596" s="11">
        <f>IF(AND(Career!$F$15="Yes",$E596=62,$E595=61),G596,H595*IF($B596="January",(1+IF(C596&gt;Personal!$L$18+1,Calculations!$C$14,Calculations!$C$13)),1))</f>
        <v>3586.5123189178075</v>
      </c>
      <c r="I596" s="11">
        <f>H596*(1-'Retiree Assumptions'!$F$8)</f>
        <v>3156.1308406476705</v>
      </c>
      <c r="J596" s="11"/>
      <c r="K596">
        <f>IF(OR(AND(L597=0,L596&gt;0,S596=0,S595&gt;0),AND(L596=0,L595&gt;0,S596&gt;0,S595&gt;0),AND(L585=0,L584&gt;0,S584=0),AND(B596="February",C596&gt;=Personal!$G$28,C596&lt;=Personal!$G$28+5,L595&gt;0),AND(B596="February",MOD(C596-Personal!$G$28,5)=0,L595&gt;0)),K595+1,K595)</f>
        <v>10</v>
      </c>
      <c r="L596">
        <f>IF(AND(C596&gt;=Personal!$G$28,MAX(L$5:L595)&lt;$AO$8,OR(S595&gt;0,S596&gt;0)),L595+1,0)</f>
        <v>0</v>
      </c>
      <c r="M596" t="str">
        <f>IF(AND(C596&gt;=Personal!$G$28,MAX(L$5:L595)&lt;$AO$8,OR(S595&gt;0,S596&gt;0)),L595+1,"")</f>
        <v/>
      </c>
      <c r="N596">
        <f t="shared" si="743"/>
        <v>2072</v>
      </c>
      <c r="O596">
        <f t="shared" si="744"/>
        <v>89</v>
      </c>
      <c r="P596" s="11">
        <f t="shared" si="752"/>
        <v>37873.570087772045</v>
      </c>
      <c r="Q596" s="11">
        <f>$AD596*I596/(Calculations!$C$18^(A596-1+Calculations!$B$1/30))</f>
        <v>246.35631219485185</v>
      </c>
      <c r="R596" s="11">
        <f>IF(Q596=0,0,SUM(Q596:Q$1071)*I596/Q596)</f>
        <v>208617.72799595667</v>
      </c>
      <c r="S596" s="11">
        <f>IF(S595&gt;0,MAX((S595+I596/2)*(Calculations!$C$18-1)+S595-I596,0),IF(AND(Personal!$G$28=Valuation!C596,Personal!$G$28&gt;Valuation!C595),Personal!$G$26,0))</f>
        <v>0</v>
      </c>
      <c r="T596">
        <f t="shared" si="735"/>
        <v>2</v>
      </c>
      <c r="U596" s="11"/>
      <c r="V596" s="121">
        <f>VLOOKUP(E596,Rates2,5)*VLOOKUP(E596,Mort_Imp_Retirees,C596-'Mort Imp Cume'!$C$4+2)</f>
        <v>1.4939513736828053E-2</v>
      </c>
      <c r="W596" s="15">
        <f t="shared" si="745"/>
        <v>0.985060486263172</v>
      </c>
      <c r="X596" s="121">
        <f>VLOOKUP(F596,Rates2,6)*VLOOKUP(F596,Mort_Imp_Survivors,C596-'Mort Imp Cume'!$C$4+2)</f>
        <v>6.0096353319758281E-3</v>
      </c>
      <c r="Y596" s="15">
        <f t="shared" si="746"/>
        <v>0.99399036466802415</v>
      </c>
      <c r="Z596" s="121">
        <f>VLOOKUP(F596,Rates2,7)*VLOOKUP(F596,Mort_Imp_Survivors,C596-'Mort Imp Cume'!$C$4+2)</f>
        <v>7.5372381518232648E-3</v>
      </c>
      <c r="AA596" s="15">
        <f t="shared" si="747"/>
        <v>0.99246276184817672</v>
      </c>
      <c r="AB596" s="68">
        <f>PRODUCT(W$4:W595)</f>
        <v>0.24943444437903309</v>
      </c>
      <c r="AC596" s="15">
        <f>PRODUCT(Y$4:Y595)</f>
        <v>0.63540849510690323</v>
      </c>
      <c r="AD596" s="15">
        <f>PRODUCT(AA$4:AA595)</f>
        <v>0.43013589488679033</v>
      </c>
      <c r="AE596" s="15">
        <f t="shared" si="736"/>
        <v>0.15849276493070796</v>
      </c>
      <c r="AF596" s="15">
        <f t="shared" si="737"/>
        <v>9.0941679448325111E-2</v>
      </c>
      <c r="AG596" s="15">
        <f t="shared" si="738"/>
        <v>2.3535751952512736E-3</v>
      </c>
      <c r="AH596" s="15">
        <f t="shared" si="739"/>
        <v>0.4060219415145967</v>
      </c>
      <c r="AI596" s="15">
        <f t="shared" si="748"/>
        <v>0.34454361410637024</v>
      </c>
      <c r="AJ596" s="15">
        <f t="shared" si="749"/>
        <v>3.7264293082386376E-3</v>
      </c>
      <c r="AK596" s="15">
        <f t="shared" si="740"/>
        <v>4.0127677880512948E-3</v>
      </c>
      <c r="AL596">
        <f>IF(AL595&gt;0,AL595+1,IF(AND(B596="January",C596&gt;=Personal!$G$28,F596&lt;=100,AL595=0),1,0))</f>
        <v>269</v>
      </c>
      <c r="AM596">
        <f t="shared" si="750"/>
        <v>1</v>
      </c>
    </row>
    <row r="597" spans="1:39" x14ac:dyDescent="0.2">
      <c r="A597">
        <f t="shared" si="741"/>
        <v>593</v>
      </c>
      <c r="B597" t="str">
        <f t="shared" si="761"/>
        <v>June</v>
      </c>
      <c r="C597">
        <f t="shared" si="733"/>
        <v>2072</v>
      </c>
      <c r="D597">
        <f t="shared" si="763"/>
        <v>207206</v>
      </c>
      <c r="E597">
        <f t="shared" ref="E597:F597" si="768">E585+1</f>
        <v>91</v>
      </c>
      <c r="F597">
        <f t="shared" si="768"/>
        <v>89</v>
      </c>
      <c r="G597" s="11">
        <f>G596*IF($B597="January",(1+IF(C597&gt;Personal!$L$18+1,Calculations!$B$14,Calculations!$B$13)),1)</f>
        <v>4765.9468856376989</v>
      </c>
      <c r="H597" s="11">
        <f>IF(AND(Career!$F$15="Yes",$E597=62,$E596=61),G597,H596*IF($B597="January",(1+IF(C597&gt;Personal!$L$18+1,Calculations!$C$14,Calculations!$C$13)),1))</f>
        <v>3586.5123189178075</v>
      </c>
      <c r="I597" s="11">
        <f>H597*(1-'Retiree Assumptions'!$F$8)</f>
        <v>3156.1308406476705</v>
      </c>
      <c r="J597" s="11"/>
      <c r="K597">
        <f>IF(OR(AND(L598=0,L597&gt;0,S597=0,S596&gt;0),AND(L597=0,L596&gt;0,S597&gt;0,S596&gt;0),AND(L586=0,L585&gt;0,S585=0),AND(B597="February",C597&gt;=Personal!$G$28,C597&lt;=Personal!$G$28+5,L596&gt;0),AND(B597="February",MOD(C597-Personal!$G$28,5)=0,L596&gt;0)),K596+1,K596)</f>
        <v>10</v>
      </c>
      <c r="L597">
        <f>IF(AND(C597&gt;=Personal!$G$28,MAX(L$5:L596)&lt;$AO$8,OR(S596&gt;0,S597&gt;0)),L596+1,0)</f>
        <v>0</v>
      </c>
      <c r="M597" t="str">
        <f>IF(AND(C597&gt;=Personal!$G$28,MAX(L$5:L596)&lt;$AO$8,OR(S596&gt;0,S597&gt;0)),L596+1,"")</f>
        <v/>
      </c>
      <c r="N597">
        <f t="shared" si="743"/>
        <v>2072</v>
      </c>
      <c r="O597">
        <f t="shared" si="744"/>
        <v>89</v>
      </c>
      <c r="P597" s="11">
        <f t="shared" si="752"/>
        <v>37873.570087772045</v>
      </c>
      <c r="Q597" s="11">
        <f>$AD597*I597/(Calculations!$C$18^(A597-1+Calculations!$B$1/30))</f>
        <v>243.79561669851944</v>
      </c>
      <c r="R597" s="11">
        <f>IF(Q597=0,0,SUM(Q597:Q$1071)*I597/Q597)</f>
        <v>207619.65312706784</v>
      </c>
      <c r="S597" s="11">
        <f>IF(S596&gt;0,MAX((S596+I597/2)*(Calculations!$C$18-1)+S596-I597,0),IF(AND(Personal!$G$28=Valuation!C597,Personal!$G$28&gt;Valuation!C596),Personal!$G$26,0))</f>
        <v>0</v>
      </c>
      <c r="T597">
        <f t="shared" si="735"/>
        <v>2</v>
      </c>
      <c r="U597" s="11"/>
      <c r="V597" s="121">
        <f>VLOOKUP(E597,Rates2,5)*VLOOKUP(E597,Mort_Imp_Retirees,C597-'Mort Imp Cume'!$C$4+2)</f>
        <v>1.4939513736828053E-2</v>
      </c>
      <c r="W597" s="15">
        <f t="shared" si="745"/>
        <v>0.985060486263172</v>
      </c>
      <c r="X597" s="121">
        <f>VLOOKUP(F597,Rates2,6)*VLOOKUP(F597,Mort_Imp_Survivors,C597-'Mort Imp Cume'!$C$4+2)</f>
        <v>6.0096353319758281E-3</v>
      </c>
      <c r="Y597" s="15">
        <f t="shared" si="746"/>
        <v>0.99399036466802415</v>
      </c>
      <c r="Z597" s="121">
        <f>VLOOKUP(F597,Rates2,7)*VLOOKUP(F597,Mort_Imp_Survivors,C597-'Mort Imp Cume'!$C$4+2)</f>
        <v>7.5372381518232648E-3</v>
      </c>
      <c r="AA597" s="15">
        <f t="shared" si="747"/>
        <v>0.99246276184817672</v>
      </c>
      <c r="AB597" s="68">
        <f>PRODUCT(W$4:W596)</f>
        <v>0.24570801507079446</v>
      </c>
      <c r="AC597" s="15">
        <f>PRODUCT(Y$4:Y596)</f>
        <v>0.63158992176447115</v>
      </c>
      <c r="AD597" s="15">
        <f>PRODUCT(AA$4:AA596)</f>
        <v>0.42689385820938097</v>
      </c>
      <c r="AE597" s="15">
        <f t="shared" si="736"/>
        <v>0.15518670601546658</v>
      </c>
      <c r="AF597" s="15">
        <f t="shared" si="737"/>
        <v>9.0521309055327889E-2</v>
      </c>
      <c r="AG597" s="15">
        <f t="shared" si="738"/>
        <v>2.3044811040455757E-3</v>
      </c>
      <c r="AH597" s="15">
        <f t="shared" si="739"/>
        <v>0.40531523264178676</v>
      </c>
      <c r="AI597" s="15">
        <f t="shared" si="748"/>
        <v>0.34897675228741881</v>
      </c>
      <c r="AJ597" s="15">
        <f t="shared" si="749"/>
        <v>3.6707582663988883E-3</v>
      </c>
      <c r="AK597" s="15">
        <f t="shared" si="740"/>
        <v>3.9875729465062909E-3</v>
      </c>
      <c r="AL597">
        <f>IF(AL596&gt;0,AL596+1,IF(AND(B597="January",C597&gt;=Personal!$G$28,F597&lt;=100,AL596=0),1,0))</f>
        <v>270</v>
      </c>
      <c r="AM597">
        <f t="shared" si="750"/>
        <v>1</v>
      </c>
    </row>
    <row r="598" spans="1:39" x14ac:dyDescent="0.2">
      <c r="A598">
        <f t="shared" si="741"/>
        <v>594</v>
      </c>
      <c r="B598" t="str">
        <f t="shared" si="761"/>
        <v>July</v>
      </c>
      <c r="C598">
        <f t="shared" si="733"/>
        <v>2072</v>
      </c>
      <c r="D598">
        <f t="shared" si="763"/>
        <v>207207</v>
      </c>
      <c r="E598">
        <f t="shared" ref="E598:F598" si="769">E586+1</f>
        <v>91</v>
      </c>
      <c r="F598">
        <f t="shared" si="769"/>
        <v>89</v>
      </c>
      <c r="G598" s="11">
        <f>G597*IF($B598="January",(1+IF(C598&gt;Personal!$L$18+1,Calculations!$B$14,Calculations!$B$13)),1)</f>
        <v>4765.9468856376989</v>
      </c>
      <c r="H598" s="11">
        <f>IF(AND(Career!$F$15="Yes",$E598=62,$E597=61),G598,H597*IF($B598="January",(1+IF(C598&gt;Personal!$L$18+1,Calculations!$C$14,Calculations!$C$13)),1))</f>
        <v>3586.5123189178075</v>
      </c>
      <c r="I598" s="11">
        <f>H598*(1-'Retiree Assumptions'!$F$8)</f>
        <v>3156.1308406476705</v>
      </c>
      <c r="J598" s="11"/>
      <c r="K598">
        <f>IF(OR(AND(L599=0,L598&gt;0,S598=0,S597&gt;0),AND(L598=0,L597&gt;0,S598&gt;0,S597&gt;0),AND(L587=0,L586&gt;0,S586=0),AND(B598="February",C598&gt;=Personal!$G$28,C598&lt;=Personal!$G$28+5,L597&gt;0),AND(B598="February",MOD(C598-Personal!$G$28,5)=0,L597&gt;0)),K597+1,K597)</f>
        <v>10</v>
      </c>
      <c r="L598">
        <f>IF(AND(C598&gt;=Personal!$G$28,MAX(L$5:L597)&lt;$AO$8,OR(S597&gt;0,S598&gt;0)),L597+1,0)</f>
        <v>0</v>
      </c>
      <c r="M598" t="str">
        <f>IF(AND(C598&gt;=Personal!$G$28,MAX(L$5:L597)&lt;$AO$8,OR(S597&gt;0,S598&gt;0)),L597+1,"")</f>
        <v/>
      </c>
      <c r="N598">
        <f t="shared" si="743"/>
        <v>2072</v>
      </c>
      <c r="O598">
        <f t="shared" si="744"/>
        <v>89</v>
      </c>
      <c r="P598" s="11">
        <f t="shared" si="752"/>
        <v>37873.570087772045</v>
      </c>
      <c r="Q598" s="11">
        <f>$AD598*I598/(Calculations!$C$18^(A598-1+Calculations!$B$1/30))</f>
        <v>241.26153777785535</v>
      </c>
      <c r="R598" s="11">
        <f>IF(Q598=0,0,SUM(Q598:Q$1071)*I598/Q598)</f>
        <v>206611.09502695291</v>
      </c>
      <c r="S598" s="11">
        <f>IF(S597&gt;0,MAX((S597+I598/2)*(Calculations!$C$18-1)+S597-I598,0),IF(AND(Personal!$G$28=Valuation!C598,Personal!$G$28&gt;Valuation!C597),Personal!$G$26,0))</f>
        <v>0</v>
      </c>
      <c r="T598">
        <f t="shared" si="735"/>
        <v>2</v>
      </c>
      <c r="U598" s="11"/>
      <c r="V598" s="121">
        <f>VLOOKUP(E598,Rates2,5)*VLOOKUP(E598,Mort_Imp_Retirees,C598-'Mort Imp Cume'!$C$4+2)</f>
        <v>1.4939513736828053E-2</v>
      </c>
      <c r="W598" s="15">
        <f t="shared" si="745"/>
        <v>0.985060486263172</v>
      </c>
      <c r="X598" s="121">
        <f>VLOOKUP(F598,Rates2,6)*VLOOKUP(F598,Mort_Imp_Survivors,C598-'Mort Imp Cume'!$C$4+2)</f>
        <v>6.0096353319758281E-3</v>
      </c>
      <c r="Y598" s="15">
        <f t="shared" si="746"/>
        <v>0.99399036466802415</v>
      </c>
      <c r="Z598" s="121">
        <f>VLOOKUP(F598,Rates2,7)*VLOOKUP(F598,Mort_Imp_Survivors,C598-'Mort Imp Cume'!$C$4+2)</f>
        <v>7.5372381518232648E-3</v>
      </c>
      <c r="AA598" s="15">
        <f t="shared" si="747"/>
        <v>0.99246276184817672</v>
      </c>
      <c r="AB598" s="68">
        <f>PRODUCT(W$4:W597)</f>
        <v>0.24203725680439558</v>
      </c>
      <c r="AC598" s="15">
        <f>PRODUCT(Y$4:Y597)</f>
        <v>0.6277942966553155</v>
      </c>
      <c r="AD598" s="15">
        <f>PRODUCT(AA$4:AA597)</f>
        <v>0.42367625753450616</v>
      </c>
      <c r="AE598" s="15">
        <f t="shared" si="736"/>
        <v>0.15194960939989749</v>
      </c>
      <c r="AF598" s="15">
        <f t="shared" si="737"/>
        <v>9.0087647404498081E-2</v>
      </c>
      <c r="AG598" s="15">
        <f t="shared" si="738"/>
        <v>2.2564110845568869E-3</v>
      </c>
      <c r="AH598" s="15">
        <f t="shared" si="739"/>
        <v>0.40456475631084954</v>
      </c>
      <c r="AI598" s="15">
        <f t="shared" si="748"/>
        <v>0.35339798688475488</v>
      </c>
      <c r="AJ598" s="15">
        <f t="shared" si="749"/>
        <v>3.615918922853447E-3</v>
      </c>
      <c r="AK598" s="15">
        <f t="shared" si="740"/>
        <v>3.9624626574787675E-3</v>
      </c>
      <c r="AL598">
        <f>IF(AL597&gt;0,AL597+1,IF(AND(B598="January",C598&gt;=Personal!$G$28,F598&lt;=100,AL597=0),1,0))</f>
        <v>271</v>
      </c>
      <c r="AM598">
        <f t="shared" si="750"/>
        <v>1</v>
      </c>
    </row>
    <row r="599" spans="1:39" x14ac:dyDescent="0.2">
      <c r="A599">
        <f t="shared" si="741"/>
        <v>595</v>
      </c>
      <c r="B599" t="str">
        <f t="shared" si="761"/>
        <v>August</v>
      </c>
      <c r="C599">
        <f t="shared" si="733"/>
        <v>2072</v>
      </c>
      <c r="D599">
        <f t="shared" si="763"/>
        <v>207208</v>
      </c>
      <c r="E599">
        <f t="shared" ref="E599:F599" si="770">E587+1</f>
        <v>91</v>
      </c>
      <c r="F599">
        <f t="shared" si="770"/>
        <v>89</v>
      </c>
      <c r="G599" s="11">
        <f>G598*IF($B599="January",(1+IF(C599&gt;Personal!$L$18+1,Calculations!$B$14,Calculations!$B$13)),1)</f>
        <v>4765.9468856376989</v>
      </c>
      <c r="H599" s="11">
        <f>IF(AND(Career!$F$15="Yes",$E599=62,$E598=61),G599,H598*IF($B599="January",(1+IF(C599&gt;Personal!$L$18+1,Calculations!$C$14,Calculations!$C$13)),1))</f>
        <v>3586.5123189178075</v>
      </c>
      <c r="I599" s="11">
        <f>H599*(1-'Retiree Assumptions'!$F$8)</f>
        <v>3156.1308406476705</v>
      </c>
      <c r="J599" s="11"/>
      <c r="K599">
        <f>IF(OR(AND(L600=0,L599&gt;0,S599=0,S598&gt;0),AND(L599=0,L598&gt;0,S599&gt;0,S598&gt;0),AND(L588=0,L587&gt;0,S587=0),AND(B599="February",C599&gt;=Personal!$G$28,C599&lt;=Personal!$G$28+5,L598&gt;0),AND(B599="February",MOD(C599-Personal!$G$28,5)=0,L598&gt;0)),K598+1,K598)</f>
        <v>10</v>
      </c>
      <c r="L599">
        <f>IF(AND(C599&gt;=Personal!$G$28,MAX(L$5:L598)&lt;$AO$8,OR(S598&gt;0,S599&gt;0)),L598+1,0)</f>
        <v>0</v>
      </c>
      <c r="M599" t="str">
        <f>IF(AND(C599&gt;=Personal!$G$28,MAX(L$5:L598)&lt;$AO$8,OR(S598&gt;0,S599&gt;0)),L598+1,"")</f>
        <v/>
      </c>
      <c r="N599">
        <f t="shared" si="743"/>
        <v>2072</v>
      </c>
      <c r="O599">
        <f t="shared" si="744"/>
        <v>89</v>
      </c>
      <c r="P599" s="11">
        <f t="shared" si="752"/>
        <v>37873.570087772045</v>
      </c>
      <c r="Q599" s="11">
        <f>$AD599*I599/(Calculations!$C$18^(A599-1+Calculations!$B$1/30))</f>
        <v>238.75379877282694</v>
      </c>
      <c r="R599" s="11">
        <f>IF(Q599=0,0,SUM(Q599:Q$1071)*I599/Q599)</f>
        <v>205591.94358549849</v>
      </c>
      <c r="S599" s="11">
        <f>IF(S598&gt;0,MAX((S598+I599/2)*(Calculations!$C$18-1)+S598-I599,0),IF(AND(Personal!$G$28=Valuation!C599,Personal!$G$28&gt;Valuation!C598),Personal!$G$26,0))</f>
        <v>0</v>
      </c>
      <c r="T599">
        <f t="shared" si="735"/>
        <v>2</v>
      </c>
      <c r="U599" s="11"/>
      <c r="V599" s="121">
        <f>VLOOKUP(E599,Rates2,5)*VLOOKUP(E599,Mort_Imp_Retirees,C599-'Mort Imp Cume'!$C$4+2)</f>
        <v>1.4939513736828053E-2</v>
      </c>
      <c r="W599" s="15">
        <f t="shared" si="745"/>
        <v>0.985060486263172</v>
      </c>
      <c r="X599" s="121">
        <f>VLOOKUP(F599,Rates2,6)*VLOOKUP(F599,Mort_Imp_Survivors,C599-'Mort Imp Cume'!$C$4+2)</f>
        <v>6.0096353319758281E-3</v>
      </c>
      <c r="Y599" s="15">
        <f t="shared" si="746"/>
        <v>0.99399036466802415</v>
      </c>
      <c r="Z599" s="121">
        <f>VLOOKUP(F599,Rates2,7)*VLOOKUP(F599,Mort_Imp_Survivors,C599-'Mort Imp Cume'!$C$4+2)</f>
        <v>7.5372381518232648E-3</v>
      </c>
      <c r="AA599" s="15">
        <f t="shared" si="747"/>
        <v>0.99246276184817672</v>
      </c>
      <c r="AB599" s="68">
        <f>PRODUCT(W$4:W598)</f>
        <v>0.23842133788154216</v>
      </c>
      <c r="AC599" s="15">
        <f>PRODUCT(Y$4:Y598)</f>
        <v>0.62402148186892281</v>
      </c>
      <c r="AD599" s="15">
        <f>PRODUCT(AA$4:AA598)</f>
        <v>0.4204829086821954</v>
      </c>
      <c r="AE599" s="15">
        <f t="shared" si="736"/>
        <v>0.14878003657401107</v>
      </c>
      <c r="AF599" s="15">
        <f t="shared" si="737"/>
        <v>8.9641301307531077E-2</v>
      </c>
      <c r="AG599" s="15">
        <f t="shared" si="738"/>
        <v>2.2093437752963656E-3</v>
      </c>
      <c r="AH599" s="15">
        <f t="shared" si="739"/>
        <v>0.40377186647925717</v>
      </c>
      <c r="AI599" s="15">
        <f t="shared" si="748"/>
        <v>0.35780679563920065</v>
      </c>
      <c r="AJ599" s="15">
        <f t="shared" si="749"/>
        <v>3.5618988524342217E-3</v>
      </c>
      <c r="AK599" s="15">
        <f t="shared" si="740"/>
        <v>3.9374384811481792E-3</v>
      </c>
      <c r="AL599">
        <f>IF(AL598&gt;0,AL598+1,IF(AND(B599="January",C599&gt;=Personal!$G$28,F599&lt;=100,AL598=0),1,0))</f>
        <v>272</v>
      </c>
      <c r="AM599">
        <f t="shared" si="750"/>
        <v>1</v>
      </c>
    </row>
    <row r="600" spans="1:39" x14ac:dyDescent="0.2">
      <c r="A600">
        <f t="shared" si="741"/>
        <v>596</v>
      </c>
      <c r="B600" t="str">
        <f t="shared" si="761"/>
        <v>September</v>
      </c>
      <c r="C600">
        <f t="shared" si="733"/>
        <v>2072</v>
      </c>
      <c r="D600">
        <f t="shared" si="763"/>
        <v>207209</v>
      </c>
      <c r="E600">
        <f t="shared" ref="E600:F600" si="771">E588+1</f>
        <v>91</v>
      </c>
      <c r="F600">
        <f t="shared" si="771"/>
        <v>89</v>
      </c>
      <c r="G600" s="11">
        <f>G599*IF($B600="January",(1+IF(C600&gt;Personal!$L$18+1,Calculations!$B$14,Calculations!$B$13)),1)</f>
        <v>4765.9468856376989</v>
      </c>
      <c r="H600" s="11">
        <f>IF(AND(Career!$F$15="Yes",$E600=62,$E599=61),G600,H599*IF($B600="January",(1+IF(C600&gt;Personal!$L$18+1,Calculations!$C$14,Calculations!$C$13)),1))</f>
        <v>3586.5123189178075</v>
      </c>
      <c r="I600" s="11">
        <f>H600*(1-'Retiree Assumptions'!$F$8)</f>
        <v>3156.1308406476705</v>
      </c>
      <c r="J600" s="11"/>
      <c r="K600">
        <f>IF(OR(AND(L601=0,L600&gt;0,S600=0,S599&gt;0),AND(L600=0,L599&gt;0,S600&gt;0,S599&gt;0),AND(L589=0,L588&gt;0,S588=0),AND(B600="February",C600&gt;=Personal!$G$28,C600&lt;=Personal!$G$28+5,L599&gt;0),AND(B600="February",MOD(C600-Personal!$G$28,5)=0,L599&gt;0)),K599+1,K599)</f>
        <v>10</v>
      </c>
      <c r="L600">
        <f>IF(AND(C600&gt;=Personal!$G$28,MAX(L$5:L599)&lt;$AO$8,OR(S599&gt;0,S600&gt;0)),L599+1,0)</f>
        <v>0</v>
      </c>
      <c r="M600" t="str">
        <f>IF(AND(C600&gt;=Personal!$G$28,MAX(L$5:L599)&lt;$AO$8,OR(S599&gt;0,S600&gt;0)),L599+1,"")</f>
        <v/>
      </c>
      <c r="N600">
        <f t="shared" si="743"/>
        <v>2072</v>
      </c>
      <c r="O600">
        <f t="shared" si="744"/>
        <v>89</v>
      </c>
      <c r="P600" s="11">
        <f t="shared" si="752"/>
        <v>37873.570087772045</v>
      </c>
      <c r="Q600" s="11">
        <f>$AD600*I600/(Calculations!$C$18^(A600-1+Calculations!$B$1/30))</f>
        <v>236.27212589908174</v>
      </c>
      <c r="R600" s="11">
        <f>IF(Q600=0,0,SUM(Q600:Q$1071)*I600/Q600)</f>
        <v>204562.08753605507</v>
      </c>
      <c r="S600" s="11">
        <f>IF(S599&gt;0,MAX((S599+I600/2)*(Calculations!$C$18-1)+S599-I600,0),IF(AND(Personal!$G$28=Valuation!C600,Personal!$G$28&gt;Valuation!C599),Personal!$G$26,0))</f>
        <v>0</v>
      </c>
      <c r="T600">
        <f t="shared" si="735"/>
        <v>2</v>
      </c>
      <c r="U600" s="11"/>
      <c r="V600" s="121">
        <f>VLOOKUP(E600,Rates2,5)*VLOOKUP(E600,Mort_Imp_Retirees,C600-'Mort Imp Cume'!$C$4+2)</f>
        <v>1.4939513736828053E-2</v>
      </c>
      <c r="W600" s="15">
        <f t="shared" si="745"/>
        <v>0.985060486263172</v>
      </c>
      <c r="X600" s="121">
        <f>VLOOKUP(F600,Rates2,6)*VLOOKUP(F600,Mort_Imp_Survivors,C600-'Mort Imp Cume'!$C$4+2)</f>
        <v>6.0096353319758281E-3</v>
      </c>
      <c r="Y600" s="15">
        <f t="shared" si="746"/>
        <v>0.99399036466802415</v>
      </c>
      <c r="Z600" s="121">
        <f>VLOOKUP(F600,Rates2,7)*VLOOKUP(F600,Mort_Imp_Survivors,C600-'Mort Imp Cume'!$C$4+2)</f>
        <v>7.5372381518232648E-3</v>
      </c>
      <c r="AA600" s="15">
        <f t="shared" si="747"/>
        <v>0.99246276184817672</v>
      </c>
      <c r="AB600" s="68">
        <f>PRODUCT(W$4:W599)</f>
        <v>0.23485943902910794</v>
      </c>
      <c r="AC600" s="15">
        <f>PRODUCT(Y$4:Y599)</f>
        <v>0.62027134032357145</v>
      </c>
      <c r="AD600" s="15">
        <f>PRODUCT(AA$4:AA599)</f>
        <v>0.41731362886068635</v>
      </c>
      <c r="AE600" s="15">
        <f t="shared" si="736"/>
        <v>0.1456765790342269</v>
      </c>
      <c r="AF600" s="15">
        <f t="shared" si="737"/>
        <v>8.9182859994881056E-2</v>
      </c>
      <c r="AG600" s="15">
        <f t="shared" si="738"/>
        <v>2.1632582603623245E-3</v>
      </c>
      <c r="AH600" s="15">
        <f t="shared" si="739"/>
        <v>0.40293788553789317</v>
      </c>
      <c r="AI600" s="15">
        <f t="shared" si="748"/>
        <v>0.36220267543299883</v>
      </c>
      <c r="AJ600" s="15">
        <f t="shared" si="749"/>
        <v>3.5086858155990888E-3</v>
      </c>
      <c r="AK600" s="15">
        <f t="shared" si="740"/>
        <v>3.9125019200966634E-3</v>
      </c>
      <c r="AL600">
        <f>IF(AL599&gt;0,AL599+1,IF(AND(B600="January",C600&gt;=Personal!$G$28,F600&lt;=100,AL599=0),1,0))</f>
        <v>273</v>
      </c>
      <c r="AM600">
        <f t="shared" si="750"/>
        <v>1</v>
      </c>
    </row>
    <row r="601" spans="1:39" x14ac:dyDescent="0.2">
      <c r="A601">
        <f t="shared" si="741"/>
        <v>597</v>
      </c>
      <c r="B601" t="str">
        <f t="shared" si="761"/>
        <v>October</v>
      </c>
      <c r="C601">
        <f t="shared" si="733"/>
        <v>2072</v>
      </c>
      <c r="D601">
        <f t="shared" si="763"/>
        <v>207210</v>
      </c>
      <c r="E601">
        <f t="shared" ref="E601:F601" si="772">E589+1</f>
        <v>91</v>
      </c>
      <c r="F601">
        <f t="shared" si="772"/>
        <v>89</v>
      </c>
      <c r="G601" s="11">
        <f>G600*IF($B601="January",(1+IF(C601&gt;Personal!$L$18+1,Calculations!$B$14,Calculations!$B$13)),1)</f>
        <v>4765.9468856376989</v>
      </c>
      <c r="H601" s="11">
        <f>IF(AND(Career!$F$15="Yes",$E601=62,$E600=61),G601,H600*IF($B601="January",(1+IF(C601&gt;Personal!$L$18+1,Calculations!$C$14,Calculations!$C$13)),1))</f>
        <v>3586.5123189178075</v>
      </c>
      <c r="I601" s="11">
        <f>H601*(1-'Retiree Assumptions'!$F$8)</f>
        <v>3156.1308406476705</v>
      </c>
      <c r="J601" s="11"/>
      <c r="K601">
        <f>IF(OR(AND(L602=0,L601&gt;0,S601=0,S600&gt;0),AND(L601=0,L600&gt;0,S601&gt;0,S600&gt;0),AND(L590=0,L589&gt;0,S589=0),AND(B601="February",C601&gt;=Personal!$G$28,C601&lt;=Personal!$G$28+5,L600&gt;0),AND(B601="February",MOD(C601-Personal!$G$28,5)=0,L600&gt;0)),K600+1,K600)</f>
        <v>10</v>
      </c>
      <c r="L601">
        <f>IF(AND(C601&gt;=Personal!$G$28,MAX(L$5:L600)&lt;$AO$8,OR(S600&gt;0,S601&gt;0)),L600+1,0)</f>
        <v>0</v>
      </c>
      <c r="M601" t="str">
        <f>IF(AND(C601&gt;=Personal!$G$28,MAX(L$5:L600)&lt;$AO$8,OR(S600&gt;0,S601&gt;0)),L600+1,"")</f>
        <v/>
      </c>
      <c r="N601">
        <f t="shared" si="743"/>
        <v>2072</v>
      </c>
      <c r="O601">
        <f t="shared" si="744"/>
        <v>89</v>
      </c>
      <c r="P601" s="11">
        <f t="shared" si="752"/>
        <v>37873.570087772045</v>
      </c>
      <c r="Q601" s="11">
        <f>$AD601*I601/(Calculations!$C$18^(A601-1+Calculations!$B$1/30))</f>
        <v>233.81624821805784</v>
      </c>
      <c r="R601" s="11">
        <f>IF(Q601=0,0,SUM(Q601:Q$1071)*I601/Q601)</f>
        <v>203521.41444328908</v>
      </c>
      <c r="S601" s="11">
        <f>IF(S600&gt;0,MAX((S600+I601/2)*(Calculations!$C$18-1)+S600-I601,0),IF(AND(Personal!$G$28=Valuation!C601,Personal!$G$28&gt;Valuation!C600),Personal!$G$26,0))</f>
        <v>0</v>
      </c>
      <c r="T601">
        <f t="shared" si="735"/>
        <v>2</v>
      </c>
      <c r="U601" s="11"/>
      <c r="V601" s="121">
        <f>VLOOKUP(E601,Rates2,5)*VLOOKUP(E601,Mort_Imp_Retirees,C601-'Mort Imp Cume'!$C$4+2)</f>
        <v>1.4939513736828053E-2</v>
      </c>
      <c r="W601" s="15">
        <f t="shared" si="745"/>
        <v>0.985060486263172</v>
      </c>
      <c r="X601" s="121">
        <f>VLOOKUP(F601,Rates2,6)*VLOOKUP(F601,Mort_Imp_Survivors,C601-'Mort Imp Cume'!$C$4+2)</f>
        <v>6.0096353319758281E-3</v>
      </c>
      <c r="Y601" s="15">
        <f t="shared" si="746"/>
        <v>0.99399036466802415</v>
      </c>
      <c r="Z601" s="121">
        <f>VLOOKUP(F601,Rates2,7)*VLOOKUP(F601,Mort_Imp_Survivors,C601-'Mort Imp Cume'!$C$4+2)</f>
        <v>7.5372381518232648E-3</v>
      </c>
      <c r="AA601" s="15">
        <f t="shared" si="747"/>
        <v>0.99246276184817672</v>
      </c>
      <c r="AB601" s="68">
        <f>PRODUCT(W$4:W600)</f>
        <v>0.23135075321350887</v>
      </c>
      <c r="AC601" s="15">
        <f>PRODUCT(Y$4:Y600)</f>
        <v>0.61654373576135091</v>
      </c>
      <c r="AD601" s="15">
        <f>PRODUCT(AA$4:AA600)</f>
        <v>0.41416823665596175</v>
      </c>
      <c r="AE601" s="15">
        <f t="shared" si="736"/>
        <v>0.14263785765745912</v>
      </c>
      <c r="AF601" s="15">
        <f t="shared" si="737"/>
        <v>8.8712895556049748E-2</v>
      </c>
      <c r="AG601" s="15">
        <f t="shared" si="738"/>
        <v>2.1181340601455689E-3</v>
      </c>
      <c r="AH601" s="15">
        <f t="shared" si="739"/>
        <v>0.4020641049945643</v>
      </c>
      <c r="AI601" s="15">
        <f t="shared" si="748"/>
        <v>0.36658514179192675</v>
      </c>
      <c r="AJ601" s="15">
        <f t="shared" si="749"/>
        <v>3.4562677556587325E-3</v>
      </c>
      <c r="AK601" s="15">
        <f t="shared" si="740"/>
        <v>3.88765442069931E-3</v>
      </c>
      <c r="AL601">
        <f>IF(AL600&gt;0,AL600+1,IF(AND(B601="January",C601&gt;=Personal!$G$28,F601&lt;=100,AL600=0),1,0))</f>
        <v>274</v>
      </c>
      <c r="AM601">
        <f t="shared" si="750"/>
        <v>1</v>
      </c>
    </row>
    <row r="602" spans="1:39" x14ac:dyDescent="0.2">
      <c r="A602">
        <f t="shared" si="741"/>
        <v>598</v>
      </c>
      <c r="B602" t="str">
        <f t="shared" si="761"/>
        <v>November</v>
      </c>
      <c r="C602">
        <f t="shared" si="733"/>
        <v>2072</v>
      </c>
      <c r="D602">
        <f t="shared" si="763"/>
        <v>207211</v>
      </c>
      <c r="E602">
        <f t="shared" ref="E602:F602" si="773">E590+1</f>
        <v>91</v>
      </c>
      <c r="F602">
        <f t="shared" si="773"/>
        <v>89</v>
      </c>
      <c r="G602" s="11">
        <f>G601*IF($B602="January",(1+IF(C602&gt;Personal!$L$18+1,Calculations!$B$14,Calculations!$B$13)),1)</f>
        <v>4765.9468856376989</v>
      </c>
      <c r="H602" s="11">
        <f>IF(AND(Career!$F$15="Yes",$E602=62,$E601=61),G602,H601*IF($B602="January",(1+IF(C602&gt;Personal!$L$18+1,Calculations!$C$14,Calculations!$C$13)),1))</f>
        <v>3586.5123189178075</v>
      </c>
      <c r="I602" s="11">
        <f>H602*(1-'Retiree Assumptions'!$F$8)</f>
        <v>3156.1308406476705</v>
      </c>
      <c r="J602" s="11"/>
      <c r="K602">
        <f>IF(OR(AND(L603=0,L602&gt;0,S602=0,S601&gt;0),AND(L602=0,L601&gt;0,S602&gt;0,S601&gt;0),AND(L591=0,L590&gt;0,S590=0),AND(B602="February",C602&gt;=Personal!$G$28,C602&lt;=Personal!$G$28+5,L601&gt;0),AND(B602="February",MOD(C602-Personal!$G$28,5)=0,L601&gt;0)),K601+1,K601)</f>
        <v>10</v>
      </c>
      <c r="L602">
        <f>IF(AND(C602&gt;=Personal!$G$28,MAX(L$5:L601)&lt;$AO$8,OR(S601&gt;0,S602&gt;0)),L601+1,0)</f>
        <v>0</v>
      </c>
      <c r="M602" t="str">
        <f>IF(AND(C602&gt;=Personal!$G$28,MAX(L$5:L601)&lt;$AO$8,OR(S601&gt;0,S602&gt;0)),L601+1,"")</f>
        <v/>
      </c>
      <c r="N602">
        <f t="shared" si="743"/>
        <v>2072</v>
      </c>
      <c r="O602">
        <f t="shared" si="744"/>
        <v>89</v>
      </c>
      <c r="P602" s="11">
        <f t="shared" si="752"/>
        <v>37873.570087772045</v>
      </c>
      <c r="Q602" s="11">
        <f>$AD602*I602/(Calculations!$C$18^(A602-1+Calculations!$B$1/30))</f>
        <v>231.38589760740345</v>
      </c>
      <c r="R602" s="11">
        <f>IF(Q602=0,0,SUM(Q602:Q$1071)*I602/Q602)</f>
        <v>202469.81069090785</v>
      </c>
      <c r="S602" s="11">
        <f>IF(S601&gt;0,MAX((S601+I602/2)*(Calculations!$C$18-1)+S601-I602,0),IF(AND(Personal!$G$28=Valuation!C602,Personal!$G$28&gt;Valuation!C601),Personal!$G$26,0))</f>
        <v>0</v>
      </c>
      <c r="T602">
        <f t="shared" si="735"/>
        <v>2</v>
      </c>
      <c r="U602" s="11"/>
      <c r="V602" s="121">
        <f>VLOOKUP(E602,Rates2,5)*VLOOKUP(E602,Mort_Imp_Retirees,C602-'Mort Imp Cume'!$C$4+2)</f>
        <v>1.4939513736828053E-2</v>
      </c>
      <c r="W602" s="15">
        <f t="shared" si="745"/>
        <v>0.985060486263172</v>
      </c>
      <c r="X602" s="121">
        <f>VLOOKUP(F602,Rates2,6)*VLOOKUP(F602,Mort_Imp_Survivors,C602-'Mort Imp Cume'!$C$4+2)</f>
        <v>6.0096353319758281E-3</v>
      </c>
      <c r="Y602" s="15">
        <f t="shared" si="746"/>
        <v>0.99399036466802415</v>
      </c>
      <c r="Z602" s="121">
        <f>VLOOKUP(F602,Rates2,7)*VLOOKUP(F602,Mort_Imp_Survivors,C602-'Mort Imp Cume'!$C$4+2)</f>
        <v>7.5372381518232648E-3</v>
      </c>
      <c r="AA602" s="15">
        <f t="shared" si="747"/>
        <v>0.99246276184817672</v>
      </c>
      <c r="AB602" s="68">
        <f>PRODUCT(W$4:W601)</f>
        <v>0.22789448545785015</v>
      </c>
      <c r="AC602" s="15">
        <f>PRODUCT(Y$4:Y601)</f>
        <v>0.6128385327432111</v>
      </c>
      <c r="AD602" s="15">
        <f>PRODUCT(AA$4:AA601)</f>
        <v>0.41104655202136509</v>
      </c>
      <c r="AE602" s="15">
        <f t="shared" si="736"/>
        <v>0.13966252208825794</v>
      </c>
      <c r="AF602" s="15">
        <f t="shared" si="737"/>
        <v>8.8231963369592215E-2</v>
      </c>
      <c r="AG602" s="15">
        <f t="shared" si="738"/>
        <v>2.0739511222286097E-3</v>
      </c>
      <c r="AH602" s="15">
        <f t="shared" si="739"/>
        <v>0.40115178614306612</v>
      </c>
      <c r="AI602" s="15">
        <f t="shared" si="748"/>
        <v>0.37095372839908369</v>
      </c>
      <c r="AJ602" s="15">
        <f t="shared" si="749"/>
        <v>3.4046327960449135E-3</v>
      </c>
      <c r="AK602" s="15">
        <f t="shared" si="740"/>
        <v>3.8628973744840147E-3</v>
      </c>
      <c r="AL602">
        <f>IF(AL601&gt;0,AL601+1,IF(AND(B602="January",C602&gt;=Personal!$G$28,F602&lt;=100,AL601=0),1,0))</f>
        <v>275</v>
      </c>
      <c r="AM602">
        <f t="shared" si="750"/>
        <v>1</v>
      </c>
    </row>
    <row r="603" spans="1:39" x14ac:dyDescent="0.2">
      <c r="A603">
        <f t="shared" si="741"/>
        <v>599</v>
      </c>
      <c r="B603" t="str">
        <f t="shared" si="761"/>
        <v>December</v>
      </c>
      <c r="C603">
        <f t="shared" si="733"/>
        <v>2072</v>
      </c>
      <c r="D603">
        <f t="shared" si="763"/>
        <v>207212</v>
      </c>
      <c r="E603">
        <f t="shared" ref="E603:F603" si="774">E591+1</f>
        <v>91</v>
      </c>
      <c r="F603">
        <f t="shared" si="774"/>
        <v>89</v>
      </c>
      <c r="G603" s="11">
        <f>G602*IF($B603="January",(1+IF(C603&gt;Personal!$L$18+1,Calculations!$B$14,Calculations!$B$13)),1)</f>
        <v>4765.9468856376989</v>
      </c>
      <c r="H603" s="11">
        <f>IF(AND(Career!$F$15="Yes",$E603=62,$E602=61),G603,H602*IF($B603="January",(1+IF(C603&gt;Personal!$L$18+1,Calculations!$C$14,Calculations!$C$13)),1))</f>
        <v>3586.5123189178075</v>
      </c>
      <c r="I603" s="11">
        <f>H603*(1-'Retiree Assumptions'!$F$8)</f>
        <v>3156.1308406476705</v>
      </c>
      <c r="J603" s="11"/>
      <c r="K603">
        <f>IF(OR(AND(L604=0,L603&gt;0,S603=0,S602&gt;0),AND(L603=0,L602&gt;0,S603&gt;0,S602&gt;0),AND(L592=0,L591&gt;0,S591=0),AND(B603="February",C603&gt;=Personal!$G$28,C603&lt;=Personal!$G$28+5,L602&gt;0),AND(B603="February",MOD(C603-Personal!$G$28,5)=0,L602&gt;0)),K602+1,K602)</f>
        <v>10</v>
      </c>
      <c r="L603">
        <f>IF(AND(C603&gt;=Personal!$G$28,MAX(L$5:L602)&lt;$AO$8,OR(S602&gt;0,S603&gt;0)),L602+1,0)</f>
        <v>0</v>
      </c>
      <c r="M603" t="str">
        <f>IF(AND(C603&gt;=Personal!$G$28,MAX(L$5:L602)&lt;$AO$8,OR(S602&gt;0,S603&gt;0)),L602+1,"")</f>
        <v/>
      </c>
      <c r="N603">
        <f t="shared" si="743"/>
        <v>2072</v>
      </c>
      <c r="O603">
        <f t="shared" si="744"/>
        <v>89</v>
      </c>
      <c r="P603" s="11">
        <f t="shared" si="752"/>
        <v>37873.570087772045</v>
      </c>
      <c r="Q603" s="11">
        <f>$AD603*I603/(Calculations!$C$18^(A603-1+Calculations!$B$1/30))</f>
        <v>228.9808087317042</v>
      </c>
      <c r="R603" s="11">
        <f>IF(Q603=0,0,SUM(Q603:Q$1071)*I603/Q603)</f>
        <v>201407.16146925563</v>
      </c>
      <c r="S603" s="11">
        <f>IF(S602&gt;0,MAX((S602+I603/2)*(Calculations!$C$18-1)+S602-I603,0),IF(AND(Personal!$G$28=Valuation!C603,Personal!$G$28&gt;Valuation!C602),Personal!$G$26,0))</f>
        <v>0</v>
      </c>
      <c r="T603">
        <f t="shared" si="735"/>
        <v>2</v>
      </c>
      <c r="U603" s="11"/>
      <c r="V603" s="121">
        <f>VLOOKUP(E603,Rates2,5)*VLOOKUP(E603,Mort_Imp_Retirees,C603-'Mort Imp Cume'!$C$4+2)</f>
        <v>1.4939513736828053E-2</v>
      </c>
      <c r="W603" s="15">
        <f t="shared" si="745"/>
        <v>0.985060486263172</v>
      </c>
      <c r="X603" s="121">
        <f>VLOOKUP(F603,Rates2,6)*VLOOKUP(F603,Mort_Imp_Survivors,C603-'Mort Imp Cume'!$C$4+2)</f>
        <v>6.0096353319758281E-3</v>
      </c>
      <c r="Y603" s="15">
        <f t="shared" si="746"/>
        <v>0.99399036466802415</v>
      </c>
      <c r="Z603" s="121">
        <f>VLOOKUP(F603,Rates2,7)*VLOOKUP(F603,Mort_Imp_Survivors,C603-'Mort Imp Cume'!$C$4+2)</f>
        <v>7.5372381518232648E-3</v>
      </c>
      <c r="AA603" s="15">
        <f t="shared" si="747"/>
        <v>0.99246276184817672</v>
      </c>
      <c r="AB603" s="68">
        <f>PRODUCT(W$4:W602)</f>
        <v>0.22448985266180524</v>
      </c>
      <c r="AC603" s="15">
        <f>PRODUCT(Y$4:Y602)</f>
        <v>0.60915559664404129</v>
      </c>
      <c r="AD603" s="15">
        <f>PRODUCT(AA$4:AA602)</f>
        <v>0.40794839626729423</v>
      </c>
      <c r="AE603" s="15">
        <f t="shared" si="736"/>
        <v>0.1367492501387349</v>
      </c>
      <c r="AF603" s="15">
        <f t="shared" si="737"/>
        <v>8.7740602523070352E-2</v>
      </c>
      <c r="AG603" s="15">
        <f t="shared" si="738"/>
        <v>2.0306898124747138E-3</v>
      </c>
      <c r="AH603" s="15">
        <f t="shared" si="739"/>
        <v>0.40020216071810522</v>
      </c>
      <c r="AI603" s="15">
        <f t="shared" si="748"/>
        <v>0.37530798662008957</v>
      </c>
      <c r="AJ603" s="15">
        <f t="shared" si="749"/>
        <v>3.3537692376195451E-3</v>
      </c>
      <c r="AK603" s="15">
        <f t="shared" si="740"/>
        <v>3.83823211946155E-3</v>
      </c>
      <c r="AL603">
        <f>IF(AL602&gt;0,AL602+1,IF(AND(B603="January",C603&gt;=Personal!$G$28,F603&lt;=100,AL602=0),1,0))</f>
        <v>276</v>
      </c>
      <c r="AM603">
        <f t="shared" si="750"/>
        <v>1</v>
      </c>
    </row>
    <row r="604" spans="1:39" x14ac:dyDescent="0.2">
      <c r="A604">
        <f t="shared" si="741"/>
        <v>600</v>
      </c>
      <c r="B604" t="str">
        <f t="shared" si="761"/>
        <v>January</v>
      </c>
      <c r="C604">
        <f t="shared" si="733"/>
        <v>2073</v>
      </c>
      <c r="D604">
        <f t="shared" si="763"/>
        <v>207301</v>
      </c>
      <c r="E604">
        <f t="shared" ref="E604:F604" si="775">E592+1</f>
        <v>92</v>
      </c>
      <c r="F604">
        <f t="shared" si="775"/>
        <v>90</v>
      </c>
      <c r="G604" s="11">
        <f>G603*IF($B604="January",(1+IF(C604&gt;Personal!$L$18+1,Calculations!$B$14,Calculations!$B$13)),1)</f>
        <v>4885.0955577786408</v>
      </c>
      <c r="H604" s="11">
        <f>IF(AND(Career!$F$15="Yes",$E604=62,$E603=61),G604,H603*IF($B604="January",(1+IF(C604&gt;Personal!$L$18+1,Calculations!$C$14,Calculations!$C$13)),1))</f>
        <v>3640.3100037015743</v>
      </c>
      <c r="I604" s="11">
        <f>H604*(1-'Retiree Assumptions'!$F$8)</f>
        <v>3203.4728032573853</v>
      </c>
      <c r="J604" s="11"/>
      <c r="K604">
        <f>IF(OR(AND(L605=0,L604&gt;0,S604=0,S603&gt;0),AND(L604=0,L603&gt;0,S604&gt;0,S603&gt;0),AND(L593=0,L592&gt;0,S592=0),AND(B604="February",C604&gt;=Personal!$G$28,C604&lt;=Personal!$G$28+5,L603&gt;0),AND(B604="February",MOD(C604-Personal!$G$28,5)=0,L603&gt;0)),K603+1,K603)</f>
        <v>10</v>
      </c>
      <c r="L604">
        <f>IF(AND(C604&gt;=Personal!$G$28,MAX(L$5:L603)&lt;$AO$8,OR(S603&gt;0,S604&gt;0)),L603+1,0)</f>
        <v>0</v>
      </c>
      <c r="M604" t="str">
        <f>IF(AND(C604&gt;=Personal!$G$28,MAX(L$5:L603)&lt;$AO$8,OR(S603&gt;0,S604&gt;0)),L603+1,"")</f>
        <v/>
      </c>
      <c r="N604">
        <f t="shared" si="743"/>
        <v>2073</v>
      </c>
      <c r="O604">
        <f t="shared" si="744"/>
        <v>90</v>
      </c>
      <c r="P604" s="11">
        <f t="shared" si="752"/>
        <v>38441.673639088622</v>
      </c>
      <c r="Q604" s="11">
        <f>$AD604*I604/(Calculations!$C$18^(A604-1+Calculations!$B$1/30))</f>
        <v>229.99972979871828</v>
      </c>
      <c r="R604" s="11">
        <f>IF(Q604=0,0,SUM(Q604:Q$1071)*I604/Q604)</f>
        <v>200333.35076277889</v>
      </c>
      <c r="S604" s="11">
        <f>IF(S603&gt;0,MAX((S603+I604/2)*(Calculations!$C$18-1)+S603-I604,0),IF(AND(Personal!$G$28=Valuation!C604,Personal!$G$28&gt;Valuation!C603),Personal!$G$26,0))</f>
        <v>0</v>
      </c>
      <c r="T604">
        <f t="shared" si="735"/>
        <v>2</v>
      </c>
      <c r="U604" s="11"/>
      <c r="V604" s="121">
        <f>VLOOKUP(E604,Rates2,5)*VLOOKUP(E604,Mort_Imp_Retirees,C604-'Mort Imp Cume'!$C$4+2)</f>
        <v>1.6745631166380108E-2</v>
      </c>
      <c r="W604" s="15">
        <f t="shared" si="745"/>
        <v>0.98325436883361994</v>
      </c>
      <c r="X604" s="121">
        <f>VLOOKUP(F604,Rates2,6)*VLOOKUP(F604,Mort_Imp_Survivors,C604-'Mort Imp Cume'!$C$4+2)</f>
        <v>7.2623271139469429E-3</v>
      </c>
      <c r="Y604" s="15">
        <f t="shared" si="746"/>
        <v>0.99273767288605308</v>
      </c>
      <c r="Z604" s="121">
        <f>VLOOKUP(F604,Rates2,7)*VLOOKUP(F604,Mort_Imp_Survivors,C604-'Mort Imp Cume'!$C$4+2)</f>
        <v>8.5939932619235656E-3</v>
      </c>
      <c r="AA604" s="15">
        <f t="shared" si="747"/>
        <v>0.99140600673807644</v>
      </c>
      <c r="AB604" s="68">
        <f>PRODUCT(W$4:W603)</f>
        <v>0.2211360834241857</v>
      </c>
      <c r="AC604" s="15">
        <f>PRODUCT(Y$4:Y603)</f>
        <v>0.60549479364777847</v>
      </c>
      <c r="AD604" s="15">
        <f>PRODUCT(AA$4:AA603)</f>
        <v>0.40487359205097329</v>
      </c>
      <c r="AE604" s="15">
        <f t="shared" si="736"/>
        <v>0.13389674720100525</v>
      </c>
      <c r="AF604" s="15">
        <f t="shared" si="737"/>
        <v>8.7239336223180447E-2</v>
      </c>
      <c r="AG604" s="15">
        <f t="shared" si="738"/>
        <v>2.2259020581425989E-3</v>
      </c>
      <c r="AH604" s="15">
        <f t="shared" si="739"/>
        <v>0.39921643153637332</v>
      </c>
      <c r="AI604" s="15">
        <f t="shared" si="748"/>
        <v>0.3796474850394409</v>
      </c>
      <c r="AJ604" s="15">
        <f t="shared" si="749"/>
        <v>3.7030632905992755E-3</v>
      </c>
      <c r="AK604" s="15">
        <f t="shared" si="740"/>
        <v>4.403265300339923E-3</v>
      </c>
      <c r="AL604">
        <f>IF(AL603&gt;0,AL603+1,IF(AND(B604="January",C604&gt;=Personal!$G$28,F604&lt;=100,AL603=0),1,0))</f>
        <v>277</v>
      </c>
      <c r="AM604">
        <f t="shared" si="750"/>
        <v>1</v>
      </c>
    </row>
    <row r="605" spans="1:39" x14ac:dyDescent="0.2">
      <c r="A605">
        <f t="shared" si="741"/>
        <v>601</v>
      </c>
      <c r="B605" t="str">
        <f t="shared" si="761"/>
        <v>February</v>
      </c>
      <c r="C605">
        <f t="shared" si="733"/>
        <v>2073</v>
      </c>
      <c r="D605">
        <f t="shared" si="763"/>
        <v>207302</v>
      </c>
      <c r="E605">
        <f t="shared" ref="E605:F605" si="776">E593+1</f>
        <v>92</v>
      </c>
      <c r="F605">
        <f t="shared" si="776"/>
        <v>90</v>
      </c>
      <c r="G605" s="11">
        <f>G604*IF($B605="January",(1+IF(C605&gt;Personal!$L$18+1,Calculations!$B$14,Calculations!$B$13)),1)</f>
        <v>4885.0955577786408</v>
      </c>
      <c r="H605" s="11">
        <f>IF(AND(Career!$F$15="Yes",$E605=62,$E604=61),G605,H604*IF($B605="January",(1+IF(C605&gt;Personal!$L$18+1,Calculations!$C$14,Calculations!$C$13)),1))</f>
        <v>3640.3100037015743</v>
      </c>
      <c r="I605" s="11">
        <f>H605*(1-'Retiree Assumptions'!$F$8)</f>
        <v>3203.4728032573853</v>
      </c>
      <c r="J605" s="11"/>
      <c r="K605">
        <f>IF(OR(AND(L606=0,L605&gt;0,S605=0,S604&gt;0),AND(L605=0,L604&gt;0,S605&gt;0,S604&gt;0),AND(L594=0,L593&gt;0,S593=0),AND(B605="February",C605&gt;=Personal!$G$28,C605&lt;=Personal!$G$28+5,L604&gt;0),AND(B605="February",MOD(C605-Personal!$G$28,5)=0,L604&gt;0)),K604+1,K604)</f>
        <v>10</v>
      </c>
      <c r="L605">
        <f>IF(AND(C605&gt;=Personal!$G$28,MAX(L$5:L604)&lt;$AO$8,OR(S604&gt;0,S605&gt;0)),L604+1,0)</f>
        <v>0</v>
      </c>
      <c r="M605" t="str">
        <f>IF(AND(C605&gt;=Personal!$G$28,MAX(L$5:L604)&lt;$AO$8,OR(S604&gt;0,S605&gt;0)),L604+1,"")</f>
        <v/>
      </c>
      <c r="N605">
        <f t="shared" si="743"/>
        <v>2073</v>
      </c>
      <c r="O605">
        <f t="shared" si="744"/>
        <v>90</v>
      </c>
      <c r="P605" s="11">
        <f t="shared" si="752"/>
        <v>38441.673639088622</v>
      </c>
      <c r="Q605" s="11">
        <f>$AD605*I605/(Calculations!$C$18^(A605-1+Calculations!$B$1/30))</f>
        <v>227.36669543040929</v>
      </c>
      <c r="R605" s="11">
        <f>IF(Q605=0,0,SUM(Q605:Q$1071)*I605/Q605)</f>
        <v>199412.75295449566</v>
      </c>
      <c r="S605" s="11">
        <f>IF(S604&gt;0,MAX((S604+I605/2)*(Calculations!$C$18-1)+S604-I605,0),IF(AND(Personal!$G$28=Valuation!C605,Personal!$G$28&gt;Valuation!C604),Personal!$G$26,0))</f>
        <v>0</v>
      </c>
      <c r="T605">
        <f t="shared" si="735"/>
        <v>2</v>
      </c>
      <c r="U605" s="11"/>
      <c r="V605" s="121">
        <f>VLOOKUP(E605,Rates2,5)*VLOOKUP(E605,Mort_Imp_Retirees,C605-'Mort Imp Cume'!$C$4+2)</f>
        <v>1.6745631166380108E-2</v>
      </c>
      <c r="W605" s="15">
        <f t="shared" si="745"/>
        <v>0.98325436883361994</v>
      </c>
      <c r="X605" s="121">
        <f>VLOOKUP(F605,Rates2,6)*VLOOKUP(F605,Mort_Imp_Survivors,C605-'Mort Imp Cume'!$C$4+2)</f>
        <v>7.2623271139469429E-3</v>
      </c>
      <c r="Y605" s="15">
        <f t="shared" si="746"/>
        <v>0.99273767288605308</v>
      </c>
      <c r="Z605" s="121">
        <f>VLOOKUP(F605,Rates2,7)*VLOOKUP(F605,Mort_Imp_Survivors,C605-'Mort Imp Cume'!$C$4+2)</f>
        <v>8.5939932619235656E-3</v>
      </c>
      <c r="AA605" s="15">
        <f t="shared" si="747"/>
        <v>0.99140600673807644</v>
      </c>
      <c r="AB605" s="68">
        <f>PRODUCT(W$4:W604)</f>
        <v>0.21743302013358642</v>
      </c>
      <c r="AC605" s="15">
        <f>PRODUCT(Y$4:Y604)</f>
        <v>0.60109749239051646</v>
      </c>
      <c r="AD605" s="15">
        <f>PRODUCT(AA$4:AA604)</f>
        <v>0.40139411112895645</v>
      </c>
      <c r="AE605" s="15">
        <f t="shared" si="736"/>
        <v>0.13069844316519547</v>
      </c>
      <c r="AF605" s="15">
        <f t="shared" si="737"/>
        <v>8.6734576968390945E-2</v>
      </c>
      <c r="AG605" s="15">
        <f t="shared" si="738"/>
        <v>2.1727333913549919E-3</v>
      </c>
      <c r="AH605" s="15">
        <f t="shared" si="739"/>
        <v>0.39801147027184314</v>
      </c>
      <c r="AI605" s="15">
        <f t="shared" si="748"/>
        <v>0.38455550959457052</v>
      </c>
      <c r="AJ605" s="15">
        <f t="shared" si="749"/>
        <v>3.6410531585491382E-3</v>
      </c>
      <c r="AK605" s="15">
        <f t="shared" si="740"/>
        <v>4.3696827412337642E-3</v>
      </c>
      <c r="AL605">
        <f>IF(AL604&gt;0,AL604+1,IF(AND(B605="January",C605&gt;=Personal!$G$28,F605&lt;=100,AL604=0),1,0))</f>
        <v>278</v>
      </c>
      <c r="AM605">
        <f t="shared" si="750"/>
        <v>1</v>
      </c>
    </row>
    <row r="606" spans="1:39" x14ac:dyDescent="0.2">
      <c r="A606">
        <f t="shared" si="741"/>
        <v>602</v>
      </c>
      <c r="B606" t="str">
        <f t="shared" si="761"/>
        <v>March</v>
      </c>
      <c r="C606">
        <f t="shared" si="733"/>
        <v>2073</v>
      </c>
      <c r="D606">
        <f t="shared" si="763"/>
        <v>207303</v>
      </c>
      <c r="E606">
        <f t="shared" ref="E606:F606" si="777">E594+1</f>
        <v>92</v>
      </c>
      <c r="F606">
        <f t="shared" si="777"/>
        <v>90</v>
      </c>
      <c r="G606" s="11">
        <f>G605*IF($B606="January",(1+IF(C606&gt;Personal!$L$18+1,Calculations!$B$14,Calculations!$B$13)),1)</f>
        <v>4885.0955577786408</v>
      </c>
      <c r="H606" s="11">
        <f>IF(AND(Career!$F$15="Yes",$E606=62,$E605=61),G606,H605*IF($B606="January",(1+IF(C606&gt;Personal!$L$18+1,Calculations!$C$14,Calculations!$C$13)),1))</f>
        <v>3640.3100037015743</v>
      </c>
      <c r="I606" s="11">
        <f>H606*(1-'Retiree Assumptions'!$F$8)</f>
        <v>3203.4728032573853</v>
      </c>
      <c r="J606" s="11"/>
      <c r="K606">
        <f>IF(OR(AND(L607=0,L606&gt;0,S606=0,S605&gt;0),AND(L606=0,L605&gt;0,S606&gt;0,S605&gt;0),AND(L595=0,L594&gt;0,S594=0),AND(B606="February",C606&gt;=Personal!$G$28,C606&lt;=Personal!$G$28+5,L605&gt;0),AND(B606="February",MOD(C606-Personal!$G$28,5)=0,L605&gt;0)),K605+1,K605)</f>
        <v>10</v>
      </c>
      <c r="L606">
        <f>IF(AND(C606&gt;=Personal!$G$28,MAX(L$5:L605)&lt;$AO$8,OR(S605&gt;0,S606&gt;0)),L605+1,0)</f>
        <v>0</v>
      </c>
      <c r="M606" t="str">
        <f>IF(AND(C606&gt;=Personal!$G$28,MAX(L$5:L605)&lt;$AO$8,OR(S605&gt;0,S606&gt;0)),L605+1,"")</f>
        <v/>
      </c>
      <c r="N606">
        <f t="shared" si="743"/>
        <v>2073</v>
      </c>
      <c r="O606">
        <f t="shared" si="744"/>
        <v>90</v>
      </c>
      <c r="P606" s="11">
        <f t="shared" si="752"/>
        <v>38441.673639088622</v>
      </c>
      <c r="Q606" s="11">
        <f>$AD606*I606/(Calculations!$C$18^(A606-1+Calculations!$B$1/30))</f>
        <v>224.76380401048877</v>
      </c>
      <c r="R606" s="11">
        <f>IF(Q606=0,0,SUM(Q606:Q$1071)*I606/Q606)</f>
        <v>198481.49410518349</v>
      </c>
      <c r="S606" s="11">
        <f>IF(S605&gt;0,MAX((S605+I606/2)*(Calculations!$C$18-1)+S605-I606,0),IF(AND(Personal!$G$28=Valuation!C606,Personal!$G$28&gt;Valuation!C605),Personal!$G$26,0))</f>
        <v>0</v>
      </c>
      <c r="T606">
        <f t="shared" si="735"/>
        <v>2</v>
      </c>
      <c r="U606" s="11"/>
      <c r="V606" s="121">
        <f>VLOOKUP(E606,Rates2,5)*VLOOKUP(E606,Mort_Imp_Retirees,C606-'Mort Imp Cume'!$C$4+2)</f>
        <v>1.6745631166380108E-2</v>
      </c>
      <c r="W606" s="15">
        <f t="shared" si="745"/>
        <v>0.98325436883361994</v>
      </c>
      <c r="X606" s="121">
        <f>VLOOKUP(F606,Rates2,6)*VLOOKUP(F606,Mort_Imp_Survivors,C606-'Mort Imp Cume'!$C$4+2)</f>
        <v>7.2623271139469429E-3</v>
      </c>
      <c r="Y606" s="15">
        <f t="shared" si="746"/>
        <v>0.99273767288605308</v>
      </c>
      <c r="Z606" s="121">
        <f>VLOOKUP(F606,Rates2,7)*VLOOKUP(F606,Mort_Imp_Survivors,C606-'Mort Imp Cume'!$C$4+2)</f>
        <v>8.5939932619235656E-3</v>
      </c>
      <c r="AA606" s="15">
        <f t="shared" si="747"/>
        <v>0.99140600673807644</v>
      </c>
      <c r="AB606" s="68">
        <f>PRODUCT(W$4:W605)</f>
        <v>0.2137919669750373</v>
      </c>
      <c r="AC606" s="15">
        <f>PRODUCT(Y$4:Y605)</f>
        <v>0.59673212577340329</v>
      </c>
      <c r="AD606" s="15">
        <f>PRODUCT(AA$4:AA605)</f>
        <v>0.39794453284253839</v>
      </c>
      <c r="AE606" s="15">
        <f t="shared" si="736"/>
        <v>0.12757653492629123</v>
      </c>
      <c r="AF606" s="15">
        <f t="shared" si="737"/>
        <v>8.6215432048746057E-2</v>
      </c>
      <c r="AG606" s="15">
        <f t="shared" si="738"/>
        <v>2.1208347297401774E-3</v>
      </c>
      <c r="AH606" s="15">
        <f t="shared" si="739"/>
        <v>0.39676369576951359</v>
      </c>
      <c r="AI606" s="15">
        <f t="shared" si="748"/>
        <v>0.38944433725544919</v>
      </c>
      <c r="AJ606" s="15">
        <f t="shared" si="749"/>
        <v>3.5800814252988913E-3</v>
      </c>
      <c r="AK606" s="15">
        <f t="shared" si="740"/>
        <v>4.3362870567176951E-3</v>
      </c>
      <c r="AL606">
        <f>IF(AL605&gt;0,AL605+1,IF(AND(B606="January",C606&gt;=Personal!$G$28,F606&lt;=100,AL605=0),1,0))</f>
        <v>279</v>
      </c>
      <c r="AM606">
        <f t="shared" si="750"/>
        <v>1</v>
      </c>
    </row>
    <row r="607" spans="1:39" x14ac:dyDescent="0.2">
      <c r="A607">
        <f t="shared" si="741"/>
        <v>603</v>
      </c>
      <c r="B607" t="str">
        <f t="shared" si="761"/>
        <v>April</v>
      </c>
      <c r="C607">
        <f t="shared" si="733"/>
        <v>2073</v>
      </c>
      <c r="D607">
        <f t="shared" si="763"/>
        <v>207304</v>
      </c>
      <c r="E607">
        <f t="shared" ref="E607:F607" si="778">E595+1</f>
        <v>92</v>
      </c>
      <c r="F607">
        <f t="shared" si="778"/>
        <v>90</v>
      </c>
      <c r="G607" s="11">
        <f>G606*IF($B607="January",(1+IF(C607&gt;Personal!$L$18+1,Calculations!$B$14,Calculations!$B$13)),1)</f>
        <v>4885.0955577786408</v>
      </c>
      <c r="H607" s="11">
        <f>IF(AND(Career!$F$15="Yes",$E607=62,$E606=61),G607,H606*IF($B607="January",(1+IF(C607&gt;Personal!$L$18+1,Calculations!$C$14,Calculations!$C$13)),1))</f>
        <v>3640.3100037015743</v>
      </c>
      <c r="I607" s="11">
        <f>H607*(1-'Retiree Assumptions'!$F$8)</f>
        <v>3203.4728032573853</v>
      </c>
      <c r="J607" s="11"/>
      <c r="K607">
        <f>IF(OR(AND(L608=0,L607&gt;0,S607=0,S606&gt;0),AND(L607=0,L606&gt;0,S607&gt;0,S606&gt;0),AND(L596=0,L595&gt;0,S595=0),AND(B607="February",C607&gt;=Personal!$G$28,C607&lt;=Personal!$G$28+5,L606&gt;0),AND(B607="February",MOD(C607-Personal!$G$28,5)=0,L606&gt;0)),K606+1,K606)</f>
        <v>10</v>
      </c>
      <c r="L607">
        <f>IF(AND(C607&gt;=Personal!$G$28,MAX(L$5:L606)&lt;$AO$8,OR(S606&gt;0,S607&gt;0)),L606+1,0)</f>
        <v>0</v>
      </c>
      <c r="M607" t="str">
        <f>IF(AND(C607&gt;=Personal!$G$28,MAX(L$5:L606)&lt;$AO$8,OR(S606&gt;0,S607&gt;0)),L606+1,"")</f>
        <v/>
      </c>
      <c r="N607">
        <f t="shared" si="743"/>
        <v>2073</v>
      </c>
      <c r="O607">
        <f t="shared" si="744"/>
        <v>90</v>
      </c>
      <c r="P607" s="11">
        <f t="shared" si="752"/>
        <v>38441.673639088622</v>
      </c>
      <c r="Q607" s="11">
        <f>$AD607*I607/(Calculations!$C$18^(A607-1+Calculations!$B$1/30))</f>
        <v>222.19071046281641</v>
      </c>
      <c r="R607" s="11">
        <f>IF(Q607=0,0,SUM(Q607:Q$1071)*I607/Q607)</f>
        <v>197539.45075398363</v>
      </c>
      <c r="S607" s="11">
        <f>IF(S606&gt;0,MAX((S606+I607/2)*(Calculations!$C$18-1)+S606-I607,0),IF(AND(Personal!$G$28=Valuation!C607,Personal!$G$28&gt;Valuation!C606),Personal!$G$26,0))</f>
        <v>0</v>
      </c>
      <c r="T607">
        <f t="shared" si="735"/>
        <v>2</v>
      </c>
      <c r="U607" s="11"/>
      <c r="V607" s="121">
        <f>VLOOKUP(E607,Rates2,5)*VLOOKUP(E607,Mort_Imp_Retirees,C607-'Mort Imp Cume'!$C$4+2)</f>
        <v>1.6745631166380108E-2</v>
      </c>
      <c r="W607" s="15">
        <f t="shared" si="745"/>
        <v>0.98325436883361994</v>
      </c>
      <c r="X607" s="121">
        <f>VLOOKUP(F607,Rates2,6)*VLOOKUP(F607,Mort_Imp_Survivors,C607-'Mort Imp Cume'!$C$4+2)</f>
        <v>7.2623271139469429E-3</v>
      </c>
      <c r="Y607" s="15">
        <f t="shared" si="746"/>
        <v>0.99273767288605308</v>
      </c>
      <c r="Z607" s="121">
        <f>VLOOKUP(F607,Rates2,7)*VLOOKUP(F607,Mort_Imp_Survivors,C607-'Mort Imp Cume'!$C$4+2)</f>
        <v>8.5939932619235656E-3</v>
      </c>
      <c r="AA607" s="15">
        <f t="shared" si="747"/>
        <v>0.99140600673807644</v>
      </c>
      <c r="AB607" s="68">
        <f>PRODUCT(W$4:W606)</f>
        <v>0.21021188554973841</v>
      </c>
      <c r="AC607" s="15">
        <f>PRODUCT(Y$4:Y606)</f>
        <v>0.59239846187663592</v>
      </c>
      <c r="AD607" s="15">
        <f>PRODUCT(AA$4:AA606)</f>
        <v>0.39452460020867031</v>
      </c>
      <c r="AE607" s="15">
        <f t="shared" si="736"/>
        <v>0.12452919766785246</v>
      </c>
      <c r="AF607" s="15">
        <f t="shared" si="737"/>
        <v>8.5682687881885947E-2</v>
      </c>
      <c r="AG607" s="15">
        <f t="shared" si="738"/>
        <v>2.0701757375151402E-3</v>
      </c>
      <c r="AH607" s="15">
        <f t="shared" si="739"/>
        <v>0.39547474597123466</v>
      </c>
      <c r="AI607" s="15">
        <f t="shared" si="748"/>
        <v>0.39431336847902698</v>
      </c>
      <c r="AJ607" s="15">
        <f t="shared" si="749"/>
        <v>3.5201307022052278E-3</v>
      </c>
      <c r="AK607" s="15">
        <f t="shared" si="740"/>
        <v>4.3030790708390278E-3</v>
      </c>
      <c r="AL607">
        <f>IF(AL606&gt;0,AL606+1,IF(AND(B607="January",C607&gt;=Personal!$G$28,F607&lt;=100,AL606=0),1,0))</f>
        <v>280</v>
      </c>
      <c r="AM607">
        <f t="shared" si="750"/>
        <v>1</v>
      </c>
    </row>
    <row r="608" spans="1:39" x14ac:dyDescent="0.2">
      <c r="A608">
        <f t="shared" si="741"/>
        <v>604</v>
      </c>
      <c r="B608" t="str">
        <f t="shared" si="761"/>
        <v>May</v>
      </c>
      <c r="C608">
        <f t="shared" si="733"/>
        <v>2073</v>
      </c>
      <c r="D608">
        <f t="shared" si="763"/>
        <v>207305</v>
      </c>
      <c r="E608">
        <f t="shared" ref="E608:F608" si="779">E596+1</f>
        <v>92</v>
      </c>
      <c r="F608">
        <f t="shared" si="779"/>
        <v>90</v>
      </c>
      <c r="G608" s="11">
        <f>G607*IF($B608="January",(1+IF(C608&gt;Personal!$L$18+1,Calculations!$B$14,Calculations!$B$13)),1)</f>
        <v>4885.0955577786408</v>
      </c>
      <c r="H608" s="11">
        <f>IF(AND(Career!$F$15="Yes",$E608=62,$E607=61),G608,H607*IF($B608="January",(1+IF(C608&gt;Personal!$L$18+1,Calculations!$C$14,Calculations!$C$13)),1))</f>
        <v>3640.3100037015743</v>
      </c>
      <c r="I608" s="11">
        <f>H608*(1-'Retiree Assumptions'!$F$8)</f>
        <v>3203.4728032573853</v>
      </c>
      <c r="J608" s="11"/>
      <c r="K608">
        <f>IF(OR(AND(L609=0,L608&gt;0,S608=0,S607&gt;0),AND(L608=0,L607&gt;0,S608&gt;0,S607&gt;0),AND(L597=0,L596&gt;0,S596=0),AND(B608="February",C608&gt;=Personal!$G$28,C608&lt;=Personal!$G$28+5,L607&gt;0),AND(B608="February",MOD(C608-Personal!$G$28,5)=0,L607&gt;0)),K607+1,K607)</f>
        <v>10</v>
      </c>
      <c r="L608">
        <f>IF(AND(C608&gt;=Personal!$G$28,MAX(L$5:L607)&lt;$AO$8,OR(S607&gt;0,S608&gt;0)),L607+1,0)</f>
        <v>0</v>
      </c>
      <c r="M608" t="str">
        <f>IF(AND(C608&gt;=Personal!$G$28,MAX(L$5:L607)&lt;$AO$8,OR(S607&gt;0,S608&gt;0)),L607+1,"")</f>
        <v/>
      </c>
      <c r="N608">
        <f t="shared" si="743"/>
        <v>2073</v>
      </c>
      <c r="O608">
        <f t="shared" si="744"/>
        <v>90</v>
      </c>
      <c r="P608" s="11">
        <f t="shared" si="752"/>
        <v>38441.673639088622</v>
      </c>
      <c r="Q608" s="11">
        <f>$AD608*I608/(Calculations!$C$18^(A608-1+Calculations!$B$1/30))</f>
        <v>219.6470736616794</v>
      </c>
      <c r="R608" s="11">
        <f>IF(Q608=0,0,SUM(Q608:Q$1071)*I608/Q608)</f>
        <v>196586.49801029151</v>
      </c>
      <c r="S608" s="11">
        <f>IF(S607&gt;0,MAX((S607+I608/2)*(Calculations!$C$18-1)+S607-I608,0),IF(AND(Personal!$G$28=Valuation!C608,Personal!$G$28&gt;Valuation!C607),Personal!$G$26,0))</f>
        <v>0</v>
      </c>
      <c r="T608">
        <f t="shared" si="735"/>
        <v>2</v>
      </c>
      <c r="U608" s="11"/>
      <c r="V608" s="121">
        <f>VLOOKUP(E608,Rates2,5)*VLOOKUP(E608,Mort_Imp_Retirees,C608-'Mort Imp Cume'!$C$4+2)</f>
        <v>1.6745631166380108E-2</v>
      </c>
      <c r="W608" s="15">
        <f t="shared" si="745"/>
        <v>0.98325436883361994</v>
      </c>
      <c r="X608" s="121">
        <f>VLOOKUP(F608,Rates2,6)*VLOOKUP(F608,Mort_Imp_Survivors,C608-'Mort Imp Cume'!$C$4+2)</f>
        <v>7.2623271139469429E-3</v>
      </c>
      <c r="Y608" s="15">
        <f t="shared" si="746"/>
        <v>0.99273767288605308</v>
      </c>
      <c r="Z608" s="121">
        <f>VLOOKUP(F608,Rates2,7)*VLOOKUP(F608,Mort_Imp_Survivors,C608-'Mort Imp Cume'!$C$4+2)</f>
        <v>8.5939932619235656E-3</v>
      </c>
      <c r="AA608" s="15">
        <f t="shared" si="747"/>
        <v>0.99140600673807644</v>
      </c>
      <c r="AB608" s="68">
        <f>PRODUCT(W$4:W607)</f>
        <v>0.20669175484753319</v>
      </c>
      <c r="AC608" s="15">
        <f>PRODUCT(Y$4:Y607)</f>
        <v>0.58809627046468882</v>
      </c>
      <c r="AD608" s="15">
        <f>PRODUCT(AA$4:AA607)</f>
        <v>0.3911340584528139</v>
      </c>
      <c r="AE608" s="15">
        <f t="shared" si="736"/>
        <v>0.12155465016163604</v>
      </c>
      <c r="AF608" s="15">
        <f t="shared" si="737"/>
        <v>8.513710468589715E-2</v>
      </c>
      <c r="AG608" s="15">
        <f t="shared" si="738"/>
        <v>2.0207268035078744E-3</v>
      </c>
      <c r="AH608" s="15">
        <f t="shared" si="739"/>
        <v>0.39414621440661213</v>
      </c>
      <c r="AI608" s="15">
        <f t="shared" si="748"/>
        <v>0.39916203074585466</v>
      </c>
      <c r="AJ608" s="15">
        <f t="shared" si="749"/>
        <v>3.4611838918086487E-3</v>
      </c>
      <c r="AK608" s="15">
        <f t="shared" si="740"/>
        <v>4.2700595425182904E-3</v>
      </c>
      <c r="AL608">
        <f>IF(AL607&gt;0,AL607+1,IF(AND(B608="January",C608&gt;=Personal!$G$28,F608&lt;=100,AL607=0),1,0))</f>
        <v>281</v>
      </c>
      <c r="AM608">
        <f t="shared" si="750"/>
        <v>1</v>
      </c>
    </row>
    <row r="609" spans="1:39" x14ac:dyDescent="0.2">
      <c r="A609">
        <f t="shared" si="741"/>
        <v>605</v>
      </c>
      <c r="B609" t="str">
        <f t="shared" si="761"/>
        <v>June</v>
      </c>
      <c r="C609">
        <f t="shared" si="733"/>
        <v>2073</v>
      </c>
      <c r="D609">
        <f t="shared" si="763"/>
        <v>207306</v>
      </c>
      <c r="E609">
        <f t="shared" ref="E609:F609" si="780">E597+1</f>
        <v>92</v>
      </c>
      <c r="F609">
        <f t="shared" si="780"/>
        <v>90</v>
      </c>
      <c r="G609" s="11">
        <f>G608*IF($B609="January",(1+IF(C609&gt;Personal!$L$18+1,Calculations!$B$14,Calculations!$B$13)),1)</f>
        <v>4885.0955577786408</v>
      </c>
      <c r="H609" s="11">
        <f>IF(AND(Career!$F$15="Yes",$E609=62,$E608=61),G609,H608*IF($B609="January",(1+IF(C609&gt;Personal!$L$18+1,Calculations!$C$14,Calculations!$C$13)),1))</f>
        <v>3640.3100037015743</v>
      </c>
      <c r="I609" s="11">
        <f>H609*(1-'Retiree Assumptions'!$F$8)</f>
        <v>3203.4728032573853</v>
      </c>
      <c r="J609" s="11"/>
      <c r="K609">
        <f>IF(OR(AND(L610=0,L609&gt;0,S609=0,S608&gt;0),AND(L609=0,L608&gt;0,S609&gt;0,S608&gt;0),AND(L598=0,L597&gt;0,S597=0),AND(B609="February",C609&gt;=Personal!$G$28,C609&lt;=Personal!$G$28+5,L608&gt;0),AND(B609="February",MOD(C609-Personal!$G$28,5)=0,L608&gt;0)),K608+1,K608)</f>
        <v>10</v>
      </c>
      <c r="L609">
        <f>IF(AND(C609&gt;=Personal!$G$28,MAX(L$5:L608)&lt;$AO$8,OR(S608&gt;0,S609&gt;0)),L608+1,0)</f>
        <v>0</v>
      </c>
      <c r="M609" t="str">
        <f>IF(AND(C609&gt;=Personal!$G$28,MAX(L$5:L608)&lt;$AO$8,OR(S608&gt;0,S609&gt;0)),L608+1,"")</f>
        <v/>
      </c>
      <c r="N609">
        <f t="shared" si="743"/>
        <v>2073</v>
      </c>
      <c r="O609">
        <f t="shared" si="744"/>
        <v>90</v>
      </c>
      <c r="P609" s="11">
        <f t="shared" si="752"/>
        <v>38441.673639088622</v>
      </c>
      <c r="Q609" s="11">
        <f>$AD609*I609/(Calculations!$C$18^(A609-1+Calculations!$B$1/30))</f>
        <v>217.13255638656858</v>
      </c>
      <c r="R609" s="11">
        <f>IF(Q609=0,0,SUM(Q609:Q$1071)*I609/Q609)</f>
        <v>195622.50953719864</v>
      </c>
      <c r="S609" s="11">
        <f>IF(S608&gt;0,MAX((S608+I609/2)*(Calculations!$C$18-1)+S608-I609,0),IF(AND(Personal!$G$28=Valuation!C609,Personal!$G$28&gt;Valuation!C608),Personal!$G$26,0))</f>
        <v>0</v>
      </c>
      <c r="T609">
        <f t="shared" si="735"/>
        <v>2</v>
      </c>
      <c r="U609" s="11"/>
      <c r="V609" s="121">
        <f>VLOOKUP(E609,Rates2,5)*VLOOKUP(E609,Mort_Imp_Retirees,C609-'Mort Imp Cume'!$C$4+2)</f>
        <v>1.6745631166380108E-2</v>
      </c>
      <c r="W609" s="15">
        <f t="shared" si="745"/>
        <v>0.98325436883361994</v>
      </c>
      <c r="X609" s="121">
        <f>VLOOKUP(F609,Rates2,6)*VLOOKUP(F609,Mort_Imp_Survivors,C609-'Mort Imp Cume'!$C$4+2)</f>
        <v>7.2623271139469429E-3</v>
      </c>
      <c r="Y609" s="15">
        <f t="shared" si="746"/>
        <v>0.99273767288605308</v>
      </c>
      <c r="Z609" s="121">
        <f>VLOOKUP(F609,Rates2,7)*VLOOKUP(F609,Mort_Imp_Survivors,C609-'Mort Imp Cume'!$C$4+2)</f>
        <v>8.5939932619235656E-3</v>
      </c>
      <c r="AA609" s="15">
        <f t="shared" si="747"/>
        <v>0.99140600673807644</v>
      </c>
      <c r="AB609" s="68">
        <f>PRODUCT(W$4:W608)</f>
        <v>0.20323057095572455</v>
      </c>
      <c r="AC609" s="15">
        <f>PRODUCT(Y$4:Y608)</f>
        <v>0.58382532297408207</v>
      </c>
      <c r="AD609" s="15">
        <f>PRODUCT(AA$4:AA608)</f>
        <v>0.38777265498996161</v>
      </c>
      <c r="AE609" s="15">
        <f t="shared" si="736"/>
        <v>0.11865115372643299</v>
      </c>
      <c r="AF609" s="15">
        <f t="shared" si="737"/>
        <v>8.4579417229291562E-2</v>
      </c>
      <c r="AG609" s="15">
        <f t="shared" si="738"/>
        <v>1.9724590238490748E-3</v>
      </c>
      <c r="AH609" s="15">
        <f t="shared" si="739"/>
        <v>0.39277965129929693</v>
      </c>
      <c r="AI609" s="15">
        <f t="shared" si="748"/>
        <v>0.40398977774497857</v>
      </c>
      <c r="AJ609" s="15">
        <f t="shared" si="749"/>
        <v>3.4032241829574051E-3</v>
      </c>
      <c r="AK609" s="15">
        <f t="shared" si="740"/>
        <v>4.2372291674954068E-3</v>
      </c>
      <c r="AL609">
        <f>IF(AL608&gt;0,AL608+1,IF(AND(B609="January",C609&gt;=Personal!$G$28,F609&lt;=100,AL608=0),1,0))</f>
        <v>282</v>
      </c>
      <c r="AM609">
        <f t="shared" si="750"/>
        <v>1</v>
      </c>
    </row>
    <row r="610" spans="1:39" x14ac:dyDescent="0.2">
      <c r="A610">
        <f t="shared" si="741"/>
        <v>606</v>
      </c>
      <c r="B610" t="str">
        <f t="shared" si="761"/>
        <v>July</v>
      </c>
      <c r="C610">
        <f t="shared" si="733"/>
        <v>2073</v>
      </c>
      <c r="D610">
        <f t="shared" si="763"/>
        <v>207307</v>
      </c>
      <c r="E610">
        <f t="shared" ref="E610:F610" si="781">E598+1</f>
        <v>92</v>
      </c>
      <c r="F610">
        <f t="shared" si="781"/>
        <v>90</v>
      </c>
      <c r="G610" s="11">
        <f>G609*IF($B610="January",(1+IF(C610&gt;Personal!$L$18+1,Calculations!$B$14,Calculations!$B$13)),1)</f>
        <v>4885.0955577786408</v>
      </c>
      <c r="H610" s="11">
        <f>IF(AND(Career!$F$15="Yes",$E610=62,$E609=61),G610,H609*IF($B610="January",(1+IF(C610&gt;Personal!$L$18+1,Calculations!$C$14,Calculations!$C$13)),1))</f>
        <v>3640.3100037015743</v>
      </c>
      <c r="I610" s="11">
        <f>H610*(1-'Retiree Assumptions'!$F$8)</f>
        <v>3203.4728032573853</v>
      </c>
      <c r="J610" s="11"/>
      <c r="K610">
        <f>IF(OR(AND(L611=0,L610&gt;0,S610=0,S609&gt;0),AND(L610=0,L609&gt;0,S610&gt;0,S609&gt;0),AND(L599=0,L598&gt;0,S598=0),AND(B610="February",C610&gt;=Personal!$G$28,C610&lt;=Personal!$G$28+5,L609&gt;0),AND(B610="February",MOD(C610-Personal!$G$28,5)=0,L609&gt;0)),K609+1,K609)</f>
        <v>10</v>
      </c>
      <c r="L610">
        <f>IF(AND(C610&gt;=Personal!$G$28,MAX(L$5:L609)&lt;$AO$8,OR(S609&gt;0,S610&gt;0)),L609+1,0)</f>
        <v>0</v>
      </c>
      <c r="M610" t="str">
        <f>IF(AND(C610&gt;=Personal!$G$28,MAX(L$5:L609)&lt;$AO$8,OR(S609&gt;0,S610&gt;0)),L609+1,"")</f>
        <v/>
      </c>
      <c r="N610">
        <f t="shared" si="743"/>
        <v>2073</v>
      </c>
      <c r="O610">
        <f t="shared" si="744"/>
        <v>90</v>
      </c>
      <c r="P610" s="11">
        <f t="shared" si="752"/>
        <v>38441.673639088622</v>
      </c>
      <c r="Q610" s="11">
        <f>$AD610*I610/(Calculations!$C$18^(A610-1+Calculations!$B$1/30))</f>
        <v>214.64682527747135</v>
      </c>
      <c r="R610" s="11">
        <f>IF(Q610=0,0,SUM(Q610:Q$1071)*I610/Q610)</f>
        <v>194647.35753474411</v>
      </c>
      <c r="S610" s="11">
        <f>IF(S609&gt;0,MAX((S609+I610/2)*(Calculations!$C$18-1)+S609-I610,0),IF(AND(Personal!$G$28=Valuation!C610,Personal!$G$28&gt;Valuation!C609),Personal!$G$26,0))</f>
        <v>0</v>
      </c>
      <c r="T610">
        <f t="shared" si="735"/>
        <v>2</v>
      </c>
      <c r="U610" s="11"/>
      <c r="V610" s="121">
        <f>VLOOKUP(E610,Rates2,5)*VLOOKUP(E610,Mort_Imp_Retirees,C610-'Mort Imp Cume'!$C$4+2)</f>
        <v>1.6745631166380108E-2</v>
      </c>
      <c r="W610" s="15">
        <f t="shared" si="745"/>
        <v>0.98325436883361994</v>
      </c>
      <c r="X610" s="121">
        <f>VLOOKUP(F610,Rates2,6)*VLOOKUP(F610,Mort_Imp_Survivors,C610-'Mort Imp Cume'!$C$4+2)</f>
        <v>7.2623271139469429E-3</v>
      </c>
      <c r="Y610" s="15">
        <f t="shared" si="746"/>
        <v>0.99273767288605308</v>
      </c>
      <c r="Z610" s="121">
        <f>VLOOKUP(F610,Rates2,7)*VLOOKUP(F610,Mort_Imp_Survivors,C610-'Mort Imp Cume'!$C$4+2)</f>
        <v>8.5939932619235656E-3</v>
      </c>
      <c r="AA610" s="15">
        <f t="shared" si="747"/>
        <v>0.99140600673807644</v>
      </c>
      <c r="AB610" s="68">
        <f>PRODUCT(W$4:W609)</f>
        <v>0.19982734677276717</v>
      </c>
      <c r="AC610" s="15">
        <f>PRODUCT(Y$4:Y609)</f>
        <v>0.57958539250123853</v>
      </c>
      <c r="AD610" s="15">
        <f>PRODUCT(AA$4:AA609)</f>
        <v>0.38444013940581967</v>
      </c>
      <c r="AE610" s="15">
        <f t="shared" si="736"/>
        <v>0.11581701121177536</v>
      </c>
      <c r="AF610" s="15">
        <f t="shared" si="737"/>
        <v>8.4010335560991814E-2</v>
      </c>
      <c r="AG610" s="15">
        <f t="shared" si="738"/>
        <v>1.9253441850772593E-3</v>
      </c>
      <c r="AH610" s="15">
        <f t="shared" si="739"/>
        <v>0.39137656464645915</v>
      </c>
      <c r="AI610" s="15">
        <f t="shared" si="748"/>
        <v>0.40879608858077371</v>
      </c>
      <c r="AJ610" s="15">
        <f t="shared" si="749"/>
        <v>3.3462350460130956E-3</v>
      </c>
      <c r="AK610" s="15">
        <f t="shared" si="740"/>
        <v>4.204588580226036E-3</v>
      </c>
      <c r="AL610">
        <f>IF(AL609&gt;0,AL609+1,IF(AND(B610="January",C610&gt;=Personal!$G$28,F610&lt;=100,AL609=0),1,0))</f>
        <v>283</v>
      </c>
      <c r="AM610">
        <f t="shared" si="750"/>
        <v>1</v>
      </c>
    </row>
    <row r="611" spans="1:39" x14ac:dyDescent="0.2">
      <c r="A611">
        <f t="shared" si="741"/>
        <v>607</v>
      </c>
      <c r="B611" t="str">
        <f t="shared" si="761"/>
        <v>August</v>
      </c>
      <c r="C611">
        <f t="shared" si="733"/>
        <v>2073</v>
      </c>
      <c r="D611">
        <f t="shared" si="763"/>
        <v>207308</v>
      </c>
      <c r="E611">
        <f t="shared" ref="E611:F611" si="782">E599+1</f>
        <v>92</v>
      </c>
      <c r="F611">
        <f t="shared" si="782"/>
        <v>90</v>
      </c>
      <c r="G611" s="11">
        <f>G610*IF($B611="January",(1+IF(C611&gt;Personal!$L$18+1,Calculations!$B$14,Calculations!$B$13)),1)</f>
        <v>4885.0955577786408</v>
      </c>
      <c r="H611" s="11">
        <f>IF(AND(Career!$F$15="Yes",$E611=62,$E610=61),G611,H610*IF($B611="January",(1+IF(C611&gt;Personal!$L$18+1,Calculations!$C$14,Calculations!$C$13)),1))</f>
        <v>3640.3100037015743</v>
      </c>
      <c r="I611" s="11">
        <f>H611*(1-'Retiree Assumptions'!$F$8)</f>
        <v>3203.4728032573853</v>
      </c>
      <c r="J611" s="11"/>
      <c r="K611">
        <f>IF(OR(AND(L612=0,L611&gt;0,S611=0,S610&gt;0),AND(L611=0,L610&gt;0,S611&gt;0,S610&gt;0),AND(L600=0,L599&gt;0,S599=0),AND(B611="February",C611&gt;=Personal!$G$28,C611&lt;=Personal!$G$28+5,L610&gt;0),AND(B611="February",MOD(C611-Personal!$G$28,5)=0,L610&gt;0)),K610+1,K610)</f>
        <v>10</v>
      </c>
      <c r="L611">
        <f>IF(AND(C611&gt;=Personal!$G$28,MAX(L$5:L610)&lt;$AO$8,OR(S610&gt;0,S611&gt;0)),L610+1,0)</f>
        <v>0</v>
      </c>
      <c r="M611" t="str">
        <f>IF(AND(C611&gt;=Personal!$G$28,MAX(L$5:L610)&lt;$AO$8,OR(S610&gt;0,S611&gt;0)),L610+1,"")</f>
        <v/>
      </c>
      <c r="N611">
        <f t="shared" si="743"/>
        <v>2073</v>
      </c>
      <c r="O611">
        <f t="shared" si="744"/>
        <v>90</v>
      </c>
      <c r="P611" s="11">
        <f t="shared" si="752"/>
        <v>38441.673639088622</v>
      </c>
      <c r="Q611" s="11">
        <f>$AD611*I611/(Calculations!$C$18^(A611-1+Calculations!$B$1/30))</f>
        <v>212.18955079067695</v>
      </c>
      <c r="R611" s="11">
        <f>IF(Q611=0,0,SUM(Q611:Q$1071)*I611/Q611)</f>
        <v>193660.91272297138</v>
      </c>
      <c r="S611" s="11">
        <f>IF(S610&gt;0,MAX((S610+I611/2)*(Calculations!$C$18-1)+S610-I611,0),IF(AND(Personal!$G$28=Valuation!C611,Personal!$G$28&gt;Valuation!C610),Personal!$G$26,0))</f>
        <v>0</v>
      </c>
      <c r="T611">
        <f t="shared" si="735"/>
        <v>2</v>
      </c>
      <c r="U611" s="11"/>
      <c r="V611" s="121">
        <f>VLOOKUP(E611,Rates2,5)*VLOOKUP(E611,Mort_Imp_Retirees,C611-'Mort Imp Cume'!$C$4+2)</f>
        <v>1.6745631166380108E-2</v>
      </c>
      <c r="W611" s="15">
        <f t="shared" si="745"/>
        <v>0.98325436883361994</v>
      </c>
      <c r="X611" s="121">
        <f>VLOOKUP(F611,Rates2,6)*VLOOKUP(F611,Mort_Imp_Survivors,C611-'Mort Imp Cume'!$C$4+2)</f>
        <v>7.2623271139469429E-3</v>
      </c>
      <c r="Y611" s="15">
        <f t="shared" si="746"/>
        <v>0.99273767288605308</v>
      </c>
      <c r="Z611" s="121">
        <f>VLOOKUP(F611,Rates2,7)*VLOOKUP(F611,Mort_Imp_Survivors,C611-'Mort Imp Cume'!$C$4+2)</f>
        <v>8.5939932619235656E-3</v>
      </c>
      <c r="AA611" s="15">
        <f t="shared" si="747"/>
        <v>0.99140600673807644</v>
      </c>
      <c r="AB611" s="68">
        <f>PRODUCT(W$4:W610)</f>
        <v>0.19648111172675409</v>
      </c>
      <c r="AC611" s="15">
        <f>PRODUCT(Y$4:Y610)</f>
        <v>0.57537625379042923</v>
      </c>
      <c r="AD611" s="15">
        <f>PRODUCT(AA$4:AA610)</f>
        <v>0.3811362634381531</v>
      </c>
      <c r="AE611" s="15">
        <f t="shared" si="736"/>
        <v>0.11305056600591853</v>
      </c>
      <c r="AF611" s="15">
        <f t="shared" si="737"/>
        <v>8.3430545720835553E-2</v>
      </c>
      <c r="AG611" s="15">
        <f t="shared" si="738"/>
        <v>1.8793547476474515E-3</v>
      </c>
      <c r="AH611" s="15">
        <f t="shared" si="739"/>
        <v>0.38993842127208994</v>
      </c>
      <c r="AI611" s="15">
        <f t="shared" si="748"/>
        <v>0.41358046700115597</v>
      </c>
      <c r="AJ611" s="15">
        <f t="shared" si="749"/>
        <v>3.2902002281365453E-3</v>
      </c>
      <c r="AK611" s="15">
        <f t="shared" si="740"/>
        <v>4.1721383557292843E-3</v>
      </c>
      <c r="AL611">
        <f>IF(AL610&gt;0,AL610+1,IF(AND(B611="January",C611&gt;=Personal!$G$28,F611&lt;=100,AL610=0),1,0))</f>
        <v>284</v>
      </c>
      <c r="AM611">
        <f t="shared" si="750"/>
        <v>1</v>
      </c>
    </row>
    <row r="612" spans="1:39" x14ac:dyDescent="0.2">
      <c r="A612">
        <f t="shared" si="741"/>
        <v>608</v>
      </c>
      <c r="B612" t="str">
        <f t="shared" si="761"/>
        <v>September</v>
      </c>
      <c r="C612">
        <f t="shared" si="733"/>
        <v>2073</v>
      </c>
      <c r="D612">
        <f t="shared" si="763"/>
        <v>207309</v>
      </c>
      <c r="E612">
        <f t="shared" ref="E612:F612" si="783">E600+1</f>
        <v>92</v>
      </c>
      <c r="F612">
        <f t="shared" si="783"/>
        <v>90</v>
      </c>
      <c r="G612" s="11">
        <f>G611*IF($B612="January",(1+IF(C612&gt;Personal!$L$18+1,Calculations!$B$14,Calculations!$B$13)),1)</f>
        <v>4885.0955577786408</v>
      </c>
      <c r="H612" s="11">
        <f>IF(AND(Career!$F$15="Yes",$E612=62,$E611=61),G612,H611*IF($B612="January",(1+IF(C612&gt;Personal!$L$18+1,Calculations!$C$14,Calculations!$C$13)),1))</f>
        <v>3640.3100037015743</v>
      </c>
      <c r="I612" s="11">
        <f>H612*(1-'Retiree Assumptions'!$F$8)</f>
        <v>3203.4728032573853</v>
      </c>
      <c r="J612" s="11"/>
      <c r="K612">
        <f>IF(OR(AND(L613=0,L612&gt;0,S612=0,S611&gt;0),AND(L612=0,L611&gt;0,S612&gt;0,S611&gt;0),AND(L601=0,L600&gt;0,S600=0),AND(B612="February",C612&gt;=Personal!$G$28,C612&lt;=Personal!$G$28+5,L611&gt;0),AND(B612="February",MOD(C612-Personal!$G$28,5)=0,L611&gt;0)),K611+1,K611)</f>
        <v>10</v>
      </c>
      <c r="L612">
        <f>IF(AND(C612&gt;=Personal!$G$28,MAX(L$5:L611)&lt;$AO$8,OR(S611&gt;0,S612&gt;0)),L611+1,0)</f>
        <v>0</v>
      </c>
      <c r="M612" t="str">
        <f>IF(AND(C612&gt;=Personal!$G$28,MAX(L$5:L611)&lt;$AO$8,OR(S611&gt;0,S612&gt;0)),L611+1,"")</f>
        <v/>
      </c>
      <c r="N612">
        <f t="shared" si="743"/>
        <v>2073</v>
      </c>
      <c r="O612">
        <f t="shared" si="744"/>
        <v>90</v>
      </c>
      <c r="P612" s="11">
        <f t="shared" si="752"/>
        <v>38441.673639088622</v>
      </c>
      <c r="Q612" s="11">
        <f>$AD612*I612/(Calculations!$C$18^(A612-1+Calculations!$B$1/30))</f>
        <v>209.76040715508734</v>
      </c>
      <c r="R612" s="11">
        <f>IF(Q612=0,0,SUM(Q612:Q$1071)*I612/Q612)</f>
        <v>192663.04432478934</v>
      </c>
      <c r="S612" s="11">
        <f>IF(S611&gt;0,MAX((S611+I612/2)*(Calculations!$C$18-1)+S611-I612,0),IF(AND(Personal!$G$28=Valuation!C612,Personal!$G$28&gt;Valuation!C611),Personal!$G$26,0))</f>
        <v>0</v>
      </c>
      <c r="T612">
        <f t="shared" si="735"/>
        <v>2</v>
      </c>
      <c r="U612" s="11"/>
      <c r="V612" s="121">
        <f>VLOOKUP(E612,Rates2,5)*VLOOKUP(E612,Mort_Imp_Retirees,C612-'Mort Imp Cume'!$C$4+2)</f>
        <v>1.6745631166380108E-2</v>
      </c>
      <c r="W612" s="15">
        <f t="shared" si="745"/>
        <v>0.98325436883361994</v>
      </c>
      <c r="X612" s="121">
        <f>VLOOKUP(F612,Rates2,6)*VLOOKUP(F612,Mort_Imp_Survivors,C612-'Mort Imp Cume'!$C$4+2)</f>
        <v>7.2623271139469429E-3</v>
      </c>
      <c r="Y612" s="15">
        <f t="shared" si="746"/>
        <v>0.99273767288605308</v>
      </c>
      <c r="Z612" s="121">
        <f>VLOOKUP(F612,Rates2,7)*VLOOKUP(F612,Mort_Imp_Survivors,C612-'Mort Imp Cume'!$C$4+2)</f>
        <v>8.5939932619235656E-3</v>
      </c>
      <c r="AA612" s="15">
        <f t="shared" si="747"/>
        <v>0.99140600673807644</v>
      </c>
      <c r="AB612" s="68">
        <f>PRODUCT(W$4:W611)</f>
        <v>0.19319091149861756</v>
      </c>
      <c r="AC612" s="15">
        <f>PRODUCT(Y$4:Y611)</f>
        <v>0.57119768322180575</v>
      </c>
      <c r="AD612" s="15">
        <f>PRODUCT(AA$4:AA611)</f>
        <v>0.3778607809582909</v>
      </c>
      <c r="AE612" s="15">
        <f t="shared" si="736"/>
        <v>0.11035020106751926</v>
      </c>
      <c r="AF612" s="15">
        <f t="shared" si="737"/>
        <v>8.2840710431098294E-2</v>
      </c>
      <c r="AG612" s="15">
        <f t="shared" si="738"/>
        <v>1.8344638298337741E-3</v>
      </c>
      <c r="AH612" s="15">
        <f t="shared" si="739"/>
        <v>0.38846664785475993</v>
      </c>
      <c r="AI612" s="15">
        <f t="shared" si="748"/>
        <v>0.41834244064662252</v>
      </c>
      <c r="AJ612" s="15">
        <f t="shared" si="749"/>
        <v>3.2351037486526312E-3</v>
      </c>
      <c r="AK612" s="15">
        <f t="shared" si="740"/>
        <v>4.1398790113879834E-3</v>
      </c>
      <c r="AL612">
        <f>IF(AL611&gt;0,AL611+1,IF(AND(B612="January",C612&gt;=Personal!$G$28,F612&lt;=100,AL611=0),1,0))</f>
        <v>285</v>
      </c>
      <c r="AM612">
        <f t="shared" si="750"/>
        <v>1</v>
      </c>
    </row>
    <row r="613" spans="1:39" x14ac:dyDescent="0.2">
      <c r="A613">
        <f t="shared" si="741"/>
        <v>609</v>
      </c>
      <c r="B613" t="str">
        <f t="shared" si="761"/>
        <v>October</v>
      </c>
      <c r="C613">
        <f t="shared" si="733"/>
        <v>2073</v>
      </c>
      <c r="D613">
        <f t="shared" si="763"/>
        <v>207310</v>
      </c>
      <c r="E613">
        <f t="shared" ref="E613:F613" si="784">E601+1</f>
        <v>92</v>
      </c>
      <c r="F613">
        <f t="shared" si="784"/>
        <v>90</v>
      </c>
      <c r="G613" s="11">
        <f>G612*IF($B613="January",(1+IF(C613&gt;Personal!$L$18+1,Calculations!$B$14,Calculations!$B$13)),1)</f>
        <v>4885.0955577786408</v>
      </c>
      <c r="H613" s="11">
        <f>IF(AND(Career!$F$15="Yes",$E613=62,$E612=61),G613,H612*IF($B613="January",(1+IF(C613&gt;Personal!$L$18+1,Calculations!$C$14,Calculations!$C$13)),1))</f>
        <v>3640.3100037015743</v>
      </c>
      <c r="I613" s="11">
        <f>H613*(1-'Retiree Assumptions'!$F$8)</f>
        <v>3203.4728032573853</v>
      </c>
      <c r="J613" s="11"/>
      <c r="K613">
        <f>IF(OR(AND(L614=0,L613&gt;0,S613=0,S612&gt;0),AND(L613=0,L612&gt;0,S613&gt;0,S612&gt;0),AND(L602=0,L601&gt;0,S601=0),AND(B613="February",C613&gt;=Personal!$G$28,C613&lt;=Personal!$G$28+5,L612&gt;0),AND(B613="February",MOD(C613-Personal!$G$28,5)=0,L612&gt;0)),K612+1,K612)</f>
        <v>10</v>
      </c>
      <c r="L613">
        <f>IF(AND(C613&gt;=Personal!$G$28,MAX(L$5:L612)&lt;$AO$8,OR(S612&gt;0,S613&gt;0)),L612+1,0)</f>
        <v>0</v>
      </c>
      <c r="M613" t="str">
        <f>IF(AND(C613&gt;=Personal!$G$28,MAX(L$5:L612)&lt;$AO$8,OR(S612&gt;0,S613&gt;0)),L612+1,"")</f>
        <v/>
      </c>
      <c r="N613">
        <f t="shared" si="743"/>
        <v>2073</v>
      </c>
      <c r="O613">
        <f t="shared" si="744"/>
        <v>90</v>
      </c>
      <c r="P613" s="11">
        <f t="shared" si="752"/>
        <v>38441.673639088622</v>
      </c>
      <c r="Q613" s="11">
        <f>$AD613*I613/(Calculations!$C$18^(A613-1+Calculations!$B$1/30))</f>
        <v>207.35907232902827</v>
      </c>
      <c r="R613" s="11">
        <f>IF(Q613=0,0,SUM(Q613:Q$1071)*I613/Q613)</f>
        <v>191653.62004863468</v>
      </c>
      <c r="S613" s="11">
        <f>IF(S612&gt;0,MAX((S612+I613/2)*(Calculations!$C$18-1)+S612-I613,0),IF(AND(Personal!$G$28=Valuation!C613,Personal!$G$28&gt;Valuation!C612),Personal!$G$26,0))</f>
        <v>0</v>
      </c>
      <c r="T613">
        <f t="shared" si="735"/>
        <v>2</v>
      </c>
      <c r="U613" s="11"/>
      <c r="V613" s="121">
        <f>VLOOKUP(E613,Rates2,5)*VLOOKUP(E613,Mort_Imp_Retirees,C613-'Mort Imp Cume'!$C$4+2)</f>
        <v>1.6745631166380108E-2</v>
      </c>
      <c r="W613" s="15">
        <f t="shared" si="745"/>
        <v>0.98325436883361994</v>
      </c>
      <c r="X613" s="121">
        <f>VLOOKUP(F613,Rates2,6)*VLOOKUP(F613,Mort_Imp_Survivors,C613-'Mort Imp Cume'!$C$4+2)</f>
        <v>7.2623271139469429E-3</v>
      </c>
      <c r="Y613" s="15">
        <f t="shared" si="746"/>
        <v>0.99273767288605308</v>
      </c>
      <c r="Z613" s="121">
        <f>VLOOKUP(F613,Rates2,7)*VLOOKUP(F613,Mort_Imp_Survivors,C613-'Mort Imp Cume'!$C$4+2)</f>
        <v>8.5939932619235656E-3</v>
      </c>
      <c r="AA613" s="15">
        <f t="shared" si="747"/>
        <v>0.99140600673807644</v>
      </c>
      <c r="AB613" s="68">
        <f>PRODUCT(W$4:W612)</f>
        <v>0.18995580774996493</v>
      </c>
      <c r="AC613" s="15">
        <f>PRODUCT(Y$4:Y612)</f>
        <v>0.5670494587995204</v>
      </c>
      <c r="AD613" s="15">
        <f>PRODUCT(AA$4:AA612)</f>
        <v>0.37461344795279017</v>
      </c>
      <c r="AE613" s="15">
        <f t="shared" si="736"/>
        <v>0.10771433798044336</v>
      </c>
      <c r="AF613" s="15">
        <f t="shared" si="737"/>
        <v>8.2241469769521569E-2</v>
      </c>
      <c r="AG613" s="15">
        <f t="shared" si="738"/>
        <v>1.7906451920165567E-3</v>
      </c>
      <c r="AH613" s="15">
        <f t="shared" si="739"/>
        <v>0.38696263193044783</v>
      </c>
      <c r="AI613" s="15">
        <f t="shared" si="748"/>
        <v>0.42308156031958716</v>
      </c>
      <c r="AJ613" s="15">
        <f t="shared" si="749"/>
        <v>3.1809298944927207E-3</v>
      </c>
      <c r="AK613" s="15">
        <f t="shared" si="740"/>
        <v>4.107811008702696E-3</v>
      </c>
      <c r="AL613">
        <f>IF(AL612&gt;0,AL612+1,IF(AND(B613="January",C613&gt;=Personal!$G$28,F613&lt;=100,AL612=0),1,0))</f>
        <v>286</v>
      </c>
      <c r="AM613">
        <f t="shared" si="750"/>
        <v>1</v>
      </c>
    </row>
    <row r="614" spans="1:39" x14ac:dyDescent="0.2">
      <c r="A614">
        <f t="shared" si="741"/>
        <v>610</v>
      </c>
      <c r="B614" t="str">
        <f t="shared" si="761"/>
        <v>November</v>
      </c>
      <c r="C614">
        <f t="shared" si="733"/>
        <v>2073</v>
      </c>
      <c r="D614">
        <f t="shared" si="763"/>
        <v>207311</v>
      </c>
      <c r="E614">
        <f t="shared" ref="E614:F614" si="785">E602+1</f>
        <v>92</v>
      </c>
      <c r="F614">
        <f t="shared" si="785"/>
        <v>90</v>
      </c>
      <c r="G614" s="11">
        <f>G613*IF($B614="January",(1+IF(C614&gt;Personal!$L$18+1,Calculations!$B$14,Calculations!$B$13)),1)</f>
        <v>4885.0955577786408</v>
      </c>
      <c r="H614" s="11">
        <f>IF(AND(Career!$F$15="Yes",$E614=62,$E613=61),G614,H613*IF($B614="January",(1+IF(C614&gt;Personal!$L$18+1,Calculations!$C$14,Calculations!$C$13)),1))</f>
        <v>3640.3100037015743</v>
      </c>
      <c r="I614" s="11">
        <f>H614*(1-'Retiree Assumptions'!$F$8)</f>
        <v>3203.4728032573853</v>
      </c>
      <c r="J614" s="11"/>
      <c r="K614">
        <f>IF(OR(AND(L615=0,L614&gt;0,S614=0,S613&gt;0),AND(L614=0,L613&gt;0,S614&gt;0,S613&gt;0),AND(L603=0,L602&gt;0,S602=0),AND(B614="February",C614&gt;=Personal!$G$28,C614&lt;=Personal!$G$28+5,L613&gt;0),AND(B614="February",MOD(C614-Personal!$G$28,5)=0,L613&gt;0)),K613+1,K613)</f>
        <v>10</v>
      </c>
      <c r="L614">
        <f>IF(AND(C614&gt;=Personal!$G$28,MAX(L$5:L613)&lt;$AO$8,OR(S613&gt;0,S614&gt;0)),L613+1,0)</f>
        <v>0</v>
      </c>
      <c r="M614" t="str">
        <f>IF(AND(C614&gt;=Personal!$G$28,MAX(L$5:L613)&lt;$AO$8,OR(S613&gt;0,S614&gt;0)),L613+1,"")</f>
        <v/>
      </c>
      <c r="N614">
        <f t="shared" si="743"/>
        <v>2073</v>
      </c>
      <c r="O614">
        <f t="shared" si="744"/>
        <v>90</v>
      </c>
      <c r="P614" s="11">
        <f t="shared" si="752"/>
        <v>38441.673639088622</v>
      </c>
      <c r="Q614" s="11">
        <f>$AD614*I614/(Calculations!$C$18^(A614-1+Calculations!$B$1/30))</f>
        <v>204.98522795755528</v>
      </c>
      <c r="R614" s="11">
        <f>IF(Q614=0,0,SUM(Q614:Q$1071)*I614/Q614)</f>
        <v>190632.50607093287</v>
      </c>
      <c r="S614" s="11">
        <f>IF(S613&gt;0,MAX((S613+I614/2)*(Calculations!$C$18-1)+S613-I614,0),IF(AND(Personal!$G$28=Valuation!C614,Personal!$G$28&gt;Valuation!C613),Personal!$G$26,0))</f>
        <v>0</v>
      </c>
      <c r="T614">
        <f t="shared" si="735"/>
        <v>2</v>
      </c>
      <c r="U614" s="11"/>
      <c r="V614" s="121">
        <f>VLOOKUP(E614,Rates2,5)*VLOOKUP(E614,Mort_Imp_Retirees,C614-'Mort Imp Cume'!$C$4+2)</f>
        <v>1.6745631166380108E-2</v>
      </c>
      <c r="W614" s="15">
        <f t="shared" si="745"/>
        <v>0.98325436883361994</v>
      </c>
      <c r="X614" s="121">
        <f>VLOOKUP(F614,Rates2,6)*VLOOKUP(F614,Mort_Imp_Survivors,C614-'Mort Imp Cume'!$C$4+2)</f>
        <v>7.2623271139469429E-3</v>
      </c>
      <c r="Y614" s="15">
        <f t="shared" si="746"/>
        <v>0.99273767288605308</v>
      </c>
      <c r="Z614" s="121">
        <f>VLOOKUP(F614,Rates2,7)*VLOOKUP(F614,Mort_Imp_Survivors,C614-'Mort Imp Cume'!$C$4+2)</f>
        <v>8.5939932619235656E-3</v>
      </c>
      <c r="AA614" s="15">
        <f t="shared" si="747"/>
        <v>0.99140600673807644</v>
      </c>
      <c r="AB614" s="68">
        <f>PRODUCT(W$4:W613)</f>
        <v>0.18677487785547223</v>
      </c>
      <c r="AC614" s="15">
        <f>PRODUCT(Y$4:Y613)</f>
        <v>0.56293136013993172</v>
      </c>
      <c r="AD614" s="15">
        <f>PRODUCT(AA$4:AA613)</f>
        <v>0.37139402250525794</v>
      </c>
      <c r="AE614" s="15">
        <f t="shared" si="736"/>
        <v>0.1051414360311506</v>
      </c>
      <c r="AF614" s="15">
        <f t="shared" si="737"/>
        <v>8.1633441824321626E-2</v>
      </c>
      <c r="AG614" s="15">
        <f t="shared" si="738"/>
        <v>1.7478732213447642E-3</v>
      </c>
      <c r="AH614" s="15">
        <f t="shared" si="739"/>
        <v>0.38542772287103788</v>
      </c>
      <c r="AI614" s="15">
        <f t="shared" si="748"/>
        <v>0.42779739927348992</v>
      </c>
      <c r="AJ614" s="15">
        <f t="shared" si="749"/>
        <v>3.1276632157134338E-3</v>
      </c>
      <c r="AK614" s="15">
        <f t="shared" si="740"/>
        <v>4.0759347550005862E-3</v>
      </c>
      <c r="AL614">
        <f>IF(AL613&gt;0,AL613+1,IF(AND(B614="January",C614&gt;=Personal!$G$28,F614&lt;=100,AL613=0),1,0))</f>
        <v>287</v>
      </c>
      <c r="AM614">
        <f t="shared" si="750"/>
        <v>1</v>
      </c>
    </row>
    <row r="615" spans="1:39" x14ac:dyDescent="0.2">
      <c r="A615">
        <f t="shared" si="741"/>
        <v>611</v>
      </c>
      <c r="B615" t="str">
        <f t="shared" si="761"/>
        <v>December</v>
      </c>
      <c r="C615">
        <f t="shared" si="733"/>
        <v>2073</v>
      </c>
      <c r="D615">
        <f t="shared" si="763"/>
        <v>207312</v>
      </c>
      <c r="E615">
        <f t="shared" ref="E615:F615" si="786">E603+1</f>
        <v>92</v>
      </c>
      <c r="F615">
        <f t="shared" si="786"/>
        <v>90</v>
      </c>
      <c r="G615" s="11">
        <f>G614*IF($B615="January",(1+IF(C615&gt;Personal!$L$18+1,Calculations!$B$14,Calculations!$B$13)),1)</f>
        <v>4885.0955577786408</v>
      </c>
      <c r="H615" s="11">
        <f>IF(AND(Career!$F$15="Yes",$E615=62,$E614=61),G615,H614*IF($B615="January",(1+IF(C615&gt;Personal!$L$18+1,Calculations!$C$14,Calculations!$C$13)),1))</f>
        <v>3640.3100037015743</v>
      </c>
      <c r="I615" s="11">
        <f>H615*(1-'Retiree Assumptions'!$F$8)</f>
        <v>3203.4728032573853</v>
      </c>
      <c r="J615" s="11"/>
      <c r="K615">
        <f>IF(OR(AND(L616=0,L615&gt;0,S615=0,S614&gt;0),AND(L615=0,L614&gt;0,S615&gt;0,S614&gt;0),AND(L604=0,L603&gt;0,S603=0),AND(B615="February",C615&gt;=Personal!$G$28,C615&lt;=Personal!$G$28+5,L614&gt;0),AND(B615="February",MOD(C615-Personal!$G$28,5)=0,L614&gt;0)),K614+1,K614)</f>
        <v>10</v>
      </c>
      <c r="L615">
        <f>IF(AND(C615&gt;=Personal!$G$28,MAX(L$5:L614)&lt;$AO$8,OR(S614&gt;0,S615&gt;0)),L614+1,0)</f>
        <v>0</v>
      </c>
      <c r="M615" t="str">
        <f>IF(AND(C615&gt;=Personal!$G$28,MAX(L$5:L614)&lt;$AO$8,OR(S614&gt;0,S615&gt;0)),L614+1,"")</f>
        <v/>
      </c>
      <c r="N615">
        <f t="shared" si="743"/>
        <v>2073</v>
      </c>
      <c r="O615">
        <f t="shared" si="744"/>
        <v>90</v>
      </c>
      <c r="P615" s="11">
        <f t="shared" si="752"/>
        <v>38441.673639088622</v>
      </c>
      <c r="Q615" s="11">
        <f>$AD615*I615/(Calculations!$C$18^(A615-1+Calculations!$B$1/30))</f>
        <v>202.63855933024757</v>
      </c>
      <c r="R615" s="11">
        <f>IF(Q615=0,0,SUM(Q615:Q$1071)*I615/Q615)</f>
        <v>189599.56701835745</v>
      </c>
      <c r="S615" s="11">
        <f>IF(S614&gt;0,MAX((S614+I615/2)*(Calculations!$C$18-1)+S614-I615,0),IF(AND(Personal!$G$28=Valuation!C615,Personal!$G$28&gt;Valuation!C614),Personal!$G$26,0))</f>
        <v>0</v>
      </c>
      <c r="T615">
        <f t="shared" si="735"/>
        <v>2</v>
      </c>
      <c r="U615" s="11"/>
      <c r="V615" s="121">
        <f>VLOOKUP(E615,Rates2,5)*VLOOKUP(E615,Mort_Imp_Retirees,C615-'Mort Imp Cume'!$C$4+2)</f>
        <v>1.6745631166380108E-2</v>
      </c>
      <c r="W615" s="15">
        <f t="shared" si="745"/>
        <v>0.98325436883361994</v>
      </c>
      <c r="X615" s="121">
        <f>VLOOKUP(F615,Rates2,6)*VLOOKUP(F615,Mort_Imp_Survivors,C615-'Mort Imp Cume'!$C$4+2)</f>
        <v>7.2623271139469429E-3</v>
      </c>
      <c r="Y615" s="15">
        <f t="shared" si="746"/>
        <v>0.99273767288605308</v>
      </c>
      <c r="Z615" s="121">
        <f>VLOOKUP(F615,Rates2,7)*VLOOKUP(F615,Mort_Imp_Survivors,C615-'Mort Imp Cume'!$C$4+2)</f>
        <v>8.5939932619235656E-3</v>
      </c>
      <c r="AA615" s="15">
        <f t="shared" si="747"/>
        <v>0.99140600673807644</v>
      </c>
      <c r="AB615" s="68">
        <f>PRODUCT(W$4:W614)</f>
        <v>0.1836472146397588</v>
      </c>
      <c r="AC615" s="15">
        <f>PRODUCT(Y$4:Y614)</f>
        <v>0.55884316845989646</v>
      </c>
      <c r="AD615" s="15">
        <f>PRODUCT(AA$4:AA614)</f>
        <v>0.36820226477832907</v>
      </c>
      <c r="AE615" s="15">
        <f t="shared" si="736"/>
        <v>0.10262999130811749</v>
      </c>
      <c r="AF615" s="15">
        <f t="shared" si="737"/>
        <v>8.1017223331641311E-2</v>
      </c>
      <c r="AG615" s="15">
        <f t="shared" si="738"/>
        <v>1.7061229167647824E-3</v>
      </c>
      <c r="AH615" s="15">
        <f t="shared" si="739"/>
        <v>0.38386323283907042</v>
      </c>
      <c r="AI615" s="15">
        <f t="shared" si="748"/>
        <v>0.43248955252117083</v>
      </c>
      <c r="AJ615" s="15">
        <f t="shared" si="749"/>
        <v>3.0752885210904423E-3</v>
      </c>
      <c r="AK615" s="15">
        <f t="shared" si="740"/>
        <v>4.0442506051002487E-3</v>
      </c>
      <c r="AL615">
        <f>IF(AL614&gt;0,AL614+1,IF(AND(B615="January",C615&gt;=Personal!$G$28,F615&lt;=100,AL614=0),1,0))</f>
        <v>288</v>
      </c>
      <c r="AM615">
        <f t="shared" si="750"/>
        <v>1</v>
      </c>
    </row>
    <row r="616" spans="1:39" x14ac:dyDescent="0.2">
      <c r="A616">
        <f t="shared" si="741"/>
        <v>612</v>
      </c>
      <c r="B616" t="str">
        <f t="shared" si="761"/>
        <v>January</v>
      </c>
      <c r="C616">
        <f t="shared" si="733"/>
        <v>2074</v>
      </c>
      <c r="D616">
        <f t="shared" si="763"/>
        <v>207401</v>
      </c>
      <c r="E616">
        <f t="shared" ref="E616:F616" si="787">E604+1</f>
        <v>93</v>
      </c>
      <c r="F616">
        <f t="shared" si="787"/>
        <v>91</v>
      </c>
      <c r="G616" s="11">
        <f>G615*IF($B616="January",(1+IF(C616&gt;Personal!$L$18+1,Calculations!$B$14,Calculations!$B$13)),1)</f>
        <v>5007.2229467231064</v>
      </c>
      <c r="H616" s="11">
        <f>IF(AND(Career!$F$15="Yes",$E616=62,$E615=61),G616,H615*IF($B616="January",(1+IF(C616&gt;Personal!$L$18+1,Calculations!$C$14,Calculations!$C$13)),1))</f>
        <v>3694.9146537570973</v>
      </c>
      <c r="I616" s="11">
        <f>H616*(1-'Retiree Assumptions'!$F$8)</f>
        <v>3251.5248953062455</v>
      </c>
      <c r="J616" s="11"/>
      <c r="K616">
        <f>IF(OR(AND(L617=0,L616&gt;0,S616=0,S615&gt;0),AND(L616=0,L615&gt;0,S616&gt;0,S615&gt;0),AND(L605=0,L604&gt;0,S604=0),AND(B616="February",C616&gt;=Personal!$G$28,C616&lt;=Personal!$G$28+5,L615&gt;0),AND(B616="February",MOD(C616-Personal!$G$28,5)=0,L615&gt;0)),K615+1,K615)</f>
        <v>10</v>
      </c>
      <c r="L616">
        <f>IF(AND(C616&gt;=Personal!$G$28,MAX(L$5:L615)&lt;$AO$8,OR(S615&gt;0,S616&gt;0)),L615+1,0)</f>
        <v>0</v>
      </c>
      <c r="M616" t="str">
        <f>IF(AND(C616&gt;=Personal!$G$28,MAX(L$5:L615)&lt;$AO$8,OR(S615&gt;0,S616&gt;0)),L615+1,"")</f>
        <v/>
      </c>
      <c r="N616">
        <f t="shared" si="743"/>
        <v>2074</v>
      </c>
      <c r="O616">
        <f t="shared" si="744"/>
        <v>91</v>
      </c>
      <c r="P616" s="11">
        <f t="shared" si="752"/>
        <v>39018.298743674946</v>
      </c>
      <c r="Q616" s="11">
        <f>$AD616*I616/(Calculations!$C$18^(A616-1+Calculations!$B$1/30))</f>
        <v>203.32353666957826</v>
      </c>
      <c r="R616" s="11">
        <f>IF(Q616=0,0,SUM(Q616:Q$1071)*I616/Q616)</f>
        <v>188554.66594988224</v>
      </c>
      <c r="S616" s="11">
        <f>IF(S615&gt;0,MAX((S615+I616/2)*(Calculations!$C$18-1)+S615-I616,0),IF(AND(Personal!$G$28=Valuation!C616,Personal!$G$28&gt;Valuation!C615),Personal!$G$26,0))</f>
        <v>0</v>
      </c>
      <c r="T616">
        <f t="shared" si="735"/>
        <v>2</v>
      </c>
      <c r="U616" s="11"/>
      <c r="V616" s="121">
        <f>VLOOKUP(E616,Rates2,5)*VLOOKUP(E616,Mort_Imp_Retirees,C616-'Mort Imp Cume'!$C$4+2)</f>
        <v>1.8723984994435811E-2</v>
      </c>
      <c r="W616" s="15">
        <f t="shared" si="745"/>
        <v>0.98127601500556416</v>
      </c>
      <c r="X616" s="121">
        <f>VLOOKUP(F616,Rates2,6)*VLOOKUP(F616,Mort_Imp_Survivors,C616-'Mort Imp Cume'!$C$4+2)</f>
        <v>8.7558624460615277E-3</v>
      </c>
      <c r="Y616" s="15">
        <f t="shared" si="746"/>
        <v>0.99124413755393848</v>
      </c>
      <c r="Z616" s="121">
        <f>VLOOKUP(F616,Rates2,7)*VLOOKUP(F616,Mort_Imp_Survivors,C616-'Mort Imp Cume'!$C$4+2)</f>
        <v>9.7548199427498882E-3</v>
      </c>
      <c r="AA616" s="15">
        <f t="shared" si="747"/>
        <v>0.99024518005725015</v>
      </c>
      <c r="AB616" s="68">
        <f>PRODUCT(W$4:W615)</f>
        <v>0.18057192611866837</v>
      </c>
      <c r="AC616" s="15">
        <f>PRODUCT(Y$4:Y615)</f>
        <v>0.55478466656514613</v>
      </c>
      <c r="AD616" s="15">
        <f>PRODUCT(AA$4:AA615)</f>
        <v>0.36503793699579912</v>
      </c>
      <c r="AE616" s="15">
        <f t="shared" si="736"/>
        <v>0.10017853582277164</v>
      </c>
      <c r="AF616" s="15">
        <f t="shared" si="737"/>
        <v>8.0393390295896733E-2</v>
      </c>
      <c r="AG616" s="15">
        <f t="shared" si="738"/>
        <v>1.8593176678141211E-3</v>
      </c>
      <c r="AH616" s="15">
        <f t="shared" si="739"/>
        <v>0.38227043771931607</v>
      </c>
      <c r="AI616" s="15">
        <f t="shared" si="748"/>
        <v>0.43715763616201558</v>
      </c>
      <c r="AJ616" s="15">
        <f t="shared" si="749"/>
        <v>3.3810260350623186E-3</v>
      </c>
      <c r="AK616" s="15">
        <f t="shared" si="740"/>
        <v>4.6061287691001492E-3</v>
      </c>
      <c r="AL616">
        <f>IF(AL615&gt;0,AL615+1,IF(AND(B616="January",C616&gt;=Personal!$G$28,F616&lt;=100,AL615=0),1,0))</f>
        <v>289</v>
      </c>
      <c r="AM616">
        <f t="shared" si="750"/>
        <v>1</v>
      </c>
    </row>
    <row r="617" spans="1:39" x14ac:dyDescent="0.2">
      <c r="A617">
        <f t="shared" si="741"/>
        <v>613</v>
      </c>
      <c r="B617" t="str">
        <f t="shared" si="761"/>
        <v>February</v>
      </c>
      <c r="C617">
        <f t="shared" si="733"/>
        <v>2074</v>
      </c>
      <c r="D617">
        <f t="shared" si="763"/>
        <v>207402</v>
      </c>
      <c r="E617">
        <f t="shared" ref="E617:F617" si="788">E605+1</f>
        <v>93</v>
      </c>
      <c r="F617">
        <f t="shared" si="788"/>
        <v>91</v>
      </c>
      <c r="G617" s="11">
        <f>G616*IF($B617="January",(1+IF(C617&gt;Personal!$L$18+1,Calculations!$B$14,Calculations!$B$13)),1)</f>
        <v>5007.2229467231064</v>
      </c>
      <c r="H617" s="11">
        <f>IF(AND(Career!$F$15="Yes",$E617=62,$E616=61),G617,H616*IF($B617="January",(1+IF(C617&gt;Personal!$L$18+1,Calculations!$C$14,Calculations!$C$13)),1))</f>
        <v>3694.9146537570973</v>
      </c>
      <c r="I617" s="11">
        <f>H617*(1-'Retiree Assumptions'!$F$8)</f>
        <v>3251.5248953062455</v>
      </c>
      <c r="J617" s="11"/>
      <c r="K617">
        <f>IF(OR(AND(L618=0,L617&gt;0,S617=0,S616&gt;0),AND(L617=0,L616&gt;0,S617&gt;0,S616&gt;0),AND(L606=0,L605&gt;0,S605=0),AND(B617="February",C617&gt;=Personal!$G$28,C617&lt;=Personal!$G$28+5,L616&gt;0),AND(B617="February",MOD(C617-Personal!$G$28,5)=0,L616&gt;0)),K616+1,K616)</f>
        <v>10</v>
      </c>
      <c r="L617">
        <f>IF(AND(C617&gt;=Personal!$G$28,MAX(L$5:L616)&lt;$AO$8,OR(S616&gt;0,S617&gt;0)),L616+1,0)</f>
        <v>0</v>
      </c>
      <c r="M617" t="str">
        <f>IF(AND(C617&gt;=Personal!$G$28,MAX(L$5:L616)&lt;$AO$8,OR(S616&gt;0,S617&gt;0)),L616+1,"")</f>
        <v/>
      </c>
      <c r="N617">
        <f t="shared" si="743"/>
        <v>2074</v>
      </c>
      <c r="O617">
        <f t="shared" si="744"/>
        <v>91</v>
      </c>
      <c r="P617" s="11">
        <f t="shared" si="752"/>
        <v>39018.298743674946</v>
      </c>
      <c r="Q617" s="11">
        <f>$AD617*I617/(Calculations!$C$18^(A617-1+Calculations!$B$1/30))</f>
        <v>200.76054712849881</v>
      </c>
      <c r="R617" s="11">
        <f>IF(Q617=0,0,SUM(Q617:Q$1071)*I617/Q617)</f>
        <v>187668.795159653</v>
      </c>
      <c r="S617" s="11">
        <f>IF(S616&gt;0,MAX((S616+I617/2)*(Calculations!$C$18-1)+S616-I617,0),IF(AND(Personal!$G$28=Valuation!C617,Personal!$G$28&gt;Valuation!C616),Personal!$G$26,0))</f>
        <v>0</v>
      </c>
      <c r="T617">
        <f t="shared" si="735"/>
        <v>2</v>
      </c>
      <c r="U617" s="11"/>
      <c r="V617" s="121">
        <f>VLOOKUP(E617,Rates2,5)*VLOOKUP(E617,Mort_Imp_Retirees,C617-'Mort Imp Cume'!$C$4+2)</f>
        <v>1.8723984994435811E-2</v>
      </c>
      <c r="W617" s="15">
        <f t="shared" si="745"/>
        <v>0.98127601500556416</v>
      </c>
      <c r="X617" s="121">
        <f>VLOOKUP(F617,Rates2,6)*VLOOKUP(F617,Mort_Imp_Survivors,C617-'Mort Imp Cume'!$C$4+2)</f>
        <v>8.7558624460615277E-3</v>
      </c>
      <c r="Y617" s="15">
        <f t="shared" si="746"/>
        <v>0.99124413755393848</v>
      </c>
      <c r="Z617" s="121">
        <f>VLOOKUP(F617,Rates2,7)*VLOOKUP(F617,Mort_Imp_Survivors,C617-'Mort Imp Cume'!$C$4+2)</f>
        <v>9.7548199427498882E-3</v>
      </c>
      <c r="AA617" s="15">
        <f t="shared" si="747"/>
        <v>0.99024518005725015</v>
      </c>
      <c r="AB617" s="68">
        <f>PRODUCT(W$4:W616)</f>
        <v>0.17719090008360605</v>
      </c>
      <c r="AC617" s="15">
        <f>PRODUCT(Y$4:Y616)</f>
        <v>0.5499270483375176</v>
      </c>
      <c r="AD617" s="15">
        <f>PRODUCT(AA$4:AA616)</f>
        <v>0.36147705764813226</v>
      </c>
      <c r="AE617" s="15">
        <f t="shared" si="736"/>
        <v>9.7442068675245477E-2</v>
      </c>
      <c r="AF617" s="15">
        <f t="shared" si="737"/>
        <v>7.9748831408360574E-2</v>
      </c>
      <c r="AG617" s="15">
        <f t="shared" si="738"/>
        <v>1.8085287271193845E-3</v>
      </c>
      <c r="AH617" s="15">
        <f t="shared" si="739"/>
        <v>0.38040077609774209</v>
      </c>
      <c r="AI617" s="15">
        <f t="shared" si="748"/>
        <v>0.44240832381865186</v>
      </c>
      <c r="AJ617" s="15">
        <f t="shared" si="749"/>
        <v>3.3177197543160148E-3</v>
      </c>
      <c r="AK617" s="15">
        <f t="shared" si="740"/>
        <v>4.5639304266959198E-3</v>
      </c>
      <c r="AL617">
        <f>IF(AL616&gt;0,AL616+1,IF(AND(B617="January",C617&gt;=Personal!$G$28,F617&lt;=100,AL616=0),1,0))</f>
        <v>290</v>
      </c>
      <c r="AM617">
        <f t="shared" si="750"/>
        <v>1</v>
      </c>
    </row>
    <row r="618" spans="1:39" x14ac:dyDescent="0.2">
      <c r="A618">
        <f t="shared" si="741"/>
        <v>614</v>
      </c>
      <c r="B618" t="str">
        <f t="shared" si="761"/>
        <v>March</v>
      </c>
      <c r="C618">
        <f t="shared" si="733"/>
        <v>2074</v>
      </c>
      <c r="D618">
        <f t="shared" si="763"/>
        <v>207403</v>
      </c>
      <c r="E618">
        <f t="shared" ref="E618:F618" si="789">E606+1</f>
        <v>93</v>
      </c>
      <c r="F618">
        <f t="shared" si="789"/>
        <v>91</v>
      </c>
      <c r="G618" s="11">
        <f>G617*IF($B618="January",(1+IF(C618&gt;Personal!$L$18+1,Calculations!$B$14,Calculations!$B$13)),1)</f>
        <v>5007.2229467231064</v>
      </c>
      <c r="H618" s="11">
        <f>IF(AND(Career!$F$15="Yes",$E618=62,$E617=61),G618,H617*IF($B618="January",(1+IF(C618&gt;Personal!$L$18+1,Calculations!$C$14,Calculations!$C$13)),1))</f>
        <v>3694.9146537570973</v>
      </c>
      <c r="I618" s="11">
        <f>H618*(1-'Retiree Assumptions'!$F$8)</f>
        <v>3251.5248953062455</v>
      </c>
      <c r="J618" s="11"/>
      <c r="K618">
        <f>IF(OR(AND(L619=0,L618&gt;0,S618=0,S617&gt;0),AND(L618=0,L617&gt;0,S618&gt;0,S617&gt;0),AND(L607=0,L606&gt;0,S606=0),AND(B618="February",C618&gt;=Personal!$G$28,C618&lt;=Personal!$G$28+5,L617&gt;0),AND(B618="February",MOD(C618-Personal!$G$28,5)=0,L617&gt;0)),K617+1,K617)</f>
        <v>10</v>
      </c>
      <c r="L618">
        <f>IF(AND(C618&gt;=Personal!$G$28,MAX(L$5:L617)&lt;$AO$8,OR(S617&gt;0,S618&gt;0)),L617+1,0)</f>
        <v>0</v>
      </c>
      <c r="M618" t="str">
        <f>IF(AND(C618&gt;=Personal!$G$28,MAX(L$5:L617)&lt;$AO$8,OR(S617&gt;0,S618&gt;0)),L617+1,"")</f>
        <v/>
      </c>
      <c r="N618">
        <f t="shared" si="743"/>
        <v>2074</v>
      </c>
      <c r="O618">
        <f t="shared" si="744"/>
        <v>91</v>
      </c>
      <c r="P618" s="11">
        <f t="shared" si="752"/>
        <v>39018.298743674946</v>
      </c>
      <c r="Q618" s="11">
        <f>$AD618*I618/(Calculations!$C$18^(A618-1+Calculations!$B$1/30))</f>
        <v>198.2298652852653</v>
      </c>
      <c r="R618" s="11">
        <f>IF(Q618=0,0,SUM(Q618:Q$1071)*I618/Q618)</f>
        <v>186771.61498816047</v>
      </c>
      <c r="S618" s="11">
        <f>IF(S617&gt;0,MAX((S617+I618/2)*(Calculations!$C$18-1)+S617-I618,0),IF(AND(Personal!$G$28=Valuation!C618,Personal!$G$28&gt;Valuation!C617),Personal!$G$26,0))</f>
        <v>0</v>
      </c>
      <c r="T618">
        <f t="shared" si="735"/>
        <v>2</v>
      </c>
      <c r="U618" s="11"/>
      <c r="V618" s="121">
        <f>VLOOKUP(E618,Rates2,5)*VLOOKUP(E618,Mort_Imp_Retirees,C618-'Mort Imp Cume'!$C$4+2)</f>
        <v>1.8723984994435811E-2</v>
      </c>
      <c r="W618" s="15">
        <f t="shared" si="745"/>
        <v>0.98127601500556416</v>
      </c>
      <c r="X618" s="121">
        <f>VLOOKUP(F618,Rates2,6)*VLOOKUP(F618,Mort_Imp_Survivors,C618-'Mort Imp Cume'!$C$4+2)</f>
        <v>8.7558624460615277E-3</v>
      </c>
      <c r="Y618" s="15">
        <f t="shared" si="746"/>
        <v>0.99124413755393848</v>
      </c>
      <c r="Z618" s="121">
        <f>VLOOKUP(F618,Rates2,7)*VLOOKUP(F618,Mort_Imp_Survivors,C618-'Mort Imp Cume'!$C$4+2)</f>
        <v>9.7548199427498882E-3</v>
      </c>
      <c r="AA618" s="15">
        <f t="shared" si="747"/>
        <v>0.99024518005725015</v>
      </c>
      <c r="AB618" s="68">
        <f>PRODUCT(W$4:W617)</f>
        <v>0.17387318032929003</v>
      </c>
      <c r="AC618" s="15">
        <f>PRODUCT(Y$4:Y617)</f>
        <v>0.54511196274690565</v>
      </c>
      <c r="AD618" s="15">
        <f>PRODUCT(AA$4:AA617)</f>
        <v>0.3579509140373397</v>
      </c>
      <c r="AE618" s="15">
        <f t="shared" si="736"/>
        <v>9.4780350598345955E-2</v>
      </c>
      <c r="AF618" s="15">
        <f t="shared" si="737"/>
        <v>7.9092829730944073E-2</v>
      </c>
      <c r="AG618" s="15">
        <f t="shared" si="738"/>
        <v>1.7591271321921551E-3</v>
      </c>
      <c r="AH618" s="15">
        <f t="shared" si="739"/>
        <v>0.37849856374794572</v>
      </c>
      <c r="AI618" s="15">
        <f t="shared" si="748"/>
        <v>0.44762825592276417</v>
      </c>
      <c r="AJ618" s="15">
        <f t="shared" si="749"/>
        <v>3.2555988194204583E-3</v>
      </c>
      <c r="AK618" s="15">
        <f t="shared" si="740"/>
        <v>4.5220690503792529E-3</v>
      </c>
      <c r="AL618">
        <f>IF(AL617&gt;0,AL617+1,IF(AND(B618="January",C618&gt;=Personal!$G$28,F618&lt;=100,AL617=0),1,0))</f>
        <v>291</v>
      </c>
      <c r="AM618">
        <f t="shared" si="750"/>
        <v>1</v>
      </c>
    </row>
    <row r="619" spans="1:39" x14ac:dyDescent="0.2">
      <c r="A619">
        <f t="shared" si="741"/>
        <v>615</v>
      </c>
      <c r="B619" t="str">
        <f t="shared" si="761"/>
        <v>April</v>
      </c>
      <c r="C619">
        <f t="shared" si="733"/>
        <v>2074</v>
      </c>
      <c r="D619">
        <f t="shared" si="763"/>
        <v>207404</v>
      </c>
      <c r="E619">
        <f t="shared" ref="E619:F619" si="790">E607+1</f>
        <v>93</v>
      </c>
      <c r="F619">
        <f t="shared" si="790"/>
        <v>91</v>
      </c>
      <c r="G619" s="11">
        <f>G618*IF($B619="January",(1+IF(C619&gt;Personal!$L$18+1,Calculations!$B$14,Calculations!$B$13)),1)</f>
        <v>5007.2229467231064</v>
      </c>
      <c r="H619" s="11">
        <f>IF(AND(Career!$F$15="Yes",$E619=62,$E618=61),G619,H618*IF($B619="January",(1+IF(C619&gt;Personal!$L$18+1,Calculations!$C$14,Calculations!$C$13)),1))</f>
        <v>3694.9146537570973</v>
      </c>
      <c r="I619" s="11">
        <f>H619*(1-'Retiree Assumptions'!$F$8)</f>
        <v>3251.5248953062455</v>
      </c>
      <c r="J619" s="11"/>
      <c r="K619">
        <f>IF(OR(AND(L620=0,L619&gt;0,S619=0,S618&gt;0),AND(L619=0,L618&gt;0,S619&gt;0,S618&gt;0),AND(L608=0,L607&gt;0,S607=0),AND(B619="February",C619&gt;=Personal!$G$28,C619&lt;=Personal!$G$28+5,L618&gt;0),AND(B619="February",MOD(C619-Personal!$G$28,5)=0,L618&gt;0)),K618+1,K618)</f>
        <v>10</v>
      </c>
      <c r="L619">
        <f>IF(AND(C619&gt;=Personal!$G$28,MAX(L$5:L618)&lt;$AO$8,OR(S618&gt;0,S619&gt;0)),L618+1,0)</f>
        <v>0</v>
      </c>
      <c r="M619" t="str">
        <f>IF(AND(C619&gt;=Personal!$G$28,MAX(L$5:L618)&lt;$AO$8,OR(S618&gt;0,S619&gt;0)),L618+1,"")</f>
        <v/>
      </c>
      <c r="N619">
        <f t="shared" si="743"/>
        <v>2074</v>
      </c>
      <c r="O619">
        <f t="shared" si="744"/>
        <v>91</v>
      </c>
      <c r="P619" s="11">
        <f t="shared" si="752"/>
        <v>39018.298743674946</v>
      </c>
      <c r="Q619" s="11">
        <f>$AD619*I619/(Calculations!$C$18^(A619-1+Calculations!$B$1/30))</f>
        <v>195.73108388603472</v>
      </c>
      <c r="R619" s="11">
        <f>IF(Q619=0,0,SUM(Q619:Q$1071)*I619/Q619)</f>
        <v>185862.98105531448</v>
      </c>
      <c r="S619" s="11">
        <f>IF(S618&gt;0,MAX((S618+I619/2)*(Calculations!$C$18-1)+S618-I619,0),IF(AND(Personal!$G$28=Valuation!C619,Personal!$G$28&gt;Valuation!C618),Personal!$G$26,0))</f>
        <v>0</v>
      </c>
      <c r="T619">
        <f t="shared" si="735"/>
        <v>2</v>
      </c>
      <c r="U619" s="11"/>
      <c r="V619" s="121">
        <f>VLOOKUP(E619,Rates2,5)*VLOOKUP(E619,Mort_Imp_Retirees,C619-'Mort Imp Cume'!$C$4+2)</f>
        <v>1.8723984994435811E-2</v>
      </c>
      <c r="W619" s="15">
        <f t="shared" si="745"/>
        <v>0.98127601500556416</v>
      </c>
      <c r="X619" s="121">
        <f>VLOOKUP(F619,Rates2,6)*VLOOKUP(F619,Mort_Imp_Survivors,C619-'Mort Imp Cume'!$C$4+2)</f>
        <v>8.7558624460615277E-3</v>
      </c>
      <c r="Y619" s="15">
        <f t="shared" si="746"/>
        <v>0.99124413755393848</v>
      </c>
      <c r="Z619" s="121">
        <f>VLOOKUP(F619,Rates2,7)*VLOOKUP(F619,Mort_Imp_Survivors,C619-'Mort Imp Cume'!$C$4+2)</f>
        <v>9.7548199427498882E-3</v>
      </c>
      <c r="AA619" s="15">
        <f t="shared" si="747"/>
        <v>0.99024518005725015</v>
      </c>
      <c r="AB619" s="68">
        <f>PRODUCT(W$4:W618)</f>
        <v>0.17061758150986955</v>
      </c>
      <c r="AC619" s="15">
        <f>PRODUCT(Y$4:Y618)</f>
        <v>0.54033903738339117</v>
      </c>
      <c r="AD619" s="15">
        <f>PRODUCT(AA$4:AA618)</f>
        <v>0.35445916732256272</v>
      </c>
      <c r="AE619" s="15">
        <f t="shared" si="736"/>
        <v>9.2191339753725191E-2</v>
      </c>
      <c r="AF619" s="15">
        <f t="shared" si="737"/>
        <v>7.8426241756144363E-2</v>
      </c>
      <c r="AG619" s="15">
        <f t="shared" si="738"/>
        <v>1.7110749864302928E-3</v>
      </c>
      <c r="AH619" s="15">
        <f t="shared" si="739"/>
        <v>0.37656550554218726</v>
      </c>
      <c r="AI619" s="15">
        <f t="shared" si="748"/>
        <v>0.45281691294794324</v>
      </c>
      <c r="AJ619" s="15">
        <f t="shared" si="749"/>
        <v>3.1946410359777262E-3</v>
      </c>
      <c r="AK619" s="15">
        <f t="shared" si="740"/>
        <v>4.4805433928163637E-3</v>
      </c>
      <c r="AL619">
        <f>IF(AL618&gt;0,AL618+1,IF(AND(B619="January",C619&gt;=Personal!$G$28,F619&lt;=100,AL618=0),1,0))</f>
        <v>292</v>
      </c>
      <c r="AM619">
        <f t="shared" si="750"/>
        <v>1</v>
      </c>
    </row>
    <row r="620" spans="1:39" x14ac:dyDescent="0.2">
      <c r="A620">
        <f t="shared" si="741"/>
        <v>616</v>
      </c>
      <c r="B620" t="str">
        <f t="shared" si="761"/>
        <v>May</v>
      </c>
      <c r="C620">
        <f t="shared" si="733"/>
        <v>2074</v>
      </c>
      <c r="D620">
        <f t="shared" si="763"/>
        <v>207405</v>
      </c>
      <c r="E620">
        <f t="shared" ref="E620:F620" si="791">E608+1</f>
        <v>93</v>
      </c>
      <c r="F620">
        <f t="shared" si="791"/>
        <v>91</v>
      </c>
      <c r="G620" s="11">
        <f>G619*IF($B620="January",(1+IF(C620&gt;Personal!$L$18+1,Calculations!$B$14,Calculations!$B$13)),1)</f>
        <v>5007.2229467231064</v>
      </c>
      <c r="H620" s="11">
        <f>IF(AND(Career!$F$15="Yes",$E620=62,$E619=61),G620,H619*IF($B620="January",(1+IF(C620&gt;Personal!$L$18+1,Calculations!$C$14,Calculations!$C$13)),1))</f>
        <v>3694.9146537570973</v>
      </c>
      <c r="I620" s="11">
        <f>H620*(1-'Retiree Assumptions'!$F$8)</f>
        <v>3251.5248953062455</v>
      </c>
      <c r="J620" s="11"/>
      <c r="K620">
        <f>IF(OR(AND(L621=0,L620&gt;0,S620=0,S619&gt;0),AND(L620=0,L619&gt;0,S620&gt;0,S619&gt;0),AND(L609=0,L608&gt;0,S608=0),AND(B620="February",C620&gt;=Personal!$G$28,C620&lt;=Personal!$G$28+5,L619&gt;0),AND(B620="February",MOD(C620-Personal!$G$28,5)=0,L619&gt;0)),K619+1,K619)</f>
        <v>10</v>
      </c>
      <c r="L620">
        <f>IF(AND(C620&gt;=Personal!$G$28,MAX(L$5:L619)&lt;$AO$8,OR(S619&gt;0,S620&gt;0)),L619+1,0)</f>
        <v>0</v>
      </c>
      <c r="M620" t="str">
        <f>IF(AND(C620&gt;=Personal!$G$28,MAX(L$5:L619)&lt;$AO$8,OR(S619&gt;0,S620&gt;0)),L619+1,"")</f>
        <v/>
      </c>
      <c r="N620">
        <f t="shared" si="743"/>
        <v>2074</v>
      </c>
      <c r="O620">
        <f t="shared" si="744"/>
        <v>91</v>
      </c>
      <c r="P620" s="11">
        <f t="shared" si="752"/>
        <v>39018.298743674946</v>
      </c>
      <c r="Q620" s="11">
        <f>$AD620*I620/(Calculations!$C$18^(A620-1+Calculations!$B$1/30))</f>
        <v>193.26380081059185</v>
      </c>
      <c r="R620" s="11">
        <f>IF(Q620=0,0,SUM(Q620:Q$1071)*I620/Q620)</f>
        <v>184942.74713781083</v>
      </c>
      <c r="S620" s="11">
        <f>IF(S619&gt;0,MAX((S619+I620/2)*(Calculations!$C$18-1)+S619-I620,0),IF(AND(Personal!$G$28=Valuation!C620,Personal!$G$28&gt;Valuation!C619),Personal!$G$26,0))</f>
        <v>0</v>
      </c>
      <c r="T620">
        <f t="shared" si="735"/>
        <v>2</v>
      </c>
      <c r="U620" s="11"/>
      <c r="V620" s="121">
        <f>VLOOKUP(E620,Rates2,5)*VLOOKUP(E620,Mort_Imp_Retirees,C620-'Mort Imp Cume'!$C$4+2)</f>
        <v>1.8723984994435811E-2</v>
      </c>
      <c r="W620" s="15">
        <f t="shared" si="745"/>
        <v>0.98127601500556416</v>
      </c>
      <c r="X620" s="121">
        <f>VLOOKUP(F620,Rates2,6)*VLOOKUP(F620,Mort_Imp_Survivors,C620-'Mort Imp Cume'!$C$4+2)</f>
        <v>8.7558624460615277E-3</v>
      </c>
      <c r="Y620" s="15">
        <f t="shared" si="746"/>
        <v>0.99124413755393848</v>
      </c>
      <c r="Z620" s="121">
        <f>VLOOKUP(F620,Rates2,7)*VLOOKUP(F620,Mort_Imp_Survivors,C620-'Mort Imp Cume'!$C$4+2)</f>
        <v>9.7548199427498882E-3</v>
      </c>
      <c r="AA620" s="15">
        <f t="shared" si="747"/>
        <v>0.99024518005725015</v>
      </c>
      <c r="AB620" s="68">
        <f>PRODUCT(W$4:W619)</f>
        <v>0.16742294047389183</v>
      </c>
      <c r="AC620" s="15">
        <f>PRODUCT(Y$4:Y619)</f>
        <v>0.53560790309782491</v>
      </c>
      <c r="AD620" s="15">
        <f>PRODUCT(AA$4:AA619)</f>
        <v>0.35100148196827408</v>
      </c>
      <c r="AE620" s="15">
        <f t="shared" si="736"/>
        <v>8.9673050077693162E-2</v>
      </c>
      <c r="AF620" s="15">
        <f t="shared" si="737"/>
        <v>7.7749890396198673E-2</v>
      </c>
      <c r="AG620" s="15">
        <f t="shared" si="738"/>
        <v>1.6643354284115589E-3</v>
      </c>
      <c r="AH620" s="15">
        <f t="shared" si="739"/>
        <v>0.37460325182540294</v>
      </c>
      <c r="AI620" s="15">
        <f t="shared" si="748"/>
        <v>0.45797380770070523</v>
      </c>
      <c r="AJ620" s="15">
        <f t="shared" si="749"/>
        <v>3.1348246251574705E-3</v>
      </c>
      <c r="AK620" s="15">
        <f t="shared" si="740"/>
        <v>4.4393521631244676E-3</v>
      </c>
      <c r="AL620">
        <f>IF(AL619&gt;0,AL619+1,IF(AND(B620="January",C620&gt;=Personal!$G$28,F620&lt;=100,AL619=0),1,0))</f>
        <v>293</v>
      </c>
      <c r="AM620">
        <f t="shared" si="750"/>
        <v>1</v>
      </c>
    </row>
    <row r="621" spans="1:39" x14ac:dyDescent="0.2">
      <c r="A621">
        <f t="shared" si="741"/>
        <v>617</v>
      </c>
      <c r="B621" t="str">
        <f t="shared" si="761"/>
        <v>June</v>
      </c>
      <c r="C621">
        <f t="shared" si="733"/>
        <v>2074</v>
      </c>
      <c r="D621">
        <f t="shared" si="763"/>
        <v>207406</v>
      </c>
      <c r="E621">
        <f t="shared" ref="E621:F621" si="792">E609+1</f>
        <v>93</v>
      </c>
      <c r="F621">
        <f t="shared" si="792"/>
        <v>91</v>
      </c>
      <c r="G621" s="11">
        <f>G620*IF($B621="January",(1+IF(C621&gt;Personal!$L$18+1,Calculations!$B$14,Calculations!$B$13)),1)</f>
        <v>5007.2229467231064</v>
      </c>
      <c r="H621" s="11">
        <f>IF(AND(Career!$F$15="Yes",$E621=62,$E620=61),G621,H620*IF($B621="January",(1+IF(C621&gt;Personal!$L$18+1,Calculations!$C$14,Calculations!$C$13)),1))</f>
        <v>3694.9146537570973</v>
      </c>
      <c r="I621" s="11">
        <f>H621*(1-'Retiree Assumptions'!$F$8)</f>
        <v>3251.5248953062455</v>
      </c>
      <c r="J621" s="11"/>
      <c r="K621">
        <f>IF(OR(AND(L622=0,L621&gt;0,S621=0,S620&gt;0),AND(L621=0,L620&gt;0,S621&gt;0,S620&gt;0),AND(L610=0,L609&gt;0,S609=0),AND(B621="February",C621&gt;=Personal!$G$28,C621&lt;=Personal!$G$28+5,L620&gt;0),AND(B621="February",MOD(C621-Personal!$G$28,5)=0,L620&gt;0)),K620+1,K620)</f>
        <v>10</v>
      </c>
      <c r="L621">
        <f>IF(AND(C621&gt;=Personal!$G$28,MAX(L$5:L620)&lt;$AO$8,OR(S620&gt;0,S621&gt;0)),L620+1,0)</f>
        <v>0</v>
      </c>
      <c r="M621" t="str">
        <f>IF(AND(C621&gt;=Personal!$G$28,MAX(L$5:L620)&lt;$AO$8,OR(S620&gt;0,S621&gt;0)),L620+1,"")</f>
        <v/>
      </c>
      <c r="N621">
        <f t="shared" si="743"/>
        <v>2074</v>
      </c>
      <c r="O621">
        <f t="shared" si="744"/>
        <v>91</v>
      </c>
      <c r="P621" s="11">
        <f t="shared" si="752"/>
        <v>39018.298743674946</v>
      </c>
      <c r="Q621" s="11">
        <f>$AD621*I621/(Calculations!$C$18^(A621-1+Calculations!$B$1/30))</f>
        <v>190.82761900763722</v>
      </c>
      <c r="R621" s="11">
        <f>IF(Q621=0,0,SUM(Q621:Q$1071)*I621/Q621)</f>
        <v>184010.76514560005</v>
      </c>
      <c r="S621" s="11">
        <f>IF(S620&gt;0,MAX((S620+I621/2)*(Calculations!$C$18-1)+S620-I621,0),IF(AND(Personal!$G$28=Valuation!C621,Personal!$G$28&gt;Valuation!C620),Personal!$G$26,0))</f>
        <v>0</v>
      </c>
      <c r="T621">
        <f t="shared" si="735"/>
        <v>2</v>
      </c>
      <c r="U621" s="11"/>
      <c r="V621" s="121">
        <f>VLOOKUP(E621,Rates2,5)*VLOOKUP(E621,Mort_Imp_Retirees,C621-'Mort Imp Cume'!$C$4+2)</f>
        <v>1.8723984994435811E-2</v>
      </c>
      <c r="W621" s="15">
        <f t="shared" si="745"/>
        <v>0.98127601500556416</v>
      </c>
      <c r="X621" s="121">
        <f>VLOOKUP(F621,Rates2,6)*VLOOKUP(F621,Mort_Imp_Survivors,C621-'Mort Imp Cume'!$C$4+2)</f>
        <v>8.7558624460615277E-3</v>
      </c>
      <c r="Y621" s="15">
        <f t="shared" si="746"/>
        <v>0.99124413755393848</v>
      </c>
      <c r="Z621" s="121">
        <f>VLOOKUP(F621,Rates2,7)*VLOOKUP(F621,Mort_Imp_Survivors,C621-'Mort Imp Cume'!$C$4+2)</f>
        <v>9.7548199427498882E-3</v>
      </c>
      <c r="AA621" s="15">
        <f t="shared" si="747"/>
        <v>0.99024518005725015</v>
      </c>
      <c r="AB621" s="68">
        <f>PRODUCT(W$4:W620)</f>
        <v>0.16428811584873437</v>
      </c>
      <c r="AC621" s="15">
        <f>PRODUCT(Y$4:Y620)</f>
        <v>0.53091819397327689</v>
      </c>
      <c r="AD621" s="15">
        <f>PRODUCT(AA$4:AA620)</f>
        <v>0.34757752571203521</v>
      </c>
      <c r="AE621" s="15">
        <f t="shared" si="736"/>
        <v>8.7223549757682539E-2</v>
      </c>
      <c r="AF621" s="15">
        <f t="shared" si="737"/>
        <v>7.7064566091051834E-2</v>
      </c>
      <c r="AG621" s="15">
        <f t="shared" si="738"/>
        <v>1.6188726036167407E-3</v>
      </c>
      <c r="AH621" s="15">
        <f t="shared" si="739"/>
        <v>0.3726133999822891</v>
      </c>
      <c r="AI621" s="15">
        <f t="shared" si="748"/>
        <v>0.46309848416897653</v>
      </c>
      <c r="AJ621" s="15">
        <f t="shared" si="749"/>
        <v>3.0761282159158343E-3</v>
      </c>
      <c r="AK621" s="15">
        <f t="shared" si="740"/>
        <v>4.3984940288185458E-3</v>
      </c>
      <c r="AL621">
        <f>IF(AL620&gt;0,AL620+1,IF(AND(B621="January",C621&gt;=Personal!$G$28,F621&lt;=100,AL620=0),1,0))</f>
        <v>294</v>
      </c>
      <c r="AM621">
        <f t="shared" si="750"/>
        <v>1</v>
      </c>
    </row>
    <row r="622" spans="1:39" x14ac:dyDescent="0.2">
      <c r="A622">
        <f t="shared" si="741"/>
        <v>618</v>
      </c>
      <c r="B622" t="str">
        <f t="shared" si="761"/>
        <v>July</v>
      </c>
      <c r="C622">
        <f t="shared" si="733"/>
        <v>2074</v>
      </c>
      <c r="D622">
        <f t="shared" si="763"/>
        <v>207407</v>
      </c>
      <c r="E622">
        <f t="shared" ref="E622:F622" si="793">E610+1</f>
        <v>93</v>
      </c>
      <c r="F622">
        <f t="shared" si="793"/>
        <v>91</v>
      </c>
      <c r="G622" s="11">
        <f>G621*IF($B622="January",(1+IF(C622&gt;Personal!$L$18+1,Calculations!$B$14,Calculations!$B$13)),1)</f>
        <v>5007.2229467231064</v>
      </c>
      <c r="H622" s="11">
        <f>IF(AND(Career!$F$15="Yes",$E622=62,$E621=61),G622,H621*IF($B622="January",(1+IF(C622&gt;Personal!$L$18+1,Calculations!$C$14,Calculations!$C$13)),1))</f>
        <v>3694.9146537570973</v>
      </c>
      <c r="I622" s="11">
        <f>H622*(1-'Retiree Assumptions'!$F$8)</f>
        <v>3251.5248953062455</v>
      </c>
      <c r="J622" s="11"/>
      <c r="K622">
        <f>IF(OR(AND(L623=0,L622&gt;0,S622=0,S621&gt;0),AND(L622=0,L621&gt;0,S622&gt;0,S621&gt;0),AND(L611=0,L610&gt;0,S610=0),AND(B622="February",C622&gt;=Personal!$G$28,C622&lt;=Personal!$G$28+5,L621&gt;0),AND(B622="February",MOD(C622-Personal!$G$28,5)=0,L621&gt;0)),K621+1,K621)</f>
        <v>10</v>
      </c>
      <c r="L622">
        <f>IF(AND(C622&gt;=Personal!$G$28,MAX(L$5:L621)&lt;$AO$8,OR(S621&gt;0,S622&gt;0)),L621+1,0)</f>
        <v>0</v>
      </c>
      <c r="M622" t="str">
        <f>IF(AND(C622&gt;=Personal!$G$28,MAX(L$5:L621)&lt;$AO$8,OR(S621&gt;0,S622&gt;0)),L621+1,"")</f>
        <v/>
      </c>
      <c r="N622">
        <f t="shared" si="743"/>
        <v>2074</v>
      </c>
      <c r="O622">
        <f t="shared" si="744"/>
        <v>91</v>
      </c>
      <c r="P622" s="11">
        <f t="shared" si="752"/>
        <v>39018.298743674946</v>
      </c>
      <c r="Q622" s="11">
        <f>$AD622*I622/(Calculations!$C$18^(A622-1+Calculations!$B$1/30))</f>
        <v>188.4221464308913</v>
      </c>
      <c r="R622" s="11">
        <f>IF(Q622=0,0,SUM(Q622:Q$1071)*I622/Q622)</f>
        <v>183066.88509805582</v>
      </c>
      <c r="S622" s="11">
        <f>IF(S621&gt;0,MAX((S621+I622/2)*(Calculations!$C$18-1)+S621-I622,0),IF(AND(Personal!$G$28=Valuation!C622,Personal!$G$28&gt;Valuation!C621),Personal!$G$26,0))</f>
        <v>0</v>
      </c>
      <c r="T622">
        <f t="shared" si="735"/>
        <v>2</v>
      </c>
      <c r="U622" s="11"/>
      <c r="V622" s="121">
        <f>VLOOKUP(E622,Rates2,5)*VLOOKUP(E622,Mort_Imp_Retirees,C622-'Mort Imp Cume'!$C$4+2)</f>
        <v>1.8723984994435811E-2</v>
      </c>
      <c r="W622" s="15">
        <f t="shared" si="745"/>
        <v>0.98127601500556416</v>
      </c>
      <c r="X622" s="121">
        <f>VLOOKUP(F622,Rates2,6)*VLOOKUP(F622,Mort_Imp_Survivors,C622-'Mort Imp Cume'!$C$4+2)</f>
        <v>8.7558624460615277E-3</v>
      </c>
      <c r="Y622" s="15">
        <f t="shared" si="746"/>
        <v>0.99124413755393848</v>
      </c>
      <c r="Z622" s="121">
        <f>VLOOKUP(F622,Rates2,7)*VLOOKUP(F622,Mort_Imp_Survivors,C622-'Mort Imp Cume'!$C$4+2)</f>
        <v>9.7548199427498882E-3</v>
      </c>
      <c r="AA622" s="15">
        <f t="shared" si="747"/>
        <v>0.99024518005725015</v>
      </c>
      <c r="AB622" s="68">
        <f>PRODUCT(W$4:W621)</f>
        <v>0.16121198763281852</v>
      </c>
      <c r="AC622" s="15">
        <f>PRODUCT(Y$4:Y621)</f>
        <v>0.52626954729673547</v>
      </c>
      <c r="AD622" s="15">
        <f>PRODUCT(AA$4:AA621)</f>
        <v>0.34418696953256778</v>
      </c>
      <c r="AE622" s="15">
        <f t="shared" si="736"/>
        <v>8.4840959750330319E-2</v>
      </c>
      <c r="AF622" s="15">
        <f t="shared" si="737"/>
        <v>7.6371027882488202E-2</v>
      </c>
      <c r="AG622" s="15">
        <f t="shared" si="738"/>
        <v>1.5746516369251876E-3</v>
      </c>
      <c r="AH622" s="15">
        <f t="shared" si="739"/>
        <v>0.37059749596082281</v>
      </c>
      <c r="AI622" s="15">
        <f t="shared" si="748"/>
        <v>0.46819051640635867</v>
      </c>
      <c r="AJ622" s="15">
        <f t="shared" si="749"/>
        <v>3.0185308373600656E-3</v>
      </c>
      <c r="AK622" s="15">
        <f t="shared" si="740"/>
        <v>4.3579676176975397E-3</v>
      </c>
      <c r="AL622">
        <f>IF(AL621&gt;0,AL621+1,IF(AND(B622="January",C622&gt;=Personal!$G$28,F622&lt;=100,AL621=0),1,0))</f>
        <v>295</v>
      </c>
      <c r="AM622">
        <f t="shared" si="750"/>
        <v>1</v>
      </c>
    </row>
    <row r="623" spans="1:39" x14ac:dyDescent="0.2">
      <c r="A623">
        <f t="shared" si="741"/>
        <v>619</v>
      </c>
      <c r="B623" t="str">
        <f t="shared" si="761"/>
        <v>August</v>
      </c>
      <c r="C623">
        <f t="shared" si="733"/>
        <v>2074</v>
      </c>
      <c r="D623">
        <f t="shared" si="763"/>
        <v>207408</v>
      </c>
      <c r="E623">
        <f t="shared" ref="E623:F623" si="794">E611+1</f>
        <v>93</v>
      </c>
      <c r="F623">
        <f t="shared" si="794"/>
        <v>91</v>
      </c>
      <c r="G623" s="11">
        <f>G622*IF($B623="January",(1+IF(C623&gt;Personal!$L$18+1,Calculations!$B$14,Calculations!$B$13)),1)</f>
        <v>5007.2229467231064</v>
      </c>
      <c r="H623" s="11">
        <f>IF(AND(Career!$F$15="Yes",$E623=62,$E622=61),G623,H622*IF($B623="January",(1+IF(C623&gt;Personal!$L$18+1,Calculations!$C$14,Calculations!$C$13)),1))</f>
        <v>3694.9146537570973</v>
      </c>
      <c r="I623" s="11">
        <f>H623*(1-'Retiree Assumptions'!$F$8)</f>
        <v>3251.5248953062455</v>
      </c>
      <c r="J623" s="11"/>
      <c r="K623">
        <f>IF(OR(AND(L624=0,L623&gt;0,S623=0,S622&gt;0),AND(L623=0,L622&gt;0,S623&gt;0,S622&gt;0),AND(L612=0,L611&gt;0,S611=0),AND(B623="February",C623&gt;=Personal!$G$28,C623&lt;=Personal!$G$28+5,L622&gt;0),AND(B623="February",MOD(C623-Personal!$G$28,5)=0,L622&gt;0)),K622+1,K622)</f>
        <v>10</v>
      </c>
      <c r="L623">
        <f>IF(AND(C623&gt;=Personal!$G$28,MAX(L$5:L622)&lt;$AO$8,OR(S622&gt;0,S623&gt;0)),L622+1,0)</f>
        <v>0</v>
      </c>
      <c r="M623" t="str">
        <f>IF(AND(C623&gt;=Personal!$G$28,MAX(L$5:L622)&lt;$AO$8,OR(S622&gt;0,S623&gt;0)),L622+1,"")</f>
        <v/>
      </c>
      <c r="N623">
        <f t="shared" si="743"/>
        <v>2074</v>
      </c>
      <c r="O623">
        <f t="shared" si="744"/>
        <v>91</v>
      </c>
      <c r="P623" s="11">
        <f t="shared" si="752"/>
        <v>39018.298743674946</v>
      </c>
      <c r="Q623" s="11">
        <f>$AD623*I623/(Calculations!$C$18^(A623-1+Calculations!$B$1/30))</f>
        <v>186.04699597600373</v>
      </c>
      <c r="R623" s="11">
        <f>IF(Q623=0,0,SUM(Q623:Q$1071)*I623/Q623)</f>
        <v>182110.95509983899</v>
      </c>
      <c r="S623" s="11">
        <f>IF(S622&gt;0,MAX((S622+I623/2)*(Calculations!$C$18-1)+S622-I623,0),IF(AND(Personal!$G$28=Valuation!C623,Personal!$G$28&gt;Valuation!C622),Personal!$G$26,0))</f>
        <v>0</v>
      </c>
      <c r="T623">
        <f t="shared" si="735"/>
        <v>2</v>
      </c>
      <c r="U623" s="11"/>
      <c r="V623" s="121">
        <f>VLOOKUP(E623,Rates2,5)*VLOOKUP(E623,Mort_Imp_Retirees,C623-'Mort Imp Cume'!$C$4+2)</f>
        <v>1.8723984994435811E-2</v>
      </c>
      <c r="W623" s="15">
        <f t="shared" si="745"/>
        <v>0.98127601500556416</v>
      </c>
      <c r="X623" s="121">
        <f>VLOOKUP(F623,Rates2,6)*VLOOKUP(F623,Mort_Imp_Survivors,C623-'Mort Imp Cume'!$C$4+2)</f>
        <v>8.7558624460615277E-3</v>
      </c>
      <c r="Y623" s="15">
        <f t="shared" si="746"/>
        <v>0.99124413755393848</v>
      </c>
      <c r="Z623" s="121">
        <f>VLOOKUP(F623,Rates2,7)*VLOOKUP(F623,Mort_Imp_Survivors,C623-'Mort Imp Cume'!$C$4+2)</f>
        <v>9.7548199427498882E-3</v>
      </c>
      <c r="AA623" s="15">
        <f t="shared" si="747"/>
        <v>0.99024518005725015</v>
      </c>
      <c r="AB623" s="68">
        <f>PRODUCT(W$4:W622)</f>
        <v>0.15819345679545846</v>
      </c>
      <c r="AC623" s="15">
        <f>PRODUCT(Y$4:Y622)</f>
        <v>0.52166160353105417</v>
      </c>
      <c r="AD623" s="15">
        <f>PRODUCT(AA$4:AA622)</f>
        <v>0.34082948761813686</v>
      </c>
      <c r="AE623" s="15">
        <f t="shared" si="736"/>
        <v>8.2523452340039397E-2</v>
      </c>
      <c r="AF623" s="15">
        <f t="shared" si="737"/>
        <v>7.5670004455419063E-2</v>
      </c>
      <c r="AG623" s="15">
        <f t="shared" si="738"/>
        <v>1.531638605861655E-3</v>
      </c>
      <c r="AH623" s="15">
        <f t="shared" si="739"/>
        <v>0.3685570357534162</v>
      </c>
      <c r="AI623" s="15">
        <f t="shared" si="748"/>
        <v>0.47324950745112532</v>
      </c>
      <c r="AJ623" s="15">
        <f t="shared" si="749"/>
        <v>2.9620119112560941E-3</v>
      </c>
      <c r="AK623" s="15">
        <f t="shared" si="740"/>
        <v>4.3177715196717073E-3</v>
      </c>
      <c r="AL623">
        <f>IF(AL622&gt;0,AL622+1,IF(AND(B623="January",C623&gt;=Personal!$G$28,F623&lt;=100,AL622=0),1,0))</f>
        <v>296</v>
      </c>
      <c r="AM623">
        <f t="shared" si="750"/>
        <v>1</v>
      </c>
    </row>
    <row r="624" spans="1:39" x14ac:dyDescent="0.2">
      <c r="A624">
        <f t="shared" si="741"/>
        <v>620</v>
      </c>
      <c r="B624" t="str">
        <f t="shared" si="761"/>
        <v>September</v>
      </c>
      <c r="C624">
        <f t="shared" si="733"/>
        <v>2074</v>
      </c>
      <c r="D624">
        <f t="shared" si="763"/>
        <v>207409</v>
      </c>
      <c r="E624">
        <f t="shared" ref="E624:F624" si="795">E612+1</f>
        <v>93</v>
      </c>
      <c r="F624">
        <f t="shared" si="795"/>
        <v>91</v>
      </c>
      <c r="G624" s="11">
        <f>G623*IF($B624="January",(1+IF(C624&gt;Personal!$L$18+1,Calculations!$B$14,Calculations!$B$13)),1)</f>
        <v>5007.2229467231064</v>
      </c>
      <c r="H624" s="11">
        <f>IF(AND(Career!$F$15="Yes",$E624=62,$E623=61),G624,H623*IF($B624="January",(1+IF(C624&gt;Personal!$L$18+1,Calculations!$C$14,Calculations!$C$13)),1))</f>
        <v>3694.9146537570973</v>
      </c>
      <c r="I624" s="11">
        <f>H624*(1-'Retiree Assumptions'!$F$8)</f>
        <v>3251.5248953062455</v>
      </c>
      <c r="J624" s="11"/>
      <c r="K624">
        <f>IF(OR(AND(L625=0,L624&gt;0,S624=0,S623&gt;0),AND(L624=0,L623&gt;0,S624&gt;0,S623&gt;0),AND(L613=0,L612&gt;0,S612=0),AND(B624="February",C624&gt;=Personal!$G$28,C624&lt;=Personal!$G$28+5,L623&gt;0),AND(B624="February",MOD(C624-Personal!$G$28,5)=0,L623&gt;0)),K623+1,K623)</f>
        <v>10</v>
      </c>
      <c r="L624">
        <f>IF(AND(C624&gt;=Personal!$G$28,MAX(L$5:L623)&lt;$AO$8,OR(S623&gt;0,S624&gt;0)),L623+1,0)</f>
        <v>0</v>
      </c>
      <c r="M624" t="str">
        <f>IF(AND(C624&gt;=Personal!$G$28,MAX(L$5:L623)&lt;$AO$8,OR(S623&gt;0,S624&gt;0)),L623+1,"")</f>
        <v/>
      </c>
      <c r="N624">
        <f t="shared" si="743"/>
        <v>2074</v>
      </c>
      <c r="O624">
        <f t="shared" si="744"/>
        <v>91</v>
      </c>
      <c r="P624" s="11">
        <f t="shared" si="752"/>
        <v>39018.298743674946</v>
      </c>
      <c r="Q624" s="11">
        <f>$AD624*I624/(Calculations!$C$18^(A624-1+Calculations!$B$1/30))</f>
        <v>183.70178541825777</v>
      </c>
      <c r="R624" s="11">
        <f>IF(Q624=0,0,SUM(Q624:Q$1071)*I624/Q624)</f>
        <v>181142.82131645392</v>
      </c>
      <c r="S624" s="11">
        <f>IF(S623&gt;0,MAX((S623+I624/2)*(Calculations!$C$18-1)+S623-I624,0),IF(AND(Personal!$G$28=Valuation!C624,Personal!$G$28&gt;Valuation!C623),Personal!$G$26,0))</f>
        <v>0</v>
      </c>
      <c r="T624">
        <f t="shared" si="735"/>
        <v>2</v>
      </c>
      <c r="U624" s="11"/>
      <c r="V624" s="121">
        <f>VLOOKUP(E624,Rates2,5)*VLOOKUP(E624,Mort_Imp_Retirees,C624-'Mort Imp Cume'!$C$4+2)</f>
        <v>1.8723984994435811E-2</v>
      </c>
      <c r="W624" s="15">
        <f t="shared" si="745"/>
        <v>0.98127601500556416</v>
      </c>
      <c r="X624" s="121">
        <f>VLOOKUP(F624,Rates2,6)*VLOOKUP(F624,Mort_Imp_Survivors,C624-'Mort Imp Cume'!$C$4+2)</f>
        <v>8.7558624460615277E-3</v>
      </c>
      <c r="Y624" s="15">
        <f t="shared" si="746"/>
        <v>0.99124413755393848</v>
      </c>
      <c r="Z624" s="121">
        <f>VLOOKUP(F624,Rates2,7)*VLOOKUP(F624,Mort_Imp_Survivors,C624-'Mort Imp Cume'!$C$4+2)</f>
        <v>9.7548199427498882E-3</v>
      </c>
      <c r="AA624" s="15">
        <f t="shared" si="747"/>
        <v>0.99024518005725015</v>
      </c>
      <c r="AB624" s="68">
        <f>PRODUCT(W$4:W623)</f>
        <v>0.15523144488420237</v>
      </c>
      <c r="AC624" s="15">
        <f>PRODUCT(Y$4:Y623)</f>
        <v>0.51709400628714441</v>
      </c>
      <c r="AD624" s="15">
        <f>PRODUCT(AA$4:AA623)</f>
        <v>0.33750475733524227</v>
      </c>
      <c r="AE624" s="15">
        <f t="shared" si="736"/>
        <v>8.0269249736914253E-2</v>
      </c>
      <c r="AF624" s="15">
        <f t="shared" si="737"/>
        <v>7.4962195147288121E-2</v>
      </c>
      <c r="AG624" s="15">
        <f t="shared" si="738"/>
        <v>1.4898005145739361E-3</v>
      </c>
      <c r="AH624" s="15">
        <f t="shared" si="739"/>
        <v>0.36649346683686962</v>
      </c>
      <c r="AI624" s="15">
        <f t="shared" si="748"/>
        <v>0.47827508827892801</v>
      </c>
      <c r="AJ624" s="15">
        <f t="shared" si="749"/>
        <v>2.9065512446763949E-3</v>
      </c>
      <c r="AK624" s="15">
        <f t="shared" si="740"/>
        <v>4.2779042885328217E-3</v>
      </c>
      <c r="AL624">
        <f>IF(AL623&gt;0,AL623+1,IF(AND(B624="January",C624&gt;=Personal!$G$28,F624&lt;=100,AL623=0),1,0))</f>
        <v>297</v>
      </c>
      <c r="AM624">
        <f t="shared" si="750"/>
        <v>1</v>
      </c>
    </row>
    <row r="625" spans="1:39" x14ac:dyDescent="0.2">
      <c r="A625">
        <f t="shared" si="741"/>
        <v>621</v>
      </c>
      <c r="B625" t="str">
        <f t="shared" si="761"/>
        <v>October</v>
      </c>
      <c r="C625">
        <f t="shared" si="733"/>
        <v>2074</v>
      </c>
      <c r="D625">
        <f t="shared" si="763"/>
        <v>207410</v>
      </c>
      <c r="E625">
        <f t="shared" ref="E625:F625" si="796">E613+1</f>
        <v>93</v>
      </c>
      <c r="F625">
        <f t="shared" si="796"/>
        <v>91</v>
      </c>
      <c r="G625" s="11">
        <f>G624*IF($B625="January",(1+IF(C625&gt;Personal!$L$18+1,Calculations!$B$14,Calculations!$B$13)),1)</f>
        <v>5007.2229467231064</v>
      </c>
      <c r="H625" s="11">
        <f>IF(AND(Career!$F$15="Yes",$E625=62,$E624=61),G625,H624*IF($B625="January",(1+IF(C625&gt;Personal!$L$18+1,Calculations!$C$14,Calculations!$C$13)),1))</f>
        <v>3694.9146537570973</v>
      </c>
      <c r="I625" s="11">
        <f>H625*(1-'Retiree Assumptions'!$F$8)</f>
        <v>3251.5248953062455</v>
      </c>
      <c r="J625" s="11"/>
      <c r="K625">
        <f>IF(OR(AND(L626=0,L625&gt;0,S625=0,S624&gt;0),AND(L625=0,L624&gt;0,S625&gt;0,S624&gt;0),AND(L614=0,L613&gt;0,S613=0),AND(B625="February",C625&gt;=Personal!$G$28,C625&lt;=Personal!$G$28+5,L624&gt;0),AND(B625="February",MOD(C625-Personal!$G$28,5)=0,L624&gt;0)),K624+1,K624)</f>
        <v>10</v>
      </c>
      <c r="L625">
        <f>IF(AND(C625&gt;=Personal!$G$28,MAX(L$5:L624)&lt;$AO$8,OR(S624&gt;0,S625&gt;0)),L624+1,0)</f>
        <v>0</v>
      </c>
      <c r="M625" t="str">
        <f>IF(AND(C625&gt;=Personal!$G$28,MAX(L$5:L624)&lt;$AO$8,OR(S624&gt;0,S625&gt;0)),L624+1,"")</f>
        <v/>
      </c>
      <c r="N625">
        <f t="shared" si="743"/>
        <v>2074</v>
      </c>
      <c r="O625">
        <f t="shared" si="744"/>
        <v>91</v>
      </c>
      <c r="P625" s="11">
        <f t="shared" si="752"/>
        <v>39018.298743674946</v>
      </c>
      <c r="Q625" s="11">
        <f>$AD625*I625/(Calculations!$C$18^(A625-1+Calculations!$B$1/30))</f>
        <v>181.38613735106057</v>
      </c>
      <c r="R625" s="11">
        <f>IF(Q625=0,0,SUM(Q625:Q$1071)*I625/Q625)</f>
        <v>180162.32794949188</v>
      </c>
      <c r="S625" s="11">
        <f>IF(S624&gt;0,MAX((S624+I625/2)*(Calculations!$C$18-1)+S624-I625,0),IF(AND(Personal!$G$28=Valuation!C625,Personal!$G$28&gt;Valuation!C624),Personal!$G$26,0))</f>
        <v>0</v>
      </c>
      <c r="T625">
        <f t="shared" si="735"/>
        <v>2</v>
      </c>
      <c r="U625" s="11"/>
      <c r="V625" s="121">
        <f>VLOOKUP(E625,Rates2,5)*VLOOKUP(E625,Mort_Imp_Retirees,C625-'Mort Imp Cume'!$C$4+2)</f>
        <v>1.8723984994435811E-2</v>
      </c>
      <c r="W625" s="15">
        <f t="shared" si="745"/>
        <v>0.98127601500556416</v>
      </c>
      <c r="X625" s="121">
        <f>VLOOKUP(F625,Rates2,6)*VLOOKUP(F625,Mort_Imp_Survivors,C625-'Mort Imp Cume'!$C$4+2)</f>
        <v>8.7558624460615277E-3</v>
      </c>
      <c r="Y625" s="15">
        <f t="shared" si="746"/>
        <v>0.99124413755393848</v>
      </c>
      <c r="Z625" s="121">
        <f>VLOOKUP(F625,Rates2,7)*VLOOKUP(F625,Mort_Imp_Survivors,C625-'Mort Imp Cume'!$C$4+2)</f>
        <v>9.7548199427498882E-3</v>
      </c>
      <c r="AA625" s="15">
        <f t="shared" si="747"/>
        <v>0.99024518005725015</v>
      </c>
      <c r="AB625" s="68">
        <f>PRODUCT(W$4:W624)</f>
        <v>0.15232489363952598</v>
      </c>
      <c r="AC625" s="15">
        <f>PRODUCT(Y$4:Y624)</f>
        <v>0.51256640229641126</v>
      </c>
      <c r="AD625" s="15">
        <f>PRODUCT(AA$4:AA624)</f>
        <v>0.3342124591976155</v>
      </c>
      <c r="AE625" s="15">
        <f t="shared" si="736"/>
        <v>7.8076622712995328E-2</v>
      </c>
      <c r="AF625" s="15">
        <f t="shared" si="737"/>
        <v>7.4248270926530649E-2</v>
      </c>
      <c r="AG625" s="15">
        <f t="shared" si="738"/>
        <v>1.4491052685213135E-3</v>
      </c>
      <c r="AH625" s="15">
        <f t="shared" si="739"/>
        <v>0.36440818957225574</v>
      </c>
      <c r="AI625" s="15">
        <f t="shared" si="748"/>
        <v>0.48326691678821831</v>
      </c>
      <c r="AJ625" s="15">
        <f t="shared" si="749"/>
        <v>2.8521290227855154E-3</v>
      </c>
      <c r="AK625" s="15">
        <f t="shared" si="740"/>
        <v>4.2383644436688522E-3</v>
      </c>
      <c r="AL625">
        <f>IF(AL624&gt;0,AL624+1,IF(AND(B625="January",C625&gt;=Personal!$G$28,F625&lt;=100,AL624=0),1,0))</f>
        <v>298</v>
      </c>
      <c r="AM625">
        <f t="shared" si="750"/>
        <v>1</v>
      </c>
    </row>
    <row r="626" spans="1:39" x14ac:dyDescent="0.2">
      <c r="A626">
        <f t="shared" si="741"/>
        <v>622</v>
      </c>
      <c r="B626" t="str">
        <f t="shared" si="761"/>
        <v>November</v>
      </c>
      <c r="C626">
        <f t="shared" si="733"/>
        <v>2074</v>
      </c>
      <c r="D626">
        <f t="shared" si="763"/>
        <v>207411</v>
      </c>
      <c r="E626">
        <f t="shared" ref="E626:F626" si="797">E614+1</f>
        <v>93</v>
      </c>
      <c r="F626">
        <f t="shared" si="797"/>
        <v>91</v>
      </c>
      <c r="G626" s="11">
        <f>G625*IF($B626="January",(1+IF(C626&gt;Personal!$L$18+1,Calculations!$B$14,Calculations!$B$13)),1)</f>
        <v>5007.2229467231064</v>
      </c>
      <c r="H626" s="11">
        <f>IF(AND(Career!$F$15="Yes",$E626=62,$E625=61),G626,H625*IF($B626="January",(1+IF(C626&gt;Personal!$L$18+1,Calculations!$C$14,Calculations!$C$13)),1))</f>
        <v>3694.9146537570973</v>
      </c>
      <c r="I626" s="11">
        <f>H626*(1-'Retiree Assumptions'!$F$8)</f>
        <v>3251.5248953062455</v>
      </c>
      <c r="J626" s="11"/>
      <c r="K626">
        <f>IF(OR(AND(L627=0,L626&gt;0,S626=0,S625&gt;0),AND(L626=0,L625&gt;0,S626&gt;0,S625&gt;0),AND(L615=0,L614&gt;0,S614=0),AND(B626="February",C626&gt;=Personal!$G$28,C626&lt;=Personal!$G$28+5,L625&gt;0),AND(B626="February",MOD(C626-Personal!$G$28,5)=0,L625&gt;0)),K625+1,K625)</f>
        <v>10</v>
      </c>
      <c r="L626">
        <f>IF(AND(C626&gt;=Personal!$G$28,MAX(L$5:L625)&lt;$AO$8,OR(S625&gt;0,S626&gt;0)),L625+1,0)</f>
        <v>0</v>
      </c>
      <c r="M626" t="str">
        <f>IF(AND(C626&gt;=Personal!$G$28,MAX(L$5:L625)&lt;$AO$8,OR(S625&gt;0,S626&gt;0)),L625+1,"")</f>
        <v/>
      </c>
      <c r="N626">
        <f t="shared" si="743"/>
        <v>2074</v>
      </c>
      <c r="O626">
        <f t="shared" si="744"/>
        <v>91</v>
      </c>
      <c r="P626" s="11">
        <f t="shared" si="752"/>
        <v>39018.298743674946</v>
      </c>
      <c r="Q626" s="11">
        <f>$AD626*I626/(Calculations!$C$18^(A626-1+Calculations!$B$1/30))</f>
        <v>179.0996791252081</v>
      </c>
      <c r="R626" s="11">
        <f>IF(Q626=0,0,SUM(Q626:Q$1071)*I626/Q626)</f>
        <v>179169.3172115596</v>
      </c>
      <c r="S626" s="11">
        <f>IF(S625&gt;0,MAX((S625+I626/2)*(Calculations!$C$18-1)+S625-I626,0),IF(AND(Personal!$G$28=Valuation!C626,Personal!$G$28&gt;Valuation!C625),Personal!$G$26,0))</f>
        <v>0</v>
      </c>
      <c r="T626">
        <f t="shared" si="735"/>
        <v>2</v>
      </c>
      <c r="U626" s="11"/>
      <c r="V626" s="121">
        <f>VLOOKUP(E626,Rates2,5)*VLOOKUP(E626,Mort_Imp_Retirees,C626-'Mort Imp Cume'!$C$4+2)</f>
        <v>1.8723984994435811E-2</v>
      </c>
      <c r="W626" s="15">
        <f t="shared" si="745"/>
        <v>0.98127601500556416</v>
      </c>
      <c r="X626" s="121">
        <f>VLOOKUP(F626,Rates2,6)*VLOOKUP(F626,Mort_Imp_Survivors,C626-'Mort Imp Cume'!$C$4+2)</f>
        <v>8.7558624460615277E-3</v>
      </c>
      <c r="Y626" s="15">
        <f t="shared" si="746"/>
        <v>0.99124413755393848</v>
      </c>
      <c r="Z626" s="121">
        <f>VLOOKUP(F626,Rates2,7)*VLOOKUP(F626,Mort_Imp_Survivors,C626-'Mort Imp Cume'!$C$4+2)</f>
        <v>9.7548199427498882E-3</v>
      </c>
      <c r="AA626" s="15">
        <f t="shared" si="747"/>
        <v>0.99024518005725015</v>
      </c>
      <c r="AB626" s="68">
        <f>PRODUCT(W$4:W625)</f>
        <v>0.14947276461674044</v>
      </c>
      <c r="AC626" s="15">
        <f>PRODUCT(Y$4:Y625)</f>
        <v>0.50807844138343128</v>
      </c>
      <c r="AD626" s="15">
        <f>PRODUCT(AA$4:AA625)</f>
        <v>0.33095227683551914</v>
      </c>
      <c r="AE626" s="15">
        <f t="shared" si="736"/>
        <v>7.5943889275745982E-2</v>
      </c>
      <c r="AF626" s="15">
        <f t="shared" si="737"/>
        <v>7.3528875340994462E-2</v>
      </c>
      <c r="AG626" s="15">
        <f t="shared" si="738"/>
        <v>1.4095216498544267E-3</v>
      </c>
      <c r="AH626" s="15">
        <f t="shared" si="739"/>
        <v>0.36230255856583626</v>
      </c>
      <c r="AI626" s="15">
        <f t="shared" si="748"/>
        <v>0.48822467681742321</v>
      </c>
      <c r="AJ626" s="15">
        <f t="shared" si="749"/>
        <v>2.7987258017606841E-3</v>
      </c>
      <c r="AK626" s="15">
        <f t="shared" si="740"/>
        <v>4.1991504717246884E-3</v>
      </c>
      <c r="AL626">
        <f>IF(AL625&gt;0,AL625+1,IF(AND(B626="January",C626&gt;=Personal!$G$28,F626&lt;=100,AL625=0),1,0))</f>
        <v>299</v>
      </c>
      <c r="AM626">
        <f t="shared" si="750"/>
        <v>1</v>
      </c>
    </row>
    <row r="627" spans="1:39" x14ac:dyDescent="0.2">
      <c r="A627">
        <f t="shared" si="741"/>
        <v>623</v>
      </c>
      <c r="B627" t="str">
        <f t="shared" si="761"/>
        <v>December</v>
      </c>
      <c r="C627">
        <f t="shared" si="733"/>
        <v>2074</v>
      </c>
      <c r="D627">
        <f t="shared" si="763"/>
        <v>207412</v>
      </c>
      <c r="E627">
        <f t="shared" ref="E627:F627" si="798">E615+1</f>
        <v>93</v>
      </c>
      <c r="F627">
        <f t="shared" si="798"/>
        <v>91</v>
      </c>
      <c r="G627" s="11">
        <f>G626*IF($B627="January",(1+IF(C627&gt;Personal!$L$18+1,Calculations!$B$14,Calculations!$B$13)),1)</f>
        <v>5007.2229467231064</v>
      </c>
      <c r="H627" s="11">
        <f>IF(AND(Career!$F$15="Yes",$E627=62,$E626=61),G627,H626*IF($B627="January",(1+IF(C627&gt;Personal!$L$18+1,Calculations!$C$14,Calculations!$C$13)),1))</f>
        <v>3694.9146537570973</v>
      </c>
      <c r="I627" s="11">
        <f>H627*(1-'Retiree Assumptions'!$F$8)</f>
        <v>3251.5248953062455</v>
      </c>
      <c r="J627" s="11"/>
      <c r="K627">
        <f>IF(OR(AND(L628=0,L627&gt;0,S627=0,S626&gt;0),AND(L627=0,L626&gt;0,S627&gt;0,S626&gt;0),AND(L616=0,L615&gt;0,S615=0),AND(B627="February",C627&gt;=Personal!$G$28,C627&lt;=Personal!$G$28+5,L626&gt;0),AND(B627="February",MOD(C627-Personal!$G$28,5)=0,L626&gt;0)),K626+1,K626)</f>
        <v>10</v>
      </c>
      <c r="L627">
        <f>IF(AND(C627&gt;=Personal!$G$28,MAX(L$5:L626)&lt;$AO$8,OR(S626&gt;0,S627&gt;0)),L626+1,0)</f>
        <v>0</v>
      </c>
      <c r="M627" t="str">
        <f>IF(AND(C627&gt;=Personal!$G$28,MAX(L$5:L626)&lt;$AO$8,OR(S626&gt;0,S627&gt;0)),L626+1,"")</f>
        <v/>
      </c>
      <c r="N627">
        <f t="shared" si="743"/>
        <v>2074</v>
      </c>
      <c r="O627">
        <f t="shared" si="744"/>
        <v>91</v>
      </c>
      <c r="P627" s="11">
        <f t="shared" si="752"/>
        <v>39018.298743674946</v>
      </c>
      <c r="Q627" s="11">
        <f>$AD627*I627/(Calculations!$C$18^(A627-1+Calculations!$B$1/30))</f>
        <v>176.84204278891636</v>
      </c>
      <c r="R627" s="11">
        <f>IF(Q627=0,0,SUM(Q627:Q$1071)*I627/Q627)</f>
        <v>178163.62930088636</v>
      </c>
      <c r="S627" s="11">
        <f>IF(S626&gt;0,MAX((S626+I627/2)*(Calculations!$C$18-1)+S626-I627,0),IF(AND(Personal!$G$28=Valuation!C627,Personal!$G$28&gt;Valuation!C626),Personal!$G$26,0))</f>
        <v>0</v>
      </c>
      <c r="T627">
        <f t="shared" si="735"/>
        <v>2</v>
      </c>
      <c r="U627" s="11"/>
      <c r="V627" s="121">
        <f>VLOOKUP(E627,Rates2,5)*VLOOKUP(E627,Mort_Imp_Retirees,C627-'Mort Imp Cume'!$C$4+2)</f>
        <v>1.8723984994435811E-2</v>
      </c>
      <c r="W627" s="15">
        <f t="shared" si="745"/>
        <v>0.98127601500556416</v>
      </c>
      <c r="X627" s="121">
        <f>VLOOKUP(F627,Rates2,6)*VLOOKUP(F627,Mort_Imp_Survivors,C627-'Mort Imp Cume'!$C$4+2)</f>
        <v>8.7558624460615277E-3</v>
      </c>
      <c r="Y627" s="15">
        <f t="shared" si="746"/>
        <v>0.99124413755393848</v>
      </c>
      <c r="Z627" s="121">
        <f>VLOOKUP(F627,Rates2,7)*VLOOKUP(F627,Mort_Imp_Survivors,C627-'Mort Imp Cume'!$C$4+2)</f>
        <v>9.7548199427498882E-3</v>
      </c>
      <c r="AA627" s="15">
        <f t="shared" si="747"/>
        <v>0.99024518005725015</v>
      </c>
      <c r="AB627" s="68">
        <f>PRODUCT(W$4:W626)</f>
        <v>0.14667403881497976</v>
      </c>
      <c r="AC627" s="15">
        <f>PRODUCT(Y$4:Y626)</f>
        <v>0.50362977643886864</v>
      </c>
      <c r="AD627" s="15">
        <f>PRODUCT(AA$4:AA626)</f>
        <v>0.32772389696534554</v>
      </c>
      <c r="AE627" s="15">
        <f t="shared" si="736"/>
        <v>7.3869413377774196E-2</v>
      </c>
      <c r="AF627" s="15">
        <f t="shared" si="737"/>
        <v>7.2804625437205561E-2</v>
      </c>
      <c r="AG627" s="15">
        <f t="shared" si="738"/>
        <v>1.3710192934676532E-3</v>
      </c>
      <c r="AH627" s="15">
        <f t="shared" si="739"/>
        <v>0.36017788399208339</v>
      </c>
      <c r="AI627" s="15">
        <f t="shared" si="748"/>
        <v>0.49314807719293685</v>
      </c>
      <c r="AJ627" s="15">
        <f t="shared" si="749"/>
        <v>2.7463225018449764E-3</v>
      </c>
      <c r="AK627" s="15">
        <f t="shared" si="740"/>
        <v>4.1602608282104792E-3</v>
      </c>
      <c r="AL627">
        <f>IF(AL626&gt;0,AL626+1,IF(AND(B627="January",C627&gt;=Personal!$G$28,F627&lt;=100,AL626=0),1,0))</f>
        <v>300</v>
      </c>
      <c r="AM627">
        <f t="shared" si="750"/>
        <v>1</v>
      </c>
    </row>
    <row r="628" spans="1:39" x14ac:dyDescent="0.2">
      <c r="A628">
        <f t="shared" si="741"/>
        <v>624</v>
      </c>
      <c r="B628" t="str">
        <f t="shared" si="761"/>
        <v>January</v>
      </c>
      <c r="C628">
        <f t="shared" si="733"/>
        <v>2075</v>
      </c>
      <c r="D628">
        <f t="shared" si="763"/>
        <v>207501</v>
      </c>
      <c r="E628">
        <f t="shared" ref="E628:F628" si="799">E616+1</f>
        <v>94</v>
      </c>
      <c r="F628">
        <f t="shared" si="799"/>
        <v>92</v>
      </c>
      <c r="G628" s="11">
        <f>G627*IF($B628="January",(1+IF(C628&gt;Personal!$L$18+1,Calculations!$B$14,Calculations!$B$13)),1)</f>
        <v>5132.4035203911835</v>
      </c>
      <c r="H628" s="11">
        <f>IF(AND(Career!$F$15="Yes",$E628=62,$E627=61),G628,H627*IF($B628="January",(1+IF(C628&gt;Personal!$L$18+1,Calculations!$C$14,Calculations!$C$13)),1))</f>
        <v>3750.3383735634534</v>
      </c>
      <c r="I628" s="11">
        <f>H628*(1-'Retiree Assumptions'!$F$8)</f>
        <v>3300.2977687358389</v>
      </c>
      <c r="J628" s="11"/>
      <c r="K628">
        <f>IF(OR(AND(L629=0,L628&gt;0,S628=0,S627&gt;0),AND(L628=0,L627&gt;0,S628&gt;0,S627&gt;0),AND(L617=0,L616&gt;0,S616=0),AND(B628="February",C628&gt;=Personal!$G$28,C628&lt;=Personal!$G$28+5,L627&gt;0),AND(B628="February",MOD(C628-Personal!$G$28,5)=0,L627&gt;0)),K627+1,K627)</f>
        <v>10</v>
      </c>
      <c r="L628">
        <f>IF(AND(C628&gt;=Personal!$G$28,MAX(L$5:L627)&lt;$AO$8,OR(S627&gt;0,S628&gt;0)),L627+1,0)</f>
        <v>0</v>
      </c>
      <c r="M628" t="str">
        <f>IF(AND(C628&gt;=Personal!$G$28,MAX(L$5:L627)&lt;$AO$8,OR(S627&gt;0,S628&gt;0)),L627+1,"")</f>
        <v/>
      </c>
      <c r="N628">
        <f t="shared" si="743"/>
        <v>2075</v>
      </c>
      <c r="O628">
        <f t="shared" si="744"/>
        <v>92</v>
      </c>
      <c r="P628" s="11">
        <f t="shared" si="752"/>
        <v>39603.573224830063</v>
      </c>
      <c r="Q628" s="11">
        <f>$AD628*I628/(Calculations!$C$18^(A628-1+Calculations!$B$1/30))</f>
        <v>177.23205800403687</v>
      </c>
      <c r="R628" s="11">
        <f>IF(Q628=0,0,SUM(Q628:Q$1071)*I628/Q628)</f>
        <v>177145.10237560829</v>
      </c>
      <c r="S628" s="11">
        <f>IF(S627&gt;0,MAX((S627+I628/2)*(Calculations!$C$18-1)+S627-I628,0),IF(AND(Personal!$G$28=Valuation!C628,Personal!$G$28&gt;Valuation!C627),Personal!$G$26,0))</f>
        <v>0</v>
      </c>
      <c r="T628">
        <f t="shared" si="735"/>
        <v>2</v>
      </c>
      <c r="U628" s="11"/>
      <c r="V628" s="121">
        <f>VLOOKUP(E628,Rates2,5)*VLOOKUP(E628,Mort_Imp_Retirees,C628-'Mort Imp Cume'!$C$4+2)</f>
        <v>2.0856772187573539E-2</v>
      </c>
      <c r="W628" s="15">
        <f t="shared" si="745"/>
        <v>0.97914322781242646</v>
      </c>
      <c r="X628" s="121">
        <f>VLOOKUP(F628,Rates2,6)*VLOOKUP(F628,Mort_Imp_Survivors,C628-'Mort Imp Cume'!$C$4+2)</f>
        <v>9.955545418703424E-3</v>
      </c>
      <c r="Y628" s="15">
        <f t="shared" si="746"/>
        <v>0.99004445458129653</v>
      </c>
      <c r="Z628" s="121">
        <f>VLOOKUP(F628,Rates2,7)*VLOOKUP(F628,Mort_Imp_Survivors,C628-'Mort Imp Cume'!$C$4+2)</f>
        <v>1.1109560670004567E-2</v>
      </c>
      <c r="AA628" s="15">
        <f t="shared" si="747"/>
        <v>0.98889043932999543</v>
      </c>
      <c r="AB628" s="68">
        <f>PRODUCT(W$4:W627)</f>
        <v>0.14392771631313478</v>
      </c>
      <c r="AC628" s="15">
        <f>PRODUCT(Y$4:Y627)</f>
        <v>0.4992200633926292</v>
      </c>
      <c r="AD628" s="15">
        <f>PRODUCT(AA$4:AA627)</f>
        <v>0.32452700935951229</v>
      </c>
      <c r="AE628" s="15">
        <f t="shared" si="736"/>
        <v>7.185160366179949E-2</v>
      </c>
      <c r="AF628" s="15">
        <f t="shared" si="737"/>
        <v>7.2076112651335289E-2</v>
      </c>
      <c r="AG628" s="15">
        <f t="shared" si="738"/>
        <v>1.4836732229005227E-3</v>
      </c>
      <c r="AH628" s="15">
        <f t="shared" si="739"/>
        <v>0.35803543287984763</v>
      </c>
      <c r="AI628" s="15">
        <f t="shared" si="748"/>
        <v>0.49803685080701754</v>
      </c>
      <c r="AJ628" s="15">
        <f t="shared" si="749"/>
        <v>3.0018675906207637E-3</v>
      </c>
      <c r="AK628" s="15">
        <f t="shared" si="740"/>
        <v>4.692938267251737E-3</v>
      </c>
      <c r="AL628">
        <f>IF(AL627&gt;0,AL627+1,IF(AND(B628="January",C628&gt;=Personal!$G$28,F628&lt;=100,AL627=0),1,0))</f>
        <v>301</v>
      </c>
      <c r="AM628">
        <f t="shared" si="750"/>
        <v>1</v>
      </c>
    </row>
    <row r="629" spans="1:39" x14ac:dyDescent="0.2">
      <c r="A629">
        <f t="shared" si="741"/>
        <v>625</v>
      </c>
      <c r="B629" t="str">
        <f t="shared" si="761"/>
        <v>February</v>
      </c>
      <c r="C629">
        <f t="shared" si="733"/>
        <v>2075</v>
      </c>
      <c r="D629">
        <f t="shared" si="763"/>
        <v>207502</v>
      </c>
      <c r="E629">
        <f t="shared" ref="E629:F629" si="800">E617+1</f>
        <v>94</v>
      </c>
      <c r="F629">
        <f t="shared" si="800"/>
        <v>92</v>
      </c>
      <c r="G629" s="11">
        <f>G628*IF($B629="January",(1+IF(C629&gt;Personal!$L$18+1,Calculations!$B$14,Calculations!$B$13)),1)</f>
        <v>5132.4035203911835</v>
      </c>
      <c r="H629" s="11">
        <f>IF(AND(Career!$F$15="Yes",$E629=62,$E628=61),G629,H628*IF($B629="January",(1+IF(C629&gt;Personal!$L$18+1,Calculations!$C$14,Calculations!$C$13)),1))</f>
        <v>3750.3383735634534</v>
      </c>
      <c r="I629" s="11">
        <f>H629*(1-'Retiree Assumptions'!$F$8)</f>
        <v>3300.2977687358389</v>
      </c>
      <c r="J629" s="11"/>
      <c r="K629">
        <f>IF(OR(AND(L630=0,L629&gt;0,S629=0,S628&gt;0),AND(L629=0,L628&gt;0,S629&gt;0,S628&gt;0),AND(L618=0,L617&gt;0,S617=0),AND(B629="February",C629&gt;=Personal!$G$28,C629&lt;=Personal!$G$28+5,L628&gt;0),AND(B629="February",MOD(C629-Personal!$G$28,5)=0,L628&gt;0)),K628+1,K628)</f>
        <v>10</v>
      </c>
      <c r="L629">
        <f>IF(AND(C629&gt;=Personal!$G$28,MAX(L$5:L628)&lt;$AO$8,OR(S628&gt;0,S629&gt;0)),L628+1,0)</f>
        <v>0</v>
      </c>
      <c r="M629" t="str">
        <f>IF(AND(C629&gt;=Personal!$G$28,MAX(L$5:L628)&lt;$AO$8,OR(S628&gt;0,S629&gt;0)),L628+1,"")</f>
        <v/>
      </c>
      <c r="N629">
        <f t="shared" si="743"/>
        <v>2075</v>
      </c>
      <c r="O629">
        <f t="shared" si="744"/>
        <v>92</v>
      </c>
      <c r="P629" s="11">
        <f t="shared" si="752"/>
        <v>39603.573224830063</v>
      </c>
      <c r="Q629" s="11">
        <f>$AD629*I629/(Calculations!$C$18^(A629-1+Calculations!$B$1/30))</f>
        <v>174.75855162438873</v>
      </c>
      <c r="R629" s="11">
        <f>IF(Q629=0,0,SUM(Q629:Q$1071)*I629/Q629)</f>
        <v>176305.37794801575</v>
      </c>
      <c r="S629" s="11">
        <f>IF(S628&gt;0,MAX((S628+I629/2)*(Calculations!$C$18-1)+S628-I629,0),IF(AND(Personal!$G$28=Valuation!C629,Personal!$G$28&gt;Valuation!C628),Personal!$G$26,0))</f>
        <v>0</v>
      </c>
      <c r="T629">
        <f t="shared" si="735"/>
        <v>2</v>
      </c>
      <c r="U629" s="11"/>
      <c r="V629" s="121">
        <f>VLOOKUP(E629,Rates2,5)*VLOOKUP(E629,Mort_Imp_Retirees,C629-'Mort Imp Cume'!$C$4+2)</f>
        <v>2.0856772187573539E-2</v>
      </c>
      <c r="W629" s="15">
        <f t="shared" si="745"/>
        <v>0.97914322781242646</v>
      </c>
      <c r="X629" s="121">
        <f>VLOOKUP(F629,Rates2,6)*VLOOKUP(F629,Mort_Imp_Survivors,C629-'Mort Imp Cume'!$C$4+2)</f>
        <v>9.955545418703424E-3</v>
      </c>
      <c r="Y629" s="15">
        <f t="shared" si="746"/>
        <v>0.99004445458129653</v>
      </c>
      <c r="Z629" s="121">
        <f>VLOOKUP(F629,Rates2,7)*VLOOKUP(F629,Mort_Imp_Survivors,C629-'Mort Imp Cume'!$C$4+2)</f>
        <v>1.1109560670004567E-2</v>
      </c>
      <c r="AA629" s="15">
        <f t="shared" si="747"/>
        <v>0.98889043932999543</v>
      </c>
      <c r="AB629" s="68">
        <f>PRODUCT(W$4:W628)</f>
        <v>0.14092584872251401</v>
      </c>
      <c r="AC629" s="15">
        <f>PRODUCT(Y$4:Y628)</f>
        <v>0.49425005537759586</v>
      </c>
      <c r="AD629" s="15">
        <f>PRODUCT(AA$4:AA628)</f>
        <v>0.32092165685997764</v>
      </c>
      <c r="AE629" s="15">
        <f t="shared" si="736"/>
        <v>6.9652608535237248E-2</v>
      </c>
      <c r="AF629" s="15">
        <f t="shared" si="737"/>
        <v>7.1273240187276751E-2</v>
      </c>
      <c r="AG629" s="15">
        <f t="shared" si="738"/>
        <v>1.4382658830459254E-3</v>
      </c>
      <c r="AH629" s="15">
        <f t="shared" si="739"/>
        <v>0.35554148973915817</v>
      </c>
      <c r="AI629" s="15">
        <f t="shared" si="748"/>
        <v>0.50353266153832776</v>
      </c>
      <c r="AJ629" s="15">
        <f t="shared" si="749"/>
        <v>2.9392583221459264E-3</v>
      </c>
      <c r="AK629" s="15">
        <f t="shared" si="740"/>
        <v>4.6433394587647083E-3</v>
      </c>
      <c r="AL629">
        <f>IF(AL628&gt;0,AL628+1,IF(AND(B629="January",C629&gt;=Personal!$G$28,F629&lt;=100,AL628=0),1,0))</f>
        <v>302</v>
      </c>
      <c r="AM629">
        <f t="shared" si="750"/>
        <v>1</v>
      </c>
    </row>
    <row r="630" spans="1:39" x14ac:dyDescent="0.2">
      <c r="A630">
        <f t="shared" si="741"/>
        <v>626</v>
      </c>
      <c r="B630" t="str">
        <f t="shared" si="761"/>
        <v>March</v>
      </c>
      <c r="C630">
        <f t="shared" si="733"/>
        <v>2075</v>
      </c>
      <c r="D630">
        <f t="shared" si="763"/>
        <v>207503</v>
      </c>
      <c r="E630">
        <f t="shared" ref="E630:F630" si="801">E618+1</f>
        <v>94</v>
      </c>
      <c r="F630">
        <f t="shared" si="801"/>
        <v>92</v>
      </c>
      <c r="G630" s="11">
        <f>G629*IF($B630="January",(1+IF(C630&gt;Personal!$L$18+1,Calculations!$B$14,Calculations!$B$13)),1)</f>
        <v>5132.4035203911835</v>
      </c>
      <c r="H630" s="11">
        <f>IF(AND(Career!$F$15="Yes",$E630=62,$E629=61),G630,H629*IF($B630="January",(1+IF(C630&gt;Personal!$L$18+1,Calculations!$C$14,Calculations!$C$13)),1))</f>
        <v>3750.3383735634534</v>
      </c>
      <c r="I630" s="11">
        <f>H630*(1-'Retiree Assumptions'!$F$8)</f>
        <v>3300.2977687358389</v>
      </c>
      <c r="J630" s="11"/>
      <c r="K630">
        <f>IF(OR(AND(L631=0,L630&gt;0,S630=0,S629&gt;0),AND(L630=0,L629&gt;0,S630&gt;0,S629&gt;0),AND(L619=0,L618&gt;0,S618=0),AND(B630="February",C630&gt;=Personal!$G$28,C630&lt;=Personal!$G$28+5,L629&gt;0),AND(B630="February",MOD(C630-Personal!$G$28,5)=0,L629&gt;0)),K629+1,K629)</f>
        <v>10</v>
      </c>
      <c r="L630">
        <f>IF(AND(C630&gt;=Personal!$G$28,MAX(L$5:L629)&lt;$AO$8,OR(S629&gt;0,S630&gt;0)),L629+1,0)</f>
        <v>0</v>
      </c>
      <c r="M630" t="str">
        <f>IF(AND(C630&gt;=Personal!$G$28,MAX(L$5:L629)&lt;$AO$8,OR(S629&gt;0,S630&gt;0)),L629+1,"")</f>
        <v/>
      </c>
      <c r="N630">
        <f t="shared" si="743"/>
        <v>2075</v>
      </c>
      <c r="O630">
        <f t="shared" si="744"/>
        <v>92</v>
      </c>
      <c r="P630" s="11">
        <f t="shared" si="752"/>
        <v>39603.573224830063</v>
      </c>
      <c r="Q630" s="11">
        <f>$AD630*I630/(Calculations!$C$18^(A630-1+Calculations!$B$1/30))</f>
        <v>172.31956627823217</v>
      </c>
      <c r="R630" s="11">
        <f>IF(Q630=0,0,SUM(Q630:Q$1071)*I630/Q630)</f>
        <v>175453.76818657567</v>
      </c>
      <c r="S630" s="11">
        <f>IF(S629&gt;0,MAX((S629+I630/2)*(Calculations!$C$18-1)+S629-I630,0),IF(AND(Personal!$G$28=Valuation!C630,Personal!$G$28&gt;Valuation!C629),Personal!$G$26,0))</f>
        <v>0</v>
      </c>
      <c r="T630">
        <f t="shared" si="735"/>
        <v>2</v>
      </c>
      <c r="U630" s="11"/>
      <c r="V630" s="121">
        <f>VLOOKUP(E630,Rates2,5)*VLOOKUP(E630,Mort_Imp_Retirees,C630-'Mort Imp Cume'!$C$4+2)</f>
        <v>2.0856772187573539E-2</v>
      </c>
      <c r="W630" s="15">
        <f t="shared" si="745"/>
        <v>0.97914322781242646</v>
      </c>
      <c r="X630" s="121">
        <f>VLOOKUP(F630,Rates2,6)*VLOOKUP(F630,Mort_Imp_Survivors,C630-'Mort Imp Cume'!$C$4+2)</f>
        <v>9.955545418703424E-3</v>
      </c>
      <c r="Y630" s="15">
        <f t="shared" si="746"/>
        <v>0.99004445458129653</v>
      </c>
      <c r="Z630" s="121">
        <f>VLOOKUP(F630,Rates2,7)*VLOOKUP(F630,Mort_Imp_Survivors,C630-'Mort Imp Cume'!$C$4+2)</f>
        <v>1.1109560670004567E-2</v>
      </c>
      <c r="AA630" s="15">
        <f t="shared" si="747"/>
        <v>0.98889043932999543</v>
      </c>
      <c r="AB630" s="68">
        <f>PRODUCT(W$4:W629)</f>
        <v>0.13798659040036809</v>
      </c>
      <c r="AC630" s="15">
        <f>PRODUCT(Y$4:Y629)</f>
        <v>0.48932952650308753</v>
      </c>
      <c r="AD630" s="15">
        <f>PRODUCT(AA$4:AA629)</f>
        <v>0.31735635824277331</v>
      </c>
      <c r="AE630" s="15">
        <f t="shared" si="736"/>
        <v>6.7520912944387598E-2</v>
      </c>
      <c r="AF630" s="15">
        <f t="shared" si="737"/>
        <v>7.0465677455980494E-2</v>
      </c>
      <c r="AG630" s="15">
        <f t="shared" si="738"/>
        <v>1.3942482201638898E-3</v>
      </c>
      <c r="AH630" s="15">
        <f t="shared" si="739"/>
        <v>0.35302984587124309</v>
      </c>
      <c r="AI630" s="15">
        <f t="shared" si="748"/>
        <v>0.50898356372838882</v>
      </c>
      <c r="AJ630" s="15">
        <f t="shared" si="749"/>
        <v>2.8779548809204991E-3</v>
      </c>
      <c r="AK630" s="15">
        <f t="shared" si="740"/>
        <v>4.5942140065591067E-3</v>
      </c>
      <c r="AL630">
        <f>IF(AL629&gt;0,AL629+1,IF(AND(B630="January",C630&gt;=Personal!$G$28,F630&lt;=100,AL629=0),1,0))</f>
        <v>303</v>
      </c>
      <c r="AM630">
        <f t="shared" si="750"/>
        <v>1</v>
      </c>
    </row>
    <row r="631" spans="1:39" x14ac:dyDescent="0.2">
      <c r="A631">
        <f t="shared" si="741"/>
        <v>627</v>
      </c>
      <c r="B631" t="str">
        <f t="shared" si="761"/>
        <v>April</v>
      </c>
      <c r="C631">
        <f t="shared" si="733"/>
        <v>2075</v>
      </c>
      <c r="D631">
        <f t="shared" si="763"/>
        <v>207504</v>
      </c>
      <c r="E631">
        <f t="shared" ref="E631:F631" si="802">E619+1</f>
        <v>94</v>
      </c>
      <c r="F631">
        <f t="shared" si="802"/>
        <v>92</v>
      </c>
      <c r="G631" s="11">
        <f>G630*IF($B631="January",(1+IF(C631&gt;Personal!$L$18+1,Calculations!$B$14,Calculations!$B$13)),1)</f>
        <v>5132.4035203911835</v>
      </c>
      <c r="H631" s="11">
        <f>IF(AND(Career!$F$15="Yes",$E631=62,$E630=61),G631,H630*IF($B631="January",(1+IF(C631&gt;Personal!$L$18+1,Calculations!$C$14,Calculations!$C$13)),1))</f>
        <v>3750.3383735634534</v>
      </c>
      <c r="I631" s="11">
        <f>H631*(1-'Retiree Assumptions'!$F$8)</f>
        <v>3300.2977687358389</v>
      </c>
      <c r="J631" s="11"/>
      <c r="K631">
        <f>IF(OR(AND(L632=0,L631&gt;0,S631=0,S630&gt;0),AND(L631=0,L630&gt;0,S631&gt;0,S630&gt;0),AND(L620=0,L619&gt;0,S619=0),AND(B631="February",C631&gt;=Personal!$G$28,C631&lt;=Personal!$G$28+5,L630&gt;0),AND(B631="February",MOD(C631-Personal!$G$28,5)=0,L630&gt;0)),K630+1,K630)</f>
        <v>10</v>
      </c>
      <c r="L631">
        <f>IF(AND(C631&gt;=Personal!$G$28,MAX(L$5:L630)&lt;$AO$8,OR(S630&gt;0,S631&gt;0)),L630+1,0)</f>
        <v>0</v>
      </c>
      <c r="M631" t="str">
        <f>IF(AND(C631&gt;=Personal!$G$28,MAX(L$5:L630)&lt;$AO$8,OR(S630&gt;0,S631&gt;0)),L630+1,"")</f>
        <v/>
      </c>
      <c r="N631">
        <f t="shared" si="743"/>
        <v>2075</v>
      </c>
      <c r="O631">
        <f t="shared" si="744"/>
        <v>92</v>
      </c>
      <c r="P631" s="11">
        <f t="shared" si="752"/>
        <v>39603.573224830063</v>
      </c>
      <c r="Q631" s="11">
        <f>$AD631*I631/(Calculations!$C$18^(A631-1+Calculations!$B$1/30))</f>
        <v>169.91462017915967</v>
      </c>
      <c r="R631" s="11">
        <f>IF(Q631=0,0,SUM(Q631:Q$1071)*I631/Q631)</f>
        <v>174590.10486805154</v>
      </c>
      <c r="S631" s="11">
        <f>IF(S630&gt;0,MAX((S630+I631/2)*(Calculations!$C$18-1)+S630-I631,0),IF(AND(Personal!$G$28=Valuation!C631,Personal!$G$28&gt;Valuation!C630),Personal!$G$26,0))</f>
        <v>0</v>
      </c>
      <c r="T631">
        <f t="shared" si="735"/>
        <v>2</v>
      </c>
      <c r="U631" s="11"/>
      <c r="V631" s="121">
        <f>VLOOKUP(E631,Rates2,5)*VLOOKUP(E631,Mort_Imp_Retirees,C631-'Mort Imp Cume'!$C$4+2)</f>
        <v>2.0856772187573539E-2</v>
      </c>
      <c r="W631" s="15">
        <f t="shared" si="745"/>
        <v>0.97914322781242646</v>
      </c>
      <c r="X631" s="121">
        <f>VLOOKUP(F631,Rates2,6)*VLOOKUP(F631,Mort_Imp_Survivors,C631-'Mort Imp Cume'!$C$4+2)</f>
        <v>9.955545418703424E-3</v>
      </c>
      <c r="Y631" s="15">
        <f t="shared" si="746"/>
        <v>0.99004445458129653</v>
      </c>
      <c r="Z631" s="121">
        <f>VLOOKUP(F631,Rates2,7)*VLOOKUP(F631,Mort_Imp_Survivors,C631-'Mort Imp Cume'!$C$4+2)</f>
        <v>1.1109560670004567E-2</v>
      </c>
      <c r="AA631" s="15">
        <f t="shared" si="747"/>
        <v>0.98889043932999543</v>
      </c>
      <c r="AB631" s="68">
        <f>PRODUCT(W$4:W630)</f>
        <v>0.1351086355194476</v>
      </c>
      <c r="AC631" s="15">
        <f>PRODUCT(Y$4:Y630)</f>
        <v>0.48445798417727337</v>
      </c>
      <c r="AD631" s="15">
        <f>PRODUCT(AA$4:AA630)</f>
        <v>0.31383066852686353</v>
      </c>
      <c r="AE631" s="15">
        <f t="shared" si="736"/>
        <v>6.5454457208693542E-2</v>
      </c>
      <c r="AF631" s="15">
        <f t="shared" si="737"/>
        <v>6.9654178310754059E-2</v>
      </c>
      <c r="AG631" s="15">
        <f t="shared" si="738"/>
        <v>1.3515777036394478E-3</v>
      </c>
      <c r="AH631" s="15">
        <f t="shared" si="739"/>
        <v>0.35050208760037804</v>
      </c>
      <c r="AI631" s="15">
        <f t="shared" si="748"/>
        <v>0.51438927688017433</v>
      </c>
      <c r="AJ631" s="15">
        <f t="shared" si="749"/>
        <v>2.8179300316030251E-3</v>
      </c>
      <c r="AK631" s="15">
        <f t="shared" si="740"/>
        <v>4.5455590287573839E-3</v>
      </c>
      <c r="AL631">
        <f>IF(AL630&gt;0,AL630+1,IF(AND(B631="January",C631&gt;=Personal!$G$28,F631&lt;=100,AL630=0),1,0))</f>
        <v>304</v>
      </c>
      <c r="AM631">
        <f t="shared" si="750"/>
        <v>1</v>
      </c>
    </row>
    <row r="632" spans="1:39" x14ac:dyDescent="0.2">
      <c r="A632">
        <f t="shared" si="741"/>
        <v>628</v>
      </c>
      <c r="B632" t="str">
        <f t="shared" si="761"/>
        <v>May</v>
      </c>
      <c r="C632">
        <f t="shared" si="733"/>
        <v>2075</v>
      </c>
      <c r="D632">
        <f t="shared" si="763"/>
        <v>207505</v>
      </c>
      <c r="E632">
        <f t="shared" ref="E632:F632" si="803">E620+1</f>
        <v>94</v>
      </c>
      <c r="F632">
        <f t="shared" si="803"/>
        <v>92</v>
      </c>
      <c r="G632" s="11">
        <f>G631*IF($B632="January",(1+IF(C632&gt;Personal!$L$18+1,Calculations!$B$14,Calculations!$B$13)),1)</f>
        <v>5132.4035203911835</v>
      </c>
      <c r="H632" s="11">
        <f>IF(AND(Career!$F$15="Yes",$E632=62,$E631=61),G632,H631*IF($B632="January",(1+IF(C632&gt;Personal!$L$18+1,Calculations!$C$14,Calculations!$C$13)),1))</f>
        <v>3750.3383735634534</v>
      </c>
      <c r="I632" s="11">
        <f>H632*(1-'Retiree Assumptions'!$F$8)</f>
        <v>3300.2977687358389</v>
      </c>
      <c r="J632" s="11"/>
      <c r="K632">
        <f>IF(OR(AND(L633=0,L632&gt;0,S632=0,S631&gt;0),AND(L632=0,L631&gt;0,S632&gt;0,S631&gt;0),AND(L621=0,L620&gt;0,S620=0),AND(B632="February",C632&gt;=Personal!$G$28,C632&lt;=Personal!$G$28+5,L631&gt;0),AND(B632="February",MOD(C632-Personal!$G$28,5)=0,L631&gt;0)),K631+1,K631)</f>
        <v>10</v>
      </c>
      <c r="L632">
        <f>IF(AND(C632&gt;=Personal!$G$28,MAX(L$5:L631)&lt;$AO$8,OR(S631&gt;0,S632&gt;0)),L631+1,0)</f>
        <v>0</v>
      </c>
      <c r="M632" t="str">
        <f>IF(AND(C632&gt;=Personal!$G$28,MAX(L$5:L631)&lt;$AO$8,OR(S631&gt;0,S632&gt;0)),L631+1,"")</f>
        <v/>
      </c>
      <c r="N632">
        <f t="shared" si="743"/>
        <v>2075</v>
      </c>
      <c r="O632">
        <f t="shared" si="744"/>
        <v>92</v>
      </c>
      <c r="P632" s="11">
        <f t="shared" si="752"/>
        <v>39603.573224830063</v>
      </c>
      <c r="Q632" s="11">
        <f>$AD632*I632/(Calculations!$C$18^(A632-1+Calculations!$B$1/30))</f>
        <v>167.54323826472583</v>
      </c>
      <c r="R632" s="11">
        <f>IF(Q632=0,0,SUM(Q632:Q$1071)*I632/Q632)</f>
        <v>173714.2173882011</v>
      </c>
      <c r="S632" s="11">
        <f>IF(S631&gt;0,MAX((S631+I632/2)*(Calculations!$C$18-1)+S631-I632,0),IF(AND(Personal!$G$28=Valuation!C632,Personal!$G$28&gt;Valuation!C631),Personal!$G$26,0))</f>
        <v>0</v>
      </c>
      <c r="T632">
        <f t="shared" si="735"/>
        <v>2</v>
      </c>
      <c r="U632" s="11"/>
      <c r="V632" s="121">
        <f>VLOOKUP(E632,Rates2,5)*VLOOKUP(E632,Mort_Imp_Retirees,C632-'Mort Imp Cume'!$C$4+2)</f>
        <v>2.0856772187573539E-2</v>
      </c>
      <c r="W632" s="15">
        <f t="shared" si="745"/>
        <v>0.97914322781242646</v>
      </c>
      <c r="X632" s="121">
        <f>VLOOKUP(F632,Rates2,6)*VLOOKUP(F632,Mort_Imp_Survivors,C632-'Mort Imp Cume'!$C$4+2)</f>
        <v>9.955545418703424E-3</v>
      </c>
      <c r="Y632" s="15">
        <f t="shared" si="746"/>
        <v>0.99004445458129653</v>
      </c>
      <c r="Z632" s="121">
        <f>VLOOKUP(F632,Rates2,7)*VLOOKUP(F632,Mort_Imp_Survivors,C632-'Mort Imp Cume'!$C$4+2)</f>
        <v>1.1109560670004567E-2</v>
      </c>
      <c r="AA632" s="15">
        <f t="shared" si="747"/>
        <v>0.98889043932999543</v>
      </c>
      <c r="AB632" s="68">
        <f>PRODUCT(W$4:W631)</f>
        <v>0.13229070548784458</v>
      </c>
      <c r="AC632" s="15">
        <f>PRODUCT(Y$4:Y631)</f>
        <v>0.47963494071234297</v>
      </c>
      <c r="AD632" s="15">
        <f>PRODUCT(AA$4:AA631)</f>
        <v>0.31034414767475627</v>
      </c>
      <c r="AE632" s="15">
        <f t="shared" si="736"/>
        <v>6.3451244683456365E-2</v>
      </c>
      <c r="AF632" s="15">
        <f t="shared" si="737"/>
        <v>6.8839460804388214E-2</v>
      </c>
      <c r="AG632" s="15">
        <f t="shared" si="738"/>
        <v>1.3102131044933679E-3</v>
      </c>
      <c r="AH632" s="15">
        <f t="shared" si="739"/>
        <v>0.34795974109685784</v>
      </c>
      <c r="AI632" s="15">
        <f t="shared" si="748"/>
        <v>0.5197495534152976</v>
      </c>
      <c r="AJ632" s="15">
        <f t="shared" si="749"/>
        <v>2.7591571068933591E-3</v>
      </c>
      <c r="AK632" s="15">
        <f t="shared" si="740"/>
        <v>4.4973716027540377E-3</v>
      </c>
      <c r="AL632">
        <f>IF(AL631&gt;0,AL631+1,IF(AND(B632="January",C632&gt;=Personal!$G$28,F632&lt;=100,AL631=0),1,0))</f>
        <v>305</v>
      </c>
      <c r="AM632">
        <f t="shared" si="750"/>
        <v>1</v>
      </c>
    </row>
    <row r="633" spans="1:39" x14ac:dyDescent="0.2">
      <c r="A633">
        <f t="shared" si="741"/>
        <v>629</v>
      </c>
      <c r="B633" t="str">
        <f t="shared" si="761"/>
        <v>June</v>
      </c>
      <c r="C633">
        <f t="shared" si="733"/>
        <v>2075</v>
      </c>
      <c r="D633">
        <f t="shared" si="763"/>
        <v>207506</v>
      </c>
      <c r="E633">
        <f t="shared" ref="E633:F633" si="804">E621+1</f>
        <v>94</v>
      </c>
      <c r="F633">
        <f t="shared" si="804"/>
        <v>92</v>
      </c>
      <c r="G633" s="11">
        <f>G632*IF($B633="January",(1+IF(C633&gt;Personal!$L$18+1,Calculations!$B$14,Calculations!$B$13)),1)</f>
        <v>5132.4035203911835</v>
      </c>
      <c r="H633" s="11">
        <f>IF(AND(Career!$F$15="Yes",$E633=62,$E632=61),G633,H632*IF($B633="January",(1+IF(C633&gt;Personal!$L$18+1,Calculations!$C$14,Calculations!$C$13)),1))</f>
        <v>3750.3383735634534</v>
      </c>
      <c r="I633" s="11">
        <f>H633*(1-'Retiree Assumptions'!$F$8)</f>
        <v>3300.2977687358389</v>
      </c>
      <c r="J633" s="11"/>
      <c r="K633">
        <f>IF(OR(AND(L634=0,L633&gt;0,S633=0,S632&gt;0),AND(L633=0,L632&gt;0,S633&gt;0,S632&gt;0),AND(L622=0,L621&gt;0,S621=0),AND(B633="February",C633&gt;=Personal!$G$28,C633&lt;=Personal!$G$28+5,L632&gt;0),AND(B633="February",MOD(C633-Personal!$G$28,5)=0,L632&gt;0)),K632+1,K632)</f>
        <v>10</v>
      </c>
      <c r="L633">
        <f>IF(AND(C633&gt;=Personal!$G$28,MAX(L$5:L632)&lt;$AO$8,OR(S632&gt;0,S633&gt;0)),L632+1,0)</f>
        <v>0</v>
      </c>
      <c r="M633" t="str">
        <f>IF(AND(C633&gt;=Personal!$G$28,MAX(L$5:L632)&lt;$AO$8,OR(S632&gt;0,S633&gt;0)),L632+1,"")</f>
        <v/>
      </c>
      <c r="N633">
        <f t="shared" si="743"/>
        <v>2075</v>
      </c>
      <c r="O633">
        <f t="shared" si="744"/>
        <v>92</v>
      </c>
      <c r="P633" s="11">
        <f t="shared" si="752"/>
        <v>39603.573224830063</v>
      </c>
      <c r="Q633" s="11">
        <f>$AD633*I633/(Calculations!$C$18^(A633-1+Calculations!$B$1/30))</f>
        <v>165.20495210260685</v>
      </c>
      <c r="R633" s="11">
        <f>IF(Q633=0,0,SUM(Q633:Q$1071)*I633/Q633)</f>
        <v>172825.93272807452</v>
      </c>
      <c r="S633" s="11">
        <f>IF(S632&gt;0,MAX((S632+I633/2)*(Calculations!$C$18-1)+S632-I633,0),IF(AND(Personal!$G$28=Valuation!C633,Personal!$G$28&gt;Valuation!C632),Personal!$G$26,0))</f>
        <v>0</v>
      </c>
      <c r="T633">
        <f t="shared" si="735"/>
        <v>2</v>
      </c>
      <c r="U633" s="11"/>
      <c r="V633" s="121">
        <f>VLOOKUP(E633,Rates2,5)*VLOOKUP(E633,Mort_Imp_Retirees,C633-'Mort Imp Cume'!$C$4+2)</f>
        <v>2.0856772187573539E-2</v>
      </c>
      <c r="W633" s="15">
        <f t="shared" si="745"/>
        <v>0.97914322781242646</v>
      </c>
      <c r="X633" s="121">
        <f>VLOOKUP(F633,Rates2,6)*VLOOKUP(F633,Mort_Imp_Survivors,C633-'Mort Imp Cume'!$C$4+2)</f>
        <v>9.955545418703424E-3</v>
      </c>
      <c r="Y633" s="15">
        <f t="shared" si="746"/>
        <v>0.99004445458129653</v>
      </c>
      <c r="Z633" s="121">
        <f>VLOOKUP(F633,Rates2,7)*VLOOKUP(F633,Mort_Imp_Survivors,C633-'Mort Imp Cume'!$C$4+2)</f>
        <v>1.1109560670004567E-2</v>
      </c>
      <c r="AA633" s="15">
        <f t="shared" si="747"/>
        <v>0.98889043932999543</v>
      </c>
      <c r="AB633" s="68">
        <f>PRODUCT(W$4:W632)</f>
        <v>0.12953154838095121</v>
      </c>
      <c r="AC633" s="15">
        <f>PRODUCT(Y$4:Y632)</f>
        <v>0.47485991327568411</v>
      </c>
      <c r="AD633" s="15">
        <f>PRODUCT(AA$4:AA632)</f>
        <v>0.30689636053758268</v>
      </c>
      <c r="AE633" s="15">
        <f t="shared" si="736"/>
        <v>6.1509339830643571E-2</v>
      </c>
      <c r="AF633" s="15">
        <f t="shared" si="737"/>
        <v>6.8022208550307633E-2</v>
      </c>
      <c r="AG633" s="15">
        <f t="shared" si="738"/>
        <v>1.2701144555460138E-3</v>
      </c>
      <c r="AH633" s="15">
        <f t="shared" si="739"/>
        <v>0.34540427434691656</v>
      </c>
      <c r="AI633" s="15">
        <f t="shared" si="748"/>
        <v>0.52506417727213228</v>
      </c>
      <c r="AJ633" s="15">
        <f t="shared" si="749"/>
        <v>2.7016099956851595E-3</v>
      </c>
      <c r="AK633" s="15">
        <f t="shared" si="740"/>
        <v>4.4496487678944065E-3</v>
      </c>
      <c r="AL633">
        <f>IF(AL632&gt;0,AL632+1,IF(AND(B633="January",C633&gt;=Personal!$G$28,F633&lt;=100,AL632=0),1,0))</f>
        <v>306</v>
      </c>
      <c r="AM633">
        <f t="shared" si="750"/>
        <v>1</v>
      </c>
    </row>
    <row r="634" spans="1:39" x14ac:dyDescent="0.2">
      <c r="A634">
        <f t="shared" si="741"/>
        <v>630</v>
      </c>
      <c r="B634" t="str">
        <f t="shared" si="761"/>
        <v>July</v>
      </c>
      <c r="C634">
        <f t="shared" si="733"/>
        <v>2075</v>
      </c>
      <c r="D634">
        <f t="shared" si="763"/>
        <v>207507</v>
      </c>
      <c r="E634">
        <f t="shared" ref="E634:F634" si="805">E622+1</f>
        <v>94</v>
      </c>
      <c r="F634">
        <f t="shared" si="805"/>
        <v>92</v>
      </c>
      <c r="G634" s="11">
        <f>G633*IF($B634="January",(1+IF(C634&gt;Personal!$L$18+1,Calculations!$B$14,Calculations!$B$13)),1)</f>
        <v>5132.4035203911835</v>
      </c>
      <c r="H634" s="11">
        <f>IF(AND(Career!$F$15="Yes",$E634=62,$E633=61),G634,H633*IF($B634="January",(1+IF(C634&gt;Personal!$L$18+1,Calculations!$C$14,Calculations!$C$13)),1))</f>
        <v>3750.3383735634534</v>
      </c>
      <c r="I634" s="11">
        <f>H634*(1-'Retiree Assumptions'!$F$8)</f>
        <v>3300.2977687358389</v>
      </c>
      <c r="J634" s="11"/>
      <c r="K634">
        <f>IF(OR(AND(L635=0,L634&gt;0,S634=0,S633&gt;0),AND(L634=0,L633&gt;0,S634&gt;0,S633&gt;0),AND(L623=0,L622&gt;0,S622=0),AND(B634="February",C634&gt;=Personal!$G$28,C634&lt;=Personal!$G$28+5,L633&gt;0),AND(B634="February",MOD(C634-Personal!$G$28,5)=0,L633&gt;0)),K633+1,K633)</f>
        <v>10</v>
      </c>
      <c r="L634">
        <f>IF(AND(C634&gt;=Personal!$G$28,MAX(L$5:L633)&lt;$AO$8,OR(S633&gt;0,S634&gt;0)),L633+1,0)</f>
        <v>0</v>
      </c>
      <c r="M634" t="str">
        <f>IF(AND(C634&gt;=Personal!$G$28,MAX(L$5:L633)&lt;$AO$8,OR(S633&gt;0,S634&gt;0)),L633+1,"")</f>
        <v/>
      </c>
      <c r="N634">
        <f t="shared" si="743"/>
        <v>2075</v>
      </c>
      <c r="O634">
        <f t="shared" si="744"/>
        <v>92</v>
      </c>
      <c r="P634" s="11">
        <f t="shared" si="752"/>
        <v>39603.573224830063</v>
      </c>
      <c r="Q634" s="11">
        <f>$AD634*I634/(Calculations!$C$18^(A634-1+Calculations!$B$1/30))</f>
        <v>162.8992997980674</v>
      </c>
      <c r="R634" s="11">
        <f>IF(Q634=0,0,SUM(Q634:Q$1071)*I634/Q634)</f>
        <v>171925.07541983819</v>
      </c>
      <c r="S634" s="11">
        <f>IF(S633&gt;0,MAX((S633+I634/2)*(Calculations!$C$18-1)+S633-I634,0),IF(AND(Personal!$G$28=Valuation!C634,Personal!$G$28&gt;Valuation!C633),Personal!$G$26,0))</f>
        <v>0</v>
      </c>
      <c r="T634">
        <f t="shared" si="735"/>
        <v>2</v>
      </c>
      <c r="U634" s="11"/>
      <c r="V634" s="121">
        <f>VLOOKUP(E634,Rates2,5)*VLOOKUP(E634,Mort_Imp_Retirees,C634-'Mort Imp Cume'!$C$4+2)</f>
        <v>2.0856772187573539E-2</v>
      </c>
      <c r="W634" s="15">
        <f t="shared" si="745"/>
        <v>0.97914322781242646</v>
      </c>
      <c r="X634" s="121">
        <f>VLOOKUP(F634,Rates2,6)*VLOOKUP(F634,Mort_Imp_Survivors,C634-'Mort Imp Cume'!$C$4+2)</f>
        <v>9.955545418703424E-3</v>
      </c>
      <c r="Y634" s="15">
        <f t="shared" si="746"/>
        <v>0.99004445458129653</v>
      </c>
      <c r="Z634" s="121">
        <f>VLOOKUP(F634,Rates2,7)*VLOOKUP(F634,Mort_Imp_Survivors,C634-'Mort Imp Cume'!$C$4+2)</f>
        <v>1.1109560670004567E-2</v>
      </c>
      <c r="AA634" s="15">
        <f t="shared" si="747"/>
        <v>0.98889043932999543</v>
      </c>
      <c r="AB634" s="68">
        <f>PRODUCT(W$4:W633)</f>
        <v>0.12682993838526604</v>
      </c>
      <c r="AC634" s="15">
        <f>PRODUCT(Y$4:Y633)</f>
        <v>0.47013242384154647</v>
      </c>
      <c r="AD634" s="15">
        <f>PRODUCT(AA$4:AA633)</f>
        <v>0.30348687680078679</v>
      </c>
      <c r="AE634" s="15">
        <f t="shared" si="736"/>
        <v>5.9626866348739122E-2</v>
      </c>
      <c r="AF634" s="15">
        <f t="shared" si="737"/>
        <v>6.7203072036526923E-2</v>
      </c>
      <c r="AG634" s="15">
        <f t="shared" si="738"/>
        <v>1.2312430128003755E-3</v>
      </c>
      <c r="AH634" s="15">
        <f t="shared" si="739"/>
        <v>0.34283709906092663</v>
      </c>
      <c r="AI634" s="15">
        <f t="shared" si="748"/>
        <v>0.53033296255380735</v>
      </c>
      <c r="AJ634" s="15">
        <f t="shared" si="749"/>
        <v>2.6452631314654823E-3</v>
      </c>
      <c r="AK634" s="15">
        <f t="shared" si="740"/>
        <v>4.4023875280555609E-3</v>
      </c>
      <c r="AL634">
        <f>IF(AL633&gt;0,AL633+1,IF(AND(B634="January",C634&gt;=Personal!$G$28,F634&lt;=100,AL633=0),1,0))</f>
        <v>307</v>
      </c>
      <c r="AM634">
        <f t="shared" si="750"/>
        <v>1</v>
      </c>
    </row>
    <row r="635" spans="1:39" x14ac:dyDescent="0.2">
      <c r="A635">
        <f t="shared" si="741"/>
        <v>631</v>
      </c>
      <c r="B635" t="str">
        <f t="shared" si="761"/>
        <v>August</v>
      </c>
      <c r="C635">
        <f t="shared" si="733"/>
        <v>2075</v>
      </c>
      <c r="D635">
        <f t="shared" si="763"/>
        <v>207508</v>
      </c>
      <c r="E635">
        <f t="shared" ref="E635:F635" si="806">E623+1</f>
        <v>94</v>
      </c>
      <c r="F635">
        <f t="shared" si="806"/>
        <v>92</v>
      </c>
      <c r="G635" s="11">
        <f>G634*IF($B635="January",(1+IF(C635&gt;Personal!$L$18+1,Calculations!$B$14,Calculations!$B$13)),1)</f>
        <v>5132.4035203911835</v>
      </c>
      <c r="H635" s="11">
        <f>IF(AND(Career!$F$15="Yes",$E635=62,$E634=61),G635,H634*IF($B635="January",(1+IF(C635&gt;Personal!$L$18+1,Calculations!$C$14,Calculations!$C$13)),1))</f>
        <v>3750.3383735634534</v>
      </c>
      <c r="I635" s="11">
        <f>H635*(1-'Retiree Assumptions'!$F$8)</f>
        <v>3300.2977687358389</v>
      </c>
      <c r="J635" s="11"/>
      <c r="K635">
        <f>IF(OR(AND(L636=0,L635&gt;0,S635=0,S634&gt;0),AND(L635=0,L634&gt;0,S635&gt;0,S634&gt;0),AND(L624=0,L623&gt;0,S623=0),AND(B635="February",C635&gt;=Personal!$G$28,C635&lt;=Personal!$G$28+5,L634&gt;0),AND(B635="February",MOD(C635-Personal!$G$28,5)=0,L634&gt;0)),K634+1,K634)</f>
        <v>10</v>
      </c>
      <c r="L635">
        <f>IF(AND(C635&gt;=Personal!$G$28,MAX(L$5:L634)&lt;$AO$8,OR(S634&gt;0,S635&gt;0)),L634+1,0)</f>
        <v>0</v>
      </c>
      <c r="M635" t="str">
        <f>IF(AND(C635&gt;=Personal!$G$28,MAX(L$5:L634)&lt;$AO$8,OR(S634&gt;0,S635&gt;0)),L634+1,"")</f>
        <v/>
      </c>
      <c r="N635">
        <f t="shared" si="743"/>
        <v>2075</v>
      </c>
      <c r="O635">
        <f t="shared" si="744"/>
        <v>92</v>
      </c>
      <c r="P635" s="11">
        <f t="shared" si="752"/>
        <v>39603.573224830063</v>
      </c>
      <c r="Q635" s="11">
        <f>$AD635*I635/(Calculations!$C$18^(A635-1+Calculations!$B$1/30))</f>
        <v>160.62582590272069</v>
      </c>
      <c r="R635" s="11">
        <f>IF(Q635=0,0,SUM(Q635:Q$1071)*I635/Q635)</f>
        <v>171011.46751211255</v>
      </c>
      <c r="S635" s="11">
        <f>IF(S634&gt;0,MAX((S634+I635/2)*(Calculations!$C$18-1)+S634-I635,0),IF(AND(Personal!$G$28=Valuation!C635,Personal!$G$28&gt;Valuation!C634),Personal!$G$26,0))</f>
        <v>0</v>
      </c>
      <c r="T635">
        <f t="shared" si="735"/>
        <v>2</v>
      </c>
      <c r="U635" s="11"/>
      <c r="V635" s="121">
        <f>VLOOKUP(E635,Rates2,5)*VLOOKUP(E635,Mort_Imp_Retirees,C635-'Mort Imp Cume'!$C$4+2)</f>
        <v>2.0856772187573539E-2</v>
      </c>
      <c r="W635" s="15">
        <f t="shared" si="745"/>
        <v>0.97914322781242646</v>
      </c>
      <c r="X635" s="121">
        <f>VLOOKUP(F635,Rates2,6)*VLOOKUP(F635,Mort_Imp_Survivors,C635-'Mort Imp Cume'!$C$4+2)</f>
        <v>9.955545418703424E-3</v>
      </c>
      <c r="Y635" s="15">
        <f t="shared" si="746"/>
        <v>0.99004445458129653</v>
      </c>
      <c r="Z635" s="121">
        <f>VLOOKUP(F635,Rates2,7)*VLOOKUP(F635,Mort_Imp_Survivors,C635-'Mort Imp Cume'!$C$4+2)</f>
        <v>1.1109560670004567E-2</v>
      </c>
      <c r="AA635" s="15">
        <f t="shared" si="747"/>
        <v>0.98889043932999543</v>
      </c>
      <c r="AB635" s="68">
        <f>PRODUCT(W$4:W634)</f>
        <v>0.12418467525380056</v>
      </c>
      <c r="AC635" s="15">
        <f>PRODUCT(Y$4:Y634)</f>
        <v>0.4654519991431868</v>
      </c>
      <c r="AD635" s="15">
        <f>PRODUCT(AA$4:AA634)</f>
        <v>0.30011527093041823</v>
      </c>
      <c r="AE635" s="15">
        <f t="shared" si="736"/>
        <v>5.7802005359828906E-2</v>
      </c>
      <c r="AF635" s="15">
        <f t="shared" si="737"/>
        <v>6.6382669893971652E-2</v>
      </c>
      <c r="AG635" s="15">
        <f t="shared" si="738"/>
        <v>1.1935612180069585E-3</v>
      </c>
      <c r="AH635" s="15">
        <f t="shared" si="739"/>
        <v>0.34025957252178124</v>
      </c>
      <c r="AI635" s="15">
        <f t="shared" si="748"/>
        <v>0.53555575222441809</v>
      </c>
      <c r="AJ635" s="15">
        <f t="shared" si="749"/>
        <v>2.5900914809563196E-3</v>
      </c>
      <c r="AK635" s="15">
        <f t="shared" si="740"/>
        <v>4.3555848541324627E-3</v>
      </c>
      <c r="AL635">
        <f>IF(AL634&gt;0,AL634+1,IF(AND(B635="January",C635&gt;=Personal!$G$28,F635&lt;=100,AL634=0),1,0))</f>
        <v>308</v>
      </c>
      <c r="AM635">
        <f t="shared" si="750"/>
        <v>1</v>
      </c>
    </row>
    <row r="636" spans="1:39" x14ac:dyDescent="0.2">
      <c r="A636">
        <f t="shared" si="741"/>
        <v>632</v>
      </c>
      <c r="B636" t="str">
        <f t="shared" si="761"/>
        <v>September</v>
      </c>
      <c r="C636">
        <f t="shared" si="733"/>
        <v>2075</v>
      </c>
      <c r="D636">
        <f t="shared" si="763"/>
        <v>207509</v>
      </c>
      <c r="E636">
        <f t="shared" ref="E636:F636" si="807">E624+1</f>
        <v>94</v>
      </c>
      <c r="F636">
        <f t="shared" si="807"/>
        <v>92</v>
      </c>
      <c r="G636" s="11">
        <f>G635*IF($B636="January",(1+IF(C636&gt;Personal!$L$18+1,Calculations!$B$14,Calculations!$B$13)),1)</f>
        <v>5132.4035203911835</v>
      </c>
      <c r="H636" s="11">
        <f>IF(AND(Career!$F$15="Yes",$E636=62,$E635=61),G636,H635*IF($B636="January",(1+IF(C636&gt;Personal!$L$18+1,Calculations!$C$14,Calculations!$C$13)),1))</f>
        <v>3750.3383735634534</v>
      </c>
      <c r="I636" s="11">
        <f>H636*(1-'Retiree Assumptions'!$F$8)</f>
        <v>3300.2977687358389</v>
      </c>
      <c r="J636" s="11"/>
      <c r="K636">
        <f>IF(OR(AND(L637=0,L636&gt;0,S636=0,S635&gt;0),AND(L636=0,L635&gt;0,S636&gt;0,S635&gt;0),AND(L625=0,L624&gt;0,S624=0),AND(B636="February",C636&gt;=Personal!$G$28,C636&lt;=Personal!$G$28+5,L635&gt;0),AND(B636="February",MOD(C636-Personal!$G$28,5)=0,L635&gt;0)),K635+1,K635)</f>
        <v>10</v>
      </c>
      <c r="L636">
        <f>IF(AND(C636&gt;=Personal!$G$28,MAX(L$5:L635)&lt;$AO$8,OR(S635&gt;0,S636&gt;0)),L635+1,0)</f>
        <v>0</v>
      </c>
      <c r="M636" t="str">
        <f>IF(AND(C636&gt;=Personal!$G$28,MAX(L$5:L635)&lt;$AO$8,OR(S635&gt;0,S636&gt;0)),L635+1,"")</f>
        <v/>
      </c>
      <c r="N636">
        <f t="shared" si="743"/>
        <v>2075</v>
      </c>
      <c r="O636">
        <f t="shared" si="744"/>
        <v>92</v>
      </c>
      <c r="P636" s="11">
        <f t="shared" si="752"/>
        <v>39603.573224830063</v>
      </c>
      <c r="Q636" s="11">
        <f>$AD636*I636/(Calculations!$C$18^(A636-1+Calculations!$B$1/30))</f>
        <v>158.38408132456101</v>
      </c>
      <c r="R636" s="11">
        <f>IF(Q636=0,0,SUM(Q636:Q$1071)*I636/Q636)</f>
        <v>170084.92853482123</v>
      </c>
      <c r="S636" s="11">
        <f>IF(S635&gt;0,MAX((S635+I636/2)*(Calculations!$C$18-1)+S635-I636,0),IF(AND(Personal!$G$28=Valuation!C636,Personal!$G$28&gt;Valuation!C635),Personal!$G$26,0))</f>
        <v>0</v>
      </c>
      <c r="T636">
        <f t="shared" si="735"/>
        <v>2</v>
      </c>
      <c r="U636" s="11"/>
      <c r="V636" s="121">
        <f>VLOOKUP(E636,Rates2,5)*VLOOKUP(E636,Mort_Imp_Retirees,C636-'Mort Imp Cume'!$C$4+2)</f>
        <v>2.0856772187573539E-2</v>
      </c>
      <c r="W636" s="15">
        <f t="shared" si="745"/>
        <v>0.97914322781242646</v>
      </c>
      <c r="X636" s="121">
        <f>VLOOKUP(F636,Rates2,6)*VLOOKUP(F636,Mort_Imp_Survivors,C636-'Mort Imp Cume'!$C$4+2)</f>
        <v>9.955545418703424E-3</v>
      </c>
      <c r="Y636" s="15">
        <f t="shared" si="746"/>
        <v>0.99004445458129653</v>
      </c>
      <c r="Z636" s="121">
        <f>VLOOKUP(F636,Rates2,7)*VLOOKUP(F636,Mort_Imp_Survivors,C636-'Mort Imp Cume'!$C$4+2)</f>
        <v>1.1109560670004567E-2</v>
      </c>
      <c r="AA636" s="15">
        <f t="shared" si="747"/>
        <v>0.98889043932999543</v>
      </c>
      <c r="AB636" s="68">
        <f>PRODUCT(W$4:W635)</f>
        <v>0.12159458377284424</v>
      </c>
      <c r="AC636" s="15">
        <f>PRODUCT(Y$4:Y635)</f>
        <v>0.46081817062549046</v>
      </c>
      <c r="AD636" s="15">
        <f>PRODUCT(AA$4:AA635)</f>
        <v>0.29678112212002189</v>
      </c>
      <c r="AE636" s="15">
        <f t="shared" si="736"/>
        <v>5.6032993652170029E-2</v>
      </c>
      <c r="AF636" s="15">
        <f t="shared" si="737"/>
        <v>6.556159012067421E-2</v>
      </c>
      <c r="AG636" s="15">
        <f t="shared" si="738"/>
        <v>1.1570326623743662E-3</v>
      </c>
      <c r="AH636" s="15">
        <f t="shared" si="739"/>
        <v>0.33767299937530765</v>
      </c>
      <c r="AI636" s="15">
        <f t="shared" si="748"/>
        <v>0.54073241685184814</v>
      </c>
      <c r="AJ636" s="15">
        <f t="shared" si="749"/>
        <v>2.5360705329930387E-3</v>
      </c>
      <c r="AK636" s="15">
        <f t="shared" si="740"/>
        <v>4.3092376864324938E-3</v>
      </c>
      <c r="AL636">
        <f>IF(AL635&gt;0,AL635+1,IF(AND(B636="January",C636&gt;=Personal!$G$28,F636&lt;=100,AL635=0),1,0))</f>
        <v>309</v>
      </c>
      <c r="AM636">
        <f t="shared" si="750"/>
        <v>1</v>
      </c>
    </row>
    <row r="637" spans="1:39" x14ac:dyDescent="0.2">
      <c r="A637">
        <f t="shared" si="741"/>
        <v>633</v>
      </c>
      <c r="B637" t="str">
        <f t="shared" si="761"/>
        <v>October</v>
      </c>
      <c r="C637">
        <f t="shared" si="733"/>
        <v>2075</v>
      </c>
      <c r="D637">
        <f t="shared" si="763"/>
        <v>207510</v>
      </c>
      <c r="E637">
        <f t="shared" ref="E637:F637" si="808">E625+1</f>
        <v>94</v>
      </c>
      <c r="F637">
        <f t="shared" si="808"/>
        <v>92</v>
      </c>
      <c r="G637" s="11">
        <f>G636*IF($B637="January",(1+IF(C637&gt;Personal!$L$18+1,Calculations!$B$14,Calculations!$B$13)),1)</f>
        <v>5132.4035203911835</v>
      </c>
      <c r="H637" s="11">
        <f>IF(AND(Career!$F$15="Yes",$E637=62,$E636=61),G637,H636*IF($B637="January",(1+IF(C637&gt;Personal!$L$18+1,Calculations!$C$14,Calculations!$C$13)),1))</f>
        <v>3750.3383735634534</v>
      </c>
      <c r="I637" s="11">
        <f>H637*(1-'Retiree Assumptions'!$F$8)</f>
        <v>3300.2977687358389</v>
      </c>
      <c r="J637" s="11"/>
      <c r="K637">
        <f>IF(OR(AND(L638=0,L637&gt;0,S637=0,S636&gt;0),AND(L637=0,L636&gt;0,S637&gt;0,S636&gt;0),AND(L626=0,L625&gt;0,S625=0),AND(B637="February",C637&gt;=Personal!$G$28,C637&lt;=Personal!$G$28+5,L636&gt;0),AND(B637="February",MOD(C637-Personal!$G$28,5)=0,L636&gt;0)),K636+1,K636)</f>
        <v>10</v>
      </c>
      <c r="L637">
        <f>IF(AND(C637&gt;=Personal!$G$28,MAX(L$5:L636)&lt;$AO$8,OR(S636&gt;0,S637&gt;0)),L636+1,0)</f>
        <v>0</v>
      </c>
      <c r="M637" t="str">
        <f>IF(AND(C637&gt;=Personal!$G$28,MAX(L$5:L636)&lt;$AO$8,OR(S636&gt;0,S637&gt;0)),L636+1,"")</f>
        <v/>
      </c>
      <c r="N637">
        <f t="shared" si="743"/>
        <v>2075</v>
      </c>
      <c r="O637">
        <f t="shared" si="744"/>
        <v>92</v>
      </c>
      <c r="P637" s="11">
        <f t="shared" si="752"/>
        <v>39603.573224830063</v>
      </c>
      <c r="Q637" s="11">
        <f>$AD637*I637/(Calculations!$C$18^(A637-1+Calculations!$B$1/30))</f>
        <v>156.17362323925178</v>
      </c>
      <c r="R637" s="11">
        <f>IF(Q637=0,0,SUM(Q637:Q$1071)*I637/Q637)</f>
        <v>169145.27546354124</v>
      </c>
      <c r="S637" s="11">
        <f>IF(S636&gt;0,MAX((S636+I637/2)*(Calculations!$C$18-1)+S636-I637,0),IF(AND(Personal!$G$28=Valuation!C637,Personal!$G$28&gt;Valuation!C636),Personal!$G$26,0))</f>
        <v>0</v>
      </c>
      <c r="T637">
        <f t="shared" si="735"/>
        <v>2</v>
      </c>
      <c r="U637" s="11"/>
      <c r="V637" s="121">
        <f>VLOOKUP(E637,Rates2,5)*VLOOKUP(E637,Mort_Imp_Retirees,C637-'Mort Imp Cume'!$C$4+2)</f>
        <v>2.0856772187573539E-2</v>
      </c>
      <c r="W637" s="15">
        <f t="shared" si="745"/>
        <v>0.97914322781242646</v>
      </c>
      <c r="X637" s="121">
        <f>VLOOKUP(F637,Rates2,6)*VLOOKUP(F637,Mort_Imp_Survivors,C637-'Mort Imp Cume'!$C$4+2)</f>
        <v>9.955545418703424E-3</v>
      </c>
      <c r="Y637" s="15">
        <f t="shared" si="746"/>
        <v>0.99004445458129653</v>
      </c>
      <c r="Z637" s="121">
        <f>VLOOKUP(F637,Rates2,7)*VLOOKUP(F637,Mort_Imp_Survivors,C637-'Mort Imp Cume'!$C$4+2)</f>
        <v>1.1109560670004567E-2</v>
      </c>
      <c r="AA637" s="15">
        <f t="shared" si="747"/>
        <v>0.98889043932999543</v>
      </c>
      <c r="AB637" s="68">
        <f>PRODUCT(W$4:W636)</f>
        <v>0.1190585132398512</v>
      </c>
      <c r="AC637" s="15">
        <f>PRODUCT(Y$4:Y636)</f>
        <v>0.45623047439806452</v>
      </c>
      <c r="AD637" s="15">
        <f>PRODUCT(AA$4:AA636)</f>
        <v>0.29348401423811749</v>
      </c>
      <c r="AE637" s="15">
        <f t="shared" si="736"/>
        <v>5.4318121976545557E-2</v>
      </c>
      <c r="AF637" s="15">
        <f t="shared" si="737"/>
        <v>6.4740391263305636E-2</v>
      </c>
      <c r="AG637" s="15">
        <f t="shared" si="738"/>
        <v>1.121622051390505E-3</v>
      </c>
      <c r="AH637" s="15">
        <f t="shared" si="739"/>
        <v>0.33507863336449961</v>
      </c>
      <c r="AI637" s="15">
        <f t="shared" si="748"/>
        <v>0.54586285339564922</v>
      </c>
      <c r="AJ637" s="15">
        <f t="shared" si="749"/>
        <v>2.4831762876347846E-3</v>
      </c>
      <c r="AK637" s="15">
        <f t="shared" si="740"/>
        <v>4.2633429369812971E-3</v>
      </c>
      <c r="AL637">
        <f>IF(AL636&gt;0,AL636+1,IF(AND(B637="January",C637&gt;=Personal!$G$28,F637&lt;=100,AL636=0),1,0))</f>
        <v>310</v>
      </c>
      <c r="AM637">
        <f t="shared" si="750"/>
        <v>1</v>
      </c>
    </row>
    <row r="638" spans="1:39" x14ac:dyDescent="0.2">
      <c r="A638">
        <f t="shared" si="741"/>
        <v>634</v>
      </c>
      <c r="B638" t="str">
        <f t="shared" si="761"/>
        <v>November</v>
      </c>
      <c r="C638">
        <f t="shared" si="733"/>
        <v>2075</v>
      </c>
      <c r="D638">
        <f t="shared" si="763"/>
        <v>207511</v>
      </c>
      <c r="E638">
        <f t="shared" ref="E638:F638" si="809">E626+1</f>
        <v>94</v>
      </c>
      <c r="F638">
        <f t="shared" si="809"/>
        <v>92</v>
      </c>
      <c r="G638" s="11">
        <f>G637*IF($B638="January",(1+IF(C638&gt;Personal!$L$18+1,Calculations!$B$14,Calculations!$B$13)),1)</f>
        <v>5132.4035203911835</v>
      </c>
      <c r="H638" s="11">
        <f>IF(AND(Career!$F$15="Yes",$E638=62,$E637=61),G638,H637*IF($B638="January",(1+IF(C638&gt;Personal!$L$18+1,Calculations!$C$14,Calculations!$C$13)),1))</f>
        <v>3750.3383735634534</v>
      </c>
      <c r="I638" s="11">
        <f>H638*(1-'Retiree Assumptions'!$F$8)</f>
        <v>3300.2977687358389</v>
      </c>
      <c r="J638" s="11"/>
      <c r="K638">
        <f>IF(OR(AND(L639=0,L638&gt;0,S638=0,S637&gt;0),AND(L638=0,L637&gt;0,S638&gt;0,S637&gt;0),AND(L627=0,L626&gt;0,S626=0),AND(B638="February",C638&gt;=Personal!$G$28,C638&lt;=Personal!$G$28+5,L637&gt;0),AND(B638="February",MOD(C638-Personal!$G$28,5)=0,L637&gt;0)),K637+1,K637)</f>
        <v>10</v>
      </c>
      <c r="L638">
        <f>IF(AND(C638&gt;=Personal!$G$28,MAX(L$5:L637)&lt;$AO$8,OR(S637&gt;0,S638&gt;0)),L637+1,0)</f>
        <v>0</v>
      </c>
      <c r="M638" t="str">
        <f>IF(AND(C638&gt;=Personal!$G$28,MAX(L$5:L637)&lt;$AO$8,OR(S637&gt;0,S638&gt;0)),L637+1,"")</f>
        <v/>
      </c>
      <c r="N638">
        <f t="shared" si="743"/>
        <v>2075</v>
      </c>
      <c r="O638">
        <f t="shared" si="744"/>
        <v>92</v>
      </c>
      <c r="P638" s="11">
        <f t="shared" si="752"/>
        <v>39603.573224830063</v>
      </c>
      <c r="Q638" s="11">
        <f>$AD638*I638/(Calculations!$C$18^(A638-1+Calculations!$B$1/30))</f>
        <v>153.99401500265236</v>
      </c>
      <c r="R638" s="11">
        <f>IF(Q638=0,0,SUM(Q638:Q$1071)*I638/Q638)</f>
        <v>168192.3226833494</v>
      </c>
      <c r="S638" s="11">
        <f>IF(S637&gt;0,MAX((S637+I638/2)*(Calculations!$C$18-1)+S637-I638,0),IF(AND(Personal!$G$28=Valuation!C638,Personal!$G$28&gt;Valuation!C637),Personal!$G$26,0))</f>
        <v>0</v>
      </c>
      <c r="T638">
        <f t="shared" si="735"/>
        <v>2</v>
      </c>
      <c r="U638" s="11"/>
      <c r="V638" s="121">
        <f>VLOOKUP(E638,Rates2,5)*VLOOKUP(E638,Mort_Imp_Retirees,C638-'Mort Imp Cume'!$C$4+2)</f>
        <v>2.0856772187573539E-2</v>
      </c>
      <c r="W638" s="15">
        <f t="shared" si="745"/>
        <v>0.97914322781242646</v>
      </c>
      <c r="X638" s="121">
        <f>VLOOKUP(F638,Rates2,6)*VLOOKUP(F638,Mort_Imp_Survivors,C638-'Mort Imp Cume'!$C$4+2)</f>
        <v>9.955545418703424E-3</v>
      </c>
      <c r="Y638" s="15">
        <f t="shared" si="746"/>
        <v>0.99004445458129653</v>
      </c>
      <c r="Z638" s="121">
        <f>VLOOKUP(F638,Rates2,7)*VLOOKUP(F638,Mort_Imp_Survivors,C638-'Mort Imp Cume'!$C$4+2)</f>
        <v>1.1109560670004567E-2</v>
      </c>
      <c r="AA638" s="15">
        <f t="shared" si="747"/>
        <v>0.98889043932999543</v>
      </c>
      <c r="AB638" s="68">
        <f>PRODUCT(W$4:W637)</f>
        <v>0.11657533695221642</v>
      </c>
      <c r="AC638" s="15">
        <f>PRODUCT(Y$4:Y637)</f>
        <v>0.45168845118879797</v>
      </c>
      <c r="AD638" s="15">
        <f>PRODUCT(AA$4:AA637)</f>
        <v>0.29022353577626264</v>
      </c>
      <c r="AE638" s="15">
        <f t="shared" si="736"/>
        <v>5.2655733394758882E-2</v>
      </c>
      <c r="AF638" s="15">
        <f t="shared" si="737"/>
        <v>6.391960355745753E-2</v>
      </c>
      <c r="AG638" s="15">
        <f t="shared" si="738"/>
        <v>1.0872951707204251E-3</v>
      </c>
      <c r="AH638" s="15">
        <f t="shared" si="739"/>
        <v>0.33247767900930497</v>
      </c>
      <c r="AI638" s="15">
        <f t="shared" si="748"/>
        <v>0.55094698403847864</v>
      </c>
      <c r="AJ638" s="15">
        <f t="shared" si="749"/>
        <v>2.4313852455020014E-3</v>
      </c>
      <c r="AK638" s="15">
        <f t="shared" si="740"/>
        <v>4.2178974917428383E-3</v>
      </c>
      <c r="AL638">
        <f>IF(AL637&gt;0,AL637+1,IF(AND(B638="January",C638&gt;=Personal!$G$28,F638&lt;=100,AL637=0),1,0))</f>
        <v>311</v>
      </c>
      <c r="AM638">
        <f t="shared" si="750"/>
        <v>1</v>
      </c>
    </row>
    <row r="639" spans="1:39" x14ac:dyDescent="0.2">
      <c r="A639">
        <f t="shared" si="741"/>
        <v>635</v>
      </c>
      <c r="B639" t="str">
        <f t="shared" si="761"/>
        <v>December</v>
      </c>
      <c r="C639">
        <f t="shared" si="733"/>
        <v>2075</v>
      </c>
      <c r="D639">
        <f t="shared" si="763"/>
        <v>207512</v>
      </c>
      <c r="E639">
        <f t="shared" ref="E639:F639" si="810">E627+1</f>
        <v>94</v>
      </c>
      <c r="F639">
        <f t="shared" si="810"/>
        <v>92</v>
      </c>
      <c r="G639" s="11">
        <f>G638*IF($B639="January",(1+IF(C639&gt;Personal!$L$18+1,Calculations!$B$14,Calculations!$B$13)),1)</f>
        <v>5132.4035203911835</v>
      </c>
      <c r="H639" s="11">
        <f>IF(AND(Career!$F$15="Yes",$E639=62,$E638=61),G639,H638*IF($B639="January",(1+IF(C639&gt;Personal!$L$18+1,Calculations!$C$14,Calculations!$C$13)),1))</f>
        <v>3750.3383735634534</v>
      </c>
      <c r="I639" s="11">
        <f>H639*(1-'Retiree Assumptions'!$F$8)</f>
        <v>3300.2977687358389</v>
      </c>
      <c r="J639" s="11"/>
      <c r="K639">
        <f>IF(OR(AND(L640=0,L639&gt;0,S639=0,S638&gt;0),AND(L639=0,L638&gt;0,S639&gt;0,S638&gt;0),AND(L628=0,L627&gt;0,S627=0),AND(B639="February",C639&gt;=Personal!$G$28,C639&lt;=Personal!$G$28+5,L638&gt;0),AND(B639="February",MOD(C639-Personal!$G$28,5)=0,L638&gt;0)),K638+1,K638)</f>
        <v>10</v>
      </c>
      <c r="L639">
        <f>IF(AND(C639&gt;=Personal!$G$28,MAX(L$5:L638)&lt;$AO$8,OR(S638&gt;0,S639&gt;0)),L638+1,0)</f>
        <v>0</v>
      </c>
      <c r="M639" t="str">
        <f>IF(AND(C639&gt;=Personal!$G$28,MAX(L$5:L638)&lt;$AO$8,OR(S638&gt;0,S639&gt;0)),L638+1,"")</f>
        <v/>
      </c>
      <c r="N639">
        <f t="shared" si="743"/>
        <v>2075</v>
      </c>
      <c r="O639">
        <f t="shared" si="744"/>
        <v>92</v>
      </c>
      <c r="P639" s="11">
        <f t="shared" si="752"/>
        <v>39603.573224830063</v>
      </c>
      <c r="Q639" s="11">
        <f>$AD639*I639/(Calculations!$C$18^(A639-1+Calculations!$B$1/30))</f>
        <v>151.84482606456524</v>
      </c>
      <c r="R639" s="11">
        <f>IF(Q639=0,0,SUM(Q639:Q$1071)*I639/Q639)</f>
        <v>167225.88195215652</v>
      </c>
      <c r="S639" s="11">
        <f>IF(S638&gt;0,MAX((S638+I639/2)*(Calculations!$C$18-1)+S638-I639,0),IF(AND(Personal!$G$28=Valuation!C639,Personal!$G$28&gt;Valuation!C638),Personal!$G$26,0))</f>
        <v>0</v>
      </c>
      <c r="T639">
        <f t="shared" si="735"/>
        <v>2</v>
      </c>
      <c r="U639" s="11"/>
      <c r="V639" s="121">
        <f>VLOOKUP(E639,Rates2,5)*VLOOKUP(E639,Mort_Imp_Retirees,C639-'Mort Imp Cume'!$C$4+2)</f>
        <v>2.0856772187573539E-2</v>
      </c>
      <c r="W639" s="15">
        <f t="shared" si="745"/>
        <v>0.97914322781242646</v>
      </c>
      <c r="X639" s="121">
        <f>VLOOKUP(F639,Rates2,6)*VLOOKUP(F639,Mort_Imp_Survivors,C639-'Mort Imp Cume'!$C$4+2)</f>
        <v>9.955545418703424E-3</v>
      </c>
      <c r="Y639" s="15">
        <f t="shared" si="746"/>
        <v>0.99004445458129653</v>
      </c>
      <c r="Z639" s="121">
        <f>VLOOKUP(F639,Rates2,7)*VLOOKUP(F639,Mort_Imp_Survivors,C639-'Mort Imp Cume'!$C$4+2)</f>
        <v>1.1109560670004567E-2</v>
      </c>
      <c r="AA639" s="15">
        <f t="shared" si="747"/>
        <v>0.98889043932999543</v>
      </c>
      <c r="AB639" s="68">
        <f>PRODUCT(W$4:W638)</f>
        <v>0.11414395170671442</v>
      </c>
      <c r="AC639" s="15">
        <f>PRODUCT(Y$4:Y638)</f>
        <v>0.44719164629788405</v>
      </c>
      <c r="AD639" s="15">
        <f>PRODUCT(AA$4:AA638)</f>
        <v>0.28699927979769302</v>
      </c>
      <c r="AE639" s="15">
        <f t="shared" si="736"/>
        <v>5.1044221678671793E-2</v>
      </c>
      <c r="AF639" s="15">
        <f t="shared" si="737"/>
        <v>6.309973002804263E-2</v>
      </c>
      <c r="AG639" s="15">
        <f t="shared" si="738"/>
        <v>1.0540188531478493E-3</v>
      </c>
      <c r="AH639" s="15">
        <f t="shared" si="739"/>
        <v>0.32987129323364922</v>
      </c>
      <c r="AI639" s="15">
        <f t="shared" si="748"/>
        <v>0.5559847550596364</v>
      </c>
      <c r="AJ639" s="15">
        <f t="shared" si="749"/>
        <v>2.3806743973363385E-3</v>
      </c>
      <c r="AK639" s="15">
        <f t="shared" si="740"/>
        <v>4.172898212756476E-3</v>
      </c>
      <c r="AL639">
        <f>IF(AL638&gt;0,AL638+1,IF(AND(B639="January",C639&gt;=Personal!$G$28,F639&lt;=100,AL638=0),1,0))</f>
        <v>312</v>
      </c>
      <c r="AM639">
        <f t="shared" si="750"/>
        <v>1</v>
      </c>
    </row>
    <row r="640" spans="1:39" x14ac:dyDescent="0.2">
      <c r="A640">
        <f t="shared" si="741"/>
        <v>636</v>
      </c>
      <c r="B640" t="str">
        <f t="shared" si="761"/>
        <v>January</v>
      </c>
      <c r="C640">
        <f t="shared" si="733"/>
        <v>2076</v>
      </c>
      <c r="D640">
        <f t="shared" si="763"/>
        <v>207601</v>
      </c>
      <c r="E640">
        <f t="shared" ref="E640:F640" si="811">E628+1</f>
        <v>95</v>
      </c>
      <c r="F640">
        <f t="shared" si="811"/>
        <v>93</v>
      </c>
      <c r="G640" s="11">
        <f>G639*IF($B640="January",(1+IF(C640&gt;Personal!$L$18+1,Calculations!$B$14,Calculations!$B$13)),1)</f>
        <v>5260.7136084009626</v>
      </c>
      <c r="H640" s="11">
        <f>IF(AND(Career!$F$15="Yes",$E640=62,$E639=61),G640,H639*IF($B640="January",(1+IF(C640&gt;Personal!$L$18+1,Calculations!$C$14,Calculations!$C$13)),1))</f>
        <v>3806.593449166905</v>
      </c>
      <c r="I640" s="11">
        <f>H640*(1-'Retiree Assumptions'!$F$8)</f>
        <v>3349.8022352668763</v>
      </c>
      <c r="J640" s="11"/>
      <c r="K640">
        <f>IF(OR(AND(L641=0,L640&gt;0,S640=0,S639&gt;0),AND(L640=0,L639&gt;0,S640&gt;0,S639&gt;0),AND(L629=0,L628&gt;0,S628=0),AND(B640="February",C640&gt;=Personal!$G$28,C640&lt;=Personal!$G$28+5,L639&gt;0),AND(B640="February",MOD(C640-Personal!$G$28,5)=0,L639&gt;0)),K639+1,K639)</f>
        <v>10</v>
      </c>
      <c r="L640">
        <f>IF(AND(C640&gt;=Personal!$G$28,MAX(L$5:L639)&lt;$AO$8,OR(S639&gt;0,S640&gt;0)),L639+1,0)</f>
        <v>0</v>
      </c>
      <c r="M640" t="str">
        <f>IF(AND(C640&gt;=Personal!$G$28,MAX(L$5:L639)&lt;$AO$8,OR(S639&gt;0,S640&gt;0)),L639+1,"")</f>
        <v/>
      </c>
      <c r="N640">
        <f t="shared" si="743"/>
        <v>2076</v>
      </c>
      <c r="O640">
        <f t="shared" si="744"/>
        <v>93</v>
      </c>
      <c r="P640" s="11">
        <f t="shared" si="752"/>
        <v>40197.626823202518</v>
      </c>
      <c r="Q640" s="11">
        <f>$AD640*I640/(Calculations!$C$18^(A640-1+Calculations!$B$1/30))</f>
        <v>151.97151636194207</v>
      </c>
      <c r="R640" s="11">
        <f>IF(Q640=0,0,SUM(Q640:Q$1071)*I640/Q640)</f>
        <v>166245.7623635233</v>
      </c>
      <c r="S640" s="11">
        <f>IF(S639&gt;0,MAX((S639+I640/2)*(Calculations!$C$18-1)+S639-I640,0),IF(AND(Personal!$G$28=Valuation!C640,Personal!$G$28&gt;Valuation!C639),Personal!$G$26,0))</f>
        <v>0</v>
      </c>
      <c r="T640">
        <f t="shared" si="735"/>
        <v>2</v>
      </c>
      <c r="U640" s="11"/>
      <c r="V640" s="121">
        <f>VLOOKUP(E640,Rates2,5)*VLOOKUP(E640,Mort_Imp_Retirees,C640-'Mort Imp Cume'!$C$4+2)</f>
        <v>2.3076621674067703E-2</v>
      </c>
      <c r="W640" s="15">
        <f t="shared" si="745"/>
        <v>0.97692337832593235</v>
      </c>
      <c r="X640" s="121">
        <f>VLOOKUP(F640,Rates2,6)*VLOOKUP(F640,Mort_Imp_Survivors,C640-'Mort Imp Cume'!$C$4+2)</f>
        <v>1.1266704336824614E-2</v>
      </c>
      <c r="Y640" s="15">
        <f t="shared" si="746"/>
        <v>0.98873329566317536</v>
      </c>
      <c r="Z640" s="121">
        <f>VLOOKUP(F640,Rates2,7)*VLOOKUP(F640,Mort_Imp_Survivors,C640-'Mort Imp Cume'!$C$4+2)</f>
        <v>1.2641200559148733E-2</v>
      </c>
      <c r="AA640" s="15">
        <f t="shared" si="747"/>
        <v>0.98735879944085125</v>
      </c>
      <c r="AB640" s="68">
        <f>PRODUCT(W$4:W639)</f>
        <v>0.11176327730937807</v>
      </c>
      <c r="AC640" s="15">
        <f>PRODUCT(Y$4:Y639)</f>
        <v>0.44273960955230068</v>
      </c>
      <c r="AD640" s="15">
        <f>PRODUCT(AA$4:AA639)</f>
        <v>0.28381084388653294</v>
      </c>
      <c r="AE640" s="15">
        <f t="shared" si="736"/>
        <v>4.9482029758239551E-2</v>
      </c>
      <c r="AF640" s="15">
        <f t="shared" si="737"/>
        <v>6.2281247551138522E-2</v>
      </c>
      <c r="AG640" s="15">
        <f t="shared" si="738"/>
        <v>1.1290128776753328E-3</v>
      </c>
      <c r="AH640" s="15">
        <f t="shared" si="739"/>
        <v>0.32726058694132498</v>
      </c>
      <c r="AI640" s="15">
        <f t="shared" si="748"/>
        <v>0.56097613574929694</v>
      </c>
      <c r="AJ640" s="15">
        <f t="shared" si="749"/>
        <v>2.5791188675224333E-3</v>
      </c>
      <c r="AK640" s="15">
        <f t="shared" si="740"/>
        <v>4.6944661139020618E-3</v>
      </c>
      <c r="AL640">
        <f>IF(AL639&gt;0,AL639+1,IF(AND(B640="January",C640&gt;=Personal!$G$28,F640&lt;=100,AL639=0),1,0))</f>
        <v>313</v>
      </c>
      <c r="AM640">
        <f t="shared" si="750"/>
        <v>1</v>
      </c>
    </row>
    <row r="641" spans="1:39" x14ac:dyDescent="0.2">
      <c r="A641">
        <f t="shared" si="741"/>
        <v>637</v>
      </c>
      <c r="B641" t="str">
        <f t="shared" si="761"/>
        <v>February</v>
      </c>
      <c r="C641">
        <f t="shared" si="733"/>
        <v>2076</v>
      </c>
      <c r="D641">
        <f t="shared" si="763"/>
        <v>207602</v>
      </c>
      <c r="E641">
        <f t="shared" ref="E641:F641" si="812">E629+1</f>
        <v>95</v>
      </c>
      <c r="F641">
        <f t="shared" si="812"/>
        <v>93</v>
      </c>
      <c r="G641" s="11">
        <f>G640*IF($B641="January",(1+IF(C641&gt;Personal!$L$18+1,Calculations!$B$14,Calculations!$B$13)),1)</f>
        <v>5260.7136084009626</v>
      </c>
      <c r="H641" s="11">
        <f>IF(AND(Career!$F$15="Yes",$E641=62,$E640=61),G641,H640*IF($B641="January",(1+IF(C641&gt;Personal!$L$18+1,Calculations!$C$14,Calculations!$C$13)),1))</f>
        <v>3806.593449166905</v>
      </c>
      <c r="I641" s="11">
        <f>H641*(1-'Retiree Assumptions'!$F$8)</f>
        <v>3349.8022352668763</v>
      </c>
      <c r="J641" s="11"/>
      <c r="K641">
        <f>IF(OR(AND(L642=0,L641&gt;0,S641=0,S640&gt;0),AND(L641=0,L640&gt;0,S641&gt;0,S640&gt;0),AND(L630=0,L629&gt;0,S629=0),AND(B641="February",C641&gt;=Personal!$G$28,C641&lt;=Personal!$G$28+5,L640&gt;0),AND(B641="February",MOD(C641-Personal!$G$28,5)=0,L640&gt;0)),K640+1,K640)</f>
        <v>10</v>
      </c>
      <c r="L641">
        <f>IF(AND(C641&gt;=Personal!$G$28,MAX(L$5:L640)&lt;$AO$8,OR(S640&gt;0,S641&gt;0)),L640+1,0)</f>
        <v>0</v>
      </c>
      <c r="M641" t="str">
        <f>IF(AND(C641&gt;=Personal!$G$28,MAX(L$5:L640)&lt;$AO$8,OR(S640&gt;0,S641&gt;0)),L640+1,"")</f>
        <v/>
      </c>
      <c r="N641">
        <f t="shared" si="743"/>
        <v>2076</v>
      </c>
      <c r="O641">
        <f t="shared" si="744"/>
        <v>93</v>
      </c>
      <c r="P641" s="11">
        <f t="shared" si="752"/>
        <v>40197.626823202518</v>
      </c>
      <c r="Q641" s="11">
        <f>$AD641*I641/(Calculations!$C$18^(A641-1+Calculations!$B$1/30))</f>
        <v>149.61845848563706</v>
      </c>
      <c r="R641" s="11">
        <f>IF(Q641=0,0,SUM(Q641:Q$1071)*I641/Q641)</f>
        <v>165457.83401652976</v>
      </c>
      <c r="S641" s="11">
        <f>IF(S640&gt;0,MAX((S640+I641/2)*(Calculations!$C$18-1)+S640-I641,0),IF(AND(Personal!$G$28=Valuation!C641,Personal!$G$28&gt;Valuation!C640),Personal!$G$26,0))</f>
        <v>0</v>
      </c>
      <c r="T641">
        <f t="shared" si="735"/>
        <v>2</v>
      </c>
      <c r="U641" s="11"/>
      <c r="V641" s="121">
        <f>VLOOKUP(E641,Rates2,5)*VLOOKUP(E641,Mort_Imp_Retirees,C641-'Mort Imp Cume'!$C$4+2)</f>
        <v>2.3076621674067703E-2</v>
      </c>
      <c r="W641" s="15">
        <f t="shared" si="745"/>
        <v>0.97692337832593235</v>
      </c>
      <c r="X641" s="121">
        <f>VLOOKUP(F641,Rates2,6)*VLOOKUP(F641,Mort_Imp_Survivors,C641-'Mort Imp Cume'!$C$4+2)</f>
        <v>1.1266704336824614E-2</v>
      </c>
      <c r="Y641" s="15">
        <f t="shared" si="746"/>
        <v>0.98873329566317536</v>
      </c>
      <c r="Z641" s="121">
        <f>VLOOKUP(F641,Rates2,7)*VLOOKUP(F641,Mort_Imp_Survivors,C641-'Mort Imp Cume'!$C$4+2)</f>
        <v>1.2641200559148733E-2</v>
      </c>
      <c r="AA641" s="15">
        <f t="shared" si="747"/>
        <v>0.98735879944085125</v>
      </c>
      <c r="AB641" s="68">
        <f>PRODUCT(W$4:W640)</f>
        <v>0.10918415844185564</v>
      </c>
      <c r="AC641" s="15">
        <f>PRODUCT(Y$4:Y640)</f>
        <v>0.43775139327327373</v>
      </c>
      <c r="AD641" s="15">
        <f>PRODUCT(AA$4:AA640)</f>
        <v>0.28022313408810201</v>
      </c>
      <c r="AE641" s="15">
        <f t="shared" si="736"/>
        <v>4.7795517481292175E-2</v>
      </c>
      <c r="AF641" s="15">
        <f t="shared" si="737"/>
        <v>6.1388640960563463E-2</v>
      </c>
      <c r="AG641" s="15">
        <f t="shared" si="738"/>
        <v>1.0905323608425717E-3</v>
      </c>
      <c r="AH641" s="15">
        <f t="shared" si="739"/>
        <v>0.32425263310437025</v>
      </c>
      <c r="AI641" s="15">
        <f t="shared" si="748"/>
        <v>0.56656320845377406</v>
      </c>
      <c r="AJ641" s="15">
        <f t="shared" si="749"/>
        <v>2.519601517164168E-3</v>
      </c>
      <c r="AK641" s="15">
        <f t="shared" si="740"/>
        <v>4.6374405309916652E-3</v>
      </c>
      <c r="AL641">
        <f>IF(AL640&gt;0,AL640+1,IF(AND(B641="January",C641&gt;=Personal!$G$28,F641&lt;=100,AL640=0),1,0))</f>
        <v>314</v>
      </c>
      <c r="AM641">
        <f t="shared" si="750"/>
        <v>1</v>
      </c>
    </row>
    <row r="642" spans="1:39" x14ac:dyDescent="0.2">
      <c r="A642">
        <f t="shared" si="741"/>
        <v>638</v>
      </c>
      <c r="B642" t="str">
        <f t="shared" si="761"/>
        <v>March</v>
      </c>
      <c r="C642">
        <f t="shared" si="733"/>
        <v>2076</v>
      </c>
      <c r="D642">
        <f t="shared" si="763"/>
        <v>207603</v>
      </c>
      <c r="E642">
        <f t="shared" ref="E642:F642" si="813">E630+1</f>
        <v>95</v>
      </c>
      <c r="F642">
        <f t="shared" si="813"/>
        <v>93</v>
      </c>
      <c r="G642" s="11">
        <f>G641*IF($B642="January",(1+IF(C642&gt;Personal!$L$18+1,Calculations!$B$14,Calculations!$B$13)),1)</f>
        <v>5260.7136084009626</v>
      </c>
      <c r="H642" s="11">
        <f>IF(AND(Career!$F$15="Yes",$E642=62,$E641=61),G642,H641*IF($B642="January",(1+IF(C642&gt;Personal!$L$18+1,Calculations!$C$14,Calculations!$C$13)),1))</f>
        <v>3806.593449166905</v>
      </c>
      <c r="I642" s="11">
        <f>H642*(1-'Retiree Assumptions'!$F$8)</f>
        <v>3349.8022352668763</v>
      </c>
      <c r="J642" s="11"/>
      <c r="K642">
        <f>IF(OR(AND(L643=0,L642&gt;0,S642=0,S641&gt;0),AND(L642=0,L641&gt;0,S642&gt;0,S641&gt;0),AND(L631=0,L630&gt;0,S630=0),AND(B642="February",C642&gt;=Personal!$G$28,C642&lt;=Personal!$G$28+5,L641&gt;0),AND(B642="February",MOD(C642-Personal!$G$28,5)=0,L641&gt;0)),K641+1,K641)</f>
        <v>10</v>
      </c>
      <c r="L642">
        <f>IF(AND(C642&gt;=Personal!$G$28,MAX(L$5:L641)&lt;$AO$8,OR(S641&gt;0,S642&gt;0)),L641+1,0)</f>
        <v>0</v>
      </c>
      <c r="M642" t="str">
        <f>IF(AND(C642&gt;=Personal!$G$28,MAX(L$5:L641)&lt;$AO$8,OR(S641&gt;0,S642&gt;0)),L641+1,"")</f>
        <v/>
      </c>
      <c r="N642">
        <f t="shared" si="743"/>
        <v>2076</v>
      </c>
      <c r="O642">
        <f t="shared" si="744"/>
        <v>93</v>
      </c>
      <c r="P642" s="11">
        <f t="shared" si="752"/>
        <v>40197.626823202518</v>
      </c>
      <c r="Q642" s="11">
        <f>$AD642*I642/(Calculations!$C$18^(A642-1+Calculations!$B$1/30))</f>
        <v>147.30183428783832</v>
      </c>
      <c r="R642" s="11">
        <f>IF(Q642=0,0,SUM(Q642:Q$1071)*I642/Q642)</f>
        <v>164657.51387629341</v>
      </c>
      <c r="S642" s="11">
        <f>IF(S641&gt;0,MAX((S641+I642/2)*(Calculations!$C$18-1)+S641-I642,0),IF(AND(Personal!$G$28=Valuation!C642,Personal!$G$28&gt;Valuation!C641),Personal!$G$26,0))</f>
        <v>0</v>
      </c>
      <c r="T642">
        <f t="shared" si="735"/>
        <v>2</v>
      </c>
      <c r="U642" s="11"/>
      <c r="V642" s="121">
        <f>VLOOKUP(E642,Rates2,5)*VLOOKUP(E642,Mort_Imp_Retirees,C642-'Mort Imp Cume'!$C$4+2)</f>
        <v>2.3076621674067703E-2</v>
      </c>
      <c r="W642" s="15">
        <f t="shared" si="745"/>
        <v>0.97692337832593235</v>
      </c>
      <c r="X642" s="121">
        <f>VLOOKUP(F642,Rates2,6)*VLOOKUP(F642,Mort_Imp_Survivors,C642-'Mort Imp Cume'!$C$4+2)</f>
        <v>1.1266704336824614E-2</v>
      </c>
      <c r="Y642" s="15">
        <f t="shared" si="746"/>
        <v>0.98873329566317536</v>
      </c>
      <c r="Z642" s="121">
        <f>VLOOKUP(F642,Rates2,7)*VLOOKUP(F642,Mort_Imp_Survivors,C642-'Mort Imp Cume'!$C$4+2)</f>
        <v>1.2641200559148733E-2</v>
      </c>
      <c r="AA642" s="15">
        <f t="shared" si="747"/>
        <v>0.98735879944085125</v>
      </c>
      <c r="AB642" s="68">
        <f>PRODUCT(W$4:W641)</f>
        <v>0.10666455692469147</v>
      </c>
      <c r="AC642" s="15">
        <f>PRODUCT(Y$4:Y641)</f>
        <v>0.43281937775223073</v>
      </c>
      <c r="AD642" s="15">
        <f>PRODUCT(AA$4:AA641)</f>
        <v>0.2766807772487811</v>
      </c>
      <c r="AE642" s="15">
        <f t="shared" si="736"/>
        <v>4.6166487156362353E-2</v>
      </c>
      <c r="AF642" s="15">
        <f t="shared" si="737"/>
        <v>6.0498069768329124E-2</v>
      </c>
      <c r="AG642" s="15">
        <f t="shared" si="738"/>
        <v>1.05336338810731E-3</v>
      </c>
      <c r="AH642" s="15">
        <f t="shared" si="739"/>
        <v>0.3212442228983084</v>
      </c>
      <c r="AI642" s="15">
        <f t="shared" si="748"/>
        <v>0.57209122017700009</v>
      </c>
      <c r="AJ642" s="15">
        <f t="shared" si="749"/>
        <v>2.4614576261831633E-3</v>
      </c>
      <c r="AK642" s="15">
        <f t="shared" si="740"/>
        <v>4.5810568111859414E-3</v>
      </c>
      <c r="AL642">
        <f>IF(AL641&gt;0,AL641+1,IF(AND(B642="January",C642&gt;=Personal!$G$28,F642&lt;=100,AL641=0),1,0))</f>
        <v>315</v>
      </c>
      <c r="AM642">
        <f t="shared" si="750"/>
        <v>1</v>
      </c>
    </row>
    <row r="643" spans="1:39" x14ac:dyDescent="0.2">
      <c r="A643">
        <f t="shared" si="741"/>
        <v>639</v>
      </c>
      <c r="B643" t="str">
        <f t="shared" si="761"/>
        <v>April</v>
      </c>
      <c r="C643">
        <f t="shared" si="733"/>
        <v>2076</v>
      </c>
      <c r="D643">
        <f t="shared" si="763"/>
        <v>207604</v>
      </c>
      <c r="E643">
        <f t="shared" ref="E643:F643" si="814">E631+1</f>
        <v>95</v>
      </c>
      <c r="F643">
        <f t="shared" si="814"/>
        <v>93</v>
      </c>
      <c r="G643" s="11">
        <f>G642*IF($B643="January",(1+IF(C643&gt;Personal!$L$18+1,Calculations!$B$14,Calculations!$B$13)),1)</f>
        <v>5260.7136084009626</v>
      </c>
      <c r="H643" s="11">
        <f>IF(AND(Career!$F$15="Yes",$E643=62,$E642=61),G643,H642*IF($B643="January",(1+IF(C643&gt;Personal!$L$18+1,Calculations!$C$14,Calculations!$C$13)),1))</f>
        <v>3806.593449166905</v>
      </c>
      <c r="I643" s="11">
        <f>H643*(1-'Retiree Assumptions'!$F$8)</f>
        <v>3349.8022352668763</v>
      </c>
      <c r="J643" s="11"/>
      <c r="K643">
        <f>IF(OR(AND(L644=0,L643&gt;0,S643=0,S642&gt;0),AND(L643=0,L642&gt;0,S643&gt;0,S642&gt;0),AND(L632=0,L631&gt;0,S631=0),AND(B643="February",C643&gt;=Personal!$G$28,C643&lt;=Personal!$G$28+5,L642&gt;0),AND(B643="February",MOD(C643-Personal!$G$28,5)=0,L642&gt;0)),K642+1,K642)</f>
        <v>10</v>
      </c>
      <c r="L643">
        <f>IF(AND(C643&gt;=Personal!$G$28,MAX(L$5:L642)&lt;$AO$8,OR(S642&gt;0,S643&gt;0)),L642+1,0)</f>
        <v>0</v>
      </c>
      <c r="M643" t="str">
        <f>IF(AND(C643&gt;=Personal!$G$28,MAX(L$5:L642)&lt;$AO$8,OR(S642&gt;0,S643&gt;0)),L642+1,"")</f>
        <v/>
      </c>
      <c r="N643">
        <f t="shared" si="743"/>
        <v>2076</v>
      </c>
      <c r="O643">
        <f t="shared" si="744"/>
        <v>93</v>
      </c>
      <c r="P643" s="11">
        <f t="shared" si="752"/>
        <v>40197.626823202518</v>
      </c>
      <c r="Q643" s="11">
        <f>$AD643*I643/(Calculations!$C$18^(A643-1+Calculations!$B$1/30))</f>
        <v>145.0210796460299</v>
      </c>
      <c r="R643" s="11">
        <f>IF(Q643=0,0,SUM(Q643:Q$1071)*I643/Q643)</f>
        <v>163844.6070563879</v>
      </c>
      <c r="S643" s="11">
        <f>IF(S642&gt;0,MAX((S642+I643/2)*(Calculations!$C$18-1)+S642-I643,0),IF(AND(Personal!$G$28=Valuation!C643,Personal!$G$28&gt;Valuation!C642),Personal!$G$26,0))</f>
        <v>0</v>
      </c>
      <c r="T643">
        <f t="shared" si="735"/>
        <v>2</v>
      </c>
      <c r="U643" s="11"/>
      <c r="V643" s="121">
        <f>VLOOKUP(E643,Rates2,5)*VLOOKUP(E643,Mort_Imp_Retirees,C643-'Mort Imp Cume'!$C$4+2)</f>
        <v>2.3076621674067703E-2</v>
      </c>
      <c r="W643" s="15">
        <f t="shared" si="745"/>
        <v>0.97692337832593235</v>
      </c>
      <c r="X643" s="121">
        <f>VLOOKUP(F643,Rates2,6)*VLOOKUP(F643,Mort_Imp_Survivors,C643-'Mort Imp Cume'!$C$4+2)</f>
        <v>1.1266704336824614E-2</v>
      </c>
      <c r="Y643" s="15">
        <f t="shared" si="746"/>
        <v>0.98873329566317536</v>
      </c>
      <c r="Z643" s="121">
        <f>VLOOKUP(F643,Rates2,7)*VLOOKUP(F643,Mort_Imp_Survivors,C643-'Mort Imp Cume'!$C$4+2)</f>
        <v>1.2641200559148733E-2</v>
      </c>
      <c r="AA643" s="15">
        <f t="shared" si="747"/>
        <v>0.98735879944085125</v>
      </c>
      <c r="AB643" s="68">
        <f>PRODUCT(W$4:W642)</f>
        <v>0.10420309929850831</v>
      </c>
      <c r="AC643" s="15">
        <f>PRODUCT(Y$4:Y642)</f>
        <v>0.42794292979184795</v>
      </c>
      <c r="AD643" s="15">
        <f>PRODUCT(AA$4:AA642)</f>
        <v>0.27318320005271807</v>
      </c>
      <c r="AE643" s="15">
        <f t="shared" si="736"/>
        <v>4.4592979607194501E-2</v>
      </c>
      <c r="AF643" s="15">
        <f t="shared" si="737"/>
        <v>5.9610119691313801E-2</v>
      </c>
      <c r="AG643" s="15">
        <f t="shared" si="738"/>
        <v>1.0174612576811823E-3</v>
      </c>
      <c r="AH643" s="15">
        <f t="shared" si="739"/>
        <v>0.31823667363629027</v>
      </c>
      <c r="AI643" s="15">
        <f t="shared" si="748"/>
        <v>0.57756022706520138</v>
      </c>
      <c r="AJ643" s="15">
        <f t="shared" si="749"/>
        <v>2.4046554997769858E-3</v>
      </c>
      <c r="AK643" s="15">
        <f t="shared" si="740"/>
        <v>4.5253095334450147E-3</v>
      </c>
      <c r="AL643">
        <f>IF(AL642&gt;0,AL642+1,IF(AND(B643="January",C643&gt;=Personal!$G$28,F643&lt;=100,AL642=0),1,0))</f>
        <v>316</v>
      </c>
      <c r="AM643">
        <f t="shared" si="750"/>
        <v>1</v>
      </c>
    </row>
    <row r="644" spans="1:39" x14ac:dyDescent="0.2">
      <c r="A644">
        <f t="shared" si="741"/>
        <v>640</v>
      </c>
      <c r="B644" t="str">
        <f t="shared" si="761"/>
        <v>May</v>
      </c>
      <c r="C644">
        <f t="shared" si="733"/>
        <v>2076</v>
      </c>
      <c r="D644">
        <f t="shared" si="763"/>
        <v>207605</v>
      </c>
      <c r="E644">
        <f t="shared" ref="E644:F644" si="815">E632+1</f>
        <v>95</v>
      </c>
      <c r="F644">
        <f t="shared" si="815"/>
        <v>93</v>
      </c>
      <c r="G644" s="11">
        <f>G643*IF($B644="January",(1+IF(C644&gt;Personal!$L$18+1,Calculations!$B$14,Calculations!$B$13)),1)</f>
        <v>5260.7136084009626</v>
      </c>
      <c r="H644" s="11">
        <f>IF(AND(Career!$F$15="Yes",$E644=62,$E643=61),G644,H643*IF($B644="January",(1+IF(C644&gt;Personal!$L$18+1,Calculations!$C$14,Calculations!$C$13)),1))</f>
        <v>3806.593449166905</v>
      </c>
      <c r="I644" s="11">
        <f>H644*(1-'Retiree Assumptions'!$F$8)</f>
        <v>3349.8022352668763</v>
      </c>
      <c r="J644" s="11"/>
      <c r="K644">
        <f>IF(OR(AND(L645=0,L644&gt;0,S644=0,S643&gt;0),AND(L644=0,L643&gt;0,S644&gt;0,S643&gt;0),AND(L633=0,L632&gt;0,S632=0),AND(B644="February",C644&gt;=Personal!$G$28,C644&lt;=Personal!$G$28+5,L643&gt;0),AND(B644="February",MOD(C644-Personal!$G$28,5)=0,L643&gt;0)),K643+1,K643)</f>
        <v>10</v>
      </c>
      <c r="L644">
        <f>IF(AND(C644&gt;=Personal!$G$28,MAX(L$5:L643)&lt;$AO$8,OR(S643&gt;0,S644&gt;0)),L643+1,0)</f>
        <v>0</v>
      </c>
      <c r="M644" t="str">
        <f>IF(AND(C644&gt;=Personal!$G$28,MAX(L$5:L643)&lt;$AO$8,OR(S643&gt;0,S644&gt;0)),L643+1,"")</f>
        <v/>
      </c>
      <c r="N644">
        <f t="shared" si="743"/>
        <v>2076</v>
      </c>
      <c r="O644">
        <f t="shared" si="744"/>
        <v>93</v>
      </c>
      <c r="P644" s="11">
        <f t="shared" si="752"/>
        <v>40197.626823202518</v>
      </c>
      <c r="Q644" s="11">
        <f>$AD644*I644/(Calculations!$C$18^(A644-1+Calculations!$B$1/30))</f>
        <v>142.77563917231225</v>
      </c>
      <c r="R644" s="11">
        <f>IF(Q644=0,0,SUM(Q644:Q$1071)*I644/Q644)</f>
        <v>163018.9156053972</v>
      </c>
      <c r="S644" s="11">
        <f>IF(S643&gt;0,MAX((S643+I644/2)*(Calculations!$C$18-1)+S643-I644,0),IF(AND(Personal!$G$28=Valuation!C644,Personal!$G$28&gt;Valuation!C643),Personal!$G$26,0))</f>
        <v>0</v>
      </c>
      <c r="T644">
        <f t="shared" si="735"/>
        <v>2</v>
      </c>
      <c r="U644" s="11"/>
      <c r="V644" s="121">
        <f>VLOOKUP(E644,Rates2,5)*VLOOKUP(E644,Mort_Imp_Retirees,C644-'Mort Imp Cume'!$C$4+2)</f>
        <v>2.3076621674067703E-2</v>
      </c>
      <c r="W644" s="15">
        <f t="shared" si="745"/>
        <v>0.97692337832593235</v>
      </c>
      <c r="X644" s="121">
        <f>VLOOKUP(F644,Rates2,6)*VLOOKUP(F644,Mort_Imp_Survivors,C644-'Mort Imp Cume'!$C$4+2)</f>
        <v>1.1266704336824614E-2</v>
      </c>
      <c r="Y644" s="15">
        <f t="shared" si="746"/>
        <v>0.98873329566317536</v>
      </c>
      <c r="Z644" s="121">
        <f>VLOOKUP(F644,Rates2,7)*VLOOKUP(F644,Mort_Imp_Survivors,C644-'Mort Imp Cume'!$C$4+2)</f>
        <v>1.2641200559148733E-2</v>
      </c>
      <c r="AA644" s="15">
        <f t="shared" si="747"/>
        <v>0.98735879944085125</v>
      </c>
      <c r="AB644" s="68">
        <f>PRODUCT(W$4:W643)</f>
        <v>0.10179844379873133</v>
      </c>
      <c r="AC644" s="15">
        <f>PRODUCT(Y$4:Y643)</f>
        <v>0.42312142332884867</v>
      </c>
      <c r="AD644" s="15">
        <f>PRODUCT(AA$4:AA643)</f>
        <v>0.26972983643146159</v>
      </c>
      <c r="AE644" s="15">
        <f t="shared" si="736"/>
        <v>4.3073102432781007E-2</v>
      </c>
      <c r="AF644" s="15">
        <f t="shared" si="737"/>
        <v>5.8725341365950319E-2</v>
      </c>
      <c r="AG644" s="15">
        <f t="shared" si="738"/>
        <v>9.8278279136156045E-4</v>
      </c>
      <c r="AH644" s="15">
        <f t="shared" si="739"/>
        <v>0.31523124127725877</v>
      </c>
      <c r="AI644" s="15">
        <f t="shared" si="748"/>
        <v>0.58297031492400986</v>
      </c>
      <c r="AJ644" s="15">
        <f t="shared" si="749"/>
        <v>2.3491641745521665E-3</v>
      </c>
      <c r="AK644" s="15">
        <f t="shared" si="740"/>
        <v>4.4701932534751366E-3</v>
      </c>
      <c r="AL644">
        <f>IF(AL643&gt;0,AL643+1,IF(AND(B644="January",C644&gt;=Personal!$G$28,F644&lt;=100,AL643=0),1,0))</f>
        <v>317</v>
      </c>
      <c r="AM644">
        <f t="shared" si="750"/>
        <v>1</v>
      </c>
    </row>
    <row r="645" spans="1:39" x14ac:dyDescent="0.2">
      <c r="A645">
        <f t="shared" si="741"/>
        <v>641</v>
      </c>
      <c r="B645" t="str">
        <f t="shared" si="761"/>
        <v>June</v>
      </c>
      <c r="C645">
        <f t="shared" ref="C645:C708" si="816">C644+IF(B644="December",1,0)</f>
        <v>2076</v>
      </c>
      <c r="D645">
        <f t="shared" si="763"/>
        <v>207606</v>
      </c>
      <c r="E645">
        <f t="shared" ref="E645:F645" si="817">E633+1</f>
        <v>95</v>
      </c>
      <c r="F645">
        <f t="shared" si="817"/>
        <v>93</v>
      </c>
      <c r="G645" s="11">
        <f>G644*IF($B645="January",(1+IF(C645&gt;Personal!$L$18+1,Calculations!$B$14,Calculations!$B$13)),1)</f>
        <v>5260.7136084009626</v>
      </c>
      <c r="H645" s="11">
        <f>IF(AND(Career!$F$15="Yes",$E645=62,$E644=61),G645,H644*IF($B645="January",(1+IF(C645&gt;Personal!$L$18+1,Calculations!$C$14,Calculations!$C$13)),1))</f>
        <v>3806.593449166905</v>
      </c>
      <c r="I645" s="11">
        <f>H645*(1-'Retiree Assumptions'!$F$8)</f>
        <v>3349.8022352668763</v>
      </c>
      <c r="J645" s="11"/>
      <c r="K645">
        <f>IF(OR(AND(L646=0,L645&gt;0,S645=0,S644&gt;0),AND(L645=0,L644&gt;0,S645&gt;0,S644&gt;0),AND(L634=0,L633&gt;0,S633=0),AND(B645="February",C645&gt;=Personal!$G$28,C645&lt;=Personal!$G$28+5,L644&gt;0),AND(B645="February",MOD(C645-Personal!$G$28,5)=0,L644&gt;0)),K644+1,K644)</f>
        <v>10</v>
      </c>
      <c r="L645">
        <f>IF(AND(C645&gt;=Personal!$G$28,MAX(L$5:L644)&lt;$AO$8,OR(S644&gt;0,S645&gt;0)),L644+1,0)</f>
        <v>0</v>
      </c>
      <c r="M645" t="str">
        <f>IF(AND(C645&gt;=Personal!$G$28,MAX(L$5:L644)&lt;$AO$8,OR(S644&gt;0,S645&gt;0)),L644+1,"")</f>
        <v/>
      </c>
      <c r="N645">
        <f t="shared" si="743"/>
        <v>2076</v>
      </c>
      <c r="O645">
        <f t="shared" si="744"/>
        <v>93</v>
      </c>
      <c r="P645" s="11">
        <f t="shared" si="752"/>
        <v>40197.626823202518</v>
      </c>
      <c r="Q645" s="11">
        <f>$AD645*I645/(Calculations!$C$18^(A645-1+Calculations!$B$1/30))</f>
        <v>140.56496607815981</v>
      </c>
      <c r="R645" s="11">
        <f>IF(Q645=0,0,SUM(Q645:Q$1071)*I645/Q645)</f>
        <v>162180.23845871218</v>
      </c>
      <c r="S645" s="11">
        <f>IF(S644&gt;0,MAX((S644+I645/2)*(Calculations!$C$18-1)+S644-I645,0),IF(AND(Personal!$G$28=Valuation!C645,Personal!$G$28&gt;Valuation!C644),Personal!$G$26,0))</f>
        <v>0</v>
      </c>
      <c r="T645">
        <f t="shared" ref="T645:T708" si="818">IF(T644&gt;1,T644,IF(T644&gt;0,IF(L645&gt;0,1,IF(S644&gt;0,3,2)),IF(S645=0,0,1)))</f>
        <v>2</v>
      </c>
      <c r="U645" s="11"/>
      <c r="V645" s="121">
        <f>VLOOKUP(E645,Rates2,5)*VLOOKUP(E645,Mort_Imp_Retirees,C645-'Mort Imp Cume'!$C$4+2)</f>
        <v>2.3076621674067703E-2</v>
      </c>
      <c r="W645" s="15">
        <f t="shared" si="745"/>
        <v>0.97692337832593235</v>
      </c>
      <c r="X645" s="121">
        <f>VLOOKUP(F645,Rates2,6)*VLOOKUP(F645,Mort_Imp_Survivors,C645-'Mort Imp Cume'!$C$4+2)</f>
        <v>1.1266704336824614E-2</v>
      </c>
      <c r="Y645" s="15">
        <f t="shared" si="746"/>
        <v>0.98873329566317536</v>
      </c>
      <c r="Z645" s="121">
        <f>VLOOKUP(F645,Rates2,7)*VLOOKUP(F645,Mort_Imp_Survivors,C645-'Mort Imp Cume'!$C$4+2)</f>
        <v>1.2641200559148733E-2</v>
      </c>
      <c r="AA645" s="15">
        <f t="shared" si="747"/>
        <v>0.98735879944085125</v>
      </c>
      <c r="AB645" s="68">
        <f>PRODUCT(W$4:W644)</f>
        <v>9.9449279624179168E-2</v>
      </c>
      <c r="AC645" s="15">
        <f>PRODUCT(Y$4:Y644)</f>
        <v>0.41835423935362609</v>
      </c>
      <c r="AD645" s="15">
        <f>PRODUCT(AA$4:AA644)</f>
        <v>0.26632012747234507</v>
      </c>
      <c r="AE645" s="15">
        <f t="shared" ref="AE645:AE708" si="819">AB645*AC645</f>
        <v>4.1605027731439544E-2</v>
      </c>
      <c r="AF645" s="15">
        <f t="shared" ref="AF645:AF708" si="820">AB645*(1-AC645)</f>
        <v>5.7844251892739618E-2</v>
      </c>
      <c r="AG645" s="15">
        <f t="shared" ref="AG645:AG708" si="821">AE645*V645*Y645</f>
        <v>9.4928628260268358E-4</v>
      </c>
      <c r="AH645" s="15">
        <f t="shared" ref="AH645:AH708" si="822">AH644*AA644+AG644</f>
        <v>0.3122291227251251</v>
      </c>
      <c r="AI645" s="15">
        <f t="shared" si="748"/>
        <v>0.58832159765069569</v>
      </c>
      <c r="AJ645" s="15">
        <f t="shared" si="749"/>
        <v>2.2949534016457524E-3</v>
      </c>
      <c r="AK645" s="15">
        <f t="shared" ref="AK645:AK708" si="823">AE645*X645+AH645*Z645</f>
        <v>4.4157025071508878E-3</v>
      </c>
      <c r="AL645">
        <f>IF(AL644&gt;0,AL644+1,IF(AND(B645="January",C645&gt;=Personal!$G$28,F645&lt;=100,AL644=0),1,0))</f>
        <v>318</v>
      </c>
      <c r="AM645">
        <f t="shared" si="750"/>
        <v>1</v>
      </c>
    </row>
    <row r="646" spans="1:39" x14ac:dyDescent="0.2">
      <c r="A646">
        <f t="shared" ref="A646:A709" si="824">A645+1</f>
        <v>642</v>
      </c>
      <c r="B646" t="str">
        <f t="shared" si="761"/>
        <v>July</v>
      </c>
      <c r="C646">
        <f t="shared" si="816"/>
        <v>2076</v>
      </c>
      <c r="D646">
        <f t="shared" si="763"/>
        <v>207607</v>
      </c>
      <c r="E646">
        <f t="shared" ref="E646:F646" si="825">E634+1</f>
        <v>95</v>
      </c>
      <c r="F646">
        <f t="shared" si="825"/>
        <v>93</v>
      </c>
      <c r="G646" s="11">
        <f>G645*IF($B646="January",(1+IF(C646&gt;Personal!$L$18+1,Calculations!$B$14,Calculations!$B$13)),1)</f>
        <v>5260.7136084009626</v>
      </c>
      <c r="H646" s="11">
        <f>IF(AND(Career!$F$15="Yes",$E646=62,$E645=61),G646,H645*IF($B646="January",(1+IF(C646&gt;Personal!$L$18+1,Calculations!$C$14,Calculations!$C$13)),1))</f>
        <v>3806.593449166905</v>
      </c>
      <c r="I646" s="11">
        <f>H646*(1-'Retiree Assumptions'!$F$8)</f>
        <v>3349.8022352668763</v>
      </c>
      <c r="J646" s="11"/>
      <c r="K646">
        <f>IF(OR(AND(L647=0,L646&gt;0,S646=0,S645&gt;0),AND(L646=0,L645&gt;0,S646&gt;0,S645&gt;0),AND(L635=0,L634&gt;0,S634=0),AND(B646="February",C646&gt;=Personal!$G$28,C646&lt;=Personal!$G$28+5,L645&gt;0),AND(B646="February",MOD(C646-Personal!$G$28,5)=0,L645&gt;0)),K645+1,K645)</f>
        <v>10</v>
      </c>
      <c r="L646">
        <f>IF(AND(C646&gt;=Personal!$G$28,MAX(L$5:L645)&lt;$AO$8,OR(S645&gt;0,S646&gt;0)),L645+1,0)</f>
        <v>0</v>
      </c>
      <c r="M646" t="str">
        <f>IF(AND(C646&gt;=Personal!$G$28,MAX(L$5:L645)&lt;$AO$8,OR(S645&gt;0,S646&gt;0)),L645+1,"")</f>
        <v/>
      </c>
      <c r="N646">
        <f t="shared" ref="N646:N709" si="826">C646</f>
        <v>2076</v>
      </c>
      <c r="O646">
        <f t="shared" ref="O646:O709" si="827">F646</f>
        <v>93</v>
      </c>
      <c r="P646" s="11">
        <f t="shared" si="752"/>
        <v>40197.626823202518</v>
      </c>
      <c r="Q646" s="11">
        <f>$AD646*I646/(Calculations!$C$18^(A646-1+Calculations!$B$1/30))</f>
        <v>138.38852204127198</v>
      </c>
      <c r="R646" s="11">
        <f>IF(Q646=0,0,SUM(Q646:Q$1071)*I646/Q646)</f>
        <v>161328.37138956925</v>
      </c>
      <c r="S646" s="11">
        <f>IF(S645&gt;0,MAX((S645+I646/2)*(Calculations!$C$18-1)+S645-I646,0),IF(AND(Personal!$G$28=Valuation!C646,Personal!$G$28&gt;Valuation!C645),Personal!$G$26,0))</f>
        <v>0</v>
      </c>
      <c r="T646">
        <f t="shared" si="818"/>
        <v>2</v>
      </c>
      <c r="U646" s="11"/>
      <c r="V646" s="121">
        <f>VLOOKUP(E646,Rates2,5)*VLOOKUP(E646,Mort_Imp_Retirees,C646-'Mort Imp Cume'!$C$4+2)</f>
        <v>2.3076621674067703E-2</v>
      </c>
      <c r="W646" s="15">
        <f t="shared" ref="W646:W709" si="828">1-V646</f>
        <v>0.97692337832593235</v>
      </c>
      <c r="X646" s="121">
        <f>VLOOKUP(F646,Rates2,6)*VLOOKUP(F646,Mort_Imp_Survivors,C646-'Mort Imp Cume'!$C$4+2)</f>
        <v>1.1266704336824614E-2</v>
      </c>
      <c r="Y646" s="15">
        <f t="shared" ref="Y646:Y709" si="829">1-X646</f>
        <v>0.98873329566317536</v>
      </c>
      <c r="Z646" s="121">
        <f>VLOOKUP(F646,Rates2,7)*VLOOKUP(F646,Mort_Imp_Survivors,C646-'Mort Imp Cume'!$C$4+2)</f>
        <v>1.2641200559148733E-2</v>
      </c>
      <c r="AA646" s="15">
        <f t="shared" ref="AA646:AA709" si="830">1-Z646</f>
        <v>0.98735879944085125</v>
      </c>
      <c r="AB646" s="68">
        <f>PRODUCT(W$4:W645)</f>
        <v>9.7154326222533421E-2</v>
      </c>
      <c r="AC646" s="15">
        <f>PRODUCT(Y$4:Y645)</f>
        <v>0.41364076583077164</v>
      </c>
      <c r="AD646" s="15">
        <f>PRODUCT(AA$4:AA645)</f>
        <v>0.26295352132802907</v>
      </c>
      <c r="AE646" s="15">
        <f t="shared" si="819"/>
        <v>4.0186989902461341E-2</v>
      </c>
      <c r="AF646" s="15">
        <f t="shared" si="820"/>
        <v>5.6967336320072073E-2</v>
      </c>
      <c r="AG646" s="15">
        <f t="shared" si="821"/>
        <v>9.1693144635669125E-4</v>
      </c>
      <c r="AH646" s="15">
        <f t="shared" si="822"/>
        <v>0.3092314580469524</v>
      </c>
      <c r="AI646" s="15">
        <f t="shared" ref="AI646:AI709" si="831">1-AE646-AF646-AH646</f>
        <v>0.59361421573051409</v>
      </c>
      <c r="AJ646" s="15">
        <f t="shared" ref="AJ646:AJ709" si="832">AB646*V646</f>
        <v>2.241993630236359E-3</v>
      </c>
      <c r="AK646" s="15">
        <f t="shared" si="823"/>
        <v>4.361831813787501E-3</v>
      </c>
      <c r="AL646">
        <f>IF(AL645&gt;0,AL645+1,IF(AND(B646="January",C646&gt;=Personal!$G$28,F646&lt;=100,AL645=0),1,0))</f>
        <v>319</v>
      </c>
      <c r="AM646">
        <f t="shared" ref="AM646:AM709" si="833">IF(AL646=0,0,1)</f>
        <v>1</v>
      </c>
    </row>
    <row r="647" spans="1:39" x14ac:dyDescent="0.2">
      <c r="A647">
        <f t="shared" si="824"/>
        <v>643</v>
      </c>
      <c r="B647" t="str">
        <f t="shared" si="761"/>
        <v>August</v>
      </c>
      <c r="C647">
        <f t="shared" si="816"/>
        <v>2076</v>
      </c>
      <c r="D647">
        <f t="shared" si="763"/>
        <v>207608</v>
      </c>
      <c r="E647">
        <f t="shared" ref="E647:F647" si="834">E635+1</f>
        <v>95</v>
      </c>
      <c r="F647">
        <f t="shared" si="834"/>
        <v>93</v>
      </c>
      <c r="G647" s="11">
        <f>G646*IF($B647="January",(1+IF(C647&gt;Personal!$L$18+1,Calculations!$B$14,Calculations!$B$13)),1)</f>
        <v>5260.7136084009626</v>
      </c>
      <c r="H647" s="11">
        <f>IF(AND(Career!$F$15="Yes",$E647=62,$E646=61),G647,H646*IF($B647="January",(1+IF(C647&gt;Personal!$L$18+1,Calculations!$C$14,Calculations!$C$13)),1))</f>
        <v>3806.593449166905</v>
      </c>
      <c r="I647" s="11">
        <f>H647*(1-'Retiree Assumptions'!$F$8)</f>
        <v>3349.8022352668763</v>
      </c>
      <c r="J647" s="11"/>
      <c r="K647">
        <f>IF(OR(AND(L648=0,L647&gt;0,S647=0,S646&gt;0),AND(L647=0,L646&gt;0,S647&gt;0,S646&gt;0),AND(L636=0,L635&gt;0,S635=0),AND(B647="February",C647&gt;=Personal!$G$28,C647&lt;=Personal!$G$28+5,L646&gt;0),AND(B647="February",MOD(C647-Personal!$G$28,5)=0,L646&gt;0)),K646+1,K646)</f>
        <v>10</v>
      </c>
      <c r="L647">
        <f>IF(AND(C647&gt;=Personal!$G$28,MAX(L$5:L646)&lt;$AO$8,OR(S646&gt;0,S647&gt;0)),L646+1,0)</f>
        <v>0</v>
      </c>
      <c r="M647" t="str">
        <f>IF(AND(C647&gt;=Personal!$G$28,MAX(L$5:L646)&lt;$AO$8,OR(S646&gt;0,S647&gt;0)),L646+1,"")</f>
        <v/>
      </c>
      <c r="N647">
        <f t="shared" si="826"/>
        <v>2076</v>
      </c>
      <c r="O647">
        <f t="shared" si="827"/>
        <v>93</v>
      </c>
      <c r="P647" s="11">
        <f t="shared" ref="P647:P710" si="835">I647*12</f>
        <v>40197.626823202518</v>
      </c>
      <c r="Q647" s="11">
        <f>$AD647*I647/(Calculations!$C$18^(A647-1+Calculations!$B$1/30))</f>
        <v>136.24577707448574</v>
      </c>
      <c r="R647" s="11">
        <f>IF(Q647=0,0,SUM(Q647:Q$1071)*I647/Q647)</f>
        <v>160463.10695931932</v>
      </c>
      <c r="S647" s="11">
        <f>IF(S646&gt;0,MAX((S646+I647/2)*(Calculations!$C$18-1)+S646-I647,0),IF(AND(Personal!$G$28=Valuation!C647,Personal!$G$28&gt;Valuation!C646),Personal!$G$26,0))</f>
        <v>0</v>
      </c>
      <c r="T647">
        <f t="shared" si="818"/>
        <v>2</v>
      </c>
      <c r="U647" s="11"/>
      <c r="V647" s="121">
        <f>VLOOKUP(E647,Rates2,5)*VLOOKUP(E647,Mort_Imp_Retirees,C647-'Mort Imp Cume'!$C$4+2)</f>
        <v>2.3076621674067703E-2</v>
      </c>
      <c r="W647" s="15">
        <f t="shared" si="828"/>
        <v>0.97692337832593235</v>
      </c>
      <c r="X647" s="121">
        <f>VLOOKUP(F647,Rates2,6)*VLOOKUP(F647,Mort_Imp_Survivors,C647-'Mort Imp Cume'!$C$4+2)</f>
        <v>1.1266704336824614E-2</v>
      </c>
      <c r="Y647" s="15">
        <f t="shared" si="829"/>
        <v>0.98873329566317536</v>
      </c>
      <c r="Z647" s="121">
        <f>VLOOKUP(F647,Rates2,7)*VLOOKUP(F647,Mort_Imp_Survivors,C647-'Mort Imp Cume'!$C$4+2)</f>
        <v>1.2641200559148733E-2</v>
      </c>
      <c r="AA647" s="15">
        <f t="shared" si="830"/>
        <v>0.98735879944085125</v>
      </c>
      <c r="AB647" s="68">
        <f>PRODUCT(W$4:W646)</f>
        <v>9.4912332592297061E-2</v>
      </c>
      <c r="AC647" s="15">
        <f>PRODUCT(Y$4:Y646)</f>
        <v>0.40898039762049859</v>
      </c>
      <c r="AD647" s="15">
        <f>PRODUCT(AA$4:AA646)</f>
        <v>0.25962947312718704</v>
      </c>
      <c r="AE647" s="15">
        <f t="shared" si="819"/>
        <v>3.8817283522686659E-2</v>
      </c>
      <c r="AF647" s="15">
        <f t="shared" si="820"/>
        <v>5.6095049069610395E-2</v>
      </c>
      <c r="AG647" s="15">
        <f t="shared" si="821"/>
        <v>8.8567937062424462E-4</v>
      </c>
      <c r="AH647" s="15">
        <f t="shared" si="822"/>
        <v>0.30623933261293956</v>
      </c>
      <c r="AI647" s="15">
        <f t="shared" si="831"/>
        <v>0.5988483347947634</v>
      </c>
      <c r="AJ647" s="15">
        <f t="shared" si="832"/>
        <v>2.1902559914357246E-3</v>
      </c>
      <c r="AK647" s="15">
        <f t="shared" si="823"/>
        <v>4.3085756792688307E-3</v>
      </c>
      <c r="AL647">
        <f>IF(AL646&gt;0,AL646+1,IF(AND(B647="January",C647&gt;=Personal!$G$28,F647&lt;=100,AL646=0),1,0))</f>
        <v>320</v>
      </c>
      <c r="AM647">
        <f t="shared" si="833"/>
        <v>1</v>
      </c>
    </row>
    <row r="648" spans="1:39" x14ac:dyDescent="0.2">
      <c r="A648">
        <f t="shared" si="824"/>
        <v>644</v>
      </c>
      <c r="B648" t="str">
        <f t="shared" si="761"/>
        <v>September</v>
      </c>
      <c r="C648">
        <f t="shared" si="816"/>
        <v>2076</v>
      </c>
      <c r="D648">
        <f t="shared" si="763"/>
        <v>207609</v>
      </c>
      <c r="E648">
        <f t="shared" ref="E648:F648" si="836">E636+1</f>
        <v>95</v>
      </c>
      <c r="F648">
        <f t="shared" si="836"/>
        <v>93</v>
      </c>
      <c r="G648" s="11">
        <f>G647*IF($B648="January",(1+IF(C648&gt;Personal!$L$18+1,Calculations!$B$14,Calculations!$B$13)),1)</f>
        <v>5260.7136084009626</v>
      </c>
      <c r="H648" s="11">
        <f>IF(AND(Career!$F$15="Yes",$E648=62,$E647=61),G648,H647*IF($B648="January",(1+IF(C648&gt;Personal!$L$18+1,Calculations!$C$14,Calculations!$C$13)),1))</f>
        <v>3806.593449166905</v>
      </c>
      <c r="I648" s="11">
        <f>H648*(1-'Retiree Assumptions'!$F$8)</f>
        <v>3349.8022352668763</v>
      </c>
      <c r="J648" s="11"/>
      <c r="K648">
        <f>IF(OR(AND(L649=0,L648&gt;0,S648=0,S647&gt;0),AND(L648=0,L647&gt;0,S648&gt;0,S647&gt;0),AND(L637=0,L636&gt;0,S636=0),AND(B648="February",C648&gt;=Personal!$G$28,C648&lt;=Personal!$G$28+5,L647&gt;0),AND(B648="February",MOD(C648-Personal!$G$28,5)=0,L647&gt;0)),K647+1,K647)</f>
        <v>10</v>
      </c>
      <c r="L648">
        <f>IF(AND(C648&gt;=Personal!$G$28,MAX(L$5:L647)&lt;$AO$8,OR(S647&gt;0,S648&gt;0)),L647+1,0)</f>
        <v>0</v>
      </c>
      <c r="M648" t="str">
        <f>IF(AND(C648&gt;=Personal!$G$28,MAX(L$5:L647)&lt;$AO$8,OR(S647&gt;0,S648&gt;0)),L647+1,"")</f>
        <v/>
      </c>
      <c r="N648">
        <f t="shared" si="826"/>
        <v>2076</v>
      </c>
      <c r="O648">
        <f t="shared" si="827"/>
        <v>93</v>
      </c>
      <c r="P648" s="11">
        <f t="shared" si="835"/>
        <v>40197.626823202518</v>
      </c>
      <c r="Q648" s="11">
        <f>$AD648*I648/(Calculations!$C$18^(A648-1+Calculations!$B$1/30))</f>
        <v>134.13620939671861</v>
      </c>
      <c r="R648" s="11">
        <f>IF(Q648=0,0,SUM(Q648:Q$1071)*I648/Q648)</f>
        <v>159584.23446691385</v>
      </c>
      <c r="S648" s="11">
        <f>IF(S647&gt;0,MAX((S647+I648/2)*(Calculations!$C$18-1)+S647-I648,0),IF(AND(Personal!$G$28=Valuation!C648,Personal!$G$28&gt;Valuation!C647),Personal!$G$26,0))</f>
        <v>0</v>
      </c>
      <c r="T648">
        <f t="shared" si="818"/>
        <v>2</v>
      </c>
      <c r="U648" s="11"/>
      <c r="V648" s="121">
        <f>VLOOKUP(E648,Rates2,5)*VLOOKUP(E648,Mort_Imp_Retirees,C648-'Mort Imp Cume'!$C$4+2)</f>
        <v>2.3076621674067703E-2</v>
      </c>
      <c r="W648" s="15">
        <f t="shared" si="828"/>
        <v>0.97692337832593235</v>
      </c>
      <c r="X648" s="121">
        <f>VLOOKUP(F648,Rates2,6)*VLOOKUP(F648,Mort_Imp_Survivors,C648-'Mort Imp Cume'!$C$4+2)</f>
        <v>1.1266704336824614E-2</v>
      </c>
      <c r="Y648" s="15">
        <f t="shared" si="829"/>
        <v>0.98873329566317536</v>
      </c>
      <c r="Z648" s="121">
        <f>VLOOKUP(F648,Rates2,7)*VLOOKUP(F648,Mort_Imp_Survivors,C648-'Mort Imp Cume'!$C$4+2)</f>
        <v>1.2641200559148733E-2</v>
      </c>
      <c r="AA648" s="15">
        <f t="shared" si="830"/>
        <v>0.98735879944085125</v>
      </c>
      <c r="AB648" s="68">
        <f>PRODUCT(W$4:W647)</f>
        <v>9.2722076600861347E-2</v>
      </c>
      <c r="AC648" s="15">
        <f>PRODUCT(Y$4:Y647)</f>
        <v>0.40437253640095144</v>
      </c>
      <c r="AD648" s="15">
        <f>PRODUCT(AA$4:AA647)</f>
        <v>0.25634744488632016</v>
      </c>
      <c r="AE648" s="15">
        <f t="shared" si="819"/>
        <v>3.7494261295453614E-2</v>
      </c>
      <c r="AF648" s="15">
        <f t="shared" si="820"/>
        <v>5.522781530540774E-2</v>
      </c>
      <c r="AG648" s="15">
        <f t="shared" si="821"/>
        <v>8.5549246965646282E-4</v>
      </c>
      <c r="AH648" s="15">
        <f t="shared" si="822"/>
        <v>0.30325377916090374</v>
      </c>
      <c r="AI648" s="15">
        <f t="shared" si="831"/>
        <v>0.60402414423823481</v>
      </c>
      <c r="AJ648" s="15">
        <f t="shared" si="832"/>
        <v>2.1397122825520028E-3</v>
      </c>
      <c r="AK648" s="15">
        <f t="shared" si="823"/>
        <v>4.2559285990363049E-3</v>
      </c>
      <c r="AL648">
        <f>IF(AL647&gt;0,AL647+1,IF(AND(B648="January",C648&gt;=Personal!$G$28,F648&lt;=100,AL647=0),1,0))</f>
        <v>321</v>
      </c>
      <c r="AM648">
        <f t="shared" si="833"/>
        <v>1</v>
      </c>
    </row>
    <row r="649" spans="1:39" x14ac:dyDescent="0.2">
      <c r="A649">
        <f t="shared" si="824"/>
        <v>645</v>
      </c>
      <c r="B649" t="str">
        <f t="shared" si="761"/>
        <v>October</v>
      </c>
      <c r="C649">
        <f t="shared" si="816"/>
        <v>2076</v>
      </c>
      <c r="D649">
        <f t="shared" si="763"/>
        <v>207610</v>
      </c>
      <c r="E649">
        <f t="shared" ref="E649:F649" si="837">E637+1</f>
        <v>95</v>
      </c>
      <c r="F649">
        <f t="shared" si="837"/>
        <v>93</v>
      </c>
      <c r="G649" s="11">
        <f>G648*IF($B649="January",(1+IF(C649&gt;Personal!$L$18+1,Calculations!$B$14,Calculations!$B$13)),1)</f>
        <v>5260.7136084009626</v>
      </c>
      <c r="H649" s="11">
        <f>IF(AND(Career!$F$15="Yes",$E649=62,$E648=61),G649,H648*IF($B649="January",(1+IF(C649&gt;Personal!$L$18+1,Calculations!$C$14,Calculations!$C$13)),1))</f>
        <v>3806.593449166905</v>
      </c>
      <c r="I649" s="11">
        <f>H649*(1-'Retiree Assumptions'!$F$8)</f>
        <v>3349.8022352668763</v>
      </c>
      <c r="J649" s="11"/>
      <c r="K649">
        <f>IF(OR(AND(L650=0,L649&gt;0,S649=0,S648&gt;0),AND(L649=0,L648&gt;0,S649&gt;0,S648&gt;0),AND(L638=0,L637&gt;0,S637=0),AND(B649="February",C649&gt;=Personal!$G$28,C649&lt;=Personal!$G$28+5,L648&gt;0),AND(B649="February",MOD(C649-Personal!$G$28,5)=0,L648&gt;0)),K648+1,K648)</f>
        <v>10</v>
      </c>
      <c r="L649">
        <f>IF(AND(C649&gt;=Personal!$G$28,MAX(L$5:L648)&lt;$AO$8,OR(S648&gt;0,S649&gt;0)),L648+1,0)</f>
        <v>0</v>
      </c>
      <c r="M649" t="str">
        <f>IF(AND(C649&gt;=Personal!$G$28,MAX(L$5:L648)&lt;$AO$8,OR(S648&gt;0,S649&gt;0)),L648+1,"")</f>
        <v/>
      </c>
      <c r="N649">
        <f t="shared" si="826"/>
        <v>2076</v>
      </c>
      <c r="O649">
        <f t="shared" si="827"/>
        <v>93</v>
      </c>
      <c r="P649" s="11">
        <f t="shared" si="835"/>
        <v>40197.626823202518</v>
      </c>
      <c r="Q649" s="11">
        <f>$AD649*I649/(Calculations!$C$18^(A649-1+Calculations!$B$1/30))</f>
        <v>132.05930530590908</v>
      </c>
      <c r="R649" s="11">
        <f>IF(Q649=0,0,SUM(Q649:Q$1071)*I649/Q649)</f>
        <v>158691.53989759722</v>
      </c>
      <c r="S649" s="11">
        <f>IF(S648&gt;0,MAX((S648+I649/2)*(Calculations!$C$18-1)+S648-I649,0),IF(AND(Personal!$G$28=Valuation!C649,Personal!$G$28&gt;Valuation!C648),Personal!$G$26,0))</f>
        <v>0</v>
      </c>
      <c r="T649">
        <f t="shared" si="818"/>
        <v>2</v>
      </c>
      <c r="U649" s="11"/>
      <c r="V649" s="121">
        <f>VLOOKUP(E649,Rates2,5)*VLOOKUP(E649,Mort_Imp_Retirees,C649-'Mort Imp Cume'!$C$4+2)</f>
        <v>2.3076621674067703E-2</v>
      </c>
      <c r="W649" s="15">
        <f t="shared" si="828"/>
        <v>0.97692337832593235</v>
      </c>
      <c r="X649" s="121">
        <f>VLOOKUP(F649,Rates2,6)*VLOOKUP(F649,Mort_Imp_Survivors,C649-'Mort Imp Cume'!$C$4+2)</f>
        <v>1.1266704336824614E-2</v>
      </c>
      <c r="Y649" s="15">
        <f t="shared" si="829"/>
        <v>0.98873329566317536</v>
      </c>
      <c r="Z649" s="121">
        <f>VLOOKUP(F649,Rates2,7)*VLOOKUP(F649,Mort_Imp_Survivors,C649-'Mort Imp Cume'!$C$4+2)</f>
        <v>1.2641200559148733E-2</v>
      </c>
      <c r="AA649" s="15">
        <f t="shared" si="830"/>
        <v>0.98735879944085125</v>
      </c>
      <c r="AB649" s="68">
        <f>PRODUCT(W$4:W648)</f>
        <v>9.058236431830935E-2</v>
      </c>
      <c r="AC649" s="15">
        <f>PRODUCT(Y$4:Y648)</f>
        <v>0.39981659059139008</v>
      </c>
      <c r="AD649" s="15">
        <f>PRODUCT(AA$4:AA648)</f>
        <v>0.25310690542268688</v>
      </c>
      <c r="AE649" s="15">
        <f t="shared" si="819"/>
        <v>3.6216332069453627E-2</v>
      </c>
      <c r="AF649" s="15">
        <f t="shared" si="820"/>
        <v>5.4366032248855722E-2</v>
      </c>
      <c r="AG649" s="15">
        <f t="shared" si="821"/>
        <v>8.2633443875189177E-4</v>
      </c>
      <c r="AH649" s="15">
        <f t="shared" si="822"/>
        <v>0.3002757797878674</v>
      </c>
      <c r="AI649" s="15">
        <f t="shared" si="831"/>
        <v>0.6091418558938233</v>
      </c>
      <c r="AJ649" s="15">
        <f t="shared" si="832"/>
        <v>2.0903349517161947E-3</v>
      </c>
      <c r="AK649" s="15">
        <f t="shared" si="823"/>
        <v>4.2038850609440043E-3</v>
      </c>
      <c r="AL649">
        <f>IF(AL648&gt;0,AL648+1,IF(AND(B649="January",C649&gt;=Personal!$G$28,F649&lt;=100,AL648=0),1,0))</f>
        <v>322</v>
      </c>
      <c r="AM649">
        <f t="shared" si="833"/>
        <v>1</v>
      </c>
    </row>
    <row r="650" spans="1:39" x14ac:dyDescent="0.2">
      <c r="A650">
        <f t="shared" si="824"/>
        <v>646</v>
      </c>
      <c r="B650" t="str">
        <f t="shared" si="761"/>
        <v>November</v>
      </c>
      <c r="C650">
        <f t="shared" si="816"/>
        <v>2076</v>
      </c>
      <c r="D650">
        <f t="shared" si="763"/>
        <v>207611</v>
      </c>
      <c r="E650">
        <f t="shared" ref="E650:F650" si="838">E638+1</f>
        <v>95</v>
      </c>
      <c r="F650">
        <f t="shared" si="838"/>
        <v>93</v>
      </c>
      <c r="G650" s="11">
        <f>G649*IF($B650="January",(1+IF(C650&gt;Personal!$L$18+1,Calculations!$B$14,Calculations!$B$13)),1)</f>
        <v>5260.7136084009626</v>
      </c>
      <c r="H650" s="11">
        <f>IF(AND(Career!$F$15="Yes",$E650=62,$E649=61),G650,H649*IF($B650="January",(1+IF(C650&gt;Personal!$L$18+1,Calculations!$C$14,Calculations!$C$13)),1))</f>
        <v>3806.593449166905</v>
      </c>
      <c r="I650" s="11">
        <f>H650*(1-'Retiree Assumptions'!$F$8)</f>
        <v>3349.8022352668763</v>
      </c>
      <c r="J650" s="11"/>
      <c r="K650">
        <f>IF(OR(AND(L651=0,L650&gt;0,S650=0,S649&gt;0),AND(L650=0,L649&gt;0,S650&gt;0,S649&gt;0),AND(L639=0,L638&gt;0,S638=0),AND(B650="February",C650&gt;=Personal!$G$28,C650&lt;=Personal!$G$28+5,L649&gt;0),AND(B650="February",MOD(C650-Personal!$G$28,5)=0,L649&gt;0)),K649+1,K649)</f>
        <v>10</v>
      </c>
      <c r="L650">
        <f>IF(AND(C650&gt;=Personal!$G$28,MAX(L$5:L649)&lt;$AO$8,OR(S649&gt;0,S650&gt;0)),L649+1,0)</f>
        <v>0</v>
      </c>
      <c r="M650" t="str">
        <f>IF(AND(C650&gt;=Personal!$G$28,MAX(L$5:L649)&lt;$AO$8,OR(S649&gt;0,S650&gt;0)),L649+1,"")</f>
        <v/>
      </c>
      <c r="N650">
        <f t="shared" si="826"/>
        <v>2076</v>
      </c>
      <c r="O650">
        <f t="shared" si="827"/>
        <v>93</v>
      </c>
      <c r="P650" s="11">
        <f t="shared" si="835"/>
        <v>40197.626823202518</v>
      </c>
      <c r="Q650" s="11">
        <f>$AD650*I650/(Calculations!$C$18^(A650-1+Calculations!$B$1/30))</f>
        <v>130.0145590539249</v>
      </c>
      <c r="R650" s="11">
        <f>IF(Q650=0,0,SUM(Q650:Q$1071)*I650/Q650)</f>
        <v>157784.80587079166</v>
      </c>
      <c r="S650" s="11">
        <f>IF(S649&gt;0,MAX((S649+I650/2)*(Calculations!$C$18-1)+S649-I650,0),IF(AND(Personal!$G$28=Valuation!C650,Personal!$G$28&gt;Valuation!C649),Personal!$G$26,0))</f>
        <v>0</v>
      </c>
      <c r="T650">
        <f t="shared" si="818"/>
        <v>2</v>
      </c>
      <c r="U650" s="11"/>
      <c r="V650" s="121">
        <f>VLOOKUP(E650,Rates2,5)*VLOOKUP(E650,Mort_Imp_Retirees,C650-'Mort Imp Cume'!$C$4+2)</f>
        <v>2.3076621674067703E-2</v>
      </c>
      <c r="W650" s="15">
        <f t="shared" si="828"/>
        <v>0.97692337832593235</v>
      </c>
      <c r="X650" s="121">
        <f>VLOOKUP(F650,Rates2,6)*VLOOKUP(F650,Mort_Imp_Survivors,C650-'Mort Imp Cume'!$C$4+2)</f>
        <v>1.1266704336824614E-2</v>
      </c>
      <c r="Y650" s="15">
        <f t="shared" si="829"/>
        <v>0.98873329566317536</v>
      </c>
      <c r="Z650" s="121">
        <f>VLOOKUP(F650,Rates2,7)*VLOOKUP(F650,Mort_Imp_Survivors,C650-'Mort Imp Cume'!$C$4+2)</f>
        <v>1.2641200559148733E-2</v>
      </c>
      <c r="AA650" s="15">
        <f t="shared" si="830"/>
        <v>0.98735879944085125</v>
      </c>
      <c r="AB650" s="68">
        <f>PRODUCT(W$4:W649)</f>
        <v>8.8492029366593158E-2</v>
      </c>
      <c r="AC650" s="15">
        <f>PRODUCT(Y$4:Y649)</f>
        <v>0.39531197527623962</v>
      </c>
      <c r="AD650" s="15">
        <f>PRODUCT(AA$4:AA649)</f>
        <v>0.2499073302683332</v>
      </c>
      <c r="AE650" s="15">
        <f t="shared" si="819"/>
        <v>3.4981958925110947E-2</v>
      </c>
      <c r="AF650" s="15">
        <f t="shared" si="820"/>
        <v>5.3510070441482212E-2</v>
      </c>
      <c r="AG650" s="15">
        <f t="shared" si="821"/>
        <v>7.9817021059414483E-4</v>
      </c>
      <c r="AH650" s="15">
        <f t="shared" si="822"/>
        <v>0.29730626787126607</v>
      </c>
      <c r="AI650" s="15">
        <f t="shared" si="831"/>
        <v>0.6142017027621407</v>
      </c>
      <c r="AJ650" s="15">
        <f t="shared" si="832"/>
        <v>2.0420970828633595E-3</v>
      </c>
      <c r="AK650" s="15">
        <f t="shared" si="823"/>
        <v>4.1524395479848398E-3</v>
      </c>
      <c r="AL650">
        <f>IF(AL649&gt;0,AL649+1,IF(AND(B650="January",C650&gt;=Personal!$G$28,F650&lt;=100,AL649=0),1,0))</f>
        <v>323</v>
      </c>
      <c r="AM650">
        <f t="shared" si="833"/>
        <v>1</v>
      </c>
    </row>
    <row r="651" spans="1:39" x14ac:dyDescent="0.2">
      <c r="A651">
        <f t="shared" si="824"/>
        <v>647</v>
      </c>
      <c r="B651" t="str">
        <f t="shared" si="761"/>
        <v>December</v>
      </c>
      <c r="C651">
        <f t="shared" si="816"/>
        <v>2076</v>
      </c>
      <c r="D651">
        <f t="shared" si="763"/>
        <v>207612</v>
      </c>
      <c r="E651">
        <f t="shared" ref="E651:F651" si="839">E639+1</f>
        <v>95</v>
      </c>
      <c r="F651">
        <f t="shared" si="839"/>
        <v>93</v>
      </c>
      <c r="G651" s="11">
        <f>G650*IF($B651="January",(1+IF(C651&gt;Personal!$L$18+1,Calculations!$B$14,Calculations!$B$13)),1)</f>
        <v>5260.7136084009626</v>
      </c>
      <c r="H651" s="11">
        <f>IF(AND(Career!$F$15="Yes",$E651=62,$E650=61),G651,H650*IF($B651="January",(1+IF(C651&gt;Personal!$L$18+1,Calculations!$C$14,Calculations!$C$13)),1))</f>
        <v>3806.593449166905</v>
      </c>
      <c r="I651" s="11">
        <f>H651*(1-'Retiree Assumptions'!$F$8)</f>
        <v>3349.8022352668763</v>
      </c>
      <c r="J651" s="11"/>
      <c r="K651">
        <f>IF(OR(AND(L652=0,L651&gt;0,S651=0,S650&gt;0),AND(L651=0,L650&gt;0,S651&gt;0,S650&gt;0),AND(L640=0,L639&gt;0,S639=0),AND(B651="February",C651&gt;=Personal!$G$28,C651&lt;=Personal!$G$28+5,L650&gt;0),AND(B651="February",MOD(C651-Personal!$G$28,5)=0,L650&gt;0)),K650+1,K650)</f>
        <v>10</v>
      </c>
      <c r="L651">
        <f>IF(AND(C651&gt;=Personal!$G$28,MAX(L$5:L650)&lt;$AO$8,OR(S650&gt;0,S651&gt;0)),L650+1,0)</f>
        <v>0</v>
      </c>
      <c r="M651" t="str">
        <f>IF(AND(C651&gt;=Personal!$G$28,MAX(L$5:L650)&lt;$AO$8,OR(S650&gt;0,S651&gt;0)),L650+1,"")</f>
        <v/>
      </c>
      <c r="N651">
        <f t="shared" si="826"/>
        <v>2076</v>
      </c>
      <c r="O651">
        <f t="shared" si="827"/>
        <v>93</v>
      </c>
      <c r="P651" s="11">
        <f t="shared" si="835"/>
        <v>40197.626823202518</v>
      </c>
      <c r="Q651" s="11">
        <f>$AD651*I651/(Calculations!$C$18^(A651-1+Calculations!$B$1/30))</f>
        <v>128.00147272340797</v>
      </c>
      <c r="R651" s="11">
        <f>IF(Q651=0,0,SUM(Q651:Q$1071)*I651/Q651)</f>
        <v>156863.8115871629</v>
      </c>
      <c r="S651" s="11">
        <f>IF(S650&gt;0,MAX((S650+I651/2)*(Calculations!$C$18-1)+S650-I651,0),IF(AND(Personal!$G$28=Valuation!C651,Personal!$G$28&gt;Valuation!C650),Personal!$G$26,0))</f>
        <v>0</v>
      </c>
      <c r="T651">
        <f t="shared" si="818"/>
        <v>2</v>
      </c>
      <c r="U651" s="11"/>
      <c r="V651" s="121">
        <f>VLOOKUP(E651,Rates2,5)*VLOOKUP(E651,Mort_Imp_Retirees,C651-'Mort Imp Cume'!$C$4+2)</f>
        <v>2.3076621674067703E-2</v>
      </c>
      <c r="W651" s="15">
        <f t="shared" si="828"/>
        <v>0.97692337832593235</v>
      </c>
      <c r="X651" s="121">
        <f>VLOOKUP(F651,Rates2,6)*VLOOKUP(F651,Mort_Imp_Survivors,C651-'Mort Imp Cume'!$C$4+2)</f>
        <v>1.1266704336824614E-2</v>
      </c>
      <c r="Y651" s="15">
        <f t="shared" si="829"/>
        <v>0.98873329566317536</v>
      </c>
      <c r="Z651" s="121">
        <f>VLOOKUP(F651,Rates2,7)*VLOOKUP(F651,Mort_Imp_Survivors,C651-'Mort Imp Cume'!$C$4+2)</f>
        <v>1.2641200559148733E-2</v>
      </c>
      <c r="AA651" s="15">
        <f t="shared" si="830"/>
        <v>0.98735879944085125</v>
      </c>
      <c r="AB651" s="68">
        <f>PRODUCT(W$4:W650)</f>
        <v>8.6449932283729797E-2</v>
      </c>
      <c r="AC651" s="15">
        <f>PRODUCT(Y$4:Y650)</f>
        <v>0.3908581121299961</v>
      </c>
      <c r="AD651" s="15">
        <f>PRODUCT(AA$4:AA650)</f>
        <v>0.24674820158520977</v>
      </c>
      <c r="AE651" s="15">
        <f t="shared" si="819"/>
        <v>3.3789657326184629E-2</v>
      </c>
      <c r="AF651" s="15">
        <f t="shared" si="820"/>
        <v>5.2660274957545168E-2</v>
      </c>
      <c r="AG651" s="15">
        <f t="shared" si="821"/>
        <v>7.7096591307770055E-4</v>
      </c>
      <c r="AH651" s="15">
        <f t="shared" si="822"/>
        <v>0.29434612992220754</v>
      </c>
      <c r="AI651" s="15">
        <f t="shared" si="831"/>
        <v>0.61920393779406258</v>
      </c>
      <c r="AJ651" s="15">
        <f t="shared" si="832"/>
        <v>1.9949723810604044E-3</v>
      </c>
      <c r="AK651" s="15">
        <f t="shared" si="823"/>
        <v>4.1015865408926171E-3</v>
      </c>
      <c r="AL651">
        <f>IF(AL650&gt;0,AL650+1,IF(AND(B651="January",C651&gt;=Personal!$G$28,F651&lt;=100,AL650=0),1,0))</f>
        <v>324</v>
      </c>
      <c r="AM651">
        <f t="shared" si="833"/>
        <v>1</v>
      </c>
    </row>
    <row r="652" spans="1:39" x14ac:dyDescent="0.2">
      <c r="A652">
        <f t="shared" si="824"/>
        <v>648</v>
      </c>
      <c r="B652" t="str">
        <f t="shared" si="761"/>
        <v>January</v>
      </c>
      <c r="C652">
        <f t="shared" si="816"/>
        <v>2077</v>
      </c>
      <c r="D652">
        <f t="shared" si="763"/>
        <v>207701</v>
      </c>
      <c r="E652">
        <f t="shared" ref="E652:F652" si="840">E640+1</f>
        <v>96</v>
      </c>
      <c r="F652">
        <f t="shared" si="840"/>
        <v>94</v>
      </c>
      <c r="G652" s="11">
        <f>G651*IF($B652="January",(1+IF(C652&gt;Personal!$L$18+1,Calculations!$B$14,Calculations!$B$13)),1)</f>
        <v>5392.2314486109863</v>
      </c>
      <c r="H652" s="11">
        <f>IF(AND(Career!$F$15="Yes",$E652=62,$E651=61),G652,H651*IF($B652="January",(1+IF(C652&gt;Personal!$L$18+1,Calculations!$C$14,Calculations!$C$13)),1))</f>
        <v>3863.6923509044082</v>
      </c>
      <c r="I652" s="11">
        <f>H652*(1-'Retiree Assumptions'!$F$8)</f>
        <v>3400.049268795879</v>
      </c>
      <c r="J652" s="11"/>
      <c r="K652">
        <f>IF(OR(AND(L653=0,L652&gt;0,S652=0,S651&gt;0),AND(L652=0,L651&gt;0,S652&gt;0,S651&gt;0),AND(L641=0,L640&gt;0,S640=0),AND(B652="February",C652&gt;=Personal!$G$28,C652&lt;=Personal!$G$28+5,L651&gt;0),AND(B652="February",MOD(C652-Personal!$G$28,5)=0,L651&gt;0)),K651+1,K651)</f>
        <v>10</v>
      </c>
      <c r="L652">
        <f>IF(AND(C652&gt;=Personal!$G$28,MAX(L$5:L651)&lt;$AO$8,OR(S651&gt;0,S652&gt;0)),L651+1,0)</f>
        <v>0</v>
      </c>
      <c r="M652" t="str">
        <f>IF(AND(C652&gt;=Personal!$G$28,MAX(L$5:L651)&lt;$AO$8,OR(S651&gt;0,S652&gt;0)),L651+1,"")</f>
        <v/>
      </c>
      <c r="N652">
        <f t="shared" si="826"/>
        <v>2077</v>
      </c>
      <c r="O652">
        <f t="shared" si="827"/>
        <v>94</v>
      </c>
      <c r="P652" s="11">
        <f t="shared" si="835"/>
        <v>40800.591225550546</v>
      </c>
      <c r="Q652" s="11">
        <f>$AD652*I652/(Calculations!$C$18^(A652-1+Calculations!$B$1/30))</f>
        <v>127.90984944812408</v>
      </c>
      <c r="R652" s="11">
        <f>IF(Q652=0,0,SUM(Q652:Q$1071)*I652/Q652)</f>
        <v>155928.3327748533</v>
      </c>
      <c r="S652" s="11">
        <f>IF(S651&gt;0,MAX((S651+I652/2)*(Calculations!$C$18-1)+S651-I652,0),IF(AND(Personal!$G$28=Valuation!C652,Personal!$G$28&gt;Valuation!C651),Personal!$G$26,0))</f>
        <v>0</v>
      </c>
      <c r="T652">
        <f t="shared" si="818"/>
        <v>2</v>
      </c>
      <c r="U652" s="11"/>
      <c r="V652" s="121">
        <f>VLOOKUP(E652,Rates2,5)*VLOOKUP(E652,Mort_Imp_Retirees,C652-'Mort Imp Cume'!$C$4+2)</f>
        <v>2.5344834501193621E-2</v>
      </c>
      <c r="W652" s="15">
        <f t="shared" si="828"/>
        <v>0.97465516549880638</v>
      </c>
      <c r="X652" s="121">
        <f>VLOOKUP(F652,Rates2,6)*VLOOKUP(F652,Mort_Imp_Survivors,C652-'Mort Imp Cume'!$C$4+2)</f>
        <v>1.2623976783319916E-2</v>
      </c>
      <c r="Y652" s="15">
        <f t="shared" si="829"/>
        <v>0.98737602321668005</v>
      </c>
      <c r="Z652" s="121">
        <f>VLOOKUP(F652,Rates2,7)*VLOOKUP(F652,Mort_Imp_Survivors,C652-'Mort Imp Cume'!$C$4+2)</f>
        <v>1.4311215192050284E-2</v>
      </c>
      <c r="AA652" s="15">
        <f t="shared" si="830"/>
        <v>0.98568878480794975</v>
      </c>
      <c r="AB652" s="68">
        <f>PRODUCT(W$4:W651)</f>
        <v>8.4454959902669394E-2</v>
      </c>
      <c r="AC652" s="15">
        <f>PRODUCT(Y$4:Y651)</f>
        <v>0.38645442934297797</v>
      </c>
      <c r="AD652" s="15">
        <f>PRODUCT(AA$4:AA651)</f>
        <v>0.24362900808136187</v>
      </c>
      <c r="AE652" s="15">
        <f t="shared" si="819"/>
        <v>3.2637993334370188E-2</v>
      </c>
      <c r="AF652" s="15">
        <f t="shared" si="820"/>
        <v>5.1816966568299212E-2</v>
      </c>
      <c r="AG652" s="15">
        <f t="shared" si="821"/>
        <v>8.1676192860883343E-4</v>
      </c>
      <c r="AH652" s="15">
        <f t="shared" si="822"/>
        <v>0.29139620737312932</v>
      </c>
      <c r="AI652" s="15">
        <f t="shared" si="831"/>
        <v>0.62414883272420119</v>
      </c>
      <c r="AJ652" s="15">
        <f t="shared" si="832"/>
        <v>2.140496981538099E-3</v>
      </c>
      <c r="AK652" s="15">
        <f t="shared" si="823"/>
        <v>4.582255099971403E-3</v>
      </c>
      <c r="AL652">
        <f>IF(AL651&gt;0,AL651+1,IF(AND(B652="January",C652&gt;=Personal!$G$28,F652&lt;=100,AL651=0),1,0))</f>
        <v>325</v>
      </c>
      <c r="AM652">
        <f t="shared" si="833"/>
        <v>1</v>
      </c>
    </row>
    <row r="653" spans="1:39" x14ac:dyDescent="0.2">
      <c r="A653">
        <f t="shared" si="824"/>
        <v>649</v>
      </c>
      <c r="B653" t="str">
        <f t="shared" si="761"/>
        <v>February</v>
      </c>
      <c r="C653">
        <f t="shared" si="816"/>
        <v>2077</v>
      </c>
      <c r="D653">
        <f t="shared" si="763"/>
        <v>207702</v>
      </c>
      <c r="E653">
        <f t="shared" ref="E653:F653" si="841">E641+1</f>
        <v>96</v>
      </c>
      <c r="F653">
        <f t="shared" si="841"/>
        <v>94</v>
      </c>
      <c r="G653" s="11">
        <f>G652*IF($B653="January",(1+IF(C653&gt;Personal!$L$18+1,Calculations!$B$14,Calculations!$B$13)),1)</f>
        <v>5392.2314486109863</v>
      </c>
      <c r="H653" s="11">
        <f>IF(AND(Career!$F$15="Yes",$E653=62,$E652=61),G653,H652*IF($B653="January",(1+IF(C653&gt;Personal!$L$18+1,Calculations!$C$14,Calculations!$C$13)),1))</f>
        <v>3863.6923509044082</v>
      </c>
      <c r="I653" s="11">
        <f>H653*(1-'Retiree Assumptions'!$F$8)</f>
        <v>3400.049268795879</v>
      </c>
      <c r="J653" s="11"/>
      <c r="K653">
        <f>IF(OR(AND(L654=0,L653&gt;0,S653=0,S652&gt;0),AND(L653=0,L652&gt;0,S653&gt;0,S652&gt;0),AND(L642=0,L641&gt;0,S641=0),AND(B653="February",C653&gt;=Personal!$G$28,C653&lt;=Personal!$G$28+5,L652&gt;0),AND(B653="February",MOD(C653-Personal!$G$28,5)=0,L652&gt;0)),K652+1,K652)</f>
        <v>10</v>
      </c>
      <c r="L653">
        <f>IF(AND(C653&gt;=Personal!$G$28,MAX(L$5:L652)&lt;$AO$8,OR(S652&gt;0,S653&gt;0)),L652+1,0)</f>
        <v>0</v>
      </c>
      <c r="M653" t="str">
        <f>IF(AND(C653&gt;=Personal!$G$28,MAX(L$5:L652)&lt;$AO$8,OR(S652&gt;0,S653&gt;0)),L652+1,"")</f>
        <v/>
      </c>
      <c r="N653">
        <f t="shared" si="826"/>
        <v>2077</v>
      </c>
      <c r="O653">
        <f t="shared" si="827"/>
        <v>94</v>
      </c>
      <c r="P653" s="11">
        <f t="shared" si="835"/>
        <v>40800.591225550546</v>
      </c>
      <c r="Q653" s="11">
        <f>$AD653*I653/(Calculations!$C$18^(A653-1+Calculations!$B$1/30))</f>
        <v>125.71635509461458</v>
      </c>
      <c r="R653" s="11">
        <f>IF(Q653=0,0,SUM(Q653:Q$1071)*I653/Q653)</f>
        <v>155189.59140326167</v>
      </c>
      <c r="S653" s="11">
        <f>IF(S652&gt;0,MAX((S652+I653/2)*(Calculations!$C$18-1)+S652-I653,0),IF(AND(Personal!$G$28=Valuation!C653,Personal!$G$28&gt;Valuation!C652),Personal!$G$26,0))</f>
        <v>0</v>
      </c>
      <c r="T653">
        <f t="shared" si="818"/>
        <v>2</v>
      </c>
      <c r="U653" s="11"/>
      <c r="V653" s="121">
        <f>VLOOKUP(E653,Rates2,5)*VLOOKUP(E653,Mort_Imp_Retirees,C653-'Mort Imp Cume'!$C$4+2)</f>
        <v>2.5344834501193621E-2</v>
      </c>
      <c r="W653" s="15">
        <f t="shared" si="828"/>
        <v>0.97465516549880638</v>
      </c>
      <c r="X653" s="121">
        <f>VLOOKUP(F653,Rates2,6)*VLOOKUP(F653,Mort_Imp_Survivors,C653-'Mort Imp Cume'!$C$4+2)</f>
        <v>1.2623976783319916E-2</v>
      </c>
      <c r="Y653" s="15">
        <f t="shared" si="829"/>
        <v>0.98737602321668005</v>
      </c>
      <c r="Z653" s="121">
        <f>VLOOKUP(F653,Rates2,7)*VLOOKUP(F653,Mort_Imp_Survivors,C653-'Mort Imp Cume'!$C$4+2)</f>
        <v>1.4311215192050284E-2</v>
      </c>
      <c r="AA653" s="15">
        <f t="shared" si="830"/>
        <v>0.98568878480794975</v>
      </c>
      <c r="AB653" s="68">
        <f>PRODUCT(W$4:W652)</f>
        <v>8.2314462921131301E-2</v>
      </c>
      <c r="AC653" s="15">
        <f>PRODUCT(Y$4:Y652)</f>
        <v>0.38157583759914104</v>
      </c>
      <c r="AD653" s="15">
        <f>PRODUCT(AA$4:AA652)</f>
        <v>0.24014238091968376</v>
      </c>
      <c r="AE653" s="15">
        <f t="shared" si="819"/>
        <v>3.1409210135654113E-2</v>
      </c>
      <c r="AF653" s="15">
        <f t="shared" si="820"/>
        <v>5.0905252785477188E-2</v>
      </c>
      <c r="AG653" s="15">
        <f t="shared" si="821"/>
        <v>7.8601177418164369E-4</v>
      </c>
      <c r="AH653" s="15">
        <f t="shared" si="822"/>
        <v>0.28804273547187403</v>
      </c>
      <c r="AI653" s="15">
        <f t="shared" si="831"/>
        <v>0.6296428016069946</v>
      </c>
      <c r="AJ653" s="15">
        <f t="shared" si="832"/>
        <v>2.0862464397907116E-3</v>
      </c>
      <c r="AK653" s="15">
        <f t="shared" si="823"/>
        <v>4.5187507113797184E-3</v>
      </c>
      <c r="AL653">
        <f>IF(AL652&gt;0,AL652+1,IF(AND(B653="January",C653&gt;=Personal!$G$28,F653&lt;=100,AL652=0),1,0))</f>
        <v>326</v>
      </c>
      <c r="AM653">
        <f t="shared" si="833"/>
        <v>1</v>
      </c>
    </row>
    <row r="654" spans="1:39" x14ac:dyDescent="0.2">
      <c r="A654">
        <f t="shared" si="824"/>
        <v>650</v>
      </c>
      <c r="B654" t="str">
        <f t="shared" si="761"/>
        <v>March</v>
      </c>
      <c r="C654">
        <f t="shared" si="816"/>
        <v>2077</v>
      </c>
      <c r="D654">
        <f t="shared" si="763"/>
        <v>207703</v>
      </c>
      <c r="E654">
        <f t="shared" ref="E654:F654" si="842">E642+1</f>
        <v>96</v>
      </c>
      <c r="F654">
        <f t="shared" si="842"/>
        <v>94</v>
      </c>
      <c r="G654" s="11">
        <f>G653*IF($B654="January",(1+IF(C654&gt;Personal!$L$18+1,Calculations!$B$14,Calculations!$B$13)),1)</f>
        <v>5392.2314486109863</v>
      </c>
      <c r="H654" s="11">
        <f>IF(AND(Career!$F$15="Yes",$E654=62,$E653=61),G654,H653*IF($B654="January",(1+IF(C654&gt;Personal!$L$18+1,Calculations!$C$14,Calculations!$C$13)),1))</f>
        <v>3863.6923509044082</v>
      </c>
      <c r="I654" s="11">
        <f>H654*(1-'Retiree Assumptions'!$F$8)</f>
        <v>3400.049268795879</v>
      </c>
      <c r="J654" s="11"/>
      <c r="K654">
        <f>IF(OR(AND(L655=0,L654&gt;0,S654=0,S653&gt;0),AND(L654=0,L653&gt;0,S654&gt;0,S653&gt;0),AND(L643=0,L642&gt;0,S642=0),AND(B654="February",C654&gt;=Personal!$G$28,C654&lt;=Personal!$G$28+5,L653&gt;0),AND(B654="February",MOD(C654-Personal!$G$28,5)=0,L653&gt;0)),K653+1,K653)</f>
        <v>10</v>
      </c>
      <c r="L654">
        <f>IF(AND(C654&gt;=Personal!$G$28,MAX(L$5:L653)&lt;$AO$8,OR(S653&gt;0,S654&gt;0)),L653+1,0)</f>
        <v>0</v>
      </c>
      <c r="M654" t="str">
        <f>IF(AND(C654&gt;=Personal!$G$28,MAX(L$5:L653)&lt;$AO$8,OR(S653&gt;0,S654&gt;0)),L653+1,"")</f>
        <v/>
      </c>
      <c r="N654">
        <f t="shared" si="826"/>
        <v>2077</v>
      </c>
      <c r="O654">
        <f t="shared" si="827"/>
        <v>94</v>
      </c>
      <c r="P654" s="11">
        <f t="shared" si="835"/>
        <v>40800.591225550546</v>
      </c>
      <c r="Q654" s="11">
        <f>$AD654*I654/(Calculations!$C$18^(A654-1+Calculations!$B$1/30))</f>
        <v>123.56047643293523</v>
      </c>
      <c r="R654" s="11">
        <f>IF(Q654=0,0,SUM(Q654:Q$1071)*I654/Q654)</f>
        <v>154437.96049930912</v>
      </c>
      <c r="S654" s="11">
        <f>IF(S653&gt;0,MAX((S653+I654/2)*(Calculations!$C$18-1)+S653-I654,0),IF(AND(Personal!$G$28=Valuation!C654,Personal!$G$28&gt;Valuation!C653),Personal!$G$26,0))</f>
        <v>0</v>
      </c>
      <c r="T654">
        <f t="shared" si="818"/>
        <v>2</v>
      </c>
      <c r="U654" s="11"/>
      <c r="V654" s="121">
        <f>VLOOKUP(E654,Rates2,5)*VLOOKUP(E654,Mort_Imp_Retirees,C654-'Mort Imp Cume'!$C$4+2)</f>
        <v>2.5344834501193621E-2</v>
      </c>
      <c r="W654" s="15">
        <f t="shared" si="828"/>
        <v>0.97465516549880638</v>
      </c>
      <c r="X654" s="121">
        <f>VLOOKUP(F654,Rates2,6)*VLOOKUP(F654,Mort_Imp_Survivors,C654-'Mort Imp Cume'!$C$4+2)</f>
        <v>1.2623976783319916E-2</v>
      </c>
      <c r="Y654" s="15">
        <f t="shared" si="829"/>
        <v>0.98737602321668005</v>
      </c>
      <c r="Z654" s="121">
        <f>VLOOKUP(F654,Rates2,7)*VLOOKUP(F654,Mort_Imp_Survivors,C654-'Mort Imp Cume'!$C$4+2)</f>
        <v>1.4311215192050284E-2</v>
      </c>
      <c r="AA654" s="15">
        <f t="shared" si="830"/>
        <v>0.98568878480794975</v>
      </c>
      <c r="AB654" s="68">
        <f>PRODUCT(W$4:W653)</f>
        <v>8.0228216481340583E-2</v>
      </c>
      <c r="AC654" s="15">
        <f>PRODUCT(Y$4:Y653)</f>
        <v>0.37675883308421365</v>
      </c>
      <c r="AD654" s="15">
        <f>PRODUCT(AA$4:AA653)</f>
        <v>0.23670565162961085</v>
      </c>
      <c r="AE654" s="15">
        <f t="shared" si="819"/>
        <v>3.0226689221937556E-2</v>
      </c>
      <c r="AF654" s="15">
        <f t="shared" si="820"/>
        <v>5.0001527259403031E-2</v>
      </c>
      <c r="AG654" s="15">
        <f t="shared" si="821"/>
        <v>7.5641932797293888E-4</v>
      </c>
      <c r="AH654" s="15">
        <f t="shared" si="822"/>
        <v>0.28470650567421085</v>
      </c>
      <c r="AI654" s="15">
        <f t="shared" si="831"/>
        <v>0.63506527784444855</v>
      </c>
      <c r="AJ654" s="15">
        <f t="shared" si="832"/>
        <v>2.0333708690455114E-3</v>
      </c>
      <c r="AK654" s="15">
        <f t="shared" si="823"/>
        <v>4.4560770922546832E-3</v>
      </c>
      <c r="AL654">
        <f>IF(AL653&gt;0,AL653+1,IF(AND(B654="January",C654&gt;=Personal!$G$28,F654&lt;=100,AL653=0),1,0))</f>
        <v>327</v>
      </c>
      <c r="AM654">
        <f t="shared" si="833"/>
        <v>1</v>
      </c>
    </row>
    <row r="655" spans="1:39" x14ac:dyDescent="0.2">
      <c r="A655">
        <f t="shared" si="824"/>
        <v>651</v>
      </c>
      <c r="B655" t="str">
        <f t="shared" si="761"/>
        <v>April</v>
      </c>
      <c r="C655">
        <f t="shared" si="816"/>
        <v>2077</v>
      </c>
      <c r="D655">
        <f t="shared" si="763"/>
        <v>207704</v>
      </c>
      <c r="E655">
        <f t="shared" ref="E655:F655" si="843">E643+1</f>
        <v>96</v>
      </c>
      <c r="F655">
        <f t="shared" si="843"/>
        <v>94</v>
      </c>
      <c r="G655" s="11">
        <f>G654*IF($B655="January",(1+IF(C655&gt;Personal!$L$18+1,Calculations!$B$14,Calculations!$B$13)),1)</f>
        <v>5392.2314486109863</v>
      </c>
      <c r="H655" s="11">
        <f>IF(AND(Career!$F$15="Yes",$E655=62,$E654=61),G655,H654*IF($B655="January",(1+IF(C655&gt;Personal!$L$18+1,Calculations!$C$14,Calculations!$C$13)),1))</f>
        <v>3863.6923509044082</v>
      </c>
      <c r="I655" s="11">
        <f>H655*(1-'Retiree Assumptions'!$F$8)</f>
        <v>3400.049268795879</v>
      </c>
      <c r="J655" s="11"/>
      <c r="K655">
        <f>IF(OR(AND(L656=0,L655&gt;0,S655=0,S654&gt;0),AND(L655=0,L654&gt;0,S655&gt;0,S654&gt;0),AND(L644=0,L643&gt;0,S643=0),AND(B655="February",C655&gt;=Personal!$G$28,C655&lt;=Personal!$G$28+5,L654&gt;0),AND(B655="February",MOD(C655-Personal!$G$28,5)=0,L654&gt;0)),K654+1,K654)</f>
        <v>10</v>
      </c>
      <c r="L655">
        <f>IF(AND(C655&gt;=Personal!$G$28,MAX(L$5:L654)&lt;$AO$8,OR(S654&gt;0,S655&gt;0)),L654+1,0)</f>
        <v>0</v>
      </c>
      <c r="M655" t="str">
        <f>IF(AND(C655&gt;=Personal!$G$28,MAX(L$5:L654)&lt;$AO$8,OR(S654&gt;0,S655&gt;0)),L654+1,"")</f>
        <v/>
      </c>
      <c r="N655">
        <f t="shared" si="826"/>
        <v>2077</v>
      </c>
      <c r="O655">
        <f t="shared" si="827"/>
        <v>94</v>
      </c>
      <c r="P655" s="11">
        <f t="shared" si="835"/>
        <v>40800.591225550546</v>
      </c>
      <c r="Q655" s="11">
        <f>$AD655*I655/(Calculations!$C$18^(A655-1+Calculations!$B$1/30))</f>
        <v>121.44156840089579</v>
      </c>
      <c r="R655" s="11">
        <f>IF(Q655=0,0,SUM(Q655:Q$1071)*I655/Q655)</f>
        <v>153673.2151669077</v>
      </c>
      <c r="S655" s="11">
        <f>IF(S654&gt;0,MAX((S654+I655/2)*(Calculations!$C$18-1)+S654-I655,0),IF(AND(Personal!$G$28=Valuation!C655,Personal!$G$28&gt;Valuation!C654),Personal!$G$26,0))</f>
        <v>0</v>
      </c>
      <c r="T655">
        <f t="shared" si="818"/>
        <v>2</v>
      </c>
      <c r="U655" s="11"/>
      <c r="V655" s="121">
        <f>VLOOKUP(E655,Rates2,5)*VLOOKUP(E655,Mort_Imp_Retirees,C655-'Mort Imp Cume'!$C$4+2)</f>
        <v>2.5344834501193621E-2</v>
      </c>
      <c r="W655" s="15">
        <f t="shared" si="828"/>
        <v>0.97465516549880638</v>
      </c>
      <c r="X655" s="121">
        <f>VLOOKUP(F655,Rates2,6)*VLOOKUP(F655,Mort_Imp_Survivors,C655-'Mort Imp Cume'!$C$4+2)</f>
        <v>1.2623976783319916E-2</v>
      </c>
      <c r="Y655" s="15">
        <f t="shared" si="829"/>
        <v>0.98737602321668005</v>
      </c>
      <c r="Z655" s="121">
        <f>VLOOKUP(F655,Rates2,7)*VLOOKUP(F655,Mort_Imp_Survivors,C655-'Mort Imp Cume'!$C$4+2)</f>
        <v>1.4311215192050284E-2</v>
      </c>
      <c r="AA655" s="15">
        <f t="shared" si="830"/>
        <v>0.98568878480794975</v>
      </c>
      <c r="AB655" s="68">
        <f>PRODUCT(W$4:W654)</f>
        <v>7.8194845612295075E-2</v>
      </c>
      <c r="AC655" s="15">
        <f>PRODUCT(Y$4:Y654)</f>
        <v>0.37200263832244784</v>
      </c>
      <c r="AD655" s="15">
        <f>PRODUCT(AA$4:AA654)</f>
        <v>0.23331810611196502</v>
      </c>
      <c r="AE655" s="15">
        <f t="shared" si="819"/>
        <v>2.9088688870990254E-2</v>
      </c>
      <c r="AF655" s="15">
        <f t="shared" si="820"/>
        <v>4.9106156741304821E-2</v>
      </c>
      <c r="AG655" s="15">
        <f t="shared" si="821"/>
        <v>7.27941003589606E-4</v>
      </c>
      <c r="AH655" s="15">
        <f t="shared" si="822"/>
        <v>0.2813884289329035</v>
      </c>
      <c r="AI655" s="15">
        <f t="shared" si="831"/>
        <v>0.64041672545480144</v>
      </c>
      <c r="AJ655" s="15">
        <f t="shared" si="832"/>
        <v>1.9818354208900051E-3</v>
      </c>
      <c r="AK655" s="15">
        <f t="shared" si="823"/>
        <v>4.3942252919763275E-3</v>
      </c>
      <c r="AL655">
        <f>IF(AL654&gt;0,AL654+1,IF(AND(B655="January",C655&gt;=Personal!$G$28,F655&lt;=100,AL654=0),1,0))</f>
        <v>328</v>
      </c>
      <c r="AM655">
        <f t="shared" si="833"/>
        <v>1</v>
      </c>
    </row>
    <row r="656" spans="1:39" x14ac:dyDescent="0.2">
      <c r="A656">
        <f t="shared" si="824"/>
        <v>652</v>
      </c>
      <c r="B656" t="str">
        <f t="shared" ref="B656:B719" si="844">B644</f>
        <v>May</v>
      </c>
      <c r="C656">
        <f t="shared" si="816"/>
        <v>2077</v>
      </c>
      <c r="D656">
        <f t="shared" si="763"/>
        <v>207705</v>
      </c>
      <c r="E656">
        <f t="shared" ref="E656:F656" si="845">E644+1</f>
        <v>96</v>
      </c>
      <c r="F656">
        <f t="shared" si="845"/>
        <v>94</v>
      </c>
      <c r="G656" s="11">
        <f>G655*IF($B656="January",(1+IF(C656&gt;Personal!$L$18+1,Calculations!$B$14,Calculations!$B$13)),1)</f>
        <v>5392.2314486109863</v>
      </c>
      <c r="H656" s="11">
        <f>IF(AND(Career!$F$15="Yes",$E656=62,$E655=61),G656,H655*IF($B656="January",(1+IF(C656&gt;Personal!$L$18+1,Calculations!$C$14,Calculations!$C$13)),1))</f>
        <v>3863.6923509044082</v>
      </c>
      <c r="I656" s="11">
        <f>H656*(1-'Retiree Assumptions'!$F$8)</f>
        <v>3400.049268795879</v>
      </c>
      <c r="J656" s="11"/>
      <c r="K656">
        <f>IF(OR(AND(L657=0,L656&gt;0,S656=0,S655&gt;0),AND(L656=0,L655&gt;0,S656&gt;0,S655&gt;0),AND(L645=0,L644&gt;0,S644=0),AND(B656="February",C656&gt;=Personal!$G$28,C656&lt;=Personal!$G$28+5,L655&gt;0),AND(B656="February",MOD(C656-Personal!$G$28,5)=0,L655&gt;0)),K655+1,K655)</f>
        <v>10</v>
      </c>
      <c r="L656">
        <f>IF(AND(C656&gt;=Personal!$G$28,MAX(L$5:L655)&lt;$AO$8,OR(S655&gt;0,S656&gt;0)),L655+1,0)</f>
        <v>0</v>
      </c>
      <c r="M656" t="str">
        <f>IF(AND(C656&gt;=Personal!$G$28,MAX(L$5:L655)&lt;$AO$8,OR(S655&gt;0,S656&gt;0)),L655+1,"")</f>
        <v/>
      </c>
      <c r="N656">
        <f t="shared" si="826"/>
        <v>2077</v>
      </c>
      <c r="O656">
        <f t="shared" si="827"/>
        <v>94</v>
      </c>
      <c r="P656" s="11">
        <f t="shared" si="835"/>
        <v>40800.591225550546</v>
      </c>
      <c r="Q656" s="11">
        <f>$AD656*I656/(Calculations!$C$18^(A656-1+Calculations!$B$1/30))</f>
        <v>119.35899699831795</v>
      </c>
      <c r="R656" s="11">
        <f>IF(Q656=0,0,SUM(Q656:Q$1071)*I656/Q656)</f>
        <v>152895.12658599071</v>
      </c>
      <c r="S656" s="11">
        <f>IF(S655&gt;0,MAX((S655+I656/2)*(Calculations!$C$18-1)+S655-I656,0),IF(AND(Personal!$G$28=Valuation!C656,Personal!$G$28&gt;Valuation!C655),Personal!$G$26,0))</f>
        <v>0</v>
      </c>
      <c r="T656">
        <f t="shared" si="818"/>
        <v>2</v>
      </c>
      <c r="U656" s="11"/>
      <c r="V656" s="121">
        <f>VLOOKUP(E656,Rates2,5)*VLOOKUP(E656,Mort_Imp_Retirees,C656-'Mort Imp Cume'!$C$4+2)</f>
        <v>2.5344834501193621E-2</v>
      </c>
      <c r="W656" s="15">
        <f t="shared" si="828"/>
        <v>0.97465516549880638</v>
      </c>
      <c r="X656" s="121">
        <f>VLOOKUP(F656,Rates2,6)*VLOOKUP(F656,Mort_Imp_Survivors,C656-'Mort Imp Cume'!$C$4+2)</f>
        <v>1.2623976783319916E-2</v>
      </c>
      <c r="Y656" s="15">
        <f t="shared" si="829"/>
        <v>0.98737602321668005</v>
      </c>
      <c r="Z656" s="121">
        <f>VLOOKUP(F656,Rates2,7)*VLOOKUP(F656,Mort_Imp_Survivors,C656-'Mort Imp Cume'!$C$4+2)</f>
        <v>1.4311215192050284E-2</v>
      </c>
      <c r="AA656" s="15">
        <f t="shared" si="830"/>
        <v>0.98568878480794975</v>
      </c>
      <c r="AB656" s="68">
        <f>PRODUCT(W$4:W655)</f>
        <v>7.621301019140507E-2</v>
      </c>
      <c r="AC656" s="15">
        <f>PRODUCT(Y$4:Y655)</f>
        <v>0.3673064856529315</v>
      </c>
      <c r="AD656" s="15">
        <f>PRODUCT(AA$4:AA655)</f>
        <v>0.22997904048719506</v>
      </c>
      <c r="AE656" s="15">
        <f t="shared" si="819"/>
        <v>2.7993532934436047E-2</v>
      </c>
      <c r="AF656" s="15">
        <f t="shared" si="820"/>
        <v>4.8219477256969019E-2</v>
      </c>
      <c r="AG656" s="15">
        <f t="shared" si="821"/>
        <v>7.0053485561648689E-4</v>
      </c>
      <c r="AH656" s="15">
        <f t="shared" si="822"/>
        <v>0.27808935957748138</v>
      </c>
      <c r="AI656" s="15">
        <f t="shared" si="831"/>
        <v>0.64569763023111348</v>
      </c>
      <c r="AJ656" s="15">
        <f t="shared" si="832"/>
        <v>1.9316061301389443E-3</v>
      </c>
      <c r="AK656" s="15">
        <f t="shared" si="823"/>
        <v>4.333186377380208E-3</v>
      </c>
      <c r="AL656">
        <f>IF(AL655&gt;0,AL655+1,IF(AND(B656="January",C656&gt;=Personal!$G$28,F656&lt;=100,AL655=0),1,0))</f>
        <v>329</v>
      </c>
      <c r="AM656">
        <f t="shared" si="833"/>
        <v>1</v>
      </c>
    </row>
    <row r="657" spans="1:39" x14ac:dyDescent="0.2">
      <c r="A657">
        <f t="shared" si="824"/>
        <v>653</v>
      </c>
      <c r="B657" t="str">
        <f t="shared" si="844"/>
        <v>June</v>
      </c>
      <c r="C657">
        <f t="shared" si="816"/>
        <v>2077</v>
      </c>
      <c r="D657">
        <f t="shared" ref="D657:D720" si="846">D645+100</f>
        <v>207706</v>
      </c>
      <c r="E657">
        <f t="shared" ref="E657:F657" si="847">E645+1</f>
        <v>96</v>
      </c>
      <c r="F657">
        <f t="shared" si="847"/>
        <v>94</v>
      </c>
      <c r="G657" s="11">
        <f>G656*IF($B657="January",(1+IF(C657&gt;Personal!$L$18+1,Calculations!$B$14,Calculations!$B$13)),1)</f>
        <v>5392.2314486109863</v>
      </c>
      <c r="H657" s="11">
        <f>IF(AND(Career!$F$15="Yes",$E657=62,$E656=61),G657,H656*IF($B657="January",(1+IF(C657&gt;Personal!$L$18+1,Calculations!$C$14,Calculations!$C$13)),1))</f>
        <v>3863.6923509044082</v>
      </c>
      <c r="I657" s="11">
        <f>H657*(1-'Retiree Assumptions'!$F$8)</f>
        <v>3400.049268795879</v>
      </c>
      <c r="J657" s="11"/>
      <c r="K657">
        <f>IF(OR(AND(L658=0,L657&gt;0,S657=0,S656&gt;0),AND(L657=0,L656&gt;0,S657&gt;0,S656&gt;0),AND(L646=0,L645&gt;0,S645=0),AND(B657="February",C657&gt;=Personal!$G$28,C657&lt;=Personal!$G$28+5,L656&gt;0),AND(B657="February",MOD(C657-Personal!$G$28,5)=0,L656&gt;0)),K656+1,K656)</f>
        <v>10</v>
      </c>
      <c r="L657">
        <f>IF(AND(C657&gt;=Personal!$G$28,MAX(L$5:L656)&lt;$AO$8,OR(S656&gt;0,S657&gt;0)),L656+1,0)</f>
        <v>0</v>
      </c>
      <c r="M657" t="str">
        <f>IF(AND(C657&gt;=Personal!$G$28,MAX(L$5:L656)&lt;$AO$8,OR(S656&gt;0,S657&gt;0)),L656+1,"")</f>
        <v/>
      </c>
      <c r="N657">
        <f t="shared" si="826"/>
        <v>2077</v>
      </c>
      <c r="O657">
        <f t="shared" si="827"/>
        <v>94</v>
      </c>
      <c r="P657" s="11">
        <f t="shared" si="835"/>
        <v>40800.591225550546</v>
      </c>
      <c r="Q657" s="11">
        <f>$AD657*I657/(Calculations!$C$18^(A657-1+Calculations!$B$1/30))</f>
        <v>117.3121390973355</v>
      </c>
      <c r="R657" s="11">
        <f>IF(Q657=0,0,SUM(Q657:Q$1071)*I657/Q657)</f>
        <v>152103.46194404742</v>
      </c>
      <c r="S657" s="11">
        <f>IF(S656&gt;0,MAX((S656+I657/2)*(Calculations!$C$18-1)+S656-I657,0),IF(AND(Personal!$G$28=Valuation!C657,Personal!$G$28&gt;Valuation!C656),Personal!$G$26,0))</f>
        <v>0</v>
      </c>
      <c r="T657">
        <f t="shared" si="818"/>
        <v>2</v>
      </c>
      <c r="U657" s="11"/>
      <c r="V657" s="121">
        <f>VLOOKUP(E657,Rates2,5)*VLOOKUP(E657,Mort_Imp_Retirees,C657-'Mort Imp Cume'!$C$4+2)</f>
        <v>2.5344834501193621E-2</v>
      </c>
      <c r="W657" s="15">
        <f t="shared" si="828"/>
        <v>0.97465516549880638</v>
      </c>
      <c r="X657" s="121">
        <f>VLOOKUP(F657,Rates2,6)*VLOOKUP(F657,Mort_Imp_Survivors,C657-'Mort Imp Cume'!$C$4+2)</f>
        <v>1.2623976783319916E-2</v>
      </c>
      <c r="Y657" s="15">
        <f t="shared" si="829"/>
        <v>0.98737602321668005</v>
      </c>
      <c r="Z657" s="121">
        <f>VLOOKUP(F657,Rates2,7)*VLOOKUP(F657,Mort_Imp_Survivors,C657-'Mort Imp Cume'!$C$4+2)</f>
        <v>1.4311215192050284E-2</v>
      </c>
      <c r="AA657" s="15">
        <f t="shared" si="830"/>
        <v>0.98568878480794975</v>
      </c>
      <c r="AB657" s="68">
        <f>PRODUCT(W$4:W656)</f>
        <v>7.4281404061266126E-2</v>
      </c>
      <c r="AC657" s="15">
        <f>PRODUCT(Y$4:Y656)</f>
        <v>0.36266961710568607</v>
      </c>
      <c r="AD657" s="15">
        <f>PRODUCT(AA$4:AA656)</f>
        <v>0.22668776094912158</v>
      </c>
      <c r="AE657" s="15">
        <f t="shared" si="819"/>
        <v>2.6939608368972141E-2</v>
      </c>
      <c r="AF657" s="15">
        <f t="shared" si="820"/>
        <v>4.7341795692293992E-2</v>
      </c>
      <c r="AG657" s="15">
        <f t="shared" si="821"/>
        <v>6.7416051783543104E-4</v>
      </c>
      <c r="AH657" s="15">
        <f t="shared" si="822"/>
        <v>0.27481009776556509</v>
      </c>
      <c r="AI657" s="15">
        <f t="shared" si="831"/>
        <v>0.65090849817316876</v>
      </c>
      <c r="AJ657" s="15">
        <f t="shared" si="832"/>
        <v>1.8826498924490818E-3</v>
      </c>
      <c r="AK657" s="15">
        <f t="shared" si="823"/>
        <v>4.2729514366730142E-3</v>
      </c>
      <c r="AL657">
        <f>IF(AL656&gt;0,AL656+1,IF(AND(B657="January",C657&gt;=Personal!$G$28,F657&lt;=100,AL656=0),1,0))</f>
        <v>330</v>
      </c>
      <c r="AM657">
        <f t="shared" si="833"/>
        <v>1</v>
      </c>
    </row>
    <row r="658" spans="1:39" x14ac:dyDescent="0.2">
      <c r="A658">
        <f t="shared" si="824"/>
        <v>654</v>
      </c>
      <c r="B658" t="str">
        <f t="shared" si="844"/>
        <v>July</v>
      </c>
      <c r="C658">
        <f t="shared" si="816"/>
        <v>2077</v>
      </c>
      <c r="D658">
        <f t="shared" si="846"/>
        <v>207707</v>
      </c>
      <c r="E658">
        <f t="shared" ref="E658:F658" si="848">E646+1</f>
        <v>96</v>
      </c>
      <c r="F658">
        <f t="shared" si="848"/>
        <v>94</v>
      </c>
      <c r="G658" s="11">
        <f>G657*IF($B658="January",(1+IF(C658&gt;Personal!$L$18+1,Calculations!$B$14,Calculations!$B$13)),1)</f>
        <v>5392.2314486109863</v>
      </c>
      <c r="H658" s="11">
        <f>IF(AND(Career!$F$15="Yes",$E658=62,$E657=61),G658,H657*IF($B658="January",(1+IF(C658&gt;Personal!$L$18+1,Calculations!$C$14,Calculations!$C$13)),1))</f>
        <v>3863.6923509044082</v>
      </c>
      <c r="I658" s="11">
        <f>H658*(1-'Retiree Assumptions'!$F$8)</f>
        <v>3400.049268795879</v>
      </c>
      <c r="J658" s="11"/>
      <c r="K658">
        <f>IF(OR(AND(L659=0,L658&gt;0,S658=0,S657&gt;0),AND(L658=0,L657&gt;0,S658&gt;0,S657&gt;0),AND(L647=0,L646&gt;0,S646=0),AND(B658="February",C658&gt;=Personal!$G$28,C658&lt;=Personal!$G$28+5,L657&gt;0),AND(B658="February",MOD(C658-Personal!$G$28,5)=0,L657&gt;0)),K657+1,K657)</f>
        <v>10</v>
      </c>
      <c r="L658">
        <f>IF(AND(C658&gt;=Personal!$G$28,MAX(L$5:L657)&lt;$AO$8,OR(S657&gt;0,S658&gt;0)),L657+1,0)</f>
        <v>0</v>
      </c>
      <c r="M658" t="str">
        <f>IF(AND(C658&gt;=Personal!$G$28,MAX(L$5:L657)&lt;$AO$8,OR(S657&gt;0,S658&gt;0)),L657+1,"")</f>
        <v/>
      </c>
      <c r="N658">
        <f t="shared" si="826"/>
        <v>2077</v>
      </c>
      <c r="O658">
        <f t="shared" si="827"/>
        <v>94</v>
      </c>
      <c r="P658" s="11">
        <f t="shared" si="835"/>
        <v>40800.591225550546</v>
      </c>
      <c r="Q658" s="11">
        <f>$AD658*I658/(Calculations!$C$18^(A658-1+Calculations!$B$1/30))</f>
        <v>115.30038225594787</v>
      </c>
      <c r="R658" s="11">
        <f>IF(Q658=0,0,SUM(Q658:Q$1071)*I658/Q658)</f>
        <v>151297.98436646289</v>
      </c>
      <c r="S658" s="11">
        <f>IF(S657&gt;0,MAX((S657+I658/2)*(Calculations!$C$18-1)+S657-I658,0),IF(AND(Personal!$G$28=Valuation!C658,Personal!$G$28&gt;Valuation!C657),Personal!$G$26,0))</f>
        <v>0</v>
      </c>
      <c r="T658">
        <f t="shared" si="818"/>
        <v>2</v>
      </c>
      <c r="U658" s="11"/>
      <c r="V658" s="121">
        <f>VLOOKUP(E658,Rates2,5)*VLOOKUP(E658,Mort_Imp_Retirees,C658-'Mort Imp Cume'!$C$4+2)</f>
        <v>2.5344834501193621E-2</v>
      </c>
      <c r="W658" s="15">
        <f t="shared" si="828"/>
        <v>0.97465516549880638</v>
      </c>
      <c r="X658" s="121">
        <f>VLOOKUP(F658,Rates2,6)*VLOOKUP(F658,Mort_Imp_Survivors,C658-'Mort Imp Cume'!$C$4+2)</f>
        <v>1.2623976783319916E-2</v>
      </c>
      <c r="Y658" s="15">
        <f t="shared" si="829"/>
        <v>0.98737602321668005</v>
      </c>
      <c r="Z658" s="121">
        <f>VLOOKUP(F658,Rates2,7)*VLOOKUP(F658,Mort_Imp_Survivors,C658-'Mort Imp Cume'!$C$4+2)</f>
        <v>1.4311215192050284E-2</v>
      </c>
      <c r="AA658" s="15">
        <f t="shared" si="830"/>
        <v>0.98568878480794975</v>
      </c>
      <c r="AB658" s="68">
        <f>PRODUCT(W$4:W657)</f>
        <v>7.2398754168817039E-2</v>
      </c>
      <c r="AC658" s="15">
        <f>PRODUCT(Y$4:Y657)</f>
        <v>0.35809128427932835</v>
      </c>
      <c r="AD658" s="15">
        <f>PRODUCT(AA$4:AA657)</f>
        <v>0.22344358362077466</v>
      </c>
      <c r="AE658" s="15">
        <f t="shared" si="819"/>
        <v>2.5925362860535071E-2</v>
      </c>
      <c r="AF658" s="15">
        <f t="shared" si="820"/>
        <v>4.6473391308281965E-2</v>
      </c>
      <c r="AG658" s="15">
        <f t="shared" si="821"/>
        <v>6.4877914377033054E-4</v>
      </c>
      <c r="AH658" s="15">
        <f t="shared" si="822"/>
        <v>0.27155139183732913</v>
      </c>
      <c r="AI658" s="15">
        <f t="shared" si="831"/>
        <v>0.65604985399385385</v>
      </c>
      <c r="AJ658" s="15">
        <f t="shared" si="832"/>
        <v>1.8349344425012697E-3</v>
      </c>
      <c r="AK658" s="15">
        <f t="shared" si="823"/>
        <v>4.2135115831353235E-3</v>
      </c>
      <c r="AL658">
        <f>IF(AL657&gt;0,AL657+1,IF(AND(B658="January",C658&gt;=Personal!$G$28,F658&lt;=100,AL657=0),1,0))</f>
        <v>331</v>
      </c>
      <c r="AM658">
        <f t="shared" si="833"/>
        <v>1</v>
      </c>
    </row>
    <row r="659" spans="1:39" x14ac:dyDescent="0.2">
      <c r="A659">
        <f t="shared" si="824"/>
        <v>655</v>
      </c>
      <c r="B659" t="str">
        <f t="shared" si="844"/>
        <v>August</v>
      </c>
      <c r="C659">
        <f t="shared" si="816"/>
        <v>2077</v>
      </c>
      <c r="D659">
        <f t="shared" si="846"/>
        <v>207708</v>
      </c>
      <c r="E659">
        <f t="shared" ref="E659:F659" si="849">E647+1</f>
        <v>96</v>
      </c>
      <c r="F659">
        <f t="shared" si="849"/>
        <v>94</v>
      </c>
      <c r="G659" s="11">
        <f>G658*IF($B659="January",(1+IF(C659&gt;Personal!$L$18+1,Calculations!$B$14,Calculations!$B$13)),1)</f>
        <v>5392.2314486109863</v>
      </c>
      <c r="H659" s="11">
        <f>IF(AND(Career!$F$15="Yes",$E659=62,$E658=61),G659,H658*IF($B659="January",(1+IF(C659&gt;Personal!$L$18+1,Calculations!$C$14,Calculations!$C$13)),1))</f>
        <v>3863.6923509044082</v>
      </c>
      <c r="I659" s="11">
        <f>H659*(1-'Retiree Assumptions'!$F$8)</f>
        <v>3400.049268795879</v>
      </c>
      <c r="J659" s="11"/>
      <c r="K659">
        <f>IF(OR(AND(L660=0,L659&gt;0,S659=0,S658&gt;0),AND(L659=0,L658&gt;0,S659&gt;0,S658&gt;0),AND(L648=0,L647&gt;0,S647=0),AND(B659="February",C659&gt;=Personal!$G$28,C659&lt;=Personal!$G$28+5,L658&gt;0),AND(B659="February",MOD(C659-Personal!$G$28,5)=0,L658&gt;0)),K658+1,K658)</f>
        <v>10</v>
      </c>
      <c r="L659">
        <f>IF(AND(C659&gt;=Personal!$G$28,MAX(L$5:L658)&lt;$AO$8,OR(S658&gt;0,S659&gt;0)),L658+1,0)</f>
        <v>0</v>
      </c>
      <c r="M659" t="str">
        <f>IF(AND(C659&gt;=Personal!$G$28,MAX(L$5:L658)&lt;$AO$8,OR(S658&gt;0,S659&gt;0)),L658+1,"")</f>
        <v/>
      </c>
      <c r="N659">
        <f t="shared" si="826"/>
        <v>2077</v>
      </c>
      <c r="O659">
        <f t="shared" si="827"/>
        <v>94</v>
      </c>
      <c r="P659" s="11">
        <f t="shared" si="835"/>
        <v>40800.591225550546</v>
      </c>
      <c r="Q659" s="11">
        <f>$AD659*I659/(Calculations!$C$18^(A659-1+Calculations!$B$1/30))</f>
        <v>113.32312453477074</v>
      </c>
      <c r="R659" s="11">
        <f>IF(Q659=0,0,SUM(Q659:Q$1071)*I659/Q659)</f>
        <v>150478.45284564249</v>
      </c>
      <c r="S659" s="11">
        <f>IF(S658&gt;0,MAX((S658+I659/2)*(Calculations!$C$18-1)+S658-I659,0),IF(AND(Personal!$G$28=Valuation!C659,Personal!$G$28&gt;Valuation!C658),Personal!$G$26,0))</f>
        <v>0</v>
      </c>
      <c r="T659">
        <f t="shared" si="818"/>
        <v>2</v>
      </c>
      <c r="U659" s="11"/>
      <c r="V659" s="121">
        <f>VLOOKUP(E659,Rates2,5)*VLOOKUP(E659,Mort_Imp_Retirees,C659-'Mort Imp Cume'!$C$4+2)</f>
        <v>2.5344834501193621E-2</v>
      </c>
      <c r="W659" s="15">
        <f t="shared" si="828"/>
        <v>0.97465516549880638</v>
      </c>
      <c r="X659" s="121">
        <f>VLOOKUP(F659,Rates2,6)*VLOOKUP(F659,Mort_Imp_Survivors,C659-'Mort Imp Cume'!$C$4+2)</f>
        <v>1.2623976783319916E-2</v>
      </c>
      <c r="Y659" s="15">
        <f t="shared" si="829"/>
        <v>0.98737602321668005</v>
      </c>
      <c r="Z659" s="121">
        <f>VLOOKUP(F659,Rates2,7)*VLOOKUP(F659,Mort_Imp_Survivors,C659-'Mort Imp Cume'!$C$4+2)</f>
        <v>1.4311215192050284E-2</v>
      </c>
      <c r="AA659" s="15">
        <f t="shared" si="830"/>
        <v>0.98568878480794975</v>
      </c>
      <c r="AB659" s="68">
        <f>PRODUCT(W$4:W658)</f>
        <v>7.0563819726315771E-2</v>
      </c>
      <c r="AC659" s="15">
        <f>PRODUCT(Y$4:Y658)</f>
        <v>0.3535707482202769</v>
      </c>
      <c r="AD659" s="15">
        <f>PRODUCT(AA$4:AA658)</f>
        <v>0.22024583441229487</v>
      </c>
      <c r="AE659" s="15">
        <f t="shared" si="819"/>
        <v>2.4949302537914202E-2</v>
      </c>
      <c r="AF659" s="15">
        <f t="shared" si="820"/>
        <v>4.5614517188401572E-2</v>
      </c>
      <c r="AG659" s="15">
        <f t="shared" si="821"/>
        <v>6.2435334947056698E-4</v>
      </c>
      <c r="AH659" s="15">
        <f t="shared" si="822"/>
        <v>0.26831394057681468</v>
      </c>
      <c r="AI659" s="15">
        <f t="shared" si="831"/>
        <v>0.66112223969686956</v>
      </c>
      <c r="AJ659" s="15">
        <f t="shared" si="832"/>
        <v>1.788428332735535E-3</v>
      </c>
      <c r="AK659" s="15">
        <f t="shared" si="823"/>
        <v>4.1548579586204414E-3</v>
      </c>
      <c r="AL659">
        <f>IF(AL658&gt;0,AL658+1,IF(AND(B659="January",C659&gt;=Personal!$G$28,F659&lt;=100,AL658=0),1,0))</f>
        <v>332</v>
      </c>
      <c r="AM659">
        <f t="shared" si="833"/>
        <v>1</v>
      </c>
    </row>
    <row r="660" spans="1:39" x14ac:dyDescent="0.2">
      <c r="A660">
        <f t="shared" si="824"/>
        <v>656</v>
      </c>
      <c r="B660" t="str">
        <f t="shared" si="844"/>
        <v>September</v>
      </c>
      <c r="C660">
        <f t="shared" si="816"/>
        <v>2077</v>
      </c>
      <c r="D660">
        <f t="shared" si="846"/>
        <v>207709</v>
      </c>
      <c r="E660">
        <f t="shared" ref="E660:F660" si="850">E648+1</f>
        <v>96</v>
      </c>
      <c r="F660">
        <f t="shared" si="850"/>
        <v>94</v>
      </c>
      <c r="G660" s="11">
        <f>G659*IF($B660="January",(1+IF(C660&gt;Personal!$L$18+1,Calculations!$B$14,Calculations!$B$13)),1)</f>
        <v>5392.2314486109863</v>
      </c>
      <c r="H660" s="11">
        <f>IF(AND(Career!$F$15="Yes",$E660=62,$E659=61),G660,H659*IF($B660="January",(1+IF(C660&gt;Personal!$L$18+1,Calculations!$C$14,Calculations!$C$13)),1))</f>
        <v>3863.6923509044082</v>
      </c>
      <c r="I660" s="11">
        <f>H660*(1-'Retiree Assumptions'!$F$8)</f>
        <v>3400.049268795879</v>
      </c>
      <c r="J660" s="11"/>
      <c r="K660">
        <f>IF(OR(AND(L661=0,L660&gt;0,S660=0,S659&gt;0),AND(L660=0,L659&gt;0,S660&gt;0,S659&gt;0),AND(L649=0,L648&gt;0,S648=0),AND(B660="February",C660&gt;=Personal!$G$28,C660&lt;=Personal!$G$28+5,L659&gt;0),AND(B660="February",MOD(C660-Personal!$G$28,5)=0,L659&gt;0)),K659+1,K659)</f>
        <v>10</v>
      </c>
      <c r="L660">
        <f>IF(AND(C660&gt;=Personal!$G$28,MAX(L$5:L659)&lt;$AO$8,OR(S659&gt;0,S660&gt;0)),L659+1,0)</f>
        <v>0</v>
      </c>
      <c r="M660" t="str">
        <f>IF(AND(C660&gt;=Personal!$G$28,MAX(L$5:L659)&lt;$AO$8,OR(S659&gt;0,S660&gt;0)),L659+1,"")</f>
        <v/>
      </c>
      <c r="N660">
        <f t="shared" si="826"/>
        <v>2077</v>
      </c>
      <c r="O660">
        <f t="shared" si="827"/>
        <v>94</v>
      </c>
      <c r="P660" s="11">
        <f t="shared" si="835"/>
        <v>40800.591225550546</v>
      </c>
      <c r="Q660" s="11">
        <f>$AD660*I660/(Calculations!$C$18^(A660-1+Calculations!$B$1/30))</f>
        <v>111.37977431692936</v>
      </c>
      <c r="R660" s="11">
        <f>IF(Q660=0,0,SUM(Q660:Q$1071)*I660/Q660)</f>
        <v>149644.6221689001</v>
      </c>
      <c r="S660" s="11">
        <f>IF(S659&gt;0,MAX((S659+I660/2)*(Calculations!$C$18-1)+S659-I660,0),IF(AND(Personal!$G$28=Valuation!C660,Personal!$G$28&gt;Valuation!C659),Personal!$G$26,0))</f>
        <v>0</v>
      </c>
      <c r="T660">
        <f t="shared" si="818"/>
        <v>2</v>
      </c>
      <c r="U660" s="11"/>
      <c r="V660" s="121">
        <f>VLOOKUP(E660,Rates2,5)*VLOOKUP(E660,Mort_Imp_Retirees,C660-'Mort Imp Cume'!$C$4+2)</f>
        <v>2.5344834501193621E-2</v>
      </c>
      <c r="W660" s="15">
        <f t="shared" si="828"/>
        <v>0.97465516549880638</v>
      </c>
      <c r="X660" s="121">
        <f>VLOOKUP(F660,Rates2,6)*VLOOKUP(F660,Mort_Imp_Survivors,C660-'Mort Imp Cume'!$C$4+2)</f>
        <v>1.2623976783319916E-2</v>
      </c>
      <c r="Y660" s="15">
        <f t="shared" si="829"/>
        <v>0.98737602321668005</v>
      </c>
      <c r="Z660" s="121">
        <f>VLOOKUP(F660,Rates2,7)*VLOOKUP(F660,Mort_Imp_Survivors,C660-'Mort Imp Cume'!$C$4+2)</f>
        <v>1.4311215192050284E-2</v>
      </c>
      <c r="AA660" s="15">
        <f t="shared" si="830"/>
        <v>0.98568878480794975</v>
      </c>
      <c r="AB660" s="68">
        <f>PRODUCT(W$4:W659)</f>
        <v>6.8775391393580229E-2</v>
      </c>
      <c r="AC660" s="15">
        <f>PRODUCT(Y$4:Y659)</f>
        <v>0.34910727930348306</v>
      </c>
      <c r="AD660" s="15">
        <f>PRODUCT(AA$4:AA659)</f>
        <v>0.21709384888086786</v>
      </c>
      <c r="AE660" s="15">
        <f t="shared" si="819"/>
        <v>2.4009989772444978E-2</v>
      </c>
      <c r="AF660" s="15">
        <f t="shared" si="820"/>
        <v>4.4765401621135251E-2</v>
      </c>
      <c r="AG660" s="15">
        <f t="shared" si="821"/>
        <v>6.0084715844859545E-4</v>
      </c>
      <c r="AH660" s="15">
        <f t="shared" si="822"/>
        <v>0.26509839538366348</v>
      </c>
      <c r="AI660" s="15">
        <f t="shared" si="831"/>
        <v>0.66612621322275634</v>
      </c>
      <c r="AJ660" s="15">
        <f t="shared" si="832"/>
        <v>1.743100912625107E-3</v>
      </c>
      <c r="AK660" s="15">
        <f t="shared" si="823"/>
        <v>4.0969817368579318E-3</v>
      </c>
      <c r="AL660">
        <f>IF(AL659&gt;0,AL659+1,IF(AND(B660="January",C660&gt;=Personal!$G$28,F660&lt;=100,AL659=0),1,0))</f>
        <v>333</v>
      </c>
      <c r="AM660">
        <f t="shared" si="833"/>
        <v>1</v>
      </c>
    </row>
    <row r="661" spans="1:39" x14ac:dyDescent="0.2">
      <c r="A661">
        <f t="shared" si="824"/>
        <v>657</v>
      </c>
      <c r="B661" t="str">
        <f t="shared" si="844"/>
        <v>October</v>
      </c>
      <c r="C661">
        <f t="shared" si="816"/>
        <v>2077</v>
      </c>
      <c r="D661">
        <f t="shared" si="846"/>
        <v>207710</v>
      </c>
      <c r="E661">
        <f t="shared" ref="E661:F661" si="851">E649+1</f>
        <v>96</v>
      </c>
      <c r="F661">
        <f t="shared" si="851"/>
        <v>94</v>
      </c>
      <c r="G661" s="11">
        <f>G660*IF($B661="January",(1+IF(C661&gt;Personal!$L$18+1,Calculations!$B$14,Calculations!$B$13)),1)</f>
        <v>5392.2314486109863</v>
      </c>
      <c r="H661" s="11">
        <f>IF(AND(Career!$F$15="Yes",$E661=62,$E660=61),G661,H660*IF($B661="January",(1+IF(C661&gt;Personal!$L$18+1,Calculations!$C$14,Calculations!$C$13)),1))</f>
        <v>3863.6923509044082</v>
      </c>
      <c r="I661" s="11">
        <f>H661*(1-'Retiree Assumptions'!$F$8)</f>
        <v>3400.049268795879</v>
      </c>
      <c r="J661" s="11"/>
      <c r="K661">
        <f>IF(OR(AND(L662=0,L661&gt;0,S661=0,S660&gt;0),AND(L661=0,L660&gt;0,S661&gt;0,S660&gt;0),AND(L650=0,L649&gt;0,S649=0),AND(B661="February",C661&gt;=Personal!$G$28,C661&lt;=Personal!$G$28+5,L660&gt;0),AND(B661="February",MOD(C661-Personal!$G$28,5)=0,L660&gt;0)),K660+1,K660)</f>
        <v>10</v>
      </c>
      <c r="L661">
        <f>IF(AND(C661&gt;=Personal!$G$28,MAX(L$5:L660)&lt;$AO$8,OR(S660&gt;0,S661&gt;0)),L660+1,0)</f>
        <v>0</v>
      </c>
      <c r="M661" t="str">
        <f>IF(AND(C661&gt;=Personal!$G$28,MAX(L$5:L660)&lt;$AO$8,OR(S660&gt;0,S661&gt;0)),L660+1,"")</f>
        <v/>
      </c>
      <c r="N661">
        <f t="shared" si="826"/>
        <v>2077</v>
      </c>
      <c r="O661">
        <f t="shared" si="827"/>
        <v>94</v>
      </c>
      <c r="P661" s="11">
        <f t="shared" si="835"/>
        <v>40800.591225550546</v>
      </c>
      <c r="Q661" s="11">
        <f>$AD661*I661/(Calculations!$C$18^(A661-1+Calculations!$B$1/30))</f>
        <v>109.4697501310403</v>
      </c>
      <c r="R661" s="11">
        <f>IF(Q661=0,0,SUM(Q661:Q$1071)*I661/Q661)</f>
        <v>148796.24284508754</v>
      </c>
      <c r="S661" s="11">
        <f>IF(S660&gt;0,MAX((S660+I661/2)*(Calculations!$C$18-1)+S660-I661,0),IF(AND(Personal!$G$28=Valuation!C661,Personal!$G$28&gt;Valuation!C660),Personal!$G$26,0))</f>
        <v>0</v>
      </c>
      <c r="T661">
        <f t="shared" si="818"/>
        <v>2</v>
      </c>
      <c r="U661" s="11"/>
      <c r="V661" s="121">
        <f>VLOOKUP(E661,Rates2,5)*VLOOKUP(E661,Mort_Imp_Retirees,C661-'Mort Imp Cume'!$C$4+2)</f>
        <v>2.5344834501193621E-2</v>
      </c>
      <c r="W661" s="15">
        <f t="shared" si="828"/>
        <v>0.97465516549880638</v>
      </c>
      <c r="X661" s="121">
        <f>VLOOKUP(F661,Rates2,6)*VLOOKUP(F661,Mort_Imp_Survivors,C661-'Mort Imp Cume'!$C$4+2)</f>
        <v>1.2623976783319916E-2</v>
      </c>
      <c r="Y661" s="15">
        <f t="shared" si="829"/>
        <v>0.98737602321668005</v>
      </c>
      <c r="Z661" s="121">
        <f>VLOOKUP(F661,Rates2,7)*VLOOKUP(F661,Mort_Imp_Survivors,C661-'Mort Imp Cume'!$C$4+2)</f>
        <v>1.4311215192050284E-2</v>
      </c>
      <c r="AA661" s="15">
        <f t="shared" si="830"/>
        <v>0.98568878480794975</v>
      </c>
      <c r="AB661" s="68">
        <f>PRODUCT(W$4:W660)</f>
        <v>6.7032290480955117E-2</v>
      </c>
      <c r="AC661" s="15">
        <f>PRODUCT(Y$4:Y660)</f>
        <v>0.34470015711466789</v>
      </c>
      <c r="AD661" s="15">
        <f>PRODUCT(AA$4:AA660)</f>
        <v>0.21398697209266332</v>
      </c>
      <c r="AE661" s="15">
        <f t="shared" si="819"/>
        <v>2.3106041060541285E-2</v>
      </c>
      <c r="AF661" s="15">
        <f t="shared" si="820"/>
        <v>4.3926249420413829E-2</v>
      </c>
      <c r="AG661" s="15">
        <f t="shared" si="821"/>
        <v>5.7822594869056667E-4</v>
      </c>
      <c r="AH661" s="15">
        <f t="shared" si="822"/>
        <v>0.26190536235870926</v>
      </c>
      <c r="AI661" s="15">
        <f t="shared" si="831"/>
        <v>0.67106234716033564</v>
      </c>
      <c r="AJ661" s="15">
        <f t="shared" si="832"/>
        <v>1.6989223084757439E-3</v>
      </c>
      <c r="AK661" s="15">
        <f t="shared" si="823"/>
        <v>4.0398741265701039E-3</v>
      </c>
      <c r="AL661">
        <f>IF(AL660&gt;0,AL660+1,IF(AND(B661="January",C661&gt;=Personal!$G$28,F661&lt;=100,AL660=0),1,0))</f>
        <v>334</v>
      </c>
      <c r="AM661">
        <f t="shared" si="833"/>
        <v>1</v>
      </c>
    </row>
    <row r="662" spans="1:39" x14ac:dyDescent="0.2">
      <c r="A662">
        <f t="shared" si="824"/>
        <v>658</v>
      </c>
      <c r="B662" t="str">
        <f t="shared" si="844"/>
        <v>November</v>
      </c>
      <c r="C662">
        <f t="shared" si="816"/>
        <v>2077</v>
      </c>
      <c r="D662">
        <f t="shared" si="846"/>
        <v>207711</v>
      </c>
      <c r="E662">
        <f t="shared" ref="E662:F662" si="852">E650+1</f>
        <v>96</v>
      </c>
      <c r="F662">
        <f t="shared" si="852"/>
        <v>94</v>
      </c>
      <c r="G662" s="11">
        <f>G661*IF($B662="January",(1+IF(C662&gt;Personal!$L$18+1,Calculations!$B$14,Calculations!$B$13)),1)</f>
        <v>5392.2314486109863</v>
      </c>
      <c r="H662" s="11">
        <f>IF(AND(Career!$F$15="Yes",$E662=62,$E661=61),G662,H661*IF($B662="January",(1+IF(C662&gt;Personal!$L$18+1,Calculations!$C$14,Calculations!$C$13)),1))</f>
        <v>3863.6923509044082</v>
      </c>
      <c r="I662" s="11">
        <f>H662*(1-'Retiree Assumptions'!$F$8)</f>
        <v>3400.049268795879</v>
      </c>
      <c r="J662" s="11"/>
      <c r="K662">
        <f>IF(OR(AND(L663=0,L662&gt;0,S662=0,S661&gt;0),AND(L662=0,L661&gt;0,S662&gt;0,S661&gt;0),AND(L651=0,L650&gt;0,S650=0),AND(B662="February",C662&gt;=Personal!$G$28,C662&lt;=Personal!$G$28+5,L661&gt;0),AND(B662="February",MOD(C662-Personal!$G$28,5)=0,L661&gt;0)),K661+1,K661)</f>
        <v>10</v>
      </c>
      <c r="L662">
        <f>IF(AND(C662&gt;=Personal!$G$28,MAX(L$5:L661)&lt;$AO$8,OR(S661&gt;0,S662&gt;0)),L661+1,0)</f>
        <v>0</v>
      </c>
      <c r="M662" t="str">
        <f>IF(AND(C662&gt;=Personal!$G$28,MAX(L$5:L661)&lt;$AO$8,OR(S661&gt;0,S662&gt;0)),L661+1,"")</f>
        <v/>
      </c>
      <c r="N662">
        <f t="shared" si="826"/>
        <v>2077</v>
      </c>
      <c r="O662">
        <f t="shared" si="827"/>
        <v>94</v>
      </c>
      <c r="P662" s="11">
        <f t="shared" si="835"/>
        <v>40800.591225550546</v>
      </c>
      <c r="Q662" s="11">
        <f>$AD662*I662/(Calculations!$C$18^(A662-1+Calculations!$B$1/30))</f>
        <v>107.592480477229</v>
      </c>
      <c r="R662" s="11">
        <f>IF(Q662=0,0,SUM(Q662:Q$1071)*I662/Q662)</f>
        <v>147933.06102994437</v>
      </c>
      <c r="S662" s="11">
        <f>IF(S661&gt;0,MAX((S661+I662/2)*(Calculations!$C$18-1)+S661-I662,0),IF(AND(Personal!$G$28=Valuation!C662,Personal!$G$28&gt;Valuation!C661),Personal!$G$26,0))</f>
        <v>0</v>
      </c>
      <c r="T662">
        <f t="shared" si="818"/>
        <v>2</v>
      </c>
      <c r="U662" s="11"/>
      <c r="V662" s="121">
        <f>VLOOKUP(E662,Rates2,5)*VLOOKUP(E662,Mort_Imp_Retirees,C662-'Mort Imp Cume'!$C$4+2)</f>
        <v>2.5344834501193621E-2</v>
      </c>
      <c r="W662" s="15">
        <f t="shared" si="828"/>
        <v>0.97465516549880638</v>
      </c>
      <c r="X662" s="121">
        <f>VLOOKUP(F662,Rates2,6)*VLOOKUP(F662,Mort_Imp_Survivors,C662-'Mort Imp Cume'!$C$4+2)</f>
        <v>1.2623976783319916E-2</v>
      </c>
      <c r="Y662" s="15">
        <f t="shared" si="829"/>
        <v>0.98737602321668005</v>
      </c>
      <c r="Z662" s="121">
        <f>VLOOKUP(F662,Rates2,7)*VLOOKUP(F662,Mort_Imp_Survivors,C662-'Mort Imp Cume'!$C$4+2)</f>
        <v>1.4311215192050284E-2</v>
      </c>
      <c r="AA662" s="15">
        <f t="shared" si="830"/>
        <v>0.98568878480794975</v>
      </c>
      <c r="AB662" s="68">
        <f>PRODUCT(W$4:W661)</f>
        <v>6.5333368172479367E-2</v>
      </c>
      <c r="AC662" s="15">
        <f>PRODUCT(Y$4:Y661)</f>
        <v>0.34034867033404559</v>
      </c>
      <c r="AD662" s="15">
        <f>PRODUCT(AA$4:AA661)</f>
        <v>0.21092455848674996</v>
      </c>
      <c r="AE662" s="15">
        <f t="shared" si="819"/>
        <v>2.2236124985948007E-2</v>
      </c>
      <c r="AF662" s="15">
        <f t="shared" si="820"/>
        <v>4.309724318653136E-2</v>
      </c>
      <c r="AG662" s="15">
        <f t="shared" si="821"/>
        <v>5.5645640166193829E-4</v>
      </c>
      <c r="AH662" s="15">
        <f t="shared" si="822"/>
        <v>0.25873540430673242</v>
      </c>
      <c r="AI662" s="15">
        <f t="shared" si="831"/>
        <v>0.67593122752078827</v>
      </c>
      <c r="AJ662" s="15">
        <f t="shared" si="832"/>
        <v>1.6558634037370404E-3</v>
      </c>
      <c r="AK662" s="15">
        <f t="shared" si="823"/>
        <v>3.9835263744093892E-3</v>
      </c>
      <c r="AL662">
        <f>IF(AL661&gt;0,AL661+1,IF(AND(B662="January",C662&gt;=Personal!$G$28,F662&lt;=100,AL661=0),1,0))</f>
        <v>335</v>
      </c>
      <c r="AM662">
        <f t="shared" si="833"/>
        <v>1</v>
      </c>
    </row>
    <row r="663" spans="1:39" x14ac:dyDescent="0.2">
      <c r="A663">
        <f t="shared" si="824"/>
        <v>659</v>
      </c>
      <c r="B663" t="str">
        <f t="shared" si="844"/>
        <v>December</v>
      </c>
      <c r="C663">
        <f t="shared" si="816"/>
        <v>2077</v>
      </c>
      <c r="D663">
        <f t="shared" si="846"/>
        <v>207712</v>
      </c>
      <c r="E663">
        <f t="shared" ref="E663:F663" si="853">E651+1</f>
        <v>96</v>
      </c>
      <c r="F663">
        <f t="shared" si="853"/>
        <v>94</v>
      </c>
      <c r="G663" s="11">
        <f>G662*IF($B663="January",(1+IF(C663&gt;Personal!$L$18+1,Calculations!$B$14,Calculations!$B$13)),1)</f>
        <v>5392.2314486109863</v>
      </c>
      <c r="H663" s="11">
        <f>IF(AND(Career!$F$15="Yes",$E663=62,$E662=61),G663,H662*IF($B663="January",(1+IF(C663&gt;Personal!$L$18+1,Calculations!$C$14,Calculations!$C$13)),1))</f>
        <v>3863.6923509044082</v>
      </c>
      <c r="I663" s="11">
        <f>H663*(1-'Retiree Assumptions'!$F$8)</f>
        <v>3400.049268795879</v>
      </c>
      <c r="J663" s="11"/>
      <c r="K663">
        <f>IF(OR(AND(L664=0,L663&gt;0,S663=0,S662&gt;0),AND(L663=0,L662&gt;0,S663&gt;0,S662&gt;0),AND(L652=0,L651&gt;0,S651=0),AND(B663="February",C663&gt;=Personal!$G$28,C663&lt;=Personal!$G$28+5,L662&gt;0),AND(B663="February",MOD(C663-Personal!$G$28,5)=0,L662&gt;0)),K662+1,K662)</f>
        <v>10</v>
      </c>
      <c r="L663">
        <f>IF(AND(C663&gt;=Personal!$G$28,MAX(L$5:L662)&lt;$AO$8,OR(S662&gt;0,S663&gt;0)),L662+1,0)</f>
        <v>0</v>
      </c>
      <c r="M663" t="str">
        <f>IF(AND(C663&gt;=Personal!$G$28,MAX(L$5:L662)&lt;$AO$8,OR(S662&gt;0,S663&gt;0)),L662+1,"")</f>
        <v/>
      </c>
      <c r="N663">
        <f t="shared" si="826"/>
        <v>2077</v>
      </c>
      <c r="O663">
        <f t="shared" si="827"/>
        <v>94</v>
      </c>
      <c r="P663" s="11">
        <f t="shared" si="835"/>
        <v>40800.591225550546</v>
      </c>
      <c r="Q663" s="11">
        <f>$AD663*I663/(Calculations!$C$18^(A663-1+Calculations!$B$1/30))</f>
        <v>105.74740365613091</v>
      </c>
      <c r="R663" s="11">
        <f>IF(Q663=0,0,SUM(Q663:Q$1071)*I663/Q663)</f>
        <v>147054.81845014446</v>
      </c>
      <c r="S663" s="11">
        <f>IF(S662&gt;0,MAX((S662+I663/2)*(Calculations!$C$18-1)+S662-I663,0),IF(AND(Personal!$G$28=Valuation!C663,Personal!$G$28&gt;Valuation!C662),Personal!$G$26,0))</f>
        <v>0</v>
      </c>
      <c r="T663">
        <f t="shared" si="818"/>
        <v>2</v>
      </c>
      <c r="U663" s="11"/>
      <c r="V663" s="121">
        <f>VLOOKUP(E663,Rates2,5)*VLOOKUP(E663,Mort_Imp_Retirees,C663-'Mort Imp Cume'!$C$4+2)</f>
        <v>2.5344834501193621E-2</v>
      </c>
      <c r="W663" s="15">
        <f t="shared" si="828"/>
        <v>0.97465516549880638</v>
      </c>
      <c r="X663" s="121">
        <f>VLOOKUP(F663,Rates2,6)*VLOOKUP(F663,Mort_Imp_Survivors,C663-'Mort Imp Cume'!$C$4+2)</f>
        <v>1.2623976783319916E-2</v>
      </c>
      <c r="Y663" s="15">
        <f t="shared" si="829"/>
        <v>0.98737602321668005</v>
      </c>
      <c r="Z663" s="121">
        <f>VLOOKUP(F663,Rates2,7)*VLOOKUP(F663,Mort_Imp_Survivors,C663-'Mort Imp Cume'!$C$4+2)</f>
        <v>1.4311215192050284E-2</v>
      </c>
      <c r="AA663" s="15">
        <f t="shared" si="830"/>
        <v>0.98568878480794975</v>
      </c>
      <c r="AB663" s="68">
        <f>PRODUCT(W$4:W662)</f>
        <v>6.367750476874233E-2</v>
      </c>
      <c r="AC663" s="15">
        <f>PRODUCT(Y$4:Y662)</f>
        <v>0.3360521166215148</v>
      </c>
      <c r="AD663" s="15">
        <f>PRODUCT(AA$4:AA662)</f>
        <v>0.2079059717409579</v>
      </c>
      <c r="AE663" s="15">
        <f t="shared" si="819"/>
        <v>2.1398960258712463E-2</v>
      </c>
      <c r="AF663" s="15">
        <f t="shared" si="820"/>
        <v>4.2278544510029867E-2</v>
      </c>
      <c r="AG663" s="15">
        <f t="shared" si="821"/>
        <v>5.3550645323296618E-4</v>
      </c>
      <c r="AH663" s="15">
        <f t="shared" si="822"/>
        <v>0.25558904265955862</v>
      </c>
      <c r="AI663" s="15">
        <f t="shared" si="831"/>
        <v>0.68073345257169904</v>
      </c>
      <c r="AJ663" s="15">
        <f t="shared" si="832"/>
        <v>1.613895819812742E-3</v>
      </c>
      <c r="AK663" s="15">
        <f t="shared" si="823"/>
        <v>3.927929767724235E-3</v>
      </c>
      <c r="AL663">
        <f>IF(AL662&gt;0,AL662+1,IF(AND(B663="January",C663&gt;=Personal!$G$28,F663&lt;=100,AL662=0),1,0))</f>
        <v>336</v>
      </c>
      <c r="AM663">
        <f t="shared" si="833"/>
        <v>1</v>
      </c>
    </row>
    <row r="664" spans="1:39" x14ac:dyDescent="0.2">
      <c r="A664">
        <f t="shared" si="824"/>
        <v>660</v>
      </c>
      <c r="B664" t="str">
        <f t="shared" si="844"/>
        <v>January</v>
      </c>
      <c r="C664">
        <f t="shared" si="816"/>
        <v>2078</v>
      </c>
      <c r="D664">
        <f t="shared" si="846"/>
        <v>207801</v>
      </c>
      <c r="E664">
        <f t="shared" ref="E664:F664" si="854">E652+1</f>
        <v>97</v>
      </c>
      <c r="F664">
        <f t="shared" si="854"/>
        <v>95</v>
      </c>
      <c r="G664" s="11">
        <f>G663*IF($B664="January",(1+IF(C664&gt;Personal!$L$18+1,Calculations!$B$14,Calculations!$B$13)),1)</f>
        <v>5527.0372348262608</v>
      </c>
      <c r="H664" s="11">
        <f>IF(AND(Career!$F$15="Yes",$E664=62,$E663=61),G664,H663*IF($B664="January",(1+IF(C664&gt;Personal!$L$18+1,Calculations!$C$14,Calculations!$C$13)),1))</f>
        <v>3921.647736167974</v>
      </c>
      <c r="I664" s="11">
        <f>H664*(1-'Retiree Assumptions'!$F$8)</f>
        <v>3451.0500078278174</v>
      </c>
      <c r="J664" s="11"/>
      <c r="K664">
        <f>IF(OR(AND(L665=0,L664&gt;0,S664=0,S663&gt;0),AND(L664=0,L663&gt;0,S664&gt;0,S663&gt;0),AND(L653=0,L652&gt;0,S652=0),AND(B664="February",C664&gt;=Personal!$G$28,C664&lt;=Personal!$G$28+5,L663&gt;0),AND(B664="February",MOD(C664-Personal!$G$28,5)=0,L663&gt;0)),K663+1,K663)</f>
        <v>10</v>
      </c>
      <c r="L664">
        <f>IF(AND(C664&gt;=Personal!$G$28,MAX(L$5:L663)&lt;$AO$8,OR(S663&gt;0,S664&gt;0)),L663+1,0)</f>
        <v>0</v>
      </c>
      <c r="M664" t="str">
        <f>IF(AND(C664&gt;=Personal!$G$28,MAX(L$5:L663)&lt;$AO$8,OR(S663&gt;0,S664&gt;0)),L663+1,"")</f>
        <v/>
      </c>
      <c r="N664">
        <f t="shared" si="826"/>
        <v>2078</v>
      </c>
      <c r="O664">
        <f t="shared" si="827"/>
        <v>95</v>
      </c>
      <c r="P664" s="11">
        <f t="shared" si="835"/>
        <v>41412.600093933812</v>
      </c>
      <c r="Q664" s="11">
        <f>$AD664*I664/(Calculations!$C$18^(A664-1+Calculations!$B$1/30))</f>
        <v>105.49297711483715</v>
      </c>
      <c r="R664" s="11">
        <f>IF(Q664=0,0,SUM(Q664:Q$1071)*I664/Q664)</f>
        <v>146161.25232601844</v>
      </c>
      <c r="S664" s="11">
        <f>IF(S663&gt;0,MAX((S663+I664/2)*(Calculations!$C$18-1)+S663-I664,0),IF(AND(Personal!$G$28=Valuation!C664,Personal!$G$28&gt;Valuation!C663),Personal!$G$26,0))</f>
        <v>0</v>
      </c>
      <c r="T664">
        <f t="shared" si="818"/>
        <v>2</v>
      </c>
      <c r="U664" s="11"/>
      <c r="V664" s="121">
        <f>VLOOKUP(E664,Rates2,5)*VLOOKUP(E664,Mort_Imp_Retirees,C664-'Mort Imp Cume'!$C$4+2)</f>
        <v>2.7679916611045182E-2</v>
      </c>
      <c r="W664" s="15">
        <f t="shared" si="828"/>
        <v>0.97232008338895481</v>
      </c>
      <c r="X664" s="121">
        <f>VLOOKUP(F664,Rates2,6)*VLOOKUP(F664,Mort_Imp_Survivors,C664-'Mort Imp Cume'!$C$4+2)</f>
        <v>1.414446856682954E-2</v>
      </c>
      <c r="Y664" s="15">
        <f t="shared" si="829"/>
        <v>0.98585553143317051</v>
      </c>
      <c r="Z664" s="121">
        <f>VLOOKUP(F664,Rates2,7)*VLOOKUP(F664,Mort_Imp_Survivors,C664-'Mort Imp Cume'!$C$4+2)</f>
        <v>1.6254092237305996E-2</v>
      </c>
      <c r="AA664" s="15">
        <f t="shared" si="830"/>
        <v>0.98374590776269399</v>
      </c>
      <c r="AB664" s="68">
        <f>PRODUCT(W$4:W663)</f>
        <v>6.2063608948929587E-2</v>
      </c>
      <c r="AC664" s="15">
        <f>PRODUCT(Y$4:Y663)</f>
        <v>0.33180980250329928</v>
      </c>
      <c r="AD664" s="15">
        <f>PRODUCT(AA$4:AA663)</f>
        <v>0.20493058463966074</v>
      </c>
      <c r="AE664" s="15">
        <f t="shared" si="819"/>
        <v>2.0593313827986324E-2</v>
      </c>
      <c r="AF664" s="15">
        <f t="shared" si="820"/>
        <v>4.147029512094326E-2</v>
      </c>
      <c r="AG664" s="15">
        <f t="shared" si="821"/>
        <v>5.6195856242349318E-4</v>
      </c>
      <c r="AH664" s="15">
        <f t="shared" si="822"/>
        <v>0.25246675932256052</v>
      </c>
      <c r="AI664" s="15">
        <f t="shared" si="831"/>
        <v>0.68546963172850983</v>
      </c>
      <c r="AJ664" s="15">
        <f t="shared" si="832"/>
        <v>1.7179155202868884E-3</v>
      </c>
      <c r="AK664" s="15">
        <f t="shared" si="823"/>
        <v>4.3948994730094414E-3</v>
      </c>
      <c r="AL664">
        <f>IF(AL663&gt;0,AL663+1,IF(AND(B664="January",C664&gt;=Personal!$G$28,F664&lt;=100,AL663=0),1,0))</f>
        <v>337</v>
      </c>
      <c r="AM664">
        <f t="shared" si="833"/>
        <v>1</v>
      </c>
    </row>
    <row r="665" spans="1:39" x14ac:dyDescent="0.2">
      <c r="A665">
        <f t="shared" si="824"/>
        <v>661</v>
      </c>
      <c r="B665" t="str">
        <f t="shared" si="844"/>
        <v>February</v>
      </c>
      <c r="C665">
        <f t="shared" si="816"/>
        <v>2078</v>
      </c>
      <c r="D665">
        <f t="shared" si="846"/>
        <v>207802</v>
      </c>
      <c r="E665">
        <f t="shared" ref="E665:F665" si="855">E653+1</f>
        <v>97</v>
      </c>
      <c r="F665">
        <f t="shared" si="855"/>
        <v>95</v>
      </c>
      <c r="G665" s="11">
        <f>G664*IF($B665="January",(1+IF(C665&gt;Personal!$L$18+1,Calculations!$B$14,Calculations!$B$13)),1)</f>
        <v>5527.0372348262608</v>
      </c>
      <c r="H665" s="11">
        <f>IF(AND(Career!$F$15="Yes",$E665=62,$E664=61),G665,H664*IF($B665="January",(1+IF(C665&gt;Personal!$L$18+1,Calculations!$C$14,Calculations!$C$13)),1))</f>
        <v>3921.647736167974</v>
      </c>
      <c r="I665" s="11">
        <f>H665*(1-'Retiree Assumptions'!$F$8)</f>
        <v>3451.0500078278174</v>
      </c>
      <c r="J665" s="11"/>
      <c r="K665">
        <f>IF(OR(AND(L666=0,L665&gt;0,S665=0,S664&gt;0),AND(L665=0,L664&gt;0,S665&gt;0,S664&gt;0),AND(L654=0,L653&gt;0,S653=0),AND(B665="February",C665&gt;=Personal!$G$28,C665&lt;=Personal!$G$28+5,L664&gt;0),AND(B665="February",MOD(C665-Personal!$G$28,5)=0,L664&gt;0)),K664+1,K664)</f>
        <v>10</v>
      </c>
      <c r="L665">
        <f>IF(AND(C665&gt;=Personal!$G$28,MAX(L$5:L664)&lt;$AO$8,OR(S664&gt;0,S665&gt;0)),L664+1,0)</f>
        <v>0</v>
      </c>
      <c r="M665" t="str">
        <f>IF(AND(C665&gt;=Personal!$G$28,MAX(L$5:L664)&lt;$AO$8,OR(S664&gt;0,S665&gt;0)),L664+1,"")</f>
        <v/>
      </c>
      <c r="N665">
        <f t="shared" si="826"/>
        <v>2078</v>
      </c>
      <c r="O665">
        <f t="shared" si="827"/>
        <v>95</v>
      </c>
      <c r="P665" s="11">
        <f t="shared" si="835"/>
        <v>41412.600093933812</v>
      </c>
      <c r="Q665" s="11">
        <f>$AD665*I665/(Calculations!$C$18^(A665-1+Calculations!$B$1/30))</f>
        <v>103.47953429895135</v>
      </c>
      <c r="R665" s="11">
        <f>IF(Q665=0,0,SUM(Q665:Q$1071)*I665/Q665)</f>
        <v>145486.97198146579</v>
      </c>
      <c r="S665" s="11">
        <f>IF(S664&gt;0,MAX((S664+I665/2)*(Calculations!$C$18-1)+S664-I665,0),IF(AND(Personal!$G$28=Valuation!C665,Personal!$G$28&gt;Valuation!C664),Personal!$G$26,0))</f>
        <v>0</v>
      </c>
      <c r="T665">
        <f t="shared" si="818"/>
        <v>2</v>
      </c>
      <c r="U665" s="11"/>
      <c r="V665" s="121">
        <f>VLOOKUP(E665,Rates2,5)*VLOOKUP(E665,Mort_Imp_Retirees,C665-'Mort Imp Cume'!$C$4+2)</f>
        <v>2.7679916611045182E-2</v>
      </c>
      <c r="W665" s="15">
        <f t="shared" si="828"/>
        <v>0.97232008338895481</v>
      </c>
      <c r="X665" s="121">
        <f>VLOOKUP(F665,Rates2,6)*VLOOKUP(F665,Mort_Imp_Survivors,C665-'Mort Imp Cume'!$C$4+2)</f>
        <v>1.414446856682954E-2</v>
      </c>
      <c r="Y665" s="15">
        <f t="shared" si="829"/>
        <v>0.98585553143317051</v>
      </c>
      <c r="Z665" s="121">
        <f>VLOOKUP(F665,Rates2,7)*VLOOKUP(F665,Mort_Imp_Survivors,C665-'Mort Imp Cume'!$C$4+2)</f>
        <v>1.6254092237305996E-2</v>
      </c>
      <c r="AA665" s="15">
        <f t="shared" si="830"/>
        <v>0.98374590776269399</v>
      </c>
      <c r="AB665" s="68">
        <f>PRODUCT(W$4:W664)</f>
        <v>6.0345693428642697E-2</v>
      </c>
      <c r="AC665" s="15">
        <f>PRODUCT(Y$4:Y664)</f>
        <v>0.32711652918162548</v>
      </c>
      <c r="AD665" s="15">
        <f>PRODUCT(AA$4:AA664)</f>
        <v>0.20159962401468265</v>
      </c>
      <c r="AE665" s="15">
        <f t="shared" si="819"/>
        <v>1.9740073785436022E-2</v>
      </c>
      <c r="AF665" s="15">
        <f t="shared" si="820"/>
        <v>4.0605619643206671E-2</v>
      </c>
      <c r="AG665" s="15">
        <f t="shared" si="821"/>
        <v>5.3867500778440904E-4</v>
      </c>
      <c r="AH665" s="15">
        <f t="shared" si="822"/>
        <v>0.24892509989210138</v>
      </c>
      <c r="AI665" s="15">
        <f t="shared" si="831"/>
        <v>0.69072920667925586</v>
      </c>
      <c r="AJ665" s="15">
        <f t="shared" si="832"/>
        <v>1.670363761940527E-3</v>
      </c>
      <c r="AK665" s="15">
        <f t="shared" si="823"/>
        <v>4.3252643869918193E-3</v>
      </c>
      <c r="AL665">
        <f>IF(AL664&gt;0,AL664+1,IF(AND(B665="January",C665&gt;=Personal!$G$28,F665&lt;=100,AL664=0),1,0))</f>
        <v>338</v>
      </c>
      <c r="AM665">
        <f t="shared" si="833"/>
        <v>1</v>
      </c>
    </row>
    <row r="666" spans="1:39" x14ac:dyDescent="0.2">
      <c r="A666">
        <f t="shared" si="824"/>
        <v>662</v>
      </c>
      <c r="B666" t="str">
        <f t="shared" si="844"/>
        <v>March</v>
      </c>
      <c r="C666">
        <f t="shared" si="816"/>
        <v>2078</v>
      </c>
      <c r="D666">
        <f t="shared" si="846"/>
        <v>207803</v>
      </c>
      <c r="E666">
        <f t="shared" ref="E666:F666" si="856">E654+1</f>
        <v>97</v>
      </c>
      <c r="F666">
        <f t="shared" si="856"/>
        <v>95</v>
      </c>
      <c r="G666" s="11">
        <f>G665*IF($B666="January",(1+IF(C666&gt;Personal!$L$18+1,Calculations!$B$14,Calculations!$B$13)),1)</f>
        <v>5527.0372348262608</v>
      </c>
      <c r="H666" s="11">
        <f>IF(AND(Career!$F$15="Yes",$E666=62,$E665=61),G666,H665*IF($B666="January",(1+IF(C666&gt;Personal!$L$18+1,Calculations!$C$14,Calculations!$C$13)),1))</f>
        <v>3921.647736167974</v>
      </c>
      <c r="I666" s="11">
        <f>H666*(1-'Retiree Assumptions'!$F$8)</f>
        <v>3451.0500078278174</v>
      </c>
      <c r="J666" s="11"/>
      <c r="K666">
        <f>IF(OR(AND(L667=0,L666&gt;0,S666=0,S665&gt;0),AND(L666=0,L665&gt;0,S666&gt;0,S665&gt;0),AND(L655=0,L654&gt;0,S654=0),AND(B666="February",C666&gt;=Personal!$G$28,C666&lt;=Personal!$G$28+5,L665&gt;0),AND(B666="February",MOD(C666-Personal!$G$28,5)=0,L665&gt;0)),K665+1,K665)</f>
        <v>10</v>
      </c>
      <c r="L666">
        <f>IF(AND(C666&gt;=Personal!$G$28,MAX(L$5:L665)&lt;$AO$8,OR(S665&gt;0,S666&gt;0)),L665+1,0)</f>
        <v>0</v>
      </c>
      <c r="M666" t="str">
        <f>IF(AND(C666&gt;=Personal!$G$28,MAX(L$5:L665)&lt;$AO$8,OR(S665&gt;0,S666&gt;0)),L665+1,"")</f>
        <v/>
      </c>
      <c r="N666">
        <f t="shared" si="826"/>
        <v>2078</v>
      </c>
      <c r="O666">
        <f t="shared" si="827"/>
        <v>95</v>
      </c>
      <c r="P666" s="11">
        <f t="shared" si="835"/>
        <v>41412.600093933812</v>
      </c>
      <c r="Q666" s="11">
        <f>$AD666*I666/(Calculations!$C$18^(A666-1+Calculations!$B$1/30))</f>
        <v>101.50452012621996</v>
      </c>
      <c r="R666" s="11">
        <f>IF(Q666=0,0,SUM(Q666:Q$1071)*I666/Q666)</f>
        <v>144799.57189372109</v>
      </c>
      <c r="S666" s="11">
        <f>IF(S665&gt;0,MAX((S665+I666/2)*(Calculations!$C$18-1)+S665-I666,0),IF(AND(Personal!$G$28=Valuation!C666,Personal!$G$28&gt;Valuation!C665),Personal!$G$26,0))</f>
        <v>0</v>
      </c>
      <c r="T666">
        <f t="shared" si="818"/>
        <v>2</v>
      </c>
      <c r="U666" s="11"/>
      <c r="V666" s="121">
        <f>VLOOKUP(E666,Rates2,5)*VLOOKUP(E666,Mort_Imp_Retirees,C666-'Mort Imp Cume'!$C$4+2)</f>
        <v>2.7679916611045182E-2</v>
      </c>
      <c r="W666" s="15">
        <f t="shared" si="828"/>
        <v>0.97232008338895481</v>
      </c>
      <c r="X666" s="121">
        <f>VLOOKUP(F666,Rates2,6)*VLOOKUP(F666,Mort_Imp_Survivors,C666-'Mort Imp Cume'!$C$4+2)</f>
        <v>1.414446856682954E-2</v>
      </c>
      <c r="Y666" s="15">
        <f t="shared" si="829"/>
        <v>0.98585553143317051</v>
      </c>
      <c r="Z666" s="121">
        <f>VLOOKUP(F666,Rates2,7)*VLOOKUP(F666,Mort_Imp_Survivors,C666-'Mort Imp Cume'!$C$4+2)</f>
        <v>1.6254092237305996E-2</v>
      </c>
      <c r="AA666" s="15">
        <f t="shared" si="830"/>
        <v>0.98374590776269399</v>
      </c>
      <c r="AB666" s="68">
        <f>PRODUCT(W$4:W665)</f>
        <v>5.8675329666702171E-2</v>
      </c>
      <c r="AC666" s="15">
        <f>PRODUCT(Y$4:Y665)</f>
        <v>0.32248963971692562</v>
      </c>
      <c r="AD666" s="15">
        <f>PRODUCT(AA$4:AA665)</f>
        <v>0.19832280513094178</v>
      </c>
      <c r="AE666" s="15">
        <f t="shared" si="819"/>
        <v>1.892218592448662E-2</v>
      </c>
      <c r="AF666" s="15">
        <f t="shared" si="820"/>
        <v>3.9753143742215544E-2</v>
      </c>
      <c r="AG666" s="15">
        <f t="shared" si="821"/>
        <v>5.1635615757885691E-4</v>
      </c>
      <c r="AH666" s="15">
        <f t="shared" si="822"/>
        <v>0.24541772336605894</v>
      </c>
      <c r="AI666" s="15">
        <f t="shared" si="831"/>
        <v>0.69590694696723898</v>
      </c>
      <c r="AJ666" s="15">
        <f t="shared" si="832"/>
        <v>1.6241282322999016E-3</v>
      </c>
      <c r="AK666" s="15">
        <f t="shared" si="823"/>
        <v>4.2566865762861741E-3</v>
      </c>
      <c r="AL666">
        <f>IF(AL665&gt;0,AL665+1,IF(AND(B666="January",C666&gt;=Personal!$G$28,F666&lt;=100,AL665=0),1,0))</f>
        <v>339</v>
      </c>
      <c r="AM666">
        <f t="shared" si="833"/>
        <v>1</v>
      </c>
    </row>
    <row r="667" spans="1:39" x14ac:dyDescent="0.2">
      <c r="A667">
        <f t="shared" si="824"/>
        <v>663</v>
      </c>
      <c r="B667" t="str">
        <f t="shared" si="844"/>
        <v>April</v>
      </c>
      <c r="C667">
        <f t="shared" si="816"/>
        <v>2078</v>
      </c>
      <c r="D667">
        <f t="shared" si="846"/>
        <v>207804</v>
      </c>
      <c r="E667">
        <f t="shared" ref="E667:F667" si="857">E655+1</f>
        <v>97</v>
      </c>
      <c r="F667">
        <f t="shared" si="857"/>
        <v>95</v>
      </c>
      <c r="G667" s="11">
        <f>G666*IF($B667="January",(1+IF(C667&gt;Personal!$L$18+1,Calculations!$B$14,Calculations!$B$13)),1)</f>
        <v>5527.0372348262608</v>
      </c>
      <c r="H667" s="11">
        <f>IF(AND(Career!$F$15="Yes",$E667=62,$E666=61),G667,H666*IF($B667="January",(1+IF(C667&gt;Personal!$L$18+1,Calculations!$C$14,Calculations!$C$13)),1))</f>
        <v>3921.647736167974</v>
      </c>
      <c r="I667" s="11">
        <f>H667*(1-'Retiree Assumptions'!$F$8)</f>
        <v>3451.0500078278174</v>
      </c>
      <c r="J667" s="11"/>
      <c r="K667">
        <f>IF(OR(AND(L668=0,L667&gt;0,S667=0,S666&gt;0),AND(L667=0,L666&gt;0,S667&gt;0,S666&gt;0),AND(L656=0,L655&gt;0,S655=0),AND(B667="February",C667&gt;=Personal!$G$28,C667&lt;=Personal!$G$28+5,L666&gt;0),AND(B667="February",MOD(C667-Personal!$G$28,5)=0,L666&gt;0)),K666+1,K666)</f>
        <v>10</v>
      </c>
      <c r="L667">
        <f>IF(AND(C667&gt;=Personal!$G$28,MAX(L$5:L666)&lt;$AO$8,OR(S666&gt;0,S667&gt;0)),L666+1,0)</f>
        <v>0</v>
      </c>
      <c r="M667" t="str">
        <f>IF(AND(C667&gt;=Personal!$G$28,MAX(L$5:L666)&lt;$AO$8,OR(S666&gt;0,S667&gt;0)),L666+1,"")</f>
        <v/>
      </c>
      <c r="N667">
        <f t="shared" si="826"/>
        <v>2078</v>
      </c>
      <c r="O667">
        <f t="shared" si="827"/>
        <v>95</v>
      </c>
      <c r="P667" s="11">
        <f t="shared" si="835"/>
        <v>41412.600093933812</v>
      </c>
      <c r="Q667" s="11">
        <f>$AD667*I667/(Calculations!$C$18^(A667-1+Calculations!$B$1/30))</f>
        <v>99.567201146155583</v>
      </c>
      <c r="R667" s="11">
        <f>IF(Q667=0,0,SUM(Q667:Q$1071)*I667/Q667)</f>
        <v>144098.79678667733</v>
      </c>
      <c r="S667" s="11">
        <f>IF(S666&gt;0,MAX((S666+I667/2)*(Calculations!$C$18-1)+S666-I667,0),IF(AND(Personal!$G$28=Valuation!C667,Personal!$G$28&gt;Valuation!C666),Personal!$G$26,0))</f>
        <v>0</v>
      </c>
      <c r="T667">
        <f t="shared" si="818"/>
        <v>2</v>
      </c>
      <c r="U667" s="11"/>
      <c r="V667" s="121">
        <f>VLOOKUP(E667,Rates2,5)*VLOOKUP(E667,Mort_Imp_Retirees,C667-'Mort Imp Cume'!$C$4+2)</f>
        <v>2.7679916611045182E-2</v>
      </c>
      <c r="W667" s="15">
        <f t="shared" si="828"/>
        <v>0.97232008338895481</v>
      </c>
      <c r="X667" s="121">
        <f>VLOOKUP(F667,Rates2,6)*VLOOKUP(F667,Mort_Imp_Survivors,C667-'Mort Imp Cume'!$C$4+2)</f>
        <v>1.414446856682954E-2</v>
      </c>
      <c r="Y667" s="15">
        <f t="shared" si="829"/>
        <v>0.98585553143317051</v>
      </c>
      <c r="Z667" s="121">
        <f>VLOOKUP(F667,Rates2,7)*VLOOKUP(F667,Mort_Imp_Survivors,C667-'Mort Imp Cume'!$C$4+2)</f>
        <v>1.6254092237305996E-2</v>
      </c>
      <c r="AA667" s="15">
        <f t="shared" si="830"/>
        <v>0.98374590776269399</v>
      </c>
      <c r="AB667" s="68">
        <f>PRODUCT(W$4:W666)</f>
        <v>5.7051201434402267E-2</v>
      </c>
      <c r="AC667" s="15">
        <f>PRODUCT(Y$4:Y666)</f>
        <v>0.3179281951448214</v>
      </c>
      <c r="AD667" s="15">
        <f>PRODUCT(AA$4:AA666)</f>
        <v>0.19509924796358219</v>
      </c>
      <c r="AE667" s="15">
        <f t="shared" si="819"/>
        <v>1.813818550288316E-2</v>
      </c>
      <c r="AF667" s="15">
        <f t="shared" si="820"/>
        <v>3.8913015931519107E-2</v>
      </c>
      <c r="AG667" s="15">
        <f t="shared" si="821"/>
        <v>4.9496204133589699E-4</v>
      </c>
      <c r="AH667" s="15">
        <f t="shared" si="822"/>
        <v>0.24194503721137622</v>
      </c>
      <c r="AI667" s="15">
        <f t="shared" si="831"/>
        <v>0.70100376135422149</v>
      </c>
      <c r="AJ667" s="15">
        <f t="shared" si="832"/>
        <v>1.579172498264196E-3</v>
      </c>
      <c r="AK667" s="15">
        <f t="shared" si="823"/>
        <v>4.1891519458969947E-3</v>
      </c>
      <c r="AL667">
        <f>IF(AL666&gt;0,AL666+1,IF(AND(B667="January",C667&gt;=Personal!$G$28,F667&lt;=100,AL666=0),1,0))</f>
        <v>340</v>
      </c>
      <c r="AM667">
        <f t="shared" si="833"/>
        <v>1</v>
      </c>
    </row>
    <row r="668" spans="1:39" x14ac:dyDescent="0.2">
      <c r="A668">
        <f t="shared" si="824"/>
        <v>664</v>
      </c>
      <c r="B668" t="str">
        <f t="shared" si="844"/>
        <v>May</v>
      </c>
      <c r="C668">
        <f t="shared" si="816"/>
        <v>2078</v>
      </c>
      <c r="D668">
        <f t="shared" si="846"/>
        <v>207805</v>
      </c>
      <c r="E668">
        <f t="shared" ref="E668:F668" si="858">E656+1</f>
        <v>97</v>
      </c>
      <c r="F668">
        <f t="shared" si="858"/>
        <v>95</v>
      </c>
      <c r="G668" s="11">
        <f>G667*IF($B668="January",(1+IF(C668&gt;Personal!$L$18+1,Calculations!$B$14,Calculations!$B$13)),1)</f>
        <v>5527.0372348262608</v>
      </c>
      <c r="H668" s="11">
        <f>IF(AND(Career!$F$15="Yes",$E668=62,$E667=61),G668,H667*IF($B668="January",(1+IF(C668&gt;Personal!$L$18+1,Calculations!$C$14,Calculations!$C$13)),1))</f>
        <v>3921.647736167974</v>
      </c>
      <c r="I668" s="11">
        <f>H668*(1-'Retiree Assumptions'!$F$8)</f>
        <v>3451.0500078278174</v>
      </c>
      <c r="J668" s="11"/>
      <c r="K668">
        <f>IF(OR(AND(L669=0,L668&gt;0,S668=0,S667&gt;0),AND(L668=0,L667&gt;0,S668&gt;0,S667&gt;0),AND(L657=0,L656&gt;0,S656=0),AND(B668="February",C668&gt;=Personal!$G$28,C668&lt;=Personal!$G$28+5,L667&gt;0),AND(B668="February",MOD(C668-Personal!$G$28,5)=0,L667&gt;0)),K667+1,K667)</f>
        <v>10</v>
      </c>
      <c r="L668">
        <f>IF(AND(C668&gt;=Personal!$G$28,MAX(L$5:L667)&lt;$AO$8,OR(S667&gt;0,S668&gt;0)),L667+1,0)</f>
        <v>0</v>
      </c>
      <c r="M668" t="str">
        <f>IF(AND(C668&gt;=Personal!$G$28,MAX(L$5:L667)&lt;$AO$8,OR(S667&gt;0,S668&gt;0)),L667+1,"")</f>
        <v/>
      </c>
      <c r="N668">
        <f t="shared" si="826"/>
        <v>2078</v>
      </c>
      <c r="O668">
        <f t="shared" si="827"/>
        <v>95</v>
      </c>
      <c r="P668" s="11">
        <f t="shared" si="835"/>
        <v>41412.600093933812</v>
      </c>
      <c r="Q668" s="11">
        <f>$AD668*I668/(Calculations!$C$18^(A668-1+Calculations!$B$1/30))</f>
        <v>97.666857906933586</v>
      </c>
      <c r="R668" s="11">
        <f>IF(Q668=0,0,SUM(Q668:Q$1071)*I668/Q668)</f>
        <v>143384.38641721779</v>
      </c>
      <c r="S668" s="11">
        <f>IF(S667&gt;0,MAX((S667+I668/2)*(Calculations!$C$18-1)+S667-I668,0),IF(AND(Personal!$G$28=Valuation!C668,Personal!$G$28&gt;Valuation!C667),Personal!$G$26,0))</f>
        <v>0</v>
      </c>
      <c r="T668">
        <f t="shared" si="818"/>
        <v>2</v>
      </c>
      <c r="U668" s="11"/>
      <c r="V668" s="121">
        <f>VLOOKUP(E668,Rates2,5)*VLOOKUP(E668,Mort_Imp_Retirees,C668-'Mort Imp Cume'!$C$4+2)</f>
        <v>2.7679916611045182E-2</v>
      </c>
      <c r="W668" s="15">
        <f t="shared" si="828"/>
        <v>0.97232008338895481</v>
      </c>
      <c r="X668" s="121">
        <f>VLOOKUP(F668,Rates2,6)*VLOOKUP(F668,Mort_Imp_Survivors,C668-'Mort Imp Cume'!$C$4+2)</f>
        <v>1.414446856682954E-2</v>
      </c>
      <c r="Y668" s="15">
        <f t="shared" si="829"/>
        <v>0.98585553143317051</v>
      </c>
      <c r="Z668" s="121">
        <f>VLOOKUP(F668,Rates2,7)*VLOOKUP(F668,Mort_Imp_Survivors,C668-'Mort Imp Cume'!$C$4+2)</f>
        <v>1.6254092237305996E-2</v>
      </c>
      <c r="AA668" s="15">
        <f t="shared" si="830"/>
        <v>0.98374590776269399</v>
      </c>
      <c r="AB668" s="68">
        <f>PRODUCT(W$4:W667)</f>
        <v>5.5472028936138069E-2</v>
      </c>
      <c r="AC668" s="15">
        <f>PRODUCT(Y$4:Y667)</f>
        <v>0.31343126978208663</v>
      </c>
      <c r="AD668" s="15">
        <f>PRODUCT(AA$4:AA667)</f>
        <v>0.19192808679175308</v>
      </c>
      <c r="AE668" s="15">
        <f t="shared" si="819"/>
        <v>1.7386668466842406E-2</v>
      </c>
      <c r="AF668" s="15">
        <f t="shared" si="820"/>
        <v>3.8085360469295657E-2</v>
      </c>
      <c r="AG668" s="15">
        <f t="shared" si="821"/>
        <v>4.744543446758145E-4</v>
      </c>
      <c r="AH668" s="15">
        <f t="shared" si="822"/>
        <v>0.23850740230151998</v>
      </c>
      <c r="AI668" s="15">
        <f t="shared" si="831"/>
        <v>0.70602056876234187</v>
      </c>
      <c r="AJ668" s="15">
        <f t="shared" si="832"/>
        <v>1.5354611351977871E-3</v>
      </c>
      <c r="AK668" s="15">
        <f t="shared" si="823"/>
        <v>4.1226465019002928E-3</v>
      </c>
      <c r="AL668">
        <f>IF(AL667&gt;0,AL667+1,IF(AND(B668="January",C668&gt;=Personal!$G$28,F668&lt;=100,AL667=0),1,0))</f>
        <v>341</v>
      </c>
      <c r="AM668">
        <f t="shared" si="833"/>
        <v>1</v>
      </c>
    </row>
    <row r="669" spans="1:39" x14ac:dyDescent="0.2">
      <c r="A669">
        <f t="shared" si="824"/>
        <v>665</v>
      </c>
      <c r="B669" t="str">
        <f t="shared" si="844"/>
        <v>June</v>
      </c>
      <c r="C669">
        <f t="shared" si="816"/>
        <v>2078</v>
      </c>
      <c r="D669">
        <f t="shared" si="846"/>
        <v>207806</v>
      </c>
      <c r="E669">
        <f t="shared" ref="E669:F669" si="859">E657+1</f>
        <v>97</v>
      </c>
      <c r="F669">
        <f t="shared" si="859"/>
        <v>95</v>
      </c>
      <c r="G669" s="11">
        <f>G668*IF($B669="January",(1+IF(C669&gt;Personal!$L$18+1,Calculations!$B$14,Calculations!$B$13)),1)</f>
        <v>5527.0372348262608</v>
      </c>
      <c r="H669" s="11">
        <f>IF(AND(Career!$F$15="Yes",$E669=62,$E668=61),G669,H668*IF($B669="January",(1+IF(C669&gt;Personal!$L$18+1,Calculations!$C$14,Calculations!$C$13)),1))</f>
        <v>3921.647736167974</v>
      </c>
      <c r="I669" s="11">
        <f>H669*(1-'Retiree Assumptions'!$F$8)</f>
        <v>3451.0500078278174</v>
      </c>
      <c r="J669" s="11"/>
      <c r="K669">
        <f>IF(OR(AND(L670=0,L669&gt;0,S669=0,S668&gt;0),AND(L669=0,L668&gt;0,S669&gt;0,S668&gt;0),AND(L658=0,L657&gt;0,S657=0),AND(B669="February",C669&gt;=Personal!$G$28,C669&lt;=Personal!$G$28+5,L668&gt;0),AND(B669="February",MOD(C669-Personal!$G$28,5)=0,L668&gt;0)),K668+1,K668)</f>
        <v>10</v>
      </c>
      <c r="L669">
        <f>IF(AND(C669&gt;=Personal!$G$28,MAX(L$5:L668)&lt;$AO$8,OR(S668&gt;0,S669&gt;0)),L668+1,0)</f>
        <v>0</v>
      </c>
      <c r="M669" t="str">
        <f>IF(AND(C669&gt;=Personal!$G$28,MAX(L$5:L668)&lt;$AO$8,OR(S668&gt;0,S669&gt;0)),L668+1,"")</f>
        <v/>
      </c>
      <c r="N669">
        <f t="shared" si="826"/>
        <v>2078</v>
      </c>
      <c r="O669">
        <f t="shared" si="827"/>
        <v>95</v>
      </c>
      <c r="P669" s="11">
        <f t="shared" si="835"/>
        <v>41412.600093933812</v>
      </c>
      <c r="Q669" s="11">
        <f>$AD669*I669/(Calculations!$C$18^(A669-1+Calculations!$B$1/30))</f>
        <v>95.802784688213166</v>
      </c>
      <c r="R669" s="11">
        <f>IF(Q669=0,0,SUM(Q669:Q$1071)*I669/Q669)</f>
        <v>142656.07547857103</v>
      </c>
      <c r="S669" s="11">
        <f>IF(S668&gt;0,MAX((S668+I669/2)*(Calculations!$C$18-1)+S668-I669,0),IF(AND(Personal!$G$28=Valuation!C669,Personal!$G$28&gt;Valuation!C668),Personal!$G$26,0))</f>
        <v>0</v>
      </c>
      <c r="T669">
        <f t="shared" si="818"/>
        <v>2</v>
      </c>
      <c r="U669" s="11"/>
      <c r="V669" s="121">
        <f>VLOOKUP(E669,Rates2,5)*VLOOKUP(E669,Mort_Imp_Retirees,C669-'Mort Imp Cume'!$C$4+2)</f>
        <v>2.7679916611045182E-2</v>
      </c>
      <c r="W669" s="15">
        <f t="shared" si="828"/>
        <v>0.97232008338895481</v>
      </c>
      <c r="X669" s="121">
        <f>VLOOKUP(F669,Rates2,6)*VLOOKUP(F669,Mort_Imp_Survivors,C669-'Mort Imp Cume'!$C$4+2)</f>
        <v>1.414446856682954E-2</v>
      </c>
      <c r="Y669" s="15">
        <f t="shared" si="829"/>
        <v>0.98585553143317051</v>
      </c>
      <c r="Z669" s="121">
        <f>VLOOKUP(F669,Rates2,7)*VLOOKUP(F669,Mort_Imp_Survivors,C669-'Mort Imp Cume'!$C$4+2)</f>
        <v>1.6254092237305996E-2</v>
      </c>
      <c r="AA669" s="15">
        <f t="shared" si="830"/>
        <v>0.98374590776269399</v>
      </c>
      <c r="AB669" s="68">
        <f>PRODUCT(W$4:W668)</f>
        <v>5.3936567800940284E-2</v>
      </c>
      <c r="AC669" s="15">
        <f>PRODUCT(Y$4:Y668)</f>
        <v>0.30899795103879246</v>
      </c>
      <c r="AD669" s="15">
        <f>PRODUCT(AA$4:AA668)</f>
        <v>0.18880846996611025</v>
      </c>
      <c r="AE669" s="15">
        <f t="shared" si="819"/>
        <v>1.6666288936555456E-2</v>
      </c>
      <c r="AF669" s="15">
        <f t="shared" si="820"/>
        <v>3.7270278864384832E-2</v>
      </c>
      <c r="AG669" s="15">
        <f t="shared" si="821"/>
        <v>4.5479634069351169E-4</v>
      </c>
      <c r="AH669" s="15">
        <f t="shared" si="822"/>
        <v>0.23510513532990662</v>
      </c>
      <c r="AI669" s="15">
        <f t="shared" si="831"/>
        <v>0.71095829686915313</v>
      </c>
      <c r="AJ669" s="15">
        <f t="shared" si="832"/>
        <v>1.4929596990160116E-3</v>
      </c>
      <c r="AK669" s="15">
        <f t="shared" si="823"/>
        <v>4.0571563551054183E-3</v>
      </c>
      <c r="AL669">
        <f>IF(AL668&gt;0,AL668+1,IF(AND(B669="January",C669&gt;=Personal!$G$28,F669&lt;=100,AL668=0),1,0))</f>
        <v>342</v>
      </c>
      <c r="AM669">
        <f t="shared" si="833"/>
        <v>1</v>
      </c>
    </row>
    <row r="670" spans="1:39" x14ac:dyDescent="0.2">
      <c r="A670">
        <f t="shared" si="824"/>
        <v>666</v>
      </c>
      <c r="B670" t="str">
        <f t="shared" si="844"/>
        <v>July</v>
      </c>
      <c r="C670">
        <f t="shared" si="816"/>
        <v>2078</v>
      </c>
      <c r="D670">
        <f t="shared" si="846"/>
        <v>207807</v>
      </c>
      <c r="E670">
        <f t="shared" ref="E670:F670" si="860">E658+1</f>
        <v>97</v>
      </c>
      <c r="F670">
        <f t="shared" si="860"/>
        <v>95</v>
      </c>
      <c r="G670" s="11">
        <f>G669*IF($B670="January",(1+IF(C670&gt;Personal!$L$18+1,Calculations!$B$14,Calculations!$B$13)),1)</f>
        <v>5527.0372348262608</v>
      </c>
      <c r="H670" s="11">
        <f>IF(AND(Career!$F$15="Yes",$E670=62,$E669=61),G670,H669*IF($B670="January",(1+IF(C670&gt;Personal!$L$18+1,Calculations!$C$14,Calculations!$C$13)),1))</f>
        <v>3921.647736167974</v>
      </c>
      <c r="I670" s="11">
        <f>H670*(1-'Retiree Assumptions'!$F$8)</f>
        <v>3451.0500078278174</v>
      </c>
      <c r="J670" s="11"/>
      <c r="K670">
        <f>IF(OR(AND(L671=0,L670&gt;0,S670=0,S669&gt;0),AND(L670=0,L669&gt;0,S670&gt;0,S669&gt;0),AND(L659=0,L658&gt;0,S658=0),AND(B670="February",C670&gt;=Personal!$G$28,C670&lt;=Personal!$G$28+5,L669&gt;0),AND(B670="February",MOD(C670-Personal!$G$28,5)=0,L669&gt;0)),K669+1,K669)</f>
        <v>10</v>
      </c>
      <c r="L670">
        <f>IF(AND(C670&gt;=Personal!$G$28,MAX(L$5:L669)&lt;$AO$8,OR(S669&gt;0,S670&gt;0)),L669+1,0)</f>
        <v>0</v>
      </c>
      <c r="M670" t="str">
        <f>IF(AND(C670&gt;=Personal!$G$28,MAX(L$5:L669)&lt;$AO$8,OR(S669&gt;0,S670&gt;0)),L669+1,"")</f>
        <v/>
      </c>
      <c r="N670">
        <f t="shared" si="826"/>
        <v>2078</v>
      </c>
      <c r="O670">
        <f t="shared" si="827"/>
        <v>95</v>
      </c>
      <c r="P670" s="11">
        <f t="shared" si="835"/>
        <v>41412.600093933812</v>
      </c>
      <c r="Q670" s="11">
        <f>$AD670*I670/(Calculations!$C$18^(A670-1+Calculations!$B$1/30))</f>
        <v>93.974289239057768</v>
      </c>
      <c r="R670" s="11">
        <f>IF(Q670=0,0,SUM(Q670:Q$1071)*I670/Q670)</f>
        <v>141913.5935017853</v>
      </c>
      <c r="S670" s="11">
        <f>IF(S669&gt;0,MAX((S669+I670/2)*(Calculations!$C$18-1)+S669-I670,0),IF(AND(Personal!$G$28=Valuation!C670,Personal!$G$28&gt;Valuation!C669),Personal!$G$26,0))</f>
        <v>0</v>
      </c>
      <c r="T670">
        <f t="shared" si="818"/>
        <v>2</v>
      </c>
      <c r="U670" s="11"/>
      <c r="V670" s="121">
        <f>VLOOKUP(E670,Rates2,5)*VLOOKUP(E670,Mort_Imp_Retirees,C670-'Mort Imp Cume'!$C$4+2)</f>
        <v>2.7679916611045182E-2</v>
      </c>
      <c r="W670" s="15">
        <f t="shared" si="828"/>
        <v>0.97232008338895481</v>
      </c>
      <c r="X670" s="121">
        <f>VLOOKUP(F670,Rates2,6)*VLOOKUP(F670,Mort_Imp_Survivors,C670-'Mort Imp Cume'!$C$4+2)</f>
        <v>1.414446856682954E-2</v>
      </c>
      <c r="Y670" s="15">
        <f t="shared" si="829"/>
        <v>0.98585553143317051</v>
      </c>
      <c r="Z670" s="121">
        <f>VLOOKUP(F670,Rates2,7)*VLOOKUP(F670,Mort_Imp_Survivors,C670-'Mort Imp Cume'!$C$4+2)</f>
        <v>1.6254092237305996E-2</v>
      </c>
      <c r="AA670" s="15">
        <f t="shared" si="830"/>
        <v>0.98374590776269399</v>
      </c>
      <c r="AB670" s="68">
        <f>PRODUCT(W$4:W669)</f>
        <v>5.244360810192427E-2</v>
      </c>
      <c r="AC670" s="15">
        <f>PRODUCT(Y$4:Y669)</f>
        <v>0.30462733923310953</v>
      </c>
      <c r="AD670" s="15">
        <f>PRODUCT(AA$4:AA669)</f>
        <v>0.18573955968009648</v>
      </c>
      <c r="AE670" s="15">
        <f t="shared" si="819"/>
        <v>1.5975756795873135E-2</v>
      </c>
      <c r="AF670" s="15">
        <f t="shared" si="820"/>
        <v>3.6467851306051131E-2</v>
      </c>
      <c r="AG670" s="15">
        <f t="shared" si="821"/>
        <v>4.3595282418488194E-4</v>
      </c>
      <c r="AH670" s="15">
        <f t="shared" si="822"/>
        <v>0.23173851111548352</v>
      </c>
      <c r="AI670" s="15">
        <f t="shared" si="831"/>
        <v>0.71581788078259223</v>
      </c>
      <c r="AJ670" s="15">
        <f t="shared" si="832"/>
        <v>1.4516346990435974E-3</v>
      </c>
      <c r="AK670" s="15">
        <f t="shared" si="823"/>
        <v>3.9926677244375708E-3</v>
      </c>
      <c r="AL670">
        <f>IF(AL669&gt;0,AL669+1,IF(AND(B670="January",C670&gt;=Personal!$G$28,F670&lt;=100,AL669=0),1,0))</f>
        <v>343</v>
      </c>
      <c r="AM670">
        <f t="shared" si="833"/>
        <v>1</v>
      </c>
    </row>
    <row r="671" spans="1:39" x14ac:dyDescent="0.2">
      <c r="A671">
        <f t="shared" si="824"/>
        <v>667</v>
      </c>
      <c r="B671" t="str">
        <f t="shared" si="844"/>
        <v>August</v>
      </c>
      <c r="C671">
        <f t="shared" si="816"/>
        <v>2078</v>
      </c>
      <c r="D671">
        <f t="shared" si="846"/>
        <v>207808</v>
      </c>
      <c r="E671">
        <f t="shared" ref="E671:F671" si="861">E659+1</f>
        <v>97</v>
      </c>
      <c r="F671">
        <f t="shared" si="861"/>
        <v>95</v>
      </c>
      <c r="G671" s="11">
        <f>G670*IF($B671="January",(1+IF(C671&gt;Personal!$L$18+1,Calculations!$B$14,Calculations!$B$13)),1)</f>
        <v>5527.0372348262608</v>
      </c>
      <c r="H671" s="11">
        <f>IF(AND(Career!$F$15="Yes",$E671=62,$E670=61),G671,H670*IF($B671="January",(1+IF(C671&gt;Personal!$L$18+1,Calculations!$C$14,Calculations!$C$13)),1))</f>
        <v>3921.647736167974</v>
      </c>
      <c r="I671" s="11">
        <f>H671*(1-'Retiree Assumptions'!$F$8)</f>
        <v>3451.0500078278174</v>
      </c>
      <c r="J671" s="11"/>
      <c r="K671">
        <f>IF(OR(AND(L672=0,L671&gt;0,S671=0,S670&gt;0),AND(L671=0,L670&gt;0,S671&gt;0,S670&gt;0),AND(L660=0,L659&gt;0,S659=0),AND(B671="February",C671&gt;=Personal!$G$28,C671&lt;=Personal!$G$28+5,L670&gt;0),AND(B671="February",MOD(C671-Personal!$G$28,5)=0,L670&gt;0)),K670+1,K670)</f>
        <v>10</v>
      </c>
      <c r="L671">
        <f>IF(AND(C671&gt;=Personal!$G$28,MAX(L$5:L670)&lt;$AO$8,OR(S670&gt;0,S671&gt;0)),L670+1,0)</f>
        <v>0</v>
      </c>
      <c r="M671" t="str">
        <f>IF(AND(C671&gt;=Personal!$G$28,MAX(L$5:L670)&lt;$AO$8,OR(S670&gt;0,S671&gt;0)),L670+1,"")</f>
        <v/>
      </c>
      <c r="N671">
        <f t="shared" si="826"/>
        <v>2078</v>
      </c>
      <c r="O671">
        <f t="shared" si="827"/>
        <v>95</v>
      </c>
      <c r="P671" s="11">
        <f t="shared" si="835"/>
        <v>41412.600093933812</v>
      </c>
      <c r="Q671" s="11">
        <f>$AD671*I671/(Calculations!$C$18^(A671-1+Calculations!$B$1/30))</f>
        <v>92.180692520857448</v>
      </c>
      <c r="R671" s="11">
        <f>IF(Q671=0,0,SUM(Q671:Q$1071)*I671/Q671)</f>
        <v>141156.66475528601</v>
      </c>
      <c r="S671" s="11">
        <f>IF(S670&gt;0,MAX((S670+I671/2)*(Calculations!$C$18-1)+S670-I671,0),IF(AND(Personal!$G$28=Valuation!C671,Personal!$G$28&gt;Valuation!C670),Personal!$G$26,0))</f>
        <v>0</v>
      </c>
      <c r="T671">
        <f t="shared" si="818"/>
        <v>2</v>
      </c>
      <c r="U671" s="11"/>
      <c r="V671" s="121">
        <f>VLOOKUP(E671,Rates2,5)*VLOOKUP(E671,Mort_Imp_Retirees,C671-'Mort Imp Cume'!$C$4+2)</f>
        <v>2.7679916611045182E-2</v>
      </c>
      <c r="W671" s="15">
        <f t="shared" si="828"/>
        <v>0.97232008338895481</v>
      </c>
      <c r="X671" s="121">
        <f>VLOOKUP(F671,Rates2,6)*VLOOKUP(F671,Mort_Imp_Survivors,C671-'Mort Imp Cume'!$C$4+2)</f>
        <v>1.414446856682954E-2</v>
      </c>
      <c r="Y671" s="15">
        <f t="shared" si="829"/>
        <v>0.98585553143317051</v>
      </c>
      <c r="Z671" s="121">
        <f>VLOOKUP(F671,Rates2,7)*VLOOKUP(F671,Mort_Imp_Survivors,C671-'Mort Imp Cume'!$C$4+2)</f>
        <v>1.6254092237305996E-2</v>
      </c>
      <c r="AA671" s="15">
        <f t="shared" si="830"/>
        <v>0.98374590776269399</v>
      </c>
      <c r="AB671" s="68">
        <f>PRODUCT(W$4:W670)</f>
        <v>5.0991973402880676E-2</v>
      </c>
      <c r="AC671" s="15">
        <f>PRODUCT(Y$4:Y670)</f>
        <v>0.30031854740872993</v>
      </c>
      <c r="AD671" s="15">
        <f>PRODUCT(AA$4:AA670)</f>
        <v>0.18272053174493957</v>
      </c>
      <c r="AE671" s="15">
        <f t="shared" si="819"/>
        <v>1.5313835381857715E-2</v>
      </c>
      <c r="AF671" s="15">
        <f t="shared" si="820"/>
        <v>3.5678138021022959E-2</v>
      </c>
      <c r="AG671" s="15">
        <f t="shared" si="821"/>
        <v>4.1789004859837475E-4</v>
      </c>
      <c r="AH671" s="15">
        <f t="shared" si="822"/>
        <v>0.22840776480506136</v>
      </c>
      <c r="AI671" s="15">
        <f t="shared" si="831"/>
        <v>0.72060026179205794</v>
      </c>
      <c r="AJ671" s="15">
        <f t="shared" si="832"/>
        <v>1.4114535716243709E-3</v>
      </c>
      <c r="AK671" s="15">
        <f t="shared" si="823"/>
        <v>3.92916694005465E-3</v>
      </c>
      <c r="AL671">
        <f>IF(AL670&gt;0,AL670+1,IF(AND(B671="January",C671&gt;=Personal!$G$28,F671&lt;=100,AL670=0),1,0))</f>
        <v>344</v>
      </c>
      <c r="AM671">
        <f t="shared" si="833"/>
        <v>1</v>
      </c>
    </row>
    <row r="672" spans="1:39" x14ac:dyDescent="0.2">
      <c r="A672">
        <f t="shared" si="824"/>
        <v>668</v>
      </c>
      <c r="B672" t="str">
        <f t="shared" si="844"/>
        <v>September</v>
      </c>
      <c r="C672">
        <f t="shared" si="816"/>
        <v>2078</v>
      </c>
      <c r="D672">
        <f t="shared" si="846"/>
        <v>207809</v>
      </c>
      <c r="E672">
        <f t="shared" ref="E672:F672" si="862">E660+1</f>
        <v>97</v>
      </c>
      <c r="F672">
        <f t="shared" si="862"/>
        <v>95</v>
      </c>
      <c r="G672" s="11">
        <f>G671*IF($B672="January",(1+IF(C672&gt;Personal!$L$18+1,Calculations!$B$14,Calculations!$B$13)),1)</f>
        <v>5527.0372348262608</v>
      </c>
      <c r="H672" s="11">
        <f>IF(AND(Career!$F$15="Yes",$E672=62,$E671=61),G672,H671*IF($B672="January",(1+IF(C672&gt;Personal!$L$18+1,Calculations!$C$14,Calculations!$C$13)),1))</f>
        <v>3921.647736167974</v>
      </c>
      <c r="I672" s="11">
        <f>H672*(1-'Retiree Assumptions'!$F$8)</f>
        <v>3451.0500078278174</v>
      </c>
      <c r="J672" s="11"/>
      <c r="K672">
        <f>IF(OR(AND(L673=0,L672&gt;0,S672=0,S671&gt;0),AND(L672=0,L671&gt;0,S672&gt;0,S671&gt;0),AND(L661=0,L660&gt;0,S660=0),AND(B672="February",C672&gt;=Personal!$G$28,C672&lt;=Personal!$G$28+5,L671&gt;0),AND(B672="February",MOD(C672-Personal!$G$28,5)=0,L671&gt;0)),K671+1,K671)</f>
        <v>10</v>
      </c>
      <c r="L672">
        <f>IF(AND(C672&gt;=Personal!$G$28,MAX(L$5:L671)&lt;$AO$8,OR(S671&gt;0,S672&gt;0)),L671+1,0)</f>
        <v>0</v>
      </c>
      <c r="M672" t="str">
        <f>IF(AND(C672&gt;=Personal!$G$28,MAX(L$5:L671)&lt;$AO$8,OR(S671&gt;0,S672&gt;0)),L671+1,"")</f>
        <v/>
      </c>
      <c r="N672">
        <f t="shared" si="826"/>
        <v>2078</v>
      </c>
      <c r="O672">
        <f t="shared" si="827"/>
        <v>95</v>
      </c>
      <c r="P672" s="11">
        <f t="shared" si="835"/>
        <v>41412.600093933812</v>
      </c>
      <c r="Q672" s="11">
        <f>$AD672*I672/(Calculations!$C$18^(A672-1+Calculations!$B$1/30))</f>
        <v>90.421328455158005</v>
      </c>
      <c r="R672" s="11">
        <f>IF(Q672=0,0,SUM(Q672:Q$1071)*I672/Q672)</f>
        <v>140385.00814247871</v>
      </c>
      <c r="S672" s="11">
        <f>IF(S671&gt;0,MAX((S671+I672/2)*(Calculations!$C$18-1)+S671-I672,0),IF(AND(Personal!$G$28=Valuation!C672,Personal!$G$28&gt;Valuation!C671),Personal!$G$26,0))</f>
        <v>0</v>
      </c>
      <c r="T672">
        <f t="shared" si="818"/>
        <v>2</v>
      </c>
      <c r="U672" s="11"/>
      <c r="V672" s="121">
        <f>VLOOKUP(E672,Rates2,5)*VLOOKUP(E672,Mort_Imp_Retirees,C672-'Mort Imp Cume'!$C$4+2)</f>
        <v>2.7679916611045182E-2</v>
      </c>
      <c r="W672" s="15">
        <f t="shared" si="828"/>
        <v>0.97232008338895481</v>
      </c>
      <c r="X672" s="121">
        <f>VLOOKUP(F672,Rates2,6)*VLOOKUP(F672,Mort_Imp_Survivors,C672-'Mort Imp Cume'!$C$4+2)</f>
        <v>1.414446856682954E-2</v>
      </c>
      <c r="Y672" s="15">
        <f t="shared" si="829"/>
        <v>0.98585553143317051</v>
      </c>
      <c r="Z672" s="121">
        <f>VLOOKUP(F672,Rates2,7)*VLOOKUP(F672,Mort_Imp_Survivors,C672-'Mort Imp Cume'!$C$4+2)</f>
        <v>1.6254092237305996E-2</v>
      </c>
      <c r="AA672" s="15">
        <f t="shared" si="830"/>
        <v>0.98374590776269399</v>
      </c>
      <c r="AB672" s="68">
        <f>PRODUCT(W$4:W671)</f>
        <v>4.9580519831256303E-2</v>
      </c>
      <c r="AC672" s="15">
        <f>PRODUCT(Y$4:Y671)</f>
        <v>0.29607070115487127</v>
      </c>
      <c r="AD672" s="15">
        <f>PRODUCT(AA$4:AA671)</f>
        <v>0.17975057536830771</v>
      </c>
      <c r="AE672" s="15">
        <f t="shared" si="819"/>
        <v>1.4679339270063053E-2</v>
      </c>
      <c r="AF672" s="15">
        <f t="shared" si="820"/>
        <v>3.4901180561193249E-2</v>
      </c>
      <c r="AG672" s="15">
        <f t="shared" si="821"/>
        <v>4.005756655988374E-4</v>
      </c>
      <c r="AH672" s="15">
        <f t="shared" si="822"/>
        <v>0.22511309397680138</v>
      </c>
      <c r="AI672" s="15">
        <f t="shared" si="831"/>
        <v>0.72530638619194232</v>
      </c>
      <c r="AJ672" s="15">
        <f t="shared" si="832"/>
        <v>1.3723846544614463E-3</v>
      </c>
      <c r="AK672" s="15">
        <f t="shared" si="823"/>
        <v>3.8666404462114955E-3</v>
      </c>
      <c r="AL672">
        <f>IF(AL671&gt;0,AL671+1,IF(AND(B672="January",C672&gt;=Personal!$G$28,F672&lt;=100,AL671=0),1,0))</f>
        <v>345</v>
      </c>
      <c r="AM672">
        <f t="shared" si="833"/>
        <v>1</v>
      </c>
    </row>
    <row r="673" spans="1:39" x14ac:dyDescent="0.2">
      <c r="A673">
        <f t="shared" si="824"/>
        <v>669</v>
      </c>
      <c r="B673" t="str">
        <f t="shared" si="844"/>
        <v>October</v>
      </c>
      <c r="C673">
        <f t="shared" si="816"/>
        <v>2078</v>
      </c>
      <c r="D673">
        <f t="shared" si="846"/>
        <v>207810</v>
      </c>
      <c r="E673">
        <f t="shared" ref="E673:F673" si="863">E661+1</f>
        <v>97</v>
      </c>
      <c r="F673">
        <f t="shared" si="863"/>
        <v>95</v>
      </c>
      <c r="G673" s="11">
        <f>G672*IF($B673="January",(1+IF(C673&gt;Personal!$L$18+1,Calculations!$B$14,Calculations!$B$13)),1)</f>
        <v>5527.0372348262608</v>
      </c>
      <c r="H673" s="11">
        <f>IF(AND(Career!$F$15="Yes",$E673=62,$E672=61),G673,H672*IF($B673="January",(1+IF(C673&gt;Personal!$L$18+1,Calculations!$C$14,Calculations!$C$13)),1))</f>
        <v>3921.647736167974</v>
      </c>
      <c r="I673" s="11">
        <f>H673*(1-'Retiree Assumptions'!$F$8)</f>
        <v>3451.0500078278174</v>
      </c>
      <c r="J673" s="11"/>
      <c r="K673">
        <f>IF(OR(AND(L674=0,L673&gt;0,S673=0,S672&gt;0),AND(L673=0,L672&gt;0,S673&gt;0,S672&gt;0),AND(L662=0,L661&gt;0,S661=0),AND(B673="February",C673&gt;=Personal!$G$28,C673&lt;=Personal!$G$28+5,L672&gt;0),AND(B673="February",MOD(C673-Personal!$G$28,5)=0,L672&gt;0)),K672+1,K672)</f>
        <v>10</v>
      </c>
      <c r="L673">
        <f>IF(AND(C673&gt;=Personal!$G$28,MAX(L$5:L672)&lt;$AO$8,OR(S672&gt;0,S673&gt;0)),L672+1,0)</f>
        <v>0</v>
      </c>
      <c r="M673" t="str">
        <f>IF(AND(C673&gt;=Personal!$G$28,MAX(L$5:L672)&lt;$AO$8,OR(S672&gt;0,S673&gt;0)),L672+1,"")</f>
        <v/>
      </c>
      <c r="N673">
        <f t="shared" si="826"/>
        <v>2078</v>
      </c>
      <c r="O673">
        <f t="shared" si="827"/>
        <v>95</v>
      </c>
      <c r="P673" s="11">
        <f t="shared" si="835"/>
        <v>41412.600093933812</v>
      </c>
      <c r="Q673" s="11">
        <f>$AD673*I673/(Calculations!$C$18^(A673-1+Calculations!$B$1/30))</f>
        <v>88.695543676303004</v>
      </c>
      <c r="R673" s="11">
        <f>IF(Q673=0,0,SUM(Q673:Q$1071)*I673/Q673)</f>
        <v>139598.33709735953</v>
      </c>
      <c r="S673" s="11">
        <f>IF(S672&gt;0,MAX((S672+I673/2)*(Calculations!$C$18-1)+S672-I673,0),IF(AND(Personal!$G$28=Valuation!C673,Personal!$G$28&gt;Valuation!C672),Personal!$G$26,0))</f>
        <v>0</v>
      </c>
      <c r="T673">
        <f t="shared" si="818"/>
        <v>2</v>
      </c>
      <c r="U673" s="11"/>
      <c r="V673" s="121">
        <f>VLOOKUP(E673,Rates2,5)*VLOOKUP(E673,Mort_Imp_Retirees,C673-'Mort Imp Cume'!$C$4+2)</f>
        <v>2.7679916611045182E-2</v>
      </c>
      <c r="W673" s="15">
        <f t="shared" si="828"/>
        <v>0.97232008338895481</v>
      </c>
      <c r="X673" s="121">
        <f>VLOOKUP(F673,Rates2,6)*VLOOKUP(F673,Mort_Imp_Survivors,C673-'Mort Imp Cume'!$C$4+2)</f>
        <v>1.414446856682954E-2</v>
      </c>
      <c r="Y673" s="15">
        <f t="shared" si="829"/>
        <v>0.98585553143317051</v>
      </c>
      <c r="Z673" s="121">
        <f>VLOOKUP(F673,Rates2,7)*VLOOKUP(F673,Mort_Imp_Survivors,C673-'Mort Imp Cume'!$C$4+2)</f>
        <v>1.6254092237305996E-2</v>
      </c>
      <c r="AA673" s="15">
        <f t="shared" si="830"/>
        <v>0.98374590776269399</v>
      </c>
      <c r="AB673" s="68">
        <f>PRODUCT(W$4:W672)</f>
        <v>4.8208135176794856E-2</v>
      </c>
      <c r="AC673" s="15">
        <f>PRODUCT(Y$4:Y672)</f>
        <v>0.29188293842882701</v>
      </c>
      <c r="AD673" s="15">
        <f>PRODUCT(AA$4:AA672)</f>
        <v>0.17682889293656243</v>
      </c>
      <c r="AE673" s="15">
        <f t="shared" si="819"/>
        <v>1.4071132151576982E-2</v>
      </c>
      <c r="AF673" s="15">
        <f t="shared" si="820"/>
        <v>3.4137003025217869E-2</v>
      </c>
      <c r="AG673" s="15">
        <f t="shared" si="821"/>
        <v>3.8397866713540024E-4</v>
      </c>
      <c r="AH673" s="15">
        <f t="shared" si="822"/>
        <v>0.22185466064907594</v>
      </c>
      <c r="AI673" s="15">
        <f t="shared" si="831"/>
        <v>0.72993720417412922</v>
      </c>
      <c r="AJ673" s="15">
        <f t="shared" si="832"/>
        <v>1.3343971616676755E-3</v>
      </c>
      <c r="AK673" s="15">
        <f t="shared" si="823"/>
        <v>3.8050748038839866E-3</v>
      </c>
      <c r="AL673">
        <f>IF(AL672&gt;0,AL672+1,IF(AND(B673="January",C673&gt;=Personal!$G$28,F673&lt;=100,AL672=0),1,0))</f>
        <v>346</v>
      </c>
      <c r="AM673">
        <f t="shared" si="833"/>
        <v>1</v>
      </c>
    </row>
    <row r="674" spans="1:39" x14ac:dyDescent="0.2">
      <c r="A674">
        <f t="shared" si="824"/>
        <v>670</v>
      </c>
      <c r="B674" t="str">
        <f t="shared" si="844"/>
        <v>November</v>
      </c>
      <c r="C674">
        <f t="shared" si="816"/>
        <v>2078</v>
      </c>
      <c r="D674">
        <f t="shared" si="846"/>
        <v>207811</v>
      </c>
      <c r="E674">
        <f t="shared" ref="E674:F674" si="864">E662+1</f>
        <v>97</v>
      </c>
      <c r="F674">
        <f t="shared" si="864"/>
        <v>95</v>
      </c>
      <c r="G674" s="11">
        <f>G673*IF($B674="January",(1+IF(C674&gt;Personal!$L$18+1,Calculations!$B$14,Calculations!$B$13)),1)</f>
        <v>5527.0372348262608</v>
      </c>
      <c r="H674" s="11">
        <f>IF(AND(Career!$F$15="Yes",$E674=62,$E673=61),G674,H673*IF($B674="January",(1+IF(C674&gt;Personal!$L$18+1,Calculations!$C$14,Calculations!$C$13)),1))</f>
        <v>3921.647736167974</v>
      </c>
      <c r="I674" s="11">
        <f>H674*(1-'Retiree Assumptions'!$F$8)</f>
        <v>3451.0500078278174</v>
      </c>
      <c r="J674" s="11"/>
      <c r="K674">
        <f>IF(OR(AND(L675=0,L674&gt;0,S674=0,S673&gt;0),AND(L674=0,L673&gt;0,S674&gt;0,S673&gt;0),AND(L663=0,L662&gt;0,S662=0),AND(B674="February",C674&gt;=Personal!$G$28,C674&lt;=Personal!$G$28+5,L673&gt;0),AND(B674="February",MOD(C674-Personal!$G$28,5)=0,L673&gt;0)),K673+1,K673)</f>
        <v>10</v>
      </c>
      <c r="L674">
        <f>IF(AND(C674&gt;=Personal!$G$28,MAX(L$5:L673)&lt;$AO$8,OR(S673&gt;0,S674&gt;0)),L673+1,0)</f>
        <v>0</v>
      </c>
      <c r="M674" t="str">
        <f>IF(AND(C674&gt;=Personal!$G$28,MAX(L$5:L673)&lt;$AO$8,OR(S673&gt;0,S674&gt;0)),L673+1,"")</f>
        <v/>
      </c>
      <c r="N674">
        <f t="shared" si="826"/>
        <v>2078</v>
      </c>
      <c r="O674">
        <f t="shared" si="827"/>
        <v>95</v>
      </c>
      <c r="P674" s="11">
        <f t="shared" si="835"/>
        <v>41412.600093933812</v>
      </c>
      <c r="Q674" s="11">
        <f>$AD674*I674/(Calculations!$C$18^(A674-1+Calculations!$B$1/30))</f>
        <v>87.002697288796696</v>
      </c>
      <c r="R674" s="11">
        <f>IF(Q674=0,0,SUM(Q674:Q$1071)*I674/Q674)</f>
        <v>138796.3594780952</v>
      </c>
      <c r="S674" s="11">
        <f>IF(S673&gt;0,MAX((S673+I674/2)*(Calculations!$C$18-1)+S673-I674,0),IF(AND(Personal!$G$28=Valuation!C674,Personal!$G$28&gt;Valuation!C673),Personal!$G$26,0))</f>
        <v>0</v>
      </c>
      <c r="T674">
        <f t="shared" si="818"/>
        <v>2</v>
      </c>
      <c r="U674" s="11"/>
      <c r="V674" s="121">
        <f>VLOOKUP(E674,Rates2,5)*VLOOKUP(E674,Mort_Imp_Retirees,C674-'Mort Imp Cume'!$C$4+2)</f>
        <v>2.7679916611045182E-2</v>
      </c>
      <c r="W674" s="15">
        <f t="shared" si="828"/>
        <v>0.97232008338895481</v>
      </c>
      <c r="X674" s="121">
        <f>VLOOKUP(F674,Rates2,6)*VLOOKUP(F674,Mort_Imp_Survivors,C674-'Mort Imp Cume'!$C$4+2)</f>
        <v>1.414446856682954E-2</v>
      </c>
      <c r="Y674" s="15">
        <f t="shared" si="829"/>
        <v>0.98585553143317051</v>
      </c>
      <c r="Z674" s="121">
        <f>VLOOKUP(F674,Rates2,7)*VLOOKUP(F674,Mort_Imp_Survivors,C674-'Mort Imp Cume'!$C$4+2)</f>
        <v>1.6254092237305996E-2</v>
      </c>
      <c r="AA674" s="15">
        <f t="shared" si="830"/>
        <v>0.98374590776269399</v>
      </c>
      <c r="AB674" s="68">
        <f>PRODUCT(W$4:W673)</f>
        <v>4.6873738015127182E-2</v>
      </c>
      <c r="AC674" s="15">
        <f>PRODUCT(Y$4:Y673)</f>
        <v>0.28775440938102664</v>
      </c>
      <c r="AD674" s="15">
        <f>PRODUCT(AA$4:AA673)</f>
        <v>0.17395469980055084</v>
      </c>
      <c r="AE674" s="15">
        <f t="shared" si="819"/>
        <v>1.3488124798023899E-2</v>
      </c>
      <c r="AF674" s="15">
        <f t="shared" si="820"/>
        <v>3.3385613217103281E-2</v>
      </c>
      <c r="AG674" s="15">
        <f t="shared" si="821"/>
        <v>3.6806932990965607E-4</v>
      </c>
      <c r="AH674" s="15">
        <f t="shared" si="822"/>
        <v>0.21863259319874503</v>
      </c>
      <c r="AI674" s="15">
        <f t="shared" si="831"/>
        <v>0.73449366878612776</v>
      </c>
      <c r="AJ674" s="15">
        <f t="shared" si="832"/>
        <v>1.2974611595066988E-3</v>
      </c>
      <c r="AK674" s="15">
        <f t="shared" si="823"/>
        <v>3.7444566931649245E-3</v>
      </c>
      <c r="AL674">
        <f>IF(AL673&gt;0,AL673+1,IF(AND(B674="January",C674&gt;=Personal!$G$28,F674&lt;=100,AL673=0),1,0))</f>
        <v>347</v>
      </c>
      <c r="AM674">
        <f t="shared" si="833"/>
        <v>1</v>
      </c>
    </row>
    <row r="675" spans="1:39" x14ac:dyDescent="0.2">
      <c r="A675">
        <f t="shared" si="824"/>
        <v>671</v>
      </c>
      <c r="B675" t="str">
        <f t="shared" si="844"/>
        <v>December</v>
      </c>
      <c r="C675">
        <f t="shared" si="816"/>
        <v>2078</v>
      </c>
      <c r="D675">
        <f t="shared" si="846"/>
        <v>207812</v>
      </c>
      <c r="E675">
        <f t="shared" ref="E675:F675" si="865">E663+1</f>
        <v>97</v>
      </c>
      <c r="F675">
        <f t="shared" si="865"/>
        <v>95</v>
      </c>
      <c r="G675" s="11">
        <f>G674*IF($B675="January",(1+IF(C675&gt;Personal!$L$18+1,Calculations!$B$14,Calculations!$B$13)),1)</f>
        <v>5527.0372348262608</v>
      </c>
      <c r="H675" s="11">
        <f>IF(AND(Career!$F$15="Yes",$E675=62,$E674=61),G675,H674*IF($B675="January",(1+IF(C675&gt;Personal!$L$18+1,Calculations!$C$14,Calculations!$C$13)),1))</f>
        <v>3921.647736167974</v>
      </c>
      <c r="I675" s="11">
        <f>H675*(1-'Retiree Assumptions'!$F$8)</f>
        <v>3451.0500078278174</v>
      </c>
      <c r="J675" s="11"/>
      <c r="K675">
        <f>IF(OR(AND(L676=0,L675&gt;0,S675=0,S674&gt;0),AND(L675=0,L674&gt;0,S675&gt;0,S674&gt;0),AND(L664=0,L663&gt;0,S663=0),AND(B675="February",C675&gt;=Personal!$G$28,C675&lt;=Personal!$G$28+5,L674&gt;0),AND(B675="February",MOD(C675-Personal!$G$28,5)=0,L674&gt;0)),K674+1,K674)</f>
        <v>10</v>
      </c>
      <c r="L675">
        <f>IF(AND(C675&gt;=Personal!$G$28,MAX(L$5:L674)&lt;$AO$8,OR(S674&gt;0,S675&gt;0)),L674+1,0)</f>
        <v>0</v>
      </c>
      <c r="M675" t="str">
        <f>IF(AND(C675&gt;=Personal!$G$28,MAX(L$5:L674)&lt;$AO$8,OR(S674&gt;0,S675&gt;0)),L674+1,"")</f>
        <v/>
      </c>
      <c r="N675">
        <f t="shared" si="826"/>
        <v>2078</v>
      </c>
      <c r="O675">
        <f t="shared" si="827"/>
        <v>95</v>
      </c>
      <c r="P675" s="11">
        <f t="shared" si="835"/>
        <v>41412.600093933812</v>
      </c>
      <c r="Q675" s="11">
        <f>$AD675*I675/(Calculations!$C$18^(A675-1+Calculations!$B$1/30))</f>
        <v>85.342160629298291</v>
      </c>
      <c r="R675" s="11">
        <f>IF(Q675=0,0,SUM(Q675:Q$1071)*I675/Q675)</f>
        <v>137978.77745853135</v>
      </c>
      <c r="S675" s="11">
        <f>IF(S674&gt;0,MAX((S674+I675/2)*(Calculations!$C$18-1)+S674-I675,0),IF(AND(Personal!$G$28=Valuation!C675,Personal!$G$28&gt;Valuation!C674),Personal!$G$26,0))</f>
        <v>0</v>
      </c>
      <c r="T675">
        <f t="shared" si="818"/>
        <v>2</v>
      </c>
      <c r="U675" s="11"/>
      <c r="V675" s="121">
        <f>VLOOKUP(E675,Rates2,5)*VLOOKUP(E675,Mort_Imp_Retirees,C675-'Mort Imp Cume'!$C$4+2)</f>
        <v>2.7679916611045182E-2</v>
      </c>
      <c r="W675" s="15">
        <f t="shared" si="828"/>
        <v>0.97232008338895481</v>
      </c>
      <c r="X675" s="121">
        <f>VLOOKUP(F675,Rates2,6)*VLOOKUP(F675,Mort_Imp_Survivors,C675-'Mort Imp Cume'!$C$4+2)</f>
        <v>1.414446856682954E-2</v>
      </c>
      <c r="Y675" s="15">
        <f t="shared" si="829"/>
        <v>0.98585553143317051</v>
      </c>
      <c r="Z675" s="121">
        <f>VLOOKUP(F675,Rates2,7)*VLOOKUP(F675,Mort_Imp_Survivors,C675-'Mort Imp Cume'!$C$4+2)</f>
        <v>1.6254092237305996E-2</v>
      </c>
      <c r="AA675" s="15">
        <f t="shared" si="830"/>
        <v>0.98374590776269399</v>
      </c>
      <c r="AB675" s="68">
        <f>PRODUCT(W$4:W674)</f>
        <v>4.5576276855620483E-2</v>
      </c>
      <c r="AC675" s="15">
        <f>PRODUCT(Y$4:Y674)</f>
        <v>0.28368427618257014</v>
      </c>
      <c r="AD675" s="15">
        <f>PRODUCT(AA$4:AA674)</f>
        <v>0.17112722406487982</v>
      </c>
      <c r="AE675" s="15">
        <f t="shared" si="819"/>
        <v>1.292927311088312E-2</v>
      </c>
      <c r="AF675" s="15">
        <f t="shared" si="820"/>
        <v>3.2647003744737363E-2</v>
      </c>
      <c r="AG675" s="15">
        <f t="shared" si="821"/>
        <v>3.528191621446808E-4</v>
      </c>
      <c r="AH675" s="15">
        <f t="shared" si="822"/>
        <v>0.21544698819272087</v>
      </c>
      <c r="AI675" s="15">
        <f t="shared" si="831"/>
        <v>0.73897673495165861</v>
      </c>
      <c r="AJ675" s="15">
        <f t="shared" si="832"/>
        <v>1.2615475428054835E-3</v>
      </c>
      <c r="AK675" s="15">
        <f t="shared" si="823"/>
        <v>3.6847729154431018E-3</v>
      </c>
      <c r="AL675">
        <f>IF(AL674&gt;0,AL674+1,IF(AND(B675="January",C675&gt;=Personal!$G$28,F675&lt;=100,AL674=0),1,0))</f>
        <v>348</v>
      </c>
      <c r="AM675">
        <f t="shared" si="833"/>
        <v>1</v>
      </c>
    </row>
    <row r="676" spans="1:39" x14ac:dyDescent="0.2">
      <c r="A676">
        <f t="shared" si="824"/>
        <v>672</v>
      </c>
      <c r="B676" t="str">
        <f t="shared" si="844"/>
        <v>January</v>
      </c>
      <c r="C676">
        <f t="shared" si="816"/>
        <v>2079</v>
      </c>
      <c r="D676">
        <f t="shared" si="846"/>
        <v>207901</v>
      </c>
      <c r="E676">
        <f t="shared" ref="E676:F676" si="866">E664+1</f>
        <v>98</v>
      </c>
      <c r="F676">
        <f t="shared" si="866"/>
        <v>96</v>
      </c>
      <c r="G676" s="11">
        <f>G675*IF($B676="January",(1+IF(C676&gt;Personal!$L$18+1,Calculations!$B$14,Calculations!$B$13)),1)</f>
        <v>5665.2131656969168</v>
      </c>
      <c r="H676" s="11">
        <f>IF(AND(Career!$F$15="Yes",$E676=62,$E675=61),G676,H675*IF($B676="January",(1+IF(C676&gt;Personal!$L$18+1,Calculations!$C$14,Calculations!$C$13)),1))</f>
        <v>3980.4724522104934</v>
      </c>
      <c r="I676" s="11">
        <f>H676*(1-'Retiree Assumptions'!$F$8)</f>
        <v>3502.8157579452341</v>
      </c>
      <c r="J676" s="11"/>
      <c r="K676">
        <f>IF(OR(AND(L677=0,L676&gt;0,S676=0,S675&gt;0),AND(L676=0,L675&gt;0,S676&gt;0,S675&gt;0),AND(L665=0,L664&gt;0,S664=0),AND(B676="February",C676&gt;=Personal!$G$28,C676&lt;=Personal!$G$28+5,L675&gt;0),AND(B676="February",MOD(C676-Personal!$G$28,5)=0,L675&gt;0)),K675+1,K675)</f>
        <v>10</v>
      </c>
      <c r="L676">
        <f>IF(AND(C676&gt;=Personal!$G$28,MAX(L$5:L675)&lt;$AO$8,OR(S675&gt;0,S676&gt;0)),L675+1,0)</f>
        <v>0</v>
      </c>
      <c r="M676" t="str">
        <f>IF(AND(C676&gt;=Personal!$G$28,MAX(L$5:L675)&lt;$AO$8,OR(S675&gt;0,S676&gt;0)),L675+1,"")</f>
        <v/>
      </c>
      <c r="N676">
        <f t="shared" si="826"/>
        <v>2079</v>
      </c>
      <c r="O676">
        <f t="shared" si="827"/>
        <v>96</v>
      </c>
      <c r="P676" s="11">
        <f t="shared" si="835"/>
        <v>42033.789095342807</v>
      </c>
      <c r="Q676" s="11">
        <f>$AD676*I676/(Calculations!$C$18^(A676-1+Calculations!$B$1/30))</f>
        <v>84.969016788655793</v>
      </c>
      <c r="R676" s="11">
        <f>IF(Q676=0,0,SUM(Q676:Q$1071)*I676/Q676)</f>
        <v>137145.28741759065</v>
      </c>
      <c r="S676" s="11">
        <f>IF(S675&gt;0,MAX((S675+I676/2)*(Calculations!$C$18-1)+S675-I676,0),IF(AND(Personal!$G$28=Valuation!C676,Personal!$G$28&gt;Valuation!C675),Personal!$G$26,0))</f>
        <v>0</v>
      </c>
      <c r="T676">
        <f t="shared" si="818"/>
        <v>2</v>
      </c>
      <c r="U676" s="11"/>
      <c r="V676" s="121">
        <f>VLOOKUP(E676,Rates2,5)*VLOOKUP(E676,Mort_Imp_Retirees,C676-'Mort Imp Cume'!$C$4+2)</f>
        <v>3.0143857018222239E-2</v>
      </c>
      <c r="W676" s="15">
        <f t="shared" si="828"/>
        <v>0.9698561429817778</v>
      </c>
      <c r="X676" s="121">
        <f>VLOOKUP(F676,Rates2,6)*VLOOKUP(F676,Mort_Imp_Survivors,C676-'Mort Imp Cume'!$C$4+2)</f>
        <v>1.5646534000911264E-2</v>
      </c>
      <c r="Y676" s="15">
        <f t="shared" si="829"/>
        <v>0.98435346599908868</v>
      </c>
      <c r="Z676" s="121">
        <f>VLOOKUP(F676,Rates2,7)*VLOOKUP(F676,Mort_Imp_Survivors,C676-'Mort Imp Cume'!$C$4+2)</f>
        <v>1.8176019301963393E-2</v>
      </c>
      <c r="AA676" s="15">
        <f t="shared" si="830"/>
        <v>0.98182398069803656</v>
      </c>
      <c r="AB676" s="68">
        <f>PRODUCT(W$4:W675)</f>
        <v>4.4314729312815E-2</v>
      </c>
      <c r="AC676" s="15">
        <f>PRODUCT(Y$4:Y675)</f>
        <v>0.27967171285520198</v>
      </c>
      <c r="AD676" s="15">
        <f>PRODUCT(AA$4:AA675)</f>
        <v>0.16834570638061513</v>
      </c>
      <c r="AE676" s="15">
        <f t="shared" si="819"/>
        <v>1.2393576251629599E-2</v>
      </c>
      <c r="AF676" s="15">
        <f t="shared" si="820"/>
        <v>3.1921153061185405E-2</v>
      </c>
      <c r="AG676" s="15">
        <f t="shared" si="821"/>
        <v>3.6774479885590594E-4</v>
      </c>
      <c r="AH676" s="15">
        <f t="shared" si="822"/>
        <v>0.21229791213653129</v>
      </c>
      <c r="AI676" s="15">
        <f t="shared" si="831"/>
        <v>0.74338735855065374</v>
      </c>
      <c r="AJ676" s="15">
        <f t="shared" si="832"/>
        <v>1.3358168642067173E-3</v>
      </c>
      <c r="AK676" s="15">
        <f t="shared" si="823"/>
        <v>4.0526474609741299E-3</v>
      </c>
      <c r="AL676">
        <f>IF(AL675&gt;0,AL675+1,IF(AND(B676="January",C676&gt;=Personal!$G$28,F676&lt;=100,AL675=0),1,0))</f>
        <v>349</v>
      </c>
      <c r="AM676">
        <f t="shared" si="833"/>
        <v>1</v>
      </c>
    </row>
    <row r="677" spans="1:39" x14ac:dyDescent="0.2">
      <c r="A677">
        <f t="shared" si="824"/>
        <v>673</v>
      </c>
      <c r="B677" t="str">
        <f t="shared" si="844"/>
        <v>February</v>
      </c>
      <c r="C677">
        <f t="shared" si="816"/>
        <v>2079</v>
      </c>
      <c r="D677">
        <f t="shared" si="846"/>
        <v>207902</v>
      </c>
      <c r="E677">
        <f t="shared" ref="E677:F677" si="867">E665+1</f>
        <v>98</v>
      </c>
      <c r="F677">
        <f t="shared" si="867"/>
        <v>96</v>
      </c>
      <c r="G677" s="11">
        <f>G676*IF($B677="January",(1+IF(C677&gt;Personal!$L$18+1,Calculations!$B$14,Calculations!$B$13)),1)</f>
        <v>5665.2131656969168</v>
      </c>
      <c r="H677" s="11">
        <f>IF(AND(Career!$F$15="Yes",$E677=62,$E676=61),G677,H676*IF($B677="January",(1+IF(C677&gt;Personal!$L$18+1,Calculations!$C$14,Calculations!$C$13)),1))</f>
        <v>3980.4724522104934</v>
      </c>
      <c r="I677" s="11">
        <f>H677*(1-'Retiree Assumptions'!$F$8)</f>
        <v>3502.8157579452341</v>
      </c>
      <c r="J677" s="11"/>
      <c r="K677">
        <f>IF(OR(AND(L678=0,L677&gt;0,S677=0,S676&gt;0),AND(L677=0,L676&gt;0,S677&gt;0,S676&gt;0),AND(L666=0,L665&gt;0,S665=0),AND(B677="February",C677&gt;=Personal!$G$28,C677&lt;=Personal!$G$28+5,L676&gt;0),AND(B677="February",MOD(C677-Personal!$G$28,5)=0,L676&gt;0)),K676+1,K676)</f>
        <v>10</v>
      </c>
      <c r="L677">
        <f>IF(AND(C677&gt;=Personal!$G$28,MAX(L$5:L676)&lt;$AO$8,OR(S676&gt;0,S677&gt;0)),L676+1,0)</f>
        <v>0</v>
      </c>
      <c r="M677" t="str">
        <f>IF(AND(C677&gt;=Personal!$G$28,MAX(L$5:L676)&lt;$AO$8,OR(S676&gt;0,S677&gt;0)),L676+1,"")</f>
        <v/>
      </c>
      <c r="N677">
        <f t="shared" si="826"/>
        <v>2079</v>
      </c>
      <c r="O677">
        <f t="shared" si="827"/>
        <v>96</v>
      </c>
      <c r="P677" s="11">
        <f t="shared" si="835"/>
        <v>42033.789095342807</v>
      </c>
      <c r="Q677" s="11">
        <f>$AD677*I677/(Calculations!$C$18^(A677-1+Calculations!$B$1/30))</f>
        <v>83.184460886225722</v>
      </c>
      <c r="R677" s="11">
        <f>IF(Q677=0,0,SUM(Q677:Q$1071)*I677/Q677)</f>
        <v>136509.50306280327</v>
      </c>
      <c r="S677" s="11">
        <f>IF(S676&gt;0,MAX((S676+I677/2)*(Calculations!$C$18-1)+S676-I677,0),IF(AND(Personal!$G$28=Valuation!C677,Personal!$G$28&gt;Valuation!C676),Personal!$G$26,0))</f>
        <v>0</v>
      </c>
      <c r="T677">
        <f t="shared" si="818"/>
        <v>2</v>
      </c>
      <c r="U677" s="11"/>
      <c r="V677" s="121">
        <f>VLOOKUP(E677,Rates2,5)*VLOOKUP(E677,Mort_Imp_Retirees,C677-'Mort Imp Cume'!$C$4+2)</f>
        <v>3.0143857018222239E-2</v>
      </c>
      <c r="W677" s="15">
        <f t="shared" si="828"/>
        <v>0.9698561429817778</v>
      </c>
      <c r="X677" s="121">
        <f>VLOOKUP(F677,Rates2,6)*VLOOKUP(F677,Mort_Imp_Survivors,C677-'Mort Imp Cume'!$C$4+2)</f>
        <v>1.5646534000911264E-2</v>
      </c>
      <c r="Y677" s="15">
        <f t="shared" si="829"/>
        <v>0.98435346599908868</v>
      </c>
      <c r="Z677" s="121">
        <f>VLOOKUP(F677,Rates2,7)*VLOOKUP(F677,Mort_Imp_Survivors,C677-'Mort Imp Cume'!$C$4+2)</f>
        <v>1.8176019301963393E-2</v>
      </c>
      <c r="AA677" s="15">
        <f t="shared" si="830"/>
        <v>0.98182398069803656</v>
      </c>
      <c r="AB677" s="68">
        <f>PRODUCT(W$4:W676)</f>
        <v>4.2978912448608284E-2</v>
      </c>
      <c r="AC677" s="15">
        <f>PRODUCT(Y$4:Y676)</f>
        <v>0.27529581989091995</v>
      </c>
      <c r="AD677" s="15">
        <f>PRODUCT(AA$4:AA676)</f>
        <v>0.1652858515720384</v>
      </c>
      <c r="AE677" s="15">
        <f t="shared" si="819"/>
        <v>1.1831914940559683E-2</v>
      </c>
      <c r="AF677" s="15">
        <f t="shared" si="820"/>
        <v>3.1146997508048602E-2</v>
      </c>
      <c r="AG677" s="15">
        <f t="shared" si="821"/>
        <v>3.5107906640943857E-4</v>
      </c>
      <c r="AH677" s="15">
        <f t="shared" si="822"/>
        <v>0.20880692598662706</v>
      </c>
      <c r="AI677" s="15">
        <f t="shared" si="831"/>
        <v>0.74821416156476461</v>
      </c>
      <c r="AJ677" s="15">
        <f t="shared" si="832"/>
        <v>1.2955501916495399E-3</v>
      </c>
      <c r="AK677" s="15">
        <f t="shared" si="823"/>
        <v>3.9804071765299322E-3</v>
      </c>
      <c r="AL677">
        <f>IF(AL676&gt;0,AL676+1,IF(AND(B677="January",C677&gt;=Personal!$G$28,F677&lt;=100,AL676=0),1,0))</f>
        <v>350</v>
      </c>
      <c r="AM677">
        <f t="shared" si="833"/>
        <v>1</v>
      </c>
    </row>
    <row r="678" spans="1:39" x14ac:dyDescent="0.2">
      <c r="A678">
        <f t="shared" si="824"/>
        <v>674</v>
      </c>
      <c r="B678" t="str">
        <f t="shared" si="844"/>
        <v>March</v>
      </c>
      <c r="C678">
        <f t="shared" si="816"/>
        <v>2079</v>
      </c>
      <c r="D678">
        <f t="shared" si="846"/>
        <v>207903</v>
      </c>
      <c r="E678">
        <f t="shared" ref="E678:F678" si="868">E666+1</f>
        <v>98</v>
      </c>
      <c r="F678">
        <f t="shared" si="868"/>
        <v>96</v>
      </c>
      <c r="G678" s="11">
        <f>G677*IF($B678="January",(1+IF(C678&gt;Personal!$L$18+1,Calculations!$B$14,Calculations!$B$13)),1)</f>
        <v>5665.2131656969168</v>
      </c>
      <c r="H678" s="11">
        <f>IF(AND(Career!$F$15="Yes",$E678=62,$E677=61),G678,H677*IF($B678="January",(1+IF(C678&gt;Personal!$L$18+1,Calculations!$C$14,Calculations!$C$13)),1))</f>
        <v>3980.4724522104934</v>
      </c>
      <c r="I678" s="11">
        <f>H678*(1-'Retiree Assumptions'!$F$8)</f>
        <v>3502.8157579452341</v>
      </c>
      <c r="J678" s="11"/>
      <c r="K678">
        <f>IF(OR(AND(L679=0,L678&gt;0,S678=0,S677&gt;0),AND(L678=0,L677&gt;0,S678&gt;0,S677&gt;0),AND(L667=0,L666&gt;0,S666=0),AND(B678="February",C678&gt;=Personal!$G$28,C678&lt;=Personal!$G$28+5,L677&gt;0),AND(B678="February",MOD(C678-Personal!$G$28,5)=0,L677&gt;0)),K677+1,K677)</f>
        <v>10</v>
      </c>
      <c r="L678">
        <f>IF(AND(C678&gt;=Personal!$G$28,MAX(L$5:L677)&lt;$AO$8,OR(S677&gt;0,S678&gt;0)),L677+1,0)</f>
        <v>0</v>
      </c>
      <c r="M678" t="str">
        <f>IF(AND(C678&gt;=Personal!$G$28,MAX(L$5:L677)&lt;$AO$8,OR(S677&gt;0,S678&gt;0)),L677+1,"")</f>
        <v/>
      </c>
      <c r="N678">
        <f t="shared" si="826"/>
        <v>2079</v>
      </c>
      <c r="O678">
        <f t="shared" si="827"/>
        <v>96</v>
      </c>
      <c r="P678" s="11">
        <f t="shared" si="835"/>
        <v>42033.789095342807</v>
      </c>
      <c r="Q678" s="11">
        <f>$AD678*I678/(Calculations!$C$18^(A678-1+Calculations!$B$1/30))</f>
        <v>81.437384995796066</v>
      </c>
      <c r="R678" s="11">
        <f>IF(Q678=0,0,SUM(Q678:Q$1071)*I678/Q678)</f>
        <v>135860.07922882793</v>
      </c>
      <c r="S678" s="11">
        <f>IF(S677&gt;0,MAX((S677+I678/2)*(Calculations!$C$18-1)+S677-I678,0),IF(AND(Personal!$G$28=Valuation!C678,Personal!$G$28&gt;Valuation!C677),Personal!$G$26,0))</f>
        <v>0</v>
      </c>
      <c r="T678">
        <f t="shared" si="818"/>
        <v>2</v>
      </c>
      <c r="U678" s="11"/>
      <c r="V678" s="121">
        <f>VLOOKUP(E678,Rates2,5)*VLOOKUP(E678,Mort_Imp_Retirees,C678-'Mort Imp Cume'!$C$4+2)</f>
        <v>3.0143857018222239E-2</v>
      </c>
      <c r="W678" s="15">
        <f t="shared" si="828"/>
        <v>0.9698561429817778</v>
      </c>
      <c r="X678" s="121">
        <f>VLOOKUP(F678,Rates2,6)*VLOOKUP(F678,Mort_Imp_Survivors,C678-'Mort Imp Cume'!$C$4+2)</f>
        <v>1.5646534000911264E-2</v>
      </c>
      <c r="Y678" s="15">
        <f t="shared" si="829"/>
        <v>0.98435346599908868</v>
      </c>
      <c r="Z678" s="121">
        <f>VLOOKUP(F678,Rates2,7)*VLOOKUP(F678,Mort_Imp_Survivors,C678-'Mort Imp Cume'!$C$4+2)</f>
        <v>1.8176019301963393E-2</v>
      </c>
      <c r="AA678" s="15">
        <f t="shared" si="830"/>
        <v>0.98182398069803656</v>
      </c>
      <c r="AB678" s="68">
        <f>PRODUCT(W$4:W677)</f>
        <v>4.1683362256958748E-2</v>
      </c>
      <c r="AC678" s="15">
        <f>PRODUCT(Y$4:Y677)</f>
        <v>0.27098839448468792</v>
      </c>
      <c r="AD678" s="15">
        <f>PRODUCT(AA$4:AA677)</f>
        <v>0.16228161274352357</v>
      </c>
      <c r="AE678" s="15">
        <f t="shared" si="819"/>
        <v>1.1295707414736889E-2</v>
      </c>
      <c r="AF678" s="15">
        <f t="shared" si="820"/>
        <v>3.0387654842221858E-2</v>
      </c>
      <c r="AG678" s="15">
        <f t="shared" si="821"/>
        <v>3.3516860402754142E-4</v>
      </c>
      <c r="AH678" s="15">
        <f t="shared" si="822"/>
        <v>0.20536272633591993</v>
      </c>
      <c r="AI678" s="15">
        <f t="shared" si="831"/>
        <v>0.75295391140712142</v>
      </c>
      <c r="AJ678" s="15">
        <f t="shared" si="832"/>
        <v>1.2564973119125258E-3</v>
      </c>
      <c r="AK678" s="15">
        <f t="shared" si="823"/>
        <v>3.9094155479145326E-3</v>
      </c>
      <c r="AL678">
        <f>IF(AL677&gt;0,AL677+1,IF(AND(B678="January",C678&gt;=Personal!$G$28,F678&lt;=100,AL677=0),1,0))</f>
        <v>351</v>
      </c>
      <c r="AM678">
        <f t="shared" si="833"/>
        <v>1</v>
      </c>
    </row>
    <row r="679" spans="1:39" x14ac:dyDescent="0.2">
      <c r="A679">
        <f t="shared" si="824"/>
        <v>675</v>
      </c>
      <c r="B679" t="str">
        <f t="shared" si="844"/>
        <v>April</v>
      </c>
      <c r="C679">
        <f t="shared" si="816"/>
        <v>2079</v>
      </c>
      <c r="D679">
        <f t="shared" si="846"/>
        <v>207904</v>
      </c>
      <c r="E679">
        <f t="shared" ref="E679:F679" si="869">E667+1</f>
        <v>98</v>
      </c>
      <c r="F679">
        <f t="shared" si="869"/>
        <v>96</v>
      </c>
      <c r="G679" s="11">
        <f>G678*IF($B679="January",(1+IF(C679&gt;Personal!$L$18+1,Calculations!$B$14,Calculations!$B$13)),1)</f>
        <v>5665.2131656969168</v>
      </c>
      <c r="H679" s="11">
        <f>IF(AND(Career!$F$15="Yes",$E679=62,$E678=61),G679,H678*IF($B679="January",(1+IF(C679&gt;Personal!$L$18+1,Calculations!$C$14,Calculations!$C$13)),1))</f>
        <v>3980.4724522104934</v>
      </c>
      <c r="I679" s="11">
        <f>H679*(1-'Retiree Assumptions'!$F$8)</f>
        <v>3502.8157579452341</v>
      </c>
      <c r="J679" s="11"/>
      <c r="K679">
        <f>IF(OR(AND(L680=0,L679&gt;0,S679=0,S678&gt;0),AND(L679=0,L678&gt;0,S679&gt;0,S678&gt;0),AND(L668=0,L667&gt;0,S667=0),AND(B679="February",C679&gt;=Personal!$G$28,C679&lt;=Personal!$G$28+5,L678&gt;0),AND(B679="February",MOD(C679-Personal!$G$28,5)=0,L678&gt;0)),K678+1,K678)</f>
        <v>10</v>
      </c>
      <c r="L679">
        <f>IF(AND(C679&gt;=Personal!$G$28,MAX(L$5:L678)&lt;$AO$8,OR(S678&gt;0,S679&gt;0)),L678+1,0)</f>
        <v>0</v>
      </c>
      <c r="M679" t="str">
        <f>IF(AND(C679&gt;=Personal!$G$28,MAX(L$5:L678)&lt;$AO$8,OR(S678&gt;0,S679&gt;0)),L678+1,"")</f>
        <v/>
      </c>
      <c r="N679">
        <f t="shared" si="826"/>
        <v>2079</v>
      </c>
      <c r="O679">
        <f t="shared" si="827"/>
        <v>96</v>
      </c>
      <c r="P679" s="11">
        <f t="shared" si="835"/>
        <v>42033.789095342807</v>
      </c>
      <c r="Q679" s="11">
        <f>$AD679*I679/(Calculations!$C$18^(A679-1+Calculations!$B$1/30))</f>
        <v>79.727001946005146</v>
      </c>
      <c r="R679" s="11">
        <f>IF(Q679=0,0,SUM(Q679:Q$1071)*I679/Q679)</f>
        <v>135196.72330797309</v>
      </c>
      <c r="S679" s="11">
        <f>IF(S678&gt;0,MAX((S678+I679/2)*(Calculations!$C$18-1)+S678-I679,0),IF(AND(Personal!$G$28=Valuation!C679,Personal!$G$28&gt;Valuation!C678),Personal!$G$26,0))</f>
        <v>0</v>
      </c>
      <c r="T679">
        <f t="shared" si="818"/>
        <v>2</v>
      </c>
      <c r="U679" s="11"/>
      <c r="V679" s="121">
        <f>VLOOKUP(E679,Rates2,5)*VLOOKUP(E679,Mort_Imp_Retirees,C679-'Mort Imp Cume'!$C$4+2)</f>
        <v>3.0143857018222239E-2</v>
      </c>
      <c r="W679" s="15">
        <f t="shared" si="828"/>
        <v>0.9698561429817778</v>
      </c>
      <c r="X679" s="121">
        <f>VLOOKUP(F679,Rates2,6)*VLOOKUP(F679,Mort_Imp_Survivors,C679-'Mort Imp Cume'!$C$4+2)</f>
        <v>1.5646534000911264E-2</v>
      </c>
      <c r="Y679" s="15">
        <f t="shared" si="829"/>
        <v>0.98435346599908868</v>
      </c>
      <c r="Z679" s="121">
        <f>VLOOKUP(F679,Rates2,7)*VLOOKUP(F679,Mort_Imp_Survivors,C679-'Mort Imp Cume'!$C$4+2)</f>
        <v>1.8176019301963393E-2</v>
      </c>
      <c r="AA679" s="15">
        <f t="shared" si="830"/>
        <v>0.98182398069803656</v>
      </c>
      <c r="AB679" s="68">
        <f>PRODUCT(W$4:W678)</f>
        <v>4.0426864945046222E-2</v>
      </c>
      <c r="AC679" s="15">
        <f>PRODUCT(Y$4:Y678)</f>
        <v>0.2667483653565309</v>
      </c>
      <c r="AD679" s="15">
        <f>PRODUCT(AA$4:AA678)</f>
        <v>0.15933197901794352</v>
      </c>
      <c r="AE679" s="15">
        <f t="shared" si="819"/>
        <v>1.0783800140580321E-2</v>
      </c>
      <c r="AF679" s="15">
        <f t="shared" si="820"/>
        <v>2.96430648044659E-2</v>
      </c>
      <c r="AG679" s="15">
        <f t="shared" si="821"/>
        <v>3.1997918381940503E-4</v>
      </c>
      <c r="AH679" s="15">
        <f t="shared" si="822"/>
        <v>0.20196521806216194</v>
      </c>
      <c r="AI679" s="15">
        <f t="shared" si="831"/>
        <v>0.75760791699279184</v>
      </c>
      <c r="AJ679" s="15">
        <f t="shared" si="832"/>
        <v>1.2186216365984541E-3</v>
      </c>
      <c r="AK679" s="15">
        <f t="shared" si="823"/>
        <v>3.839652797381723E-3</v>
      </c>
      <c r="AL679">
        <f>IF(AL678&gt;0,AL678+1,IF(AND(B679="January",C679&gt;=Personal!$G$28,F679&lt;=100,AL678=0),1,0))</f>
        <v>352</v>
      </c>
      <c r="AM679">
        <f t="shared" si="833"/>
        <v>1</v>
      </c>
    </row>
    <row r="680" spans="1:39" x14ac:dyDescent="0.2">
      <c r="A680">
        <f t="shared" si="824"/>
        <v>676</v>
      </c>
      <c r="B680" t="str">
        <f t="shared" si="844"/>
        <v>May</v>
      </c>
      <c r="C680">
        <f t="shared" si="816"/>
        <v>2079</v>
      </c>
      <c r="D680">
        <f t="shared" si="846"/>
        <v>207905</v>
      </c>
      <c r="E680">
        <f t="shared" ref="E680:F680" si="870">E668+1</f>
        <v>98</v>
      </c>
      <c r="F680">
        <f t="shared" si="870"/>
        <v>96</v>
      </c>
      <c r="G680" s="11">
        <f>G679*IF($B680="January",(1+IF(C680&gt;Personal!$L$18+1,Calculations!$B$14,Calculations!$B$13)),1)</f>
        <v>5665.2131656969168</v>
      </c>
      <c r="H680" s="11">
        <f>IF(AND(Career!$F$15="Yes",$E680=62,$E679=61),G680,H679*IF($B680="January",(1+IF(C680&gt;Personal!$L$18+1,Calculations!$C$14,Calculations!$C$13)),1))</f>
        <v>3980.4724522104934</v>
      </c>
      <c r="I680" s="11">
        <f>H680*(1-'Retiree Assumptions'!$F$8)</f>
        <v>3502.8157579452341</v>
      </c>
      <c r="J680" s="11"/>
      <c r="K680">
        <f>IF(OR(AND(L681=0,L680&gt;0,S680=0,S679&gt;0),AND(L680=0,L679&gt;0,S680&gt;0,S679&gt;0),AND(L669=0,L668&gt;0,S668=0),AND(B680="February",C680&gt;=Personal!$G$28,C680&lt;=Personal!$G$28+5,L679&gt;0),AND(B680="February",MOD(C680-Personal!$G$28,5)=0,L679&gt;0)),K679+1,K679)</f>
        <v>10</v>
      </c>
      <c r="L680">
        <f>IF(AND(C680&gt;=Personal!$G$28,MAX(L$5:L679)&lt;$AO$8,OR(S679&gt;0,S680&gt;0)),L679+1,0)</f>
        <v>0</v>
      </c>
      <c r="M680" t="str">
        <f>IF(AND(C680&gt;=Personal!$G$28,MAX(L$5:L679)&lt;$AO$8,OR(S679&gt;0,S680&gt;0)),L679+1,"")</f>
        <v/>
      </c>
      <c r="N680">
        <f t="shared" si="826"/>
        <v>2079</v>
      </c>
      <c r="O680">
        <f t="shared" si="827"/>
        <v>96</v>
      </c>
      <c r="P680" s="11">
        <f t="shared" si="835"/>
        <v>42033.789095342807</v>
      </c>
      <c r="Q680" s="11">
        <f>$AD680*I680/(Calculations!$C$18^(A680-1+Calculations!$B$1/30))</f>
        <v>78.052541098003545</v>
      </c>
      <c r="R680" s="11">
        <f>IF(Q680=0,0,SUM(Q680:Q$1071)*I680/Q680)</f>
        <v>134519.13641523523</v>
      </c>
      <c r="S680" s="11">
        <f>IF(S679&gt;0,MAX((S679+I680/2)*(Calculations!$C$18-1)+S679-I680,0),IF(AND(Personal!$G$28=Valuation!C680,Personal!$G$28&gt;Valuation!C679),Personal!$G$26,0))</f>
        <v>0</v>
      </c>
      <c r="T680">
        <f t="shared" si="818"/>
        <v>2</v>
      </c>
      <c r="U680" s="11"/>
      <c r="V680" s="121">
        <f>VLOOKUP(E680,Rates2,5)*VLOOKUP(E680,Mort_Imp_Retirees,C680-'Mort Imp Cume'!$C$4+2)</f>
        <v>3.0143857018222239E-2</v>
      </c>
      <c r="W680" s="15">
        <f t="shared" si="828"/>
        <v>0.9698561429817778</v>
      </c>
      <c r="X680" s="121">
        <f>VLOOKUP(F680,Rates2,6)*VLOOKUP(F680,Mort_Imp_Survivors,C680-'Mort Imp Cume'!$C$4+2)</f>
        <v>1.5646534000911264E-2</v>
      </c>
      <c r="Y680" s="15">
        <f t="shared" si="829"/>
        <v>0.98435346599908868</v>
      </c>
      <c r="Z680" s="121">
        <f>VLOOKUP(F680,Rates2,7)*VLOOKUP(F680,Mort_Imp_Survivors,C680-'Mort Imp Cume'!$C$4+2)</f>
        <v>1.8176019301963393E-2</v>
      </c>
      <c r="AA680" s="15">
        <f t="shared" si="830"/>
        <v>0.98182398069803656</v>
      </c>
      <c r="AB680" s="68">
        <f>PRODUCT(W$4:W679)</f>
        <v>3.9208243308447771E-2</v>
      </c>
      <c r="AC680" s="15">
        <f>PRODUCT(Y$4:Y679)</f>
        <v>0.26257467798829243</v>
      </c>
      <c r="AD680" s="15">
        <f>PRODUCT(AA$4:AA679)</f>
        <v>0.15643595789189335</v>
      </c>
      <c r="AE680" s="15">
        <f t="shared" si="819"/>
        <v>1.0295091861202295E-2</v>
      </c>
      <c r="AF680" s="15">
        <f t="shared" si="820"/>
        <v>2.8913151447245475E-2</v>
      </c>
      <c r="AG680" s="15">
        <f t="shared" si="821"/>
        <v>3.0547812905924591E-4</v>
      </c>
      <c r="AH680" s="15">
        <f t="shared" si="822"/>
        <v>0.19861427354415823</v>
      </c>
      <c r="AI680" s="15">
        <f t="shared" si="831"/>
        <v>0.76217748314739397</v>
      </c>
      <c r="AJ680" s="15">
        <f t="shared" si="832"/>
        <v>1.1818876802255184E-3</v>
      </c>
      <c r="AK680" s="15">
        <f t="shared" si="823"/>
        <v>3.771099374432864E-3</v>
      </c>
      <c r="AL680">
        <f>IF(AL679&gt;0,AL679+1,IF(AND(B680="January",C680&gt;=Personal!$G$28,F680&lt;=100,AL679=0),1,0))</f>
        <v>353</v>
      </c>
      <c r="AM680">
        <f t="shared" si="833"/>
        <v>1</v>
      </c>
    </row>
    <row r="681" spans="1:39" x14ac:dyDescent="0.2">
      <c r="A681">
        <f t="shared" si="824"/>
        <v>677</v>
      </c>
      <c r="B681" t="str">
        <f t="shared" si="844"/>
        <v>June</v>
      </c>
      <c r="C681">
        <f t="shared" si="816"/>
        <v>2079</v>
      </c>
      <c r="D681">
        <f t="shared" si="846"/>
        <v>207906</v>
      </c>
      <c r="E681">
        <f t="shared" ref="E681:F681" si="871">E669+1</f>
        <v>98</v>
      </c>
      <c r="F681">
        <f t="shared" si="871"/>
        <v>96</v>
      </c>
      <c r="G681" s="11">
        <f>G680*IF($B681="January",(1+IF(C681&gt;Personal!$L$18+1,Calculations!$B$14,Calculations!$B$13)),1)</f>
        <v>5665.2131656969168</v>
      </c>
      <c r="H681" s="11">
        <f>IF(AND(Career!$F$15="Yes",$E681=62,$E680=61),G681,H680*IF($B681="January",(1+IF(C681&gt;Personal!$L$18+1,Calculations!$C$14,Calculations!$C$13)),1))</f>
        <v>3980.4724522104934</v>
      </c>
      <c r="I681" s="11">
        <f>H681*(1-'Retiree Assumptions'!$F$8)</f>
        <v>3502.8157579452341</v>
      </c>
      <c r="J681" s="11"/>
      <c r="K681">
        <f>IF(OR(AND(L682=0,L681&gt;0,S681=0,S680&gt;0),AND(L681=0,L680&gt;0,S681&gt;0,S680&gt;0),AND(L670=0,L669&gt;0,S669=0),AND(B681="February",C681&gt;=Personal!$G$28,C681&lt;=Personal!$G$28+5,L680&gt;0),AND(B681="February",MOD(C681-Personal!$G$28,5)=0,L680&gt;0)),K680+1,K680)</f>
        <v>10</v>
      </c>
      <c r="L681">
        <f>IF(AND(C681&gt;=Personal!$G$28,MAX(L$5:L680)&lt;$AO$8,OR(S680&gt;0,S681&gt;0)),L680+1,0)</f>
        <v>0</v>
      </c>
      <c r="M681" t="str">
        <f>IF(AND(C681&gt;=Personal!$G$28,MAX(L$5:L680)&lt;$AO$8,OR(S680&gt;0,S681&gt;0)),L680+1,"")</f>
        <v/>
      </c>
      <c r="N681">
        <f t="shared" si="826"/>
        <v>2079</v>
      </c>
      <c r="O681">
        <f t="shared" si="827"/>
        <v>96</v>
      </c>
      <c r="P681" s="11">
        <f t="shared" si="835"/>
        <v>42033.789095342807</v>
      </c>
      <c r="Q681" s="11">
        <f>$AD681*I681/(Calculations!$C$18^(A681-1+Calculations!$B$1/30))</f>
        <v>76.413247998230929</v>
      </c>
      <c r="R681" s="11">
        <f>IF(Q681=0,0,SUM(Q681:Q$1071)*I681/Q681)</f>
        <v>133827.01325363226</v>
      </c>
      <c r="S681" s="11">
        <f>IF(S680&gt;0,MAX((S680+I681/2)*(Calculations!$C$18-1)+S680-I681,0),IF(AND(Personal!$G$28=Valuation!C681,Personal!$G$28&gt;Valuation!C680),Personal!$G$26,0))</f>
        <v>0</v>
      </c>
      <c r="T681">
        <f t="shared" si="818"/>
        <v>2</v>
      </c>
      <c r="U681" s="11"/>
      <c r="V681" s="121">
        <f>VLOOKUP(E681,Rates2,5)*VLOOKUP(E681,Mort_Imp_Retirees,C681-'Mort Imp Cume'!$C$4+2)</f>
        <v>3.0143857018222239E-2</v>
      </c>
      <c r="W681" s="15">
        <f t="shared" si="828"/>
        <v>0.9698561429817778</v>
      </c>
      <c r="X681" s="121">
        <f>VLOOKUP(F681,Rates2,6)*VLOOKUP(F681,Mort_Imp_Survivors,C681-'Mort Imp Cume'!$C$4+2)</f>
        <v>1.5646534000911264E-2</v>
      </c>
      <c r="Y681" s="15">
        <f t="shared" si="829"/>
        <v>0.98435346599908868</v>
      </c>
      <c r="Z681" s="121">
        <f>VLOOKUP(F681,Rates2,7)*VLOOKUP(F681,Mort_Imp_Survivors,C681-'Mort Imp Cume'!$C$4+2)</f>
        <v>1.8176019301963393E-2</v>
      </c>
      <c r="AA681" s="15">
        <f t="shared" si="830"/>
        <v>0.98182398069803656</v>
      </c>
      <c r="AB681" s="68">
        <f>PRODUCT(W$4:W680)</f>
        <v>3.8026355628222257E-2</v>
      </c>
      <c r="AC681" s="15">
        <f>PRODUCT(Y$4:Y680)</f>
        <v>0.25846629436137025</v>
      </c>
      <c r="AD681" s="15">
        <f>PRODUCT(AA$4:AA680)</f>
        <v>0.15359257490172915</v>
      </c>
      <c r="AE681" s="15">
        <f t="shared" si="819"/>
        <v>9.8285312272942422E-3</v>
      </c>
      <c r="AF681" s="15">
        <f t="shared" si="820"/>
        <v>2.8197824400928013E-2</v>
      </c>
      <c r="AG681" s="15">
        <f t="shared" si="821"/>
        <v>2.9163424388945554E-4</v>
      </c>
      <c r="AH681" s="15">
        <f t="shared" si="822"/>
        <v>0.19530973480363339</v>
      </c>
      <c r="AI681" s="15">
        <f t="shared" si="831"/>
        <v>0.76666390956814445</v>
      </c>
      <c r="AJ681" s="15">
        <f t="shared" si="832"/>
        <v>1.1462610269812022E-3</v>
      </c>
      <c r="AK681" s="15">
        <f t="shared" si="823"/>
        <v>3.7037359576790698E-3</v>
      </c>
      <c r="AL681">
        <f>IF(AL680&gt;0,AL680+1,IF(AND(B681="January",C681&gt;=Personal!$G$28,F681&lt;=100,AL680=0),1,0))</f>
        <v>354</v>
      </c>
      <c r="AM681">
        <f t="shared" si="833"/>
        <v>1</v>
      </c>
    </row>
    <row r="682" spans="1:39" x14ac:dyDescent="0.2">
      <c r="A682">
        <f t="shared" si="824"/>
        <v>678</v>
      </c>
      <c r="B682" t="str">
        <f t="shared" si="844"/>
        <v>July</v>
      </c>
      <c r="C682">
        <f t="shared" si="816"/>
        <v>2079</v>
      </c>
      <c r="D682">
        <f t="shared" si="846"/>
        <v>207907</v>
      </c>
      <c r="E682">
        <f t="shared" ref="E682:F682" si="872">E670+1</f>
        <v>98</v>
      </c>
      <c r="F682">
        <f t="shared" si="872"/>
        <v>96</v>
      </c>
      <c r="G682" s="11">
        <f>G681*IF($B682="January",(1+IF(C682&gt;Personal!$L$18+1,Calculations!$B$14,Calculations!$B$13)),1)</f>
        <v>5665.2131656969168</v>
      </c>
      <c r="H682" s="11">
        <f>IF(AND(Career!$F$15="Yes",$E682=62,$E681=61),G682,H681*IF($B682="January",(1+IF(C682&gt;Personal!$L$18+1,Calculations!$C$14,Calculations!$C$13)),1))</f>
        <v>3980.4724522104934</v>
      </c>
      <c r="I682" s="11">
        <f>H682*(1-'Retiree Assumptions'!$F$8)</f>
        <v>3502.8157579452341</v>
      </c>
      <c r="J682" s="11"/>
      <c r="K682">
        <f>IF(OR(AND(L683=0,L682&gt;0,S682=0,S681&gt;0),AND(L682=0,L681&gt;0,S682&gt;0,S681&gt;0),AND(L671=0,L670&gt;0,S670=0),AND(B682="February",C682&gt;=Personal!$G$28,C682&lt;=Personal!$G$28+5,L681&gt;0),AND(B682="February",MOD(C682-Personal!$G$28,5)=0,L681&gt;0)),K681+1,K681)</f>
        <v>10</v>
      </c>
      <c r="L682">
        <f>IF(AND(C682&gt;=Personal!$G$28,MAX(L$5:L681)&lt;$AO$8,OR(S681&gt;0,S682&gt;0)),L681+1,0)</f>
        <v>0</v>
      </c>
      <c r="M682" t="str">
        <f>IF(AND(C682&gt;=Personal!$G$28,MAX(L$5:L681)&lt;$AO$8,OR(S681&gt;0,S682&gt;0)),L681+1,"")</f>
        <v/>
      </c>
      <c r="N682">
        <f t="shared" si="826"/>
        <v>2079</v>
      </c>
      <c r="O682">
        <f t="shared" si="827"/>
        <v>96</v>
      </c>
      <c r="P682" s="11">
        <f t="shared" si="835"/>
        <v>42033.789095342807</v>
      </c>
      <c r="Q682" s="11">
        <f>$AD682*I682/(Calculations!$C$18^(A682-1+Calculations!$B$1/30))</f>
        <v>74.808384038485769</v>
      </c>
      <c r="R682" s="11">
        <f>IF(Q682=0,0,SUM(Q682:Q$1071)*I682/Q682)</f>
        <v>133120.04197664707</v>
      </c>
      <c r="S682" s="11">
        <f>IF(S681&gt;0,MAX((S681+I682/2)*(Calculations!$C$18-1)+S681-I682,0),IF(AND(Personal!$G$28=Valuation!C682,Personal!$G$28&gt;Valuation!C681),Personal!$G$26,0))</f>
        <v>0</v>
      </c>
      <c r="T682">
        <f t="shared" si="818"/>
        <v>2</v>
      </c>
      <c r="U682" s="11"/>
      <c r="V682" s="121">
        <f>VLOOKUP(E682,Rates2,5)*VLOOKUP(E682,Mort_Imp_Retirees,C682-'Mort Imp Cume'!$C$4+2)</f>
        <v>3.0143857018222239E-2</v>
      </c>
      <c r="W682" s="15">
        <f t="shared" si="828"/>
        <v>0.9698561429817778</v>
      </c>
      <c r="X682" s="121">
        <f>VLOOKUP(F682,Rates2,6)*VLOOKUP(F682,Mort_Imp_Survivors,C682-'Mort Imp Cume'!$C$4+2)</f>
        <v>1.5646534000911264E-2</v>
      </c>
      <c r="Y682" s="15">
        <f t="shared" si="829"/>
        <v>0.98435346599908868</v>
      </c>
      <c r="Z682" s="121">
        <f>VLOOKUP(F682,Rates2,7)*VLOOKUP(F682,Mort_Imp_Survivors,C682-'Mort Imp Cume'!$C$4+2)</f>
        <v>1.8176019301963393E-2</v>
      </c>
      <c r="AA682" s="15">
        <f t="shared" si="830"/>
        <v>0.98182398069803656</v>
      </c>
      <c r="AB682" s="68">
        <f>PRODUCT(W$4:W681)</f>
        <v>3.6880094601241059E-2</v>
      </c>
      <c r="AC682" s="15">
        <f>PRODUCT(Y$4:Y681)</f>
        <v>0.25442219269855554</v>
      </c>
      <c r="AD682" s="15">
        <f>PRODUCT(AA$4:AA681)</f>
        <v>0.15080087329567704</v>
      </c>
      <c r="AE682" s="15">
        <f t="shared" si="819"/>
        <v>9.3831145353779101E-3</v>
      </c>
      <c r="AF682" s="15">
        <f t="shared" si="820"/>
        <v>2.7496980065863149E-2</v>
      </c>
      <c r="AG682" s="15">
        <f t="shared" si="821"/>
        <v>2.7841774620951458E-4</v>
      </c>
      <c r="AH682" s="15">
        <f t="shared" si="822"/>
        <v>0.19205141553787064</v>
      </c>
      <c r="AI682" s="15">
        <f t="shared" si="831"/>
        <v>0.77106848986088838</v>
      </c>
      <c r="AJ682" s="15">
        <f t="shared" si="832"/>
        <v>1.1117082984783205E-3</v>
      </c>
      <c r="AK682" s="15">
        <f t="shared" si="823"/>
        <v>3.6375434563979642E-3</v>
      </c>
      <c r="AL682">
        <f>IF(AL681&gt;0,AL681+1,IF(AND(B682="January",C682&gt;=Personal!$G$28,F682&lt;=100,AL681=0),1,0))</f>
        <v>355</v>
      </c>
      <c r="AM682">
        <f t="shared" si="833"/>
        <v>1</v>
      </c>
    </row>
    <row r="683" spans="1:39" x14ac:dyDescent="0.2">
      <c r="A683">
        <f t="shared" si="824"/>
        <v>679</v>
      </c>
      <c r="B683" t="str">
        <f t="shared" si="844"/>
        <v>August</v>
      </c>
      <c r="C683">
        <f t="shared" si="816"/>
        <v>2079</v>
      </c>
      <c r="D683">
        <f t="shared" si="846"/>
        <v>207908</v>
      </c>
      <c r="E683">
        <f t="shared" ref="E683:F683" si="873">E671+1</f>
        <v>98</v>
      </c>
      <c r="F683">
        <f t="shared" si="873"/>
        <v>96</v>
      </c>
      <c r="G683" s="11">
        <f>G682*IF($B683="January",(1+IF(C683&gt;Personal!$L$18+1,Calculations!$B$14,Calculations!$B$13)),1)</f>
        <v>5665.2131656969168</v>
      </c>
      <c r="H683" s="11">
        <f>IF(AND(Career!$F$15="Yes",$E683=62,$E682=61),G683,H682*IF($B683="January",(1+IF(C683&gt;Personal!$L$18+1,Calculations!$C$14,Calculations!$C$13)),1))</f>
        <v>3980.4724522104934</v>
      </c>
      <c r="I683" s="11">
        <f>H683*(1-'Retiree Assumptions'!$F$8)</f>
        <v>3502.8157579452341</v>
      </c>
      <c r="J683" s="11"/>
      <c r="K683">
        <f>IF(OR(AND(L684=0,L683&gt;0,S683=0,S682&gt;0),AND(L683=0,L682&gt;0,S683&gt;0,S682&gt;0),AND(L672=0,L671&gt;0,S671=0),AND(B683="February",C683&gt;=Personal!$G$28,C683&lt;=Personal!$G$28+5,L682&gt;0),AND(B683="February",MOD(C683-Personal!$G$28,5)=0,L682&gt;0)),K682+1,K682)</f>
        <v>10</v>
      </c>
      <c r="L683">
        <f>IF(AND(C683&gt;=Personal!$G$28,MAX(L$5:L682)&lt;$AO$8,OR(S682&gt;0,S683&gt;0)),L682+1,0)</f>
        <v>0</v>
      </c>
      <c r="M683" t="str">
        <f>IF(AND(C683&gt;=Personal!$G$28,MAX(L$5:L682)&lt;$AO$8,OR(S682&gt;0,S683&gt;0)),L682+1,"")</f>
        <v/>
      </c>
      <c r="N683">
        <f t="shared" si="826"/>
        <v>2079</v>
      </c>
      <c r="O683">
        <f t="shared" si="827"/>
        <v>96</v>
      </c>
      <c r="P683" s="11">
        <f t="shared" si="835"/>
        <v>42033.789095342807</v>
      </c>
      <c r="Q683" s="11">
        <f>$AD683*I683/(Calculations!$C$18^(A683-1+Calculations!$B$1/30))</f>
        <v>73.237226123134249</v>
      </c>
      <c r="R683" s="11">
        <f>IF(Q683=0,0,SUM(Q683:Q$1071)*I683/Q683)</f>
        <v>132397.90404772043</v>
      </c>
      <c r="S683" s="11">
        <f>IF(S682&gt;0,MAX((S682+I683/2)*(Calculations!$C$18-1)+S682-I683,0),IF(AND(Personal!$G$28=Valuation!C683,Personal!$G$28&gt;Valuation!C682),Personal!$G$26,0))</f>
        <v>0</v>
      </c>
      <c r="T683">
        <f t="shared" si="818"/>
        <v>2</v>
      </c>
      <c r="U683" s="11"/>
      <c r="V683" s="121">
        <f>VLOOKUP(E683,Rates2,5)*VLOOKUP(E683,Mort_Imp_Retirees,C683-'Mort Imp Cume'!$C$4+2)</f>
        <v>3.0143857018222239E-2</v>
      </c>
      <c r="W683" s="15">
        <f t="shared" si="828"/>
        <v>0.9698561429817778</v>
      </c>
      <c r="X683" s="121">
        <f>VLOOKUP(F683,Rates2,6)*VLOOKUP(F683,Mort_Imp_Survivors,C683-'Mort Imp Cume'!$C$4+2)</f>
        <v>1.5646534000911264E-2</v>
      </c>
      <c r="Y683" s="15">
        <f t="shared" si="829"/>
        <v>0.98435346599908868</v>
      </c>
      <c r="Z683" s="121">
        <f>VLOOKUP(F683,Rates2,7)*VLOOKUP(F683,Mort_Imp_Survivors,C683-'Mort Imp Cume'!$C$4+2)</f>
        <v>1.8176019301963393E-2</v>
      </c>
      <c r="AA683" s="15">
        <f t="shared" si="830"/>
        <v>0.98182398069803656</v>
      </c>
      <c r="AB683" s="68">
        <f>PRODUCT(W$4:W682)</f>
        <v>3.5768386302762738E-2</v>
      </c>
      <c r="AC683" s="15">
        <f>PRODUCT(Y$4:Y682)</f>
        <v>0.25044136720991117</v>
      </c>
      <c r="AD683" s="15">
        <f>PRODUCT(AA$4:AA682)</f>
        <v>0.14805991371190186</v>
      </c>
      <c r="AE683" s="15">
        <f t="shared" si="819"/>
        <v>8.9578835685561603E-3</v>
      </c>
      <c r="AF683" s="15">
        <f t="shared" si="820"/>
        <v>2.6810502734206577E-2</v>
      </c>
      <c r="AG683" s="15">
        <f t="shared" si="821"/>
        <v>2.658002036062966E-4</v>
      </c>
      <c r="AH683" s="15">
        <f t="shared" si="822"/>
        <v>0.1888391030482944</v>
      </c>
      <c r="AI683" s="15">
        <f t="shared" si="831"/>
        <v>0.77539251064894277</v>
      </c>
      <c r="AJ683" s="15">
        <f t="shared" si="832"/>
        <v>1.0781971224830187E-3</v>
      </c>
      <c r="AK683" s="15">
        <f t="shared" si="823"/>
        <v>3.5725030118028715E-3</v>
      </c>
      <c r="AL683">
        <f>IF(AL682&gt;0,AL682+1,IF(AND(B683="January",C683&gt;=Personal!$G$28,F683&lt;=100,AL682=0),1,0))</f>
        <v>356</v>
      </c>
      <c r="AM683">
        <f t="shared" si="833"/>
        <v>1</v>
      </c>
    </row>
    <row r="684" spans="1:39" x14ac:dyDescent="0.2">
      <c r="A684">
        <f t="shared" si="824"/>
        <v>680</v>
      </c>
      <c r="B684" t="str">
        <f t="shared" si="844"/>
        <v>September</v>
      </c>
      <c r="C684">
        <f t="shared" si="816"/>
        <v>2079</v>
      </c>
      <c r="D684">
        <f t="shared" si="846"/>
        <v>207909</v>
      </c>
      <c r="E684">
        <f t="shared" ref="E684:F684" si="874">E672+1</f>
        <v>98</v>
      </c>
      <c r="F684">
        <f t="shared" si="874"/>
        <v>96</v>
      </c>
      <c r="G684" s="11">
        <f>G683*IF($B684="January",(1+IF(C684&gt;Personal!$L$18+1,Calculations!$B$14,Calculations!$B$13)),1)</f>
        <v>5665.2131656969168</v>
      </c>
      <c r="H684" s="11">
        <f>IF(AND(Career!$F$15="Yes",$E684=62,$E683=61),G684,H683*IF($B684="January",(1+IF(C684&gt;Personal!$L$18+1,Calculations!$C$14,Calculations!$C$13)),1))</f>
        <v>3980.4724522104934</v>
      </c>
      <c r="I684" s="11">
        <f>H684*(1-'Retiree Assumptions'!$F$8)</f>
        <v>3502.8157579452341</v>
      </c>
      <c r="J684" s="11"/>
      <c r="K684">
        <f>IF(OR(AND(L685=0,L684&gt;0,S684=0,S683&gt;0),AND(L684=0,L683&gt;0,S684&gt;0,S683&gt;0),AND(L673=0,L672&gt;0,S672=0),AND(B684="February",C684&gt;=Personal!$G$28,C684&lt;=Personal!$G$28+5,L683&gt;0),AND(B684="February",MOD(C684-Personal!$G$28,5)=0,L683&gt;0)),K683+1,K683)</f>
        <v>10</v>
      </c>
      <c r="L684">
        <f>IF(AND(C684&gt;=Personal!$G$28,MAX(L$5:L683)&lt;$AO$8,OR(S683&gt;0,S684&gt;0)),L683+1,0)</f>
        <v>0</v>
      </c>
      <c r="M684" t="str">
        <f>IF(AND(C684&gt;=Personal!$G$28,MAX(L$5:L683)&lt;$AO$8,OR(S683&gt;0,S684&gt;0)),L683+1,"")</f>
        <v/>
      </c>
      <c r="N684">
        <f t="shared" si="826"/>
        <v>2079</v>
      </c>
      <c r="O684">
        <f t="shared" si="827"/>
        <v>96</v>
      </c>
      <c r="P684" s="11">
        <f t="shared" si="835"/>
        <v>42033.789095342807</v>
      </c>
      <c r="Q684" s="11">
        <f>$AD684*I684/(Calculations!$C$18^(A684-1+Calculations!$B$1/30))</f>
        <v>71.699066343308559</v>
      </c>
      <c r="R684" s="11">
        <f>IF(Q684=0,0,SUM(Q684:Q$1071)*I684/Q684)</f>
        <v>131660.27409672982</v>
      </c>
      <c r="S684" s="11">
        <f>IF(S683&gt;0,MAX((S683+I684/2)*(Calculations!$C$18-1)+S683-I684,0),IF(AND(Personal!$G$28=Valuation!C684,Personal!$G$28&gt;Valuation!C683),Personal!$G$26,0))</f>
        <v>0</v>
      </c>
      <c r="T684">
        <f t="shared" si="818"/>
        <v>2</v>
      </c>
      <c r="U684" s="11"/>
      <c r="V684" s="121">
        <f>VLOOKUP(E684,Rates2,5)*VLOOKUP(E684,Mort_Imp_Retirees,C684-'Mort Imp Cume'!$C$4+2)</f>
        <v>3.0143857018222239E-2</v>
      </c>
      <c r="W684" s="15">
        <f t="shared" si="828"/>
        <v>0.9698561429817778</v>
      </c>
      <c r="X684" s="121">
        <f>VLOOKUP(F684,Rates2,6)*VLOOKUP(F684,Mort_Imp_Survivors,C684-'Mort Imp Cume'!$C$4+2)</f>
        <v>1.5646534000911264E-2</v>
      </c>
      <c r="Y684" s="15">
        <f t="shared" si="829"/>
        <v>0.98435346599908868</v>
      </c>
      <c r="Z684" s="121">
        <f>VLOOKUP(F684,Rates2,7)*VLOOKUP(F684,Mort_Imp_Survivors,C684-'Mort Imp Cume'!$C$4+2)</f>
        <v>1.8176019301963393E-2</v>
      </c>
      <c r="AA684" s="15">
        <f t="shared" si="830"/>
        <v>0.98182398069803656</v>
      </c>
      <c r="AB684" s="68">
        <f>PRODUCT(W$4:W683)</f>
        <v>3.4690189180279718E-2</v>
      </c>
      <c r="AC684" s="15">
        <f>PRODUCT(Y$4:Y683)</f>
        <v>0.24652282784262658</v>
      </c>
      <c r="AD684" s="15">
        <f>PRODUCT(AA$4:AA683)</f>
        <v>0.14536877386242728</v>
      </c>
      <c r="AE684" s="15">
        <f t="shared" si="819"/>
        <v>8.5519235351182443E-3</v>
      </c>
      <c r="AF684" s="15">
        <f t="shared" si="820"/>
        <v>2.6138265645161474E-2</v>
      </c>
      <c r="AG684" s="15">
        <f t="shared" si="821"/>
        <v>2.5375447218793114E-4</v>
      </c>
      <c r="AH684" s="15">
        <f t="shared" si="822"/>
        <v>0.18567256006992944</v>
      </c>
      <c r="AI684" s="15">
        <f t="shared" si="831"/>
        <v>0.77963725074979084</v>
      </c>
      <c r="AJ684" s="15">
        <f t="shared" si="832"/>
        <v>1.0456961025854319E-3</v>
      </c>
      <c r="AK684" s="15">
        <f t="shared" si="823"/>
        <v>3.5085959980414162E-3</v>
      </c>
      <c r="AL684">
        <f>IF(AL683&gt;0,AL683+1,IF(AND(B684="January",C684&gt;=Personal!$G$28,F684&lt;=100,AL683=0),1,0))</f>
        <v>357</v>
      </c>
      <c r="AM684">
        <f t="shared" si="833"/>
        <v>1</v>
      </c>
    </row>
    <row r="685" spans="1:39" x14ac:dyDescent="0.2">
      <c r="A685">
        <f t="shared" si="824"/>
        <v>681</v>
      </c>
      <c r="B685" t="str">
        <f t="shared" si="844"/>
        <v>October</v>
      </c>
      <c r="C685">
        <f t="shared" si="816"/>
        <v>2079</v>
      </c>
      <c r="D685">
        <f t="shared" si="846"/>
        <v>207910</v>
      </c>
      <c r="E685">
        <f t="shared" ref="E685:F685" si="875">E673+1</f>
        <v>98</v>
      </c>
      <c r="F685">
        <f t="shared" si="875"/>
        <v>96</v>
      </c>
      <c r="G685" s="11">
        <f>G684*IF($B685="January",(1+IF(C685&gt;Personal!$L$18+1,Calculations!$B$14,Calculations!$B$13)),1)</f>
        <v>5665.2131656969168</v>
      </c>
      <c r="H685" s="11">
        <f>IF(AND(Career!$F$15="Yes",$E685=62,$E684=61),G685,H684*IF($B685="January",(1+IF(C685&gt;Personal!$L$18+1,Calculations!$C$14,Calculations!$C$13)),1))</f>
        <v>3980.4724522104934</v>
      </c>
      <c r="I685" s="11">
        <f>H685*(1-'Retiree Assumptions'!$F$8)</f>
        <v>3502.8157579452341</v>
      </c>
      <c r="J685" s="11"/>
      <c r="K685">
        <f>IF(OR(AND(L686=0,L685&gt;0,S685=0,S684&gt;0),AND(L685=0,L684&gt;0,S685&gt;0,S684&gt;0),AND(L674=0,L673&gt;0,S673=0),AND(B685="February",C685&gt;=Personal!$G$28,C685&lt;=Personal!$G$28+5,L684&gt;0),AND(B685="February",MOD(C685-Personal!$G$28,5)=0,L684&gt;0)),K684+1,K684)</f>
        <v>10</v>
      </c>
      <c r="L685">
        <f>IF(AND(C685&gt;=Personal!$G$28,MAX(L$5:L684)&lt;$AO$8,OR(S684&gt;0,S685&gt;0)),L684+1,0)</f>
        <v>0</v>
      </c>
      <c r="M685" t="str">
        <f>IF(AND(C685&gt;=Personal!$G$28,MAX(L$5:L684)&lt;$AO$8,OR(S684&gt;0,S685&gt;0)),L684+1,"")</f>
        <v/>
      </c>
      <c r="N685">
        <f t="shared" si="826"/>
        <v>2079</v>
      </c>
      <c r="O685">
        <f t="shared" si="827"/>
        <v>96</v>
      </c>
      <c r="P685" s="11">
        <f t="shared" si="835"/>
        <v>42033.789095342807</v>
      </c>
      <c r="Q685" s="11">
        <f>$AD685*I685/(Calculations!$C$18^(A685-1+Calculations!$B$1/30))</f>
        <v>70.193211657948041</v>
      </c>
      <c r="R685" s="11">
        <f>IF(Q685=0,0,SUM(Q685:Q$1071)*I685/Q685)</f>
        <v>130906.81977338853</v>
      </c>
      <c r="S685" s="11">
        <f>IF(S684&gt;0,MAX((S684+I685/2)*(Calculations!$C$18-1)+S684-I685,0),IF(AND(Personal!$G$28=Valuation!C685,Personal!$G$28&gt;Valuation!C684),Personal!$G$26,0))</f>
        <v>0</v>
      </c>
      <c r="T685">
        <f t="shared" si="818"/>
        <v>2</v>
      </c>
      <c r="U685" s="11"/>
      <c r="V685" s="121">
        <f>VLOOKUP(E685,Rates2,5)*VLOOKUP(E685,Mort_Imp_Retirees,C685-'Mort Imp Cume'!$C$4+2)</f>
        <v>3.0143857018222239E-2</v>
      </c>
      <c r="W685" s="15">
        <f t="shared" si="828"/>
        <v>0.9698561429817778</v>
      </c>
      <c r="X685" s="121">
        <f>VLOOKUP(F685,Rates2,6)*VLOOKUP(F685,Mort_Imp_Survivors,C685-'Mort Imp Cume'!$C$4+2)</f>
        <v>1.5646534000911264E-2</v>
      </c>
      <c r="Y685" s="15">
        <f t="shared" si="829"/>
        <v>0.98435346599908868</v>
      </c>
      <c r="Z685" s="121">
        <f>VLOOKUP(F685,Rates2,7)*VLOOKUP(F685,Mort_Imp_Survivors,C685-'Mort Imp Cume'!$C$4+2)</f>
        <v>1.8176019301963393E-2</v>
      </c>
      <c r="AA685" s="15">
        <f t="shared" si="830"/>
        <v>0.98182398069803656</v>
      </c>
      <c r="AB685" s="68">
        <f>PRODUCT(W$4:W684)</f>
        <v>3.3644493077694286E-2</v>
      </c>
      <c r="AC685" s="15">
        <f>PRODUCT(Y$4:Y684)</f>
        <v>0.24266560003478613</v>
      </c>
      <c r="AD685" s="15">
        <f>PRODUCT(AA$4:AA684)</f>
        <v>0.14272654822280104</v>
      </c>
      <c r="AE685" s="15">
        <f t="shared" si="819"/>
        <v>8.1643611005648917E-3</v>
      </c>
      <c r="AF685" s="15">
        <f t="shared" si="820"/>
        <v>2.5480131977129394E-2</v>
      </c>
      <c r="AG685" s="15">
        <f t="shared" si="821"/>
        <v>2.4225463818963801E-4</v>
      </c>
      <c r="AH685" s="15">
        <f t="shared" si="822"/>
        <v>0.18255152650644135</v>
      </c>
      <c r="AI685" s="15">
        <f t="shared" si="831"/>
        <v>0.78380398041586441</v>
      </c>
      <c r="AJ685" s="15">
        <f t="shared" si="832"/>
        <v>1.0141747887845844E-3</v>
      </c>
      <c r="AK685" s="15">
        <f t="shared" si="823"/>
        <v>3.445804022939666E-3</v>
      </c>
      <c r="AL685">
        <f>IF(AL684&gt;0,AL684+1,IF(AND(B685="January",C685&gt;=Personal!$G$28,F685&lt;=100,AL684=0),1,0))</f>
        <v>358</v>
      </c>
      <c r="AM685">
        <f t="shared" si="833"/>
        <v>1</v>
      </c>
    </row>
    <row r="686" spans="1:39" x14ac:dyDescent="0.2">
      <c r="A686">
        <f t="shared" si="824"/>
        <v>682</v>
      </c>
      <c r="B686" t="str">
        <f t="shared" si="844"/>
        <v>November</v>
      </c>
      <c r="C686">
        <f t="shared" si="816"/>
        <v>2079</v>
      </c>
      <c r="D686">
        <f t="shared" si="846"/>
        <v>207911</v>
      </c>
      <c r="E686">
        <f t="shared" ref="E686:F686" si="876">E674+1</f>
        <v>98</v>
      </c>
      <c r="F686">
        <f t="shared" si="876"/>
        <v>96</v>
      </c>
      <c r="G686" s="11">
        <f>G685*IF($B686="January",(1+IF(C686&gt;Personal!$L$18+1,Calculations!$B$14,Calculations!$B$13)),1)</f>
        <v>5665.2131656969168</v>
      </c>
      <c r="H686" s="11">
        <f>IF(AND(Career!$F$15="Yes",$E686=62,$E685=61),G686,H685*IF($B686="January",(1+IF(C686&gt;Personal!$L$18+1,Calculations!$C$14,Calculations!$C$13)),1))</f>
        <v>3980.4724522104934</v>
      </c>
      <c r="I686" s="11">
        <f>H686*(1-'Retiree Assumptions'!$F$8)</f>
        <v>3502.8157579452341</v>
      </c>
      <c r="J686" s="11"/>
      <c r="K686">
        <f>IF(OR(AND(L687=0,L686&gt;0,S686=0,S685&gt;0),AND(L686=0,L685&gt;0,S686&gt;0,S685&gt;0),AND(L675=0,L674&gt;0,S674=0),AND(B686="February",C686&gt;=Personal!$G$28,C686&lt;=Personal!$G$28+5,L685&gt;0),AND(B686="February",MOD(C686-Personal!$G$28,5)=0,L685&gt;0)),K685+1,K685)</f>
        <v>10</v>
      </c>
      <c r="L686">
        <f>IF(AND(C686&gt;=Personal!$G$28,MAX(L$5:L685)&lt;$AO$8,OR(S685&gt;0,S686&gt;0)),L685+1,0)</f>
        <v>0</v>
      </c>
      <c r="M686" t="str">
        <f>IF(AND(C686&gt;=Personal!$G$28,MAX(L$5:L685)&lt;$AO$8,OR(S685&gt;0,S686&gt;0)),L685+1,"")</f>
        <v/>
      </c>
      <c r="N686">
        <f t="shared" si="826"/>
        <v>2079</v>
      </c>
      <c r="O686">
        <f t="shared" si="827"/>
        <v>96</v>
      </c>
      <c r="P686" s="11">
        <f t="shared" si="835"/>
        <v>42033.789095342807</v>
      </c>
      <c r="Q686" s="11">
        <f>$AD686*I686/(Calculations!$C$18^(A686-1+Calculations!$B$1/30))</f>
        <v>68.718983581538936</v>
      </c>
      <c r="R686" s="11">
        <f>IF(Q686=0,0,SUM(Q686:Q$1071)*I686/Q686)</f>
        <v>130137.20159750071</v>
      </c>
      <c r="S686" s="11">
        <f>IF(S685&gt;0,MAX((S685+I686/2)*(Calculations!$C$18-1)+S685-I686,0),IF(AND(Personal!$G$28=Valuation!C686,Personal!$G$28&gt;Valuation!C685),Personal!$G$26,0))</f>
        <v>0</v>
      </c>
      <c r="T686">
        <f t="shared" si="818"/>
        <v>2</v>
      </c>
      <c r="U686" s="11"/>
      <c r="V686" s="121">
        <f>VLOOKUP(E686,Rates2,5)*VLOOKUP(E686,Mort_Imp_Retirees,C686-'Mort Imp Cume'!$C$4+2)</f>
        <v>3.0143857018222239E-2</v>
      </c>
      <c r="W686" s="15">
        <f t="shared" si="828"/>
        <v>0.9698561429817778</v>
      </c>
      <c r="X686" s="121">
        <f>VLOOKUP(F686,Rates2,6)*VLOOKUP(F686,Mort_Imp_Survivors,C686-'Mort Imp Cume'!$C$4+2)</f>
        <v>1.5646534000911264E-2</v>
      </c>
      <c r="Y686" s="15">
        <f t="shared" si="829"/>
        <v>0.98435346599908868</v>
      </c>
      <c r="Z686" s="121">
        <f>VLOOKUP(F686,Rates2,7)*VLOOKUP(F686,Mort_Imp_Survivors,C686-'Mort Imp Cume'!$C$4+2)</f>
        <v>1.8176019301963393E-2</v>
      </c>
      <c r="AA686" s="15">
        <f t="shared" si="830"/>
        <v>0.98182398069803656</v>
      </c>
      <c r="AB686" s="68">
        <f>PRODUCT(W$4:W685)</f>
        <v>3.26303182889097E-2</v>
      </c>
      <c r="AC686" s="15">
        <f>PRODUCT(Y$4:Y685)</f>
        <v>0.23886872447299029</v>
      </c>
      <c r="AD686" s="15">
        <f>PRODUCT(AA$4:AA685)</f>
        <v>0.1401323477274008</v>
      </c>
      <c r="AE686" s="15">
        <f t="shared" si="819"/>
        <v>7.7943625088195473E-3</v>
      </c>
      <c r="AF686" s="15">
        <f t="shared" si="820"/>
        <v>2.4835955780090152E-2</v>
      </c>
      <c r="AG686" s="15">
        <f t="shared" si="821"/>
        <v>2.3127596222591293E-4</v>
      </c>
      <c r="AH686" s="15">
        <f t="shared" si="822"/>
        <v>0.17947572107524701</v>
      </c>
      <c r="AI686" s="15">
        <f t="shared" si="831"/>
        <v>0.78789396063584327</v>
      </c>
      <c r="AJ686" s="15">
        <f t="shared" si="832"/>
        <v>9.8360364895997625E-4</v>
      </c>
      <c r="AK686" s="15">
        <f t="shared" si="823"/>
        <v>3.3841089285071607E-3</v>
      </c>
      <c r="AL686">
        <f>IF(AL685&gt;0,AL685+1,IF(AND(B686="January",C686&gt;=Personal!$G$28,F686&lt;=100,AL685=0),1,0))</f>
        <v>359</v>
      </c>
      <c r="AM686">
        <f t="shared" si="833"/>
        <v>1</v>
      </c>
    </row>
    <row r="687" spans="1:39" x14ac:dyDescent="0.2">
      <c r="A687">
        <f t="shared" si="824"/>
        <v>683</v>
      </c>
      <c r="B687" t="str">
        <f t="shared" si="844"/>
        <v>December</v>
      </c>
      <c r="C687">
        <f t="shared" si="816"/>
        <v>2079</v>
      </c>
      <c r="D687">
        <f t="shared" si="846"/>
        <v>207912</v>
      </c>
      <c r="E687">
        <f t="shared" ref="E687:F687" si="877">E675+1</f>
        <v>98</v>
      </c>
      <c r="F687">
        <f t="shared" si="877"/>
        <v>96</v>
      </c>
      <c r="G687" s="11">
        <f>G686*IF($B687="January",(1+IF(C687&gt;Personal!$L$18+1,Calculations!$B$14,Calculations!$B$13)),1)</f>
        <v>5665.2131656969168</v>
      </c>
      <c r="H687" s="11">
        <f>IF(AND(Career!$F$15="Yes",$E687=62,$E686=61),G687,H686*IF($B687="January",(1+IF(C687&gt;Personal!$L$18+1,Calculations!$C$14,Calculations!$C$13)),1))</f>
        <v>3980.4724522104934</v>
      </c>
      <c r="I687" s="11">
        <f>H687*(1-'Retiree Assumptions'!$F$8)</f>
        <v>3502.8157579452341</v>
      </c>
      <c r="J687" s="11"/>
      <c r="K687">
        <f>IF(OR(AND(L688=0,L687&gt;0,S687=0,S686&gt;0),AND(L687=0,L686&gt;0,S687&gt;0,S686&gt;0),AND(L676=0,L675&gt;0,S675=0),AND(B687="February",C687&gt;=Personal!$G$28,C687&lt;=Personal!$G$28+5,L686&gt;0),AND(B687="February",MOD(C687-Personal!$G$28,5)=0,L686&gt;0)),K686+1,K686)</f>
        <v>10</v>
      </c>
      <c r="L687">
        <f>IF(AND(C687&gt;=Personal!$G$28,MAX(L$5:L686)&lt;$AO$8,OR(S686&gt;0,S687&gt;0)),L686+1,0)</f>
        <v>0</v>
      </c>
      <c r="M687" t="str">
        <f>IF(AND(C687&gt;=Personal!$G$28,MAX(L$5:L686)&lt;$AO$8,OR(S686&gt;0,S687&gt;0)),L686+1,"")</f>
        <v/>
      </c>
      <c r="N687">
        <f t="shared" si="826"/>
        <v>2079</v>
      </c>
      <c r="O687">
        <f t="shared" si="827"/>
        <v>96</v>
      </c>
      <c r="P687" s="11">
        <f t="shared" si="835"/>
        <v>42033.789095342807</v>
      </c>
      <c r="Q687" s="11">
        <f>$AD687*I687/(Calculations!$C$18^(A687-1+Calculations!$B$1/30))</f>
        <v>67.275717878412664</v>
      </c>
      <c r="R687" s="11">
        <f>IF(Q687=0,0,SUM(Q687:Q$1071)*I687/Q687)</f>
        <v>129351.07280600311</v>
      </c>
      <c r="S687" s="11">
        <f>IF(S686&gt;0,MAX((S686+I687/2)*(Calculations!$C$18-1)+S686-I687,0),IF(AND(Personal!$G$28=Valuation!C687,Personal!$G$28&gt;Valuation!C686),Personal!$G$26,0))</f>
        <v>0</v>
      </c>
      <c r="T687">
        <f t="shared" si="818"/>
        <v>2</v>
      </c>
      <c r="U687" s="11"/>
      <c r="V687" s="121">
        <f>VLOOKUP(E687,Rates2,5)*VLOOKUP(E687,Mort_Imp_Retirees,C687-'Mort Imp Cume'!$C$4+2)</f>
        <v>3.0143857018222239E-2</v>
      </c>
      <c r="W687" s="15">
        <f t="shared" si="828"/>
        <v>0.9698561429817778</v>
      </c>
      <c r="X687" s="121">
        <f>VLOOKUP(F687,Rates2,6)*VLOOKUP(F687,Mort_Imp_Survivors,C687-'Mort Imp Cume'!$C$4+2)</f>
        <v>1.5646534000911264E-2</v>
      </c>
      <c r="Y687" s="15">
        <f t="shared" si="829"/>
        <v>0.98435346599908868</v>
      </c>
      <c r="Z687" s="121">
        <f>VLOOKUP(F687,Rates2,7)*VLOOKUP(F687,Mort_Imp_Survivors,C687-'Mort Imp Cume'!$C$4+2)</f>
        <v>1.8176019301963393E-2</v>
      </c>
      <c r="AA687" s="15">
        <f t="shared" si="830"/>
        <v>0.98182398069803656</v>
      </c>
      <c r="AB687" s="68">
        <f>PRODUCT(W$4:W686)</f>
        <v>3.1646714639949725E-2</v>
      </c>
      <c r="AC687" s="15">
        <f>PRODUCT(Y$4:Y686)</f>
        <v>0.23513125685376934</v>
      </c>
      <c r="AD687" s="15">
        <f>PRODUCT(AA$4:AA686)</f>
        <v>0.13758529947027812</v>
      </c>
      <c r="AE687" s="15">
        <f t="shared" si="819"/>
        <v>7.4411317885839613E-3</v>
      </c>
      <c r="AF687" s="15">
        <f t="shared" si="820"/>
        <v>2.4205582851365762E-2</v>
      </c>
      <c r="AG687" s="15">
        <f t="shared" si="821"/>
        <v>2.2079482606913314E-4</v>
      </c>
      <c r="AH687" s="15">
        <f t="shared" si="822"/>
        <v>0.17644484286697543</v>
      </c>
      <c r="AI687" s="15">
        <f t="shared" si="831"/>
        <v>0.7919084424930749</v>
      </c>
      <c r="AJ687" s="15">
        <f t="shared" si="832"/>
        <v>9.5395404120312503E-4</v>
      </c>
      <c r="AK687" s="15">
        <f t="shared" si="823"/>
        <v>3.3234927912173841E-3</v>
      </c>
      <c r="AL687">
        <f>IF(AL686&gt;0,AL686+1,IF(AND(B687="January",C687&gt;=Personal!$G$28,F687&lt;=100,AL686=0),1,0))</f>
        <v>360</v>
      </c>
      <c r="AM687">
        <f t="shared" si="833"/>
        <v>1</v>
      </c>
    </row>
    <row r="688" spans="1:39" x14ac:dyDescent="0.2">
      <c r="A688">
        <f t="shared" si="824"/>
        <v>684</v>
      </c>
      <c r="B688" t="str">
        <f t="shared" si="844"/>
        <v>January</v>
      </c>
      <c r="C688">
        <f t="shared" si="816"/>
        <v>2080</v>
      </c>
      <c r="D688">
        <f t="shared" si="846"/>
        <v>208001</v>
      </c>
      <c r="E688">
        <f t="shared" ref="E688:F688" si="878">E676+1</f>
        <v>99</v>
      </c>
      <c r="F688">
        <f t="shared" si="878"/>
        <v>97</v>
      </c>
      <c r="G688" s="11">
        <f>G687*IF($B688="January",(1+IF(C688&gt;Personal!$L$18+1,Calculations!$B$14,Calculations!$B$13)),1)</f>
        <v>5806.8434948393397</v>
      </c>
      <c r="H688" s="11">
        <f>IF(AND(Career!$F$15="Yes",$E688=62,$E687=61),G688,H687*IF($B688="January",(1+IF(C688&gt;Personal!$L$18+1,Calculations!$C$14,Calculations!$C$13)),1))</f>
        <v>4040.1795389936506</v>
      </c>
      <c r="I688" s="11">
        <f>H688*(1-'Retiree Assumptions'!$F$8)</f>
        <v>3555.3579943144127</v>
      </c>
      <c r="J688" s="11"/>
      <c r="K688">
        <f>IF(OR(AND(L689=0,L688&gt;0,S688=0,S687&gt;0),AND(L688=0,L687&gt;0,S688&gt;0,S687&gt;0),AND(L677=0,L676&gt;0,S676=0),AND(B688="February",C688&gt;=Personal!$G$28,C688&lt;=Personal!$G$28+5,L687&gt;0),AND(B688="February",MOD(C688-Personal!$G$28,5)=0,L687&gt;0)),K687+1,K687)</f>
        <v>10</v>
      </c>
      <c r="L688">
        <f>IF(AND(C688&gt;=Personal!$G$28,MAX(L$5:L687)&lt;$AO$8,OR(S687&gt;0,S688&gt;0)),L687+1,0)</f>
        <v>0</v>
      </c>
      <c r="M688" t="str">
        <f>IF(AND(C688&gt;=Personal!$G$28,MAX(L$5:L687)&lt;$AO$8,OR(S687&gt;0,S688&gt;0)),L687+1,"")</f>
        <v/>
      </c>
      <c r="N688">
        <f t="shared" si="826"/>
        <v>2080</v>
      </c>
      <c r="O688">
        <f t="shared" si="827"/>
        <v>97</v>
      </c>
      <c r="P688" s="11">
        <f t="shared" si="835"/>
        <v>42664.295931772955</v>
      </c>
      <c r="Q688" s="11">
        <f>$AD688*I688/(Calculations!$C$18^(A688-1+Calculations!$B$1/30))</f>
        <v>66.850705727416255</v>
      </c>
      <c r="R688" s="11">
        <f>IF(Q688=0,0,SUM(Q688:Q$1071)*I688/Q688)</f>
        <v>128548.07919672594</v>
      </c>
      <c r="S688" s="11">
        <f>IF(S687&gt;0,MAX((S687+I688/2)*(Calculations!$C$18-1)+S687-I688,0),IF(AND(Personal!$G$28=Valuation!C688,Personal!$G$28&gt;Valuation!C687),Personal!$G$26,0))</f>
        <v>0</v>
      </c>
      <c r="T688">
        <f t="shared" si="818"/>
        <v>2</v>
      </c>
      <c r="U688" s="11"/>
      <c r="V688" s="121">
        <f>VLOOKUP(E688,Rates2,5)*VLOOKUP(E688,Mort_Imp_Retirees,C688-'Mort Imp Cume'!$C$4+2)</f>
        <v>3.2804961665490961E-2</v>
      </c>
      <c r="W688" s="15">
        <f t="shared" si="828"/>
        <v>0.96719503833450904</v>
      </c>
      <c r="X688" s="121">
        <f>VLOOKUP(F688,Rates2,6)*VLOOKUP(F688,Mort_Imp_Survivors,C688-'Mort Imp Cume'!$C$4+2)</f>
        <v>1.7260230222863972E-2</v>
      </c>
      <c r="Y688" s="15">
        <f t="shared" si="829"/>
        <v>0.98273976977713606</v>
      </c>
      <c r="Z688" s="121">
        <f>VLOOKUP(F688,Rates2,7)*VLOOKUP(F688,Mort_Imp_Survivors,C688-'Mort Imp Cume'!$C$4+2)</f>
        <v>2.0290578520710617E-2</v>
      </c>
      <c r="AA688" s="15">
        <f t="shared" si="830"/>
        <v>0.97970942147928941</v>
      </c>
      <c r="AB688" s="68">
        <f>PRODUCT(W$4:W687)</f>
        <v>3.06927605987466E-2</v>
      </c>
      <c r="AC688" s="15">
        <f>PRODUCT(Y$4:Y687)</f>
        <v>0.23145226764872984</v>
      </c>
      <c r="AD688" s="15">
        <f>PRODUCT(AA$4:AA687)</f>
        <v>0.13508454641143991</v>
      </c>
      <c r="AE688" s="15">
        <f t="shared" si="819"/>
        <v>7.1039090409794874E-3</v>
      </c>
      <c r="AF688" s="15">
        <f t="shared" si="820"/>
        <v>2.3588851557767111E-2</v>
      </c>
      <c r="AG688" s="15">
        <f t="shared" si="821"/>
        <v>2.2902107992795839E-4</v>
      </c>
      <c r="AH688" s="15">
        <f t="shared" si="822"/>
        <v>0.17345857282336249</v>
      </c>
      <c r="AI688" s="15">
        <f t="shared" si="831"/>
        <v>0.79584866657789088</v>
      </c>
      <c r="AJ688" s="15">
        <f t="shared" si="832"/>
        <v>1.0068748348499737E-3</v>
      </c>
      <c r="AK688" s="15">
        <f t="shared" si="823"/>
        <v>3.6421898974924281E-3</v>
      </c>
      <c r="AL688">
        <f>IF(AL687&gt;0,AL687+1,IF(AND(B688="January",C688&gt;=Personal!$G$28,F688&lt;=100,AL687=0),1,0))</f>
        <v>361</v>
      </c>
      <c r="AM688">
        <f t="shared" si="833"/>
        <v>1</v>
      </c>
    </row>
    <row r="689" spans="1:39" x14ac:dyDescent="0.2">
      <c r="A689">
        <f t="shared" si="824"/>
        <v>685</v>
      </c>
      <c r="B689" t="str">
        <f t="shared" si="844"/>
        <v>February</v>
      </c>
      <c r="C689">
        <f t="shared" si="816"/>
        <v>2080</v>
      </c>
      <c r="D689">
        <f t="shared" si="846"/>
        <v>208002</v>
      </c>
      <c r="E689">
        <f t="shared" ref="E689:F689" si="879">E677+1</f>
        <v>99</v>
      </c>
      <c r="F689">
        <f t="shared" si="879"/>
        <v>97</v>
      </c>
      <c r="G689" s="11">
        <f>G688*IF($B689="January",(1+IF(C689&gt;Personal!$L$18+1,Calculations!$B$14,Calculations!$B$13)),1)</f>
        <v>5806.8434948393397</v>
      </c>
      <c r="H689" s="11">
        <f>IF(AND(Career!$F$15="Yes",$E689=62,$E688=61),G689,H688*IF($B689="January",(1+IF(C689&gt;Personal!$L$18+1,Calculations!$C$14,Calculations!$C$13)),1))</f>
        <v>4040.1795389936506</v>
      </c>
      <c r="I689" s="11">
        <f>H689*(1-'Retiree Assumptions'!$F$8)</f>
        <v>3555.3579943144127</v>
      </c>
      <c r="J689" s="11"/>
      <c r="K689">
        <f>IF(OR(AND(L690=0,L689&gt;0,S689=0,S688&gt;0),AND(L689=0,L688&gt;0,S689&gt;0,S688&gt;0),AND(L678=0,L677&gt;0,S677=0),AND(B689="February",C689&gt;=Personal!$G$28,C689&lt;=Personal!$G$28+5,L688&gt;0),AND(B689="February",MOD(C689-Personal!$G$28,5)=0,L688&gt;0)),K688+1,K688)</f>
        <v>10</v>
      </c>
      <c r="L689">
        <f>IF(AND(C689&gt;=Personal!$G$28,MAX(L$5:L688)&lt;$AO$8,OR(S688&gt;0,S689&gt;0)),L688+1,0)</f>
        <v>0</v>
      </c>
      <c r="M689" t="str">
        <f>IF(AND(C689&gt;=Personal!$G$28,MAX(L$5:L688)&lt;$AO$8,OR(S688&gt;0,S689&gt;0)),L688+1,"")</f>
        <v/>
      </c>
      <c r="N689">
        <f t="shared" si="826"/>
        <v>2080</v>
      </c>
      <c r="O689">
        <f t="shared" si="827"/>
        <v>97</v>
      </c>
      <c r="P689" s="11">
        <f t="shared" si="835"/>
        <v>42664.295931772955</v>
      </c>
      <c r="Q689" s="11">
        <f>$AD689*I689/(Calculations!$C$18^(A689-1+Calculations!$B$1/30))</f>
        <v>65.30572556212924</v>
      </c>
      <c r="R689" s="11">
        <f>IF(Q689=0,0,SUM(Q689:Q$1071)*I689/Q689)</f>
        <v>127949.75557268676</v>
      </c>
      <c r="S689" s="11">
        <f>IF(S688&gt;0,MAX((S688+I689/2)*(Calculations!$C$18-1)+S688-I689,0),IF(AND(Personal!$G$28=Valuation!C689,Personal!$G$28&gt;Valuation!C688),Personal!$G$26,0))</f>
        <v>0</v>
      </c>
      <c r="T689">
        <f t="shared" si="818"/>
        <v>2</v>
      </c>
      <c r="U689" s="11"/>
      <c r="V689" s="121">
        <f>VLOOKUP(E689,Rates2,5)*VLOOKUP(E689,Mort_Imp_Retirees,C689-'Mort Imp Cume'!$C$4+2)</f>
        <v>3.2804961665490961E-2</v>
      </c>
      <c r="W689" s="15">
        <f t="shared" si="828"/>
        <v>0.96719503833450904</v>
      </c>
      <c r="X689" s="121">
        <f>VLOOKUP(F689,Rates2,6)*VLOOKUP(F689,Mort_Imp_Survivors,C689-'Mort Imp Cume'!$C$4+2)</f>
        <v>1.7260230222863972E-2</v>
      </c>
      <c r="Y689" s="15">
        <f t="shared" si="829"/>
        <v>0.98273976977713606</v>
      </c>
      <c r="Z689" s="121">
        <f>VLOOKUP(F689,Rates2,7)*VLOOKUP(F689,Mort_Imp_Survivors,C689-'Mort Imp Cume'!$C$4+2)</f>
        <v>2.0290578520710617E-2</v>
      </c>
      <c r="AA689" s="15">
        <f t="shared" si="830"/>
        <v>0.97970942147928941</v>
      </c>
      <c r="AB689" s="68">
        <f>PRODUCT(W$4:W688)</f>
        <v>2.9685885763896625E-2</v>
      </c>
      <c r="AC689" s="15">
        <f>PRODUCT(Y$4:Y688)</f>
        <v>0.22745734822350883</v>
      </c>
      <c r="AD689" s="15">
        <f>PRODUCT(AA$4:AA688)</f>
        <v>0.13234360281554403</v>
      </c>
      <c r="AE689" s="15">
        <f t="shared" si="819"/>
        <v>6.7522728555219381E-3</v>
      </c>
      <c r="AF689" s="15">
        <f t="shared" si="820"/>
        <v>2.2933612908374687E-2</v>
      </c>
      <c r="AG689" s="15">
        <f t="shared" si="821"/>
        <v>2.1768477220348168E-4</v>
      </c>
      <c r="AH689" s="15">
        <f t="shared" si="822"/>
        <v>0.17016801911132762</v>
      </c>
      <c r="AI689" s="15">
        <f t="shared" si="831"/>
        <v>0.80014609512477575</v>
      </c>
      <c r="AJ689" s="15">
        <f t="shared" si="832"/>
        <v>9.7384434449077268E-4</v>
      </c>
      <c r="AK689" s="15">
        <f t="shared" si="823"/>
        <v>3.5693533375060816E-3</v>
      </c>
      <c r="AL689">
        <f>IF(AL688&gt;0,AL688+1,IF(AND(B689="January",C689&gt;=Personal!$G$28,F689&lt;=100,AL688=0),1,0))</f>
        <v>362</v>
      </c>
      <c r="AM689">
        <f t="shared" si="833"/>
        <v>1</v>
      </c>
    </row>
    <row r="690" spans="1:39" x14ac:dyDescent="0.2">
      <c r="A690">
        <f t="shared" si="824"/>
        <v>686</v>
      </c>
      <c r="B690" t="str">
        <f t="shared" si="844"/>
        <v>March</v>
      </c>
      <c r="C690">
        <f t="shared" si="816"/>
        <v>2080</v>
      </c>
      <c r="D690">
        <f t="shared" si="846"/>
        <v>208003</v>
      </c>
      <c r="E690">
        <f t="shared" ref="E690:F690" si="880">E678+1</f>
        <v>99</v>
      </c>
      <c r="F690">
        <f t="shared" si="880"/>
        <v>97</v>
      </c>
      <c r="G690" s="11">
        <f>G689*IF($B690="January",(1+IF(C690&gt;Personal!$L$18+1,Calculations!$B$14,Calculations!$B$13)),1)</f>
        <v>5806.8434948393397</v>
      </c>
      <c r="H690" s="11">
        <f>IF(AND(Career!$F$15="Yes",$E690=62,$E689=61),G690,H689*IF($B690="January",(1+IF(C690&gt;Personal!$L$18+1,Calculations!$C$14,Calculations!$C$13)),1))</f>
        <v>4040.1795389936506</v>
      </c>
      <c r="I690" s="11">
        <f>H690*(1-'Retiree Assumptions'!$F$8)</f>
        <v>3555.3579943144127</v>
      </c>
      <c r="J690" s="11"/>
      <c r="K690">
        <f>IF(OR(AND(L691=0,L690&gt;0,S690=0,S689&gt;0),AND(L690=0,L689&gt;0,S690&gt;0,S689&gt;0),AND(L679=0,L678&gt;0,S678=0),AND(B690="February",C690&gt;=Personal!$G$28,C690&lt;=Personal!$G$28+5,L689&gt;0),AND(B690="February",MOD(C690-Personal!$G$28,5)=0,L689&gt;0)),K689+1,K689)</f>
        <v>10</v>
      </c>
      <c r="L690">
        <f>IF(AND(C690&gt;=Personal!$G$28,MAX(L$5:L689)&lt;$AO$8,OR(S689&gt;0,S690&gt;0)),L689+1,0)</f>
        <v>0</v>
      </c>
      <c r="M690" t="str">
        <f>IF(AND(C690&gt;=Personal!$G$28,MAX(L$5:L689)&lt;$AO$8,OR(S689&gt;0,S690&gt;0)),L689+1,"")</f>
        <v/>
      </c>
      <c r="N690">
        <f t="shared" si="826"/>
        <v>2080</v>
      </c>
      <c r="O690">
        <f t="shared" si="827"/>
        <v>97</v>
      </c>
      <c r="P690" s="11">
        <f t="shared" si="835"/>
        <v>42664.295931772955</v>
      </c>
      <c r="Q690" s="11">
        <f>$AD690*I690/(Calculations!$C$18^(A690-1+Calculations!$B$1/30))</f>
        <v>63.796451283341966</v>
      </c>
      <c r="R690" s="11">
        <f>IF(Q690=0,0,SUM(Q690:Q$1071)*I690/Q690)</f>
        <v>127337.2770162338</v>
      </c>
      <c r="S690" s="11">
        <f>IF(S689&gt;0,MAX((S689+I690/2)*(Calculations!$C$18-1)+S689-I690,0),IF(AND(Personal!$G$28=Valuation!C690,Personal!$G$28&gt;Valuation!C689),Personal!$G$26,0))</f>
        <v>0</v>
      </c>
      <c r="T690">
        <f t="shared" si="818"/>
        <v>2</v>
      </c>
      <c r="U690" s="11"/>
      <c r="V690" s="121">
        <f>VLOOKUP(E690,Rates2,5)*VLOOKUP(E690,Mort_Imp_Retirees,C690-'Mort Imp Cume'!$C$4+2)</f>
        <v>3.2804961665490961E-2</v>
      </c>
      <c r="W690" s="15">
        <f t="shared" si="828"/>
        <v>0.96719503833450904</v>
      </c>
      <c r="X690" s="121">
        <f>VLOOKUP(F690,Rates2,6)*VLOOKUP(F690,Mort_Imp_Survivors,C690-'Mort Imp Cume'!$C$4+2)</f>
        <v>1.7260230222863972E-2</v>
      </c>
      <c r="Y690" s="15">
        <f t="shared" si="829"/>
        <v>0.98273976977713606</v>
      </c>
      <c r="Z690" s="121">
        <f>VLOOKUP(F690,Rates2,7)*VLOOKUP(F690,Mort_Imp_Survivors,C690-'Mort Imp Cume'!$C$4+2)</f>
        <v>2.0290578520710617E-2</v>
      </c>
      <c r="AA690" s="15">
        <f t="shared" si="830"/>
        <v>0.97970942147928941</v>
      </c>
      <c r="AB690" s="68">
        <f>PRODUCT(W$4:W689)</f>
        <v>2.8712041419405851E-2</v>
      </c>
      <c r="AC690" s="15">
        <f>PRODUCT(Y$4:Y689)</f>
        <v>0.22353138202728892</v>
      </c>
      <c r="AD690" s="15">
        <f>PRODUCT(AA$4:AA689)</f>
        <v>0.12965827455090148</v>
      </c>
      <c r="AE690" s="15">
        <f t="shared" si="819"/>
        <v>6.4180422993045522E-3</v>
      </c>
      <c r="AF690" s="15">
        <f t="shared" si="820"/>
        <v>2.2293999120101299E-2</v>
      </c>
      <c r="AG690" s="15">
        <f t="shared" si="821"/>
        <v>2.069096000428773E-4</v>
      </c>
      <c r="AH690" s="15">
        <f t="shared" si="822"/>
        <v>0.16693289633003894</v>
      </c>
      <c r="AI690" s="15">
        <f t="shared" si="831"/>
        <v>0.8043550622505552</v>
      </c>
      <c r="AJ690" s="15">
        <f t="shared" si="832"/>
        <v>9.4189741810159764E-4</v>
      </c>
      <c r="AK690" s="15">
        <f t="shared" si="823"/>
        <v>3.4979419283403764E-3</v>
      </c>
      <c r="AL690">
        <f>IF(AL689&gt;0,AL689+1,IF(AND(B690="January",C690&gt;=Personal!$G$28,F690&lt;=100,AL689=0),1,0))</f>
        <v>363</v>
      </c>
      <c r="AM690">
        <f t="shared" si="833"/>
        <v>1</v>
      </c>
    </row>
    <row r="691" spans="1:39" x14ac:dyDescent="0.2">
      <c r="A691">
        <f t="shared" si="824"/>
        <v>687</v>
      </c>
      <c r="B691" t="str">
        <f t="shared" si="844"/>
        <v>April</v>
      </c>
      <c r="C691">
        <f t="shared" si="816"/>
        <v>2080</v>
      </c>
      <c r="D691">
        <f t="shared" si="846"/>
        <v>208004</v>
      </c>
      <c r="E691">
        <f t="shared" ref="E691:F691" si="881">E679+1</f>
        <v>99</v>
      </c>
      <c r="F691">
        <f t="shared" si="881"/>
        <v>97</v>
      </c>
      <c r="G691" s="11">
        <f>G690*IF($B691="January",(1+IF(C691&gt;Personal!$L$18+1,Calculations!$B$14,Calculations!$B$13)),1)</f>
        <v>5806.8434948393397</v>
      </c>
      <c r="H691" s="11">
        <f>IF(AND(Career!$F$15="Yes",$E691=62,$E690=61),G691,H690*IF($B691="January",(1+IF(C691&gt;Personal!$L$18+1,Calculations!$C$14,Calculations!$C$13)),1))</f>
        <v>4040.1795389936506</v>
      </c>
      <c r="I691" s="11">
        <f>H691*(1-'Retiree Assumptions'!$F$8)</f>
        <v>3555.3579943144127</v>
      </c>
      <c r="J691" s="11"/>
      <c r="K691">
        <f>IF(OR(AND(L692=0,L691&gt;0,S691=0,S690&gt;0),AND(L691=0,L690&gt;0,S691&gt;0,S690&gt;0),AND(L680=0,L679&gt;0,S679=0),AND(B691="February",C691&gt;=Personal!$G$28,C691&lt;=Personal!$G$28+5,L690&gt;0),AND(B691="February",MOD(C691-Personal!$G$28,5)=0,L690&gt;0)),K690+1,K690)</f>
        <v>10</v>
      </c>
      <c r="L691">
        <f>IF(AND(C691&gt;=Personal!$G$28,MAX(L$5:L690)&lt;$AO$8,OR(S690&gt;0,S691&gt;0)),L690+1,0)</f>
        <v>0</v>
      </c>
      <c r="M691" t="str">
        <f>IF(AND(C691&gt;=Personal!$G$28,MAX(L$5:L690)&lt;$AO$8,OR(S690&gt;0,S691&gt;0)),L690+1,"")</f>
        <v/>
      </c>
      <c r="N691">
        <f t="shared" si="826"/>
        <v>2080</v>
      </c>
      <c r="O691">
        <f t="shared" si="827"/>
        <v>97</v>
      </c>
      <c r="P691" s="11">
        <f t="shared" si="835"/>
        <v>42664.295931772955</v>
      </c>
      <c r="Q691" s="11">
        <f>$AD691*I691/(Calculations!$C$18^(A691-1+Calculations!$B$1/30))</f>
        <v>62.322057695780494</v>
      </c>
      <c r="R691" s="11">
        <f>IF(Q691=0,0,SUM(Q691:Q$1071)*I691/Q691)</f>
        <v>126710.30865489403</v>
      </c>
      <c r="S691" s="11">
        <f>IF(S690&gt;0,MAX((S690+I691/2)*(Calculations!$C$18-1)+S690-I691,0),IF(AND(Personal!$G$28=Valuation!C691,Personal!$G$28&gt;Valuation!C690),Personal!$G$26,0))</f>
        <v>0</v>
      </c>
      <c r="T691">
        <f t="shared" si="818"/>
        <v>2</v>
      </c>
      <c r="U691" s="11"/>
      <c r="V691" s="121">
        <f>VLOOKUP(E691,Rates2,5)*VLOOKUP(E691,Mort_Imp_Retirees,C691-'Mort Imp Cume'!$C$4+2)</f>
        <v>3.2804961665490961E-2</v>
      </c>
      <c r="W691" s="15">
        <f t="shared" si="828"/>
        <v>0.96719503833450904</v>
      </c>
      <c r="X691" s="121">
        <f>VLOOKUP(F691,Rates2,6)*VLOOKUP(F691,Mort_Imp_Survivors,C691-'Mort Imp Cume'!$C$4+2)</f>
        <v>1.7260230222863972E-2</v>
      </c>
      <c r="Y691" s="15">
        <f t="shared" si="829"/>
        <v>0.98273976977713606</v>
      </c>
      <c r="Z691" s="121">
        <f>VLOOKUP(F691,Rates2,7)*VLOOKUP(F691,Mort_Imp_Survivors,C691-'Mort Imp Cume'!$C$4+2)</f>
        <v>2.0290578520710617E-2</v>
      </c>
      <c r="AA691" s="15">
        <f t="shared" si="830"/>
        <v>0.97970942147928941</v>
      </c>
      <c r="AB691" s="68">
        <f>PRODUCT(W$4:W690)</f>
        <v>2.7770144001304252E-2</v>
      </c>
      <c r="AC691" s="15">
        <f>PRODUCT(Y$4:Y690)</f>
        <v>0.21967317891146296</v>
      </c>
      <c r="AD691" s="15">
        <f>PRODUCT(AA$4:AA690)</f>
        <v>0.12702743315026657</v>
      </c>
      <c r="AE691" s="15">
        <f t="shared" si="819"/>
        <v>6.1003558115955989E-3</v>
      </c>
      <c r="AF691" s="15">
        <f t="shared" si="820"/>
        <v>2.1669788189708654E-2</v>
      </c>
      <c r="AG691" s="15">
        <f t="shared" si="821"/>
        <v>1.966677878133118E-4</v>
      </c>
      <c r="AH691" s="15">
        <f t="shared" si="822"/>
        <v>0.16375264088940752</v>
      </c>
      <c r="AI691" s="15">
        <f t="shared" si="831"/>
        <v>0.80847721510928816</v>
      </c>
      <c r="AJ691" s="15">
        <f t="shared" si="832"/>
        <v>9.1099850940794974E-4</v>
      </c>
      <c r="AK691" s="15">
        <f t="shared" si="823"/>
        <v>3.4279293636897776E-3</v>
      </c>
      <c r="AL691">
        <f>IF(AL690&gt;0,AL690+1,IF(AND(B691="January",C691&gt;=Personal!$G$28,F691&lt;=100,AL690=0),1,0))</f>
        <v>364</v>
      </c>
      <c r="AM691">
        <f t="shared" si="833"/>
        <v>1</v>
      </c>
    </row>
    <row r="692" spans="1:39" x14ac:dyDescent="0.2">
      <c r="A692">
        <f t="shared" si="824"/>
        <v>688</v>
      </c>
      <c r="B692" t="str">
        <f t="shared" si="844"/>
        <v>May</v>
      </c>
      <c r="C692">
        <f t="shared" si="816"/>
        <v>2080</v>
      </c>
      <c r="D692">
        <f t="shared" si="846"/>
        <v>208005</v>
      </c>
      <c r="E692">
        <f t="shared" ref="E692:F692" si="882">E680+1</f>
        <v>99</v>
      </c>
      <c r="F692">
        <f t="shared" si="882"/>
        <v>97</v>
      </c>
      <c r="G692" s="11">
        <f>G691*IF($B692="January",(1+IF(C692&gt;Personal!$L$18+1,Calculations!$B$14,Calculations!$B$13)),1)</f>
        <v>5806.8434948393397</v>
      </c>
      <c r="H692" s="11">
        <f>IF(AND(Career!$F$15="Yes",$E692=62,$E691=61),G692,H691*IF($B692="January",(1+IF(C692&gt;Personal!$L$18+1,Calculations!$C$14,Calculations!$C$13)),1))</f>
        <v>4040.1795389936506</v>
      </c>
      <c r="I692" s="11">
        <f>H692*(1-'Retiree Assumptions'!$F$8)</f>
        <v>3555.3579943144127</v>
      </c>
      <c r="J692" s="11"/>
      <c r="K692">
        <f>IF(OR(AND(L693=0,L692&gt;0,S692=0,S691&gt;0),AND(L692=0,L691&gt;0,S692&gt;0,S691&gt;0),AND(L681=0,L680&gt;0,S680=0),AND(B692="February",C692&gt;=Personal!$G$28,C692&lt;=Personal!$G$28+5,L691&gt;0),AND(B692="February",MOD(C692-Personal!$G$28,5)=0,L691&gt;0)),K691+1,K691)</f>
        <v>10</v>
      </c>
      <c r="L692">
        <f>IF(AND(C692&gt;=Personal!$G$28,MAX(L$5:L691)&lt;$AO$8,OR(S691&gt;0,S692&gt;0)),L691+1,0)</f>
        <v>0</v>
      </c>
      <c r="M692" t="str">
        <f>IF(AND(C692&gt;=Personal!$G$28,MAX(L$5:L691)&lt;$AO$8,OR(S691&gt;0,S692&gt;0)),L691+1,"")</f>
        <v/>
      </c>
      <c r="N692">
        <f t="shared" si="826"/>
        <v>2080</v>
      </c>
      <c r="O692">
        <f t="shared" si="827"/>
        <v>97</v>
      </c>
      <c r="P692" s="11">
        <f t="shared" si="835"/>
        <v>42664.295931772955</v>
      </c>
      <c r="Q692" s="11">
        <f>$AD692*I692/(Calculations!$C$18^(A692-1+Calculations!$B$1/30))</f>
        <v>60.881738675178667</v>
      </c>
      <c r="R692" s="11">
        <f>IF(Q692=0,0,SUM(Q692:Q$1071)*I692/Q692)</f>
        <v>126068.50769389795</v>
      </c>
      <c r="S692" s="11">
        <f>IF(S691&gt;0,MAX((S691+I692/2)*(Calculations!$C$18-1)+S691-I692,0),IF(AND(Personal!$G$28=Valuation!C692,Personal!$G$28&gt;Valuation!C691),Personal!$G$26,0))</f>
        <v>0</v>
      </c>
      <c r="T692">
        <f t="shared" si="818"/>
        <v>2</v>
      </c>
      <c r="U692" s="11"/>
      <c r="V692" s="121">
        <f>VLOOKUP(E692,Rates2,5)*VLOOKUP(E692,Mort_Imp_Retirees,C692-'Mort Imp Cume'!$C$4+2)</f>
        <v>3.2804961665490961E-2</v>
      </c>
      <c r="W692" s="15">
        <f t="shared" si="828"/>
        <v>0.96719503833450904</v>
      </c>
      <c r="X692" s="121">
        <f>VLOOKUP(F692,Rates2,6)*VLOOKUP(F692,Mort_Imp_Survivors,C692-'Mort Imp Cume'!$C$4+2)</f>
        <v>1.7260230222863972E-2</v>
      </c>
      <c r="Y692" s="15">
        <f t="shared" si="829"/>
        <v>0.98273976977713606</v>
      </c>
      <c r="Z692" s="121">
        <f>VLOOKUP(F692,Rates2,7)*VLOOKUP(F692,Mort_Imp_Survivors,C692-'Mort Imp Cume'!$C$4+2)</f>
        <v>2.0290578520710617E-2</v>
      </c>
      <c r="AA692" s="15">
        <f t="shared" si="830"/>
        <v>0.97970942147928941</v>
      </c>
      <c r="AB692" s="68">
        <f>PRODUCT(W$4:W691)</f>
        <v>2.6859145491896302E-2</v>
      </c>
      <c r="AC692" s="15">
        <f>PRODUCT(Y$4:Y691)</f>
        <v>0.21588156926966273</v>
      </c>
      <c r="AD692" s="15">
        <f>PRODUCT(AA$4:AA691)</f>
        <v>0.12444997304364677</v>
      </c>
      <c r="AE692" s="15">
        <f t="shared" si="819"/>
        <v>5.7983944780327611E-3</v>
      </c>
      <c r="AF692" s="15">
        <f t="shared" si="820"/>
        <v>2.1060751013863541E-2</v>
      </c>
      <c r="AG692" s="15">
        <f t="shared" si="821"/>
        <v>1.8693293474718748E-4</v>
      </c>
      <c r="AH692" s="15">
        <f t="shared" si="822"/>
        <v>0.16062667285928059</v>
      </c>
      <c r="AI692" s="15">
        <f t="shared" si="831"/>
        <v>0.81251418164882316</v>
      </c>
      <c r="AJ692" s="15">
        <f t="shared" si="832"/>
        <v>8.8111323822950252E-4</v>
      </c>
      <c r="AK692" s="15">
        <f t="shared" si="823"/>
        <v>3.3592897417855584E-3</v>
      </c>
      <c r="AL692">
        <f>IF(AL691&gt;0,AL691+1,IF(AND(B692="January",C692&gt;=Personal!$G$28,F692&lt;=100,AL691=0),1,0))</f>
        <v>365</v>
      </c>
      <c r="AM692">
        <f t="shared" si="833"/>
        <v>1</v>
      </c>
    </row>
    <row r="693" spans="1:39" x14ac:dyDescent="0.2">
      <c r="A693">
        <f t="shared" si="824"/>
        <v>689</v>
      </c>
      <c r="B693" t="str">
        <f t="shared" si="844"/>
        <v>June</v>
      </c>
      <c r="C693">
        <f t="shared" si="816"/>
        <v>2080</v>
      </c>
      <c r="D693">
        <f t="shared" si="846"/>
        <v>208006</v>
      </c>
      <c r="E693">
        <f t="shared" ref="E693:F693" si="883">E681+1</f>
        <v>99</v>
      </c>
      <c r="F693">
        <f t="shared" si="883"/>
        <v>97</v>
      </c>
      <c r="G693" s="11">
        <f>G692*IF($B693="January",(1+IF(C693&gt;Personal!$L$18+1,Calculations!$B$14,Calculations!$B$13)),1)</f>
        <v>5806.8434948393397</v>
      </c>
      <c r="H693" s="11">
        <f>IF(AND(Career!$F$15="Yes",$E693=62,$E692=61),G693,H692*IF($B693="January",(1+IF(C693&gt;Personal!$L$18+1,Calculations!$C$14,Calculations!$C$13)),1))</f>
        <v>4040.1795389936506</v>
      </c>
      <c r="I693" s="11">
        <f>H693*(1-'Retiree Assumptions'!$F$8)</f>
        <v>3555.3579943144127</v>
      </c>
      <c r="J693" s="11"/>
      <c r="K693">
        <f>IF(OR(AND(L694=0,L693&gt;0,S693=0,S692&gt;0),AND(L693=0,L692&gt;0,S693&gt;0,S692&gt;0),AND(L682=0,L681&gt;0,S681=0),AND(B693="February",C693&gt;=Personal!$G$28,C693&lt;=Personal!$G$28+5,L692&gt;0),AND(B693="February",MOD(C693-Personal!$G$28,5)=0,L692&gt;0)),K692+1,K692)</f>
        <v>10</v>
      </c>
      <c r="L693">
        <f>IF(AND(C693&gt;=Personal!$G$28,MAX(L$5:L692)&lt;$AO$8,OR(S692&gt;0,S693&gt;0)),L692+1,0)</f>
        <v>0</v>
      </c>
      <c r="M693" t="str">
        <f>IF(AND(C693&gt;=Personal!$G$28,MAX(L$5:L692)&lt;$AO$8,OR(S692&gt;0,S693&gt;0)),L692+1,"")</f>
        <v/>
      </c>
      <c r="N693">
        <f t="shared" si="826"/>
        <v>2080</v>
      </c>
      <c r="O693">
        <f t="shared" si="827"/>
        <v>97</v>
      </c>
      <c r="P693" s="11">
        <f t="shared" si="835"/>
        <v>42664.295931772955</v>
      </c>
      <c r="Q693" s="11">
        <f>$AD693*I693/(Calculations!$C$18^(A693-1+Calculations!$B$1/30))</f>
        <v>59.474706727529949</v>
      </c>
      <c r="R693" s="11">
        <f>IF(Q693=0,0,SUM(Q693:Q$1071)*I693/Q693)</f>
        <v>125411.52322875622</v>
      </c>
      <c r="S693" s="11">
        <f>IF(S692&gt;0,MAX((S692+I693/2)*(Calculations!$C$18-1)+S692-I693,0),IF(AND(Personal!$G$28=Valuation!C693,Personal!$G$28&gt;Valuation!C692),Personal!$G$26,0))</f>
        <v>0</v>
      </c>
      <c r="T693">
        <f t="shared" si="818"/>
        <v>2</v>
      </c>
      <c r="U693" s="11"/>
      <c r="V693" s="121">
        <f>VLOOKUP(E693,Rates2,5)*VLOOKUP(E693,Mort_Imp_Retirees,C693-'Mort Imp Cume'!$C$4+2)</f>
        <v>3.2804961665490961E-2</v>
      </c>
      <c r="W693" s="15">
        <f t="shared" si="828"/>
        <v>0.96719503833450904</v>
      </c>
      <c r="X693" s="121">
        <f>VLOOKUP(F693,Rates2,6)*VLOOKUP(F693,Mort_Imp_Survivors,C693-'Mort Imp Cume'!$C$4+2)</f>
        <v>1.7260230222863972E-2</v>
      </c>
      <c r="Y693" s="15">
        <f t="shared" si="829"/>
        <v>0.98273976977713606</v>
      </c>
      <c r="Z693" s="121">
        <f>VLOOKUP(F693,Rates2,7)*VLOOKUP(F693,Mort_Imp_Survivors,C693-'Mort Imp Cume'!$C$4+2)</f>
        <v>2.0290578520710617E-2</v>
      </c>
      <c r="AA693" s="15">
        <f t="shared" si="830"/>
        <v>0.97970942147928941</v>
      </c>
      <c r="AB693" s="68">
        <f>PRODUCT(W$4:W692)</f>
        <v>2.5978032253666801E-2</v>
      </c>
      <c r="AC693" s="15">
        <f>PRODUCT(Y$4:Y692)</f>
        <v>0.21215540368319522</v>
      </c>
      <c r="AD693" s="15">
        <f>PRODUCT(AA$4:AA692)</f>
        <v>0.12192481109370434</v>
      </c>
      <c r="AE693" s="15">
        <f t="shared" si="819"/>
        <v>5.5113799196717453E-3</v>
      </c>
      <c r="AF693" s="15">
        <f t="shared" si="820"/>
        <v>2.0466652333995056E-2</v>
      </c>
      <c r="AG693" s="15">
        <f t="shared" si="821"/>
        <v>1.7767994688772822E-4</v>
      </c>
      <c r="AH693" s="15">
        <f t="shared" si="822"/>
        <v>0.15755439767585605</v>
      </c>
      <c r="AI693" s="15">
        <f t="shared" si="831"/>
        <v>0.8164675700704771</v>
      </c>
      <c r="AJ693" s="15">
        <f t="shared" si="832"/>
        <v>8.5220835222642719E-4</v>
      </c>
      <c r="AK693" s="15">
        <f t="shared" si="823"/>
        <v>3.2919975635844275E-3</v>
      </c>
      <c r="AL693">
        <f>IF(AL692&gt;0,AL692+1,IF(AND(B693="January",C693&gt;=Personal!$G$28,F693&lt;=100,AL692=0),1,0))</f>
        <v>366</v>
      </c>
      <c r="AM693">
        <f t="shared" si="833"/>
        <v>1</v>
      </c>
    </row>
    <row r="694" spans="1:39" x14ac:dyDescent="0.2">
      <c r="A694">
        <f t="shared" si="824"/>
        <v>690</v>
      </c>
      <c r="B694" t="str">
        <f t="shared" si="844"/>
        <v>July</v>
      </c>
      <c r="C694">
        <f t="shared" si="816"/>
        <v>2080</v>
      </c>
      <c r="D694">
        <f t="shared" si="846"/>
        <v>208007</v>
      </c>
      <c r="E694">
        <f t="shared" ref="E694:F694" si="884">E682+1</f>
        <v>99</v>
      </c>
      <c r="F694">
        <f t="shared" si="884"/>
        <v>97</v>
      </c>
      <c r="G694" s="11">
        <f>G693*IF($B694="January",(1+IF(C694&gt;Personal!$L$18+1,Calculations!$B$14,Calculations!$B$13)),1)</f>
        <v>5806.8434948393397</v>
      </c>
      <c r="H694" s="11">
        <f>IF(AND(Career!$F$15="Yes",$E694=62,$E693=61),G694,H693*IF($B694="January",(1+IF(C694&gt;Personal!$L$18+1,Calculations!$C$14,Calculations!$C$13)),1))</f>
        <v>4040.1795389936506</v>
      </c>
      <c r="I694" s="11">
        <f>H694*(1-'Retiree Assumptions'!$F$8)</f>
        <v>3555.3579943144127</v>
      </c>
      <c r="J694" s="11"/>
      <c r="K694">
        <f>IF(OR(AND(L695=0,L694&gt;0,S694=0,S693&gt;0),AND(L694=0,L693&gt;0,S694&gt;0,S693&gt;0),AND(L683=0,L682&gt;0,S682=0),AND(B694="February",C694&gt;=Personal!$G$28,C694&lt;=Personal!$G$28+5,L693&gt;0),AND(B694="February",MOD(C694-Personal!$G$28,5)=0,L693&gt;0)),K693+1,K693)</f>
        <v>10</v>
      </c>
      <c r="L694">
        <f>IF(AND(C694&gt;=Personal!$G$28,MAX(L$5:L693)&lt;$AO$8,OR(S693&gt;0,S694&gt;0)),L693+1,0)</f>
        <v>0</v>
      </c>
      <c r="M694" t="str">
        <f>IF(AND(C694&gt;=Personal!$G$28,MAX(L$5:L693)&lt;$AO$8,OR(S693&gt;0,S694&gt;0)),L693+1,"")</f>
        <v/>
      </c>
      <c r="N694">
        <f t="shared" si="826"/>
        <v>2080</v>
      </c>
      <c r="O694">
        <f t="shared" si="827"/>
        <v>97</v>
      </c>
      <c r="P694" s="11">
        <f t="shared" si="835"/>
        <v>42664.295931772955</v>
      </c>
      <c r="Q694" s="11">
        <f>$AD694*I694/(Calculations!$C$18^(A694-1+Calculations!$B$1/30))</f>
        <v>58.100192558525265</v>
      </c>
      <c r="R694" s="11">
        <f>IF(Q694=0,0,SUM(Q694:Q$1071)*I694/Q694)</f>
        <v>124738.99605340337</v>
      </c>
      <c r="S694" s="11">
        <f>IF(S693&gt;0,MAX((S693+I694/2)*(Calculations!$C$18-1)+S693-I694,0),IF(AND(Personal!$G$28=Valuation!C694,Personal!$G$28&gt;Valuation!C693),Personal!$G$26,0))</f>
        <v>0</v>
      </c>
      <c r="T694">
        <f t="shared" si="818"/>
        <v>2</v>
      </c>
      <c r="U694" s="11"/>
      <c r="V694" s="121">
        <f>VLOOKUP(E694,Rates2,5)*VLOOKUP(E694,Mort_Imp_Retirees,C694-'Mort Imp Cume'!$C$4+2)</f>
        <v>3.2804961665490961E-2</v>
      </c>
      <c r="W694" s="15">
        <f t="shared" si="828"/>
        <v>0.96719503833450904</v>
      </c>
      <c r="X694" s="121">
        <f>VLOOKUP(F694,Rates2,6)*VLOOKUP(F694,Mort_Imp_Survivors,C694-'Mort Imp Cume'!$C$4+2)</f>
        <v>1.7260230222863972E-2</v>
      </c>
      <c r="Y694" s="15">
        <f t="shared" si="829"/>
        <v>0.98273976977713606</v>
      </c>
      <c r="Z694" s="121">
        <f>VLOOKUP(F694,Rates2,7)*VLOOKUP(F694,Mort_Imp_Survivors,C694-'Mort Imp Cume'!$C$4+2)</f>
        <v>2.0290578520710617E-2</v>
      </c>
      <c r="AA694" s="15">
        <f t="shared" si="830"/>
        <v>0.97970942147928941</v>
      </c>
      <c r="AB694" s="68">
        <f>PRODUCT(W$4:W693)</f>
        <v>2.5125823901440372E-2</v>
      </c>
      <c r="AC694" s="15">
        <f>PRODUCT(Y$4:Y693)</f>
        <v>0.20849355257259863</v>
      </c>
      <c r="AD694" s="15">
        <f>PRODUCT(AA$4:AA693)</f>
        <v>0.11945088614058473</v>
      </c>
      <c r="AE694" s="15">
        <f t="shared" si="819"/>
        <v>5.2385722865248138E-3</v>
      </c>
      <c r="AF694" s="15">
        <f t="shared" si="820"/>
        <v>1.9887251614915561E-2</v>
      </c>
      <c r="AG694" s="15">
        <f t="shared" si="821"/>
        <v>1.6888497240318922E-4</v>
      </c>
      <c r="AH694" s="15">
        <f t="shared" si="822"/>
        <v>0.15453520774541854</v>
      </c>
      <c r="AI694" s="15">
        <f t="shared" si="831"/>
        <v>0.82033896835314113</v>
      </c>
      <c r="AJ694" s="15">
        <f t="shared" si="832"/>
        <v>8.2425168990062797E-4</v>
      </c>
      <c r="AK694" s="15">
        <f t="shared" si="823"/>
        <v>3.2260277306772759E-3</v>
      </c>
      <c r="AL694">
        <f>IF(AL693&gt;0,AL693+1,IF(AND(B694="January",C694&gt;=Personal!$G$28,F694&lt;=100,AL693=0),1,0))</f>
        <v>367</v>
      </c>
      <c r="AM694">
        <f t="shared" si="833"/>
        <v>1</v>
      </c>
    </row>
    <row r="695" spans="1:39" x14ac:dyDescent="0.2">
      <c r="A695">
        <f t="shared" si="824"/>
        <v>691</v>
      </c>
      <c r="B695" t="str">
        <f t="shared" si="844"/>
        <v>August</v>
      </c>
      <c r="C695">
        <f t="shared" si="816"/>
        <v>2080</v>
      </c>
      <c r="D695">
        <f t="shared" si="846"/>
        <v>208008</v>
      </c>
      <c r="E695">
        <f t="shared" ref="E695:F695" si="885">E683+1</f>
        <v>99</v>
      </c>
      <c r="F695">
        <f t="shared" si="885"/>
        <v>97</v>
      </c>
      <c r="G695" s="11">
        <f>G694*IF($B695="January",(1+IF(C695&gt;Personal!$L$18+1,Calculations!$B$14,Calculations!$B$13)),1)</f>
        <v>5806.8434948393397</v>
      </c>
      <c r="H695" s="11">
        <f>IF(AND(Career!$F$15="Yes",$E695=62,$E694=61),G695,H694*IF($B695="January",(1+IF(C695&gt;Personal!$L$18+1,Calculations!$C$14,Calculations!$C$13)),1))</f>
        <v>4040.1795389936506</v>
      </c>
      <c r="I695" s="11">
        <f>H695*(1-'Retiree Assumptions'!$F$8)</f>
        <v>3555.3579943144127</v>
      </c>
      <c r="J695" s="11"/>
      <c r="K695">
        <f>IF(OR(AND(L696=0,L695&gt;0,S695=0,S694&gt;0),AND(L695=0,L694&gt;0,S695&gt;0,S694&gt;0),AND(L684=0,L683&gt;0,S683=0),AND(B695="February",C695&gt;=Personal!$G$28,C695&lt;=Personal!$G$28+5,L694&gt;0),AND(B695="February",MOD(C695-Personal!$G$28,5)=0,L694&gt;0)),K694+1,K694)</f>
        <v>10</v>
      </c>
      <c r="L695">
        <f>IF(AND(C695&gt;=Personal!$G$28,MAX(L$5:L694)&lt;$AO$8,OR(S694&gt;0,S695&gt;0)),L694+1,0)</f>
        <v>0</v>
      </c>
      <c r="M695" t="str">
        <f>IF(AND(C695&gt;=Personal!$G$28,MAX(L$5:L694)&lt;$AO$8,OR(S694&gt;0,S695&gt;0)),L694+1,"")</f>
        <v/>
      </c>
      <c r="N695">
        <f t="shared" si="826"/>
        <v>2080</v>
      </c>
      <c r="O695">
        <f t="shared" si="827"/>
        <v>97</v>
      </c>
      <c r="P695" s="11">
        <f t="shared" si="835"/>
        <v>42664.295931772955</v>
      </c>
      <c r="Q695" s="11">
        <f>$AD695*I695/(Calculations!$C$18^(A695-1+Calculations!$B$1/30))</f>
        <v>56.757444652941636</v>
      </c>
      <c r="R695" s="11">
        <f>IF(Q695=0,0,SUM(Q695:Q$1071)*I695/Q695)</f>
        <v>124050.55846380122</v>
      </c>
      <c r="S695" s="11">
        <f>IF(S694&gt;0,MAX((S694+I695/2)*(Calculations!$C$18-1)+S694-I695,0),IF(AND(Personal!$G$28=Valuation!C695,Personal!$G$28&gt;Valuation!C694),Personal!$G$26,0))</f>
        <v>0</v>
      </c>
      <c r="T695">
        <f t="shared" si="818"/>
        <v>2</v>
      </c>
      <c r="U695" s="11"/>
      <c r="V695" s="121">
        <f>VLOOKUP(E695,Rates2,5)*VLOOKUP(E695,Mort_Imp_Retirees,C695-'Mort Imp Cume'!$C$4+2)</f>
        <v>3.2804961665490961E-2</v>
      </c>
      <c r="W695" s="15">
        <f t="shared" si="828"/>
        <v>0.96719503833450904</v>
      </c>
      <c r="X695" s="121">
        <f>VLOOKUP(F695,Rates2,6)*VLOOKUP(F695,Mort_Imp_Survivors,C695-'Mort Imp Cume'!$C$4+2)</f>
        <v>1.7260230222863972E-2</v>
      </c>
      <c r="Y695" s="15">
        <f t="shared" si="829"/>
        <v>0.98273976977713606</v>
      </c>
      <c r="Z695" s="121">
        <f>VLOOKUP(F695,Rates2,7)*VLOOKUP(F695,Mort_Imp_Survivors,C695-'Mort Imp Cume'!$C$4+2)</f>
        <v>2.0290578520710617E-2</v>
      </c>
      <c r="AA695" s="15">
        <f t="shared" si="830"/>
        <v>0.97970942147928941</v>
      </c>
      <c r="AB695" s="68">
        <f>PRODUCT(W$4:W694)</f>
        <v>2.4301572211539745E-2</v>
      </c>
      <c r="AC695" s="15">
        <f>PRODUCT(Y$4:Y694)</f>
        <v>0.20489490585521281</v>
      </c>
      <c r="AD695" s="15">
        <f>PRODUCT(AA$4:AA694)</f>
        <v>0.11702715855598074</v>
      </c>
      <c r="AE695" s="15">
        <f t="shared" si="819"/>
        <v>4.9792683504170914E-3</v>
      </c>
      <c r="AF695" s="15">
        <f t="shared" si="820"/>
        <v>1.9322303861122655E-2</v>
      </c>
      <c r="AG695" s="15">
        <f t="shared" si="821"/>
        <v>1.6052534010294617E-4</v>
      </c>
      <c r="AH695" s="15">
        <f t="shared" si="822"/>
        <v>0.15156848395084899</v>
      </c>
      <c r="AI695" s="15">
        <f t="shared" si="831"/>
        <v>0.82412994383761129</v>
      </c>
      <c r="AJ695" s="15">
        <f t="shared" si="832"/>
        <v>7.9721214481072173E-4</v>
      </c>
      <c r="AK695" s="15">
        <f t="shared" si="823"/>
        <v>3.1613555429393873E-3</v>
      </c>
      <c r="AL695">
        <f>IF(AL694&gt;0,AL694+1,IF(AND(B695="January",C695&gt;=Personal!$G$28,F695&lt;=100,AL694=0),1,0))</f>
        <v>368</v>
      </c>
      <c r="AM695">
        <f t="shared" si="833"/>
        <v>1</v>
      </c>
    </row>
    <row r="696" spans="1:39" x14ac:dyDescent="0.2">
      <c r="A696">
        <f t="shared" si="824"/>
        <v>692</v>
      </c>
      <c r="B696" t="str">
        <f t="shared" si="844"/>
        <v>September</v>
      </c>
      <c r="C696">
        <f t="shared" si="816"/>
        <v>2080</v>
      </c>
      <c r="D696">
        <f t="shared" si="846"/>
        <v>208009</v>
      </c>
      <c r="E696">
        <f t="shared" ref="E696:F696" si="886">E684+1</f>
        <v>99</v>
      </c>
      <c r="F696">
        <f t="shared" si="886"/>
        <v>97</v>
      </c>
      <c r="G696" s="11">
        <f>G695*IF($B696="January",(1+IF(C696&gt;Personal!$L$18+1,Calculations!$B$14,Calculations!$B$13)),1)</f>
        <v>5806.8434948393397</v>
      </c>
      <c r="H696" s="11">
        <f>IF(AND(Career!$F$15="Yes",$E696=62,$E695=61),G696,H695*IF($B696="January",(1+IF(C696&gt;Personal!$L$18+1,Calculations!$C$14,Calculations!$C$13)),1))</f>
        <v>4040.1795389936506</v>
      </c>
      <c r="I696" s="11">
        <f>H696*(1-'Retiree Assumptions'!$F$8)</f>
        <v>3555.3579943144127</v>
      </c>
      <c r="J696" s="11"/>
      <c r="K696">
        <f>IF(OR(AND(L697=0,L696&gt;0,S696=0,S695&gt;0),AND(L696=0,L695&gt;0,S696&gt;0,S695&gt;0),AND(L685=0,L684&gt;0,S684=0),AND(B696="February",C696&gt;=Personal!$G$28,C696&lt;=Personal!$G$28+5,L695&gt;0),AND(B696="February",MOD(C696-Personal!$G$28,5)=0,L695&gt;0)),K695+1,K695)</f>
        <v>10</v>
      </c>
      <c r="L696">
        <f>IF(AND(C696&gt;=Personal!$G$28,MAX(L$5:L695)&lt;$AO$8,OR(S695&gt;0,S696&gt;0)),L695+1,0)</f>
        <v>0</v>
      </c>
      <c r="M696" t="str">
        <f>IF(AND(C696&gt;=Personal!$G$28,MAX(L$5:L695)&lt;$AO$8,OR(S695&gt;0,S696&gt;0)),L695+1,"")</f>
        <v/>
      </c>
      <c r="N696">
        <f t="shared" si="826"/>
        <v>2080</v>
      </c>
      <c r="O696">
        <f t="shared" si="827"/>
        <v>97</v>
      </c>
      <c r="P696" s="11">
        <f t="shared" si="835"/>
        <v>42664.295931772955</v>
      </c>
      <c r="Q696" s="11">
        <f>$AD696*I696/(Calculations!$C$18^(A696-1+Calculations!$B$1/30))</f>
        <v>55.445728863751263</v>
      </c>
      <c r="R696" s="11">
        <f>IF(Q696=0,0,SUM(Q696:Q$1071)*I696/Q696)</f>
        <v>123345.83405689769</v>
      </c>
      <c r="S696" s="11">
        <f>IF(S695&gt;0,MAX((S695+I696/2)*(Calculations!$C$18-1)+S695-I696,0),IF(AND(Personal!$G$28=Valuation!C696,Personal!$G$28&gt;Valuation!C695),Personal!$G$26,0))</f>
        <v>0</v>
      </c>
      <c r="T696">
        <f t="shared" si="818"/>
        <v>2</v>
      </c>
      <c r="U696" s="11"/>
      <c r="V696" s="121">
        <f>VLOOKUP(E696,Rates2,5)*VLOOKUP(E696,Mort_Imp_Retirees,C696-'Mort Imp Cume'!$C$4+2)</f>
        <v>3.2804961665490961E-2</v>
      </c>
      <c r="W696" s="15">
        <f t="shared" si="828"/>
        <v>0.96719503833450904</v>
      </c>
      <c r="X696" s="121">
        <f>VLOOKUP(F696,Rates2,6)*VLOOKUP(F696,Mort_Imp_Survivors,C696-'Mort Imp Cume'!$C$4+2)</f>
        <v>1.7260230222863972E-2</v>
      </c>
      <c r="Y696" s="15">
        <f t="shared" si="829"/>
        <v>0.98273976977713606</v>
      </c>
      <c r="Z696" s="121">
        <f>VLOOKUP(F696,Rates2,7)*VLOOKUP(F696,Mort_Imp_Survivors,C696-'Mort Imp Cume'!$C$4+2)</f>
        <v>2.0290578520710617E-2</v>
      </c>
      <c r="AA696" s="15">
        <f t="shared" si="830"/>
        <v>0.97970942147928941</v>
      </c>
      <c r="AB696" s="68">
        <f>PRODUCT(W$4:W695)</f>
        <v>2.3504360066729024E-2</v>
      </c>
      <c r="AC696" s="15">
        <f>PRODUCT(Y$4:Y695)</f>
        <v>0.2013583726086598</v>
      </c>
      <c r="AD696" s="15">
        <f>PRODUCT(AA$4:AA695)</f>
        <v>0.11465260980624496</v>
      </c>
      <c r="AE696" s="15">
        <f t="shared" si="819"/>
        <v>4.7327996922445267E-3</v>
      </c>
      <c r="AF696" s="15">
        <f t="shared" si="820"/>
        <v>1.8771560374484495E-2</v>
      </c>
      <c r="AG696" s="15">
        <f t="shared" si="821"/>
        <v>1.5257950099697518E-4</v>
      </c>
      <c r="AH696" s="15">
        <f t="shared" si="822"/>
        <v>0.14865359706608217</v>
      </c>
      <c r="AI696" s="15">
        <f t="shared" si="831"/>
        <v>0.82784204286718888</v>
      </c>
      <c r="AJ696" s="15">
        <f t="shared" si="832"/>
        <v>7.7105963096094218E-4</v>
      </c>
      <c r="AK696" s="15">
        <f t="shared" si="823"/>
        <v>3.097956695942258E-3</v>
      </c>
      <c r="AL696">
        <f>IF(AL695&gt;0,AL695+1,IF(AND(B696="January",C696&gt;=Personal!$G$28,F696&lt;=100,AL695=0),1,0))</f>
        <v>369</v>
      </c>
      <c r="AM696">
        <f t="shared" si="833"/>
        <v>1</v>
      </c>
    </row>
    <row r="697" spans="1:39" x14ac:dyDescent="0.2">
      <c r="A697">
        <f t="shared" si="824"/>
        <v>693</v>
      </c>
      <c r="B697" t="str">
        <f t="shared" si="844"/>
        <v>October</v>
      </c>
      <c r="C697">
        <f t="shared" si="816"/>
        <v>2080</v>
      </c>
      <c r="D697">
        <f t="shared" si="846"/>
        <v>208010</v>
      </c>
      <c r="E697">
        <f t="shared" ref="E697:F697" si="887">E685+1</f>
        <v>99</v>
      </c>
      <c r="F697">
        <f t="shared" si="887"/>
        <v>97</v>
      </c>
      <c r="G697" s="11">
        <f>G696*IF($B697="January",(1+IF(C697&gt;Personal!$L$18+1,Calculations!$B$14,Calculations!$B$13)),1)</f>
        <v>5806.8434948393397</v>
      </c>
      <c r="H697" s="11">
        <f>IF(AND(Career!$F$15="Yes",$E697=62,$E696=61),G697,H696*IF($B697="January",(1+IF(C697&gt;Personal!$L$18+1,Calculations!$C$14,Calculations!$C$13)),1))</f>
        <v>4040.1795389936506</v>
      </c>
      <c r="I697" s="11">
        <f>H697*(1-'Retiree Assumptions'!$F$8)</f>
        <v>3555.3579943144127</v>
      </c>
      <c r="J697" s="11"/>
      <c r="K697">
        <f>IF(OR(AND(L698=0,L697&gt;0,S697=0,S696&gt;0),AND(L697=0,L696&gt;0,S697&gt;0,S696&gt;0),AND(L686=0,L685&gt;0,S685=0),AND(B697="February",C697&gt;=Personal!$G$28,C697&lt;=Personal!$G$28+5,L696&gt;0),AND(B697="February",MOD(C697-Personal!$G$28,5)=0,L696&gt;0)),K696+1,K696)</f>
        <v>10</v>
      </c>
      <c r="L697">
        <f>IF(AND(C697&gt;=Personal!$G$28,MAX(L$5:L696)&lt;$AO$8,OR(S696&gt;0,S697&gt;0)),L696+1,0)</f>
        <v>0</v>
      </c>
      <c r="M697" t="str">
        <f>IF(AND(C697&gt;=Personal!$G$28,MAX(L$5:L696)&lt;$AO$8,OR(S696&gt;0,S697&gt;0)),L696+1,"")</f>
        <v/>
      </c>
      <c r="N697">
        <f t="shared" si="826"/>
        <v>2080</v>
      </c>
      <c r="O697">
        <f t="shared" si="827"/>
        <v>97</v>
      </c>
      <c r="P697" s="11">
        <f t="shared" si="835"/>
        <v>42664.295931772955</v>
      </c>
      <c r="Q697" s="11">
        <f>$AD697*I697/(Calculations!$C$18^(A697-1+Calculations!$B$1/30))</f>
        <v>54.164328010727132</v>
      </c>
      <c r="R697" s="11">
        <f>IF(Q697=0,0,SUM(Q697:Q$1071)*I697/Q697)</f>
        <v>122624.43752482759</v>
      </c>
      <c r="S697" s="11">
        <f>IF(S696&gt;0,MAX((S696+I697/2)*(Calculations!$C$18-1)+S696-I697,0),IF(AND(Personal!$G$28=Valuation!C697,Personal!$G$28&gt;Valuation!C696),Personal!$G$26,0))</f>
        <v>0</v>
      </c>
      <c r="T697">
        <f t="shared" si="818"/>
        <v>2</v>
      </c>
      <c r="U697" s="11"/>
      <c r="V697" s="121">
        <f>VLOOKUP(E697,Rates2,5)*VLOOKUP(E697,Mort_Imp_Retirees,C697-'Mort Imp Cume'!$C$4+2)</f>
        <v>3.2804961665490961E-2</v>
      </c>
      <c r="W697" s="15">
        <f t="shared" si="828"/>
        <v>0.96719503833450904</v>
      </c>
      <c r="X697" s="121">
        <f>VLOOKUP(F697,Rates2,6)*VLOOKUP(F697,Mort_Imp_Survivors,C697-'Mort Imp Cume'!$C$4+2)</f>
        <v>1.7260230222863972E-2</v>
      </c>
      <c r="Y697" s="15">
        <f t="shared" si="829"/>
        <v>0.98273976977713606</v>
      </c>
      <c r="Z697" s="121">
        <f>VLOOKUP(F697,Rates2,7)*VLOOKUP(F697,Mort_Imp_Survivors,C697-'Mort Imp Cume'!$C$4+2)</f>
        <v>2.0290578520710617E-2</v>
      </c>
      <c r="AA697" s="15">
        <f t="shared" si="830"/>
        <v>0.97970942147928941</v>
      </c>
      <c r="AB697" s="68">
        <f>PRODUCT(W$4:W696)</f>
        <v>2.2733300435768083E-2</v>
      </c>
      <c r="AC697" s="15">
        <f>PRODUCT(Y$4:Y696)</f>
        <v>0.1978828807401331</v>
      </c>
      <c r="AD697" s="15">
        <f>PRODUCT(AA$4:AA696)</f>
        <v>0.11232624202436696</v>
      </c>
      <c r="AE697" s="15">
        <f t="shared" si="819"/>
        <v>4.4985309789607117E-3</v>
      </c>
      <c r="AF697" s="15">
        <f t="shared" si="820"/>
        <v>1.8234769456807371E-2</v>
      </c>
      <c r="AG697" s="15">
        <f t="shared" si="821"/>
        <v>1.4502697274807814E-4</v>
      </c>
      <c r="AH697" s="15">
        <f t="shared" si="822"/>
        <v>0.14578990908342374</v>
      </c>
      <c r="AI697" s="15">
        <f t="shared" si="831"/>
        <v>0.83147679048080825</v>
      </c>
      <c r="AJ697" s="15">
        <f t="shared" si="832"/>
        <v>7.4576504932546094E-4</v>
      </c>
      <c r="AK697" s="15">
        <f t="shared" si="823"/>
        <v>3.0358072781460185E-3</v>
      </c>
      <c r="AL697">
        <f>IF(AL696&gt;0,AL696+1,IF(AND(B697="January",C697&gt;=Personal!$G$28,F697&lt;=100,AL696=0),1,0))</f>
        <v>370</v>
      </c>
      <c r="AM697">
        <f t="shared" si="833"/>
        <v>1</v>
      </c>
    </row>
    <row r="698" spans="1:39" x14ac:dyDescent="0.2">
      <c r="A698">
        <f t="shared" si="824"/>
        <v>694</v>
      </c>
      <c r="B698" t="str">
        <f t="shared" si="844"/>
        <v>November</v>
      </c>
      <c r="C698">
        <f t="shared" si="816"/>
        <v>2080</v>
      </c>
      <c r="D698">
        <f t="shared" si="846"/>
        <v>208011</v>
      </c>
      <c r="E698">
        <f t="shared" ref="E698:F698" si="888">E686+1</f>
        <v>99</v>
      </c>
      <c r="F698">
        <f t="shared" si="888"/>
        <v>97</v>
      </c>
      <c r="G698" s="11">
        <f>G697*IF($B698="January",(1+IF(C698&gt;Personal!$L$18+1,Calculations!$B$14,Calculations!$B$13)),1)</f>
        <v>5806.8434948393397</v>
      </c>
      <c r="H698" s="11">
        <f>IF(AND(Career!$F$15="Yes",$E698=62,$E697=61),G698,H697*IF($B698="January",(1+IF(C698&gt;Personal!$L$18+1,Calculations!$C$14,Calculations!$C$13)),1))</f>
        <v>4040.1795389936506</v>
      </c>
      <c r="I698" s="11">
        <f>H698*(1-'Retiree Assumptions'!$F$8)</f>
        <v>3555.3579943144127</v>
      </c>
      <c r="J698" s="11"/>
      <c r="K698">
        <f>IF(OR(AND(L699=0,L698&gt;0,S698=0,S697&gt;0),AND(L698=0,L697&gt;0,S698&gt;0,S697&gt;0),AND(L687=0,L686&gt;0,S686=0),AND(B698="February",C698&gt;=Personal!$G$28,C698&lt;=Personal!$G$28+5,L697&gt;0),AND(B698="February",MOD(C698-Personal!$G$28,5)=0,L697&gt;0)),K697+1,K697)</f>
        <v>10</v>
      </c>
      <c r="L698">
        <f>IF(AND(C698&gt;=Personal!$G$28,MAX(L$5:L697)&lt;$AO$8,OR(S697&gt;0,S698&gt;0)),L697+1,0)</f>
        <v>0</v>
      </c>
      <c r="M698" t="str">
        <f>IF(AND(C698&gt;=Personal!$G$28,MAX(L$5:L697)&lt;$AO$8,OR(S697&gt;0,S698&gt;0)),L697+1,"")</f>
        <v/>
      </c>
      <c r="N698">
        <f t="shared" si="826"/>
        <v>2080</v>
      </c>
      <c r="O698">
        <f t="shared" si="827"/>
        <v>97</v>
      </c>
      <c r="P698" s="11">
        <f t="shared" si="835"/>
        <v>42664.295931772955</v>
      </c>
      <c r="Q698" s="11">
        <f>$AD698*I698/(Calculations!$C$18^(A698-1+Calculations!$B$1/30))</f>
        <v>52.912541488324678</v>
      </c>
      <c r="R698" s="11">
        <f>IF(Q698=0,0,SUM(Q698:Q$1071)*I698/Q698)</f>
        <v>121885.97444424646</v>
      </c>
      <c r="S698" s="11">
        <f>IF(S697&gt;0,MAX((S697+I698/2)*(Calculations!$C$18-1)+S697-I698,0),IF(AND(Personal!$G$28=Valuation!C698,Personal!$G$28&gt;Valuation!C697),Personal!$G$26,0))</f>
        <v>0</v>
      </c>
      <c r="T698">
        <f t="shared" si="818"/>
        <v>2</v>
      </c>
      <c r="U698" s="11"/>
      <c r="V698" s="121">
        <f>VLOOKUP(E698,Rates2,5)*VLOOKUP(E698,Mort_Imp_Retirees,C698-'Mort Imp Cume'!$C$4+2)</f>
        <v>3.2804961665490961E-2</v>
      </c>
      <c r="W698" s="15">
        <f t="shared" si="828"/>
        <v>0.96719503833450904</v>
      </c>
      <c r="X698" s="121">
        <f>VLOOKUP(F698,Rates2,6)*VLOOKUP(F698,Mort_Imp_Survivors,C698-'Mort Imp Cume'!$C$4+2)</f>
        <v>1.7260230222863972E-2</v>
      </c>
      <c r="Y698" s="15">
        <f t="shared" si="829"/>
        <v>0.98273976977713606</v>
      </c>
      <c r="Z698" s="121">
        <f>VLOOKUP(F698,Rates2,7)*VLOOKUP(F698,Mort_Imp_Survivors,C698-'Mort Imp Cume'!$C$4+2)</f>
        <v>2.0290578520710617E-2</v>
      </c>
      <c r="AA698" s="15">
        <f t="shared" si="830"/>
        <v>0.97970942147928941</v>
      </c>
      <c r="AB698" s="68">
        <f>PRODUCT(W$4:W697)</f>
        <v>2.1987535386442623E-2</v>
      </c>
      <c r="AC698" s="15">
        <f>PRODUCT(Y$4:Y697)</f>
        <v>0.19446737666139488</v>
      </c>
      <c r="AD698" s="15">
        <f>PRODUCT(AA$4:AA697)</f>
        <v>0.1100470775906352</v>
      </c>
      <c r="AE698" s="15">
        <f t="shared" si="819"/>
        <v>4.2758583258510861E-3</v>
      </c>
      <c r="AF698" s="15">
        <f t="shared" si="820"/>
        <v>1.7711677060591537E-2</v>
      </c>
      <c r="AG698" s="15">
        <f t="shared" si="821"/>
        <v>1.3784828687366573E-4</v>
      </c>
      <c r="AH698" s="15">
        <f t="shared" si="822"/>
        <v>0.14297677445838733</v>
      </c>
      <c r="AI698" s="15">
        <f t="shared" si="831"/>
        <v>0.8350356901551701</v>
      </c>
      <c r="AJ698" s="15">
        <f t="shared" si="832"/>
        <v>7.2130025547087625E-4</v>
      </c>
      <c r="AK698" s="15">
        <f t="shared" si="823"/>
        <v>2.9748837678903795E-3</v>
      </c>
      <c r="AL698">
        <f>IF(AL697&gt;0,AL697+1,IF(AND(B698="January",C698&gt;=Personal!$G$28,F698&lt;=100,AL697=0),1,0))</f>
        <v>371</v>
      </c>
      <c r="AM698">
        <f t="shared" si="833"/>
        <v>1</v>
      </c>
    </row>
    <row r="699" spans="1:39" x14ac:dyDescent="0.2">
      <c r="A699">
        <f t="shared" si="824"/>
        <v>695</v>
      </c>
      <c r="B699" t="str">
        <f t="shared" si="844"/>
        <v>December</v>
      </c>
      <c r="C699">
        <f t="shared" si="816"/>
        <v>2080</v>
      </c>
      <c r="D699">
        <f t="shared" si="846"/>
        <v>208012</v>
      </c>
      <c r="E699">
        <f t="shared" ref="E699:F699" si="889">E687+1</f>
        <v>99</v>
      </c>
      <c r="F699">
        <f t="shared" si="889"/>
        <v>97</v>
      </c>
      <c r="G699" s="11">
        <f>G698*IF($B699="January",(1+IF(C699&gt;Personal!$L$18+1,Calculations!$B$14,Calculations!$B$13)),1)</f>
        <v>5806.8434948393397</v>
      </c>
      <c r="H699" s="11">
        <f>IF(AND(Career!$F$15="Yes",$E699=62,$E698=61),G699,H698*IF($B699="January",(1+IF(C699&gt;Personal!$L$18+1,Calculations!$C$14,Calculations!$C$13)),1))</f>
        <v>4040.1795389936506</v>
      </c>
      <c r="I699" s="11">
        <f>H699*(1-'Retiree Assumptions'!$F$8)</f>
        <v>3555.3579943144127</v>
      </c>
      <c r="J699" s="11"/>
      <c r="K699">
        <f>IF(OR(AND(L700=0,L699&gt;0,S699=0,S698&gt;0),AND(L699=0,L698&gt;0,S699&gt;0,S698&gt;0),AND(L688=0,L687&gt;0,S687=0),AND(B699="February",C699&gt;=Personal!$G$28,C699&lt;=Personal!$G$28+5,L698&gt;0),AND(B699="February",MOD(C699-Personal!$G$28,5)=0,L698&gt;0)),K698+1,K698)</f>
        <v>10</v>
      </c>
      <c r="L699">
        <f>IF(AND(C699&gt;=Personal!$G$28,MAX(L$5:L698)&lt;$AO$8,OR(S698&gt;0,S699&gt;0)),L698+1,0)</f>
        <v>0</v>
      </c>
      <c r="M699" t="str">
        <f>IF(AND(C699&gt;=Personal!$G$28,MAX(L$5:L698)&lt;$AO$8,OR(S698&gt;0,S699&gt;0)),L698+1,"")</f>
        <v/>
      </c>
      <c r="N699">
        <f t="shared" si="826"/>
        <v>2080</v>
      </c>
      <c r="O699">
        <f t="shared" si="827"/>
        <v>97</v>
      </c>
      <c r="P699" s="11">
        <f t="shared" si="835"/>
        <v>42664.295931772955</v>
      </c>
      <c r="Q699" s="11">
        <f>$AD699*I699/(Calculations!$C$18^(A699-1+Calculations!$B$1/30))</f>
        <v>51.689684882626025</v>
      </c>
      <c r="R699" s="11">
        <f>IF(Q699=0,0,SUM(Q699:Q$1071)*I699/Q699)</f>
        <v>121130.04106067929</v>
      </c>
      <c r="S699" s="11">
        <f>IF(S698&gt;0,MAX((S698+I699/2)*(Calculations!$C$18-1)+S698-I699,0),IF(AND(Personal!$G$28=Valuation!C699,Personal!$G$28&gt;Valuation!C698),Personal!$G$26,0))</f>
        <v>0</v>
      </c>
      <c r="T699">
        <f t="shared" si="818"/>
        <v>2</v>
      </c>
      <c r="U699" s="11"/>
      <c r="V699" s="121">
        <f>VLOOKUP(E699,Rates2,5)*VLOOKUP(E699,Mort_Imp_Retirees,C699-'Mort Imp Cume'!$C$4+2)</f>
        <v>3.2804961665490961E-2</v>
      </c>
      <c r="W699" s="15">
        <f t="shared" si="828"/>
        <v>0.96719503833450904</v>
      </c>
      <c r="X699" s="121">
        <f>VLOOKUP(F699,Rates2,6)*VLOOKUP(F699,Mort_Imp_Survivors,C699-'Mort Imp Cume'!$C$4+2)</f>
        <v>1.7260230222863972E-2</v>
      </c>
      <c r="Y699" s="15">
        <f t="shared" si="829"/>
        <v>0.98273976977713606</v>
      </c>
      <c r="Z699" s="121">
        <f>VLOOKUP(F699,Rates2,7)*VLOOKUP(F699,Mort_Imp_Survivors,C699-'Mort Imp Cume'!$C$4+2)</f>
        <v>2.0290578520710617E-2</v>
      </c>
      <c r="AA699" s="15">
        <f t="shared" si="830"/>
        <v>0.97970942147928941</v>
      </c>
      <c r="AB699" s="68">
        <f>PRODUCT(W$4:W698)</f>
        <v>2.1266235130971749E-2</v>
      </c>
      <c r="AC699" s="15">
        <f>PRODUCT(Y$4:Y698)</f>
        <v>0.19111082496938281</v>
      </c>
      <c r="AD699" s="15">
        <f>PRODUCT(AA$4:AA698)</f>
        <v>0.10781415872180769</v>
      </c>
      <c r="AE699" s="15">
        <f t="shared" si="819"/>
        <v>4.0642077398728819E-3</v>
      </c>
      <c r="AF699" s="15">
        <f t="shared" si="820"/>
        <v>1.7202027391098867E-2</v>
      </c>
      <c r="AG699" s="15">
        <f t="shared" si="821"/>
        <v>1.3102493856099787E-4</v>
      </c>
      <c r="AH699" s="15">
        <f t="shared" si="822"/>
        <v>0.14021354127647515</v>
      </c>
      <c r="AI699" s="15">
        <f t="shared" si="831"/>
        <v>0.83852022359255307</v>
      </c>
      <c r="AJ699" s="15">
        <f t="shared" si="832"/>
        <v>6.9763802824084542E-4</v>
      </c>
      <c r="AK699" s="15">
        <f t="shared" si="823"/>
        <v>2.9151630302009699E-3</v>
      </c>
      <c r="AL699">
        <f>IF(AL698&gt;0,AL698+1,IF(AND(B699="January",C699&gt;=Personal!$G$28,F699&lt;=100,AL698=0),1,0))</f>
        <v>372</v>
      </c>
      <c r="AM699">
        <f t="shared" si="833"/>
        <v>1</v>
      </c>
    </row>
    <row r="700" spans="1:39" x14ac:dyDescent="0.2">
      <c r="A700">
        <f t="shared" si="824"/>
        <v>696</v>
      </c>
      <c r="B700" t="str">
        <f t="shared" si="844"/>
        <v>January</v>
      </c>
      <c r="C700">
        <f t="shared" si="816"/>
        <v>2081</v>
      </c>
      <c r="D700">
        <f t="shared" si="846"/>
        <v>208101</v>
      </c>
      <c r="E700">
        <f t="shared" ref="E700:F700" si="890">E688+1</f>
        <v>100</v>
      </c>
      <c r="F700">
        <f t="shared" si="890"/>
        <v>98</v>
      </c>
      <c r="G700" s="11">
        <f>G699*IF($B700="January",(1+IF(C700&gt;Personal!$L$18+1,Calculations!$B$14,Calculations!$B$13)),1)</f>
        <v>5952.0145822103223</v>
      </c>
      <c r="H700" s="11">
        <f>IF(AND(Career!$F$15="Yes",$E700=62,$E699=61),G700,H699*IF($B700="January",(1+IF(C700&gt;Personal!$L$18+1,Calculations!$C$14,Calculations!$C$13)),1))</f>
        <v>4100.7822320785554</v>
      </c>
      <c r="I700" s="11">
        <f>H700*(1-'Retiree Assumptions'!$F$8)</f>
        <v>3608.6883642291286</v>
      </c>
      <c r="J700" s="11"/>
      <c r="K700">
        <f>IF(OR(AND(L701=0,L700&gt;0,S700=0,S699&gt;0),AND(L700=0,L699&gt;0,S700&gt;0,S699&gt;0),AND(L689=0,L688&gt;0,S688=0),AND(B700="February",C700&gt;=Personal!$G$28,C700&lt;=Personal!$G$28+5,L699&gt;0),AND(B700="February",MOD(C700-Personal!$G$28,5)=0,L699&gt;0)),K699+1,K699)</f>
        <v>10</v>
      </c>
      <c r="L700">
        <f>IF(AND(C700&gt;=Personal!$G$28,MAX(L$5:L699)&lt;$AO$8,OR(S699&gt;0,S700&gt;0)),L699+1,0)</f>
        <v>0</v>
      </c>
      <c r="M700" t="str">
        <f>IF(AND(C700&gt;=Personal!$G$28,MAX(L$5:L699)&lt;$AO$8,OR(S699&gt;0,S700&gt;0)),L699+1,"")</f>
        <v/>
      </c>
      <c r="N700">
        <f t="shared" si="826"/>
        <v>2081</v>
      </c>
      <c r="O700">
        <f t="shared" si="827"/>
        <v>98</v>
      </c>
      <c r="P700" s="11">
        <f t="shared" si="835"/>
        <v>43304.260370749544</v>
      </c>
      <c r="Q700" s="11">
        <f>$AD700*I700/(Calculations!$C$18^(A700-1+Calculations!$B$1/30))</f>
        <v>51.252515941093947</v>
      </c>
      <c r="R700" s="11">
        <f>IF(Q700=0,0,SUM(Q700:Q$1071)*I700/Q700)</f>
        <v>120356.22406776794</v>
      </c>
      <c r="S700" s="11">
        <f>IF(S699&gt;0,MAX((S699+I700/2)*(Calculations!$C$18-1)+S699-I700,0),IF(AND(Personal!$G$28=Valuation!C700,Personal!$G$28&gt;Valuation!C699),Personal!$G$26,0))</f>
        <v>0</v>
      </c>
      <c r="T700">
        <f t="shared" si="818"/>
        <v>2</v>
      </c>
      <c r="U700" s="11"/>
      <c r="V700" s="121">
        <f>VLOOKUP(E700,Rates2,5)*VLOOKUP(E700,Mort_Imp_Retirees,C700-'Mort Imp Cume'!$C$4+2)</f>
        <v>3.5741516140580375E-2</v>
      </c>
      <c r="W700" s="15">
        <f t="shared" si="828"/>
        <v>0.96425848385941959</v>
      </c>
      <c r="X700" s="121">
        <f>VLOOKUP(F700,Rates2,6)*VLOOKUP(F700,Mort_Imp_Survivors,C700-'Mort Imp Cume'!$C$4+2)</f>
        <v>1.9005736554284409E-2</v>
      </c>
      <c r="Y700" s="15">
        <f t="shared" si="829"/>
        <v>0.98099426344571561</v>
      </c>
      <c r="Z700" s="121">
        <f>VLOOKUP(F700,Rates2,7)*VLOOKUP(F700,Mort_Imp_Survivors,C700-'Mort Imp Cume'!$C$4+2)</f>
        <v>2.262290058381284E-2</v>
      </c>
      <c r="AA700" s="15">
        <f t="shared" si="830"/>
        <v>0.97737709941618711</v>
      </c>
      <c r="AB700" s="68">
        <f>PRODUCT(W$4:W699)</f>
        <v>2.0568597102730905E-2</v>
      </c>
      <c r="AC700" s="15">
        <f>PRODUCT(Y$4:Y699)</f>
        <v>0.18781220813232979</v>
      </c>
      <c r="AD700" s="15">
        <f>PRODUCT(AA$4:AA699)</f>
        <v>0.1056265470686185</v>
      </c>
      <c r="AE700" s="15">
        <f t="shared" si="819"/>
        <v>3.8630336400481322E-3</v>
      </c>
      <c r="AF700" s="15">
        <f t="shared" si="820"/>
        <v>1.6705563462682774E-2</v>
      </c>
      <c r="AG700" s="15">
        <f t="shared" si="821"/>
        <v>1.3544654424268865E-4</v>
      </c>
      <c r="AH700" s="15">
        <f t="shared" si="822"/>
        <v>0.13749955234609892</v>
      </c>
      <c r="AI700" s="15">
        <f t="shared" si="831"/>
        <v>0.84193185055117015</v>
      </c>
      <c r="AJ700" s="15">
        <f t="shared" si="832"/>
        <v>7.3515284533635136E-4</v>
      </c>
      <c r="AK700" s="15">
        <f t="shared" si="823"/>
        <v>3.1840585027076585E-3</v>
      </c>
      <c r="AL700">
        <f>IF(AL699&gt;0,AL699+1,IF(AND(B700="January",C700&gt;=Personal!$G$28,F700&lt;=100,AL699=0),1,0))</f>
        <v>373</v>
      </c>
      <c r="AM700">
        <f t="shared" si="833"/>
        <v>1</v>
      </c>
    </row>
    <row r="701" spans="1:39" x14ac:dyDescent="0.2">
      <c r="A701">
        <f t="shared" si="824"/>
        <v>697</v>
      </c>
      <c r="B701" t="str">
        <f t="shared" si="844"/>
        <v>February</v>
      </c>
      <c r="C701">
        <f t="shared" si="816"/>
        <v>2081</v>
      </c>
      <c r="D701">
        <f t="shared" si="846"/>
        <v>208102</v>
      </c>
      <c r="E701">
        <f t="shared" ref="E701:F701" si="891">E689+1</f>
        <v>100</v>
      </c>
      <c r="F701">
        <f t="shared" si="891"/>
        <v>98</v>
      </c>
      <c r="G701" s="11">
        <f>G700*IF($B701="January",(1+IF(C701&gt;Personal!$L$18+1,Calculations!$B$14,Calculations!$B$13)),1)</f>
        <v>5952.0145822103223</v>
      </c>
      <c r="H701" s="11">
        <f>IF(AND(Career!$F$15="Yes",$E701=62,$E700=61),G701,H700*IF($B701="January",(1+IF(C701&gt;Personal!$L$18+1,Calculations!$C$14,Calculations!$C$13)),1))</f>
        <v>4100.7822320785554</v>
      </c>
      <c r="I701" s="11">
        <f>H701*(1-'Retiree Assumptions'!$F$8)</f>
        <v>3608.6883642291286</v>
      </c>
      <c r="J701" s="11"/>
      <c r="K701">
        <f>IF(OR(AND(L702=0,L701&gt;0,S701=0,S700&gt;0),AND(L701=0,L700&gt;0,S701&gt;0,S700&gt;0),AND(L690=0,L689&gt;0,S689=0),AND(B701="February",C701&gt;=Personal!$G$28,C701&lt;=Personal!$G$28+5,L700&gt;0),AND(B701="February",MOD(C701-Personal!$G$28,5)=0,L700&gt;0)),K700+1,K700)</f>
        <v>10</v>
      </c>
      <c r="L701">
        <f>IF(AND(C701&gt;=Personal!$G$28,MAX(L$5:L700)&lt;$AO$8,OR(S700&gt;0,S701&gt;0)),L700+1,0)</f>
        <v>0</v>
      </c>
      <c r="M701" t="str">
        <f>IF(AND(C701&gt;=Personal!$G$28,MAX(L$5:L700)&lt;$AO$8,OR(S700&gt;0,S701&gt;0)),L700+1,"")</f>
        <v/>
      </c>
      <c r="N701">
        <f t="shared" si="826"/>
        <v>2081</v>
      </c>
      <c r="O701">
        <f t="shared" si="827"/>
        <v>98</v>
      </c>
      <c r="P701" s="11">
        <f t="shared" si="835"/>
        <v>43304.260370749544</v>
      </c>
      <c r="Q701" s="11">
        <f>$AD701*I701/(Calculations!$C$18^(A701-1+Calculations!$B$1/30))</f>
        <v>49.948830767306674</v>
      </c>
      <c r="R701" s="11">
        <f>IF(Q701=0,0,SUM(Q701:Q$1071)*I701/Q701)</f>
        <v>119794.69474679965</v>
      </c>
      <c r="S701" s="11">
        <f>IF(S700&gt;0,MAX((S700+I701/2)*(Calculations!$C$18-1)+S700-I701,0),IF(AND(Personal!$G$28=Valuation!C701,Personal!$G$28&gt;Valuation!C700),Personal!$G$26,0))</f>
        <v>0</v>
      </c>
      <c r="T701">
        <f t="shared" si="818"/>
        <v>2</v>
      </c>
      <c r="U701" s="11"/>
      <c r="V701" s="121">
        <f>VLOOKUP(E701,Rates2,5)*VLOOKUP(E701,Mort_Imp_Retirees,C701-'Mort Imp Cume'!$C$4+2)</f>
        <v>3.5741516140580375E-2</v>
      </c>
      <c r="W701" s="15">
        <f t="shared" si="828"/>
        <v>0.96425848385941959</v>
      </c>
      <c r="X701" s="121">
        <f>VLOOKUP(F701,Rates2,6)*VLOOKUP(F701,Mort_Imp_Survivors,C701-'Mort Imp Cume'!$C$4+2)</f>
        <v>1.9005736554284409E-2</v>
      </c>
      <c r="Y701" s="15">
        <f t="shared" si="829"/>
        <v>0.98099426344571561</v>
      </c>
      <c r="Z701" s="121">
        <f>VLOOKUP(F701,Rates2,7)*VLOOKUP(F701,Mort_Imp_Survivors,C701-'Mort Imp Cume'!$C$4+2)</f>
        <v>2.262290058381284E-2</v>
      </c>
      <c r="AA701" s="15">
        <f t="shared" si="830"/>
        <v>0.97737709941618711</v>
      </c>
      <c r="AB701" s="68">
        <f>PRODUCT(W$4:W700)</f>
        <v>1.9833444257394552E-2</v>
      </c>
      <c r="AC701" s="15">
        <f>PRODUCT(Y$4:Y700)</f>
        <v>0.18424269878288829</v>
      </c>
      <c r="AD701" s="15">
        <f>PRODUCT(AA$4:AA700)</f>
        <v>0.10323696819527371</v>
      </c>
      <c r="AE701" s="15">
        <f t="shared" si="819"/>
        <v>3.6541672961423501E-3</v>
      </c>
      <c r="AF701" s="15">
        <f t="shared" si="820"/>
        <v>1.6179276961252202E-2</v>
      </c>
      <c r="AG701" s="15">
        <f t="shared" si="821"/>
        <v>1.2812322606151676E-4</v>
      </c>
      <c r="AH701" s="15">
        <f t="shared" si="822"/>
        <v>0.13452436018729705</v>
      </c>
      <c r="AI701" s="15">
        <f t="shared" si="831"/>
        <v>0.8456421955553084</v>
      </c>
      <c r="AJ701" s="15">
        <f t="shared" si="832"/>
        <v>7.0887736804896848E-4</v>
      </c>
      <c r="AK701" s="15">
        <f t="shared" si="823"/>
        <v>3.1127813675740144E-3</v>
      </c>
      <c r="AL701">
        <f>IF(AL700&gt;0,AL700+1,IF(AND(B701="January",C701&gt;=Personal!$G$28,F701&lt;=100,AL700=0),1,0))</f>
        <v>374</v>
      </c>
      <c r="AM701">
        <f t="shared" si="833"/>
        <v>1</v>
      </c>
    </row>
    <row r="702" spans="1:39" x14ac:dyDescent="0.2">
      <c r="A702">
        <f t="shared" si="824"/>
        <v>698</v>
      </c>
      <c r="B702" t="str">
        <f t="shared" si="844"/>
        <v>March</v>
      </c>
      <c r="C702">
        <f t="shared" si="816"/>
        <v>2081</v>
      </c>
      <c r="D702">
        <f t="shared" si="846"/>
        <v>208103</v>
      </c>
      <c r="E702">
        <f t="shared" ref="E702:F702" si="892">E690+1</f>
        <v>100</v>
      </c>
      <c r="F702">
        <f t="shared" si="892"/>
        <v>98</v>
      </c>
      <c r="G702" s="11">
        <f>G701*IF($B702="January",(1+IF(C702&gt;Personal!$L$18+1,Calculations!$B$14,Calculations!$B$13)),1)</f>
        <v>5952.0145822103223</v>
      </c>
      <c r="H702" s="11">
        <f>IF(AND(Career!$F$15="Yes",$E702=62,$E701=61),G702,H701*IF($B702="January",(1+IF(C702&gt;Personal!$L$18+1,Calculations!$C$14,Calculations!$C$13)),1))</f>
        <v>4100.7822320785554</v>
      </c>
      <c r="I702" s="11">
        <f>H702*(1-'Retiree Assumptions'!$F$8)</f>
        <v>3608.6883642291286</v>
      </c>
      <c r="J702" s="11"/>
      <c r="K702">
        <f>IF(OR(AND(L703=0,L702&gt;0,S702=0,S701&gt;0),AND(L702=0,L701&gt;0,S702&gt;0,S701&gt;0),AND(L691=0,L690&gt;0,S690=0),AND(B702="February",C702&gt;=Personal!$G$28,C702&lt;=Personal!$G$28+5,L701&gt;0),AND(B702="February",MOD(C702-Personal!$G$28,5)=0,L701&gt;0)),K701+1,K701)</f>
        <v>10</v>
      </c>
      <c r="L702">
        <f>IF(AND(C702&gt;=Personal!$G$28,MAX(L$5:L701)&lt;$AO$8,OR(S701&gt;0,S702&gt;0)),L701+1,0)</f>
        <v>0</v>
      </c>
      <c r="M702" t="str">
        <f>IF(AND(C702&gt;=Personal!$G$28,MAX(L$5:L701)&lt;$AO$8,OR(S701&gt;0,S702&gt;0)),L701+1,"")</f>
        <v/>
      </c>
      <c r="N702">
        <f t="shared" si="826"/>
        <v>2081</v>
      </c>
      <c r="O702">
        <f t="shared" si="827"/>
        <v>98</v>
      </c>
      <c r="P702" s="11">
        <f t="shared" si="835"/>
        <v>43304.260370749544</v>
      </c>
      <c r="Q702" s="11">
        <f>$AD702*I702/(Calculations!$C$18^(A702-1+Calculations!$B$1/30))</f>
        <v>48.678306795484701</v>
      </c>
      <c r="R702" s="11">
        <f>IF(Q702=0,0,SUM(Q702:Q$1071)*I702/Q702)</f>
        <v>119218.50927794668</v>
      </c>
      <c r="S702" s="11">
        <f>IF(S701&gt;0,MAX((S701+I702/2)*(Calculations!$C$18-1)+S701-I702,0),IF(AND(Personal!$G$28=Valuation!C702,Personal!$G$28&gt;Valuation!C701),Personal!$G$26,0))</f>
        <v>0</v>
      </c>
      <c r="T702">
        <f t="shared" si="818"/>
        <v>2</v>
      </c>
      <c r="U702" s="11"/>
      <c r="V702" s="121">
        <f>VLOOKUP(E702,Rates2,5)*VLOOKUP(E702,Mort_Imp_Retirees,C702-'Mort Imp Cume'!$C$4+2)</f>
        <v>3.5741516140580375E-2</v>
      </c>
      <c r="W702" s="15">
        <f t="shared" si="828"/>
        <v>0.96425848385941959</v>
      </c>
      <c r="X702" s="121">
        <f>VLOOKUP(F702,Rates2,6)*VLOOKUP(F702,Mort_Imp_Survivors,C702-'Mort Imp Cume'!$C$4+2)</f>
        <v>1.9005736554284409E-2</v>
      </c>
      <c r="Y702" s="15">
        <f t="shared" si="829"/>
        <v>0.98099426344571561</v>
      </c>
      <c r="Z702" s="121">
        <f>VLOOKUP(F702,Rates2,7)*VLOOKUP(F702,Mort_Imp_Survivors,C702-'Mort Imp Cume'!$C$4+2)</f>
        <v>2.262290058381284E-2</v>
      </c>
      <c r="AA702" s="15">
        <f t="shared" si="830"/>
        <v>0.97737709941618711</v>
      </c>
      <c r="AB702" s="68">
        <f>PRODUCT(W$4:W701)</f>
        <v>1.9124566889345582E-2</v>
      </c>
      <c r="AC702" s="15">
        <f>PRODUCT(Y$4:Y701)</f>
        <v>0.18074103058777036</v>
      </c>
      <c r="AD702" s="15">
        <f>PRODUCT(AA$4:AA701)</f>
        <v>0.10090144852721779</v>
      </c>
      <c r="AE702" s="15">
        <f t="shared" si="819"/>
        <v>3.4565939291250703E-3</v>
      </c>
      <c r="AF702" s="15">
        <f t="shared" si="820"/>
        <v>1.5667972960220513E-2</v>
      </c>
      <c r="AG702" s="15">
        <f t="shared" si="821"/>
        <v>1.211958647464469E-4</v>
      </c>
      <c r="AH702" s="15">
        <f t="shared" si="822"/>
        <v>0.1316091521867403</v>
      </c>
      <c r="AI702" s="15">
        <f t="shared" si="831"/>
        <v>0.8492662809239141</v>
      </c>
      <c r="AJ702" s="15">
        <f t="shared" si="832"/>
        <v>6.8354101615715414E-4</v>
      </c>
      <c r="AK702" s="15">
        <f t="shared" si="823"/>
        <v>3.0430758794326098E-3</v>
      </c>
      <c r="AL702">
        <f>IF(AL701&gt;0,AL701+1,IF(AND(B702="January",C702&gt;=Personal!$G$28,F702&lt;=100,AL701=0),1,0))</f>
        <v>375</v>
      </c>
      <c r="AM702">
        <f t="shared" si="833"/>
        <v>1</v>
      </c>
    </row>
    <row r="703" spans="1:39" x14ac:dyDescent="0.2">
      <c r="A703">
        <f t="shared" si="824"/>
        <v>699</v>
      </c>
      <c r="B703" t="str">
        <f t="shared" si="844"/>
        <v>April</v>
      </c>
      <c r="C703">
        <f t="shared" si="816"/>
        <v>2081</v>
      </c>
      <c r="D703">
        <f t="shared" si="846"/>
        <v>208104</v>
      </c>
      <c r="E703">
        <f t="shared" ref="E703:F703" si="893">E691+1</f>
        <v>100</v>
      </c>
      <c r="F703">
        <f t="shared" si="893"/>
        <v>98</v>
      </c>
      <c r="G703" s="11">
        <f>G702*IF($B703="January",(1+IF(C703&gt;Personal!$L$18+1,Calculations!$B$14,Calculations!$B$13)),1)</f>
        <v>5952.0145822103223</v>
      </c>
      <c r="H703" s="11">
        <f>IF(AND(Career!$F$15="Yes",$E703=62,$E702=61),G703,H702*IF($B703="January",(1+IF(C703&gt;Personal!$L$18+1,Calculations!$C$14,Calculations!$C$13)),1))</f>
        <v>4100.7822320785554</v>
      </c>
      <c r="I703" s="11">
        <f>H703*(1-'Retiree Assumptions'!$F$8)</f>
        <v>3608.6883642291286</v>
      </c>
      <c r="J703" s="11"/>
      <c r="K703">
        <f>IF(OR(AND(L704=0,L703&gt;0,S703=0,S702&gt;0),AND(L703=0,L702&gt;0,S703&gt;0,S702&gt;0),AND(L692=0,L691&gt;0,S691=0),AND(B703="February",C703&gt;=Personal!$G$28,C703&lt;=Personal!$G$28+5,L702&gt;0),AND(B703="February",MOD(C703-Personal!$G$28,5)=0,L702&gt;0)),K702+1,K702)</f>
        <v>10</v>
      </c>
      <c r="L703">
        <f>IF(AND(C703&gt;=Personal!$G$28,MAX(L$5:L702)&lt;$AO$8,OR(S702&gt;0,S703&gt;0)),L702+1,0)</f>
        <v>0</v>
      </c>
      <c r="M703" t="str">
        <f>IF(AND(C703&gt;=Personal!$G$28,MAX(L$5:L702)&lt;$AO$8,OR(S702&gt;0,S703&gt;0)),L702+1,"")</f>
        <v/>
      </c>
      <c r="N703">
        <f t="shared" si="826"/>
        <v>2081</v>
      </c>
      <c r="O703">
        <f t="shared" si="827"/>
        <v>98</v>
      </c>
      <c r="P703" s="11">
        <f t="shared" si="835"/>
        <v>43304.260370749544</v>
      </c>
      <c r="Q703" s="11">
        <f>$AD703*I703/(Calculations!$C$18^(A703-1+Calculations!$B$1/30))</f>
        <v>47.440100520357063</v>
      </c>
      <c r="R703" s="11">
        <f>IF(Q703=0,0,SUM(Q703:Q$1071)*I703/Q703)</f>
        <v>118627.28512967807</v>
      </c>
      <c r="S703" s="11">
        <f>IF(S702&gt;0,MAX((S702+I703/2)*(Calculations!$C$18-1)+S702-I703,0),IF(AND(Personal!$G$28=Valuation!C703,Personal!$G$28&gt;Valuation!C702),Personal!$G$26,0))</f>
        <v>0</v>
      </c>
      <c r="T703">
        <f t="shared" si="818"/>
        <v>2</v>
      </c>
      <c r="U703" s="11"/>
      <c r="V703" s="121">
        <f>VLOOKUP(E703,Rates2,5)*VLOOKUP(E703,Mort_Imp_Retirees,C703-'Mort Imp Cume'!$C$4+2)</f>
        <v>3.5741516140580375E-2</v>
      </c>
      <c r="W703" s="15">
        <f t="shared" si="828"/>
        <v>0.96425848385941959</v>
      </c>
      <c r="X703" s="121">
        <f>VLOOKUP(F703,Rates2,6)*VLOOKUP(F703,Mort_Imp_Survivors,C703-'Mort Imp Cume'!$C$4+2)</f>
        <v>1.9005736554284409E-2</v>
      </c>
      <c r="Y703" s="15">
        <f t="shared" si="829"/>
        <v>0.98099426344571561</v>
      </c>
      <c r="Z703" s="121">
        <f>VLOOKUP(F703,Rates2,7)*VLOOKUP(F703,Mort_Imp_Survivors,C703-'Mort Imp Cume'!$C$4+2)</f>
        <v>2.262290058381284E-2</v>
      </c>
      <c r="AA703" s="15">
        <f t="shared" si="830"/>
        <v>0.97737709941618711</v>
      </c>
      <c r="AB703" s="68">
        <f>PRODUCT(W$4:W702)</f>
        <v>1.8441025873188428E-2</v>
      </c>
      <c r="AC703" s="15">
        <f>PRODUCT(Y$4:Y702)</f>
        <v>0.17730591417586933</v>
      </c>
      <c r="AD703" s="15">
        <f>PRODUCT(AA$4:AA702)</f>
        <v>9.8618765088423821E-2</v>
      </c>
      <c r="AE703" s="15">
        <f t="shared" si="819"/>
        <v>3.269702950786533E-3</v>
      </c>
      <c r="AF703" s="15">
        <f t="shared" si="820"/>
        <v>1.5171322922401895E-2</v>
      </c>
      <c r="AG703" s="15">
        <f t="shared" si="821"/>
        <v>1.1464305171793425E-4</v>
      </c>
      <c r="AH703" s="15">
        <f t="shared" si="822"/>
        <v>0.12875296728564622</v>
      </c>
      <c r="AI703" s="15">
        <f t="shared" si="831"/>
        <v>0.85280600684116536</v>
      </c>
      <c r="AJ703" s="15">
        <f t="shared" si="832"/>
        <v>6.5911022389542452E-4</v>
      </c>
      <c r="AK703" s="15">
        <f t="shared" si="823"/>
        <v>2.9749086916674968E-3</v>
      </c>
      <c r="AL703">
        <f>IF(AL702&gt;0,AL702+1,IF(AND(B703="January",C703&gt;=Personal!$G$28,F703&lt;=100,AL702=0),1,0))</f>
        <v>376</v>
      </c>
      <c r="AM703">
        <f t="shared" si="833"/>
        <v>1</v>
      </c>
    </row>
    <row r="704" spans="1:39" x14ac:dyDescent="0.2">
      <c r="A704">
        <f t="shared" si="824"/>
        <v>700</v>
      </c>
      <c r="B704" t="str">
        <f t="shared" si="844"/>
        <v>May</v>
      </c>
      <c r="C704">
        <f t="shared" si="816"/>
        <v>2081</v>
      </c>
      <c r="D704">
        <f t="shared" si="846"/>
        <v>208105</v>
      </c>
      <c r="E704">
        <f t="shared" ref="E704:F704" si="894">E692+1</f>
        <v>100</v>
      </c>
      <c r="F704">
        <f t="shared" si="894"/>
        <v>98</v>
      </c>
      <c r="G704" s="11">
        <f>G703*IF($B704="January",(1+IF(C704&gt;Personal!$L$18+1,Calculations!$B$14,Calculations!$B$13)),1)</f>
        <v>5952.0145822103223</v>
      </c>
      <c r="H704" s="11">
        <f>IF(AND(Career!$F$15="Yes",$E704=62,$E703=61),G704,H703*IF($B704="January",(1+IF(C704&gt;Personal!$L$18+1,Calculations!$C$14,Calculations!$C$13)),1))</f>
        <v>4100.7822320785554</v>
      </c>
      <c r="I704" s="11">
        <f>H704*(1-'Retiree Assumptions'!$F$8)</f>
        <v>3608.6883642291286</v>
      </c>
      <c r="J704" s="11"/>
      <c r="K704">
        <f>IF(OR(AND(L705=0,L704&gt;0,S704=0,S703&gt;0),AND(L704=0,L703&gt;0,S704&gt;0,S703&gt;0),AND(L693=0,L692&gt;0,S692=0),AND(B704="February",C704&gt;=Personal!$G$28,C704&lt;=Personal!$G$28+5,L703&gt;0),AND(B704="February",MOD(C704-Personal!$G$28,5)=0,L703&gt;0)),K703+1,K703)</f>
        <v>10</v>
      </c>
      <c r="L704">
        <f>IF(AND(C704&gt;=Personal!$G$28,MAX(L$5:L703)&lt;$AO$8,OR(S703&gt;0,S704&gt;0)),L703+1,0)</f>
        <v>0</v>
      </c>
      <c r="M704" t="str">
        <f>IF(AND(C704&gt;=Personal!$G$28,MAX(L$5:L703)&lt;$AO$8,OR(S703&gt;0,S704&gt;0)),L703+1,"")</f>
        <v/>
      </c>
      <c r="N704">
        <f t="shared" si="826"/>
        <v>2081</v>
      </c>
      <c r="O704">
        <f t="shared" si="827"/>
        <v>98</v>
      </c>
      <c r="P704" s="11">
        <f t="shared" si="835"/>
        <v>43304.260370749544</v>
      </c>
      <c r="Q704" s="11">
        <f>$AD704*I704/(Calculations!$C$18^(A704-1+Calculations!$B$1/30))</f>
        <v>46.233389892483693</v>
      </c>
      <c r="R704" s="11">
        <f>IF(Q704=0,0,SUM(Q704:Q$1071)*I704/Q704)</f>
        <v>118020.62978623147</v>
      </c>
      <c r="S704" s="11">
        <f>IF(S703&gt;0,MAX((S703+I704/2)*(Calculations!$C$18-1)+S703-I704,0),IF(AND(Personal!$G$28=Valuation!C704,Personal!$G$28&gt;Valuation!C703),Personal!$G$26,0))</f>
        <v>0</v>
      </c>
      <c r="T704">
        <f t="shared" si="818"/>
        <v>2</v>
      </c>
      <c r="U704" s="11"/>
      <c r="V704" s="121">
        <f>VLOOKUP(E704,Rates2,5)*VLOOKUP(E704,Mort_Imp_Retirees,C704-'Mort Imp Cume'!$C$4+2)</f>
        <v>3.5741516140580375E-2</v>
      </c>
      <c r="W704" s="15">
        <f t="shared" si="828"/>
        <v>0.96425848385941959</v>
      </c>
      <c r="X704" s="121">
        <f>VLOOKUP(F704,Rates2,6)*VLOOKUP(F704,Mort_Imp_Survivors,C704-'Mort Imp Cume'!$C$4+2)</f>
        <v>1.9005736554284409E-2</v>
      </c>
      <c r="Y704" s="15">
        <f t="shared" si="829"/>
        <v>0.98099426344571561</v>
      </c>
      <c r="Z704" s="121">
        <f>VLOOKUP(F704,Rates2,7)*VLOOKUP(F704,Mort_Imp_Survivors,C704-'Mort Imp Cume'!$C$4+2)</f>
        <v>2.262290058381284E-2</v>
      </c>
      <c r="AA704" s="15">
        <f t="shared" si="830"/>
        <v>0.97737709941618711</v>
      </c>
      <c r="AB704" s="68">
        <f>PRODUCT(W$4:W703)</f>
        <v>1.7781915649293004E-2</v>
      </c>
      <c r="AC704" s="15">
        <f>PRODUCT(Y$4:Y703)</f>
        <v>0.17393608468152619</v>
      </c>
      <c r="AD704" s="15">
        <f>PRODUCT(AA$4:AA703)</f>
        <v>9.6387722570130008E-2</v>
      </c>
      <c r="AE704" s="15">
        <f t="shared" si="819"/>
        <v>3.0929167861751838E-3</v>
      </c>
      <c r="AF704" s="15">
        <f t="shared" si="820"/>
        <v>1.468899886311782E-2</v>
      </c>
      <c r="AG704" s="15">
        <f t="shared" si="821"/>
        <v>1.0844453591463204E-4</v>
      </c>
      <c r="AH704" s="15">
        <f t="shared" si="822"/>
        <v>0.12595484475859006</v>
      </c>
      <c r="AI704" s="15">
        <f t="shared" si="831"/>
        <v>0.85626323959211692</v>
      </c>
      <c r="AJ704" s="15">
        <f t="shared" si="832"/>
        <v>6.3555262518964469E-4</v>
      </c>
      <c r="AK704" s="15">
        <f t="shared" si="823"/>
        <v>2.9082470926455324E-3</v>
      </c>
      <c r="AL704">
        <f>IF(AL703&gt;0,AL703+1,IF(AND(B704="January",C704&gt;=Personal!$G$28,F704&lt;=100,AL703=0),1,0))</f>
        <v>377</v>
      </c>
      <c r="AM704">
        <f t="shared" si="833"/>
        <v>1</v>
      </c>
    </row>
    <row r="705" spans="1:39" x14ac:dyDescent="0.2">
      <c r="A705">
        <f t="shared" si="824"/>
        <v>701</v>
      </c>
      <c r="B705" t="str">
        <f t="shared" si="844"/>
        <v>June</v>
      </c>
      <c r="C705">
        <f t="shared" si="816"/>
        <v>2081</v>
      </c>
      <c r="D705">
        <f t="shared" si="846"/>
        <v>208106</v>
      </c>
      <c r="E705">
        <f t="shared" ref="E705:F705" si="895">E693+1</f>
        <v>100</v>
      </c>
      <c r="F705">
        <f t="shared" si="895"/>
        <v>98</v>
      </c>
      <c r="G705" s="11">
        <f>G704*IF($B705="January",(1+IF(C705&gt;Personal!$L$18+1,Calculations!$B$14,Calculations!$B$13)),1)</f>
        <v>5952.0145822103223</v>
      </c>
      <c r="H705" s="11">
        <f>IF(AND(Career!$F$15="Yes",$E705=62,$E704=61),G705,H704*IF($B705="January",(1+IF(C705&gt;Personal!$L$18+1,Calculations!$C$14,Calculations!$C$13)),1))</f>
        <v>4100.7822320785554</v>
      </c>
      <c r="I705" s="11">
        <f>H705*(1-'Retiree Assumptions'!$F$8)</f>
        <v>3608.6883642291286</v>
      </c>
      <c r="J705" s="11"/>
      <c r="K705">
        <f>IF(OR(AND(L706=0,L705&gt;0,S705=0,S704&gt;0),AND(L705=0,L704&gt;0,S705&gt;0,S704&gt;0),AND(L694=0,L693&gt;0,S693=0),AND(B705="February",C705&gt;=Personal!$G$28,C705&lt;=Personal!$G$28+5,L704&gt;0),AND(B705="February",MOD(C705-Personal!$G$28,5)=0,L704&gt;0)),K704+1,K704)</f>
        <v>10</v>
      </c>
      <c r="L705">
        <f>IF(AND(C705&gt;=Personal!$G$28,MAX(L$5:L704)&lt;$AO$8,OR(S704&gt;0,S705&gt;0)),L704+1,0)</f>
        <v>0</v>
      </c>
      <c r="M705" t="str">
        <f>IF(AND(C705&gt;=Personal!$G$28,MAX(L$5:L704)&lt;$AO$8,OR(S704&gt;0,S705&gt;0)),L704+1,"")</f>
        <v/>
      </c>
      <c r="N705">
        <f t="shared" si="826"/>
        <v>2081</v>
      </c>
      <c r="O705">
        <f t="shared" si="827"/>
        <v>98</v>
      </c>
      <c r="P705" s="11">
        <f t="shared" si="835"/>
        <v>43304.260370749544</v>
      </c>
      <c r="Q705" s="11">
        <f>$AD705*I705/(Calculations!$C$18^(A705-1+Calculations!$B$1/30))</f>
        <v>45.057373772493953</v>
      </c>
      <c r="R705" s="11">
        <f>IF(Q705=0,0,SUM(Q705:Q$1071)*I705/Q705)</f>
        <v>117398.14048702053</v>
      </c>
      <c r="S705" s="11">
        <f>IF(S704&gt;0,MAX((S704+I705/2)*(Calculations!$C$18-1)+S704-I705,0),IF(AND(Personal!$G$28=Valuation!C705,Personal!$G$28&gt;Valuation!C704),Personal!$G$26,0))</f>
        <v>0</v>
      </c>
      <c r="T705">
        <f t="shared" si="818"/>
        <v>2</v>
      </c>
      <c r="U705" s="11"/>
      <c r="V705" s="121">
        <f>VLOOKUP(E705,Rates2,5)*VLOOKUP(E705,Mort_Imp_Retirees,C705-'Mort Imp Cume'!$C$4+2)</f>
        <v>3.5741516140580375E-2</v>
      </c>
      <c r="W705" s="15">
        <f t="shared" si="828"/>
        <v>0.96425848385941959</v>
      </c>
      <c r="X705" s="121">
        <f>VLOOKUP(F705,Rates2,6)*VLOOKUP(F705,Mort_Imp_Survivors,C705-'Mort Imp Cume'!$C$4+2)</f>
        <v>1.9005736554284409E-2</v>
      </c>
      <c r="Y705" s="15">
        <f t="shared" si="829"/>
        <v>0.98099426344571561</v>
      </c>
      <c r="Z705" s="121">
        <f>VLOOKUP(F705,Rates2,7)*VLOOKUP(F705,Mort_Imp_Survivors,C705-'Mort Imp Cume'!$C$4+2)</f>
        <v>2.262290058381284E-2</v>
      </c>
      <c r="AA705" s="15">
        <f t="shared" si="830"/>
        <v>0.97737709941618711</v>
      </c>
      <c r="AB705" s="68">
        <f>PRODUCT(W$4:W704)</f>
        <v>1.7146363024103359E-2</v>
      </c>
      <c r="AC705" s="15">
        <f>PRODUCT(Y$4:Y704)</f>
        <v>0.1706303012787854</v>
      </c>
      <c r="AD705" s="15">
        <f>PRODUCT(AA$4:AA704)</f>
        <v>9.4207152704925815E-2</v>
      </c>
      <c r="AE705" s="15">
        <f t="shared" si="819"/>
        <v>2.9256890886381823E-3</v>
      </c>
      <c r="AF705" s="15">
        <f t="shared" si="820"/>
        <v>1.4220673935465177E-2</v>
      </c>
      <c r="AG705" s="15">
        <f t="shared" si="821"/>
        <v>1.0258116120874515E-4</v>
      </c>
      <c r="AH705" s="15">
        <f t="shared" si="822"/>
        <v>0.12321382536348152</v>
      </c>
      <c r="AI705" s="15">
        <f t="shared" si="831"/>
        <v>0.85963981161241509</v>
      </c>
      <c r="AJ705" s="15">
        <f t="shared" si="832"/>
        <v>6.128370107782408E-4</v>
      </c>
      <c r="AK705" s="15">
        <f t="shared" si="823"/>
        <v>2.8430589978077213E-3</v>
      </c>
      <c r="AL705">
        <f>IF(AL704&gt;0,AL704+1,IF(AND(B705="January",C705&gt;=Personal!$G$28,F705&lt;=100,AL704=0),1,0))</f>
        <v>378</v>
      </c>
      <c r="AM705">
        <f t="shared" si="833"/>
        <v>1</v>
      </c>
    </row>
    <row r="706" spans="1:39" x14ac:dyDescent="0.2">
      <c r="A706">
        <f t="shared" si="824"/>
        <v>702</v>
      </c>
      <c r="B706" t="str">
        <f t="shared" si="844"/>
        <v>July</v>
      </c>
      <c r="C706">
        <f t="shared" si="816"/>
        <v>2081</v>
      </c>
      <c r="D706">
        <f t="shared" si="846"/>
        <v>208107</v>
      </c>
      <c r="E706">
        <f t="shared" ref="E706:F706" si="896">E694+1</f>
        <v>100</v>
      </c>
      <c r="F706">
        <f t="shared" si="896"/>
        <v>98</v>
      </c>
      <c r="G706" s="11">
        <f>G705*IF($B706="January",(1+IF(C706&gt;Personal!$L$18+1,Calculations!$B$14,Calculations!$B$13)),1)</f>
        <v>5952.0145822103223</v>
      </c>
      <c r="H706" s="11">
        <f>IF(AND(Career!$F$15="Yes",$E706=62,$E705=61),G706,H705*IF($B706="January",(1+IF(C706&gt;Personal!$L$18+1,Calculations!$C$14,Calculations!$C$13)),1))</f>
        <v>4100.7822320785554</v>
      </c>
      <c r="I706" s="11">
        <f>H706*(1-'Retiree Assumptions'!$F$8)</f>
        <v>3608.6883642291286</v>
      </c>
      <c r="J706" s="11"/>
      <c r="K706">
        <f>IF(OR(AND(L707=0,L706&gt;0,S706=0,S705&gt;0),AND(L706=0,L705&gt;0,S706&gt;0,S705&gt;0),AND(L695=0,L694&gt;0,S694=0),AND(B706="February",C706&gt;=Personal!$G$28,C706&lt;=Personal!$G$28+5,L705&gt;0),AND(B706="February",MOD(C706-Personal!$G$28,5)=0,L705&gt;0)),K705+1,K705)</f>
        <v>10</v>
      </c>
      <c r="L706">
        <f>IF(AND(C706&gt;=Personal!$G$28,MAX(L$5:L705)&lt;$AO$8,OR(S705&gt;0,S706&gt;0)),L705+1,0)</f>
        <v>0</v>
      </c>
      <c r="M706" t="str">
        <f>IF(AND(C706&gt;=Personal!$G$28,MAX(L$5:L705)&lt;$AO$8,OR(S705&gt;0,S706&gt;0)),L705+1,"")</f>
        <v/>
      </c>
      <c r="N706">
        <f t="shared" si="826"/>
        <v>2081</v>
      </c>
      <c r="O706">
        <f t="shared" si="827"/>
        <v>98</v>
      </c>
      <c r="P706" s="11">
        <f t="shared" si="835"/>
        <v>43304.260370749544</v>
      </c>
      <c r="Q706" s="11">
        <f>$AD706*I706/(Calculations!$C$18^(A706-1+Calculations!$B$1/30))</f>
        <v>43.911271399207443</v>
      </c>
      <c r="R706" s="11">
        <f>IF(Q706=0,0,SUM(Q706:Q$1071)*I706/Q706)</f>
        <v>116759.40395924076</v>
      </c>
      <c r="S706" s="11">
        <f>IF(S705&gt;0,MAX((S705+I706/2)*(Calculations!$C$18-1)+S705-I706,0),IF(AND(Personal!$G$28=Valuation!C706,Personal!$G$28&gt;Valuation!C705),Personal!$G$26,0))</f>
        <v>0</v>
      </c>
      <c r="T706">
        <f t="shared" si="818"/>
        <v>2</v>
      </c>
      <c r="U706" s="11"/>
      <c r="V706" s="121">
        <f>VLOOKUP(E706,Rates2,5)*VLOOKUP(E706,Mort_Imp_Retirees,C706-'Mort Imp Cume'!$C$4+2)</f>
        <v>3.5741516140580375E-2</v>
      </c>
      <c r="W706" s="15">
        <f t="shared" si="828"/>
        <v>0.96425848385941959</v>
      </c>
      <c r="X706" s="121">
        <f>VLOOKUP(F706,Rates2,6)*VLOOKUP(F706,Mort_Imp_Survivors,C706-'Mort Imp Cume'!$C$4+2)</f>
        <v>1.9005736554284409E-2</v>
      </c>
      <c r="Y706" s="15">
        <f t="shared" si="829"/>
        <v>0.98099426344571561</v>
      </c>
      <c r="Z706" s="121">
        <f>VLOOKUP(F706,Rates2,7)*VLOOKUP(F706,Mort_Imp_Survivors,C706-'Mort Imp Cume'!$C$4+2)</f>
        <v>2.262290058381284E-2</v>
      </c>
      <c r="AA706" s="15">
        <f t="shared" si="830"/>
        <v>0.97737709941618711</v>
      </c>
      <c r="AB706" s="68">
        <f>PRODUCT(W$4:W705)</f>
        <v>1.6533526013325119E-2</v>
      </c>
      <c r="AC706" s="15">
        <f>PRODUCT(Y$4:Y705)</f>
        <v>0.16738734672450262</v>
      </c>
      <c r="AD706" s="15">
        <f>PRODUCT(AA$4:AA705)</f>
        <v>9.2075913654998204E-2</v>
      </c>
      <c r="AE706" s="15">
        <f t="shared" si="819"/>
        <v>2.7675030513710352E-3</v>
      </c>
      <c r="AF706" s="15">
        <f t="shared" si="820"/>
        <v>1.3766022961954083E-2</v>
      </c>
      <c r="AG706" s="15">
        <f t="shared" si="821"/>
        <v>9.7034807205207833E-5</v>
      </c>
      <c r="AH706" s="15">
        <f t="shared" si="822"/>
        <v>0.12052895240294094</v>
      </c>
      <c r="AI706" s="15">
        <f t="shared" si="831"/>
        <v>0.86293752158373394</v>
      </c>
      <c r="AJ706" s="15">
        <f t="shared" si="832"/>
        <v>5.909332868659652E-4</v>
      </c>
      <c r="AK706" s="15">
        <f t="shared" si="823"/>
        <v>2.7793129415903789E-3</v>
      </c>
      <c r="AL706">
        <f>IF(AL705&gt;0,AL705+1,IF(AND(B706="January",C706&gt;=Personal!$G$28,F706&lt;=100,AL705=0),1,0))</f>
        <v>379</v>
      </c>
      <c r="AM706">
        <f t="shared" si="833"/>
        <v>1</v>
      </c>
    </row>
    <row r="707" spans="1:39" x14ac:dyDescent="0.2">
      <c r="A707">
        <f t="shared" si="824"/>
        <v>703</v>
      </c>
      <c r="B707" t="str">
        <f t="shared" si="844"/>
        <v>August</v>
      </c>
      <c r="C707">
        <f t="shared" si="816"/>
        <v>2081</v>
      </c>
      <c r="D707">
        <f t="shared" si="846"/>
        <v>208108</v>
      </c>
      <c r="E707">
        <f t="shared" ref="E707:F707" si="897">E695+1</f>
        <v>100</v>
      </c>
      <c r="F707">
        <f t="shared" si="897"/>
        <v>98</v>
      </c>
      <c r="G707" s="11">
        <f>G706*IF($B707="January",(1+IF(C707&gt;Personal!$L$18+1,Calculations!$B$14,Calculations!$B$13)),1)</f>
        <v>5952.0145822103223</v>
      </c>
      <c r="H707" s="11">
        <f>IF(AND(Career!$F$15="Yes",$E707=62,$E706=61),G707,H706*IF($B707="January",(1+IF(C707&gt;Personal!$L$18+1,Calculations!$C$14,Calculations!$C$13)),1))</f>
        <v>4100.7822320785554</v>
      </c>
      <c r="I707" s="11">
        <f>H707*(1-'Retiree Assumptions'!$F$8)</f>
        <v>3608.6883642291286</v>
      </c>
      <c r="J707" s="11"/>
      <c r="K707">
        <f>IF(OR(AND(L708=0,L707&gt;0,S707=0,S706&gt;0),AND(L707=0,L706&gt;0,S707&gt;0,S706&gt;0),AND(L696=0,L695&gt;0,S695=0),AND(B707="February",C707&gt;=Personal!$G$28,C707&lt;=Personal!$G$28+5,L706&gt;0),AND(B707="February",MOD(C707-Personal!$G$28,5)=0,L706&gt;0)),K706+1,K706)</f>
        <v>10</v>
      </c>
      <c r="L707">
        <f>IF(AND(C707&gt;=Personal!$G$28,MAX(L$5:L706)&lt;$AO$8,OR(S706&gt;0,S707&gt;0)),L706+1,0)</f>
        <v>0</v>
      </c>
      <c r="M707" t="str">
        <f>IF(AND(C707&gt;=Personal!$G$28,MAX(L$5:L706)&lt;$AO$8,OR(S706&gt;0,S707&gt;0)),L706+1,"")</f>
        <v/>
      </c>
      <c r="N707">
        <f t="shared" si="826"/>
        <v>2081</v>
      </c>
      <c r="O707">
        <f t="shared" si="827"/>
        <v>98</v>
      </c>
      <c r="P707" s="11">
        <f t="shared" si="835"/>
        <v>43304.260370749544</v>
      </c>
      <c r="Q707" s="11">
        <f>$AD707*I707/(Calculations!$C$18^(A707-1+Calculations!$B$1/30))</f>
        <v>42.794321871283969</v>
      </c>
      <c r="R707" s="11">
        <f>IF(Q707=0,0,SUM(Q707:Q$1071)*I707/Q707)</f>
        <v>116103.99614349623</v>
      </c>
      <c r="S707" s="11">
        <f>IF(S706&gt;0,MAX((S706+I707/2)*(Calculations!$C$18-1)+S706-I707,0),IF(AND(Personal!$G$28=Valuation!C707,Personal!$G$28&gt;Valuation!C706),Personal!$G$26,0))</f>
        <v>0</v>
      </c>
      <c r="T707">
        <f t="shared" si="818"/>
        <v>2</v>
      </c>
      <c r="U707" s="11"/>
      <c r="V707" s="121">
        <f>VLOOKUP(E707,Rates2,5)*VLOOKUP(E707,Mort_Imp_Retirees,C707-'Mort Imp Cume'!$C$4+2)</f>
        <v>3.5741516140580375E-2</v>
      </c>
      <c r="W707" s="15">
        <f t="shared" si="828"/>
        <v>0.96425848385941959</v>
      </c>
      <c r="X707" s="121">
        <f>VLOOKUP(F707,Rates2,6)*VLOOKUP(F707,Mort_Imp_Survivors,C707-'Mort Imp Cume'!$C$4+2)</f>
        <v>1.9005736554284409E-2</v>
      </c>
      <c r="Y707" s="15">
        <f t="shared" si="829"/>
        <v>0.98099426344571561</v>
      </c>
      <c r="Z707" s="121">
        <f>VLOOKUP(F707,Rates2,7)*VLOOKUP(F707,Mort_Imp_Survivors,C707-'Mort Imp Cume'!$C$4+2)</f>
        <v>2.262290058381284E-2</v>
      </c>
      <c r="AA707" s="15">
        <f t="shared" si="830"/>
        <v>0.97737709941618711</v>
      </c>
      <c r="AB707" s="68">
        <f>PRODUCT(W$4:W706)</f>
        <v>1.5942592726459152E-2</v>
      </c>
      <c r="AC707" s="15">
        <f>PRODUCT(Y$4:Y706)</f>
        <v>0.16420602691013605</v>
      </c>
      <c r="AD707" s="15">
        <f>PRODUCT(AA$4:AA706)</f>
        <v>8.9992889414217445E-2</v>
      </c>
      <c r="AE707" s="15">
        <f t="shared" si="819"/>
        <v>2.6178698102582907E-3</v>
      </c>
      <c r="AF707" s="15">
        <f t="shared" si="820"/>
        <v>1.3324722916200861E-2</v>
      </c>
      <c r="AG707" s="15">
        <f t="shared" si="821"/>
        <v>9.1788333241729305E-5</v>
      </c>
      <c r="AH707" s="15">
        <f t="shared" si="822"/>
        <v>0.1178992727024633</v>
      </c>
      <c r="AI707" s="15">
        <f t="shared" si="831"/>
        <v>0.8661581345710776</v>
      </c>
      <c r="AJ707" s="15">
        <f t="shared" si="832"/>
        <v>5.6981243525543906E-4</v>
      </c>
      <c r="AK707" s="15">
        <f t="shared" si="823"/>
        <v>2.7169780691988499E-3</v>
      </c>
      <c r="AL707">
        <f>IF(AL706&gt;0,AL706+1,IF(AND(B707="January",C707&gt;=Personal!$G$28,F707&lt;=100,AL706=0),1,0))</f>
        <v>380</v>
      </c>
      <c r="AM707">
        <f t="shared" si="833"/>
        <v>1</v>
      </c>
    </row>
    <row r="708" spans="1:39" x14ac:dyDescent="0.2">
      <c r="A708">
        <f t="shared" si="824"/>
        <v>704</v>
      </c>
      <c r="B708" t="str">
        <f t="shared" si="844"/>
        <v>September</v>
      </c>
      <c r="C708">
        <f t="shared" si="816"/>
        <v>2081</v>
      </c>
      <c r="D708">
        <f t="shared" si="846"/>
        <v>208109</v>
      </c>
      <c r="E708">
        <f t="shared" ref="E708:F708" si="898">E696+1</f>
        <v>100</v>
      </c>
      <c r="F708">
        <f t="shared" si="898"/>
        <v>98</v>
      </c>
      <c r="G708" s="11">
        <f>G707*IF($B708="January",(1+IF(C708&gt;Personal!$L$18+1,Calculations!$B$14,Calculations!$B$13)),1)</f>
        <v>5952.0145822103223</v>
      </c>
      <c r="H708" s="11">
        <f>IF(AND(Career!$F$15="Yes",$E708=62,$E707=61),G708,H707*IF($B708="January",(1+IF(C708&gt;Personal!$L$18+1,Calculations!$C$14,Calculations!$C$13)),1))</f>
        <v>4100.7822320785554</v>
      </c>
      <c r="I708" s="11">
        <f>H708*(1-'Retiree Assumptions'!$F$8)</f>
        <v>3608.6883642291286</v>
      </c>
      <c r="J708" s="11"/>
      <c r="K708">
        <f>IF(OR(AND(L709=0,L708&gt;0,S708=0,S707&gt;0),AND(L708=0,L707&gt;0,S708&gt;0,S707&gt;0),AND(L697=0,L696&gt;0,S696=0),AND(B708="February",C708&gt;=Personal!$G$28,C708&lt;=Personal!$G$28+5,L707&gt;0),AND(B708="February",MOD(C708-Personal!$G$28,5)=0,L707&gt;0)),K707+1,K707)</f>
        <v>10</v>
      </c>
      <c r="L708">
        <f>IF(AND(C708&gt;=Personal!$G$28,MAX(L$5:L707)&lt;$AO$8,OR(S707&gt;0,S708&gt;0)),L707+1,0)</f>
        <v>0</v>
      </c>
      <c r="M708" t="str">
        <f>IF(AND(C708&gt;=Personal!$G$28,MAX(L$5:L707)&lt;$AO$8,OR(S707&gt;0,S708&gt;0)),L707+1,"")</f>
        <v/>
      </c>
      <c r="N708">
        <f t="shared" si="826"/>
        <v>2081</v>
      </c>
      <c r="O708">
        <f t="shared" si="827"/>
        <v>98</v>
      </c>
      <c r="P708" s="11">
        <f t="shared" si="835"/>
        <v>43304.260370749544</v>
      </c>
      <c r="Q708" s="11">
        <f>$AD708*I708/(Calculations!$C$18^(A708-1+Calculations!$B$1/30))</f>
        <v>41.705783642058393</v>
      </c>
      <c r="R708" s="11">
        <f>IF(Q708=0,0,SUM(Q708:Q$1071)*I708/Q708)</f>
        <v>115431.48191226528</v>
      </c>
      <c r="S708" s="11">
        <f>IF(S707&gt;0,MAX((S707+I708/2)*(Calculations!$C$18-1)+S707-I708,0),IF(AND(Personal!$G$28=Valuation!C708,Personal!$G$28&gt;Valuation!C707),Personal!$G$26,0))</f>
        <v>0</v>
      </c>
      <c r="T708">
        <f t="shared" si="818"/>
        <v>2</v>
      </c>
      <c r="U708" s="11"/>
      <c r="V708" s="121">
        <f>VLOOKUP(E708,Rates2,5)*VLOOKUP(E708,Mort_Imp_Retirees,C708-'Mort Imp Cume'!$C$4+2)</f>
        <v>3.5741516140580375E-2</v>
      </c>
      <c r="W708" s="15">
        <f t="shared" si="828"/>
        <v>0.96425848385941959</v>
      </c>
      <c r="X708" s="121">
        <f>VLOOKUP(F708,Rates2,6)*VLOOKUP(F708,Mort_Imp_Survivors,C708-'Mort Imp Cume'!$C$4+2)</f>
        <v>1.9005736554284409E-2</v>
      </c>
      <c r="Y708" s="15">
        <f t="shared" si="829"/>
        <v>0.98099426344571561</v>
      </c>
      <c r="Z708" s="121">
        <f>VLOOKUP(F708,Rates2,7)*VLOOKUP(F708,Mort_Imp_Survivors,C708-'Mort Imp Cume'!$C$4+2)</f>
        <v>2.262290058381284E-2</v>
      </c>
      <c r="AA708" s="15">
        <f t="shared" si="830"/>
        <v>0.97737709941618711</v>
      </c>
      <c r="AB708" s="68">
        <f>PRODUCT(W$4:W707)</f>
        <v>1.5372780291203711E-2</v>
      </c>
      <c r="AC708" s="15">
        <f>PRODUCT(Y$4:Y707)</f>
        <v>0.16108517042205628</v>
      </c>
      <c r="AD708" s="15">
        <f>PRODUCT(AA$4:AA707)</f>
        <v>8.7956989223749532E-2</v>
      </c>
      <c r="AE708" s="15">
        <f t="shared" si="819"/>
        <v>2.4763269330693779E-3</v>
      </c>
      <c r="AF708" s="15">
        <f t="shared" si="820"/>
        <v>1.2896453358134333E-2</v>
      </c>
      <c r="AG708" s="15">
        <f t="shared" si="821"/>
        <v>8.6825525416642211E-5</v>
      </c>
      <c r="AH708" s="15">
        <f t="shared" si="822"/>
        <v>0.11532383751045336</v>
      </c>
      <c r="AI708" s="15">
        <f t="shared" si="831"/>
        <v>0.8693033821983428</v>
      </c>
      <c r="AJ708" s="15">
        <f t="shared" si="832"/>
        <v>5.4944647490365328E-4</v>
      </c>
      <c r="AK708" s="15">
        <f t="shared" si="823"/>
        <v>2.6560241282549677E-3</v>
      </c>
      <c r="AL708">
        <f>IF(AL707&gt;0,AL707+1,IF(AND(B708="January",C708&gt;=Personal!$G$28,F708&lt;=100,AL707=0),1,0))</f>
        <v>381</v>
      </c>
      <c r="AM708">
        <f t="shared" si="833"/>
        <v>1</v>
      </c>
    </row>
    <row r="709" spans="1:39" x14ac:dyDescent="0.2">
      <c r="A709">
        <f t="shared" si="824"/>
        <v>705</v>
      </c>
      <c r="B709" t="str">
        <f t="shared" si="844"/>
        <v>October</v>
      </c>
      <c r="C709">
        <f t="shared" ref="C709:C772" si="899">C708+IF(B708="December",1,0)</f>
        <v>2081</v>
      </c>
      <c r="D709">
        <f t="shared" si="846"/>
        <v>208110</v>
      </c>
      <c r="E709">
        <f t="shared" ref="E709:F709" si="900">E697+1</f>
        <v>100</v>
      </c>
      <c r="F709">
        <f t="shared" si="900"/>
        <v>98</v>
      </c>
      <c r="G709" s="11">
        <f>G708*IF($B709="January",(1+IF(C709&gt;Personal!$L$18+1,Calculations!$B$14,Calculations!$B$13)),1)</f>
        <v>5952.0145822103223</v>
      </c>
      <c r="H709" s="11">
        <f>IF(AND(Career!$F$15="Yes",$E709=62,$E708=61),G709,H708*IF($B709="January",(1+IF(C709&gt;Personal!$L$18+1,Calculations!$C$14,Calculations!$C$13)),1))</f>
        <v>4100.7822320785554</v>
      </c>
      <c r="I709" s="11">
        <f>H709*(1-'Retiree Assumptions'!$F$8)</f>
        <v>3608.6883642291286</v>
      </c>
      <c r="J709" s="11"/>
      <c r="K709">
        <f>IF(OR(AND(L710=0,L709&gt;0,S709=0,S708&gt;0),AND(L709=0,L708&gt;0,S709&gt;0,S708&gt;0),AND(L698=0,L697&gt;0,S697=0),AND(B709="February",C709&gt;=Personal!$G$28,C709&lt;=Personal!$G$28+5,L708&gt;0),AND(B709="February",MOD(C709-Personal!$G$28,5)=0,L708&gt;0)),K708+1,K708)</f>
        <v>10</v>
      </c>
      <c r="L709">
        <f>IF(AND(C709&gt;=Personal!$G$28,MAX(L$5:L708)&lt;$AO$8,OR(S708&gt;0,S709&gt;0)),L708+1,0)</f>
        <v>0</v>
      </c>
      <c r="M709" t="str">
        <f>IF(AND(C709&gt;=Personal!$G$28,MAX(L$5:L708)&lt;$AO$8,OR(S708&gt;0,S709&gt;0)),L708+1,"")</f>
        <v/>
      </c>
      <c r="N709">
        <f t="shared" si="826"/>
        <v>2081</v>
      </c>
      <c r="O709">
        <f t="shared" si="827"/>
        <v>98</v>
      </c>
      <c r="P709" s="11">
        <f t="shared" si="835"/>
        <v>43304.260370749544</v>
      </c>
      <c r="Q709" s="11">
        <f>$AD709*I709/(Calculations!$C$18^(A709-1+Calculations!$B$1/30))</f>
        <v>40.644934027225396</v>
      </c>
      <c r="R709" s="11">
        <f>IF(Q709=0,0,SUM(Q709:Q$1071)*I709/Q709)</f>
        <v>114741.41478101745</v>
      </c>
      <c r="S709" s="11">
        <f>IF(S708&gt;0,MAX((S708+I709/2)*(Calculations!$C$18-1)+S708-I709,0),IF(AND(Personal!$G$28=Valuation!C709,Personal!$G$28&gt;Valuation!C708),Personal!$G$26,0))</f>
        <v>0</v>
      </c>
      <c r="T709">
        <f t="shared" ref="T709:T772" si="901">IF(T708&gt;1,T708,IF(T708&gt;0,IF(L709&gt;0,1,IF(S708&gt;0,3,2)),IF(S709=0,0,1)))</f>
        <v>2</v>
      </c>
      <c r="U709" s="11"/>
      <c r="V709" s="121">
        <f>VLOOKUP(E709,Rates2,5)*VLOOKUP(E709,Mort_Imp_Retirees,C709-'Mort Imp Cume'!$C$4+2)</f>
        <v>3.5741516140580375E-2</v>
      </c>
      <c r="W709" s="15">
        <f t="shared" si="828"/>
        <v>0.96425848385941959</v>
      </c>
      <c r="X709" s="121">
        <f>VLOOKUP(F709,Rates2,6)*VLOOKUP(F709,Mort_Imp_Survivors,C709-'Mort Imp Cume'!$C$4+2)</f>
        <v>1.9005736554284409E-2</v>
      </c>
      <c r="Y709" s="15">
        <f t="shared" si="829"/>
        <v>0.98099426344571561</v>
      </c>
      <c r="Z709" s="121">
        <f>VLOOKUP(F709,Rates2,7)*VLOOKUP(F709,Mort_Imp_Survivors,C709-'Mort Imp Cume'!$C$4+2)</f>
        <v>2.262290058381284E-2</v>
      </c>
      <c r="AA709" s="15">
        <f t="shared" si="830"/>
        <v>0.97737709941618711</v>
      </c>
      <c r="AB709" s="68">
        <f>PRODUCT(W$4:W708)</f>
        <v>1.4823333816300058E-2</v>
      </c>
      <c r="AC709" s="15">
        <f>PRODUCT(Y$4:Y708)</f>
        <v>0.15802362811021267</v>
      </c>
      <c r="AD709" s="15">
        <f>PRODUCT(AA$4:AA708)</f>
        <v>8.5967147000889144E-2</v>
      </c>
      <c r="AE709" s="15">
        <f t="shared" ref="AE709:AE772" si="902">AB709*AC709</f>
        <v>2.3424369903405399E-3</v>
      </c>
      <c r="AF709" s="15">
        <f t="shared" ref="AF709:AF772" si="903">AB709*(1-AC709)</f>
        <v>1.2480896825959518E-2</v>
      </c>
      <c r="AG709" s="15">
        <f t="shared" ref="AG709:AG772" si="904">AE709*V709*Y709</f>
        <v>8.2131046480847427E-5</v>
      </c>
      <c r="AH709" s="15">
        <f t="shared" ref="AH709:AH772" si="905">AH708*AA708+AG708</f>
        <v>0.11280170332492721</v>
      </c>
      <c r="AI709" s="15">
        <f t="shared" si="831"/>
        <v>0.8723749628587727</v>
      </c>
      <c r="AJ709" s="15">
        <f t="shared" si="832"/>
        <v>5.2980842485249942E-4</v>
      </c>
      <c r="AK709" s="15">
        <f t="shared" ref="AK709:AK772" si="906">AE709*X709+AH709*Z709</f>
        <v>2.5964214603380019E-3</v>
      </c>
      <c r="AL709">
        <f>IF(AL708&gt;0,AL708+1,IF(AND(B709="January",C709&gt;=Personal!$G$28,F709&lt;=100,AL708=0),1,0))</f>
        <v>382</v>
      </c>
      <c r="AM709">
        <f t="shared" si="833"/>
        <v>1</v>
      </c>
    </row>
    <row r="710" spans="1:39" x14ac:dyDescent="0.2">
      <c r="A710">
        <f t="shared" ref="A710:A773" si="907">A709+1</f>
        <v>706</v>
      </c>
      <c r="B710" t="str">
        <f t="shared" si="844"/>
        <v>November</v>
      </c>
      <c r="C710">
        <f t="shared" si="899"/>
        <v>2081</v>
      </c>
      <c r="D710">
        <f t="shared" si="846"/>
        <v>208111</v>
      </c>
      <c r="E710">
        <f t="shared" ref="E710:F710" si="908">E698+1</f>
        <v>100</v>
      </c>
      <c r="F710">
        <f t="shared" si="908"/>
        <v>98</v>
      </c>
      <c r="G710" s="11">
        <f>G709*IF($B710="January",(1+IF(C710&gt;Personal!$L$18+1,Calculations!$B$14,Calculations!$B$13)),1)</f>
        <v>5952.0145822103223</v>
      </c>
      <c r="H710" s="11">
        <f>IF(AND(Career!$F$15="Yes",$E710=62,$E709=61),G710,H709*IF($B710="January",(1+IF(C710&gt;Personal!$L$18+1,Calculations!$C$14,Calculations!$C$13)),1))</f>
        <v>4100.7822320785554</v>
      </c>
      <c r="I710" s="11">
        <f>H710*(1-'Retiree Assumptions'!$F$8)</f>
        <v>3608.6883642291286</v>
      </c>
      <c r="J710" s="11"/>
      <c r="K710">
        <f>IF(OR(AND(L711=0,L710&gt;0,S710=0,S709&gt;0),AND(L710=0,L709&gt;0,S710&gt;0,S709&gt;0),AND(L699=0,L698&gt;0,S698=0),AND(B710="February",C710&gt;=Personal!$G$28,C710&lt;=Personal!$G$28+5,L709&gt;0),AND(B710="February",MOD(C710-Personal!$G$28,5)=0,L709&gt;0)),K709+1,K709)</f>
        <v>10</v>
      </c>
      <c r="L710">
        <f>IF(AND(C710&gt;=Personal!$G$28,MAX(L$5:L709)&lt;$AO$8,OR(S709&gt;0,S710&gt;0)),L709+1,0)</f>
        <v>0</v>
      </c>
      <c r="M710" t="str">
        <f>IF(AND(C710&gt;=Personal!$G$28,MAX(L$5:L709)&lt;$AO$8,OR(S709&gt;0,S710&gt;0)),L709+1,"")</f>
        <v/>
      </c>
      <c r="N710">
        <f t="shared" ref="N710:N773" si="909">C710</f>
        <v>2081</v>
      </c>
      <c r="O710">
        <f t="shared" ref="O710:O773" si="910">F710</f>
        <v>98</v>
      </c>
      <c r="P710" s="11">
        <f t="shared" si="835"/>
        <v>43304.260370749544</v>
      </c>
      <c r="Q710" s="11">
        <f>$AD710*I710/(Calculations!$C$18^(A710-1+Calculations!$B$1/30))</f>
        <v>39.611068725046728</v>
      </c>
      <c r="R710" s="11">
        <f>IF(Q710=0,0,SUM(Q710:Q$1071)*I710/Q710)</f>
        <v>114033.33661179124</v>
      </c>
      <c r="S710" s="11">
        <f>IF(S709&gt;0,MAX((S709+I710/2)*(Calculations!$C$18-1)+S709-I710,0),IF(AND(Personal!$G$28=Valuation!C710,Personal!$G$28&gt;Valuation!C709),Personal!$G$26,0))</f>
        <v>0</v>
      </c>
      <c r="T710">
        <f t="shared" si="901"/>
        <v>2</v>
      </c>
      <c r="U710" s="11"/>
      <c r="V710" s="121">
        <f>VLOOKUP(E710,Rates2,5)*VLOOKUP(E710,Mort_Imp_Retirees,C710-'Mort Imp Cume'!$C$4+2)</f>
        <v>3.5741516140580375E-2</v>
      </c>
      <c r="W710" s="15">
        <f t="shared" ref="W710:W773" si="911">1-V710</f>
        <v>0.96425848385941959</v>
      </c>
      <c r="X710" s="121">
        <f>VLOOKUP(F710,Rates2,6)*VLOOKUP(F710,Mort_Imp_Survivors,C710-'Mort Imp Cume'!$C$4+2)</f>
        <v>1.9005736554284409E-2</v>
      </c>
      <c r="Y710" s="15">
        <f t="shared" ref="Y710:Y773" si="912">1-X710</f>
        <v>0.98099426344571561</v>
      </c>
      <c r="Z710" s="121">
        <f>VLOOKUP(F710,Rates2,7)*VLOOKUP(F710,Mort_Imp_Survivors,C710-'Mort Imp Cume'!$C$4+2)</f>
        <v>2.262290058381284E-2</v>
      </c>
      <c r="AA710" s="15">
        <f t="shared" ref="AA710:AA773" si="913">1-Z710</f>
        <v>0.97737709941618711</v>
      </c>
      <c r="AB710" s="68">
        <f>PRODUCT(W$4:W709)</f>
        <v>1.4293525391447558E-2</v>
      </c>
      <c r="AC710" s="15">
        <f>PRODUCT(Y$4:Y709)</f>
        <v>0.15502027266499777</v>
      </c>
      <c r="AD710" s="15">
        <f>PRODUCT(AA$4:AA709)</f>
        <v>8.4022320780813994E-2</v>
      </c>
      <c r="AE710" s="15">
        <f t="shared" si="902"/>
        <v>2.2157862035262692E-3</v>
      </c>
      <c r="AF710" s="15">
        <f t="shared" si="903"/>
        <v>1.2077739187921288E-2</v>
      </c>
      <c r="AG710" s="15">
        <f t="shared" si="904"/>
        <v>7.7690388438999089E-5</v>
      </c>
      <c r="AH710" s="15">
        <f t="shared" si="905"/>
        <v>0.11033193265140348</v>
      </c>
      <c r="AI710" s="15">
        <f t="shared" ref="AI710:AI773" si="914">1-AE710-AF710-AH710</f>
        <v>0.87537454195714892</v>
      </c>
      <c r="AJ710" s="15">
        <f t="shared" ref="AJ710:AJ773" si="915">AB710*V710</f>
        <v>5.1087226848421836E-4</v>
      </c>
      <c r="AK710" s="15">
        <f t="shared" si="906"/>
        <v>2.5381409924374728E-3</v>
      </c>
      <c r="AL710">
        <f>IF(AL709&gt;0,AL709+1,IF(AND(B710="January",C710&gt;=Personal!$G$28,F710&lt;=100,AL709=0),1,0))</f>
        <v>383</v>
      </c>
      <c r="AM710">
        <f t="shared" ref="AM710:AM773" si="916">IF(AL710=0,0,1)</f>
        <v>1</v>
      </c>
    </row>
    <row r="711" spans="1:39" x14ac:dyDescent="0.2">
      <c r="A711">
        <f t="shared" si="907"/>
        <v>707</v>
      </c>
      <c r="B711" t="str">
        <f t="shared" si="844"/>
        <v>December</v>
      </c>
      <c r="C711">
        <f t="shared" si="899"/>
        <v>2081</v>
      </c>
      <c r="D711">
        <f t="shared" si="846"/>
        <v>208112</v>
      </c>
      <c r="E711">
        <f t="shared" ref="E711:F711" si="917">E699+1</f>
        <v>100</v>
      </c>
      <c r="F711">
        <f t="shared" si="917"/>
        <v>98</v>
      </c>
      <c r="G711" s="11">
        <f>G710*IF($B711="January",(1+IF(C711&gt;Personal!$L$18+1,Calculations!$B$14,Calculations!$B$13)),1)</f>
        <v>5952.0145822103223</v>
      </c>
      <c r="H711" s="11">
        <f>IF(AND(Career!$F$15="Yes",$E711=62,$E710=61),G711,H710*IF($B711="January",(1+IF(C711&gt;Personal!$L$18+1,Calculations!$C$14,Calculations!$C$13)),1))</f>
        <v>4100.7822320785554</v>
      </c>
      <c r="I711" s="11">
        <f>H711*(1-'Retiree Assumptions'!$F$8)</f>
        <v>3608.6883642291286</v>
      </c>
      <c r="J711" s="11"/>
      <c r="K711">
        <f>IF(OR(AND(L712=0,L711&gt;0,S711=0,S710&gt;0),AND(L711=0,L710&gt;0,S711&gt;0,S710&gt;0),AND(L700=0,L699&gt;0,S699=0),AND(B711="February",C711&gt;=Personal!$G$28,C711&lt;=Personal!$G$28+5,L710&gt;0),AND(B711="February",MOD(C711-Personal!$G$28,5)=0,L710&gt;0)),K710+1,K710)</f>
        <v>10</v>
      </c>
      <c r="L711">
        <f>IF(AND(C711&gt;=Personal!$G$28,MAX(L$5:L710)&lt;$AO$8,OR(S710&gt;0,S711&gt;0)),L710+1,0)</f>
        <v>0</v>
      </c>
      <c r="M711" t="str">
        <f>IF(AND(C711&gt;=Personal!$G$28,MAX(L$5:L710)&lt;$AO$8,OR(S710&gt;0,S711&gt;0)),L710+1,"")</f>
        <v/>
      </c>
      <c r="N711">
        <f t="shared" si="909"/>
        <v>2081</v>
      </c>
      <c r="O711">
        <f t="shared" si="910"/>
        <v>98</v>
      </c>
      <c r="P711" s="11">
        <f t="shared" ref="P711:P774" si="918">I711*12</f>
        <v>43304.260370749544</v>
      </c>
      <c r="Q711" s="11">
        <f>$AD711*I711/(Calculations!$C$18^(A711-1+Calculations!$B$1/30))</f>
        <v>38.603501348762919</v>
      </c>
      <c r="R711" s="11">
        <f>IF(Q711=0,0,SUM(Q711:Q$1071)*I711/Q711)</f>
        <v>113306.7773090345</v>
      </c>
      <c r="S711" s="11">
        <f>IF(S710&gt;0,MAX((S710+I711/2)*(Calculations!$C$18-1)+S710-I711,0),IF(AND(Personal!$G$28=Valuation!C711,Personal!$G$28&gt;Valuation!C710),Personal!$G$26,0))</f>
        <v>0</v>
      </c>
      <c r="T711">
        <f t="shared" si="901"/>
        <v>2</v>
      </c>
      <c r="U711" s="11"/>
      <c r="V711" s="121">
        <f>VLOOKUP(E711,Rates2,5)*VLOOKUP(E711,Mort_Imp_Retirees,C711-'Mort Imp Cume'!$C$4+2)</f>
        <v>3.5741516140580375E-2</v>
      </c>
      <c r="W711" s="15">
        <f t="shared" si="911"/>
        <v>0.96425848385941959</v>
      </c>
      <c r="X711" s="121">
        <f>VLOOKUP(F711,Rates2,6)*VLOOKUP(F711,Mort_Imp_Survivors,C711-'Mort Imp Cume'!$C$4+2)</f>
        <v>1.9005736554284409E-2</v>
      </c>
      <c r="Y711" s="15">
        <f t="shared" si="912"/>
        <v>0.98099426344571561</v>
      </c>
      <c r="Z711" s="121">
        <f>VLOOKUP(F711,Rates2,7)*VLOOKUP(F711,Mort_Imp_Survivors,C711-'Mort Imp Cume'!$C$4+2)</f>
        <v>2.262290058381284E-2</v>
      </c>
      <c r="AA711" s="15">
        <f t="shared" si="913"/>
        <v>0.97737709941618711</v>
      </c>
      <c r="AB711" s="68">
        <f>PRODUCT(W$4:W710)</f>
        <v>1.378265312296334E-2</v>
      </c>
      <c r="AC711" s="15">
        <f>PRODUCT(Y$4:Y710)</f>
        <v>0.15207399820215348</v>
      </c>
      <c r="AD711" s="15">
        <f>PRODUCT(AA$4:AA710)</f>
        <v>8.212149217096841E-2</v>
      </c>
      <c r="AE711" s="15">
        <f t="shared" si="902"/>
        <v>2.0959831662424318E-3</v>
      </c>
      <c r="AF711" s="15">
        <f t="shared" si="903"/>
        <v>1.1686669956720908E-2</v>
      </c>
      <c r="AG711" s="15">
        <f t="shared" si="904"/>
        <v>7.348982771344672E-5</v>
      </c>
      <c r="AH711" s="15">
        <f t="shared" si="905"/>
        <v>0.10791359469624984</v>
      </c>
      <c r="AI711" s="15">
        <f t="shared" si="914"/>
        <v>0.87830375218078693</v>
      </c>
      <c r="AJ711" s="15">
        <f t="shared" si="915"/>
        <v>4.9261291905441473E-4</v>
      </c>
      <c r="AK711" s="15">
        <f t="shared" si="906"/>
        <v>2.4811542283349509E-3</v>
      </c>
      <c r="AL711">
        <f>IF(AL710&gt;0,AL710+1,IF(AND(B711="January",C711&gt;=Personal!$G$28,F711&lt;=100,AL710=0),1,0))</f>
        <v>384</v>
      </c>
      <c r="AM711">
        <f t="shared" si="916"/>
        <v>1</v>
      </c>
    </row>
    <row r="712" spans="1:39" x14ac:dyDescent="0.2">
      <c r="A712">
        <f t="shared" si="907"/>
        <v>708</v>
      </c>
      <c r="B712" t="str">
        <f t="shared" si="844"/>
        <v>January</v>
      </c>
      <c r="C712">
        <f t="shared" si="899"/>
        <v>2082</v>
      </c>
      <c r="D712">
        <f t="shared" si="846"/>
        <v>208201</v>
      </c>
      <c r="E712">
        <f t="shared" ref="E712:F712" si="919">E700+1</f>
        <v>101</v>
      </c>
      <c r="F712">
        <f t="shared" si="919"/>
        <v>99</v>
      </c>
      <c r="G712" s="11">
        <f>G711*IF($B712="January",(1+IF(C712&gt;Personal!$L$18+1,Calculations!$B$14,Calculations!$B$13)),1)</f>
        <v>6100.8149467655794</v>
      </c>
      <c r="H712" s="11">
        <f>IF(AND(Career!$F$15="Yes",$E712=62,$E711=61),G712,H711*IF($B712="January",(1+IF(C712&gt;Personal!$L$18+1,Calculations!$C$14,Calculations!$C$13)),1))</f>
        <v>4162.2939655597329</v>
      </c>
      <c r="I712" s="11">
        <f>H712*(1-'Retiree Assumptions'!$F$8)</f>
        <v>3662.8186896925649</v>
      </c>
      <c r="J712" s="11"/>
      <c r="K712">
        <f>IF(OR(AND(L713=0,L712&gt;0,S712=0,S711&gt;0),AND(L712=0,L711&gt;0,S712&gt;0,S711&gt;0),AND(L701=0,L700&gt;0,S700=0),AND(B712="February",C712&gt;=Personal!$G$28,C712&lt;=Personal!$G$28+5,L711&gt;0),AND(B712="February",MOD(C712-Personal!$G$28,5)=0,L711&gt;0)),K711+1,K711)</f>
        <v>10</v>
      </c>
      <c r="L712">
        <f>IF(AND(C712&gt;=Personal!$G$28,MAX(L$5:L711)&lt;$AO$8,OR(S711&gt;0,S712&gt;0)),L711+1,0)</f>
        <v>0</v>
      </c>
      <c r="M712" t="str">
        <f>IF(AND(C712&gt;=Personal!$G$28,MAX(L$5:L711)&lt;$AO$8,OR(S711&gt;0,S712&gt;0)),L711+1,"")</f>
        <v/>
      </c>
      <c r="N712">
        <f t="shared" si="909"/>
        <v>2082</v>
      </c>
      <c r="O712">
        <f t="shared" si="910"/>
        <v>99</v>
      </c>
      <c r="P712" s="11">
        <f t="shared" si="918"/>
        <v>43953.824276310777</v>
      </c>
      <c r="Q712" s="11">
        <f>$AD712*I712/(Calculations!$C$18^(A712-1+Calculations!$B$1/30))</f>
        <v>38.18588641546215</v>
      </c>
      <c r="R712" s="11">
        <f>IF(Q712=0,0,SUM(Q712:Q$1071)*I712/Q712)</f>
        <v>112561.25450750651</v>
      </c>
      <c r="S712" s="11">
        <f>IF(S711&gt;0,MAX((S711+I712/2)*(Calculations!$C$18-1)+S711-I712,0),IF(AND(Personal!$G$28=Valuation!C712,Personal!$G$28&gt;Valuation!C711),Personal!$G$26,0))</f>
        <v>0</v>
      </c>
      <c r="T712">
        <f t="shared" si="901"/>
        <v>2</v>
      </c>
      <c r="U712" s="11"/>
      <c r="V712" s="121">
        <f>VLOOKUP(E712,Rates2,5)*VLOOKUP(E712,Mort_Imp_Retirees,C712-'Mort Imp Cume'!$C$4+2)</f>
        <v>3.8725532769221999E-2</v>
      </c>
      <c r="W712" s="15">
        <f t="shared" si="911"/>
        <v>0.96127446723077803</v>
      </c>
      <c r="X712" s="121">
        <f>VLOOKUP(F712,Rates2,6)*VLOOKUP(F712,Mort_Imp_Survivors,C712-'Mort Imp Cume'!$C$4+2)</f>
        <v>2.0878264973224925E-2</v>
      </c>
      <c r="Y712" s="15">
        <f t="shared" si="912"/>
        <v>0.97912173502677513</v>
      </c>
      <c r="Z712" s="121">
        <f>VLOOKUP(F712,Rates2,7)*VLOOKUP(F712,Mort_Imp_Survivors,C712-'Mort Imp Cume'!$C$4+2)</f>
        <v>2.5188034876916378E-2</v>
      </c>
      <c r="AA712" s="15">
        <f t="shared" si="913"/>
        <v>0.97481196512308366</v>
      </c>
      <c r="AB712" s="68">
        <f>PRODUCT(W$4:W711)</f>
        <v>1.3290040203908924E-2</v>
      </c>
      <c r="AC712" s="15">
        <f>PRODUCT(Y$4:Y711)</f>
        <v>0.14918371985556664</v>
      </c>
      <c r="AD712" s="15">
        <f>PRODUCT(AA$4:AA711)</f>
        <v>8.0263665817790222E-2</v>
      </c>
      <c r="AE712" s="15">
        <f t="shared" si="902"/>
        <v>1.9826576346491666E-3</v>
      </c>
      <c r="AF712" s="15">
        <f t="shared" si="903"/>
        <v>1.1307382569259757E-2</v>
      </c>
      <c r="AG712" s="15">
        <f t="shared" si="904"/>
        <v>7.5176451014764503E-5</v>
      </c>
      <c r="AH712" s="15">
        <f t="shared" si="905"/>
        <v>0.10554576599950814</v>
      </c>
      <c r="AI712" s="15">
        <f t="shared" si="914"/>
        <v>0.88116419379658284</v>
      </c>
      <c r="AJ712" s="15">
        <f t="shared" si="915"/>
        <v>5.1466388742075282E-4</v>
      </c>
      <c r="AK712" s="15">
        <f t="shared" si="906"/>
        <v>2.6998848865538586E-3</v>
      </c>
      <c r="AL712">
        <f>IF(AL711&gt;0,AL711+1,IF(AND(B712="January",C712&gt;=Personal!$G$28,F712&lt;=100,AL711=0),1,0))</f>
        <v>385</v>
      </c>
      <c r="AM712">
        <f t="shared" si="916"/>
        <v>1</v>
      </c>
    </row>
    <row r="713" spans="1:39" x14ac:dyDescent="0.2">
      <c r="A713">
        <f t="shared" si="907"/>
        <v>709</v>
      </c>
      <c r="B713" t="str">
        <f t="shared" si="844"/>
        <v>February</v>
      </c>
      <c r="C713">
        <f t="shared" si="899"/>
        <v>2082</v>
      </c>
      <c r="D713">
        <f t="shared" si="846"/>
        <v>208202</v>
      </c>
      <c r="E713">
        <f t="shared" ref="E713:F713" si="920">E701+1</f>
        <v>101</v>
      </c>
      <c r="F713">
        <f t="shared" si="920"/>
        <v>99</v>
      </c>
      <c r="G713" s="11">
        <f>G712*IF($B713="January",(1+IF(C713&gt;Personal!$L$18+1,Calculations!$B$14,Calculations!$B$13)),1)</f>
        <v>6100.8149467655794</v>
      </c>
      <c r="H713" s="11">
        <f>IF(AND(Career!$F$15="Yes",$E713=62,$E712=61),G713,H712*IF($B713="January",(1+IF(C713&gt;Personal!$L$18+1,Calculations!$C$14,Calculations!$C$13)),1))</f>
        <v>4162.2939655597329</v>
      </c>
      <c r="I713" s="11">
        <f>H713*(1-'Retiree Assumptions'!$F$8)</f>
        <v>3662.8186896925649</v>
      </c>
      <c r="J713" s="11"/>
      <c r="K713">
        <f>IF(OR(AND(L714=0,L713&gt;0,S713=0,S712&gt;0),AND(L713=0,L712&gt;0,S713&gt;0,S712&gt;0),AND(L702=0,L701&gt;0,S701=0),AND(B713="February",C713&gt;=Personal!$G$28,C713&lt;=Personal!$G$28+5,L712&gt;0),AND(B713="February",MOD(C713-Personal!$G$28,5)=0,L712&gt;0)),K712+1,K712)</f>
        <v>10</v>
      </c>
      <c r="L713">
        <f>IF(AND(C713&gt;=Personal!$G$28,MAX(L$5:L712)&lt;$AO$8,OR(S712&gt;0,S713&gt;0)),L712+1,0)</f>
        <v>0</v>
      </c>
      <c r="M713" t="str">
        <f>IF(AND(C713&gt;=Personal!$G$28,MAX(L$5:L712)&lt;$AO$8,OR(S712&gt;0,S713&gt;0)),L712+1,"")</f>
        <v/>
      </c>
      <c r="N713">
        <f t="shared" si="909"/>
        <v>2082</v>
      </c>
      <c r="O713">
        <f t="shared" si="910"/>
        <v>99</v>
      </c>
      <c r="P713" s="11">
        <f t="shared" si="918"/>
        <v>43953.824276310777</v>
      </c>
      <c r="Q713" s="11">
        <f>$AD713*I713/(Calculations!$C$18^(A713-1+Calculations!$B$1/30))</f>
        <v>37.116900755282465</v>
      </c>
      <c r="R713" s="11">
        <f>IF(Q713=0,0,SUM(Q713:Q$1071)*I713/Q713)</f>
        <v>112034.76627473315</v>
      </c>
      <c r="S713" s="11">
        <f>IF(S712&gt;0,MAX((S712+I713/2)*(Calculations!$C$18-1)+S712-I713,0),IF(AND(Personal!$G$28=Valuation!C713,Personal!$G$28&gt;Valuation!C712),Personal!$G$26,0))</f>
        <v>0</v>
      </c>
      <c r="T713">
        <f t="shared" si="901"/>
        <v>2</v>
      </c>
      <c r="U713" s="11"/>
      <c r="V713" s="121">
        <f>VLOOKUP(E713,Rates2,5)*VLOOKUP(E713,Mort_Imp_Retirees,C713-'Mort Imp Cume'!$C$4+2)</f>
        <v>3.8725532769221999E-2</v>
      </c>
      <c r="W713" s="15">
        <f t="shared" si="911"/>
        <v>0.96127446723077803</v>
      </c>
      <c r="X713" s="121">
        <f>VLOOKUP(F713,Rates2,6)*VLOOKUP(F713,Mort_Imp_Survivors,C713-'Mort Imp Cume'!$C$4+2)</f>
        <v>2.0878264973224925E-2</v>
      </c>
      <c r="Y713" s="15">
        <f t="shared" si="912"/>
        <v>0.97912173502677513</v>
      </c>
      <c r="Z713" s="121">
        <f>VLOOKUP(F713,Rates2,7)*VLOOKUP(F713,Mort_Imp_Survivors,C713-'Mort Imp Cume'!$C$4+2)</f>
        <v>2.5188034876916378E-2</v>
      </c>
      <c r="AA713" s="15">
        <f t="shared" si="913"/>
        <v>0.97481196512308366</v>
      </c>
      <c r="AB713" s="68">
        <f>PRODUCT(W$4:W712)</f>
        <v>1.2775376316488172E-2</v>
      </c>
      <c r="AC713" s="15">
        <f>PRODUCT(Y$4:Y712)</f>
        <v>0.14606902262273078</v>
      </c>
      <c r="AD713" s="15">
        <f>PRODUCT(AA$4:AA712)</f>
        <v>7.8241981803822566E-2</v>
      </c>
      <c r="AE713" s="15">
        <f t="shared" si="902"/>
        <v>1.8660867321870099E-3</v>
      </c>
      <c r="AF713" s="15">
        <f t="shared" si="903"/>
        <v>1.0909289584301162E-2</v>
      </c>
      <c r="AG713" s="15">
        <f t="shared" si="904"/>
        <v>7.0756430843080205E-5</v>
      </c>
      <c r="AH713" s="15">
        <f t="shared" si="905"/>
        <v>0.10296245201541644</v>
      </c>
      <c r="AI713" s="15">
        <f t="shared" si="914"/>
        <v>0.8842621716680954</v>
      </c>
      <c r="AJ713" s="15">
        <f t="shared" si="915"/>
        <v>4.9473325418330539E-4</v>
      </c>
      <c r="AK713" s="15">
        <f t="shared" si="906"/>
        <v>2.6323824856347581E-3</v>
      </c>
      <c r="AL713">
        <f>IF(AL712&gt;0,AL712+1,IF(AND(B713="January",C713&gt;=Personal!$G$28,F713&lt;=100,AL712=0),1,0))</f>
        <v>386</v>
      </c>
      <c r="AM713">
        <f t="shared" si="916"/>
        <v>1</v>
      </c>
    </row>
    <row r="714" spans="1:39" x14ac:dyDescent="0.2">
      <c r="A714">
        <f t="shared" si="907"/>
        <v>710</v>
      </c>
      <c r="B714" t="str">
        <f t="shared" si="844"/>
        <v>March</v>
      </c>
      <c r="C714">
        <f t="shared" si="899"/>
        <v>2082</v>
      </c>
      <c r="D714">
        <f t="shared" si="846"/>
        <v>208203</v>
      </c>
      <c r="E714">
        <f t="shared" ref="E714:F714" si="921">E702+1</f>
        <v>101</v>
      </c>
      <c r="F714">
        <f t="shared" si="921"/>
        <v>99</v>
      </c>
      <c r="G714" s="11">
        <f>G713*IF($B714="January",(1+IF(C714&gt;Personal!$L$18+1,Calculations!$B$14,Calculations!$B$13)),1)</f>
        <v>6100.8149467655794</v>
      </c>
      <c r="H714" s="11">
        <f>IF(AND(Career!$F$15="Yes",$E714=62,$E713=61),G714,H713*IF($B714="January",(1+IF(C714&gt;Personal!$L$18+1,Calculations!$C$14,Calculations!$C$13)),1))</f>
        <v>4162.2939655597329</v>
      </c>
      <c r="I714" s="11">
        <f>H714*(1-'Retiree Assumptions'!$F$8)</f>
        <v>3662.8186896925649</v>
      </c>
      <c r="J714" s="11"/>
      <c r="K714">
        <f>IF(OR(AND(L715=0,L714&gt;0,S714=0,S713&gt;0),AND(L714=0,L713&gt;0,S714&gt;0,S713&gt;0),AND(L703=0,L702&gt;0,S702=0),AND(B714="February",C714&gt;=Personal!$G$28,C714&lt;=Personal!$G$28+5,L713&gt;0),AND(B714="February",MOD(C714-Personal!$G$28,5)=0,L713&gt;0)),K713+1,K713)</f>
        <v>10</v>
      </c>
      <c r="L714">
        <f>IF(AND(C714&gt;=Personal!$G$28,MAX(L$5:L713)&lt;$AO$8,OR(S713&gt;0,S714&gt;0)),L713+1,0)</f>
        <v>0</v>
      </c>
      <c r="M714" t="str">
        <f>IF(AND(C714&gt;=Personal!$G$28,MAX(L$5:L713)&lt;$AO$8,OR(S713&gt;0,S714&gt;0)),L713+1,"")</f>
        <v/>
      </c>
      <c r="N714">
        <f t="shared" si="909"/>
        <v>2082</v>
      </c>
      <c r="O714">
        <f t="shared" si="910"/>
        <v>99</v>
      </c>
      <c r="P714" s="11">
        <f t="shared" si="918"/>
        <v>43953.824276310777</v>
      </c>
      <c r="Q714" s="11">
        <f>$AD714*I714/(Calculations!$C$18^(A714-1+Calculations!$B$1/30))</f>
        <v>36.077840558380935</v>
      </c>
      <c r="R714" s="11">
        <f>IF(Q714=0,0,SUM(Q714:Q$1071)*I714/Q714)</f>
        <v>111493.11491250573</v>
      </c>
      <c r="S714" s="11">
        <f>IF(S713&gt;0,MAX((S713+I714/2)*(Calculations!$C$18-1)+S713-I714,0),IF(AND(Personal!$G$28=Valuation!C714,Personal!$G$28&gt;Valuation!C713),Personal!$G$26,0))</f>
        <v>0</v>
      </c>
      <c r="T714">
        <f t="shared" si="901"/>
        <v>2</v>
      </c>
      <c r="U714" s="11"/>
      <c r="V714" s="121">
        <f>VLOOKUP(E714,Rates2,5)*VLOOKUP(E714,Mort_Imp_Retirees,C714-'Mort Imp Cume'!$C$4+2)</f>
        <v>3.8725532769221999E-2</v>
      </c>
      <c r="W714" s="15">
        <f t="shared" si="911"/>
        <v>0.96127446723077803</v>
      </c>
      <c r="X714" s="121">
        <f>VLOOKUP(F714,Rates2,6)*VLOOKUP(F714,Mort_Imp_Survivors,C714-'Mort Imp Cume'!$C$4+2)</f>
        <v>2.0878264973224925E-2</v>
      </c>
      <c r="Y714" s="15">
        <f t="shared" si="912"/>
        <v>0.97912173502677513</v>
      </c>
      <c r="Z714" s="121">
        <f>VLOOKUP(F714,Rates2,7)*VLOOKUP(F714,Mort_Imp_Survivors,C714-'Mort Imp Cume'!$C$4+2)</f>
        <v>2.5188034876916378E-2</v>
      </c>
      <c r="AA714" s="15">
        <f t="shared" si="913"/>
        <v>0.97481196512308366</v>
      </c>
      <c r="AB714" s="68">
        <f>PRODUCT(W$4:W713)</f>
        <v>1.2280643062304867E-2</v>
      </c>
      <c r="AC714" s="15">
        <f>PRODUCT(Y$4:Y713)</f>
        <v>0.14301935486403342</v>
      </c>
      <c r="AD714" s="15">
        <f>PRODUCT(AA$4:AA713)</f>
        <v>7.6271220037308823E-2</v>
      </c>
      <c r="AE714" s="15">
        <f t="shared" si="902"/>
        <v>1.7563696480863097E-3</v>
      </c>
      <c r="AF714" s="15">
        <f t="shared" si="903"/>
        <v>1.0524273414218558E-2</v>
      </c>
      <c r="AG714" s="15">
        <f t="shared" si="904"/>
        <v>6.6596286976467232E-5</v>
      </c>
      <c r="AH714" s="15">
        <f t="shared" si="905"/>
        <v>0.10043978661388238</v>
      </c>
      <c r="AI714" s="15">
        <f t="shared" si="914"/>
        <v>0.88727957032381266</v>
      </c>
      <c r="AJ714" s="15">
        <f t="shared" si="915"/>
        <v>4.7557444533640592E-4</v>
      </c>
      <c r="AK714" s="15">
        <f t="shared" si="906"/>
        <v>2.566550799164184E-3</v>
      </c>
      <c r="AL714">
        <f>IF(AL713&gt;0,AL713+1,IF(AND(B714="January",C714&gt;=Personal!$G$28,F714&lt;=100,AL713=0),1,0))</f>
        <v>387</v>
      </c>
      <c r="AM714">
        <f t="shared" si="916"/>
        <v>1</v>
      </c>
    </row>
    <row r="715" spans="1:39" x14ac:dyDescent="0.2">
      <c r="A715">
        <f t="shared" si="907"/>
        <v>711</v>
      </c>
      <c r="B715" t="str">
        <f t="shared" si="844"/>
        <v>April</v>
      </c>
      <c r="C715">
        <f t="shared" si="899"/>
        <v>2082</v>
      </c>
      <c r="D715">
        <f t="shared" si="846"/>
        <v>208204</v>
      </c>
      <c r="E715">
        <f t="shared" ref="E715:F715" si="922">E703+1</f>
        <v>101</v>
      </c>
      <c r="F715">
        <f t="shared" si="922"/>
        <v>99</v>
      </c>
      <c r="G715" s="11">
        <f>G714*IF($B715="January",(1+IF(C715&gt;Personal!$L$18+1,Calculations!$B$14,Calculations!$B$13)),1)</f>
        <v>6100.8149467655794</v>
      </c>
      <c r="H715" s="11">
        <f>IF(AND(Career!$F$15="Yes",$E715=62,$E714=61),G715,H714*IF($B715="January",(1+IF(C715&gt;Personal!$L$18+1,Calculations!$C$14,Calculations!$C$13)),1))</f>
        <v>4162.2939655597329</v>
      </c>
      <c r="I715" s="11">
        <f>H715*(1-'Retiree Assumptions'!$F$8)</f>
        <v>3662.8186896925649</v>
      </c>
      <c r="J715" s="11"/>
      <c r="K715">
        <f>IF(OR(AND(L716=0,L715&gt;0,S715=0,S714&gt;0),AND(L715=0,L714&gt;0,S715&gt;0,S714&gt;0),AND(L704=0,L703&gt;0,S703=0),AND(B715="February",C715&gt;=Personal!$G$28,C715&lt;=Personal!$G$28+5,L714&gt;0),AND(B715="February",MOD(C715-Personal!$G$28,5)=0,L714&gt;0)),K714+1,K714)</f>
        <v>10</v>
      </c>
      <c r="L715">
        <f>IF(AND(C715&gt;=Personal!$G$28,MAX(L$5:L714)&lt;$AO$8,OR(S714&gt;0,S715&gt;0)),L714+1,0)</f>
        <v>0</v>
      </c>
      <c r="M715" t="str">
        <f>IF(AND(C715&gt;=Personal!$G$28,MAX(L$5:L714)&lt;$AO$8,OR(S714&gt;0,S715&gt;0)),L714+1,"")</f>
        <v/>
      </c>
      <c r="N715">
        <f t="shared" si="909"/>
        <v>2082</v>
      </c>
      <c r="O715">
        <f t="shared" si="910"/>
        <v>99</v>
      </c>
      <c r="P715" s="11">
        <f t="shared" si="918"/>
        <v>43953.824276310777</v>
      </c>
      <c r="Q715" s="11">
        <f>$AD715*I715/(Calculations!$C$18^(A715-1+Calculations!$B$1/30))</f>
        <v>35.067868083536361</v>
      </c>
      <c r="R715" s="11">
        <f>IF(Q715=0,0,SUM(Q715:Q$1071)*I715/Q715)</f>
        <v>110935.86371496723</v>
      </c>
      <c r="S715" s="11">
        <f>IF(S714&gt;0,MAX((S714+I715/2)*(Calculations!$C$18-1)+S714-I715,0),IF(AND(Personal!$G$28=Valuation!C715,Personal!$G$28&gt;Valuation!C714),Personal!$G$26,0))</f>
        <v>0</v>
      </c>
      <c r="T715">
        <f t="shared" si="901"/>
        <v>2</v>
      </c>
      <c r="U715" s="11"/>
      <c r="V715" s="121">
        <f>VLOOKUP(E715,Rates2,5)*VLOOKUP(E715,Mort_Imp_Retirees,C715-'Mort Imp Cume'!$C$4+2)</f>
        <v>3.8725532769221999E-2</v>
      </c>
      <c r="W715" s="15">
        <f t="shared" si="911"/>
        <v>0.96127446723077803</v>
      </c>
      <c r="X715" s="121">
        <f>VLOOKUP(F715,Rates2,6)*VLOOKUP(F715,Mort_Imp_Survivors,C715-'Mort Imp Cume'!$C$4+2)</f>
        <v>2.0878264973224925E-2</v>
      </c>
      <c r="Y715" s="15">
        <f t="shared" si="912"/>
        <v>0.97912173502677513</v>
      </c>
      <c r="Z715" s="121">
        <f>VLOOKUP(F715,Rates2,7)*VLOOKUP(F715,Mort_Imp_Survivors,C715-'Mort Imp Cume'!$C$4+2)</f>
        <v>2.5188034876916378E-2</v>
      </c>
      <c r="AA715" s="15">
        <f t="shared" si="913"/>
        <v>0.97481196512308366</v>
      </c>
      <c r="AB715" s="68">
        <f>PRODUCT(W$4:W714)</f>
        <v>1.1805068616968461E-2</v>
      </c>
      <c r="AC715" s="15">
        <f>PRODUCT(Y$4:Y714)</f>
        <v>0.14003335887688245</v>
      </c>
      <c r="AD715" s="15">
        <f>PRODUCT(AA$4:AA714)</f>
        <v>7.4350097886904123E-2</v>
      </c>
      <c r="AE715" s="15">
        <f t="shared" si="902"/>
        <v>1.6531034102061669E-3</v>
      </c>
      <c r="AF715" s="15">
        <f t="shared" si="903"/>
        <v>1.0151965206762294E-2</v>
      </c>
      <c r="AG715" s="15">
        <f t="shared" si="904"/>
        <v>6.2680739915893031E-5</v>
      </c>
      <c r="AH715" s="15">
        <f t="shared" si="905"/>
        <v>9.7976502052598349E-2</v>
      </c>
      <c r="AI715" s="15">
        <f t="shared" si="914"/>
        <v>0.89021842933043316</v>
      </c>
      <c r="AJ715" s="15">
        <f t="shared" si="915"/>
        <v>4.5715757156932635E-4</v>
      </c>
      <c r="AK715" s="15">
        <f t="shared" si="906"/>
        <v>2.5023494818455423E-3</v>
      </c>
      <c r="AL715">
        <f>IF(AL714&gt;0,AL714+1,IF(AND(B715="January",C715&gt;=Personal!$G$28,F715&lt;=100,AL714=0),1,0))</f>
        <v>388</v>
      </c>
      <c r="AM715">
        <f t="shared" si="916"/>
        <v>1</v>
      </c>
    </row>
    <row r="716" spans="1:39" x14ac:dyDescent="0.2">
      <c r="A716">
        <f t="shared" si="907"/>
        <v>712</v>
      </c>
      <c r="B716" t="str">
        <f t="shared" si="844"/>
        <v>May</v>
      </c>
      <c r="C716">
        <f t="shared" si="899"/>
        <v>2082</v>
      </c>
      <c r="D716">
        <f t="shared" si="846"/>
        <v>208205</v>
      </c>
      <c r="E716">
        <f t="shared" ref="E716:F716" si="923">E704+1</f>
        <v>101</v>
      </c>
      <c r="F716">
        <f t="shared" si="923"/>
        <v>99</v>
      </c>
      <c r="G716" s="11">
        <f>G715*IF($B716="January",(1+IF(C716&gt;Personal!$L$18+1,Calculations!$B$14,Calculations!$B$13)),1)</f>
        <v>6100.8149467655794</v>
      </c>
      <c r="H716" s="11">
        <f>IF(AND(Career!$F$15="Yes",$E716=62,$E715=61),G716,H715*IF($B716="January",(1+IF(C716&gt;Personal!$L$18+1,Calculations!$C$14,Calculations!$C$13)),1))</f>
        <v>4162.2939655597329</v>
      </c>
      <c r="I716" s="11">
        <f>H716*(1-'Retiree Assumptions'!$F$8)</f>
        <v>3662.8186896925649</v>
      </c>
      <c r="J716" s="11"/>
      <c r="K716">
        <f>IF(OR(AND(L717=0,L716&gt;0,S716=0,S715&gt;0),AND(L716=0,L715&gt;0,S716&gt;0,S715&gt;0),AND(L705=0,L704&gt;0,S704=0),AND(B716="February",C716&gt;=Personal!$G$28,C716&lt;=Personal!$G$28+5,L715&gt;0),AND(B716="February",MOD(C716-Personal!$G$28,5)=0,L715&gt;0)),K715+1,K715)</f>
        <v>10</v>
      </c>
      <c r="L716">
        <f>IF(AND(C716&gt;=Personal!$G$28,MAX(L$5:L715)&lt;$AO$8,OR(S715&gt;0,S716&gt;0)),L715+1,0)</f>
        <v>0</v>
      </c>
      <c r="M716" t="str">
        <f>IF(AND(C716&gt;=Personal!$G$28,MAX(L$5:L715)&lt;$AO$8,OR(S715&gt;0,S716&gt;0)),L715+1,"")</f>
        <v/>
      </c>
      <c r="N716">
        <f t="shared" si="909"/>
        <v>2082</v>
      </c>
      <c r="O716">
        <f t="shared" si="910"/>
        <v>99</v>
      </c>
      <c r="P716" s="11">
        <f t="shared" si="918"/>
        <v>43953.824276310777</v>
      </c>
      <c r="Q716" s="11">
        <f>$AD716*I716/(Calculations!$C$18^(A716-1+Calculations!$B$1/30))</f>
        <v>34.086169041473688</v>
      </c>
      <c r="R716" s="11">
        <f>IF(Q716=0,0,SUM(Q716:Q$1071)*I716/Q716)</f>
        <v>110362.56339890964</v>
      </c>
      <c r="S716" s="11">
        <f>IF(S715&gt;0,MAX((S715+I716/2)*(Calculations!$C$18-1)+S715-I716,0),IF(AND(Personal!$G$28=Valuation!C716,Personal!$G$28&gt;Valuation!C715),Personal!$G$26,0))</f>
        <v>0</v>
      </c>
      <c r="T716">
        <f t="shared" si="901"/>
        <v>2</v>
      </c>
      <c r="U716" s="11"/>
      <c r="V716" s="121">
        <f>VLOOKUP(E716,Rates2,5)*VLOOKUP(E716,Mort_Imp_Retirees,C716-'Mort Imp Cume'!$C$4+2)</f>
        <v>3.8725532769221999E-2</v>
      </c>
      <c r="W716" s="15">
        <f t="shared" si="911"/>
        <v>0.96127446723077803</v>
      </c>
      <c r="X716" s="121">
        <f>VLOOKUP(F716,Rates2,6)*VLOOKUP(F716,Mort_Imp_Survivors,C716-'Mort Imp Cume'!$C$4+2)</f>
        <v>2.0878264973224925E-2</v>
      </c>
      <c r="Y716" s="15">
        <f t="shared" si="912"/>
        <v>0.97912173502677513</v>
      </c>
      <c r="Z716" s="121">
        <f>VLOOKUP(F716,Rates2,7)*VLOOKUP(F716,Mort_Imp_Survivors,C716-'Mort Imp Cume'!$C$4+2)</f>
        <v>2.5188034876916378E-2</v>
      </c>
      <c r="AA716" s="15">
        <f t="shared" si="913"/>
        <v>0.97481196512308366</v>
      </c>
      <c r="AB716" s="68">
        <f>PRODUCT(W$4:W715)</f>
        <v>1.1347911045399135E-2</v>
      </c>
      <c r="AC716" s="15">
        <f>PRODUCT(Y$4:Y715)</f>
        <v>0.1371097053051602</v>
      </c>
      <c r="AD716" s="15">
        <f>PRODUCT(AA$4:AA715)</f>
        <v>7.2477365028226645E-2</v>
      </c>
      <c r="AE716" s="15">
        <f t="shared" si="902"/>
        <v>1.5559087392638478E-3</v>
      </c>
      <c r="AF716" s="15">
        <f t="shared" si="903"/>
        <v>9.7920023061352866E-3</v>
      </c>
      <c r="AG716" s="15">
        <f t="shared" si="904"/>
        <v>5.8995408524684703E-5</v>
      </c>
      <c r="AH716" s="15">
        <f t="shared" si="905"/>
        <v>9.5571347241695123E-2</v>
      </c>
      <c r="AI716" s="15">
        <f t="shared" si="914"/>
        <v>0.89308074171290575</v>
      </c>
      <c r="AJ716" s="15">
        <f t="shared" si="915"/>
        <v>4.3945390105082046E-4</v>
      </c>
      <c r="AK716" s="15">
        <f t="shared" si="906"/>
        <v>2.4397391024902093E-3</v>
      </c>
      <c r="AL716">
        <f>IF(AL715&gt;0,AL715+1,IF(AND(B716="January",C716&gt;=Personal!$G$28,F716&lt;=100,AL715=0),1,0))</f>
        <v>389</v>
      </c>
      <c r="AM716">
        <f t="shared" si="916"/>
        <v>1</v>
      </c>
    </row>
    <row r="717" spans="1:39" x14ac:dyDescent="0.2">
      <c r="A717">
        <f t="shared" si="907"/>
        <v>713</v>
      </c>
      <c r="B717" t="str">
        <f t="shared" si="844"/>
        <v>June</v>
      </c>
      <c r="C717">
        <f t="shared" si="899"/>
        <v>2082</v>
      </c>
      <c r="D717">
        <f t="shared" si="846"/>
        <v>208206</v>
      </c>
      <c r="E717">
        <f t="shared" ref="E717:F717" si="924">E705+1</f>
        <v>101</v>
      </c>
      <c r="F717">
        <f t="shared" si="924"/>
        <v>99</v>
      </c>
      <c r="G717" s="11">
        <f>G716*IF($B717="January",(1+IF(C717&gt;Personal!$L$18+1,Calculations!$B$14,Calculations!$B$13)),1)</f>
        <v>6100.8149467655794</v>
      </c>
      <c r="H717" s="11">
        <f>IF(AND(Career!$F$15="Yes",$E717=62,$E716=61),G717,H716*IF($B717="January",(1+IF(C717&gt;Personal!$L$18+1,Calculations!$C$14,Calculations!$C$13)),1))</f>
        <v>4162.2939655597329</v>
      </c>
      <c r="I717" s="11">
        <f>H717*(1-'Retiree Assumptions'!$F$8)</f>
        <v>3662.8186896925649</v>
      </c>
      <c r="J717" s="11"/>
      <c r="K717">
        <f>IF(OR(AND(L718=0,L717&gt;0,S717=0,S716&gt;0),AND(L717=0,L716&gt;0,S717&gt;0,S716&gt;0),AND(L706=0,L705&gt;0,S705=0),AND(B717="February",C717&gt;=Personal!$G$28,C717&lt;=Personal!$G$28+5,L716&gt;0),AND(B717="February",MOD(C717-Personal!$G$28,5)=0,L716&gt;0)),K716+1,K716)</f>
        <v>10</v>
      </c>
      <c r="L717">
        <f>IF(AND(C717&gt;=Personal!$G$28,MAX(L$5:L716)&lt;$AO$8,OR(S716&gt;0,S717&gt;0)),L716+1,0)</f>
        <v>0</v>
      </c>
      <c r="M717" t="str">
        <f>IF(AND(C717&gt;=Personal!$G$28,MAX(L$5:L716)&lt;$AO$8,OR(S716&gt;0,S717&gt;0)),L716+1,"")</f>
        <v/>
      </c>
      <c r="N717">
        <f t="shared" si="909"/>
        <v>2082</v>
      </c>
      <c r="O717">
        <f t="shared" si="910"/>
        <v>99</v>
      </c>
      <c r="P717" s="11">
        <f t="shared" si="918"/>
        <v>43953.824276310777</v>
      </c>
      <c r="Q717" s="11">
        <f>$AD717*I717/(Calculations!$C$18^(A717-1+Calculations!$B$1/30))</f>
        <v>33.131951938344145</v>
      </c>
      <c r="R717" s="11">
        <f>IF(Q717=0,0,SUM(Q717:Q$1071)*I717/Q717)</f>
        <v>109772.75174153919</v>
      </c>
      <c r="S717" s="11">
        <f>IF(S716&gt;0,MAX((S716+I717/2)*(Calculations!$C$18-1)+S716-I717,0),IF(AND(Personal!$G$28=Valuation!C717,Personal!$G$28&gt;Valuation!C716),Personal!$G$26,0))</f>
        <v>0</v>
      </c>
      <c r="T717">
        <f t="shared" si="901"/>
        <v>2</v>
      </c>
      <c r="U717" s="11"/>
      <c r="V717" s="121">
        <f>VLOOKUP(E717,Rates2,5)*VLOOKUP(E717,Mort_Imp_Retirees,C717-'Mort Imp Cume'!$C$4+2)</f>
        <v>3.8725532769221999E-2</v>
      </c>
      <c r="W717" s="15">
        <f t="shared" si="911"/>
        <v>0.96127446723077803</v>
      </c>
      <c r="X717" s="121">
        <f>VLOOKUP(F717,Rates2,6)*VLOOKUP(F717,Mort_Imp_Survivors,C717-'Mort Imp Cume'!$C$4+2)</f>
        <v>2.0878264973224925E-2</v>
      </c>
      <c r="Y717" s="15">
        <f t="shared" si="912"/>
        <v>0.97912173502677513</v>
      </c>
      <c r="Z717" s="121">
        <f>VLOOKUP(F717,Rates2,7)*VLOOKUP(F717,Mort_Imp_Survivors,C717-'Mort Imp Cume'!$C$4+2)</f>
        <v>2.5188034876916378E-2</v>
      </c>
      <c r="AA717" s="15">
        <f t="shared" si="913"/>
        <v>0.97481196512308366</v>
      </c>
      <c r="AB717" s="68">
        <f>PRODUCT(W$4:W716)</f>
        <v>1.0908457144348314E-2</v>
      </c>
      <c r="AC717" s="15">
        <f>PRODUCT(Y$4:Y716)</f>
        <v>0.13424709254739828</v>
      </c>
      <c r="AD717" s="15">
        <f>PRODUCT(AA$4:AA716)</f>
        <v>7.0651802630108673E-2</v>
      </c>
      <c r="AE717" s="15">
        <f t="shared" si="902"/>
        <v>1.4644286558066562E-3</v>
      </c>
      <c r="AF717" s="15">
        <f t="shared" si="903"/>
        <v>9.4440284885416587E-3</v>
      </c>
      <c r="AG717" s="15">
        <f t="shared" si="904"/>
        <v>5.552675720906659E-5</v>
      </c>
      <c r="AH717" s="15">
        <f t="shared" si="905"/>
        <v>9.3223088222662107E-2</v>
      </c>
      <c r="AI717" s="15">
        <f t="shared" si="914"/>
        <v>0.89586845463298959</v>
      </c>
      <c r="AJ717" s="15">
        <f t="shared" si="915"/>
        <v>4.2243581460511446E-4</v>
      </c>
      <c r="AK717" s="15">
        <f t="shared" si="906"/>
        <v>2.3786811269965805E-3</v>
      </c>
      <c r="AL717">
        <f>IF(AL716&gt;0,AL716+1,IF(AND(B717="January",C717&gt;=Personal!$G$28,F717&lt;=100,AL716=0),1,0))</f>
        <v>390</v>
      </c>
      <c r="AM717">
        <f t="shared" si="916"/>
        <v>1</v>
      </c>
    </row>
    <row r="718" spans="1:39" x14ac:dyDescent="0.2">
      <c r="A718">
        <f t="shared" si="907"/>
        <v>714</v>
      </c>
      <c r="B718" t="str">
        <f t="shared" si="844"/>
        <v>July</v>
      </c>
      <c r="C718">
        <f t="shared" si="899"/>
        <v>2082</v>
      </c>
      <c r="D718">
        <f t="shared" si="846"/>
        <v>208207</v>
      </c>
      <c r="E718">
        <f t="shared" ref="E718:F718" si="925">E706+1</f>
        <v>101</v>
      </c>
      <c r="F718">
        <f t="shared" si="925"/>
        <v>99</v>
      </c>
      <c r="G718" s="11">
        <f>G717*IF($B718="January",(1+IF(C718&gt;Personal!$L$18+1,Calculations!$B$14,Calculations!$B$13)),1)</f>
        <v>6100.8149467655794</v>
      </c>
      <c r="H718" s="11">
        <f>IF(AND(Career!$F$15="Yes",$E718=62,$E717=61),G718,H717*IF($B718="January",(1+IF(C718&gt;Personal!$L$18+1,Calculations!$C$14,Calculations!$C$13)),1))</f>
        <v>4162.2939655597329</v>
      </c>
      <c r="I718" s="11">
        <f>H718*(1-'Retiree Assumptions'!$F$8)</f>
        <v>3662.8186896925649</v>
      </c>
      <c r="J718" s="11"/>
      <c r="K718">
        <f>IF(OR(AND(L719=0,L718&gt;0,S718=0,S717&gt;0),AND(L718=0,L717&gt;0,S718&gt;0,S717&gt;0),AND(L707=0,L706&gt;0,S706=0),AND(B718="February",C718&gt;=Personal!$G$28,C718&lt;=Personal!$G$28+5,L717&gt;0),AND(B718="February",MOD(C718-Personal!$G$28,5)=0,L717&gt;0)),K717+1,K717)</f>
        <v>10</v>
      </c>
      <c r="L718">
        <f>IF(AND(C718&gt;=Personal!$G$28,MAX(L$5:L717)&lt;$AO$8,OR(S717&gt;0,S718&gt;0)),L717+1,0)</f>
        <v>0</v>
      </c>
      <c r="M718" t="str">
        <f>IF(AND(C718&gt;=Personal!$G$28,MAX(L$5:L717)&lt;$AO$8,OR(S717&gt;0,S718&gt;0)),L717+1,"")</f>
        <v/>
      </c>
      <c r="N718">
        <f t="shared" si="909"/>
        <v>2082</v>
      </c>
      <c r="O718">
        <f t="shared" si="910"/>
        <v>99</v>
      </c>
      <c r="P718" s="11">
        <f t="shared" si="918"/>
        <v>43953.824276310777</v>
      </c>
      <c r="Q718" s="11">
        <f>$AD718*I718/(Calculations!$C$18^(A718-1+Calculations!$B$1/30))</f>
        <v>32.204447437584122</v>
      </c>
      <c r="R718" s="11">
        <f>IF(Q718=0,0,SUM(Q718:Q$1071)*I718/Q718)</f>
        <v>109165.95320781038</v>
      </c>
      <c r="S718" s="11">
        <f>IF(S717&gt;0,MAX((S717+I718/2)*(Calculations!$C$18-1)+S717-I718,0),IF(AND(Personal!$G$28=Valuation!C718,Personal!$G$28&gt;Valuation!C717),Personal!$G$26,0))</f>
        <v>0</v>
      </c>
      <c r="T718">
        <f t="shared" si="901"/>
        <v>2</v>
      </c>
      <c r="U718" s="11"/>
      <c r="V718" s="121">
        <f>VLOOKUP(E718,Rates2,5)*VLOOKUP(E718,Mort_Imp_Retirees,C718-'Mort Imp Cume'!$C$4+2)</f>
        <v>3.8725532769221999E-2</v>
      </c>
      <c r="W718" s="15">
        <f t="shared" si="911"/>
        <v>0.96127446723077803</v>
      </c>
      <c r="X718" s="121">
        <f>VLOOKUP(F718,Rates2,6)*VLOOKUP(F718,Mort_Imp_Survivors,C718-'Mort Imp Cume'!$C$4+2)</f>
        <v>2.0878264973224925E-2</v>
      </c>
      <c r="Y718" s="15">
        <f t="shared" si="912"/>
        <v>0.97912173502677513</v>
      </c>
      <c r="Z718" s="121">
        <f>VLOOKUP(F718,Rates2,7)*VLOOKUP(F718,Mort_Imp_Survivors,C718-'Mort Imp Cume'!$C$4+2)</f>
        <v>2.5188034876916378E-2</v>
      </c>
      <c r="AA718" s="15">
        <f t="shared" si="913"/>
        <v>0.97481196512308366</v>
      </c>
      <c r="AB718" s="68">
        <f>PRODUCT(W$4:W717)</f>
        <v>1.04860213297432E-2</v>
      </c>
      <c r="AC718" s="15">
        <f>PRODUCT(Y$4:Y717)</f>
        <v>0.13144424617730865</v>
      </c>
      <c r="AD718" s="15">
        <f>PRODUCT(AA$4:AA717)</f>
        <v>6.8872222561344482E-2</v>
      </c>
      <c r="AE718" s="15">
        <f t="shared" si="902"/>
        <v>1.3783271690872745E-3</v>
      </c>
      <c r="AF718" s="15">
        <f t="shared" si="903"/>
        <v>9.1076941606559256E-3</v>
      </c>
      <c r="AG718" s="15">
        <f t="shared" si="904"/>
        <v>5.2262046204232228E-5</v>
      </c>
      <c r="AH718" s="15">
        <f t="shared" si="905"/>
        <v>9.0930508582384911E-2</v>
      </c>
      <c r="AI718" s="15">
        <f t="shared" si="914"/>
        <v>0.89858347008787187</v>
      </c>
      <c r="AJ718" s="15">
        <f t="shared" si="915"/>
        <v>4.060767626237311E-4</v>
      </c>
      <c r="AK718" s="15">
        <f t="shared" si="906"/>
        <v>2.3191379014048542E-3</v>
      </c>
      <c r="AL718">
        <f>IF(AL717&gt;0,AL717+1,IF(AND(B718="January",C718&gt;=Personal!$G$28,F718&lt;=100,AL717=0),1,0))</f>
        <v>391</v>
      </c>
      <c r="AM718">
        <f t="shared" si="916"/>
        <v>1</v>
      </c>
    </row>
    <row r="719" spans="1:39" x14ac:dyDescent="0.2">
      <c r="A719">
        <f t="shared" si="907"/>
        <v>715</v>
      </c>
      <c r="B719" t="str">
        <f t="shared" si="844"/>
        <v>August</v>
      </c>
      <c r="C719">
        <f t="shared" si="899"/>
        <v>2082</v>
      </c>
      <c r="D719">
        <f t="shared" si="846"/>
        <v>208208</v>
      </c>
      <c r="E719">
        <f t="shared" ref="E719:F719" si="926">E707+1</f>
        <v>101</v>
      </c>
      <c r="F719">
        <f t="shared" si="926"/>
        <v>99</v>
      </c>
      <c r="G719" s="11">
        <f>G718*IF($B719="January",(1+IF(C719&gt;Personal!$L$18+1,Calculations!$B$14,Calculations!$B$13)),1)</f>
        <v>6100.8149467655794</v>
      </c>
      <c r="H719" s="11">
        <f>IF(AND(Career!$F$15="Yes",$E719=62,$E718=61),G719,H718*IF($B719="January",(1+IF(C719&gt;Personal!$L$18+1,Calculations!$C$14,Calculations!$C$13)),1))</f>
        <v>4162.2939655597329</v>
      </c>
      <c r="I719" s="11">
        <f>H719*(1-'Retiree Assumptions'!$F$8)</f>
        <v>3662.8186896925649</v>
      </c>
      <c r="J719" s="11"/>
      <c r="K719">
        <f>IF(OR(AND(L720=0,L719&gt;0,S719=0,S718&gt;0),AND(L719=0,L718&gt;0,S719&gt;0,S718&gt;0),AND(L708=0,L707&gt;0,S707=0),AND(B719="February",C719&gt;=Personal!$G$28,C719&lt;=Personal!$G$28+5,L718&gt;0),AND(B719="February",MOD(C719-Personal!$G$28,5)=0,L718&gt;0)),K718+1,K718)</f>
        <v>10</v>
      </c>
      <c r="L719">
        <f>IF(AND(C719&gt;=Personal!$G$28,MAX(L$5:L718)&lt;$AO$8,OR(S718&gt;0,S719&gt;0)),L718+1,0)</f>
        <v>0</v>
      </c>
      <c r="M719" t="str">
        <f>IF(AND(C719&gt;=Personal!$G$28,MAX(L$5:L718)&lt;$AO$8,OR(S718&gt;0,S719&gt;0)),L718+1,"")</f>
        <v/>
      </c>
      <c r="N719">
        <f t="shared" si="909"/>
        <v>2082</v>
      </c>
      <c r="O719">
        <f t="shared" si="910"/>
        <v>99</v>
      </c>
      <c r="P719" s="11">
        <f t="shared" si="918"/>
        <v>43953.824276310777</v>
      </c>
      <c r="Q719" s="11">
        <f>$AD719*I719/(Calculations!$C$18^(A719-1+Calculations!$B$1/30))</f>
        <v>31.302907739638336</v>
      </c>
      <c r="R719" s="11">
        <f>IF(Q719=0,0,SUM(Q719:Q$1071)*I719/Q719)</f>
        <v>108541.6785670259</v>
      </c>
      <c r="S719" s="11">
        <f>IF(S718&gt;0,MAX((S718+I719/2)*(Calculations!$C$18-1)+S718-I719,0),IF(AND(Personal!$G$28=Valuation!C719,Personal!$G$28&gt;Valuation!C718),Personal!$G$26,0))</f>
        <v>0</v>
      </c>
      <c r="T719">
        <f t="shared" si="901"/>
        <v>2</v>
      </c>
      <c r="U719" s="11"/>
      <c r="V719" s="121">
        <f>VLOOKUP(E719,Rates2,5)*VLOOKUP(E719,Mort_Imp_Retirees,C719-'Mort Imp Cume'!$C$4+2)</f>
        <v>3.8725532769221999E-2</v>
      </c>
      <c r="W719" s="15">
        <f t="shared" si="911"/>
        <v>0.96127446723077803</v>
      </c>
      <c r="X719" s="121">
        <f>VLOOKUP(F719,Rates2,6)*VLOOKUP(F719,Mort_Imp_Survivors,C719-'Mort Imp Cume'!$C$4+2)</f>
        <v>2.0878264973224925E-2</v>
      </c>
      <c r="Y719" s="15">
        <f t="shared" si="912"/>
        <v>0.97912173502677513</v>
      </c>
      <c r="Z719" s="121">
        <f>VLOOKUP(F719,Rates2,7)*VLOOKUP(F719,Mort_Imp_Survivors,C719-'Mort Imp Cume'!$C$4+2)</f>
        <v>2.5188034876916378E-2</v>
      </c>
      <c r="AA719" s="15">
        <f t="shared" si="913"/>
        <v>0.97481196512308366</v>
      </c>
      <c r="AB719" s="68">
        <f>PRODUCT(W$4:W718)</f>
        <v>1.0079944567119468E-2</v>
      </c>
      <c r="AC719" s="15">
        <f>PRODUCT(Y$4:Y718)</f>
        <v>0.12869991837641301</v>
      </c>
      <c r="AD719" s="15">
        <f>PRODUCT(AA$4:AA718)</f>
        <v>6.7137466617418595E-2</v>
      </c>
      <c r="AE719" s="15">
        <f t="shared" si="902"/>
        <v>1.2972880430270433E-3</v>
      </c>
      <c r="AF719" s="15">
        <f t="shared" si="903"/>
        <v>8.7826565240924238E-3</v>
      </c>
      <c r="AG719" s="15">
        <f t="shared" si="904"/>
        <v>4.9189284783360725E-5</v>
      </c>
      <c r="AH719" s="15">
        <f t="shared" si="905"/>
        <v>8.8692409807040296E-2</v>
      </c>
      <c r="AI719" s="15">
        <f t="shared" si="914"/>
        <v>0.90122764562584023</v>
      </c>
      <c r="AJ719" s="15">
        <f t="shared" si="915"/>
        <v>3.903512236459262E-4</v>
      </c>
      <c r="AK719" s="15">
        <f t="shared" si="906"/>
        <v>2.2610726350464059E-3</v>
      </c>
      <c r="AL719">
        <f>IF(AL718&gt;0,AL718+1,IF(AND(B719="January",C719&gt;=Personal!$G$28,F719&lt;=100,AL718=0),1,0))</f>
        <v>392</v>
      </c>
      <c r="AM719">
        <f t="shared" si="916"/>
        <v>1</v>
      </c>
    </row>
    <row r="720" spans="1:39" x14ac:dyDescent="0.2">
      <c r="A720">
        <f t="shared" si="907"/>
        <v>716</v>
      </c>
      <c r="B720" t="str">
        <f t="shared" ref="B720:B783" si="927">B708</f>
        <v>September</v>
      </c>
      <c r="C720">
        <f t="shared" si="899"/>
        <v>2082</v>
      </c>
      <c r="D720">
        <f t="shared" si="846"/>
        <v>208209</v>
      </c>
      <c r="E720">
        <f t="shared" ref="E720:F720" si="928">E708+1</f>
        <v>101</v>
      </c>
      <c r="F720">
        <f t="shared" si="928"/>
        <v>99</v>
      </c>
      <c r="G720" s="11">
        <f>G719*IF($B720="January",(1+IF(C720&gt;Personal!$L$18+1,Calculations!$B$14,Calculations!$B$13)),1)</f>
        <v>6100.8149467655794</v>
      </c>
      <c r="H720" s="11">
        <f>IF(AND(Career!$F$15="Yes",$E720=62,$E719=61),G720,H719*IF($B720="January",(1+IF(C720&gt;Personal!$L$18+1,Calculations!$C$14,Calculations!$C$13)),1))</f>
        <v>4162.2939655597329</v>
      </c>
      <c r="I720" s="11">
        <f>H720*(1-'Retiree Assumptions'!$F$8)</f>
        <v>3662.8186896925649</v>
      </c>
      <c r="J720" s="11"/>
      <c r="K720">
        <f>IF(OR(AND(L721=0,L720&gt;0,S720=0,S719&gt;0),AND(L720=0,L719&gt;0,S720&gt;0,S719&gt;0),AND(L709=0,L708&gt;0,S708=0),AND(B720="February",C720&gt;=Personal!$G$28,C720&lt;=Personal!$G$28+5,L719&gt;0),AND(B720="February",MOD(C720-Personal!$G$28,5)=0,L719&gt;0)),K719+1,K719)</f>
        <v>10</v>
      </c>
      <c r="L720">
        <f>IF(AND(C720&gt;=Personal!$G$28,MAX(L$5:L719)&lt;$AO$8,OR(S719&gt;0,S720&gt;0)),L719+1,0)</f>
        <v>0</v>
      </c>
      <c r="M720" t="str">
        <f>IF(AND(C720&gt;=Personal!$G$28,MAX(L$5:L719)&lt;$AO$8,OR(S719&gt;0,S720&gt;0)),L719+1,"")</f>
        <v/>
      </c>
      <c r="N720">
        <f t="shared" si="909"/>
        <v>2082</v>
      </c>
      <c r="O720">
        <f t="shared" si="910"/>
        <v>99</v>
      </c>
      <c r="P720" s="11">
        <f t="shared" si="918"/>
        <v>43953.824276310777</v>
      </c>
      <c r="Q720" s="11">
        <f>$AD720*I720/(Calculations!$C$18^(A720-1+Calculations!$B$1/30))</f>
        <v>30.426605979047253</v>
      </c>
      <c r="R720" s="11">
        <f>IF(Q720=0,0,SUM(Q720:Q$1071)*I720/Q720)</f>
        <v>107899.42449839498</v>
      </c>
      <c r="S720" s="11">
        <f>IF(S719&gt;0,MAX((S719+I720/2)*(Calculations!$C$18-1)+S719-I720,0),IF(AND(Personal!$G$28=Valuation!C720,Personal!$G$28&gt;Valuation!C719),Personal!$G$26,0))</f>
        <v>0</v>
      </c>
      <c r="T720">
        <f t="shared" si="901"/>
        <v>2</v>
      </c>
      <c r="U720" s="11"/>
      <c r="V720" s="121">
        <f>VLOOKUP(E720,Rates2,5)*VLOOKUP(E720,Mort_Imp_Retirees,C720-'Mort Imp Cume'!$C$4+2)</f>
        <v>3.8725532769221999E-2</v>
      </c>
      <c r="W720" s="15">
        <f t="shared" si="911"/>
        <v>0.96127446723077803</v>
      </c>
      <c r="X720" s="121">
        <f>VLOOKUP(F720,Rates2,6)*VLOOKUP(F720,Mort_Imp_Survivors,C720-'Mort Imp Cume'!$C$4+2)</f>
        <v>2.0878264973224925E-2</v>
      </c>
      <c r="Y720" s="15">
        <f t="shared" si="912"/>
        <v>0.97912173502677513</v>
      </c>
      <c r="Z720" s="121">
        <f>VLOOKUP(F720,Rates2,7)*VLOOKUP(F720,Mort_Imp_Survivors,C720-'Mort Imp Cume'!$C$4+2)</f>
        <v>2.5188034876916378E-2</v>
      </c>
      <c r="AA720" s="15">
        <f t="shared" si="913"/>
        <v>0.97481196512308366</v>
      </c>
      <c r="AB720" s="68">
        <f>PRODUCT(W$4:W719)</f>
        <v>9.6895933434735428E-3</v>
      </c>
      <c r="AC720" s="15">
        <f>PRODUCT(Y$4:Y719)</f>
        <v>0.12601288737851785</v>
      </c>
      <c r="AD720" s="15">
        <f>PRODUCT(AA$4:AA719)</f>
        <v>6.5446405766711249E-2</v>
      </c>
      <c r="AE720" s="15">
        <f t="shared" si="902"/>
        <v>1.2210136347347677E-3</v>
      </c>
      <c r="AF720" s="15">
        <f t="shared" si="903"/>
        <v>8.4685797087387764E-3</v>
      </c>
      <c r="AG720" s="15">
        <f t="shared" si="904"/>
        <v>4.6297187217721747E-5</v>
      </c>
      <c r="AH720" s="15">
        <f t="shared" si="905"/>
        <v>8.6507611580286164E-2</v>
      </c>
      <c r="AI720" s="15">
        <f t="shared" si="914"/>
        <v>0.90380279507624017</v>
      </c>
      <c r="AJ720" s="15">
        <f t="shared" si="915"/>
        <v>3.7523466454312003E-4</v>
      </c>
      <c r="AK720" s="15">
        <f t="shared" si="906"/>
        <v>2.2044493838048961E-3</v>
      </c>
      <c r="AL720">
        <f>IF(AL719&gt;0,AL719+1,IF(AND(B720="January",C720&gt;=Personal!$G$28,F720&lt;=100,AL719=0),1,0))</f>
        <v>393</v>
      </c>
      <c r="AM720">
        <f t="shared" si="916"/>
        <v>1</v>
      </c>
    </row>
    <row r="721" spans="1:39" x14ac:dyDescent="0.2">
      <c r="A721">
        <f t="shared" si="907"/>
        <v>717</v>
      </c>
      <c r="B721" t="str">
        <f t="shared" si="927"/>
        <v>October</v>
      </c>
      <c r="C721">
        <f t="shared" si="899"/>
        <v>2082</v>
      </c>
      <c r="D721">
        <f t="shared" ref="D721:D784" si="929">D709+100</f>
        <v>208210</v>
      </c>
      <c r="E721">
        <f t="shared" ref="E721:F721" si="930">E709+1</f>
        <v>101</v>
      </c>
      <c r="F721">
        <f t="shared" si="930"/>
        <v>99</v>
      </c>
      <c r="G721" s="11">
        <f>G720*IF($B721="January",(1+IF(C721&gt;Personal!$L$18+1,Calculations!$B$14,Calculations!$B$13)),1)</f>
        <v>6100.8149467655794</v>
      </c>
      <c r="H721" s="11">
        <f>IF(AND(Career!$F$15="Yes",$E721=62,$E720=61),G721,H720*IF($B721="January",(1+IF(C721&gt;Personal!$L$18+1,Calculations!$C$14,Calculations!$C$13)),1))</f>
        <v>4162.2939655597329</v>
      </c>
      <c r="I721" s="11">
        <f>H721*(1-'Retiree Assumptions'!$F$8)</f>
        <v>3662.8186896925649</v>
      </c>
      <c r="J721" s="11"/>
      <c r="K721">
        <f>IF(OR(AND(L722=0,L721&gt;0,S721=0,S720&gt;0),AND(L721=0,L720&gt;0,S721&gt;0,S720&gt;0),AND(L710=0,L709&gt;0,S709=0),AND(B721="February",C721&gt;=Personal!$G$28,C721&lt;=Personal!$G$28+5,L720&gt;0),AND(B721="February",MOD(C721-Personal!$G$28,5)=0,L720&gt;0)),K720+1,K720)</f>
        <v>10</v>
      </c>
      <c r="L721">
        <f>IF(AND(C721&gt;=Personal!$G$28,MAX(L$5:L720)&lt;$AO$8,OR(S720&gt;0,S721&gt;0)),L720+1,0)</f>
        <v>0</v>
      </c>
      <c r="M721" t="str">
        <f>IF(AND(C721&gt;=Personal!$G$28,MAX(L$5:L720)&lt;$AO$8,OR(S720&gt;0,S721&gt;0)),L720+1,"")</f>
        <v/>
      </c>
      <c r="N721">
        <f t="shared" si="909"/>
        <v>2082</v>
      </c>
      <c r="O721">
        <f t="shared" si="910"/>
        <v>99</v>
      </c>
      <c r="P721" s="11">
        <f t="shared" si="918"/>
        <v>43953.824276310777</v>
      </c>
      <c r="Q721" s="11">
        <f>$AD721*I721/(Calculations!$C$18^(A721-1+Calculations!$B$1/30))</f>
        <v>29.574835638412477</v>
      </c>
      <c r="R721" s="11">
        <f>IF(Q721=0,0,SUM(Q721:Q$1071)*I721/Q721)</f>
        <v>107238.6731852316</v>
      </c>
      <c r="S721" s="11">
        <f>IF(S720&gt;0,MAX((S720+I721/2)*(Calculations!$C$18-1)+S720-I721,0),IF(AND(Personal!$G$28=Valuation!C721,Personal!$G$28&gt;Valuation!C720),Personal!$G$26,0))</f>
        <v>0</v>
      </c>
      <c r="T721">
        <f t="shared" si="901"/>
        <v>2</v>
      </c>
      <c r="U721" s="11"/>
      <c r="V721" s="121">
        <f>VLOOKUP(E721,Rates2,5)*VLOOKUP(E721,Mort_Imp_Retirees,C721-'Mort Imp Cume'!$C$4+2)</f>
        <v>3.8725532769221999E-2</v>
      </c>
      <c r="W721" s="15">
        <f t="shared" si="911"/>
        <v>0.96127446723077803</v>
      </c>
      <c r="X721" s="121">
        <f>VLOOKUP(F721,Rates2,6)*VLOOKUP(F721,Mort_Imp_Survivors,C721-'Mort Imp Cume'!$C$4+2)</f>
        <v>2.0878264973224925E-2</v>
      </c>
      <c r="Y721" s="15">
        <f t="shared" si="912"/>
        <v>0.97912173502677513</v>
      </c>
      <c r="Z721" s="121">
        <f>VLOOKUP(F721,Rates2,7)*VLOOKUP(F721,Mort_Imp_Survivors,C721-'Mort Imp Cume'!$C$4+2)</f>
        <v>2.5188034876916378E-2</v>
      </c>
      <c r="AA721" s="15">
        <f t="shared" si="913"/>
        <v>0.97481196512308366</v>
      </c>
      <c r="AB721" s="68">
        <f>PRODUCT(W$4:W720)</f>
        <v>9.3143586789304223E-3</v>
      </c>
      <c r="AC721" s="15">
        <f>PRODUCT(Y$4:Y720)</f>
        <v>0.123381956925788</v>
      </c>
      <c r="AD721" s="15">
        <f>PRODUCT(AA$4:AA720)</f>
        <v>6.3797939415690508E-2</v>
      </c>
      <c r="AE721" s="15">
        <f t="shared" si="902"/>
        <v>1.149223801315133E-3</v>
      </c>
      <c r="AF721" s="15">
        <f t="shared" si="903"/>
        <v>8.1651348776152887E-3</v>
      </c>
      <c r="AG721" s="15">
        <f t="shared" si="904"/>
        <v>4.3575131326118324E-5</v>
      </c>
      <c r="AH721" s="15">
        <f t="shared" si="905"/>
        <v>8.4374952029900918E-2</v>
      </c>
      <c r="AI721" s="15">
        <f t="shared" si="914"/>
        <v>0.90631068929116876</v>
      </c>
      <c r="AJ721" s="15">
        <f t="shared" si="915"/>
        <v>3.6070350224520737E-4</v>
      </c>
      <c r="AK721" s="15">
        <f t="shared" si="906"/>
        <v>2.1492330335046851E-3</v>
      </c>
      <c r="AL721">
        <f>IF(AL720&gt;0,AL720+1,IF(AND(B721="January",C721&gt;=Personal!$G$28,F721&lt;=100,AL720=0),1,0))</f>
        <v>394</v>
      </c>
      <c r="AM721">
        <f t="shared" si="916"/>
        <v>1</v>
      </c>
    </row>
    <row r="722" spans="1:39" x14ac:dyDescent="0.2">
      <c r="A722">
        <f t="shared" si="907"/>
        <v>718</v>
      </c>
      <c r="B722" t="str">
        <f t="shared" si="927"/>
        <v>November</v>
      </c>
      <c r="C722">
        <f t="shared" si="899"/>
        <v>2082</v>
      </c>
      <c r="D722">
        <f t="shared" si="929"/>
        <v>208211</v>
      </c>
      <c r="E722">
        <f t="shared" ref="E722:F722" si="931">E710+1</f>
        <v>101</v>
      </c>
      <c r="F722">
        <f t="shared" si="931"/>
        <v>99</v>
      </c>
      <c r="G722" s="11">
        <f>G721*IF($B722="January",(1+IF(C722&gt;Personal!$L$18+1,Calculations!$B$14,Calculations!$B$13)),1)</f>
        <v>6100.8149467655794</v>
      </c>
      <c r="H722" s="11">
        <f>IF(AND(Career!$F$15="Yes",$E722=62,$E721=61),G722,H721*IF($B722="January",(1+IF(C722&gt;Personal!$L$18+1,Calculations!$C$14,Calculations!$C$13)),1))</f>
        <v>4162.2939655597329</v>
      </c>
      <c r="I722" s="11">
        <f>H722*(1-'Retiree Assumptions'!$F$8)</f>
        <v>3662.8186896925649</v>
      </c>
      <c r="J722" s="11"/>
      <c r="K722">
        <f>IF(OR(AND(L723=0,L722&gt;0,S722=0,S721&gt;0),AND(L722=0,L721&gt;0,S722&gt;0,S721&gt;0),AND(L711=0,L710&gt;0,S710=0),AND(B722="February",C722&gt;=Personal!$G$28,C722&lt;=Personal!$G$28+5,L721&gt;0),AND(B722="February",MOD(C722-Personal!$G$28,5)=0,L721&gt;0)),K721+1,K721)</f>
        <v>10</v>
      </c>
      <c r="L722">
        <f>IF(AND(C722&gt;=Personal!$G$28,MAX(L$5:L721)&lt;$AO$8,OR(S721&gt;0,S722&gt;0)),L721+1,0)</f>
        <v>0</v>
      </c>
      <c r="M722" t="str">
        <f>IF(AND(C722&gt;=Personal!$G$28,MAX(L$5:L721)&lt;$AO$8,OR(S721&gt;0,S722&gt;0)),L721+1,"")</f>
        <v/>
      </c>
      <c r="N722">
        <f t="shared" si="909"/>
        <v>2082</v>
      </c>
      <c r="O722">
        <f t="shared" si="910"/>
        <v>99</v>
      </c>
      <c r="P722" s="11">
        <f t="shared" si="918"/>
        <v>43953.824276310777</v>
      </c>
      <c r="Q722" s="11">
        <f>$AD722*I722/(Calculations!$C$18^(A722-1+Calculations!$B$1/30))</f>
        <v>28.746909978767906</v>
      </c>
      <c r="R722" s="11">
        <f>IF(Q722=0,0,SUM(Q722:Q$1071)*I722/Q722)</f>
        <v>106558.89189746519</v>
      </c>
      <c r="S722" s="11">
        <f>IF(S721&gt;0,MAX((S721+I722/2)*(Calculations!$C$18-1)+S721-I722,0),IF(AND(Personal!$G$28=Valuation!C722,Personal!$G$28&gt;Valuation!C721),Personal!$G$26,0))</f>
        <v>0</v>
      </c>
      <c r="T722">
        <f t="shared" si="901"/>
        <v>2</v>
      </c>
      <c r="U722" s="11"/>
      <c r="V722" s="121">
        <f>VLOOKUP(E722,Rates2,5)*VLOOKUP(E722,Mort_Imp_Retirees,C722-'Mort Imp Cume'!$C$4+2)</f>
        <v>3.8725532769221999E-2</v>
      </c>
      <c r="W722" s="15">
        <f t="shared" si="911"/>
        <v>0.96127446723077803</v>
      </c>
      <c r="X722" s="121">
        <f>VLOOKUP(F722,Rates2,6)*VLOOKUP(F722,Mort_Imp_Survivors,C722-'Mort Imp Cume'!$C$4+2)</f>
        <v>2.0878264973224925E-2</v>
      </c>
      <c r="Y722" s="15">
        <f t="shared" si="912"/>
        <v>0.97912173502677513</v>
      </c>
      <c r="Z722" s="121">
        <f>VLOOKUP(F722,Rates2,7)*VLOOKUP(F722,Mort_Imp_Survivors,C722-'Mort Imp Cume'!$C$4+2)</f>
        <v>2.5188034876916378E-2</v>
      </c>
      <c r="AA722" s="15">
        <f t="shared" si="913"/>
        <v>0.97481196512308366</v>
      </c>
      <c r="AB722" s="68">
        <f>PRODUCT(W$4:W721)</f>
        <v>8.9536551766852147E-3</v>
      </c>
      <c r="AC722" s="15">
        <f>PRODUCT(Y$4:Y721)</f>
        <v>0.12080595573617639</v>
      </c>
      <c r="AD722" s="15">
        <f>PRODUCT(AA$4:AA721)</f>
        <v>6.2190994692612703E-2</v>
      </c>
      <c r="AE722" s="15">
        <f t="shared" si="902"/>
        <v>1.0816548709516205E-3</v>
      </c>
      <c r="AF722" s="15">
        <f t="shared" si="903"/>
        <v>7.8720003057335935E-3</v>
      </c>
      <c r="AG722" s="15">
        <f t="shared" si="904"/>
        <v>4.1013119461426688E-5</v>
      </c>
      <c r="AH722" s="15">
        <f t="shared" si="905"/>
        <v>8.2293287926759745E-2</v>
      </c>
      <c r="AI722" s="15">
        <f t="shared" si="914"/>
        <v>0.90875305689655517</v>
      </c>
      <c r="AJ722" s="15">
        <f t="shared" si="915"/>
        <v>3.4673506694903744E-4</v>
      </c>
      <c r="AK722" s="15">
        <f t="shared" si="906"/>
        <v>2.0953892834406529E-3</v>
      </c>
      <c r="AL722">
        <f>IF(AL721&gt;0,AL721+1,IF(AND(B722="January",C722&gt;=Personal!$G$28,F722&lt;=100,AL721=0),1,0))</f>
        <v>395</v>
      </c>
      <c r="AM722">
        <f t="shared" si="916"/>
        <v>1</v>
      </c>
    </row>
    <row r="723" spans="1:39" x14ac:dyDescent="0.2">
      <c r="A723">
        <f t="shared" si="907"/>
        <v>719</v>
      </c>
      <c r="B723" t="str">
        <f t="shared" si="927"/>
        <v>December</v>
      </c>
      <c r="C723">
        <f t="shared" si="899"/>
        <v>2082</v>
      </c>
      <c r="D723">
        <f t="shared" si="929"/>
        <v>208212</v>
      </c>
      <c r="E723">
        <f t="shared" ref="E723:F723" si="932">E711+1</f>
        <v>101</v>
      </c>
      <c r="F723">
        <f t="shared" si="932"/>
        <v>99</v>
      </c>
      <c r="G723" s="11">
        <f>G722*IF($B723="January",(1+IF(C723&gt;Personal!$L$18+1,Calculations!$B$14,Calculations!$B$13)),1)</f>
        <v>6100.8149467655794</v>
      </c>
      <c r="H723" s="11">
        <f>IF(AND(Career!$F$15="Yes",$E723=62,$E722=61),G723,H722*IF($B723="January",(1+IF(C723&gt;Personal!$L$18+1,Calculations!$C$14,Calculations!$C$13)),1))</f>
        <v>4162.2939655597329</v>
      </c>
      <c r="I723" s="11">
        <f>H723*(1-'Retiree Assumptions'!$F$8)</f>
        <v>3662.8186896925649</v>
      </c>
      <c r="J723" s="11"/>
      <c r="K723">
        <f>IF(OR(AND(L724=0,L723&gt;0,S723=0,S722&gt;0),AND(L723=0,L722&gt;0,S723&gt;0,S722&gt;0),AND(L712=0,L711&gt;0,S711=0),AND(B723="February",C723&gt;=Personal!$G$28,C723&lt;=Personal!$G$28+5,L722&gt;0),AND(B723="February",MOD(C723-Personal!$G$28,5)=0,L722&gt;0)),K722+1,K722)</f>
        <v>10</v>
      </c>
      <c r="L723">
        <f>IF(AND(C723&gt;=Personal!$G$28,MAX(L$5:L722)&lt;$AO$8,OR(S722&gt;0,S723&gt;0)),L722+1,0)</f>
        <v>0</v>
      </c>
      <c r="M723" t="str">
        <f>IF(AND(C723&gt;=Personal!$G$28,MAX(L$5:L722)&lt;$AO$8,OR(S722&gt;0,S723&gt;0)),L722+1,"")</f>
        <v/>
      </c>
      <c r="N723">
        <f t="shared" si="909"/>
        <v>2082</v>
      </c>
      <c r="O723">
        <f t="shared" si="910"/>
        <v>99</v>
      </c>
      <c r="P723" s="11">
        <f t="shared" si="918"/>
        <v>43953.824276310777</v>
      </c>
      <c r="Q723" s="11">
        <f>$AD723*I723/(Calculations!$C$18^(A723-1+Calculations!$B$1/30))</f>
        <v>27.942161485897095</v>
      </c>
      <c r="R723" s="11">
        <f>IF(Q723=0,0,SUM(Q723:Q$1071)*I723/Q723)</f>
        <v>105859.53256212761</v>
      </c>
      <c r="S723" s="11">
        <f>IF(S722&gt;0,MAX((S722+I723/2)*(Calculations!$C$18-1)+S722-I723,0),IF(AND(Personal!$G$28=Valuation!C723,Personal!$G$28&gt;Valuation!C722),Personal!$G$26,0))</f>
        <v>0</v>
      </c>
      <c r="T723">
        <f t="shared" si="901"/>
        <v>2</v>
      </c>
      <c r="U723" s="11"/>
      <c r="V723" s="121">
        <f>VLOOKUP(E723,Rates2,5)*VLOOKUP(E723,Mort_Imp_Retirees,C723-'Mort Imp Cume'!$C$4+2)</f>
        <v>3.8725532769221999E-2</v>
      </c>
      <c r="W723" s="15">
        <f t="shared" si="911"/>
        <v>0.96127446723077803</v>
      </c>
      <c r="X723" s="121">
        <f>VLOOKUP(F723,Rates2,6)*VLOOKUP(F723,Mort_Imp_Survivors,C723-'Mort Imp Cume'!$C$4+2)</f>
        <v>2.0878264973224925E-2</v>
      </c>
      <c r="Y723" s="15">
        <f t="shared" si="912"/>
        <v>0.97912173502677513</v>
      </c>
      <c r="Z723" s="121">
        <f>VLOOKUP(F723,Rates2,7)*VLOOKUP(F723,Mort_Imp_Survivors,C723-'Mort Imp Cume'!$C$4+2)</f>
        <v>2.5188034876916378E-2</v>
      </c>
      <c r="AA723" s="15">
        <f t="shared" si="913"/>
        <v>0.97481196512308366</v>
      </c>
      <c r="AB723" s="68">
        <f>PRODUCT(W$4:W722)</f>
        <v>8.6069201097361773E-3</v>
      </c>
      <c r="AC723" s="15">
        <f>PRODUCT(Y$4:Y722)</f>
        <v>0.11828373698197282</v>
      </c>
      <c r="AD723" s="15">
        <f>PRODUCT(AA$4:AA722)</f>
        <v>6.0624525749265051E-2</v>
      </c>
      <c r="AE723" s="15">
        <f t="shared" si="902"/>
        <v>1.0180586744848866E-3</v>
      </c>
      <c r="AF723" s="15">
        <f t="shared" si="903"/>
        <v>7.5888614352512904E-3</v>
      </c>
      <c r="AG723" s="15">
        <f t="shared" si="904"/>
        <v>3.8601741790943116E-5</v>
      </c>
      <c r="AH723" s="15">
        <f t="shared" si="905"/>
        <v>8.0261494839785841E-2</v>
      </c>
      <c r="AI723" s="15">
        <f t="shared" si="914"/>
        <v>0.91113158505047798</v>
      </c>
      <c r="AJ723" s="15">
        <f t="shared" si="915"/>
        <v>3.3330756675166413E-4</v>
      </c>
      <c r="AK723" s="15">
        <f t="shared" si="906"/>
        <v>2.0428846300621552E-3</v>
      </c>
      <c r="AL723">
        <f>IF(AL722&gt;0,AL722+1,IF(AND(B723="January",C723&gt;=Personal!$G$28,F723&lt;=100,AL722=0),1,0))</f>
        <v>396</v>
      </c>
      <c r="AM723">
        <f t="shared" si="916"/>
        <v>1</v>
      </c>
    </row>
    <row r="724" spans="1:39" x14ac:dyDescent="0.2">
      <c r="A724">
        <f t="shared" si="907"/>
        <v>720</v>
      </c>
      <c r="B724" t="str">
        <f t="shared" si="927"/>
        <v>January</v>
      </c>
      <c r="C724">
        <f t="shared" si="899"/>
        <v>2083</v>
      </c>
      <c r="D724">
        <f t="shared" si="929"/>
        <v>208301</v>
      </c>
      <c r="E724">
        <f t="shared" ref="E724:F724" si="933">E712+1</f>
        <v>102</v>
      </c>
      <c r="F724">
        <f t="shared" si="933"/>
        <v>100</v>
      </c>
      <c r="G724" s="11">
        <f>G723*IF($B724="January",(1+IF(C724&gt;Personal!$L$18+1,Calculations!$B$14,Calculations!$B$13)),1)</f>
        <v>6253.3353204347186</v>
      </c>
      <c r="H724" s="11">
        <f>IF(AND(Career!$F$15="Yes",$E724=62,$E723=61),G724,H723*IF($B724="January",(1+IF(C724&gt;Personal!$L$18+1,Calculations!$C$14,Calculations!$C$13)),1))</f>
        <v>4224.7283750431288</v>
      </c>
      <c r="I724" s="11">
        <f>H724*(1-'Retiree Assumptions'!$F$8)</f>
        <v>3717.7609700379535</v>
      </c>
      <c r="J724" s="11"/>
      <c r="K724">
        <f>IF(OR(AND(L725=0,L724&gt;0,S724=0,S723&gt;0),AND(L724=0,L723&gt;0,S724&gt;0,S723&gt;0),AND(L713=0,L712&gt;0,S712=0),AND(B724="February",C724&gt;=Personal!$G$28,C724&lt;=Personal!$G$28+5,L723&gt;0),AND(B724="February",MOD(C724-Personal!$G$28,5)=0,L723&gt;0)),K723+1,K723)</f>
        <v>10</v>
      </c>
      <c r="L724">
        <f>IF(AND(C724&gt;=Personal!$G$28,MAX(L$5:L723)&lt;$AO$8,OR(S723&gt;0,S724&gt;0)),L723+1,0)</f>
        <v>0</v>
      </c>
      <c r="M724" t="str">
        <f>IF(AND(C724&gt;=Personal!$G$28,MAX(L$5:L723)&lt;$AO$8,OR(S723&gt;0,S724&gt;0)),L723+1,"")</f>
        <v/>
      </c>
      <c r="N724">
        <f t="shared" si="909"/>
        <v>2083</v>
      </c>
      <c r="O724">
        <f t="shared" si="910"/>
        <v>100</v>
      </c>
      <c r="P724" s="11">
        <f t="shared" si="918"/>
        <v>44613.131640455438</v>
      </c>
      <c r="Q724" s="11">
        <f>$AD724*I724/(Calculations!$C$18^(A724-1+Calculations!$B$1/30))</f>
        <v>27.567340452132864</v>
      </c>
      <c r="R724" s="11">
        <f>IF(Q724=0,0,SUM(Q724:Q$1071)*I724/Q724)</f>
        <v>105140.03132146996</v>
      </c>
      <c r="S724" s="11">
        <f>IF(S723&gt;0,MAX((S723+I724/2)*(Calculations!$C$18-1)+S723-I724,0),IF(AND(Personal!$G$28=Valuation!C724,Personal!$G$28&gt;Valuation!C723),Personal!$G$26,0))</f>
        <v>0</v>
      </c>
      <c r="T724">
        <f t="shared" si="901"/>
        <v>2</v>
      </c>
      <c r="U724" s="11"/>
      <c r="V724" s="121">
        <f>VLOOKUP(E724,Rates2,5)*VLOOKUP(E724,Mort_Imp_Retirees,C724-'Mort Imp Cume'!$C$4+2)</f>
        <v>4.2043462936489362E-2</v>
      </c>
      <c r="W724" s="15">
        <f t="shared" si="911"/>
        <v>0.95795653706351058</v>
      </c>
      <c r="X724" s="121">
        <f>VLOOKUP(F724,Rates2,6)*VLOOKUP(F724,Mort_Imp_Survivors,C724-'Mort Imp Cume'!$C$4+2)</f>
        <v>2.289950465862552E-2</v>
      </c>
      <c r="Y724" s="15">
        <f t="shared" si="912"/>
        <v>0.97710049534137444</v>
      </c>
      <c r="Z724" s="121">
        <f>VLOOKUP(F724,Rates2,7)*VLOOKUP(F724,Mort_Imp_Survivors,C724-'Mort Imp Cume'!$C$4+2)</f>
        <v>2.8017733616317802E-2</v>
      </c>
      <c r="AA724" s="15">
        <f t="shared" si="913"/>
        <v>0.97198226638368224</v>
      </c>
      <c r="AB724" s="68">
        <f>PRODUCT(W$4:W723)</f>
        <v>8.2736125429845129E-3</v>
      </c>
      <c r="AC724" s="15">
        <f>PRODUCT(Y$4:Y723)</f>
        <v>0.11581417777923995</v>
      </c>
      <c r="AD724" s="15">
        <f>PRODUCT(AA$4:AA723)</f>
        <v>5.9097513080296052E-2</v>
      </c>
      <c r="AE724" s="15">
        <f t="shared" si="902"/>
        <v>9.5820163392975797E-4</v>
      </c>
      <c r="AF724" s="15">
        <f t="shared" si="903"/>
        <v>7.3154109090547547E-3</v>
      </c>
      <c r="AG724" s="15">
        <f t="shared" si="904"/>
        <v>3.9363582806395411E-5</v>
      </c>
      <c r="AH724" s="15">
        <f t="shared" si="905"/>
        <v>7.8278467250278816E-2</v>
      </c>
      <c r="AI724" s="15">
        <f t="shared" si="914"/>
        <v>0.91344792020673671</v>
      </c>
      <c r="AJ724" s="15">
        <f t="shared" si="915"/>
        <v>3.4785132230184286E-4</v>
      </c>
      <c r="AK724" s="15">
        <f t="shared" si="906"/>
        <v>2.2151275860920459E-3</v>
      </c>
      <c r="AL724">
        <f>IF(AL723&gt;0,AL723+1,IF(AND(B724="January",C724&gt;=Personal!$G$28,F724&lt;=100,AL723=0),1,0))</f>
        <v>397</v>
      </c>
      <c r="AM724">
        <f t="shared" si="916"/>
        <v>1</v>
      </c>
    </row>
    <row r="725" spans="1:39" x14ac:dyDescent="0.2">
      <c r="A725">
        <f t="shared" si="907"/>
        <v>721</v>
      </c>
      <c r="B725" t="str">
        <f t="shared" si="927"/>
        <v>February</v>
      </c>
      <c r="C725">
        <f t="shared" si="899"/>
        <v>2083</v>
      </c>
      <c r="D725">
        <f t="shared" si="929"/>
        <v>208302</v>
      </c>
      <c r="E725">
        <f t="shared" ref="E725:F725" si="934">E713+1</f>
        <v>102</v>
      </c>
      <c r="F725">
        <f t="shared" si="934"/>
        <v>100</v>
      </c>
      <c r="G725" s="11">
        <f>G724*IF($B725="January",(1+IF(C725&gt;Personal!$L$18+1,Calculations!$B$14,Calculations!$B$13)),1)</f>
        <v>6253.3353204347186</v>
      </c>
      <c r="H725" s="11">
        <f>IF(AND(Career!$F$15="Yes",$E725=62,$E724=61),G725,H724*IF($B725="January",(1+IF(C725&gt;Personal!$L$18+1,Calculations!$C$14,Calculations!$C$13)),1))</f>
        <v>4224.7283750431288</v>
      </c>
      <c r="I725" s="11">
        <f>H725*(1-'Retiree Assumptions'!$F$8)</f>
        <v>3717.7609700379535</v>
      </c>
      <c r="J725" s="11"/>
      <c r="K725">
        <f>IF(OR(AND(L726=0,L725&gt;0,S725=0,S724&gt;0),AND(L725=0,L724&gt;0,S725&gt;0,S724&gt;0),AND(L714=0,L713&gt;0,S713=0),AND(B725="February",C725&gt;=Personal!$G$28,C725&lt;=Personal!$G$28+5,L724&gt;0),AND(B725="February",MOD(C725-Personal!$G$28,5)=0,L724&gt;0)),K724+1,K724)</f>
        <v>10</v>
      </c>
      <c r="L725">
        <f>IF(AND(C725&gt;=Personal!$G$28,MAX(L$5:L724)&lt;$AO$8,OR(S724&gt;0,S725&gt;0)),L724+1,0)</f>
        <v>0</v>
      </c>
      <c r="M725" t="str">
        <f>IF(AND(C725&gt;=Personal!$G$28,MAX(L$5:L724)&lt;$AO$8,OR(S724&gt;0,S725&gt;0)),L724+1,"")</f>
        <v/>
      </c>
      <c r="N725">
        <f t="shared" si="909"/>
        <v>2083</v>
      </c>
      <c r="O725">
        <f t="shared" si="910"/>
        <v>100</v>
      </c>
      <c r="P725" s="11">
        <f t="shared" si="918"/>
        <v>44613.131640455438</v>
      </c>
      <c r="Q725" s="11">
        <f>$AD725*I725/(Calculations!$C$18^(A725-1+Calculations!$B$1/30))</f>
        <v>26.71783042989917</v>
      </c>
      <c r="R725" s="11">
        <f>IF(Q725=0,0,SUM(Q725:Q$1071)*I725/Q725)</f>
        <v>104647.05446581946</v>
      </c>
      <c r="S725" s="11">
        <f>IF(S724&gt;0,MAX((S724+I725/2)*(Calculations!$C$18-1)+S724-I725,0),IF(AND(Personal!$G$28=Valuation!C725,Personal!$G$28&gt;Valuation!C724),Personal!$G$26,0))</f>
        <v>0</v>
      </c>
      <c r="T725">
        <f t="shared" si="901"/>
        <v>2</v>
      </c>
      <c r="U725" s="11"/>
      <c r="V725" s="121">
        <f>VLOOKUP(E725,Rates2,5)*VLOOKUP(E725,Mort_Imp_Retirees,C725-'Mort Imp Cume'!$C$4+2)</f>
        <v>4.2043462936489362E-2</v>
      </c>
      <c r="W725" s="15">
        <f t="shared" si="911"/>
        <v>0.95795653706351058</v>
      </c>
      <c r="X725" s="121">
        <f>VLOOKUP(F725,Rates2,6)*VLOOKUP(F725,Mort_Imp_Survivors,C725-'Mort Imp Cume'!$C$4+2)</f>
        <v>2.289950465862552E-2</v>
      </c>
      <c r="Y725" s="15">
        <f t="shared" si="912"/>
        <v>0.97710049534137444</v>
      </c>
      <c r="Z725" s="121">
        <f>VLOOKUP(F725,Rates2,7)*VLOOKUP(F725,Mort_Imp_Survivors,C725-'Mort Imp Cume'!$C$4+2)</f>
        <v>2.8017733616317802E-2</v>
      </c>
      <c r="AA725" s="15">
        <f t="shared" si="913"/>
        <v>0.97198226638368224</v>
      </c>
      <c r="AB725" s="68">
        <f>PRODUCT(W$4:W724)</f>
        <v>7.92576122068267E-3</v>
      </c>
      <c r="AC725" s="15">
        <f>PRODUCT(Y$4:Y724)</f>
        <v>0.11316209047564936</v>
      </c>
      <c r="AD725" s="15">
        <f>PRODUCT(AA$4:AA724)</f>
        <v>5.7441734701425461E-2</v>
      </c>
      <c r="AE725" s="15">
        <f t="shared" si="902"/>
        <v>8.9689570834328538E-4</v>
      </c>
      <c r="AF725" s="15">
        <f t="shared" si="903"/>
        <v>7.0288655123393841E-3</v>
      </c>
      <c r="AG725" s="15">
        <f t="shared" si="904"/>
        <v>3.6845093176557504E-5</v>
      </c>
      <c r="AH725" s="15">
        <f t="shared" si="905"/>
        <v>7.6124645589773249E-2</v>
      </c>
      <c r="AI725" s="15">
        <f t="shared" si="914"/>
        <v>0.91594959318954405</v>
      </c>
      <c r="AJ725" s="15">
        <f t="shared" si="915"/>
        <v>3.3322644812523651E-4</v>
      </c>
      <c r="AK725" s="15">
        <f t="shared" si="906"/>
        <v>2.1533785092223766E-3</v>
      </c>
      <c r="AL725">
        <f>IF(AL724&gt;0,AL724+1,IF(AND(B725="January",C725&gt;=Personal!$G$28,F725&lt;=100,AL724=0),1,0))</f>
        <v>398</v>
      </c>
      <c r="AM725">
        <f t="shared" si="916"/>
        <v>1</v>
      </c>
    </row>
    <row r="726" spans="1:39" x14ac:dyDescent="0.2">
      <c r="A726">
        <f t="shared" si="907"/>
        <v>722</v>
      </c>
      <c r="B726" t="str">
        <f t="shared" si="927"/>
        <v>March</v>
      </c>
      <c r="C726">
        <f t="shared" si="899"/>
        <v>2083</v>
      </c>
      <c r="D726">
        <f t="shared" si="929"/>
        <v>208303</v>
      </c>
      <c r="E726">
        <f t="shared" ref="E726:F726" si="935">E714+1</f>
        <v>102</v>
      </c>
      <c r="F726">
        <f t="shared" si="935"/>
        <v>100</v>
      </c>
      <c r="G726" s="11">
        <f>G725*IF($B726="January",(1+IF(C726&gt;Personal!$L$18+1,Calculations!$B$14,Calculations!$B$13)),1)</f>
        <v>6253.3353204347186</v>
      </c>
      <c r="H726" s="11">
        <f>IF(AND(Career!$F$15="Yes",$E726=62,$E725=61),G726,H725*IF($B726="January",(1+IF(C726&gt;Personal!$L$18+1,Calculations!$C$14,Calculations!$C$13)),1))</f>
        <v>4224.7283750431288</v>
      </c>
      <c r="I726" s="11">
        <f>H726*(1-'Retiree Assumptions'!$F$8)</f>
        <v>3717.7609700379535</v>
      </c>
      <c r="J726" s="11"/>
      <c r="K726">
        <f>IF(OR(AND(L727=0,L726&gt;0,S726=0,S725&gt;0),AND(L726=0,L725&gt;0,S726&gt;0,S725&gt;0),AND(L715=0,L714&gt;0,S714=0),AND(B726="February",C726&gt;=Personal!$G$28,C726&lt;=Personal!$G$28+5,L725&gt;0),AND(B726="February",MOD(C726-Personal!$G$28,5)=0,L725&gt;0)),K725+1,K725)</f>
        <v>10</v>
      </c>
      <c r="L726">
        <f>IF(AND(C726&gt;=Personal!$G$28,MAX(L$5:L725)&lt;$AO$8,OR(S725&gt;0,S726&gt;0)),L725+1,0)</f>
        <v>0</v>
      </c>
      <c r="M726" t="str">
        <f>IF(AND(C726&gt;=Personal!$G$28,MAX(L$5:L725)&lt;$AO$8,OR(S725&gt;0,S726&gt;0)),L725+1,"")</f>
        <v/>
      </c>
      <c r="N726">
        <f t="shared" si="909"/>
        <v>2083</v>
      </c>
      <c r="O726">
        <f t="shared" si="910"/>
        <v>100</v>
      </c>
      <c r="P726" s="11">
        <f t="shared" si="918"/>
        <v>44613.131640455438</v>
      </c>
      <c r="Q726" s="11">
        <f>$AD726*I726/(Calculations!$C$18^(A726-1+Calculations!$B$1/30))</f>
        <v>25.894498750082231</v>
      </c>
      <c r="R726" s="11">
        <f>IF(Q726=0,0,SUM(Q726:Q$1071)*I726/Q726)</f>
        <v>104138.40310468459</v>
      </c>
      <c r="S726" s="11">
        <f>IF(S725&gt;0,MAX((S725+I726/2)*(Calculations!$C$18-1)+S725-I726,0),IF(AND(Personal!$G$28=Valuation!C726,Personal!$G$28&gt;Valuation!C725),Personal!$G$26,0))</f>
        <v>0</v>
      </c>
      <c r="T726">
        <f t="shared" si="901"/>
        <v>2</v>
      </c>
      <c r="U726" s="11"/>
      <c r="V726" s="121">
        <f>VLOOKUP(E726,Rates2,5)*VLOOKUP(E726,Mort_Imp_Retirees,C726-'Mort Imp Cume'!$C$4+2)</f>
        <v>4.2043462936489362E-2</v>
      </c>
      <c r="W726" s="15">
        <f t="shared" si="911"/>
        <v>0.95795653706351058</v>
      </c>
      <c r="X726" s="121">
        <f>VLOOKUP(F726,Rates2,6)*VLOOKUP(F726,Mort_Imp_Survivors,C726-'Mort Imp Cume'!$C$4+2)</f>
        <v>2.289950465862552E-2</v>
      </c>
      <c r="Y726" s="15">
        <f t="shared" si="912"/>
        <v>0.97710049534137444</v>
      </c>
      <c r="Z726" s="121">
        <f>VLOOKUP(F726,Rates2,7)*VLOOKUP(F726,Mort_Imp_Survivors,C726-'Mort Imp Cume'!$C$4+2)</f>
        <v>2.8017733616317802E-2</v>
      </c>
      <c r="AA726" s="15">
        <f t="shared" si="913"/>
        <v>0.97198226638368224</v>
      </c>
      <c r="AB726" s="68">
        <f>PRODUCT(W$4:W725)</f>
        <v>7.5925347725574327E-3</v>
      </c>
      <c r="AC726" s="15">
        <f>PRODUCT(Y$4:Y725)</f>
        <v>0.11057073465762242</v>
      </c>
      <c r="AD726" s="15">
        <f>PRODUCT(AA$4:AA725)</f>
        <v>5.5832347480101727E-2</v>
      </c>
      <c r="AE726" s="15">
        <f t="shared" si="902"/>
        <v>8.3951214771521945E-4</v>
      </c>
      <c r="AF726" s="15">
        <f t="shared" si="903"/>
        <v>6.7530226248422127E-3</v>
      </c>
      <c r="AG726" s="15">
        <f t="shared" si="904"/>
        <v>3.4487736999606692E-5</v>
      </c>
      <c r="AH726" s="15">
        <f t="shared" si="905"/>
        <v>7.4028650641178945E-2</v>
      </c>
      <c r="AI726" s="15">
        <f t="shared" si="914"/>
        <v>0.91837881458626358</v>
      </c>
      <c r="AJ726" s="15">
        <f t="shared" si="915"/>
        <v>3.1921645430402511E-4</v>
      </c>
      <c r="AK726" s="15">
        <f t="shared" si="906"/>
        <v>2.0933394259775831E-3</v>
      </c>
      <c r="AL726">
        <f>IF(AL725&gt;0,AL725+1,IF(AND(B726="January",C726&gt;=Personal!$G$28,F726&lt;=100,AL725=0),1,0))</f>
        <v>399</v>
      </c>
      <c r="AM726">
        <f t="shared" si="916"/>
        <v>1</v>
      </c>
    </row>
    <row r="727" spans="1:39" x14ac:dyDescent="0.2">
      <c r="A727">
        <f t="shared" si="907"/>
        <v>723</v>
      </c>
      <c r="B727" t="str">
        <f t="shared" si="927"/>
        <v>April</v>
      </c>
      <c r="C727">
        <f t="shared" si="899"/>
        <v>2083</v>
      </c>
      <c r="D727">
        <f t="shared" si="929"/>
        <v>208304</v>
      </c>
      <c r="E727">
        <f t="shared" ref="E727:F727" si="936">E715+1</f>
        <v>102</v>
      </c>
      <c r="F727">
        <f t="shared" si="936"/>
        <v>100</v>
      </c>
      <c r="G727" s="11">
        <f>G726*IF($B727="January",(1+IF(C727&gt;Personal!$L$18+1,Calculations!$B$14,Calculations!$B$13)),1)</f>
        <v>6253.3353204347186</v>
      </c>
      <c r="H727" s="11">
        <f>IF(AND(Career!$F$15="Yes",$E727=62,$E726=61),G727,H726*IF($B727="January",(1+IF(C727&gt;Personal!$L$18+1,Calculations!$C$14,Calculations!$C$13)),1))</f>
        <v>4224.7283750431288</v>
      </c>
      <c r="I727" s="11">
        <f>H727*(1-'Retiree Assumptions'!$F$8)</f>
        <v>3717.7609700379535</v>
      </c>
      <c r="J727" s="11"/>
      <c r="K727">
        <f>IF(OR(AND(L728=0,L727&gt;0,S727=0,S726&gt;0),AND(L727=0,L726&gt;0,S727&gt;0,S726&gt;0),AND(L716=0,L715&gt;0,S715=0),AND(B727="February",C727&gt;=Personal!$G$28,C727&lt;=Personal!$G$28+5,L726&gt;0),AND(B727="February",MOD(C727-Personal!$G$28,5)=0,L726&gt;0)),K726+1,K726)</f>
        <v>10</v>
      </c>
      <c r="L727">
        <f>IF(AND(C727&gt;=Personal!$G$28,MAX(L$5:L726)&lt;$AO$8,OR(S726&gt;0,S727&gt;0)),L726+1,0)</f>
        <v>0</v>
      </c>
      <c r="M727" t="str">
        <f>IF(AND(C727&gt;=Personal!$G$28,MAX(L$5:L726)&lt;$AO$8,OR(S726&gt;0,S727&gt;0)),L726+1,"")</f>
        <v/>
      </c>
      <c r="N727">
        <f t="shared" si="909"/>
        <v>2083</v>
      </c>
      <c r="O727">
        <f t="shared" si="910"/>
        <v>100</v>
      </c>
      <c r="P727" s="11">
        <f t="shared" si="918"/>
        <v>44613.131640455438</v>
      </c>
      <c r="Q727" s="11">
        <f>$AD727*I727/(Calculations!$C$18^(A727-1+Calculations!$B$1/30))</f>
        <v>25.096538705764253</v>
      </c>
      <c r="R727" s="11">
        <f>IF(Q727=0,0,SUM(Q727:Q$1071)*I727/Q727)</f>
        <v>103613.57885742259</v>
      </c>
      <c r="S727" s="11">
        <f>IF(S726&gt;0,MAX((S726+I727/2)*(Calculations!$C$18-1)+S726-I727,0),IF(AND(Personal!$G$28=Valuation!C727,Personal!$G$28&gt;Valuation!C726),Personal!$G$26,0))</f>
        <v>0</v>
      </c>
      <c r="T727">
        <f t="shared" si="901"/>
        <v>2</v>
      </c>
      <c r="U727" s="11"/>
      <c r="V727" s="121">
        <f>VLOOKUP(E727,Rates2,5)*VLOOKUP(E727,Mort_Imp_Retirees,C727-'Mort Imp Cume'!$C$4+2)</f>
        <v>4.2043462936489362E-2</v>
      </c>
      <c r="W727" s="15">
        <f t="shared" si="911"/>
        <v>0.95795653706351058</v>
      </c>
      <c r="X727" s="121">
        <f>VLOOKUP(F727,Rates2,6)*VLOOKUP(F727,Mort_Imp_Survivors,C727-'Mort Imp Cume'!$C$4+2)</f>
        <v>2.289950465862552E-2</v>
      </c>
      <c r="Y727" s="15">
        <f t="shared" si="912"/>
        <v>0.97710049534137444</v>
      </c>
      <c r="Z727" s="121">
        <f>VLOOKUP(F727,Rates2,7)*VLOOKUP(F727,Mort_Imp_Survivors,C727-'Mort Imp Cume'!$C$4+2)</f>
        <v>2.8017733616317802E-2</v>
      </c>
      <c r="AA727" s="15">
        <f t="shared" si="913"/>
        <v>0.97198226638368224</v>
      </c>
      <c r="AB727" s="68">
        <f>PRODUCT(W$4:W726)</f>
        <v>7.2733183182534071E-3</v>
      </c>
      <c r="AC727" s="15">
        <f>PRODUCT(Y$4:Y726)</f>
        <v>0.10803871960422254</v>
      </c>
      <c r="AD727" s="15">
        <f>PRODUCT(AA$4:AA726)</f>
        <v>5.4268051641230546E-2</v>
      </c>
      <c r="AE727" s="15">
        <f t="shared" si="902"/>
        <v>7.857999983780353E-4</v>
      </c>
      <c r="AF727" s="15">
        <f t="shared" si="903"/>
        <v>6.4875183198753721E-3</v>
      </c>
      <c r="AG727" s="15">
        <f t="shared" si="904"/>
        <v>3.2281204926109181E-5</v>
      </c>
      <c r="AH727" s="15">
        <f t="shared" si="905"/>
        <v>7.1989023364538537E-2</v>
      </c>
      <c r="AI727" s="15">
        <f t="shared" si="914"/>
        <v>0.92073765831720811</v>
      </c>
      <c r="AJ727" s="15">
        <f t="shared" si="915"/>
        <v>3.0579548913877629E-4</v>
      </c>
      <c r="AK727" s="15">
        <f t="shared" si="906"/>
        <v>2.0349637106501246E-3</v>
      </c>
      <c r="AL727">
        <f>IF(AL726&gt;0,AL726+1,IF(AND(B727="January",C727&gt;=Personal!$G$28,F727&lt;=100,AL726=0),1,0))</f>
        <v>400</v>
      </c>
      <c r="AM727">
        <f t="shared" si="916"/>
        <v>1</v>
      </c>
    </row>
    <row r="728" spans="1:39" x14ac:dyDescent="0.2">
      <c r="A728">
        <f t="shared" si="907"/>
        <v>724</v>
      </c>
      <c r="B728" t="str">
        <f t="shared" si="927"/>
        <v>May</v>
      </c>
      <c r="C728">
        <f t="shared" si="899"/>
        <v>2083</v>
      </c>
      <c r="D728">
        <f t="shared" si="929"/>
        <v>208305</v>
      </c>
      <c r="E728">
        <f t="shared" ref="E728:F728" si="937">E716+1</f>
        <v>102</v>
      </c>
      <c r="F728">
        <f t="shared" si="937"/>
        <v>100</v>
      </c>
      <c r="G728" s="11">
        <f>G727*IF($B728="January",(1+IF(C728&gt;Personal!$L$18+1,Calculations!$B$14,Calculations!$B$13)),1)</f>
        <v>6253.3353204347186</v>
      </c>
      <c r="H728" s="11">
        <f>IF(AND(Career!$F$15="Yes",$E728=62,$E727=61),G728,H727*IF($B728="January",(1+IF(C728&gt;Personal!$L$18+1,Calculations!$C$14,Calculations!$C$13)),1))</f>
        <v>4224.7283750431288</v>
      </c>
      <c r="I728" s="11">
        <f>H728*(1-'Retiree Assumptions'!$F$8)</f>
        <v>3717.7609700379535</v>
      </c>
      <c r="J728" s="11"/>
      <c r="K728">
        <f>IF(OR(AND(L729=0,L728&gt;0,S728=0,S727&gt;0),AND(L728=0,L727&gt;0,S728&gt;0,S727&gt;0),AND(L717=0,L716&gt;0,S716=0),AND(B728="February",C728&gt;=Personal!$G$28,C728&lt;=Personal!$G$28+5,L727&gt;0),AND(B728="February",MOD(C728-Personal!$G$28,5)=0,L727&gt;0)),K727+1,K727)</f>
        <v>10</v>
      </c>
      <c r="L728">
        <f>IF(AND(C728&gt;=Personal!$G$28,MAX(L$5:L727)&lt;$AO$8,OR(S727&gt;0,S728&gt;0)),L727+1,0)</f>
        <v>0</v>
      </c>
      <c r="M728" t="str">
        <f>IF(AND(C728&gt;=Personal!$G$28,MAX(L$5:L727)&lt;$AO$8,OR(S727&gt;0,S728&gt;0)),L727+1,"")</f>
        <v/>
      </c>
      <c r="N728">
        <f t="shared" si="909"/>
        <v>2083</v>
      </c>
      <c r="O728">
        <f t="shared" si="910"/>
        <v>100</v>
      </c>
      <c r="P728" s="11">
        <f t="shared" si="918"/>
        <v>44613.131640455438</v>
      </c>
      <c r="Q728" s="11">
        <f>$AD728*I728/(Calculations!$C$18^(A728-1+Calculations!$B$1/30))</f>
        <v>24.323168449357343</v>
      </c>
      <c r="R728" s="11">
        <f>IF(Q728=0,0,SUM(Q728:Q$1071)*I728/Q728)</f>
        <v>103072.06749706843</v>
      </c>
      <c r="S728" s="11">
        <f>IF(S727&gt;0,MAX((S727+I728/2)*(Calculations!$C$18-1)+S727-I728,0),IF(AND(Personal!$G$28=Valuation!C728,Personal!$G$28&gt;Valuation!C727),Personal!$G$26,0))</f>
        <v>0</v>
      </c>
      <c r="T728">
        <f t="shared" si="901"/>
        <v>2</v>
      </c>
      <c r="U728" s="11"/>
      <c r="V728" s="121">
        <f>VLOOKUP(E728,Rates2,5)*VLOOKUP(E728,Mort_Imp_Retirees,C728-'Mort Imp Cume'!$C$4+2)</f>
        <v>4.2043462936489362E-2</v>
      </c>
      <c r="W728" s="15">
        <f t="shared" si="911"/>
        <v>0.95795653706351058</v>
      </c>
      <c r="X728" s="121">
        <f>VLOOKUP(F728,Rates2,6)*VLOOKUP(F728,Mort_Imp_Survivors,C728-'Mort Imp Cume'!$C$4+2)</f>
        <v>2.289950465862552E-2</v>
      </c>
      <c r="Y728" s="15">
        <f t="shared" si="912"/>
        <v>0.97710049534137444</v>
      </c>
      <c r="Z728" s="121">
        <f>VLOOKUP(F728,Rates2,7)*VLOOKUP(F728,Mort_Imp_Survivors,C728-'Mort Imp Cume'!$C$4+2)</f>
        <v>2.8017733616317802E-2</v>
      </c>
      <c r="AA728" s="15">
        <f t="shared" si="913"/>
        <v>0.97198226638368224</v>
      </c>
      <c r="AB728" s="68">
        <f>PRODUCT(W$4:W727)</f>
        <v>6.9675228291146305E-3</v>
      </c>
      <c r="AC728" s="15">
        <f>PRODUCT(Y$4:Y727)</f>
        <v>0.10556468644133371</v>
      </c>
      <c r="AD728" s="15">
        <f>PRODUCT(AA$4:AA727)</f>
        <v>5.274758382646997E-2</v>
      </c>
      <c r="AE728" s="15">
        <f t="shared" si="902"/>
        <v>7.3552436272832035E-4</v>
      </c>
      <c r="AF728" s="15">
        <f t="shared" si="903"/>
        <v>6.2319984663863097E-3</v>
      </c>
      <c r="AG728" s="15">
        <f t="shared" si="904"/>
        <v>3.0215847200798947E-5</v>
      </c>
      <c r="AH728" s="15">
        <f t="shared" si="905"/>
        <v>7.000433528953813E-2</v>
      </c>
      <c r="AI728" s="15">
        <f t="shared" si="914"/>
        <v>0.9230281418813473</v>
      </c>
      <c r="AJ728" s="15">
        <f t="shared" si="915"/>
        <v>2.9293878782502448E-4</v>
      </c>
      <c r="AK728" s="15">
        <f t="shared" si="906"/>
        <v>1.9782059617005046E-3</v>
      </c>
      <c r="AL728">
        <f>IF(AL727&gt;0,AL727+1,IF(AND(B728="January",C728&gt;=Personal!$G$28,F728&lt;=100,AL727=0),1,0))</f>
        <v>401</v>
      </c>
      <c r="AM728">
        <f t="shared" si="916"/>
        <v>1</v>
      </c>
    </row>
    <row r="729" spans="1:39" x14ac:dyDescent="0.2">
      <c r="A729">
        <f t="shared" si="907"/>
        <v>725</v>
      </c>
      <c r="B729" t="str">
        <f t="shared" si="927"/>
        <v>June</v>
      </c>
      <c r="C729">
        <f t="shared" si="899"/>
        <v>2083</v>
      </c>
      <c r="D729">
        <f t="shared" si="929"/>
        <v>208306</v>
      </c>
      <c r="E729">
        <f t="shared" ref="E729:F729" si="938">E717+1</f>
        <v>102</v>
      </c>
      <c r="F729">
        <f t="shared" si="938"/>
        <v>100</v>
      </c>
      <c r="G729" s="11">
        <f>G728*IF($B729="January",(1+IF(C729&gt;Personal!$L$18+1,Calculations!$B$14,Calculations!$B$13)),1)</f>
        <v>6253.3353204347186</v>
      </c>
      <c r="H729" s="11">
        <f>IF(AND(Career!$F$15="Yes",$E729=62,$E728=61),G729,H728*IF($B729="January",(1+IF(C729&gt;Personal!$L$18+1,Calculations!$C$14,Calculations!$C$13)),1))</f>
        <v>4224.7283750431288</v>
      </c>
      <c r="I729" s="11">
        <f>H729*(1-'Retiree Assumptions'!$F$8)</f>
        <v>3717.7609700379535</v>
      </c>
      <c r="J729" s="11"/>
      <c r="K729">
        <f>IF(OR(AND(L730=0,L729&gt;0,S729=0,S728&gt;0),AND(L729=0,L728&gt;0,S729&gt;0,S728&gt;0),AND(L718=0,L717&gt;0,S717=0),AND(B729="February",C729&gt;=Personal!$G$28,C729&lt;=Personal!$G$28+5,L728&gt;0),AND(B729="February",MOD(C729-Personal!$G$28,5)=0,L728&gt;0)),K728+1,K728)</f>
        <v>10</v>
      </c>
      <c r="L729">
        <f>IF(AND(C729&gt;=Personal!$G$28,MAX(L$5:L728)&lt;$AO$8,OR(S728&gt;0,S729&gt;0)),L728+1,0)</f>
        <v>0</v>
      </c>
      <c r="M729" t="str">
        <f>IF(AND(C729&gt;=Personal!$G$28,MAX(L$5:L728)&lt;$AO$8,OR(S728&gt;0,S729&gt;0)),L728+1,"")</f>
        <v/>
      </c>
      <c r="N729">
        <f t="shared" si="909"/>
        <v>2083</v>
      </c>
      <c r="O729">
        <f t="shared" si="910"/>
        <v>100</v>
      </c>
      <c r="P729" s="11">
        <f t="shared" si="918"/>
        <v>44613.131640455438</v>
      </c>
      <c r="Q729" s="11">
        <f>$AD729*I729/(Calculations!$C$18^(A729-1+Calculations!$B$1/30))</f>
        <v>23.57363022654307</v>
      </c>
      <c r="R729" s="11">
        <f>IF(Q729=0,0,SUM(Q729:Q$1071)*I729/Q729)</f>
        <v>102513.33844649125</v>
      </c>
      <c r="S729" s="11">
        <f>IF(S728&gt;0,MAX((S728+I729/2)*(Calculations!$C$18-1)+S728-I729,0),IF(AND(Personal!$G$28=Valuation!C729,Personal!$G$28&gt;Valuation!C728),Personal!$G$26,0))</f>
        <v>0</v>
      </c>
      <c r="T729">
        <f t="shared" si="901"/>
        <v>2</v>
      </c>
      <c r="U729" s="11"/>
      <c r="V729" s="121">
        <f>VLOOKUP(E729,Rates2,5)*VLOOKUP(E729,Mort_Imp_Retirees,C729-'Mort Imp Cume'!$C$4+2)</f>
        <v>4.2043462936489362E-2</v>
      </c>
      <c r="W729" s="15">
        <f t="shared" si="911"/>
        <v>0.95795653706351058</v>
      </c>
      <c r="X729" s="121">
        <f>VLOOKUP(F729,Rates2,6)*VLOOKUP(F729,Mort_Imp_Survivors,C729-'Mort Imp Cume'!$C$4+2)</f>
        <v>2.289950465862552E-2</v>
      </c>
      <c r="Y729" s="15">
        <f t="shared" si="912"/>
        <v>0.97710049534137444</v>
      </c>
      <c r="Z729" s="121">
        <f>VLOOKUP(F729,Rates2,7)*VLOOKUP(F729,Mort_Imp_Survivors,C729-'Mort Imp Cume'!$C$4+2)</f>
        <v>2.8017733616317802E-2</v>
      </c>
      <c r="AA729" s="15">
        <f t="shared" si="913"/>
        <v>0.97198226638368224</v>
      </c>
      <c r="AB729" s="68">
        <f>PRODUCT(W$4:W728)</f>
        <v>6.6745840412896053E-3</v>
      </c>
      <c r="AC729" s="15">
        <f>PRODUCT(Y$4:Y728)</f>
        <v>0.10314730741238404</v>
      </c>
      <c r="AD729" s="15">
        <f>PRODUCT(AA$4:AA728)</f>
        <v>5.126971607391554E-2</v>
      </c>
      <c r="AE729" s="15">
        <f t="shared" si="902"/>
        <v>6.8846537195669155E-4</v>
      </c>
      <c r="AF729" s="15">
        <f t="shared" si="903"/>
        <v>5.9861186693329132E-3</v>
      </c>
      <c r="AG729" s="15">
        <f t="shared" si="904"/>
        <v>2.8282631461615389E-5</v>
      </c>
      <c r="AH729" s="15">
        <f t="shared" si="905"/>
        <v>6.8073188318609257E-2</v>
      </c>
      <c r="AI729" s="15">
        <f t="shared" si="914"/>
        <v>0.92525222764010118</v>
      </c>
      <c r="AJ729" s="15">
        <f t="shared" si="915"/>
        <v>2.8062262675644293E-4</v>
      </c>
      <c r="AK729" s="15">
        <f t="shared" si="906"/>
        <v>1.9230219727166555E-3</v>
      </c>
      <c r="AL729">
        <f>IF(AL728&gt;0,AL728+1,IF(AND(B729="January",C729&gt;=Personal!$G$28,F729&lt;=100,AL728=0),1,0))</f>
        <v>402</v>
      </c>
      <c r="AM729">
        <f t="shared" si="916"/>
        <v>1</v>
      </c>
    </row>
    <row r="730" spans="1:39" x14ac:dyDescent="0.2">
      <c r="A730">
        <f t="shared" si="907"/>
        <v>726</v>
      </c>
      <c r="B730" t="str">
        <f t="shared" si="927"/>
        <v>July</v>
      </c>
      <c r="C730">
        <f t="shared" si="899"/>
        <v>2083</v>
      </c>
      <c r="D730">
        <f t="shared" si="929"/>
        <v>208307</v>
      </c>
      <c r="E730">
        <f t="shared" ref="E730:F730" si="939">E718+1</f>
        <v>102</v>
      </c>
      <c r="F730">
        <f t="shared" si="939"/>
        <v>100</v>
      </c>
      <c r="G730" s="11">
        <f>G729*IF($B730="January",(1+IF(C730&gt;Personal!$L$18+1,Calculations!$B$14,Calculations!$B$13)),1)</f>
        <v>6253.3353204347186</v>
      </c>
      <c r="H730" s="11">
        <f>IF(AND(Career!$F$15="Yes",$E730=62,$E729=61),G730,H729*IF($B730="January",(1+IF(C730&gt;Personal!$L$18+1,Calculations!$C$14,Calculations!$C$13)),1))</f>
        <v>4224.7283750431288</v>
      </c>
      <c r="I730" s="11">
        <f>H730*(1-'Retiree Assumptions'!$F$8)</f>
        <v>3717.7609700379535</v>
      </c>
      <c r="J730" s="11"/>
      <c r="K730">
        <f>IF(OR(AND(L731=0,L730&gt;0,S730=0,S729&gt;0),AND(L730=0,L729&gt;0,S730&gt;0,S729&gt;0),AND(L719=0,L718&gt;0,S718=0),AND(B730="February",C730&gt;=Personal!$G$28,C730&lt;=Personal!$G$28+5,L729&gt;0),AND(B730="February",MOD(C730-Personal!$G$28,5)=0,L729&gt;0)),K729+1,K729)</f>
        <v>10</v>
      </c>
      <c r="L730">
        <f>IF(AND(C730&gt;=Personal!$G$28,MAX(L$5:L729)&lt;$AO$8,OR(S729&gt;0,S730&gt;0)),L729+1,0)</f>
        <v>0</v>
      </c>
      <c r="M730" t="str">
        <f>IF(AND(C730&gt;=Personal!$G$28,MAX(L$5:L729)&lt;$AO$8,OR(S729&gt;0,S730&gt;0)),L729+1,"")</f>
        <v/>
      </c>
      <c r="N730">
        <f t="shared" si="909"/>
        <v>2083</v>
      </c>
      <c r="O730">
        <f t="shared" si="910"/>
        <v>100</v>
      </c>
      <c r="P730" s="11">
        <f t="shared" si="918"/>
        <v>44613.131640455438</v>
      </c>
      <c r="Q730" s="11">
        <f>$AD730*I730/(Calculations!$C$18^(A730-1+Calculations!$B$1/30))</f>
        <v>22.84718963381879</v>
      </c>
      <c r="R730" s="11">
        <f>IF(Q730=0,0,SUM(Q730:Q$1071)*I730/Q730)</f>
        <v>101936.84425853043</v>
      </c>
      <c r="S730" s="11">
        <f>IF(S729&gt;0,MAX((S729+I730/2)*(Calculations!$C$18-1)+S729-I730,0),IF(AND(Personal!$G$28=Valuation!C730,Personal!$G$28&gt;Valuation!C729),Personal!$G$26,0))</f>
        <v>0</v>
      </c>
      <c r="T730">
        <f t="shared" si="901"/>
        <v>2</v>
      </c>
      <c r="U730" s="11"/>
      <c r="V730" s="121">
        <f>VLOOKUP(E730,Rates2,5)*VLOOKUP(E730,Mort_Imp_Retirees,C730-'Mort Imp Cume'!$C$4+2)</f>
        <v>4.2043462936489362E-2</v>
      </c>
      <c r="W730" s="15">
        <f t="shared" si="911"/>
        <v>0.95795653706351058</v>
      </c>
      <c r="X730" s="121">
        <f>VLOOKUP(F730,Rates2,6)*VLOOKUP(F730,Mort_Imp_Survivors,C730-'Mort Imp Cume'!$C$4+2)</f>
        <v>2.289950465862552E-2</v>
      </c>
      <c r="Y730" s="15">
        <f t="shared" si="912"/>
        <v>0.97710049534137444</v>
      </c>
      <c r="Z730" s="121">
        <f>VLOOKUP(F730,Rates2,7)*VLOOKUP(F730,Mort_Imp_Survivors,C730-'Mort Imp Cume'!$C$4+2)</f>
        <v>2.8017733616317802E-2</v>
      </c>
      <c r="AA730" s="15">
        <f t="shared" si="913"/>
        <v>0.97198226638368224</v>
      </c>
      <c r="AB730" s="68">
        <f>PRODUCT(W$4:W729)</f>
        <v>6.3939614145331622E-3</v>
      </c>
      <c r="AC730" s="15">
        <f>PRODUCT(Y$4:Y729)</f>
        <v>0.10078528516576947</v>
      </c>
      <c r="AD730" s="15">
        <f>PRODUCT(AA$4:AA729)</f>
        <v>4.9833254826372332E-2</v>
      </c>
      <c r="AE730" s="15">
        <f t="shared" si="902"/>
        <v>6.4441722450265149E-4</v>
      </c>
      <c r="AF730" s="15">
        <f t="shared" si="903"/>
        <v>5.749544190030511E-3</v>
      </c>
      <c r="AG730" s="15">
        <f t="shared" si="904"/>
        <v>2.6473103238766913E-5</v>
      </c>
      <c r="AH730" s="15">
        <f t="shared" si="905"/>
        <v>6.6194214493346643E-2</v>
      </c>
      <c r="AI730" s="15">
        <f t="shared" si="914"/>
        <v>0.9274118240921202</v>
      </c>
      <c r="AJ730" s="15">
        <f t="shared" si="915"/>
        <v>2.688242797492681E-4</v>
      </c>
      <c r="AK730" s="15">
        <f t="shared" si="906"/>
        <v>1.8693687038505863E-3</v>
      </c>
      <c r="AL730">
        <f>IF(AL729&gt;0,AL729+1,IF(AND(B730="January",C730&gt;=Personal!$G$28,F730&lt;=100,AL729=0),1,0))</f>
        <v>403</v>
      </c>
      <c r="AM730">
        <f t="shared" si="916"/>
        <v>1</v>
      </c>
    </row>
    <row r="731" spans="1:39" x14ac:dyDescent="0.2">
      <c r="A731">
        <f t="shared" si="907"/>
        <v>727</v>
      </c>
      <c r="B731" t="str">
        <f t="shared" si="927"/>
        <v>August</v>
      </c>
      <c r="C731">
        <f t="shared" si="899"/>
        <v>2083</v>
      </c>
      <c r="D731">
        <f t="shared" si="929"/>
        <v>208308</v>
      </c>
      <c r="E731">
        <f t="shared" ref="E731:F731" si="940">E719+1</f>
        <v>102</v>
      </c>
      <c r="F731">
        <f t="shared" si="940"/>
        <v>100</v>
      </c>
      <c r="G731" s="11">
        <f>G730*IF($B731="January",(1+IF(C731&gt;Personal!$L$18+1,Calculations!$B$14,Calculations!$B$13)),1)</f>
        <v>6253.3353204347186</v>
      </c>
      <c r="H731" s="11">
        <f>IF(AND(Career!$F$15="Yes",$E731=62,$E730=61),G731,H730*IF($B731="January",(1+IF(C731&gt;Personal!$L$18+1,Calculations!$C$14,Calculations!$C$13)),1))</f>
        <v>4224.7283750431288</v>
      </c>
      <c r="I731" s="11">
        <f>H731*(1-'Retiree Assumptions'!$F$8)</f>
        <v>3717.7609700379535</v>
      </c>
      <c r="J731" s="11"/>
      <c r="K731">
        <f>IF(OR(AND(L732=0,L731&gt;0,S731=0,S730&gt;0),AND(L731=0,L730&gt;0,S731&gt;0,S730&gt;0),AND(L720=0,L719&gt;0,S719=0),AND(B731="February",C731&gt;=Personal!$G$28,C731&lt;=Personal!$G$28+5,L730&gt;0),AND(B731="February",MOD(C731-Personal!$G$28,5)=0,L730&gt;0)),K730+1,K730)</f>
        <v>10</v>
      </c>
      <c r="L731">
        <f>IF(AND(C731&gt;=Personal!$G$28,MAX(L$5:L730)&lt;$AO$8,OR(S730&gt;0,S731&gt;0)),L730+1,0)</f>
        <v>0</v>
      </c>
      <c r="M731" t="str">
        <f>IF(AND(C731&gt;=Personal!$G$28,MAX(L$5:L730)&lt;$AO$8,OR(S730&gt;0,S731&gt;0)),L730+1,"")</f>
        <v/>
      </c>
      <c r="N731">
        <f t="shared" si="909"/>
        <v>2083</v>
      </c>
      <c r="O731">
        <f t="shared" si="910"/>
        <v>100</v>
      </c>
      <c r="P731" s="11">
        <f t="shared" si="918"/>
        <v>44613.131640455438</v>
      </c>
      <c r="Q731" s="11">
        <f>$AD731*I731/(Calculations!$C$18^(A731-1+Calculations!$B$1/30))</f>
        <v>22.143134898923204</v>
      </c>
      <c r="R731" s="11">
        <f>IF(Q731=0,0,SUM(Q731:Q$1071)*I731/Q731)</f>
        <v>101342.02007960285</v>
      </c>
      <c r="S731" s="11">
        <f>IF(S730&gt;0,MAX((S730+I731/2)*(Calculations!$C$18-1)+S730-I731,0),IF(AND(Personal!$G$28=Valuation!C731,Personal!$G$28&gt;Valuation!C730),Personal!$G$26,0))</f>
        <v>0</v>
      </c>
      <c r="T731">
        <f t="shared" si="901"/>
        <v>2</v>
      </c>
      <c r="U731" s="11"/>
      <c r="V731" s="121">
        <f>VLOOKUP(E731,Rates2,5)*VLOOKUP(E731,Mort_Imp_Retirees,C731-'Mort Imp Cume'!$C$4+2)</f>
        <v>4.2043462936489362E-2</v>
      </c>
      <c r="W731" s="15">
        <f t="shared" si="911"/>
        <v>0.95795653706351058</v>
      </c>
      <c r="X731" s="121">
        <f>VLOOKUP(F731,Rates2,6)*VLOOKUP(F731,Mort_Imp_Survivors,C731-'Mort Imp Cume'!$C$4+2)</f>
        <v>2.289950465862552E-2</v>
      </c>
      <c r="Y731" s="15">
        <f t="shared" si="912"/>
        <v>0.97710049534137444</v>
      </c>
      <c r="Z731" s="121">
        <f>VLOOKUP(F731,Rates2,7)*VLOOKUP(F731,Mort_Imp_Survivors,C731-'Mort Imp Cume'!$C$4+2)</f>
        <v>2.8017733616317802E-2</v>
      </c>
      <c r="AA731" s="15">
        <f t="shared" si="913"/>
        <v>0.97198226638368224</v>
      </c>
      <c r="AB731" s="68">
        <f>PRODUCT(W$4:W730)</f>
        <v>6.1251371347838934E-3</v>
      </c>
      <c r="AC731" s="15">
        <f>PRODUCT(Y$4:Y730)</f>
        <v>9.8477352058595022E-2</v>
      </c>
      <c r="AD731" s="15">
        <f>PRODUCT(AA$4:AA730)</f>
        <v>4.843703996741295E-2</v>
      </c>
      <c r="AE731" s="15">
        <f t="shared" si="902"/>
        <v>6.0318728602928742E-4</v>
      </c>
      <c r="AF731" s="15">
        <f t="shared" si="903"/>
        <v>5.5219498487546065E-3</v>
      </c>
      <c r="AG731" s="15">
        <f t="shared" si="904"/>
        <v>2.4779348981071889E-5</v>
      </c>
      <c r="AH731" s="15">
        <f t="shared" si="905"/>
        <v>6.4366075727969416E-2</v>
      </c>
      <c r="AI731" s="15">
        <f t="shared" si="914"/>
        <v>0.92950878713724672</v>
      </c>
      <c r="AJ731" s="15">
        <f t="shared" si="915"/>
        <v>2.5752197610720128E-4</v>
      </c>
      <c r="AK731" s="15">
        <f t="shared" si="906"/>
        <v>1.8172042537404375E-3</v>
      </c>
      <c r="AL731">
        <f>IF(AL730&gt;0,AL730+1,IF(AND(B731="January",C731&gt;=Personal!$G$28,F731&lt;=100,AL730=0),1,0))</f>
        <v>404</v>
      </c>
      <c r="AM731">
        <f t="shared" si="916"/>
        <v>1</v>
      </c>
    </row>
    <row r="732" spans="1:39" x14ac:dyDescent="0.2">
      <c r="A732">
        <f t="shared" si="907"/>
        <v>728</v>
      </c>
      <c r="B732" t="str">
        <f t="shared" si="927"/>
        <v>September</v>
      </c>
      <c r="C732">
        <f t="shared" si="899"/>
        <v>2083</v>
      </c>
      <c r="D732">
        <f t="shared" si="929"/>
        <v>208309</v>
      </c>
      <c r="E732">
        <f t="shared" ref="E732:F732" si="941">E720+1</f>
        <v>102</v>
      </c>
      <c r="F732">
        <f t="shared" si="941"/>
        <v>100</v>
      </c>
      <c r="G732" s="11">
        <f>G731*IF($B732="January",(1+IF(C732&gt;Personal!$L$18+1,Calculations!$B$14,Calculations!$B$13)),1)</f>
        <v>6253.3353204347186</v>
      </c>
      <c r="H732" s="11">
        <f>IF(AND(Career!$F$15="Yes",$E732=62,$E731=61),G732,H731*IF($B732="January",(1+IF(C732&gt;Personal!$L$18+1,Calculations!$C$14,Calculations!$C$13)),1))</f>
        <v>4224.7283750431288</v>
      </c>
      <c r="I732" s="11">
        <f>H732*(1-'Retiree Assumptions'!$F$8)</f>
        <v>3717.7609700379535</v>
      </c>
      <c r="J732" s="11"/>
      <c r="K732">
        <f>IF(OR(AND(L733=0,L732&gt;0,S732=0,S731&gt;0),AND(L732=0,L731&gt;0,S732&gt;0,S731&gt;0),AND(L721=0,L720&gt;0,S720=0),AND(B732="February",C732&gt;=Personal!$G$28,C732&lt;=Personal!$G$28+5,L731&gt;0),AND(B732="February",MOD(C732-Personal!$G$28,5)=0,L731&gt;0)),K731+1,K731)</f>
        <v>10</v>
      </c>
      <c r="L732">
        <f>IF(AND(C732&gt;=Personal!$G$28,MAX(L$5:L731)&lt;$AO$8,OR(S731&gt;0,S732&gt;0)),L731+1,0)</f>
        <v>0</v>
      </c>
      <c r="M732" t="str">
        <f>IF(AND(C732&gt;=Personal!$G$28,MAX(L$5:L731)&lt;$AO$8,OR(S731&gt;0,S732&gt;0)),L731+1,"")</f>
        <v/>
      </c>
      <c r="N732">
        <f t="shared" si="909"/>
        <v>2083</v>
      </c>
      <c r="O732">
        <f t="shared" si="910"/>
        <v>100</v>
      </c>
      <c r="P732" s="11">
        <f t="shared" si="918"/>
        <v>44613.131640455438</v>
      </c>
      <c r="Q732" s="11">
        <f>$AD732*I732/(Calculations!$C$18^(A732-1+Calculations!$B$1/30))</f>
        <v>21.46077618343628</v>
      </c>
      <c r="R732" s="11">
        <f>IF(Q732=0,0,SUM(Q732:Q$1071)*I732/Q732)</f>
        <v>100728.2830962546</v>
      </c>
      <c r="S732" s="11">
        <f>IF(S731&gt;0,MAX((S731+I732/2)*(Calculations!$C$18-1)+S731-I732,0),IF(AND(Personal!$G$28=Valuation!C732,Personal!$G$28&gt;Valuation!C731),Personal!$G$26,0))</f>
        <v>0</v>
      </c>
      <c r="T732">
        <f t="shared" si="901"/>
        <v>2</v>
      </c>
      <c r="U732" s="11"/>
      <c r="V732" s="121">
        <f>VLOOKUP(E732,Rates2,5)*VLOOKUP(E732,Mort_Imp_Retirees,C732-'Mort Imp Cume'!$C$4+2)</f>
        <v>4.2043462936489362E-2</v>
      </c>
      <c r="W732" s="15">
        <f t="shared" si="911"/>
        <v>0.95795653706351058</v>
      </c>
      <c r="X732" s="121">
        <f>VLOOKUP(F732,Rates2,6)*VLOOKUP(F732,Mort_Imp_Survivors,C732-'Mort Imp Cume'!$C$4+2)</f>
        <v>2.289950465862552E-2</v>
      </c>
      <c r="Y732" s="15">
        <f t="shared" si="912"/>
        <v>0.97710049534137444</v>
      </c>
      <c r="Z732" s="121">
        <f>VLOOKUP(F732,Rates2,7)*VLOOKUP(F732,Mort_Imp_Survivors,C732-'Mort Imp Cume'!$C$4+2)</f>
        <v>2.8017733616317802E-2</v>
      </c>
      <c r="AA732" s="15">
        <f t="shared" si="913"/>
        <v>0.97198226638368224</v>
      </c>
      <c r="AB732" s="68">
        <f>PRODUCT(W$4:W731)</f>
        <v>5.8676151586766921E-3</v>
      </c>
      <c r="AC732" s="15">
        <f>PRODUCT(Y$4:Y731)</f>
        <v>9.6222269476360117E-2</v>
      </c>
      <c r="AD732" s="15">
        <f>PRODUCT(AA$4:AA731)</f>
        <v>4.7079943884443039E-2</v>
      </c>
      <c r="AE732" s="15">
        <f t="shared" si="902"/>
        <v>5.6459524698176423E-4</v>
      </c>
      <c r="AF732" s="15">
        <f t="shared" si="903"/>
        <v>5.3030199116949278E-3</v>
      </c>
      <c r="AG732" s="15">
        <f t="shared" si="904"/>
        <v>2.3193961447881582E-5</v>
      </c>
      <c r="AH732" s="15">
        <f t="shared" si="905"/>
        <v>6.2587463513276501E-2</v>
      </c>
      <c r="AI732" s="15">
        <f t="shared" si="914"/>
        <v>0.93154492132804689</v>
      </c>
      <c r="AJ732" s="15">
        <f t="shared" si="915"/>
        <v>2.4669486044940665E-4</v>
      </c>
      <c r="AK732" s="15">
        <f t="shared" si="906"/>
        <v>1.7664878319244876E-3</v>
      </c>
      <c r="AL732">
        <f>IF(AL731&gt;0,AL731+1,IF(AND(B732="January",C732&gt;=Personal!$G$28,F732&lt;=100,AL731=0),1,0))</f>
        <v>405</v>
      </c>
      <c r="AM732">
        <f t="shared" si="916"/>
        <v>1</v>
      </c>
    </row>
    <row r="733" spans="1:39" x14ac:dyDescent="0.2">
      <c r="A733">
        <f t="shared" si="907"/>
        <v>729</v>
      </c>
      <c r="B733" t="str">
        <f t="shared" si="927"/>
        <v>October</v>
      </c>
      <c r="C733">
        <f t="shared" si="899"/>
        <v>2083</v>
      </c>
      <c r="D733">
        <f t="shared" si="929"/>
        <v>208310</v>
      </c>
      <c r="E733">
        <f t="shared" ref="E733:F733" si="942">E721+1</f>
        <v>102</v>
      </c>
      <c r="F733">
        <f t="shared" si="942"/>
        <v>100</v>
      </c>
      <c r="G733" s="11">
        <f>G732*IF($B733="January",(1+IF(C733&gt;Personal!$L$18+1,Calculations!$B$14,Calculations!$B$13)),1)</f>
        <v>6253.3353204347186</v>
      </c>
      <c r="H733" s="11">
        <f>IF(AND(Career!$F$15="Yes",$E733=62,$E732=61),G733,H732*IF($B733="January",(1+IF(C733&gt;Personal!$L$18+1,Calculations!$C$14,Calculations!$C$13)),1))</f>
        <v>4224.7283750431288</v>
      </c>
      <c r="I733" s="11">
        <f>H733*(1-'Retiree Assumptions'!$F$8)</f>
        <v>3717.7609700379535</v>
      </c>
      <c r="J733" s="11"/>
      <c r="K733">
        <f>IF(OR(AND(L734=0,L733&gt;0,S733=0,S732&gt;0),AND(L733=0,L732&gt;0,S733&gt;0,S732&gt;0),AND(L722=0,L721&gt;0,S721=0),AND(B733="February",C733&gt;=Personal!$G$28,C733&lt;=Personal!$G$28+5,L732&gt;0),AND(B733="February",MOD(C733-Personal!$G$28,5)=0,L732&gt;0)),K732+1,K732)</f>
        <v>10</v>
      </c>
      <c r="L733">
        <f>IF(AND(C733&gt;=Personal!$G$28,MAX(L$5:L732)&lt;$AO$8,OR(S732&gt;0,S733&gt;0)),L732+1,0)</f>
        <v>0</v>
      </c>
      <c r="M733" t="str">
        <f>IF(AND(C733&gt;=Personal!$G$28,MAX(L$5:L732)&lt;$AO$8,OR(S732&gt;0,S733&gt;0)),L732+1,"")</f>
        <v/>
      </c>
      <c r="N733">
        <f t="shared" si="909"/>
        <v>2083</v>
      </c>
      <c r="O733">
        <f t="shared" si="910"/>
        <v>100</v>
      </c>
      <c r="P733" s="11">
        <f t="shared" si="918"/>
        <v>44613.131640455438</v>
      </c>
      <c r="Q733" s="11">
        <f>$AD733*I733/(Calculations!$C$18^(A733-1+Calculations!$B$1/30))</f>
        <v>20.799444906870111</v>
      </c>
      <c r="R733" s="11">
        <f>IF(Q733=0,0,SUM(Q733:Q$1071)*I733/Q733)</f>
        <v>100095.03196411574</v>
      </c>
      <c r="S733" s="11">
        <f>IF(S732&gt;0,MAX((S732+I733/2)*(Calculations!$C$18-1)+S732-I733,0),IF(AND(Personal!$G$28=Valuation!C733,Personal!$G$28&gt;Valuation!C732),Personal!$G$26,0))</f>
        <v>0</v>
      </c>
      <c r="T733">
        <f t="shared" si="901"/>
        <v>2</v>
      </c>
      <c r="U733" s="11"/>
      <c r="V733" s="121">
        <f>VLOOKUP(E733,Rates2,5)*VLOOKUP(E733,Mort_Imp_Retirees,C733-'Mort Imp Cume'!$C$4+2)</f>
        <v>4.2043462936489362E-2</v>
      </c>
      <c r="W733" s="15">
        <f t="shared" si="911"/>
        <v>0.95795653706351058</v>
      </c>
      <c r="X733" s="121">
        <f>VLOOKUP(F733,Rates2,6)*VLOOKUP(F733,Mort_Imp_Survivors,C733-'Mort Imp Cume'!$C$4+2)</f>
        <v>2.289950465862552E-2</v>
      </c>
      <c r="Y733" s="15">
        <f t="shared" si="912"/>
        <v>0.97710049534137444</v>
      </c>
      <c r="Z733" s="121">
        <f>VLOOKUP(F733,Rates2,7)*VLOOKUP(F733,Mort_Imp_Survivors,C733-'Mort Imp Cume'!$C$4+2)</f>
        <v>2.8017733616317802E-2</v>
      </c>
      <c r="AA733" s="15">
        <f t="shared" si="913"/>
        <v>0.97198226638368224</v>
      </c>
      <c r="AB733" s="68">
        <f>PRODUCT(W$4:W732)</f>
        <v>5.6209202982272855E-3</v>
      </c>
      <c r="AC733" s="15">
        <f>PRODUCT(Y$4:Y732)</f>
        <v>9.4018827168222685E-2</v>
      </c>
      <c r="AD733" s="15">
        <f>PRODUCT(AA$4:AA732)</f>
        <v>4.5760870558017523E-2</v>
      </c>
      <c r="AE733" s="15">
        <f t="shared" si="902"/>
        <v>5.2847233404538585E-4</v>
      </c>
      <c r="AF733" s="15">
        <f t="shared" si="903"/>
        <v>5.0924479641818992E-3</v>
      </c>
      <c r="AG733" s="15">
        <f t="shared" si="904"/>
        <v>2.17100073152344E-5</v>
      </c>
      <c r="AH733" s="15">
        <f t="shared" si="905"/>
        <v>6.0857098594288395E-2</v>
      </c>
      <c r="AI733" s="15">
        <f t="shared" si="914"/>
        <v>0.93352198110748441</v>
      </c>
      <c r="AJ733" s="15">
        <f t="shared" si="915"/>
        <v>2.363229542274796E-4</v>
      </c>
      <c r="AK733" s="15">
        <f t="shared" si="906"/>
        <v>1.7171797317521878E-3</v>
      </c>
      <c r="AL733">
        <f>IF(AL732&gt;0,AL732+1,IF(AND(B733="January",C733&gt;=Personal!$G$28,F733&lt;=100,AL732=0),1,0))</f>
        <v>406</v>
      </c>
      <c r="AM733">
        <f t="shared" si="916"/>
        <v>1</v>
      </c>
    </row>
    <row r="734" spans="1:39" x14ac:dyDescent="0.2">
      <c r="A734">
        <f t="shared" si="907"/>
        <v>730</v>
      </c>
      <c r="B734" t="str">
        <f t="shared" si="927"/>
        <v>November</v>
      </c>
      <c r="C734">
        <f t="shared" si="899"/>
        <v>2083</v>
      </c>
      <c r="D734">
        <f t="shared" si="929"/>
        <v>208311</v>
      </c>
      <c r="E734">
        <f t="shared" ref="E734:F734" si="943">E722+1</f>
        <v>102</v>
      </c>
      <c r="F734">
        <f t="shared" si="943"/>
        <v>100</v>
      </c>
      <c r="G734" s="11">
        <f>G733*IF($B734="January",(1+IF(C734&gt;Personal!$L$18+1,Calculations!$B$14,Calculations!$B$13)),1)</f>
        <v>6253.3353204347186</v>
      </c>
      <c r="H734" s="11">
        <f>IF(AND(Career!$F$15="Yes",$E734=62,$E733=61),G734,H733*IF($B734="January",(1+IF(C734&gt;Personal!$L$18+1,Calculations!$C$14,Calculations!$C$13)),1))</f>
        <v>4224.7283750431288</v>
      </c>
      <c r="I734" s="11">
        <f>H734*(1-'Retiree Assumptions'!$F$8)</f>
        <v>3717.7609700379535</v>
      </c>
      <c r="J734" s="11"/>
      <c r="K734">
        <f>IF(OR(AND(L735=0,L734&gt;0,S734=0,S733&gt;0),AND(L734=0,L733&gt;0,S734&gt;0,S733&gt;0),AND(L723=0,L722&gt;0,S722=0),AND(B734="February",C734&gt;=Personal!$G$28,C734&lt;=Personal!$G$28+5,L733&gt;0),AND(B734="February",MOD(C734-Personal!$G$28,5)=0,L733&gt;0)),K733+1,K733)</f>
        <v>10</v>
      </c>
      <c r="L734">
        <f>IF(AND(C734&gt;=Personal!$G$28,MAX(L$5:L733)&lt;$AO$8,OR(S733&gt;0,S734&gt;0)),L733+1,0)</f>
        <v>0</v>
      </c>
      <c r="M734" t="str">
        <f>IF(AND(C734&gt;=Personal!$G$28,MAX(L$5:L733)&lt;$AO$8,OR(S733&gt;0,S734&gt;0)),L733+1,"")</f>
        <v/>
      </c>
      <c r="N734">
        <f t="shared" si="909"/>
        <v>2083</v>
      </c>
      <c r="O734">
        <f t="shared" si="910"/>
        <v>100</v>
      </c>
      <c r="P734" s="11">
        <f t="shared" si="918"/>
        <v>44613.131640455438</v>
      </c>
      <c r="Q734" s="11">
        <f>$AD734*I734/(Calculations!$C$18^(A734-1+Calculations!$B$1/30))</f>
        <v>20.158493091588387</v>
      </c>
      <c r="R734" s="11">
        <f>IF(Q734=0,0,SUM(Q734:Q$1071)*I734/Q734)</f>
        <v>99441.646218698603</v>
      </c>
      <c r="S734" s="11">
        <f>IF(S733&gt;0,MAX((S733+I734/2)*(Calculations!$C$18-1)+S733-I734,0),IF(AND(Personal!$G$28=Valuation!C734,Personal!$G$28&gt;Valuation!C733),Personal!$G$26,0))</f>
        <v>0</v>
      </c>
      <c r="T734">
        <f t="shared" si="901"/>
        <v>2</v>
      </c>
      <c r="U734" s="11"/>
      <c r="V734" s="121">
        <f>VLOOKUP(E734,Rates2,5)*VLOOKUP(E734,Mort_Imp_Retirees,C734-'Mort Imp Cume'!$C$4+2)</f>
        <v>4.2043462936489362E-2</v>
      </c>
      <c r="W734" s="15">
        <f t="shared" si="911"/>
        <v>0.95795653706351058</v>
      </c>
      <c r="X734" s="121">
        <f>VLOOKUP(F734,Rates2,6)*VLOOKUP(F734,Mort_Imp_Survivors,C734-'Mort Imp Cume'!$C$4+2)</f>
        <v>2.289950465862552E-2</v>
      </c>
      <c r="Y734" s="15">
        <f t="shared" si="912"/>
        <v>0.97710049534137444</v>
      </c>
      <c r="Z734" s="121">
        <f>VLOOKUP(F734,Rates2,7)*VLOOKUP(F734,Mort_Imp_Survivors,C734-'Mort Imp Cume'!$C$4+2)</f>
        <v>2.8017733616317802E-2</v>
      </c>
      <c r="AA734" s="15">
        <f t="shared" si="913"/>
        <v>0.97198226638368224</v>
      </c>
      <c r="AB734" s="68">
        <f>PRODUCT(W$4:W733)</f>
        <v>5.3845973439998057E-3</v>
      </c>
      <c r="AC734" s="15">
        <f>PRODUCT(Y$4:Y733)</f>
        <v>9.1865842597485453E-2</v>
      </c>
      <c r="AD734" s="15">
        <f>PRODUCT(AA$4:AA733)</f>
        <v>4.4478754676672193E-2</v>
      </c>
      <c r="AE734" s="15">
        <f t="shared" si="902"/>
        <v>4.946605720547244E-4</v>
      </c>
      <c r="AF734" s="15">
        <f t="shared" si="903"/>
        <v>4.8899367719450818E-3</v>
      </c>
      <c r="AG734" s="15">
        <f t="shared" si="904"/>
        <v>2.0320996854574823E-5</v>
      </c>
      <c r="AH734" s="15">
        <f t="shared" si="905"/>
        <v>5.9173730624526868E-2</v>
      </c>
      <c r="AI734" s="15">
        <f t="shared" si="914"/>
        <v>0.93544167203147333</v>
      </c>
      <c r="AJ734" s="15">
        <f t="shared" si="915"/>
        <v>2.263871188603749E-4</v>
      </c>
      <c r="AK734" s="15">
        <f t="shared" si="906"/>
        <v>1.669241303795946E-3</v>
      </c>
      <c r="AL734">
        <f>IF(AL733&gt;0,AL733+1,IF(AND(B734="January",C734&gt;=Personal!$G$28,F734&lt;=100,AL733=0),1,0))</f>
        <v>407</v>
      </c>
      <c r="AM734">
        <f t="shared" si="916"/>
        <v>1</v>
      </c>
    </row>
    <row r="735" spans="1:39" x14ac:dyDescent="0.2">
      <c r="A735">
        <f t="shared" si="907"/>
        <v>731</v>
      </c>
      <c r="B735" t="str">
        <f t="shared" si="927"/>
        <v>December</v>
      </c>
      <c r="C735">
        <f t="shared" si="899"/>
        <v>2083</v>
      </c>
      <c r="D735">
        <f t="shared" si="929"/>
        <v>208312</v>
      </c>
      <c r="E735">
        <f t="shared" ref="E735:F735" si="944">E723+1</f>
        <v>102</v>
      </c>
      <c r="F735">
        <f t="shared" si="944"/>
        <v>100</v>
      </c>
      <c r="G735" s="11">
        <f>G734*IF($B735="January",(1+IF(C735&gt;Personal!$L$18+1,Calculations!$B$14,Calculations!$B$13)),1)</f>
        <v>6253.3353204347186</v>
      </c>
      <c r="H735" s="11">
        <f>IF(AND(Career!$F$15="Yes",$E735=62,$E734=61),G735,H734*IF($B735="January",(1+IF(C735&gt;Personal!$L$18+1,Calculations!$C$14,Calculations!$C$13)),1))</f>
        <v>4224.7283750431288</v>
      </c>
      <c r="I735" s="11">
        <f>H735*(1-'Retiree Assumptions'!$F$8)</f>
        <v>3717.7609700379535</v>
      </c>
      <c r="J735" s="11"/>
      <c r="K735">
        <f>IF(OR(AND(L736=0,L735&gt;0,S735=0,S734&gt;0),AND(L735=0,L734&gt;0,S735&gt;0,S734&gt;0),AND(L724=0,L723&gt;0,S723=0),AND(B735="February",C735&gt;=Personal!$G$28,C735&lt;=Personal!$G$28+5,L734&gt;0),AND(B735="February",MOD(C735-Personal!$G$28,5)=0,L734&gt;0)),K734+1,K734)</f>
        <v>10</v>
      </c>
      <c r="L735">
        <f>IF(AND(C735&gt;=Personal!$G$28,MAX(L$5:L734)&lt;$AO$8,OR(S734&gt;0,S735&gt;0)),L734+1,0)</f>
        <v>0</v>
      </c>
      <c r="M735" t="str">
        <f>IF(AND(C735&gt;=Personal!$G$28,MAX(L$5:L734)&lt;$AO$8,OR(S734&gt;0,S735&gt;0)),L734+1,"")</f>
        <v/>
      </c>
      <c r="N735">
        <f t="shared" si="909"/>
        <v>2083</v>
      </c>
      <c r="O735">
        <f t="shared" si="910"/>
        <v>100</v>
      </c>
      <c r="P735" s="11">
        <f t="shared" si="918"/>
        <v>44613.131640455438</v>
      </c>
      <c r="Q735" s="11">
        <f>$AD735*I735/(Calculations!$C$18^(A735-1+Calculations!$B$1/30))</f>
        <v>19.537292727912824</v>
      </c>
      <c r="R735" s="11">
        <f>IF(Q735=0,0,SUM(Q735:Q$1071)*I735/Q735)</f>
        <v>98767.485667461224</v>
      </c>
      <c r="S735" s="11">
        <f>IF(S734&gt;0,MAX((S734+I735/2)*(Calculations!$C$18-1)+S734-I735,0),IF(AND(Personal!$G$28=Valuation!C735,Personal!$G$28&gt;Valuation!C734),Personal!$G$26,0))</f>
        <v>0</v>
      </c>
      <c r="T735">
        <f t="shared" si="901"/>
        <v>2</v>
      </c>
      <c r="U735" s="11"/>
      <c r="V735" s="121">
        <f>VLOOKUP(E735,Rates2,5)*VLOOKUP(E735,Mort_Imp_Retirees,C735-'Mort Imp Cume'!$C$4+2)</f>
        <v>4.2043462936489362E-2</v>
      </c>
      <c r="W735" s="15">
        <f t="shared" si="911"/>
        <v>0.95795653706351058</v>
      </c>
      <c r="X735" s="121">
        <f>VLOOKUP(F735,Rates2,6)*VLOOKUP(F735,Mort_Imp_Survivors,C735-'Mort Imp Cume'!$C$4+2)</f>
        <v>2.289950465862552E-2</v>
      </c>
      <c r="Y735" s="15">
        <f t="shared" si="912"/>
        <v>0.97710049534137444</v>
      </c>
      <c r="Z735" s="121">
        <f>VLOOKUP(F735,Rates2,7)*VLOOKUP(F735,Mort_Imp_Survivors,C735-'Mort Imp Cume'!$C$4+2)</f>
        <v>2.8017733616317802E-2</v>
      </c>
      <c r="AA735" s="15">
        <f t="shared" si="913"/>
        <v>0.97198226638368224</v>
      </c>
      <c r="AB735" s="68">
        <f>PRODUCT(W$4:W734)</f>
        <v>5.1582102251394304E-3</v>
      </c>
      <c r="AC735" s="15">
        <f>PRODUCT(Y$4:Y734)</f>
        <v>8.9762160306955774E-2</v>
      </c>
      <c r="AD735" s="15">
        <f>PRODUCT(AA$4:AA734)</f>
        <v>4.3232560776555642E-2</v>
      </c>
      <c r="AE735" s="15">
        <f t="shared" si="902"/>
        <v>4.6301209312594397E-4</v>
      </c>
      <c r="AF735" s="15">
        <f t="shared" si="903"/>
        <v>4.6951981320134863E-3</v>
      </c>
      <c r="AG735" s="15">
        <f t="shared" si="904"/>
        <v>1.9020855551433576E-5</v>
      </c>
      <c r="AH735" s="15">
        <f t="shared" si="905"/>
        <v>5.7536137799659708E-2</v>
      </c>
      <c r="AI735" s="15">
        <f t="shared" si="914"/>
        <v>0.93730565197520088</v>
      </c>
      <c r="AJ735" s="15">
        <f t="shared" si="915"/>
        <v>2.168690204192701E-4</v>
      </c>
      <c r="AK735" s="15">
        <f t="shared" si="906"/>
        <v>1.6226349297661568E-3</v>
      </c>
      <c r="AL735">
        <f>IF(AL734&gt;0,AL734+1,IF(AND(B735="January",C735&gt;=Personal!$G$28,F735&lt;=100,AL734=0),1,0))</f>
        <v>408</v>
      </c>
      <c r="AM735">
        <f t="shared" si="916"/>
        <v>1</v>
      </c>
    </row>
    <row r="736" spans="1:39" x14ac:dyDescent="0.2">
      <c r="A736">
        <f t="shared" si="907"/>
        <v>732</v>
      </c>
      <c r="B736" t="str">
        <f t="shared" si="927"/>
        <v>January</v>
      </c>
      <c r="C736">
        <f t="shared" si="899"/>
        <v>2084</v>
      </c>
      <c r="D736">
        <f t="shared" si="929"/>
        <v>208401</v>
      </c>
      <c r="E736">
        <f t="shared" ref="E736:F736" si="945">E724+1</f>
        <v>103</v>
      </c>
      <c r="F736">
        <f t="shared" si="945"/>
        <v>101</v>
      </c>
      <c r="G736" s="11">
        <f>G735*IF($B736="January",(1+IF(C736&gt;Personal!$L$18+1,Calculations!$B$14,Calculations!$B$13)),1)</f>
        <v>6409.6687034455863</v>
      </c>
      <c r="H736" s="11">
        <f>IF(AND(Career!$F$15="Yes",$E736=62,$E735=61),G736,H735*IF($B736="January",(1+IF(C736&gt;Personal!$L$18+1,Calculations!$C$14,Calculations!$C$13)),1))</f>
        <v>4288.099300668775</v>
      </c>
      <c r="I736" s="11">
        <f>H736*(1-'Retiree Assumptions'!$F$8)</f>
        <v>3773.5273845885222</v>
      </c>
      <c r="J736" s="11"/>
      <c r="K736">
        <f>IF(OR(AND(L737=0,L736&gt;0,S736=0,S735&gt;0),AND(L736=0,L735&gt;0,S736&gt;0,S735&gt;0),AND(L725=0,L724&gt;0,S724=0),AND(B736="February",C736&gt;=Personal!$G$28,C736&lt;=Personal!$G$28+5,L735&gt;0),AND(B736="February",MOD(C736-Personal!$G$28,5)=0,L735&gt;0)),K735+1,K735)</f>
        <v>10</v>
      </c>
      <c r="L736">
        <f>IF(AND(C736&gt;=Personal!$G$28,MAX(L$5:L735)&lt;$AO$8,OR(S735&gt;0,S736&gt;0)),L735+1,0)</f>
        <v>0</v>
      </c>
      <c r="M736" t="str">
        <f>IF(AND(C736&gt;=Personal!$G$28,MAX(L$5:L735)&lt;$AO$8,OR(S735&gt;0,S736&gt;0)),L735+1,"")</f>
        <v/>
      </c>
      <c r="N736">
        <f t="shared" si="909"/>
        <v>2084</v>
      </c>
      <c r="O736">
        <f t="shared" si="910"/>
        <v>101</v>
      </c>
      <c r="P736" s="11">
        <f t="shared" si="918"/>
        <v>45282.328615062266</v>
      </c>
      <c r="Q736" s="11">
        <f>$AD736*I736/(Calculations!$C$18^(A736-1+Calculations!$B$1/30))</f>
        <v>19.219263686176152</v>
      </c>
      <c r="R736" s="11">
        <f>IF(Q736=0,0,SUM(Q736:Q$1071)*I736/Q736)</f>
        <v>98071.889762542196</v>
      </c>
      <c r="S736" s="11">
        <f>IF(S735&gt;0,MAX((S735+I736/2)*(Calculations!$C$18-1)+S735-I736,0),IF(AND(Personal!$G$28=Valuation!C736,Personal!$G$28&gt;Valuation!C735),Personal!$G$26,0))</f>
        <v>0</v>
      </c>
      <c r="T736">
        <f t="shared" si="901"/>
        <v>2</v>
      </c>
      <c r="U736" s="11"/>
      <c r="V736" s="121">
        <f>VLOOKUP(E736,Rates2,5)*VLOOKUP(E736,Mort_Imp_Retirees,C736-'Mort Imp Cume'!$C$4+2)</f>
        <v>4.5628851105110405E-2</v>
      </c>
      <c r="W736" s="15">
        <f t="shared" si="911"/>
        <v>0.95437114889488961</v>
      </c>
      <c r="X736" s="121">
        <f>VLOOKUP(F736,Rates2,6)*VLOOKUP(F736,Mort_Imp_Survivors,C736-'Mort Imp Cume'!$C$4+2)</f>
        <v>2.5035872233311243E-2</v>
      </c>
      <c r="Y736" s="15">
        <f t="shared" si="912"/>
        <v>0.97496412776668873</v>
      </c>
      <c r="Z736" s="121">
        <f>VLOOKUP(F736,Rates2,7)*VLOOKUP(F736,Mort_Imp_Survivors,C736-'Mort Imp Cume'!$C$4+2)</f>
        <v>3.1177979343169713E-2</v>
      </c>
      <c r="AA736" s="15">
        <f t="shared" si="913"/>
        <v>0.96882202065683032</v>
      </c>
      <c r="AB736" s="68">
        <f>PRODUCT(W$4:W735)</f>
        <v>4.9413412047201602E-3</v>
      </c>
      <c r="AC736" s="15">
        <f>PRODUCT(Y$4:Y735)</f>
        <v>8.770665129883834E-2</v>
      </c>
      <c r="AD736" s="15">
        <f>PRODUCT(AA$4:AA735)</f>
        <v>4.2021282405166838E-2</v>
      </c>
      <c r="AE736" s="15">
        <f t="shared" si="902"/>
        <v>4.3338848999097286E-4</v>
      </c>
      <c r="AF736" s="15">
        <f t="shared" si="903"/>
        <v>4.5079527147291873E-3</v>
      </c>
      <c r="AG736" s="15">
        <f t="shared" si="904"/>
        <v>1.927993403436405E-5</v>
      </c>
      <c r="AH736" s="15">
        <f t="shared" si="905"/>
        <v>5.5943126473028529E-2</v>
      </c>
      <c r="AI736" s="15">
        <f t="shared" si="914"/>
        <v>0.93911553232225131</v>
      </c>
      <c r="AJ736" s="15">
        <f t="shared" si="915"/>
        <v>2.2546772208972306E-4</v>
      </c>
      <c r="AK736" s="15">
        <f t="shared" si="906"/>
        <v>1.7550439004312159E-3</v>
      </c>
      <c r="AL736">
        <f>IF(AL735&gt;0,AL735+1,IF(AND(B736="January",C736&gt;=Personal!$G$28,F736&lt;=100,AL735=0),1,0))</f>
        <v>409</v>
      </c>
      <c r="AM736">
        <f t="shared" si="916"/>
        <v>1</v>
      </c>
    </row>
    <row r="737" spans="1:39" x14ac:dyDescent="0.2">
      <c r="A737">
        <f t="shared" si="907"/>
        <v>733</v>
      </c>
      <c r="B737" t="str">
        <f t="shared" si="927"/>
        <v>February</v>
      </c>
      <c r="C737">
        <f t="shared" si="899"/>
        <v>2084</v>
      </c>
      <c r="D737">
        <f t="shared" si="929"/>
        <v>208402</v>
      </c>
      <c r="E737">
        <f t="shared" ref="E737:F737" si="946">E725+1</f>
        <v>103</v>
      </c>
      <c r="F737">
        <f t="shared" si="946"/>
        <v>101</v>
      </c>
      <c r="G737" s="11">
        <f>G736*IF($B737="January",(1+IF(C737&gt;Personal!$L$18+1,Calculations!$B$14,Calculations!$B$13)),1)</f>
        <v>6409.6687034455863</v>
      </c>
      <c r="H737" s="11">
        <f>IF(AND(Career!$F$15="Yes",$E737=62,$E736=61),G737,H736*IF($B737="January",(1+IF(C737&gt;Personal!$L$18+1,Calculations!$C$14,Calculations!$C$13)),1))</f>
        <v>4288.099300668775</v>
      </c>
      <c r="I737" s="11">
        <f>H737*(1-'Retiree Assumptions'!$F$8)</f>
        <v>3773.5273845885222</v>
      </c>
      <c r="J737" s="11"/>
      <c r="K737">
        <f>IF(OR(AND(L738=0,L737&gt;0,S737=0,S736&gt;0),AND(L737=0,L736&gt;0,S737&gt;0,S736&gt;0),AND(L726=0,L725&gt;0,S725=0),AND(B737="February",C737&gt;=Personal!$G$28,C737&lt;=Personal!$G$28+5,L736&gt;0),AND(B737="February",MOD(C737-Personal!$G$28,5)=0,L736&gt;0)),K736+1,K736)</f>
        <v>10</v>
      </c>
      <c r="L737">
        <f>IF(AND(C737&gt;=Personal!$G$28,MAX(L$5:L736)&lt;$AO$8,OR(S736&gt;0,S737&gt;0)),L736+1,0)</f>
        <v>0</v>
      </c>
      <c r="M737" t="str">
        <f>IF(AND(C737&gt;=Personal!$G$28,MAX(L$5:L736)&lt;$AO$8,OR(S736&gt;0,S737&gt;0)),L736+1,"")</f>
        <v/>
      </c>
      <c r="N737">
        <f t="shared" si="909"/>
        <v>2084</v>
      </c>
      <c r="O737">
        <f t="shared" si="910"/>
        <v>101</v>
      </c>
      <c r="P737" s="11">
        <f t="shared" si="918"/>
        <v>45282.328615062266</v>
      </c>
      <c r="Q737" s="11">
        <f>$AD737*I737/(Calculations!$C$18^(A737-1+Calculations!$B$1/30))</f>
        <v>18.566443692235538</v>
      </c>
      <c r="R737" s="11">
        <f>IF(Q737=0,0,SUM(Q737:Q$1071)*I737/Q737)</f>
        <v>97614.013849857787</v>
      </c>
      <c r="S737" s="11">
        <f>IF(S736&gt;0,MAX((S736+I737/2)*(Calculations!$C$18-1)+S736-I737,0),IF(AND(Personal!$G$28=Valuation!C737,Personal!$G$28&gt;Valuation!C736),Personal!$G$26,0))</f>
        <v>0</v>
      </c>
      <c r="T737">
        <f t="shared" si="901"/>
        <v>2</v>
      </c>
      <c r="U737" s="11"/>
      <c r="V737" s="121">
        <f>VLOOKUP(E737,Rates2,5)*VLOOKUP(E737,Mort_Imp_Retirees,C737-'Mort Imp Cume'!$C$4+2)</f>
        <v>4.5628851105110405E-2</v>
      </c>
      <c r="W737" s="15">
        <f t="shared" si="911"/>
        <v>0.95437114889488961</v>
      </c>
      <c r="X737" s="121">
        <f>VLOOKUP(F737,Rates2,6)*VLOOKUP(F737,Mort_Imp_Survivors,C737-'Mort Imp Cume'!$C$4+2)</f>
        <v>2.5035872233311243E-2</v>
      </c>
      <c r="Y737" s="15">
        <f t="shared" si="912"/>
        <v>0.97496412776668873</v>
      </c>
      <c r="Z737" s="121">
        <f>VLOOKUP(F737,Rates2,7)*VLOOKUP(F737,Mort_Imp_Survivors,C737-'Mort Imp Cume'!$C$4+2)</f>
        <v>3.1177979343169713E-2</v>
      </c>
      <c r="AA737" s="15">
        <f t="shared" si="913"/>
        <v>0.96882202065683032</v>
      </c>
      <c r="AB737" s="68">
        <f>PRODUCT(W$4:W736)</f>
        <v>4.7158734826304371E-3</v>
      </c>
      <c r="AC737" s="15">
        <f>PRODUCT(Y$4:Y736)</f>
        <v>8.5510838782909035E-2</v>
      </c>
      <c r="AD737" s="15">
        <f>PRODUCT(AA$4:AA736)</f>
        <v>4.0711143730365044E-2</v>
      </c>
      <c r="AE737" s="15">
        <f t="shared" si="902"/>
        <v>4.0325829709380706E-4</v>
      </c>
      <c r="AF737" s="15">
        <f t="shared" si="903"/>
        <v>4.31261518553663E-3</v>
      </c>
      <c r="AG737" s="15">
        <f t="shared" si="904"/>
        <v>1.7939547418392499E-5</v>
      </c>
      <c r="AH737" s="15">
        <f t="shared" si="905"/>
        <v>5.4218212765494475E-2</v>
      </c>
      <c r="AI737" s="15">
        <f t="shared" si="914"/>
        <v>0.9410659137518752</v>
      </c>
      <c r="AJ737" s="15">
        <f t="shared" si="915"/>
        <v>2.1517988896948268E-4</v>
      </c>
      <c r="AK737" s="15">
        <f t="shared" si="906"/>
        <v>1.7005102408292304E-3</v>
      </c>
      <c r="AL737">
        <f>IF(AL736&gt;0,AL736+1,IF(AND(B737="January",C737&gt;=Personal!$G$28,F737&lt;=100,AL736=0),1,0))</f>
        <v>410</v>
      </c>
      <c r="AM737">
        <f t="shared" si="916"/>
        <v>1</v>
      </c>
    </row>
    <row r="738" spans="1:39" x14ac:dyDescent="0.2">
      <c r="A738">
        <f t="shared" si="907"/>
        <v>734</v>
      </c>
      <c r="B738" t="str">
        <f t="shared" si="927"/>
        <v>March</v>
      </c>
      <c r="C738">
        <f t="shared" si="899"/>
        <v>2084</v>
      </c>
      <c r="D738">
        <f t="shared" si="929"/>
        <v>208403</v>
      </c>
      <c r="E738">
        <f t="shared" ref="E738:F738" si="947">E726+1</f>
        <v>103</v>
      </c>
      <c r="F738">
        <f t="shared" si="947"/>
        <v>101</v>
      </c>
      <c r="G738" s="11">
        <f>G737*IF($B738="January",(1+IF(C738&gt;Personal!$L$18+1,Calculations!$B$14,Calculations!$B$13)),1)</f>
        <v>6409.6687034455863</v>
      </c>
      <c r="H738" s="11">
        <f>IF(AND(Career!$F$15="Yes",$E738=62,$E737=61),G738,H737*IF($B738="January",(1+IF(C738&gt;Personal!$L$18+1,Calculations!$C$14,Calculations!$C$13)),1))</f>
        <v>4288.099300668775</v>
      </c>
      <c r="I738" s="11">
        <f>H738*(1-'Retiree Assumptions'!$F$8)</f>
        <v>3773.5273845885222</v>
      </c>
      <c r="J738" s="11"/>
      <c r="K738">
        <f>IF(OR(AND(L739=0,L738&gt;0,S738=0,S737&gt;0),AND(L738=0,L737&gt;0,S738&gt;0,S737&gt;0),AND(L727=0,L726&gt;0,S726=0),AND(B738="February",C738&gt;=Personal!$G$28,C738&lt;=Personal!$G$28+5,L737&gt;0),AND(B738="February",MOD(C738-Personal!$G$28,5)=0,L737&gt;0)),K737+1,K737)</f>
        <v>10</v>
      </c>
      <c r="L738">
        <f>IF(AND(C738&gt;=Personal!$G$28,MAX(L$5:L737)&lt;$AO$8,OR(S737&gt;0,S738&gt;0)),L737+1,0)</f>
        <v>0</v>
      </c>
      <c r="M738" t="str">
        <f>IF(AND(C738&gt;=Personal!$G$28,MAX(L$5:L737)&lt;$AO$8,OR(S737&gt;0,S738&gt;0)),L737+1,"")</f>
        <v/>
      </c>
      <c r="N738">
        <f t="shared" si="909"/>
        <v>2084</v>
      </c>
      <c r="O738">
        <f t="shared" si="910"/>
        <v>101</v>
      </c>
      <c r="P738" s="11">
        <f t="shared" si="918"/>
        <v>45282.328615062266</v>
      </c>
      <c r="Q738" s="11">
        <f>$AD738*I738/(Calculations!$C$18^(A738-1+Calculations!$B$1/30))</f>
        <v>17.935798010040024</v>
      </c>
      <c r="R738" s="11">
        <f>IF(Q738=0,0,SUM(Q738:Q$1071)*I738/Q738)</f>
        <v>97140.038432308647</v>
      </c>
      <c r="S738" s="11">
        <f>IF(S737&gt;0,MAX((S737+I738/2)*(Calculations!$C$18-1)+S737-I738,0),IF(AND(Personal!$G$28=Valuation!C738,Personal!$G$28&gt;Valuation!C737),Personal!$G$26,0))</f>
        <v>0</v>
      </c>
      <c r="T738">
        <f t="shared" si="901"/>
        <v>2</v>
      </c>
      <c r="U738" s="11"/>
      <c r="V738" s="121">
        <f>VLOOKUP(E738,Rates2,5)*VLOOKUP(E738,Mort_Imp_Retirees,C738-'Mort Imp Cume'!$C$4+2)</f>
        <v>4.5628851105110405E-2</v>
      </c>
      <c r="W738" s="15">
        <f t="shared" si="911"/>
        <v>0.95437114889488961</v>
      </c>
      <c r="X738" s="121">
        <f>VLOOKUP(F738,Rates2,6)*VLOOKUP(F738,Mort_Imp_Survivors,C738-'Mort Imp Cume'!$C$4+2)</f>
        <v>2.5035872233311243E-2</v>
      </c>
      <c r="Y738" s="15">
        <f t="shared" si="912"/>
        <v>0.97496412776668873</v>
      </c>
      <c r="Z738" s="121">
        <f>VLOOKUP(F738,Rates2,7)*VLOOKUP(F738,Mort_Imp_Survivors,C738-'Mort Imp Cume'!$C$4+2)</f>
        <v>3.1177979343169713E-2</v>
      </c>
      <c r="AA738" s="15">
        <f t="shared" si="913"/>
        <v>0.96882202065683032</v>
      </c>
      <c r="AB738" s="68">
        <f>PRODUCT(W$4:W737)</f>
        <v>4.5006935936609547E-3</v>
      </c>
      <c r="AC738" s="15">
        <f>PRODUCT(Y$4:Y737)</f>
        <v>8.3370000348576848E-2</v>
      </c>
      <c r="AD738" s="15">
        <f>PRODUCT(AA$4:AA737)</f>
        <v>3.944185253210291E-2</v>
      </c>
      <c r="AE738" s="15">
        <f t="shared" si="902"/>
        <v>3.7522282647235136E-4</v>
      </c>
      <c r="AF738" s="15">
        <f t="shared" si="903"/>
        <v>4.1254707671886034E-3</v>
      </c>
      <c r="AG738" s="15">
        <f t="shared" si="904"/>
        <v>1.6692347650315418E-5</v>
      </c>
      <c r="AH738" s="15">
        <f t="shared" si="905"/>
        <v>5.2545737995286702E-2</v>
      </c>
      <c r="AI738" s="15">
        <f t="shared" si="914"/>
        <v>0.94295356841105227</v>
      </c>
      <c r="AJ738" s="15">
        <f t="shared" si="915"/>
        <v>2.0536147785487997E-4</v>
      </c>
      <c r="AK738" s="15">
        <f t="shared" si="906"/>
        <v>1.6476639645312404E-3</v>
      </c>
      <c r="AL738">
        <f>IF(AL737&gt;0,AL737+1,IF(AND(B738="January",C738&gt;=Personal!$G$28,F738&lt;=100,AL737=0),1,0))</f>
        <v>411</v>
      </c>
      <c r="AM738">
        <f t="shared" si="916"/>
        <v>1</v>
      </c>
    </row>
    <row r="739" spans="1:39" x14ac:dyDescent="0.2">
      <c r="A739">
        <f t="shared" si="907"/>
        <v>735</v>
      </c>
      <c r="B739" t="str">
        <f t="shared" si="927"/>
        <v>April</v>
      </c>
      <c r="C739">
        <f t="shared" si="899"/>
        <v>2084</v>
      </c>
      <c r="D739">
        <f t="shared" si="929"/>
        <v>208404</v>
      </c>
      <c r="E739">
        <f t="shared" ref="E739:F739" si="948">E727+1</f>
        <v>103</v>
      </c>
      <c r="F739">
        <f t="shared" si="948"/>
        <v>101</v>
      </c>
      <c r="G739" s="11">
        <f>G738*IF($B739="January",(1+IF(C739&gt;Personal!$L$18+1,Calculations!$B$14,Calculations!$B$13)),1)</f>
        <v>6409.6687034455863</v>
      </c>
      <c r="H739" s="11">
        <f>IF(AND(Career!$F$15="Yes",$E739=62,$E738=61),G739,H738*IF($B739="January",(1+IF(C739&gt;Personal!$L$18+1,Calculations!$C$14,Calculations!$C$13)),1))</f>
        <v>4288.099300668775</v>
      </c>
      <c r="I739" s="11">
        <f>H739*(1-'Retiree Assumptions'!$F$8)</f>
        <v>3773.5273845885222</v>
      </c>
      <c r="J739" s="11"/>
      <c r="K739">
        <f>IF(OR(AND(L740=0,L739&gt;0,S739=0,S738&gt;0),AND(L739=0,L738&gt;0,S739&gt;0,S738&gt;0),AND(L728=0,L727&gt;0,S727=0),AND(B739="February",C739&gt;=Personal!$G$28,C739&lt;=Personal!$G$28+5,L738&gt;0),AND(B739="February",MOD(C739-Personal!$G$28,5)=0,L738&gt;0)),K738+1,K738)</f>
        <v>10</v>
      </c>
      <c r="L739">
        <f>IF(AND(C739&gt;=Personal!$G$28,MAX(L$5:L738)&lt;$AO$8,OR(S738&gt;0,S739&gt;0)),L738+1,0)</f>
        <v>0</v>
      </c>
      <c r="M739" t="str">
        <f>IF(AND(C739&gt;=Personal!$G$28,MAX(L$5:L738)&lt;$AO$8,OR(S738&gt;0,S739&gt;0)),L738+1,"")</f>
        <v/>
      </c>
      <c r="N739">
        <f t="shared" si="909"/>
        <v>2084</v>
      </c>
      <c r="O739">
        <f t="shared" si="910"/>
        <v>101</v>
      </c>
      <c r="P739" s="11">
        <f t="shared" si="918"/>
        <v>45282.328615062266</v>
      </c>
      <c r="Q739" s="11">
        <f>$AD739*I739/(Calculations!$C$18^(A739-1+Calculations!$B$1/30))</f>
        <v>17.326573445591382</v>
      </c>
      <c r="R739" s="11">
        <f>IF(Q739=0,0,SUM(Q739:Q$1071)*I739/Q739)</f>
        <v>96649.397430636745</v>
      </c>
      <c r="S739" s="11">
        <f>IF(S738&gt;0,MAX((S738+I739/2)*(Calculations!$C$18-1)+S738-I739,0),IF(AND(Personal!$G$28=Valuation!C739,Personal!$G$28&gt;Valuation!C738),Personal!$G$26,0))</f>
        <v>0</v>
      </c>
      <c r="T739">
        <f t="shared" si="901"/>
        <v>2</v>
      </c>
      <c r="U739" s="11"/>
      <c r="V739" s="121">
        <f>VLOOKUP(E739,Rates2,5)*VLOOKUP(E739,Mort_Imp_Retirees,C739-'Mort Imp Cume'!$C$4+2)</f>
        <v>4.5628851105110405E-2</v>
      </c>
      <c r="W739" s="15">
        <f t="shared" si="911"/>
        <v>0.95437114889488961</v>
      </c>
      <c r="X739" s="121">
        <f>VLOOKUP(F739,Rates2,6)*VLOOKUP(F739,Mort_Imp_Survivors,C739-'Mort Imp Cume'!$C$4+2)</f>
        <v>2.5035872233311243E-2</v>
      </c>
      <c r="Y739" s="15">
        <f t="shared" si="912"/>
        <v>0.97496412776668873</v>
      </c>
      <c r="Z739" s="121">
        <f>VLOOKUP(F739,Rates2,7)*VLOOKUP(F739,Mort_Imp_Survivors,C739-'Mort Imp Cume'!$C$4+2)</f>
        <v>3.1177979343169713E-2</v>
      </c>
      <c r="AA739" s="15">
        <f t="shared" si="913"/>
        <v>0.96882202065683032</v>
      </c>
      <c r="AB739" s="68">
        <f>PRODUCT(W$4:W738)</f>
        <v>4.2953321158060746E-3</v>
      </c>
      <c r="AC739" s="15">
        <f>PRODUCT(Y$4:Y738)</f>
        <v>8.1282759671758756E-2</v>
      </c>
      <c r="AD739" s="15">
        <f>PRODUCT(AA$4:AA738)</f>
        <v>3.8212135268600664E-2</v>
      </c>
      <c r="AE739" s="15">
        <f t="shared" si="902"/>
        <v>3.4913644807945223E-4</v>
      </c>
      <c r="AF739" s="15">
        <f t="shared" si="903"/>
        <v>3.9461956677266218E-3</v>
      </c>
      <c r="AG739" s="15">
        <f t="shared" si="904"/>
        <v>1.5531856160056802E-5</v>
      </c>
      <c r="AH739" s="15">
        <f t="shared" si="905"/>
        <v>5.0924160409148364E-2</v>
      </c>
      <c r="AI739" s="15">
        <f t="shared" si="914"/>
        <v>0.94478050747504561</v>
      </c>
      <c r="AJ739" s="15">
        <f t="shared" si="915"/>
        <v>1.9599106955911421E-4</v>
      </c>
      <c r="AK739" s="15">
        <f t="shared" si="906"/>
        <v>1.596453356810798E-3</v>
      </c>
      <c r="AL739">
        <f>IF(AL738&gt;0,AL738+1,IF(AND(B739="January",C739&gt;=Personal!$G$28,F739&lt;=100,AL738=0),1,0))</f>
        <v>412</v>
      </c>
      <c r="AM739">
        <f t="shared" si="916"/>
        <v>1</v>
      </c>
    </row>
    <row r="740" spans="1:39" x14ac:dyDescent="0.2">
      <c r="A740">
        <f t="shared" si="907"/>
        <v>736</v>
      </c>
      <c r="B740" t="str">
        <f t="shared" si="927"/>
        <v>May</v>
      </c>
      <c r="C740">
        <f t="shared" si="899"/>
        <v>2084</v>
      </c>
      <c r="D740">
        <f t="shared" si="929"/>
        <v>208405</v>
      </c>
      <c r="E740">
        <f t="shared" ref="E740:F740" si="949">E728+1</f>
        <v>103</v>
      </c>
      <c r="F740">
        <f t="shared" si="949"/>
        <v>101</v>
      </c>
      <c r="G740" s="11">
        <f>G739*IF($B740="January",(1+IF(C740&gt;Personal!$L$18+1,Calculations!$B$14,Calculations!$B$13)),1)</f>
        <v>6409.6687034455863</v>
      </c>
      <c r="H740" s="11">
        <f>IF(AND(Career!$F$15="Yes",$E740=62,$E739=61),G740,H739*IF($B740="January",(1+IF(C740&gt;Personal!$L$18+1,Calculations!$C$14,Calculations!$C$13)),1))</f>
        <v>4288.099300668775</v>
      </c>
      <c r="I740" s="11">
        <f>H740*(1-'Retiree Assumptions'!$F$8)</f>
        <v>3773.5273845885222</v>
      </c>
      <c r="J740" s="11"/>
      <c r="K740">
        <f>IF(OR(AND(L741=0,L740&gt;0,S740=0,S739&gt;0),AND(L740=0,L739&gt;0,S740&gt;0,S739&gt;0),AND(L729=0,L728&gt;0,S728=0),AND(B740="February",C740&gt;=Personal!$G$28,C740&lt;=Personal!$G$28+5,L739&gt;0),AND(B740="February",MOD(C740-Personal!$G$28,5)=0,L739&gt;0)),K739+1,K739)</f>
        <v>10</v>
      </c>
      <c r="L740">
        <f>IF(AND(C740&gt;=Personal!$G$28,MAX(L$5:L739)&lt;$AO$8,OR(S739&gt;0,S740&gt;0)),L739+1,0)</f>
        <v>0</v>
      </c>
      <c r="M740" t="str">
        <f>IF(AND(C740&gt;=Personal!$G$28,MAX(L$5:L739)&lt;$AO$8,OR(S739&gt;0,S740&gt;0)),L739+1,"")</f>
        <v/>
      </c>
      <c r="N740">
        <f t="shared" si="909"/>
        <v>2084</v>
      </c>
      <c r="O740">
        <f t="shared" si="910"/>
        <v>101</v>
      </c>
      <c r="P740" s="11">
        <f t="shared" si="918"/>
        <v>45282.328615062266</v>
      </c>
      <c r="Q740" s="11">
        <f>$AD740*I740/(Calculations!$C$18^(A740-1+Calculations!$B$1/30))</f>
        <v>16.738042388603059</v>
      </c>
      <c r="R740" s="11">
        <f>IF(Q740=0,0,SUM(Q740:Q$1071)*I740/Q740)</f>
        <v>96141.504861510824</v>
      </c>
      <c r="S740" s="11">
        <f>IF(S739&gt;0,MAX((S739+I740/2)*(Calculations!$C$18-1)+S739-I740,0),IF(AND(Personal!$G$28=Valuation!C740,Personal!$G$28&gt;Valuation!C739),Personal!$G$26,0))</f>
        <v>0</v>
      </c>
      <c r="T740">
        <f t="shared" si="901"/>
        <v>2</v>
      </c>
      <c r="U740" s="11"/>
      <c r="V740" s="121">
        <f>VLOOKUP(E740,Rates2,5)*VLOOKUP(E740,Mort_Imp_Retirees,C740-'Mort Imp Cume'!$C$4+2)</f>
        <v>4.5628851105110405E-2</v>
      </c>
      <c r="W740" s="15">
        <f t="shared" si="911"/>
        <v>0.95437114889488961</v>
      </c>
      <c r="X740" s="121">
        <f>VLOOKUP(F740,Rates2,6)*VLOOKUP(F740,Mort_Imp_Survivors,C740-'Mort Imp Cume'!$C$4+2)</f>
        <v>2.5035872233311243E-2</v>
      </c>
      <c r="Y740" s="15">
        <f t="shared" si="912"/>
        <v>0.97496412776668873</v>
      </c>
      <c r="Z740" s="121">
        <f>VLOOKUP(F740,Rates2,7)*VLOOKUP(F740,Mort_Imp_Survivors,C740-'Mort Imp Cume'!$C$4+2)</f>
        <v>3.1177979343169713E-2</v>
      </c>
      <c r="AA740" s="15">
        <f t="shared" si="913"/>
        <v>0.96882202065683032</v>
      </c>
      <c r="AB740" s="68">
        <f>PRODUCT(W$4:W739)</f>
        <v>4.0993410462469605E-3</v>
      </c>
      <c r="AC740" s="15">
        <f>PRODUCT(Y$4:Y739)</f>
        <v>7.9247774885845654E-2</v>
      </c>
      <c r="AD740" s="15">
        <f>PRODUCT(AA$4:AA739)</f>
        <v>3.7020758104537824E-2</v>
      </c>
      <c r="AE740" s="15">
        <f t="shared" si="902"/>
        <v>3.2486365641328614E-4</v>
      </c>
      <c r="AF740" s="15">
        <f t="shared" si="903"/>
        <v>3.7744773898336745E-3</v>
      </c>
      <c r="AG740" s="15">
        <f t="shared" si="904"/>
        <v>1.4452044783055785E-5</v>
      </c>
      <c r="AH740" s="15">
        <f t="shared" si="905"/>
        <v>4.9351979844003739E-2</v>
      </c>
      <c r="AI740" s="15">
        <f t="shared" si="914"/>
        <v>0.94654867910974927</v>
      </c>
      <c r="AJ740" s="15">
        <f t="shared" si="915"/>
        <v>1.8704822222827006E-4</v>
      </c>
      <c r="AK740" s="15">
        <f t="shared" si="906"/>
        <v>1.5468282531160861E-3</v>
      </c>
      <c r="AL740">
        <f>IF(AL739&gt;0,AL739+1,IF(AND(B740="January",C740&gt;=Personal!$G$28,F740&lt;=100,AL739=0),1,0))</f>
        <v>413</v>
      </c>
      <c r="AM740">
        <f t="shared" si="916"/>
        <v>1</v>
      </c>
    </row>
    <row r="741" spans="1:39" x14ac:dyDescent="0.2">
      <c r="A741">
        <f t="shared" si="907"/>
        <v>737</v>
      </c>
      <c r="B741" t="str">
        <f t="shared" si="927"/>
        <v>June</v>
      </c>
      <c r="C741">
        <f t="shared" si="899"/>
        <v>2084</v>
      </c>
      <c r="D741">
        <f t="shared" si="929"/>
        <v>208406</v>
      </c>
      <c r="E741">
        <f t="shared" ref="E741:F741" si="950">E729+1</f>
        <v>103</v>
      </c>
      <c r="F741">
        <f t="shared" si="950"/>
        <v>101</v>
      </c>
      <c r="G741" s="11">
        <f>G740*IF($B741="January",(1+IF(C741&gt;Personal!$L$18+1,Calculations!$B$14,Calculations!$B$13)),1)</f>
        <v>6409.6687034455863</v>
      </c>
      <c r="H741" s="11">
        <f>IF(AND(Career!$F$15="Yes",$E741=62,$E740=61),G741,H740*IF($B741="January",(1+IF(C741&gt;Personal!$L$18+1,Calculations!$C$14,Calculations!$C$13)),1))</f>
        <v>4288.099300668775</v>
      </c>
      <c r="I741" s="11">
        <f>H741*(1-'Retiree Assumptions'!$F$8)</f>
        <v>3773.5273845885222</v>
      </c>
      <c r="J741" s="11"/>
      <c r="K741">
        <f>IF(OR(AND(L742=0,L741&gt;0,S741=0,S740&gt;0),AND(L741=0,L740&gt;0,S741&gt;0,S740&gt;0),AND(L730=0,L729&gt;0,S729=0),AND(B741="February",C741&gt;=Personal!$G$28,C741&lt;=Personal!$G$28+5,L740&gt;0),AND(B741="February",MOD(C741-Personal!$G$28,5)=0,L740&gt;0)),K740+1,K740)</f>
        <v>10</v>
      </c>
      <c r="L741">
        <f>IF(AND(C741&gt;=Personal!$G$28,MAX(L$5:L740)&lt;$AO$8,OR(S740&gt;0,S741&gt;0)),L740+1,0)</f>
        <v>0</v>
      </c>
      <c r="M741" t="str">
        <f>IF(AND(C741&gt;=Personal!$G$28,MAX(L$5:L740)&lt;$AO$8,OR(S740&gt;0,S741&gt;0)),L740+1,"")</f>
        <v/>
      </c>
      <c r="N741">
        <f t="shared" si="909"/>
        <v>2084</v>
      </c>
      <c r="O741">
        <f t="shared" si="910"/>
        <v>101</v>
      </c>
      <c r="P741" s="11">
        <f t="shared" si="918"/>
        <v>45282.328615062266</v>
      </c>
      <c r="Q741" s="11">
        <f>$AD741*I741/(Calculations!$C$18^(A741-1+Calculations!$B$1/30))</f>
        <v>16.169501943499274</v>
      </c>
      <c r="R741" s="11">
        <f>IF(Q741=0,0,SUM(Q741:Q$1071)*I741/Q741)</f>
        <v>95615.754137673372</v>
      </c>
      <c r="S741" s="11">
        <f>IF(S740&gt;0,MAX((S740+I741/2)*(Calculations!$C$18-1)+S740-I741,0),IF(AND(Personal!$G$28=Valuation!C741,Personal!$G$28&gt;Valuation!C740),Personal!$G$26,0))</f>
        <v>0</v>
      </c>
      <c r="T741">
        <f t="shared" si="901"/>
        <v>2</v>
      </c>
      <c r="U741" s="11"/>
      <c r="V741" s="121">
        <f>VLOOKUP(E741,Rates2,5)*VLOOKUP(E741,Mort_Imp_Retirees,C741-'Mort Imp Cume'!$C$4+2)</f>
        <v>4.5628851105110405E-2</v>
      </c>
      <c r="W741" s="15">
        <f t="shared" si="911"/>
        <v>0.95437114889488961</v>
      </c>
      <c r="X741" s="121">
        <f>VLOOKUP(F741,Rates2,6)*VLOOKUP(F741,Mort_Imp_Survivors,C741-'Mort Imp Cume'!$C$4+2)</f>
        <v>2.5035872233311243E-2</v>
      </c>
      <c r="Y741" s="15">
        <f t="shared" si="912"/>
        <v>0.97496412776668873</v>
      </c>
      <c r="Z741" s="121">
        <f>VLOOKUP(F741,Rates2,7)*VLOOKUP(F741,Mort_Imp_Survivors,C741-'Mort Imp Cume'!$C$4+2)</f>
        <v>3.1177979343169713E-2</v>
      </c>
      <c r="AA741" s="15">
        <f t="shared" si="913"/>
        <v>0.96882202065683032</v>
      </c>
      <c r="AB741" s="68">
        <f>PRODUCT(W$4:W740)</f>
        <v>3.9122928240186905E-3</v>
      </c>
      <c r="AC741" s="15">
        <f>PRODUCT(Y$4:Y740)</f>
        <v>7.7263737719029404E-2</v>
      </c>
      <c r="AD741" s="15">
        <f>PRODUCT(AA$4:AA740)</f>
        <v>3.5866525673086062E-2</v>
      </c>
      <c r="AE741" s="15">
        <f t="shared" si="902"/>
        <v>3.0227836663502096E-4</v>
      </c>
      <c r="AF741" s="15">
        <f t="shared" si="903"/>
        <v>3.6100144573836695E-3</v>
      </c>
      <c r="AG741" s="15">
        <f t="shared" si="904"/>
        <v>1.34473044470099E-5</v>
      </c>
      <c r="AH741" s="15">
        <f t="shared" si="905"/>
        <v>4.7827736880665925E-2</v>
      </c>
      <c r="AI741" s="15">
        <f t="shared" si="914"/>
        <v>0.9482599702953155</v>
      </c>
      <c r="AJ741" s="15">
        <f t="shared" si="915"/>
        <v>1.7851342674674072E-4</v>
      </c>
      <c r="AK741" s="15">
        <f t="shared" si="906"/>
        <v>1.4987399950619268E-3</v>
      </c>
      <c r="AL741">
        <f>IF(AL740&gt;0,AL740+1,IF(AND(B741="January",C741&gt;=Personal!$G$28,F741&lt;=100,AL740=0),1,0))</f>
        <v>414</v>
      </c>
      <c r="AM741">
        <f t="shared" si="916"/>
        <v>1</v>
      </c>
    </row>
    <row r="742" spans="1:39" x14ac:dyDescent="0.2">
      <c r="A742">
        <f t="shared" si="907"/>
        <v>738</v>
      </c>
      <c r="B742" t="str">
        <f t="shared" si="927"/>
        <v>July</v>
      </c>
      <c r="C742">
        <f t="shared" si="899"/>
        <v>2084</v>
      </c>
      <c r="D742">
        <f t="shared" si="929"/>
        <v>208407</v>
      </c>
      <c r="E742">
        <f t="shared" ref="E742:F742" si="951">E730+1</f>
        <v>103</v>
      </c>
      <c r="F742">
        <f t="shared" si="951"/>
        <v>101</v>
      </c>
      <c r="G742" s="11">
        <f>G741*IF($B742="January",(1+IF(C742&gt;Personal!$L$18+1,Calculations!$B$14,Calculations!$B$13)),1)</f>
        <v>6409.6687034455863</v>
      </c>
      <c r="H742" s="11">
        <f>IF(AND(Career!$F$15="Yes",$E742=62,$E741=61),G742,H741*IF($B742="January",(1+IF(C742&gt;Personal!$L$18+1,Calculations!$C$14,Calculations!$C$13)),1))</f>
        <v>4288.099300668775</v>
      </c>
      <c r="I742" s="11">
        <f>H742*(1-'Retiree Assumptions'!$F$8)</f>
        <v>3773.5273845885222</v>
      </c>
      <c r="J742" s="11"/>
      <c r="K742">
        <f>IF(OR(AND(L743=0,L742&gt;0,S742=0,S741&gt;0),AND(L742=0,L741&gt;0,S742&gt;0,S741&gt;0),AND(L731=0,L730&gt;0,S730=0),AND(B742="February",C742&gt;=Personal!$G$28,C742&lt;=Personal!$G$28+5,L741&gt;0),AND(B742="February",MOD(C742-Personal!$G$28,5)=0,L741&gt;0)),K741+1,K741)</f>
        <v>10</v>
      </c>
      <c r="L742">
        <f>IF(AND(C742&gt;=Personal!$G$28,MAX(L$5:L741)&lt;$AO$8,OR(S741&gt;0,S742&gt;0)),L741+1,0)</f>
        <v>0</v>
      </c>
      <c r="M742" t="str">
        <f>IF(AND(C742&gt;=Personal!$G$28,MAX(L$5:L741)&lt;$AO$8,OR(S741&gt;0,S742&gt;0)),L741+1,"")</f>
        <v/>
      </c>
      <c r="N742">
        <f t="shared" si="909"/>
        <v>2084</v>
      </c>
      <c r="O742">
        <f t="shared" si="910"/>
        <v>101</v>
      </c>
      <c r="P742" s="11">
        <f t="shared" si="918"/>
        <v>45282.328615062266</v>
      </c>
      <c r="Q742" s="11">
        <f>$AD742*I742/(Calculations!$C$18^(A742-1+Calculations!$B$1/30))</f>
        <v>15.620273089931363</v>
      </c>
      <c r="R742" s="11">
        <f>IF(Q742=0,0,SUM(Q742:Q$1071)*I742/Q742)</f>
        <v>95071.517343480198</v>
      </c>
      <c r="S742" s="11">
        <f>IF(S741&gt;0,MAX((S741+I742/2)*(Calculations!$C$18-1)+S741-I742,0),IF(AND(Personal!$G$28=Valuation!C742,Personal!$G$28&gt;Valuation!C741),Personal!$G$26,0))</f>
        <v>0</v>
      </c>
      <c r="T742">
        <f t="shared" si="901"/>
        <v>2</v>
      </c>
      <c r="U742" s="11"/>
      <c r="V742" s="121">
        <f>VLOOKUP(E742,Rates2,5)*VLOOKUP(E742,Mort_Imp_Retirees,C742-'Mort Imp Cume'!$C$4+2)</f>
        <v>4.5628851105110405E-2</v>
      </c>
      <c r="W742" s="15">
        <f t="shared" si="911"/>
        <v>0.95437114889488961</v>
      </c>
      <c r="X742" s="121">
        <f>VLOOKUP(F742,Rates2,6)*VLOOKUP(F742,Mort_Imp_Survivors,C742-'Mort Imp Cume'!$C$4+2)</f>
        <v>2.5035872233311243E-2</v>
      </c>
      <c r="Y742" s="15">
        <f t="shared" si="912"/>
        <v>0.97496412776668873</v>
      </c>
      <c r="Z742" s="121">
        <f>VLOOKUP(F742,Rates2,7)*VLOOKUP(F742,Mort_Imp_Survivors,C742-'Mort Imp Cume'!$C$4+2)</f>
        <v>3.1177979343169713E-2</v>
      </c>
      <c r="AA742" s="15">
        <f t="shared" si="913"/>
        <v>0.96882202065683032</v>
      </c>
      <c r="AB742" s="68">
        <f>PRODUCT(W$4:W741)</f>
        <v>3.7337793972719497E-3</v>
      </c>
      <c r="AC742" s="15">
        <f>PRODUCT(Y$4:Y741)</f>
        <v>7.5329372653227714E-2</v>
      </c>
      <c r="AD742" s="15">
        <f>PRODUCT(AA$4:AA741)</f>
        <v>3.474827987653932E-2</v>
      </c>
      <c r="AE742" s="15">
        <f t="shared" si="902"/>
        <v>2.8126325962204269E-4</v>
      </c>
      <c r="AF742" s="15">
        <f t="shared" si="903"/>
        <v>3.4525161376499072E-3</v>
      </c>
      <c r="AG742" s="15">
        <f t="shared" si="904"/>
        <v>1.2512416035590017E-5</v>
      </c>
      <c r="AH742" s="15">
        <f t="shared" si="905"/>
        <v>4.6350011992616978E-2</v>
      </c>
      <c r="AI742" s="15">
        <f t="shared" si="914"/>
        <v>0.94991620861011106</v>
      </c>
      <c r="AJ742" s="15">
        <f t="shared" si="915"/>
        <v>1.7036806417745066E-4</v>
      </c>
      <c r="AK742" s="15">
        <f t="shared" si="906"/>
        <v>1.4521413874933027E-3</v>
      </c>
      <c r="AL742">
        <f>IF(AL741&gt;0,AL741+1,IF(AND(B742="January",C742&gt;=Personal!$G$28,F742&lt;=100,AL741=0),1,0))</f>
        <v>415</v>
      </c>
      <c r="AM742">
        <f t="shared" si="916"/>
        <v>1</v>
      </c>
    </row>
    <row r="743" spans="1:39" x14ac:dyDescent="0.2">
      <c r="A743">
        <f t="shared" si="907"/>
        <v>739</v>
      </c>
      <c r="B743" t="str">
        <f t="shared" si="927"/>
        <v>August</v>
      </c>
      <c r="C743">
        <f t="shared" si="899"/>
        <v>2084</v>
      </c>
      <c r="D743">
        <f t="shared" si="929"/>
        <v>208408</v>
      </c>
      <c r="E743">
        <f t="shared" ref="E743:F743" si="952">E731+1</f>
        <v>103</v>
      </c>
      <c r="F743">
        <f t="shared" si="952"/>
        <v>101</v>
      </c>
      <c r="G743" s="11">
        <f>G742*IF($B743="January",(1+IF(C743&gt;Personal!$L$18+1,Calculations!$B$14,Calculations!$B$13)),1)</f>
        <v>6409.6687034455863</v>
      </c>
      <c r="H743" s="11">
        <f>IF(AND(Career!$F$15="Yes",$E743=62,$E742=61),G743,H742*IF($B743="January",(1+IF(C743&gt;Personal!$L$18+1,Calculations!$C$14,Calculations!$C$13)),1))</f>
        <v>4288.099300668775</v>
      </c>
      <c r="I743" s="11">
        <f>H743*(1-'Retiree Assumptions'!$F$8)</f>
        <v>3773.5273845885222</v>
      </c>
      <c r="J743" s="11"/>
      <c r="K743">
        <f>IF(OR(AND(L744=0,L743&gt;0,S743=0,S742&gt;0),AND(L743=0,L742&gt;0,S743&gt;0,S742&gt;0),AND(L732=0,L731&gt;0,S731=0),AND(B743="February",C743&gt;=Personal!$G$28,C743&lt;=Personal!$G$28+5,L742&gt;0),AND(B743="February",MOD(C743-Personal!$G$28,5)=0,L742&gt;0)),K742+1,K742)</f>
        <v>10</v>
      </c>
      <c r="L743">
        <f>IF(AND(C743&gt;=Personal!$G$28,MAX(L$5:L742)&lt;$AO$8,OR(S742&gt;0,S743&gt;0)),L742+1,0)</f>
        <v>0</v>
      </c>
      <c r="M743" t="str">
        <f>IF(AND(C743&gt;=Personal!$G$28,MAX(L$5:L742)&lt;$AO$8,OR(S742&gt;0,S743&gt;0)),L742+1,"")</f>
        <v/>
      </c>
      <c r="N743">
        <f t="shared" si="909"/>
        <v>2084</v>
      </c>
      <c r="O743">
        <f t="shared" si="910"/>
        <v>101</v>
      </c>
      <c r="P743" s="11">
        <f t="shared" si="918"/>
        <v>45282.328615062266</v>
      </c>
      <c r="Q743" s="11">
        <f>$AD743*I743/(Calculations!$C$18^(A743-1+Calculations!$B$1/30))</f>
        <v>15.089699871808845</v>
      </c>
      <c r="R743" s="11">
        <f>IF(Q743=0,0,SUM(Q743:Q$1071)*I743/Q743)</f>
        <v>94508.144484967095</v>
      </c>
      <c r="S743" s="11">
        <f>IF(S742&gt;0,MAX((S742+I743/2)*(Calculations!$C$18-1)+S742-I743,0),IF(AND(Personal!$G$28=Valuation!C743,Personal!$G$28&gt;Valuation!C742),Personal!$G$26,0))</f>
        <v>0</v>
      </c>
      <c r="T743">
        <f t="shared" si="901"/>
        <v>2</v>
      </c>
      <c r="U743" s="11"/>
      <c r="V743" s="121">
        <f>VLOOKUP(E743,Rates2,5)*VLOOKUP(E743,Mort_Imp_Retirees,C743-'Mort Imp Cume'!$C$4+2)</f>
        <v>4.5628851105110405E-2</v>
      </c>
      <c r="W743" s="15">
        <f t="shared" si="911"/>
        <v>0.95437114889488961</v>
      </c>
      <c r="X743" s="121">
        <f>VLOOKUP(F743,Rates2,6)*VLOOKUP(F743,Mort_Imp_Survivors,C743-'Mort Imp Cume'!$C$4+2)</f>
        <v>2.5035872233311243E-2</v>
      </c>
      <c r="Y743" s="15">
        <f t="shared" si="912"/>
        <v>0.97496412776668873</v>
      </c>
      <c r="Z743" s="121">
        <f>VLOOKUP(F743,Rates2,7)*VLOOKUP(F743,Mort_Imp_Survivors,C743-'Mort Imp Cume'!$C$4+2)</f>
        <v>3.1177979343169713E-2</v>
      </c>
      <c r="AA743" s="15">
        <f t="shared" si="913"/>
        <v>0.96882202065683032</v>
      </c>
      <c r="AB743" s="68">
        <f>PRODUCT(W$4:W742)</f>
        <v>3.5634113330944993E-3</v>
      </c>
      <c r="AC743" s="15">
        <f>PRODUCT(Y$4:Y742)</f>
        <v>7.3443436104066007E-2</v>
      </c>
      <c r="AD743" s="15">
        <f>PRODUCT(AA$4:AA742)</f>
        <v>3.3664898724337901E-2</v>
      </c>
      <c r="AE743" s="15">
        <f t="shared" si="902"/>
        <v>2.6170917255463052E-4</v>
      </c>
      <c r="AF743" s="15">
        <f t="shared" si="903"/>
        <v>3.3017021605398688E-3</v>
      </c>
      <c r="AG743" s="15">
        <f t="shared" si="904"/>
        <v>1.1642523277778728E-5</v>
      </c>
      <c r="AH743" s="15">
        <f t="shared" si="905"/>
        <v>4.4917424692191087E-2</v>
      </c>
      <c r="AI743" s="15">
        <f t="shared" si="914"/>
        <v>0.95151916397471448</v>
      </c>
      <c r="AJ743" s="15">
        <f t="shared" si="915"/>
        <v>1.6259436514403188E-4</v>
      </c>
      <c r="AK743" s="15">
        <f t="shared" si="906"/>
        <v>1.4069866566078784E-3</v>
      </c>
      <c r="AL743">
        <f>IF(AL742&gt;0,AL742+1,IF(AND(B743="January",C743&gt;=Personal!$G$28,F743&lt;=100,AL742=0),1,0))</f>
        <v>416</v>
      </c>
      <c r="AM743">
        <f t="shared" si="916"/>
        <v>1</v>
      </c>
    </row>
    <row r="744" spans="1:39" x14ac:dyDescent="0.2">
      <c r="A744">
        <f t="shared" si="907"/>
        <v>740</v>
      </c>
      <c r="B744" t="str">
        <f t="shared" si="927"/>
        <v>September</v>
      </c>
      <c r="C744">
        <f t="shared" si="899"/>
        <v>2084</v>
      </c>
      <c r="D744">
        <f t="shared" si="929"/>
        <v>208409</v>
      </c>
      <c r="E744">
        <f t="shared" ref="E744:F744" si="953">E732+1</f>
        <v>103</v>
      </c>
      <c r="F744">
        <f t="shared" si="953"/>
        <v>101</v>
      </c>
      <c r="G744" s="11">
        <f>G743*IF($B744="January",(1+IF(C744&gt;Personal!$L$18+1,Calculations!$B$14,Calculations!$B$13)),1)</f>
        <v>6409.6687034455863</v>
      </c>
      <c r="H744" s="11">
        <f>IF(AND(Career!$F$15="Yes",$E744=62,$E743=61),G744,H743*IF($B744="January",(1+IF(C744&gt;Personal!$L$18+1,Calculations!$C$14,Calculations!$C$13)),1))</f>
        <v>4288.099300668775</v>
      </c>
      <c r="I744" s="11">
        <f>H744*(1-'Retiree Assumptions'!$F$8)</f>
        <v>3773.5273845885222</v>
      </c>
      <c r="J744" s="11"/>
      <c r="K744">
        <f>IF(OR(AND(L745=0,L744&gt;0,S744=0,S743&gt;0),AND(L744=0,L743&gt;0,S744&gt;0,S743&gt;0),AND(L733=0,L732&gt;0,S732=0),AND(B744="February",C744&gt;=Personal!$G$28,C744&lt;=Personal!$G$28+5,L743&gt;0),AND(B744="February",MOD(C744-Personal!$G$28,5)=0,L743&gt;0)),K743+1,K743)</f>
        <v>10</v>
      </c>
      <c r="L744">
        <f>IF(AND(C744&gt;=Personal!$G$28,MAX(L$5:L743)&lt;$AO$8,OR(S743&gt;0,S744&gt;0)),L743+1,0)</f>
        <v>0</v>
      </c>
      <c r="M744" t="str">
        <f>IF(AND(C744&gt;=Personal!$G$28,MAX(L$5:L743)&lt;$AO$8,OR(S743&gt;0,S744&gt;0)),L743+1,"")</f>
        <v/>
      </c>
      <c r="N744">
        <f t="shared" si="909"/>
        <v>2084</v>
      </c>
      <c r="O744">
        <f t="shared" si="910"/>
        <v>101</v>
      </c>
      <c r="P744" s="11">
        <f t="shared" si="918"/>
        <v>45282.328615062266</v>
      </c>
      <c r="Q744" s="11">
        <f>$AD744*I744/(Calculations!$C$18^(A744-1+Calculations!$B$1/30))</f>
        <v>14.577148613876666</v>
      </c>
      <c r="R744" s="11">
        <f>IF(Q744=0,0,SUM(Q744:Q$1071)*I744/Q744)</f>
        <v>93924.962713547531</v>
      </c>
      <c r="S744" s="11">
        <f>IF(S743&gt;0,MAX((S743+I744/2)*(Calculations!$C$18-1)+S743-I744,0),IF(AND(Personal!$G$28=Valuation!C744,Personal!$G$28&gt;Valuation!C743),Personal!$G$26,0))</f>
        <v>0</v>
      </c>
      <c r="T744">
        <f t="shared" si="901"/>
        <v>2</v>
      </c>
      <c r="U744" s="11"/>
      <c r="V744" s="121">
        <f>VLOOKUP(E744,Rates2,5)*VLOOKUP(E744,Mort_Imp_Retirees,C744-'Mort Imp Cume'!$C$4+2)</f>
        <v>4.5628851105110405E-2</v>
      </c>
      <c r="W744" s="15">
        <f t="shared" si="911"/>
        <v>0.95437114889488961</v>
      </c>
      <c r="X744" s="121">
        <f>VLOOKUP(F744,Rates2,6)*VLOOKUP(F744,Mort_Imp_Survivors,C744-'Mort Imp Cume'!$C$4+2)</f>
        <v>2.5035872233311243E-2</v>
      </c>
      <c r="Y744" s="15">
        <f t="shared" si="912"/>
        <v>0.97496412776668873</v>
      </c>
      <c r="Z744" s="121">
        <f>VLOOKUP(F744,Rates2,7)*VLOOKUP(F744,Mort_Imp_Survivors,C744-'Mort Imp Cume'!$C$4+2)</f>
        <v>3.1177979343169713E-2</v>
      </c>
      <c r="AA744" s="15">
        <f t="shared" si="913"/>
        <v>0.96882202065683032</v>
      </c>
      <c r="AB744" s="68">
        <f>PRODUCT(W$4:W743)</f>
        <v>3.4008169679504673E-3</v>
      </c>
      <c r="AC744" s="15">
        <f>PRODUCT(Y$4:Y743)</f>
        <v>7.1604715621389245E-2</v>
      </c>
      <c r="AD744" s="15">
        <f>PRODUCT(AA$4:AA743)</f>
        <v>3.2615295207320594E-2</v>
      </c>
      <c r="AE744" s="15">
        <f t="shared" si="902"/>
        <v>2.4351453187048842E-4</v>
      </c>
      <c r="AF744" s="15">
        <f t="shared" si="903"/>
        <v>3.1573024360799788E-3</v>
      </c>
      <c r="AG744" s="15">
        <f t="shared" si="904"/>
        <v>1.0833107522006065E-5</v>
      </c>
      <c r="AH744" s="15">
        <f t="shared" si="905"/>
        <v>4.3528632676267352E-2</v>
      </c>
      <c r="AI744" s="15">
        <f t="shared" si="914"/>
        <v>0.95307055035578214</v>
      </c>
      <c r="AJ744" s="15">
        <f t="shared" si="915"/>
        <v>1.551753710663449E-4</v>
      </c>
      <c r="AK744" s="15">
        <f t="shared" si="906"/>
        <v>1.3632314091239499E-3</v>
      </c>
      <c r="AL744">
        <f>IF(AL743&gt;0,AL743+1,IF(AND(B744="January",C744&gt;=Personal!$G$28,F744&lt;=100,AL743=0),1,0))</f>
        <v>417</v>
      </c>
      <c r="AM744">
        <f t="shared" si="916"/>
        <v>1</v>
      </c>
    </row>
    <row r="745" spans="1:39" x14ac:dyDescent="0.2">
      <c r="A745">
        <f t="shared" si="907"/>
        <v>741</v>
      </c>
      <c r="B745" t="str">
        <f t="shared" si="927"/>
        <v>October</v>
      </c>
      <c r="C745">
        <f t="shared" si="899"/>
        <v>2084</v>
      </c>
      <c r="D745">
        <f t="shared" si="929"/>
        <v>208410</v>
      </c>
      <c r="E745">
        <f t="shared" ref="E745:F745" si="954">E733+1</f>
        <v>103</v>
      </c>
      <c r="F745">
        <f t="shared" si="954"/>
        <v>101</v>
      </c>
      <c r="G745" s="11">
        <f>G744*IF($B745="January",(1+IF(C745&gt;Personal!$L$18+1,Calculations!$B$14,Calculations!$B$13)),1)</f>
        <v>6409.6687034455863</v>
      </c>
      <c r="H745" s="11">
        <f>IF(AND(Career!$F$15="Yes",$E745=62,$E744=61),G745,H744*IF($B745="January",(1+IF(C745&gt;Personal!$L$18+1,Calculations!$C$14,Calculations!$C$13)),1))</f>
        <v>4288.099300668775</v>
      </c>
      <c r="I745" s="11">
        <f>H745*(1-'Retiree Assumptions'!$F$8)</f>
        <v>3773.5273845885222</v>
      </c>
      <c r="J745" s="11"/>
      <c r="K745">
        <f>IF(OR(AND(L746=0,L745&gt;0,S745=0,S744&gt;0),AND(L745=0,L744&gt;0,S745&gt;0,S744&gt;0),AND(L734=0,L733&gt;0,S733=0),AND(B745="February",C745&gt;=Personal!$G$28,C745&lt;=Personal!$G$28+5,L744&gt;0),AND(B745="February",MOD(C745-Personal!$G$28,5)=0,L744&gt;0)),K744+1,K744)</f>
        <v>10</v>
      </c>
      <c r="L745">
        <f>IF(AND(C745&gt;=Personal!$G$28,MAX(L$5:L744)&lt;$AO$8,OR(S744&gt;0,S745&gt;0)),L744+1,0)</f>
        <v>0</v>
      </c>
      <c r="M745" t="str">
        <f>IF(AND(C745&gt;=Personal!$G$28,MAX(L$5:L744)&lt;$AO$8,OR(S744&gt;0,S745&gt;0)),L744+1,"")</f>
        <v/>
      </c>
      <c r="N745">
        <f t="shared" si="909"/>
        <v>2084</v>
      </c>
      <c r="O745">
        <f t="shared" si="910"/>
        <v>101</v>
      </c>
      <c r="P745" s="11">
        <f t="shared" si="918"/>
        <v>45282.328615062266</v>
      </c>
      <c r="Q745" s="11">
        <f>$AD745*I745/(Calculations!$C$18^(A745-1+Calculations!$B$1/30))</f>
        <v>14.082007164902883</v>
      </c>
      <c r="R745" s="11">
        <f>IF(Q745=0,0,SUM(Q745:Q$1071)*I745/Q745)</f>
        <v>93321.275522415192</v>
      </c>
      <c r="S745" s="11">
        <f>IF(S744&gt;0,MAX((S744+I745/2)*(Calculations!$C$18-1)+S744-I745,0),IF(AND(Personal!$G$28=Valuation!C745,Personal!$G$28&gt;Valuation!C744),Personal!$G$26,0))</f>
        <v>0</v>
      </c>
      <c r="T745">
        <f t="shared" si="901"/>
        <v>2</v>
      </c>
      <c r="U745" s="11"/>
      <c r="V745" s="121">
        <f>VLOOKUP(E745,Rates2,5)*VLOOKUP(E745,Mort_Imp_Retirees,C745-'Mort Imp Cume'!$C$4+2)</f>
        <v>4.5628851105110405E-2</v>
      </c>
      <c r="W745" s="15">
        <f t="shared" si="911"/>
        <v>0.95437114889488961</v>
      </c>
      <c r="X745" s="121">
        <f>VLOOKUP(F745,Rates2,6)*VLOOKUP(F745,Mort_Imp_Survivors,C745-'Mort Imp Cume'!$C$4+2)</f>
        <v>2.5035872233311243E-2</v>
      </c>
      <c r="Y745" s="15">
        <f t="shared" si="912"/>
        <v>0.97496412776668873</v>
      </c>
      <c r="Z745" s="121">
        <f>VLOOKUP(F745,Rates2,7)*VLOOKUP(F745,Mort_Imp_Survivors,C745-'Mort Imp Cume'!$C$4+2)</f>
        <v>3.1177979343169713E-2</v>
      </c>
      <c r="AA745" s="15">
        <f t="shared" si="913"/>
        <v>0.96882202065683032</v>
      </c>
      <c r="AB745" s="68">
        <f>PRODUCT(W$4:W744)</f>
        <v>3.2456415968841225E-3</v>
      </c>
      <c r="AC745" s="15">
        <f>PRODUCT(Y$4:Y744)</f>
        <v>6.981202910978955E-2</v>
      </c>
      <c r="AD745" s="15">
        <f>PRODUCT(AA$4:AA744)</f>
        <v>3.1598416207075368E-2</v>
      </c>
      <c r="AE745" s="15">
        <f t="shared" si="902"/>
        <v>2.265848256416182E-4</v>
      </c>
      <c r="AF745" s="15">
        <f t="shared" si="903"/>
        <v>3.0190567712425043E-3</v>
      </c>
      <c r="AG745" s="15">
        <f t="shared" si="904"/>
        <v>1.0079964264046956E-5</v>
      </c>
      <c r="AH745" s="15">
        <f t="shared" si="905"/>
        <v>4.2182330973372276E-2</v>
      </c>
      <c r="AI745" s="15">
        <f t="shared" si="914"/>
        <v>0.95457202742974356</v>
      </c>
      <c r="AJ745" s="15">
        <f t="shared" si="915"/>
        <v>1.480948971647784E-4</v>
      </c>
      <c r="AK745" s="15">
        <f t="shared" si="906"/>
        <v>1.3208325924793194E-3</v>
      </c>
      <c r="AL745">
        <f>IF(AL744&gt;0,AL744+1,IF(AND(B745="January",C745&gt;=Personal!$G$28,F745&lt;=100,AL744=0),1,0))</f>
        <v>418</v>
      </c>
      <c r="AM745">
        <f t="shared" si="916"/>
        <v>1</v>
      </c>
    </row>
    <row r="746" spans="1:39" x14ac:dyDescent="0.2">
      <c r="A746">
        <f t="shared" si="907"/>
        <v>742</v>
      </c>
      <c r="B746" t="str">
        <f t="shared" si="927"/>
        <v>November</v>
      </c>
      <c r="C746">
        <f t="shared" si="899"/>
        <v>2084</v>
      </c>
      <c r="D746">
        <f t="shared" si="929"/>
        <v>208411</v>
      </c>
      <c r="E746">
        <f t="shared" ref="E746:F746" si="955">E734+1</f>
        <v>103</v>
      </c>
      <c r="F746">
        <f t="shared" si="955"/>
        <v>101</v>
      </c>
      <c r="G746" s="11">
        <f>G745*IF($B746="January",(1+IF(C746&gt;Personal!$L$18+1,Calculations!$B$14,Calculations!$B$13)),1)</f>
        <v>6409.6687034455863</v>
      </c>
      <c r="H746" s="11">
        <f>IF(AND(Career!$F$15="Yes",$E746=62,$E745=61),G746,H745*IF($B746="January",(1+IF(C746&gt;Personal!$L$18+1,Calculations!$C$14,Calculations!$C$13)),1))</f>
        <v>4288.099300668775</v>
      </c>
      <c r="I746" s="11">
        <f>H746*(1-'Retiree Assumptions'!$F$8)</f>
        <v>3773.5273845885222</v>
      </c>
      <c r="J746" s="11"/>
      <c r="K746">
        <f>IF(OR(AND(L747=0,L746&gt;0,S746=0,S745&gt;0),AND(L746=0,L745&gt;0,S746&gt;0,S745&gt;0),AND(L735=0,L734&gt;0,S734=0),AND(B746="February",C746&gt;=Personal!$G$28,C746&lt;=Personal!$G$28+5,L745&gt;0),AND(B746="February",MOD(C746-Personal!$G$28,5)=0,L745&gt;0)),K745+1,K745)</f>
        <v>10</v>
      </c>
      <c r="L746">
        <f>IF(AND(C746&gt;=Personal!$G$28,MAX(L$5:L745)&lt;$AO$8,OR(S745&gt;0,S746&gt;0)),L745+1,0)</f>
        <v>0</v>
      </c>
      <c r="M746" t="str">
        <f>IF(AND(C746&gt;=Personal!$G$28,MAX(L$5:L745)&lt;$AO$8,OR(S745&gt;0,S746&gt;0)),L745+1,"")</f>
        <v/>
      </c>
      <c r="N746">
        <f t="shared" si="909"/>
        <v>2084</v>
      </c>
      <c r="O746">
        <f t="shared" si="910"/>
        <v>101</v>
      </c>
      <c r="P746" s="11">
        <f t="shared" si="918"/>
        <v>45282.328615062266</v>
      </c>
      <c r="Q746" s="11">
        <f>$AD746*I746/(Calculations!$C$18^(A746-1+Calculations!$B$1/30))</f>
        <v>13.603684166573046</v>
      </c>
      <c r="R746" s="11">
        <f>IF(Q746=0,0,SUM(Q746:Q$1071)*I746/Q746)</f>
        <v>92696.361914690075</v>
      </c>
      <c r="S746" s="11">
        <f>IF(S745&gt;0,MAX((S745+I746/2)*(Calculations!$C$18-1)+S745-I746,0),IF(AND(Personal!$G$28=Valuation!C746,Personal!$G$28&gt;Valuation!C745),Personal!$G$26,0))</f>
        <v>0</v>
      </c>
      <c r="T746">
        <f t="shared" si="901"/>
        <v>2</v>
      </c>
      <c r="U746" s="11"/>
      <c r="V746" s="121">
        <f>VLOOKUP(E746,Rates2,5)*VLOOKUP(E746,Mort_Imp_Retirees,C746-'Mort Imp Cume'!$C$4+2)</f>
        <v>4.5628851105110405E-2</v>
      </c>
      <c r="W746" s="15">
        <f t="shared" si="911"/>
        <v>0.95437114889488961</v>
      </c>
      <c r="X746" s="121">
        <f>VLOOKUP(F746,Rates2,6)*VLOOKUP(F746,Mort_Imp_Survivors,C746-'Mort Imp Cume'!$C$4+2)</f>
        <v>2.5035872233311243E-2</v>
      </c>
      <c r="Y746" s="15">
        <f t="shared" si="912"/>
        <v>0.97496412776668873</v>
      </c>
      <c r="Z746" s="121">
        <f>VLOOKUP(F746,Rates2,7)*VLOOKUP(F746,Mort_Imp_Survivors,C746-'Mort Imp Cume'!$C$4+2)</f>
        <v>3.1177979343169713E-2</v>
      </c>
      <c r="AA746" s="15">
        <f t="shared" si="913"/>
        <v>0.96882202065683032</v>
      </c>
      <c r="AB746" s="68">
        <f>PRODUCT(W$4:W745)</f>
        <v>3.0975466997193442E-3</v>
      </c>
      <c r="AC746" s="15">
        <f>PRODUCT(Y$4:Y745)</f>
        <v>6.8064224068648649E-2</v>
      </c>
      <c r="AD746" s="15">
        <f>PRODUCT(AA$4:AA745)</f>
        <v>3.0613241439294295E-2</v>
      </c>
      <c r="AE746" s="15">
        <f t="shared" si="902"/>
        <v>2.1083211263280056E-4</v>
      </c>
      <c r="AF746" s="15">
        <f t="shared" si="903"/>
        <v>2.8867145870865437E-3</v>
      </c>
      <c r="AG746" s="15">
        <f t="shared" si="904"/>
        <v>9.3791813067547619E-6</v>
      </c>
      <c r="AH746" s="15">
        <f t="shared" si="905"/>
        <v>4.0877251093901772E-2</v>
      </c>
      <c r="AI746" s="15">
        <f t="shared" si="914"/>
        <v>0.95602520220637888</v>
      </c>
      <c r="AJ746" s="15">
        <f t="shared" si="915"/>
        <v>1.4133749715262008E-4</v>
      </c>
      <c r="AK746" s="15">
        <f t="shared" si="906"/>
        <v>1.2797484560457849E-3</v>
      </c>
      <c r="AL746">
        <f>IF(AL745&gt;0,AL745+1,IF(AND(B746="January",C746&gt;=Personal!$G$28,F746&lt;=100,AL745=0),1,0))</f>
        <v>419</v>
      </c>
      <c r="AM746">
        <f t="shared" si="916"/>
        <v>1</v>
      </c>
    </row>
    <row r="747" spans="1:39" x14ac:dyDescent="0.2">
      <c r="A747">
        <f t="shared" si="907"/>
        <v>743</v>
      </c>
      <c r="B747" t="str">
        <f t="shared" si="927"/>
        <v>December</v>
      </c>
      <c r="C747">
        <f t="shared" si="899"/>
        <v>2084</v>
      </c>
      <c r="D747">
        <f t="shared" si="929"/>
        <v>208412</v>
      </c>
      <c r="E747">
        <f t="shared" ref="E747:F747" si="956">E735+1</f>
        <v>103</v>
      </c>
      <c r="F747">
        <f t="shared" si="956"/>
        <v>101</v>
      </c>
      <c r="G747" s="11">
        <f>G746*IF($B747="January",(1+IF(C747&gt;Personal!$L$18+1,Calculations!$B$14,Calculations!$B$13)),1)</f>
        <v>6409.6687034455863</v>
      </c>
      <c r="H747" s="11">
        <f>IF(AND(Career!$F$15="Yes",$E747=62,$E746=61),G747,H746*IF($B747="January",(1+IF(C747&gt;Personal!$L$18+1,Calculations!$C$14,Calculations!$C$13)),1))</f>
        <v>4288.099300668775</v>
      </c>
      <c r="I747" s="11">
        <f>H747*(1-'Retiree Assumptions'!$F$8)</f>
        <v>3773.5273845885222</v>
      </c>
      <c r="J747" s="11"/>
      <c r="K747">
        <f>IF(OR(AND(L748=0,L747&gt;0,S747=0,S746&gt;0),AND(L747=0,L746&gt;0,S747&gt;0,S746&gt;0),AND(L736=0,L735&gt;0,S735=0),AND(B747="February",C747&gt;=Personal!$G$28,C747&lt;=Personal!$G$28+5,L746&gt;0),AND(B747="February",MOD(C747-Personal!$G$28,5)=0,L746&gt;0)),K746+1,K746)</f>
        <v>10</v>
      </c>
      <c r="L747">
        <f>IF(AND(C747&gt;=Personal!$G$28,MAX(L$5:L746)&lt;$AO$8,OR(S746&gt;0,S747&gt;0)),L746+1,0)</f>
        <v>0</v>
      </c>
      <c r="M747" t="str">
        <f>IF(AND(C747&gt;=Personal!$G$28,MAX(L$5:L746)&lt;$AO$8,OR(S746&gt;0,S747&gt;0)),L746+1,"")</f>
        <v/>
      </c>
      <c r="N747">
        <f t="shared" si="909"/>
        <v>2084</v>
      </c>
      <c r="O747">
        <f t="shared" si="910"/>
        <v>101</v>
      </c>
      <c r="P747" s="11">
        <f t="shared" si="918"/>
        <v>45282.328615062266</v>
      </c>
      <c r="Q747" s="11">
        <f>$AD747*I747/(Calculations!$C$18^(A747-1+Calculations!$B$1/30))</f>
        <v>13.141608347217913</v>
      </c>
      <c r="R747" s="11">
        <f>IF(Q747=0,0,SUM(Q747:Q$1071)*I747/Q747)</f>
        <v>92049.475542316475</v>
      </c>
      <c r="S747" s="11">
        <f>IF(S746&gt;0,MAX((S746+I747/2)*(Calculations!$C$18-1)+S746-I747,0),IF(AND(Personal!$G$28=Valuation!C747,Personal!$G$28&gt;Valuation!C746),Personal!$G$26,0))</f>
        <v>0</v>
      </c>
      <c r="T747">
        <f t="shared" si="901"/>
        <v>2</v>
      </c>
      <c r="U747" s="11"/>
      <c r="V747" s="121">
        <f>VLOOKUP(E747,Rates2,5)*VLOOKUP(E747,Mort_Imp_Retirees,C747-'Mort Imp Cume'!$C$4+2)</f>
        <v>4.5628851105110405E-2</v>
      </c>
      <c r="W747" s="15">
        <f t="shared" si="911"/>
        <v>0.95437114889488961</v>
      </c>
      <c r="X747" s="121">
        <f>VLOOKUP(F747,Rates2,6)*VLOOKUP(F747,Mort_Imp_Survivors,C747-'Mort Imp Cume'!$C$4+2)</f>
        <v>2.5035872233311243E-2</v>
      </c>
      <c r="Y747" s="15">
        <f t="shared" si="912"/>
        <v>0.97496412776668873</v>
      </c>
      <c r="Z747" s="121">
        <f>VLOOKUP(F747,Rates2,7)*VLOOKUP(F747,Mort_Imp_Survivors,C747-'Mort Imp Cume'!$C$4+2)</f>
        <v>3.1177979343169713E-2</v>
      </c>
      <c r="AA747" s="15">
        <f t="shared" si="913"/>
        <v>0.96882202065683032</v>
      </c>
      <c r="AB747" s="68">
        <f>PRODUCT(W$4:W746)</f>
        <v>2.9562092025667243E-3</v>
      </c>
      <c r="AC747" s="15">
        <f>PRODUCT(Y$4:Y746)</f>
        <v>6.6360176851206487E-2</v>
      </c>
      <c r="AD747" s="15">
        <f>PRODUCT(AA$4:AA746)</f>
        <v>2.965878243007251E-2</v>
      </c>
      <c r="AE747" s="15">
        <f t="shared" si="902"/>
        <v>1.9617456549149193E-4</v>
      </c>
      <c r="AF747" s="15">
        <f t="shared" si="903"/>
        <v>2.7600346370752322E-3</v>
      </c>
      <c r="AG747" s="15">
        <f t="shared" si="904"/>
        <v>8.7271184381818148E-6</v>
      </c>
      <c r="AH747" s="15">
        <f t="shared" si="905"/>
        <v>3.9612160184997303E-2</v>
      </c>
      <c r="AI747" s="15">
        <f t="shared" si="914"/>
        <v>0.95743163061243597</v>
      </c>
      <c r="AJ747" s="15">
        <f t="shared" si="915"/>
        <v>1.3488842953947422E-4</v>
      </c>
      <c r="AK747" s="15">
        <f t="shared" si="906"/>
        <v>1.2399385133432461E-3</v>
      </c>
      <c r="AL747">
        <f>IF(AL746&gt;0,AL746+1,IF(AND(B747="January",C747&gt;=Personal!$G$28,F747&lt;=100,AL746=0),1,0))</f>
        <v>420</v>
      </c>
      <c r="AM747">
        <f t="shared" si="916"/>
        <v>1</v>
      </c>
    </row>
    <row r="748" spans="1:39" x14ac:dyDescent="0.2">
      <c r="A748">
        <f t="shared" si="907"/>
        <v>744</v>
      </c>
      <c r="B748" t="str">
        <f t="shared" si="927"/>
        <v>January</v>
      </c>
      <c r="C748">
        <f t="shared" si="899"/>
        <v>2085</v>
      </c>
      <c r="D748">
        <f t="shared" si="929"/>
        <v>208501</v>
      </c>
      <c r="E748">
        <f t="shared" ref="E748:F748" si="957">E736+1</f>
        <v>104</v>
      </c>
      <c r="F748">
        <f t="shared" si="957"/>
        <v>102</v>
      </c>
      <c r="G748" s="11">
        <f>G747*IF($B748="January",(1+IF(C748&gt;Personal!$L$18+1,Calculations!$B$14,Calculations!$B$13)),1)</f>
        <v>6569.9104210317255</v>
      </c>
      <c r="H748" s="11">
        <f>IF(AND(Career!$F$15="Yes",$E748=62,$E747=61),G748,H747*IF($B748="January",(1+IF(C748&gt;Personal!$L$18+1,Calculations!$C$14,Calculations!$C$13)),1))</f>
        <v>4352.4207901788059</v>
      </c>
      <c r="I748" s="11">
        <f>H748*(1-'Retiree Assumptions'!$F$8)</f>
        <v>3830.130295357349</v>
      </c>
      <c r="J748" s="11"/>
      <c r="K748">
        <f>IF(OR(AND(L749=0,L748&gt;0,S748=0,S747&gt;0),AND(L748=0,L747&gt;0,S748&gt;0,S747&gt;0),AND(L737=0,L736&gt;0,S736=0),AND(B748="February",C748&gt;=Personal!$G$28,C748&lt;=Personal!$G$28+5,L747&gt;0),AND(B748="February",MOD(C748-Personal!$G$28,5)=0,L747&gt;0)),K747+1,K747)</f>
        <v>10</v>
      </c>
      <c r="L748">
        <f>IF(AND(C748&gt;=Personal!$G$28,MAX(L$5:L747)&lt;$AO$8,OR(S747&gt;0,S748&gt;0)),L747+1,0)</f>
        <v>0</v>
      </c>
      <c r="M748" t="str">
        <f>IF(AND(C748&gt;=Personal!$G$28,MAX(L$5:L747)&lt;$AO$8,OR(S747&gt;0,S748&gt;0)),L747+1,"")</f>
        <v/>
      </c>
      <c r="N748">
        <f t="shared" si="909"/>
        <v>2085</v>
      </c>
      <c r="O748">
        <f t="shared" si="910"/>
        <v>102</v>
      </c>
      <c r="P748" s="11">
        <f t="shared" si="918"/>
        <v>45961.56354428819</v>
      </c>
      <c r="Q748" s="11">
        <f>$AD748*I748/(Calculations!$C$18^(A748-1+Calculations!$B$1/30))</f>
        <v>12.885656257124133</v>
      </c>
      <c r="R748" s="11">
        <f>IF(Q748=0,0,SUM(Q748:Q$1071)*I748/Q748)</f>
        <v>91379.843814682987</v>
      </c>
      <c r="S748" s="11">
        <f>IF(S747&gt;0,MAX((S747+I748/2)*(Calculations!$C$18-1)+S747-I748,0),IF(AND(Personal!$G$28=Valuation!C748,Personal!$G$28&gt;Valuation!C747),Personal!$G$26,0))</f>
        <v>0</v>
      </c>
      <c r="T748">
        <f t="shared" si="901"/>
        <v>2</v>
      </c>
      <c r="U748" s="11"/>
      <c r="V748" s="121">
        <f>VLOOKUP(E748,Rates2,5)*VLOOKUP(E748,Mort_Imp_Retirees,C748-'Mort Imp Cume'!$C$4+2)</f>
        <v>4.9477967007205616E-2</v>
      </c>
      <c r="W748" s="15">
        <f t="shared" si="911"/>
        <v>0.95052203299279436</v>
      </c>
      <c r="X748" s="121">
        <f>VLOOKUP(F748,Rates2,6)*VLOOKUP(F748,Mort_Imp_Survivors,C748-'Mort Imp Cume'!$C$4+2)</f>
        <v>2.7299004845090145E-2</v>
      </c>
      <c r="Y748" s="15">
        <f t="shared" si="912"/>
        <v>0.97270099515490982</v>
      </c>
      <c r="Z748" s="121">
        <f>VLOOKUP(F748,Rates2,7)*VLOOKUP(F748,Mort_Imp_Survivors,C748-'Mort Imp Cume'!$C$4+2)</f>
        <v>3.4665786545987155E-2</v>
      </c>
      <c r="AA748" s="15">
        <f t="shared" si="913"/>
        <v>0.96533421345401282</v>
      </c>
      <c r="AB748" s="68">
        <f>PRODUCT(W$4:W747)</f>
        <v>2.8213207730272503E-3</v>
      </c>
      <c r="AC748" s="15">
        <f>PRODUCT(Y$4:Y747)</f>
        <v>6.4698791942179742E-2</v>
      </c>
      <c r="AD748" s="15">
        <f>PRODUCT(AA$4:AA747)</f>
        <v>2.8734081524124145E-2</v>
      </c>
      <c r="AE748" s="15">
        <f t="shared" si="902"/>
        <v>1.8253604569623978E-4</v>
      </c>
      <c r="AF748" s="15">
        <f t="shared" si="903"/>
        <v>2.6387847273310104E-3</v>
      </c>
      <c r="AG748" s="15">
        <f t="shared" si="904"/>
        <v>8.7849611445465296E-6</v>
      </c>
      <c r="AH748" s="15">
        <f t="shared" si="905"/>
        <v>3.8385860191449309E-2</v>
      </c>
      <c r="AI748" s="15">
        <f t="shared" si="914"/>
        <v>0.95879281903552338</v>
      </c>
      <c r="AJ748" s="15">
        <f t="shared" si="915"/>
        <v>1.3959321612458614E-4</v>
      </c>
      <c r="AK748" s="15">
        <f t="shared" si="906"/>
        <v>1.3356590881767527E-3</v>
      </c>
      <c r="AL748">
        <f>IF(AL747&gt;0,AL747+1,IF(AND(B748="January",C748&gt;=Personal!$G$28,F748&lt;=100,AL747=0),1,0))</f>
        <v>421</v>
      </c>
      <c r="AM748">
        <f t="shared" si="916"/>
        <v>1</v>
      </c>
    </row>
    <row r="749" spans="1:39" x14ac:dyDescent="0.2">
      <c r="A749">
        <f t="shared" si="907"/>
        <v>745</v>
      </c>
      <c r="B749" t="str">
        <f t="shared" si="927"/>
        <v>February</v>
      </c>
      <c r="C749">
        <f t="shared" si="899"/>
        <v>2085</v>
      </c>
      <c r="D749">
        <f t="shared" si="929"/>
        <v>208502</v>
      </c>
      <c r="E749">
        <f t="shared" ref="E749:F749" si="958">E737+1</f>
        <v>104</v>
      </c>
      <c r="F749">
        <f t="shared" si="958"/>
        <v>102</v>
      </c>
      <c r="G749" s="11">
        <f>G748*IF($B749="January",(1+IF(C749&gt;Personal!$L$18+1,Calculations!$B$14,Calculations!$B$13)),1)</f>
        <v>6569.9104210317255</v>
      </c>
      <c r="H749" s="11">
        <f>IF(AND(Career!$F$15="Yes",$E749=62,$E748=61),G749,H748*IF($B749="January",(1+IF(C749&gt;Personal!$L$18+1,Calculations!$C$14,Calculations!$C$13)),1))</f>
        <v>4352.4207901788059</v>
      </c>
      <c r="I749" s="11">
        <f>H749*(1-'Retiree Assumptions'!$F$8)</f>
        <v>3830.130295357349</v>
      </c>
      <c r="J749" s="11"/>
      <c r="K749">
        <f>IF(OR(AND(L750=0,L749&gt;0,S749=0,S748&gt;0),AND(L749=0,L748&gt;0,S749&gt;0,S748&gt;0),AND(L738=0,L737&gt;0,S737=0),AND(B749="February",C749&gt;=Personal!$G$28,C749&lt;=Personal!$G$28+5,L748&gt;0),AND(B749="February",MOD(C749-Personal!$G$28,5)=0,L748&gt;0)),K748+1,K748)</f>
        <v>10</v>
      </c>
      <c r="L749">
        <f>IF(AND(C749&gt;=Personal!$G$28,MAX(L$5:L748)&lt;$AO$8,OR(S748&gt;0,S749&gt;0)),L748+1,0)</f>
        <v>0</v>
      </c>
      <c r="M749" t="str">
        <f>IF(AND(C749&gt;=Personal!$G$28,MAX(L$5:L748)&lt;$AO$8,OR(S748&gt;0,S749&gt;0)),L748+1,"")</f>
        <v/>
      </c>
      <c r="N749">
        <f t="shared" si="909"/>
        <v>2085</v>
      </c>
      <c r="O749">
        <f t="shared" si="910"/>
        <v>102</v>
      </c>
      <c r="P749" s="11">
        <f t="shared" si="918"/>
        <v>45961.56354428819</v>
      </c>
      <c r="Q749" s="11">
        <f>$AD749*I749/(Calculations!$C$18^(A749-1+Calculations!$B$1/30))</f>
        <v>12.403156357680992</v>
      </c>
      <c r="R749" s="11">
        <f>IF(Q749=0,0,SUM(Q749:Q$1071)*I749/Q749)</f>
        <v>90955.518199292492</v>
      </c>
      <c r="S749" s="11">
        <f>IF(S748&gt;0,MAX((S748+I749/2)*(Calculations!$C$18-1)+S748-I749,0),IF(AND(Personal!$G$28=Valuation!C749,Personal!$G$28&gt;Valuation!C748),Personal!$G$26,0))</f>
        <v>0</v>
      </c>
      <c r="T749">
        <f t="shared" si="901"/>
        <v>2</v>
      </c>
      <c r="U749" s="11"/>
      <c r="V749" s="121">
        <f>VLOOKUP(E749,Rates2,5)*VLOOKUP(E749,Mort_Imp_Retirees,C749-'Mort Imp Cume'!$C$4+2)</f>
        <v>4.9477967007205616E-2</v>
      </c>
      <c r="W749" s="15">
        <f t="shared" si="911"/>
        <v>0.95052203299279436</v>
      </c>
      <c r="X749" s="121">
        <f>VLOOKUP(F749,Rates2,6)*VLOOKUP(F749,Mort_Imp_Survivors,C749-'Mort Imp Cume'!$C$4+2)</f>
        <v>2.7299004845090145E-2</v>
      </c>
      <c r="Y749" s="15">
        <f t="shared" si="912"/>
        <v>0.97270099515490982</v>
      </c>
      <c r="Z749" s="121">
        <f>VLOOKUP(F749,Rates2,7)*VLOOKUP(F749,Mort_Imp_Survivors,C749-'Mort Imp Cume'!$C$4+2)</f>
        <v>3.4665786545987155E-2</v>
      </c>
      <c r="AA749" s="15">
        <f t="shared" si="913"/>
        <v>0.96533421345401282</v>
      </c>
      <c r="AB749" s="68">
        <f>PRODUCT(W$4:W748)</f>
        <v>2.6817275569026642E-3</v>
      </c>
      <c r="AC749" s="15">
        <f>PRODUCT(Y$4:Y748)</f>
        <v>6.2932579307478698E-2</v>
      </c>
      <c r="AD749" s="15">
        <f>PRODUCT(AA$4:AA748)</f>
        <v>2.7737991987413863E-2</v>
      </c>
      <c r="AE749" s="15">
        <f t="shared" si="902"/>
        <v>1.6876803215582802E-4</v>
      </c>
      <c r="AF749" s="15">
        <f t="shared" si="903"/>
        <v>2.5129595247468362E-3</v>
      </c>
      <c r="AG749" s="15">
        <f t="shared" si="904"/>
        <v>8.1223442705545042E-6</v>
      </c>
      <c r="AH749" s="15">
        <f t="shared" si="905"/>
        <v>3.7063969116812964E-2</v>
      </c>
      <c r="AI749" s="15">
        <f t="shared" si="914"/>
        <v>0.96025430332628436</v>
      </c>
      <c r="AJ749" s="15">
        <f t="shared" si="915"/>
        <v>1.3268642758274414E-4</v>
      </c>
      <c r="AK749" s="15">
        <f t="shared" si="906"/>
        <v>1.2894588412780165E-3</v>
      </c>
      <c r="AL749">
        <f>IF(AL748&gt;0,AL748+1,IF(AND(B749="January",C749&gt;=Personal!$G$28,F749&lt;=100,AL748=0),1,0))</f>
        <v>422</v>
      </c>
      <c r="AM749">
        <f t="shared" si="916"/>
        <v>1</v>
      </c>
    </row>
    <row r="750" spans="1:39" x14ac:dyDescent="0.2">
      <c r="A750">
        <f t="shared" si="907"/>
        <v>746</v>
      </c>
      <c r="B750" t="str">
        <f t="shared" si="927"/>
        <v>March</v>
      </c>
      <c r="C750">
        <f t="shared" si="899"/>
        <v>2085</v>
      </c>
      <c r="D750">
        <f t="shared" si="929"/>
        <v>208503</v>
      </c>
      <c r="E750">
        <f t="shared" ref="E750:F750" si="959">E738+1</f>
        <v>104</v>
      </c>
      <c r="F750">
        <f t="shared" si="959"/>
        <v>102</v>
      </c>
      <c r="G750" s="11">
        <f>G749*IF($B750="January",(1+IF(C750&gt;Personal!$L$18+1,Calculations!$B$14,Calculations!$B$13)),1)</f>
        <v>6569.9104210317255</v>
      </c>
      <c r="H750" s="11">
        <f>IF(AND(Career!$F$15="Yes",$E750=62,$E749=61),G750,H749*IF($B750="January",(1+IF(C750&gt;Personal!$L$18+1,Calculations!$C$14,Calculations!$C$13)),1))</f>
        <v>4352.4207901788059</v>
      </c>
      <c r="I750" s="11">
        <f>H750*(1-'Retiree Assumptions'!$F$8)</f>
        <v>3830.130295357349</v>
      </c>
      <c r="J750" s="11"/>
      <c r="K750">
        <f>IF(OR(AND(L751=0,L750&gt;0,S750=0,S749&gt;0),AND(L750=0,L749&gt;0,S750&gt;0,S749&gt;0),AND(L739=0,L738&gt;0,S738=0),AND(B750="February",C750&gt;=Personal!$G$28,C750&lt;=Personal!$G$28+5,L749&gt;0),AND(B750="February",MOD(C750-Personal!$G$28,5)=0,L749&gt;0)),K749+1,K749)</f>
        <v>10</v>
      </c>
      <c r="L750">
        <f>IF(AND(C750&gt;=Personal!$G$28,MAX(L$5:L749)&lt;$AO$8,OR(S749&gt;0,S750&gt;0)),L749+1,0)</f>
        <v>0</v>
      </c>
      <c r="M750" t="str">
        <f>IF(AND(C750&gt;=Personal!$G$28,MAX(L$5:L749)&lt;$AO$8,OR(S749&gt;0,S750&gt;0)),L749+1,"")</f>
        <v/>
      </c>
      <c r="N750">
        <f t="shared" si="909"/>
        <v>2085</v>
      </c>
      <c r="O750">
        <f t="shared" si="910"/>
        <v>102</v>
      </c>
      <c r="P750" s="11">
        <f t="shared" si="918"/>
        <v>45961.56354428819</v>
      </c>
      <c r="Q750" s="11">
        <f>$AD750*I750/(Calculations!$C$18^(A750-1+Calculations!$B$1/30))</f>
        <v>11.93872353594946</v>
      </c>
      <c r="R750" s="11">
        <f>IF(Q750=0,0,SUM(Q750:Q$1071)*I750/Q750)</f>
        <v>90514.685731867517</v>
      </c>
      <c r="S750" s="11">
        <f>IF(S749&gt;0,MAX((S749+I750/2)*(Calculations!$C$18-1)+S749-I750,0),IF(AND(Personal!$G$28=Valuation!C750,Personal!$G$28&gt;Valuation!C749),Personal!$G$26,0))</f>
        <v>0</v>
      </c>
      <c r="T750">
        <f t="shared" si="901"/>
        <v>2</v>
      </c>
      <c r="U750" s="11"/>
      <c r="V750" s="121">
        <f>VLOOKUP(E750,Rates2,5)*VLOOKUP(E750,Mort_Imp_Retirees,C750-'Mort Imp Cume'!$C$4+2)</f>
        <v>4.9477967007205616E-2</v>
      </c>
      <c r="W750" s="15">
        <f t="shared" si="911"/>
        <v>0.95052203299279436</v>
      </c>
      <c r="X750" s="121">
        <f>VLOOKUP(F750,Rates2,6)*VLOOKUP(F750,Mort_Imp_Survivors,C750-'Mort Imp Cume'!$C$4+2)</f>
        <v>2.7299004845090145E-2</v>
      </c>
      <c r="Y750" s="15">
        <f t="shared" si="912"/>
        <v>0.97270099515490982</v>
      </c>
      <c r="Z750" s="121">
        <f>VLOOKUP(F750,Rates2,7)*VLOOKUP(F750,Mort_Imp_Survivors,C750-'Mort Imp Cume'!$C$4+2)</f>
        <v>3.4665786545987155E-2</v>
      </c>
      <c r="AA750" s="15">
        <f t="shared" si="913"/>
        <v>0.96533421345401282</v>
      </c>
      <c r="AB750" s="68">
        <f>PRODUCT(W$4:W749)</f>
        <v>2.5490411293199199E-3</v>
      </c>
      <c r="AC750" s="15">
        <f>PRODUCT(Y$4:Y749)</f>
        <v>6.1214582520049812E-2</v>
      </c>
      <c r="AD750" s="15">
        <f>PRODUCT(AA$4:AA749)</f>
        <v>2.6776432677963872E-2</v>
      </c>
      <c r="AE750" s="15">
        <f t="shared" si="902"/>
        <v>1.560384885577552E-4</v>
      </c>
      <c r="AF750" s="15">
        <f t="shared" si="903"/>
        <v>2.3930026407621647E-3</v>
      </c>
      <c r="AG750" s="15">
        <f t="shared" si="904"/>
        <v>7.5097061175237564E-6</v>
      </c>
      <c r="AH750" s="15">
        <f t="shared" si="905"/>
        <v>3.5787239819133024E-2</v>
      </c>
      <c r="AI750" s="15">
        <f t="shared" si="914"/>
        <v>0.96166371905154713</v>
      </c>
      <c r="AJ750" s="15">
        <f t="shared" si="915"/>
        <v>1.2612137289650115E-4</v>
      </c>
      <c r="AK750" s="15">
        <f t="shared" si="906"/>
        <v>1.244852512095276E-3</v>
      </c>
      <c r="AL750">
        <f>IF(AL749&gt;0,AL749+1,IF(AND(B750="January",C750&gt;=Personal!$G$28,F750&lt;=100,AL749=0),1,0))</f>
        <v>423</v>
      </c>
      <c r="AM750">
        <f t="shared" si="916"/>
        <v>1</v>
      </c>
    </row>
    <row r="751" spans="1:39" x14ac:dyDescent="0.2">
      <c r="A751">
        <f t="shared" si="907"/>
        <v>747</v>
      </c>
      <c r="B751" t="str">
        <f t="shared" si="927"/>
        <v>April</v>
      </c>
      <c r="C751">
        <f t="shared" si="899"/>
        <v>2085</v>
      </c>
      <c r="D751">
        <f t="shared" si="929"/>
        <v>208504</v>
      </c>
      <c r="E751">
        <f t="shared" ref="E751:F751" si="960">E739+1</f>
        <v>104</v>
      </c>
      <c r="F751">
        <f t="shared" si="960"/>
        <v>102</v>
      </c>
      <c r="G751" s="11">
        <f>G750*IF($B751="January",(1+IF(C751&gt;Personal!$L$18+1,Calculations!$B$14,Calculations!$B$13)),1)</f>
        <v>6569.9104210317255</v>
      </c>
      <c r="H751" s="11">
        <f>IF(AND(Career!$F$15="Yes",$E751=62,$E750=61),G751,H750*IF($B751="January",(1+IF(C751&gt;Personal!$L$18+1,Calculations!$C$14,Calculations!$C$13)),1))</f>
        <v>4352.4207901788059</v>
      </c>
      <c r="I751" s="11">
        <f>H751*(1-'Retiree Assumptions'!$F$8)</f>
        <v>3830.130295357349</v>
      </c>
      <c r="J751" s="11"/>
      <c r="K751">
        <f>IF(OR(AND(L752=0,L751&gt;0,S751=0,S750&gt;0),AND(L751=0,L750&gt;0,S751&gt;0,S750&gt;0),AND(L740=0,L739&gt;0,S739=0),AND(B751="February",C751&gt;=Personal!$G$28,C751&lt;=Personal!$G$28+5,L750&gt;0),AND(B751="February",MOD(C751-Personal!$G$28,5)=0,L750&gt;0)),K750+1,K750)</f>
        <v>10</v>
      </c>
      <c r="L751">
        <f>IF(AND(C751&gt;=Personal!$G$28,MAX(L$5:L750)&lt;$AO$8,OR(S750&gt;0,S751&gt;0)),L750+1,0)</f>
        <v>0</v>
      </c>
      <c r="M751" t="str">
        <f>IF(AND(C751&gt;=Personal!$G$28,MAX(L$5:L750)&lt;$AO$8,OR(S750&gt;0,S751&gt;0)),L750+1,"")</f>
        <v/>
      </c>
      <c r="N751">
        <f t="shared" si="909"/>
        <v>2085</v>
      </c>
      <c r="O751">
        <f t="shared" si="910"/>
        <v>102</v>
      </c>
      <c r="P751" s="11">
        <f t="shared" si="918"/>
        <v>45961.56354428819</v>
      </c>
      <c r="Q751" s="11">
        <f>$AD751*I751/(Calculations!$C$18^(A751-1+Calculations!$B$1/30))</f>
        <v>11.491681275110759</v>
      </c>
      <c r="R751" s="11">
        <f>IF(Q751=0,0,SUM(Q751:Q$1071)*I751/Q751)</f>
        <v>90056.704273083436</v>
      </c>
      <c r="S751" s="11">
        <f>IF(S750&gt;0,MAX((S750+I751/2)*(Calculations!$C$18-1)+S750-I751,0),IF(AND(Personal!$G$28=Valuation!C751,Personal!$G$28&gt;Valuation!C750),Personal!$G$26,0))</f>
        <v>0</v>
      </c>
      <c r="T751">
        <f t="shared" si="901"/>
        <v>2</v>
      </c>
      <c r="U751" s="11"/>
      <c r="V751" s="121">
        <f>VLOOKUP(E751,Rates2,5)*VLOOKUP(E751,Mort_Imp_Retirees,C751-'Mort Imp Cume'!$C$4+2)</f>
        <v>4.9477967007205616E-2</v>
      </c>
      <c r="W751" s="15">
        <f t="shared" si="911"/>
        <v>0.95052203299279436</v>
      </c>
      <c r="X751" s="121">
        <f>VLOOKUP(F751,Rates2,6)*VLOOKUP(F751,Mort_Imp_Survivors,C751-'Mort Imp Cume'!$C$4+2)</f>
        <v>2.7299004845090145E-2</v>
      </c>
      <c r="Y751" s="15">
        <f t="shared" si="912"/>
        <v>0.97270099515490982</v>
      </c>
      <c r="Z751" s="121">
        <f>VLOOKUP(F751,Rates2,7)*VLOOKUP(F751,Mort_Imp_Survivors,C751-'Mort Imp Cume'!$C$4+2)</f>
        <v>3.4665786545987155E-2</v>
      </c>
      <c r="AA751" s="15">
        <f t="shared" si="913"/>
        <v>0.96533421345401282</v>
      </c>
      <c r="AB751" s="68">
        <f>PRODUCT(W$4:W750)</f>
        <v>2.4229197564234186E-3</v>
      </c>
      <c r="AC751" s="15">
        <f>PRODUCT(Y$4:Y750)</f>
        <v>5.9543485335244797E-2</v>
      </c>
      <c r="AD751" s="15">
        <f>PRODUCT(AA$4:AA750)</f>
        <v>2.584820657828658E-2</v>
      </c>
      <c r="AE751" s="15">
        <f t="shared" si="902"/>
        <v>1.4426908698507272E-4</v>
      </c>
      <c r="AF751" s="15">
        <f t="shared" si="903"/>
        <v>2.278650669438346E-3</v>
      </c>
      <c r="AG751" s="15">
        <f t="shared" si="904"/>
        <v>6.9432769768233004E-6</v>
      </c>
      <c r="AH751" s="15">
        <f t="shared" si="905"/>
        <v>3.455415670861043E-2</v>
      </c>
      <c r="AI751" s="15">
        <f t="shared" si="914"/>
        <v>0.96302292353496621</v>
      </c>
      <c r="AJ751" s="15">
        <f t="shared" si="915"/>
        <v>1.1988114376942457E-4</v>
      </c>
      <c r="AK751" s="15">
        <f t="shared" si="906"/>
        <v>1.2017854232418816E-3</v>
      </c>
      <c r="AL751">
        <f>IF(AL750&gt;0,AL750+1,IF(AND(B751="January",C751&gt;=Personal!$G$28,F751&lt;=100,AL750=0),1,0))</f>
        <v>424</v>
      </c>
      <c r="AM751">
        <f t="shared" si="916"/>
        <v>1</v>
      </c>
    </row>
    <row r="752" spans="1:39" x14ac:dyDescent="0.2">
      <c r="A752">
        <f t="shared" si="907"/>
        <v>748</v>
      </c>
      <c r="B752" t="str">
        <f t="shared" si="927"/>
        <v>May</v>
      </c>
      <c r="C752">
        <f t="shared" si="899"/>
        <v>2085</v>
      </c>
      <c r="D752">
        <f t="shared" si="929"/>
        <v>208505</v>
      </c>
      <c r="E752">
        <f t="shared" ref="E752:F752" si="961">E740+1</f>
        <v>104</v>
      </c>
      <c r="F752">
        <f t="shared" si="961"/>
        <v>102</v>
      </c>
      <c r="G752" s="11">
        <f>G751*IF($B752="January",(1+IF(C752&gt;Personal!$L$18+1,Calculations!$B$14,Calculations!$B$13)),1)</f>
        <v>6569.9104210317255</v>
      </c>
      <c r="H752" s="11">
        <f>IF(AND(Career!$F$15="Yes",$E752=62,$E751=61),G752,H751*IF($B752="January",(1+IF(C752&gt;Personal!$L$18+1,Calculations!$C$14,Calculations!$C$13)),1))</f>
        <v>4352.4207901788059</v>
      </c>
      <c r="I752" s="11">
        <f>H752*(1-'Retiree Assumptions'!$F$8)</f>
        <v>3830.130295357349</v>
      </c>
      <c r="J752" s="11"/>
      <c r="K752">
        <f>IF(OR(AND(L753=0,L752&gt;0,S752=0,S751&gt;0),AND(L752=0,L751&gt;0,S752&gt;0,S751&gt;0),AND(L741=0,L740&gt;0,S740=0),AND(B752="February",C752&gt;=Personal!$G$28,C752&lt;=Personal!$G$28+5,L751&gt;0),AND(B752="February",MOD(C752-Personal!$G$28,5)=0,L751&gt;0)),K751+1,K751)</f>
        <v>10</v>
      </c>
      <c r="L752">
        <f>IF(AND(C752&gt;=Personal!$G$28,MAX(L$5:L751)&lt;$AO$8,OR(S751&gt;0,S752&gt;0)),L751+1,0)</f>
        <v>0</v>
      </c>
      <c r="M752" t="str">
        <f>IF(AND(C752&gt;=Personal!$G$28,MAX(L$5:L751)&lt;$AO$8,OR(S751&gt;0,S752&gt;0)),L751+1,"")</f>
        <v/>
      </c>
      <c r="N752">
        <f t="shared" si="909"/>
        <v>2085</v>
      </c>
      <c r="O752">
        <f t="shared" si="910"/>
        <v>102</v>
      </c>
      <c r="P752" s="11">
        <f t="shared" si="918"/>
        <v>45961.56354428819</v>
      </c>
      <c r="Q752" s="11">
        <f>$AD752*I752/(Calculations!$C$18^(A752-1+Calculations!$B$1/30))</f>
        <v>11.061378390334667</v>
      </c>
      <c r="R752" s="11">
        <f>IF(Q752=0,0,SUM(Q752:Q$1071)*I752/Q752)</f>
        <v>89580.906703509667</v>
      </c>
      <c r="S752" s="11">
        <f>IF(S751&gt;0,MAX((S751+I752/2)*(Calculations!$C$18-1)+S751-I752,0),IF(AND(Personal!$G$28=Valuation!C752,Personal!$G$28&gt;Valuation!C751),Personal!$G$26,0))</f>
        <v>0</v>
      </c>
      <c r="T752">
        <f t="shared" si="901"/>
        <v>2</v>
      </c>
      <c r="U752" s="11"/>
      <c r="V752" s="121">
        <f>VLOOKUP(E752,Rates2,5)*VLOOKUP(E752,Mort_Imp_Retirees,C752-'Mort Imp Cume'!$C$4+2)</f>
        <v>4.9477967007205616E-2</v>
      </c>
      <c r="W752" s="15">
        <f t="shared" si="911"/>
        <v>0.95052203299279436</v>
      </c>
      <c r="X752" s="121">
        <f>VLOOKUP(F752,Rates2,6)*VLOOKUP(F752,Mort_Imp_Survivors,C752-'Mort Imp Cume'!$C$4+2)</f>
        <v>2.7299004845090145E-2</v>
      </c>
      <c r="Y752" s="15">
        <f t="shared" si="912"/>
        <v>0.97270099515490982</v>
      </c>
      <c r="Z752" s="121">
        <f>VLOOKUP(F752,Rates2,7)*VLOOKUP(F752,Mort_Imp_Survivors,C752-'Mort Imp Cume'!$C$4+2)</f>
        <v>3.4665786545987155E-2</v>
      </c>
      <c r="AA752" s="15">
        <f t="shared" si="913"/>
        <v>0.96533421345401282</v>
      </c>
      <c r="AB752" s="68">
        <f>PRODUCT(W$4:W751)</f>
        <v>2.3030386126539938E-3</v>
      </c>
      <c r="AC752" s="15">
        <f>PRODUCT(Y$4:Y751)</f>
        <v>5.7918007440584396E-2</v>
      </c>
      <c r="AD752" s="15">
        <f>PRODUCT(AA$4:AA751)</f>
        <v>2.4952158166447115E-2</v>
      </c>
      <c r="AE752" s="15">
        <f t="shared" si="902"/>
        <v>1.3338740750364717E-4</v>
      </c>
      <c r="AF752" s="15">
        <f t="shared" si="903"/>
        <v>2.1696512051503467E-3</v>
      </c>
      <c r="AG752" s="15">
        <f t="shared" si="904"/>
        <v>6.4195714748929379E-6</v>
      </c>
      <c r="AH752" s="15">
        <f t="shared" si="905"/>
        <v>3.3363252964849974E-2</v>
      </c>
      <c r="AI752" s="15">
        <f t="shared" si="914"/>
        <v>0.96433370842249599</v>
      </c>
      <c r="AJ752" s="15">
        <f t="shared" si="915"/>
        <v>1.139496684932149E-4</v>
      </c>
      <c r="AK752" s="15">
        <f t="shared" si="906"/>
        <v>1.1602047492429784E-3</v>
      </c>
      <c r="AL752">
        <f>IF(AL751&gt;0,AL751+1,IF(AND(B752="January",C752&gt;=Personal!$G$28,F752&lt;=100,AL751=0),1,0))</f>
        <v>425</v>
      </c>
      <c r="AM752">
        <f t="shared" si="916"/>
        <v>1</v>
      </c>
    </row>
    <row r="753" spans="1:39" x14ac:dyDescent="0.2">
      <c r="A753">
        <f t="shared" si="907"/>
        <v>749</v>
      </c>
      <c r="B753" t="str">
        <f t="shared" si="927"/>
        <v>June</v>
      </c>
      <c r="C753">
        <f t="shared" si="899"/>
        <v>2085</v>
      </c>
      <c r="D753">
        <f t="shared" si="929"/>
        <v>208506</v>
      </c>
      <c r="E753">
        <f t="shared" ref="E753:F753" si="962">E741+1</f>
        <v>104</v>
      </c>
      <c r="F753">
        <f t="shared" si="962"/>
        <v>102</v>
      </c>
      <c r="G753" s="11">
        <f>G752*IF($B753="January",(1+IF(C753&gt;Personal!$L$18+1,Calculations!$B$14,Calculations!$B$13)),1)</f>
        <v>6569.9104210317255</v>
      </c>
      <c r="H753" s="11">
        <f>IF(AND(Career!$F$15="Yes",$E753=62,$E752=61),G753,H752*IF($B753="January",(1+IF(C753&gt;Personal!$L$18+1,Calculations!$C$14,Calculations!$C$13)),1))</f>
        <v>4352.4207901788059</v>
      </c>
      <c r="I753" s="11">
        <f>H753*(1-'Retiree Assumptions'!$F$8)</f>
        <v>3830.130295357349</v>
      </c>
      <c r="J753" s="11"/>
      <c r="K753">
        <f>IF(OR(AND(L754=0,L753&gt;0,S753=0,S752&gt;0),AND(L753=0,L752&gt;0,S753&gt;0,S752&gt;0),AND(L742=0,L741&gt;0,S741=0),AND(B753="February",C753&gt;=Personal!$G$28,C753&lt;=Personal!$G$28+5,L752&gt;0),AND(B753="February",MOD(C753-Personal!$G$28,5)=0,L752&gt;0)),K752+1,K752)</f>
        <v>10</v>
      </c>
      <c r="L753">
        <f>IF(AND(C753&gt;=Personal!$G$28,MAX(L$5:L752)&lt;$AO$8,OR(S752&gt;0,S753&gt;0)),L752+1,0)</f>
        <v>0</v>
      </c>
      <c r="M753" t="str">
        <f>IF(AND(C753&gt;=Personal!$G$28,MAX(L$5:L752)&lt;$AO$8,OR(S752&gt;0,S753&gt;0)),L752+1,"")</f>
        <v/>
      </c>
      <c r="N753">
        <f t="shared" si="909"/>
        <v>2085</v>
      </c>
      <c r="O753">
        <f t="shared" si="910"/>
        <v>102</v>
      </c>
      <c r="P753" s="11">
        <f t="shared" si="918"/>
        <v>45961.56354428819</v>
      </c>
      <c r="Q753" s="11">
        <f>$AD753*I753/(Calculations!$C$18^(A753-1+Calculations!$B$1/30))</f>
        <v>10.6471880802301</v>
      </c>
      <c r="R753" s="11">
        <f>IF(Q753=0,0,SUM(Q753:Q$1071)*I753/Q753)</f>
        <v>89086.599951849174</v>
      </c>
      <c r="S753" s="11">
        <f>IF(S752&gt;0,MAX((S752+I753/2)*(Calculations!$C$18-1)+S752-I753,0),IF(AND(Personal!$G$28=Valuation!C753,Personal!$G$28&gt;Valuation!C752),Personal!$G$26,0))</f>
        <v>0</v>
      </c>
      <c r="T753">
        <f t="shared" si="901"/>
        <v>2</v>
      </c>
      <c r="U753" s="11"/>
      <c r="V753" s="121">
        <f>VLOOKUP(E753,Rates2,5)*VLOOKUP(E753,Mort_Imp_Retirees,C753-'Mort Imp Cume'!$C$4+2)</f>
        <v>4.9477967007205616E-2</v>
      </c>
      <c r="W753" s="15">
        <f t="shared" si="911"/>
        <v>0.95052203299279436</v>
      </c>
      <c r="X753" s="121">
        <f>VLOOKUP(F753,Rates2,6)*VLOOKUP(F753,Mort_Imp_Survivors,C753-'Mort Imp Cume'!$C$4+2)</f>
        <v>2.7299004845090145E-2</v>
      </c>
      <c r="Y753" s="15">
        <f t="shared" si="912"/>
        <v>0.97270099515490982</v>
      </c>
      <c r="Z753" s="121">
        <f>VLOOKUP(F753,Rates2,7)*VLOOKUP(F753,Mort_Imp_Survivors,C753-'Mort Imp Cume'!$C$4+2)</f>
        <v>3.4665786545987155E-2</v>
      </c>
      <c r="AA753" s="15">
        <f t="shared" si="913"/>
        <v>0.96533421345401282</v>
      </c>
      <c r="AB753" s="68">
        <f>PRODUCT(W$4:W752)</f>
        <v>2.1890889441607787E-3</v>
      </c>
      <c r="AC753" s="15">
        <f>PRODUCT(Y$4:Y752)</f>
        <v>5.6336903474845913E-2</v>
      </c>
      <c r="AD753" s="15">
        <f>PRODUCT(AA$4:AA752)</f>
        <v>2.4087171977587349E-2</v>
      </c>
      <c r="AE753" s="15">
        <f t="shared" si="902"/>
        <v>1.2332649254503814E-4</v>
      </c>
      <c r="AF753" s="15">
        <f t="shared" si="903"/>
        <v>2.0657624516157405E-3</v>
      </c>
      <c r="AG753" s="15">
        <f t="shared" si="904"/>
        <v>5.9353671269087083E-6</v>
      </c>
      <c r="AH753" s="15">
        <f t="shared" si="905"/>
        <v>3.2213109130565604E-2</v>
      </c>
      <c r="AI753" s="15">
        <f t="shared" si="914"/>
        <v>0.96559780192527367</v>
      </c>
      <c r="AJ753" s="15">
        <f t="shared" si="915"/>
        <v>1.0831167055502558E-4</v>
      </c>
      <c r="AK753" s="15">
        <f t="shared" si="906"/>
        <v>1.120059455620292E-3</v>
      </c>
      <c r="AL753">
        <f>IF(AL752&gt;0,AL752+1,IF(AND(B753="January",C753&gt;=Personal!$G$28,F753&lt;=100,AL752=0),1,0))</f>
        <v>426</v>
      </c>
      <c r="AM753">
        <f t="shared" si="916"/>
        <v>1</v>
      </c>
    </row>
    <row r="754" spans="1:39" x14ac:dyDescent="0.2">
      <c r="A754">
        <f t="shared" si="907"/>
        <v>750</v>
      </c>
      <c r="B754" t="str">
        <f t="shared" si="927"/>
        <v>July</v>
      </c>
      <c r="C754">
        <f t="shared" si="899"/>
        <v>2085</v>
      </c>
      <c r="D754">
        <f t="shared" si="929"/>
        <v>208507</v>
      </c>
      <c r="E754">
        <f t="shared" ref="E754:F754" si="963">E742+1</f>
        <v>104</v>
      </c>
      <c r="F754">
        <f t="shared" si="963"/>
        <v>102</v>
      </c>
      <c r="G754" s="11">
        <f>G753*IF($B754="January",(1+IF(C754&gt;Personal!$L$18+1,Calculations!$B$14,Calculations!$B$13)),1)</f>
        <v>6569.9104210317255</v>
      </c>
      <c r="H754" s="11">
        <f>IF(AND(Career!$F$15="Yes",$E754=62,$E753=61),G754,H753*IF($B754="January",(1+IF(C754&gt;Personal!$L$18+1,Calculations!$C$14,Calculations!$C$13)),1))</f>
        <v>4352.4207901788059</v>
      </c>
      <c r="I754" s="11">
        <f>H754*(1-'Retiree Assumptions'!$F$8)</f>
        <v>3830.130295357349</v>
      </c>
      <c r="J754" s="11"/>
      <c r="K754">
        <f>IF(OR(AND(L755=0,L754&gt;0,S754=0,S753&gt;0),AND(L754=0,L753&gt;0,S754&gt;0,S753&gt;0),AND(L743=0,L742&gt;0,S742=0),AND(B754="February",C754&gt;=Personal!$G$28,C754&lt;=Personal!$G$28+5,L753&gt;0),AND(B754="February",MOD(C754-Personal!$G$28,5)=0,L753&gt;0)),K753+1,K753)</f>
        <v>10</v>
      </c>
      <c r="L754">
        <f>IF(AND(C754&gt;=Personal!$G$28,MAX(L$5:L753)&lt;$AO$8,OR(S753&gt;0,S754&gt;0)),L753+1,0)</f>
        <v>0</v>
      </c>
      <c r="M754" t="str">
        <f>IF(AND(C754&gt;=Personal!$G$28,MAX(L$5:L753)&lt;$AO$8,OR(S753&gt;0,S754&gt;0)),L753+1,"")</f>
        <v/>
      </c>
      <c r="N754">
        <f t="shared" si="909"/>
        <v>2085</v>
      </c>
      <c r="O754">
        <f t="shared" si="910"/>
        <v>102</v>
      </c>
      <c r="P754" s="11">
        <f t="shared" si="918"/>
        <v>45961.56354428819</v>
      </c>
      <c r="Q754" s="11">
        <f>$AD754*I754/(Calculations!$C$18^(A754-1+Calculations!$B$1/30))</f>
        <v>10.248507013813864</v>
      </c>
      <c r="R754" s="11">
        <f>IF(Q754=0,0,SUM(Q754:Q$1071)*I754/Q754)</f>
        <v>88573.063985374902</v>
      </c>
      <c r="S754" s="11">
        <f>IF(S753&gt;0,MAX((S753+I754/2)*(Calculations!$C$18-1)+S753-I754,0),IF(AND(Personal!$G$28=Valuation!C754,Personal!$G$28&gt;Valuation!C753),Personal!$G$26,0))</f>
        <v>0</v>
      </c>
      <c r="T754">
        <f t="shared" si="901"/>
        <v>2</v>
      </c>
      <c r="U754" s="11"/>
      <c r="V754" s="121">
        <f>VLOOKUP(E754,Rates2,5)*VLOOKUP(E754,Mort_Imp_Retirees,C754-'Mort Imp Cume'!$C$4+2)</f>
        <v>4.9477967007205616E-2</v>
      </c>
      <c r="W754" s="15">
        <f t="shared" si="911"/>
        <v>0.95052203299279436</v>
      </c>
      <c r="X754" s="121">
        <f>VLOOKUP(F754,Rates2,6)*VLOOKUP(F754,Mort_Imp_Survivors,C754-'Mort Imp Cume'!$C$4+2)</f>
        <v>2.7299004845090145E-2</v>
      </c>
      <c r="Y754" s="15">
        <f t="shared" si="912"/>
        <v>0.97270099515490982</v>
      </c>
      <c r="Z754" s="121">
        <f>VLOOKUP(F754,Rates2,7)*VLOOKUP(F754,Mort_Imp_Survivors,C754-'Mort Imp Cume'!$C$4+2)</f>
        <v>3.4665786545987155E-2</v>
      </c>
      <c r="AA754" s="15">
        <f t="shared" si="913"/>
        <v>0.96533421345401282</v>
      </c>
      <c r="AB754" s="68">
        <f>PRODUCT(W$4:W753)</f>
        <v>2.0807772736057529E-3</v>
      </c>
      <c r="AC754" s="15">
        <f>PRODUCT(Y$4:Y753)</f>
        <v>5.4798962073928717E-2</v>
      </c>
      <c r="AD754" s="15">
        <f>PRODUCT(AA$4:AA753)</f>
        <v>2.3252171215315823E-2</v>
      </c>
      <c r="AE754" s="15">
        <f t="shared" si="902"/>
        <v>1.1402443490061445E-4</v>
      </c>
      <c r="AF754" s="15">
        <f t="shared" si="903"/>
        <v>1.9667528387051383E-3</v>
      </c>
      <c r="AG754" s="15">
        <f t="shared" si="904"/>
        <v>5.4876845080654021E-6</v>
      </c>
      <c r="AH754" s="15">
        <f t="shared" si="905"/>
        <v>3.1102351732589732E-2</v>
      </c>
      <c r="AI754" s="15">
        <f t="shared" si="914"/>
        <v>0.96681687099380453</v>
      </c>
      <c r="AJ754" s="15">
        <f t="shared" si="915"/>
        <v>1.029526292928087E-4</v>
      </c>
      <c r="AK754" s="15">
        <f t="shared" si="906"/>
        <v>1.0813002398409799E-3</v>
      </c>
      <c r="AL754">
        <f>IF(AL753&gt;0,AL753+1,IF(AND(B754="January",C754&gt;=Personal!$G$28,F754&lt;=100,AL753=0),1,0))</f>
        <v>427</v>
      </c>
      <c r="AM754">
        <f t="shared" si="916"/>
        <v>1</v>
      </c>
    </row>
    <row r="755" spans="1:39" x14ac:dyDescent="0.2">
      <c r="A755">
        <f t="shared" si="907"/>
        <v>751</v>
      </c>
      <c r="B755" t="str">
        <f t="shared" si="927"/>
        <v>August</v>
      </c>
      <c r="C755">
        <f t="shared" si="899"/>
        <v>2085</v>
      </c>
      <c r="D755">
        <f t="shared" si="929"/>
        <v>208508</v>
      </c>
      <c r="E755">
        <f t="shared" ref="E755:F755" si="964">E743+1</f>
        <v>104</v>
      </c>
      <c r="F755">
        <f t="shared" si="964"/>
        <v>102</v>
      </c>
      <c r="G755" s="11">
        <f>G754*IF($B755="January",(1+IF(C755&gt;Personal!$L$18+1,Calculations!$B$14,Calculations!$B$13)),1)</f>
        <v>6569.9104210317255</v>
      </c>
      <c r="H755" s="11">
        <f>IF(AND(Career!$F$15="Yes",$E755=62,$E754=61),G755,H754*IF($B755="January",(1+IF(C755&gt;Personal!$L$18+1,Calculations!$C$14,Calculations!$C$13)),1))</f>
        <v>4352.4207901788059</v>
      </c>
      <c r="I755" s="11">
        <f>H755*(1-'Retiree Assumptions'!$F$8)</f>
        <v>3830.130295357349</v>
      </c>
      <c r="J755" s="11"/>
      <c r="K755">
        <f>IF(OR(AND(L756=0,L755&gt;0,S755=0,S754&gt;0),AND(L755=0,L754&gt;0,S755&gt;0,S754&gt;0),AND(L744=0,L743&gt;0,S743=0),AND(B755="February",C755&gt;=Personal!$G$28,C755&lt;=Personal!$G$28+5,L754&gt;0),AND(B755="February",MOD(C755-Personal!$G$28,5)=0,L754&gt;0)),K754+1,K754)</f>
        <v>10</v>
      </c>
      <c r="L755">
        <f>IF(AND(C755&gt;=Personal!$G$28,MAX(L$5:L754)&lt;$AO$8,OR(S754&gt;0,S755&gt;0)),L754+1,0)</f>
        <v>0</v>
      </c>
      <c r="M755" t="str">
        <f>IF(AND(C755&gt;=Personal!$G$28,MAX(L$5:L754)&lt;$AO$8,OR(S754&gt;0,S755&gt;0)),L754+1,"")</f>
        <v/>
      </c>
      <c r="N755">
        <f t="shared" si="909"/>
        <v>2085</v>
      </c>
      <c r="O755">
        <f t="shared" si="910"/>
        <v>102</v>
      </c>
      <c r="P755" s="11">
        <f t="shared" si="918"/>
        <v>45961.56354428819</v>
      </c>
      <c r="Q755" s="11">
        <f>$AD755*I755/(Calculations!$C$18^(A755-1+Calculations!$B$1/30))</f>
        <v>9.8647544516675882</v>
      </c>
      <c r="R755" s="11">
        <f>IF(Q755=0,0,SUM(Q755:Q$1071)*I755/Q755)</f>
        <v>88039.550761093153</v>
      </c>
      <c r="S755" s="11">
        <f>IF(S754&gt;0,MAX((S754+I755/2)*(Calculations!$C$18-1)+S754-I755,0),IF(AND(Personal!$G$28=Valuation!C755,Personal!$G$28&gt;Valuation!C754),Personal!$G$26,0))</f>
        <v>0</v>
      </c>
      <c r="T755">
        <f t="shared" si="901"/>
        <v>2</v>
      </c>
      <c r="U755" s="11"/>
      <c r="V755" s="121">
        <f>VLOOKUP(E755,Rates2,5)*VLOOKUP(E755,Mort_Imp_Retirees,C755-'Mort Imp Cume'!$C$4+2)</f>
        <v>4.9477967007205616E-2</v>
      </c>
      <c r="W755" s="15">
        <f t="shared" si="911"/>
        <v>0.95052203299279436</v>
      </c>
      <c r="X755" s="121">
        <f>VLOOKUP(F755,Rates2,6)*VLOOKUP(F755,Mort_Imp_Survivors,C755-'Mort Imp Cume'!$C$4+2)</f>
        <v>2.7299004845090145E-2</v>
      </c>
      <c r="Y755" s="15">
        <f t="shared" si="912"/>
        <v>0.97270099515490982</v>
      </c>
      <c r="Z755" s="121">
        <f>VLOOKUP(F755,Rates2,7)*VLOOKUP(F755,Mort_Imp_Survivors,C755-'Mort Imp Cume'!$C$4+2)</f>
        <v>3.4665786545987155E-2</v>
      </c>
      <c r="AA755" s="15">
        <f t="shared" si="913"/>
        <v>0.96533421345401282</v>
      </c>
      <c r="AB755" s="68">
        <f>PRODUCT(W$4:W754)</f>
        <v>1.9778246443129441E-3</v>
      </c>
      <c r="AC755" s="15">
        <f>PRODUCT(Y$4:Y754)</f>
        <v>5.3303004942766623E-2</v>
      </c>
      <c r="AD755" s="15">
        <f>PRODUCT(AA$4:AA754)</f>
        <v>2.2446116411234937E-2</v>
      </c>
      <c r="AE755" s="15">
        <f t="shared" si="902"/>
        <v>1.054239967917385E-4</v>
      </c>
      <c r="AF755" s="15">
        <f t="shared" si="903"/>
        <v>1.8724006475212057E-3</v>
      </c>
      <c r="AG755" s="15">
        <f t="shared" si="904"/>
        <v>5.0737689204653306E-6</v>
      </c>
      <c r="AH755" s="15">
        <f t="shared" si="905"/>
        <v>3.0029651930857628E-2</v>
      </c>
      <c r="AI755" s="15">
        <f t="shared" si="914"/>
        <v>0.96799252342482944</v>
      </c>
      <c r="AJ755" s="15">
        <f t="shared" si="915"/>
        <v>9.785874249735403E-5</v>
      </c>
      <c r="AK755" s="15">
        <f t="shared" si="906"/>
        <v>1.0438794740846081E-3</v>
      </c>
      <c r="AL755">
        <f>IF(AL754&gt;0,AL754+1,IF(AND(B755="January",C755&gt;=Personal!$G$28,F755&lt;=100,AL754=0),1,0))</f>
        <v>428</v>
      </c>
      <c r="AM755">
        <f t="shared" si="916"/>
        <v>1</v>
      </c>
    </row>
    <row r="756" spans="1:39" x14ac:dyDescent="0.2">
      <c r="A756">
        <f t="shared" si="907"/>
        <v>752</v>
      </c>
      <c r="B756" t="str">
        <f t="shared" si="927"/>
        <v>September</v>
      </c>
      <c r="C756">
        <f t="shared" si="899"/>
        <v>2085</v>
      </c>
      <c r="D756">
        <f t="shared" si="929"/>
        <v>208509</v>
      </c>
      <c r="E756">
        <f t="shared" ref="E756:F756" si="965">E744+1</f>
        <v>104</v>
      </c>
      <c r="F756">
        <f t="shared" si="965"/>
        <v>102</v>
      </c>
      <c r="G756" s="11">
        <f>G755*IF($B756="January",(1+IF(C756&gt;Personal!$L$18+1,Calculations!$B$14,Calculations!$B$13)),1)</f>
        <v>6569.9104210317255</v>
      </c>
      <c r="H756" s="11">
        <f>IF(AND(Career!$F$15="Yes",$E756=62,$E755=61),G756,H755*IF($B756="January",(1+IF(C756&gt;Personal!$L$18+1,Calculations!$C$14,Calculations!$C$13)),1))</f>
        <v>4352.4207901788059</v>
      </c>
      <c r="I756" s="11">
        <f>H756*(1-'Retiree Assumptions'!$F$8)</f>
        <v>3830.130295357349</v>
      </c>
      <c r="J756" s="11"/>
      <c r="K756">
        <f>IF(OR(AND(L757=0,L756&gt;0,S756=0,S755&gt;0),AND(L756=0,L755&gt;0,S756&gt;0,S755&gt;0),AND(L745=0,L744&gt;0,S744=0),AND(B756="February",C756&gt;=Personal!$G$28,C756&lt;=Personal!$G$28+5,L755&gt;0),AND(B756="February",MOD(C756-Personal!$G$28,5)=0,L755&gt;0)),K755+1,K755)</f>
        <v>10</v>
      </c>
      <c r="L756">
        <f>IF(AND(C756&gt;=Personal!$G$28,MAX(L$5:L755)&lt;$AO$8,OR(S755&gt;0,S756&gt;0)),L755+1,0)</f>
        <v>0</v>
      </c>
      <c r="M756" t="str">
        <f>IF(AND(C756&gt;=Personal!$G$28,MAX(L$5:L755)&lt;$AO$8,OR(S755&gt;0,S756&gt;0)),L755+1,"")</f>
        <v/>
      </c>
      <c r="N756">
        <f t="shared" si="909"/>
        <v>2085</v>
      </c>
      <c r="O756">
        <f t="shared" si="910"/>
        <v>102</v>
      </c>
      <c r="P756" s="11">
        <f t="shared" si="918"/>
        <v>45961.56354428819</v>
      </c>
      <c r="Q756" s="11">
        <f>$AD756*I756/(Calculations!$C$18^(A756-1+Calculations!$B$1/30))</f>
        <v>9.4953714000027265</v>
      </c>
      <c r="R756" s="11">
        <f>IF(Q756=0,0,SUM(Q756:Q$1071)*I756/Q756)</f>
        <v>87485.283136105267</v>
      </c>
      <c r="S756" s="11">
        <f>IF(S755&gt;0,MAX((S755+I756/2)*(Calculations!$C$18-1)+S755-I756,0),IF(AND(Personal!$G$28=Valuation!C756,Personal!$G$28&gt;Valuation!C755),Personal!$G$26,0))</f>
        <v>0</v>
      </c>
      <c r="T756">
        <f t="shared" si="901"/>
        <v>2</v>
      </c>
      <c r="U756" s="11"/>
      <c r="V756" s="121">
        <f>VLOOKUP(E756,Rates2,5)*VLOOKUP(E756,Mort_Imp_Retirees,C756-'Mort Imp Cume'!$C$4+2)</f>
        <v>4.9477967007205616E-2</v>
      </c>
      <c r="W756" s="15">
        <f t="shared" si="911"/>
        <v>0.95052203299279436</v>
      </c>
      <c r="X756" s="121">
        <f>VLOOKUP(F756,Rates2,6)*VLOOKUP(F756,Mort_Imp_Survivors,C756-'Mort Imp Cume'!$C$4+2)</f>
        <v>2.7299004845090145E-2</v>
      </c>
      <c r="Y756" s="15">
        <f t="shared" si="912"/>
        <v>0.97270099515490982</v>
      </c>
      <c r="Z756" s="121">
        <f>VLOOKUP(F756,Rates2,7)*VLOOKUP(F756,Mort_Imp_Survivors,C756-'Mort Imp Cume'!$C$4+2)</f>
        <v>3.4665786545987155E-2</v>
      </c>
      <c r="AA756" s="15">
        <f t="shared" si="913"/>
        <v>0.96533421345401282</v>
      </c>
      <c r="AB756" s="68">
        <f>PRODUCT(W$4:W755)</f>
        <v>1.87996590181559E-3</v>
      </c>
      <c r="AC756" s="15">
        <f>PRODUCT(Y$4:Y755)</f>
        <v>5.1847885952576174E-2</v>
      </c>
      <c r="AD756" s="15">
        <f>PRODUCT(AA$4:AA755)</f>
        <v>2.1668004130936686E-2</v>
      </c>
      <c r="AE756" s="15">
        <f t="shared" si="902"/>
        <v>9.7472257672066726E-5</v>
      </c>
      <c r="AF756" s="15">
        <f t="shared" si="903"/>
        <v>1.7824936441435233E-3</v>
      </c>
      <c r="AG756" s="15">
        <f t="shared" si="904"/>
        <v>4.6910734428053469E-6</v>
      </c>
      <c r="AH756" s="15">
        <f t="shared" si="905"/>
        <v>2.8993724195892693E-2</v>
      </c>
      <c r="AI756" s="15">
        <f t="shared" si="914"/>
        <v>0.96912630990229165</v>
      </c>
      <c r="AJ756" s="15">
        <f t="shared" si="915"/>
        <v>9.3016890864703315E-5</v>
      </c>
      <c r="AK756" s="15">
        <f t="shared" si="906"/>
        <v>1.0077511497824908E-3</v>
      </c>
      <c r="AL756">
        <f>IF(AL755&gt;0,AL755+1,IF(AND(B756="January",C756&gt;=Personal!$G$28,F756&lt;=100,AL755=0),1,0))</f>
        <v>429</v>
      </c>
      <c r="AM756">
        <f t="shared" si="916"/>
        <v>1</v>
      </c>
    </row>
    <row r="757" spans="1:39" x14ac:dyDescent="0.2">
      <c r="A757">
        <f t="shared" si="907"/>
        <v>753</v>
      </c>
      <c r="B757" t="str">
        <f t="shared" si="927"/>
        <v>October</v>
      </c>
      <c r="C757">
        <f t="shared" si="899"/>
        <v>2085</v>
      </c>
      <c r="D757">
        <f t="shared" si="929"/>
        <v>208510</v>
      </c>
      <c r="E757">
        <f t="shared" ref="E757:F757" si="966">E745+1</f>
        <v>104</v>
      </c>
      <c r="F757">
        <f t="shared" si="966"/>
        <v>102</v>
      </c>
      <c r="G757" s="11">
        <f>G756*IF($B757="January",(1+IF(C757&gt;Personal!$L$18+1,Calculations!$B$14,Calculations!$B$13)),1)</f>
        <v>6569.9104210317255</v>
      </c>
      <c r="H757" s="11">
        <f>IF(AND(Career!$F$15="Yes",$E757=62,$E756=61),G757,H756*IF($B757="January",(1+IF(C757&gt;Personal!$L$18+1,Calculations!$C$14,Calculations!$C$13)),1))</f>
        <v>4352.4207901788059</v>
      </c>
      <c r="I757" s="11">
        <f>H757*(1-'Retiree Assumptions'!$F$8)</f>
        <v>3830.130295357349</v>
      </c>
      <c r="J757" s="11"/>
      <c r="K757">
        <f>IF(OR(AND(L758=0,L757&gt;0,S757=0,S756&gt;0),AND(L757=0,L756&gt;0,S757&gt;0,S756&gt;0),AND(L746=0,L745&gt;0,S745=0),AND(B757="February",C757&gt;=Personal!$G$28,C757&lt;=Personal!$G$28+5,L756&gt;0),AND(B757="February",MOD(C757-Personal!$G$28,5)=0,L756&gt;0)),K756+1,K756)</f>
        <v>10</v>
      </c>
      <c r="L757">
        <f>IF(AND(C757&gt;=Personal!$G$28,MAX(L$5:L756)&lt;$AO$8,OR(S756&gt;0,S757&gt;0)),L756+1,0)</f>
        <v>0</v>
      </c>
      <c r="M757" t="str">
        <f>IF(AND(C757&gt;=Personal!$G$28,MAX(L$5:L756)&lt;$AO$8,OR(S756&gt;0,S757&gt;0)),L756+1,"")</f>
        <v/>
      </c>
      <c r="N757">
        <f t="shared" si="909"/>
        <v>2085</v>
      </c>
      <c r="O757">
        <f t="shared" si="910"/>
        <v>102</v>
      </c>
      <c r="P757" s="11">
        <f t="shared" si="918"/>
        <v>45961.56354428819</v>
      </c>
      <c r="Q757" s="11">
        <f>$AD757*I757/(Calculations!$C$18^(A757-1+Calculations!$B$1/30))</f>
        <v>9.1398197964013459</v>
      </c>
      <c r="R757" s="11">
        <f>IF(Q757=0,0,SUM(Q757:Q$1071)*I757/Q757)</f>
        <v>86909.453735581512</v>
      </c>
      <c r="S757" s="11">
        <f>IF(S756&gt;0,MAX((S756+I757/2)*(Calculations!$C$18-1)+S756-I757,0),IF(AND(Personal!$G$28=Valuation!C757,Personal!$G$28&gt;Valuation!C756),Personal!$G$26,0))</f>
        <v>0</v>
      </c>
      <c r="T757">
        <f t="shared" si="901"/>
        <v>2</v>
      </c>
      <c r="U757" s="11"/>
      <c r="V757" s="121">
        <f>VLOOKUP(E757,Rates2,5)*VLOOKUP(E757,Mort_Imp_Retirees,C757-'Mort Imp Cume'!$C$4+2)</f>
        <v>4.9477967007205616E-2</v>
      </c>
      <c r="W757" s="15">
        <f t="shared" si="911"/>
        <v>0.95052203299279436</v>
      </c>
      <c r="X757" s="121">
        <f>VLOOKUP(F757,Rates2,6)*VLOOKUP(F757,Mort_Imp_Survivors,C757-'Mort Imp Cume'!$C$4+2)</f>
        <v>2.7299004845090145E-2</v>
      </c>
      <c r="Y757" s="15">
        <f t="shared" si="912"/>
        <v>0.97270099515490982</v>
      </c>
      <c r="Z757" s="121">
        <f>VLOOKUP(F757,Rates2,7)*VLOOKUP(F757,Mort_Imp_Survivors,C757-'Mort Imp Cume'!$C$4+2)</f>
        <v>3.4665786545987155E-2</v>
      </c>
      <c r="AA757" s="15">
        <f t="shared" si="913"/>
        <v>0.96533421345401282</v>
      </c>
      <c r="AB757" s="68">
        <f>PRODUCT(W$4:W756)</f>
        <v>1.7869490109508866E-3</v>
      </c>
      <c r="AC757" s="15">
        <f>PRODUCT(Y$4:Y756)</f>
        <v>5.0432490262749111E-2</v>
      </c>
      <c r="AD757" s="15">
        <f>PRODUCT(AA$4:AA756)</f>
        <v>2.0916865724856067E-2</v>
      </c>
      <c r="AE757" s="15">
        <f t="shared" si="902"/>
        <v>9.0120288594809736E-5</v>
      </c>
      <c r="AF757" s="15">
        <f t="shared" si="903"/>
        <v>1.6968287223560769E-3</v>
      </c>
      <c r="AG757" s="15">
        <f t="shared" si="904"/>
        <v>4.3372432585627786E-6</v>
      </c>
      <c r="AH757" s="15">
        <f t="shared" si="905"/>
        <v>2.7993325015187458E-2</v>
      </c>
      <c r="AI757" s="15">
        <f t="shared" si="914"/>
        <v>0.97021972597386164</v>
      </c>
      <c r="AJ757" s="15">
        <f t="shared" si="915"/>
        <v>8.8414604207386676E-5</v>
      </c>
      <c r="AK757" s="15">
        <f t="shared" si="906"/>
        <v>9.7287082388392173E-4</v>
      </c>
      <c r="AL757">
        <f>IF(AL756&gt;0,AL756+1,IF(AND(B757="January",C757&gt;=Personal!$G$28,F757&lt;=100,AL756=0),1,0))</f>
        <v>430</v>
      </c>
      <c r="AM757">
        <f t="shared" si="916"/>
        <v>1</v>
      </c>
    </row>
    <row r="758" spans="1:39" x14ac:dyDescent="0.2">
      <c r="A758">
        <f t="shared" si="907"/>
        <v>754</v>
      </c>
      <c r="B758" t="str">
        <f t="shared" si="927"/>
        <v>November</v>
      </c>
      <c r="C758">
        <f t="shared" si="899"/>
        <v>2085</v>
      </c>
      <c r="D758">
        <f t="shared" si="929"/>
        <v>208511</v>
      </c>
      <c r="E758">
        <f t="shared" ref="E758:F758" si="967">E746+1</f>
        <v>104</v>
      </c>
      <c r="F758">
        <f t="shared" si="967"/>
        <v>102</v>
      </c>
      <c r="G758" s="11">
        <f>G757*IF($B758="January",(1+IF(C758&gt;Personal!$L$18+1,Calculations!$B$14,Calculations!$B$13)),1)</f>
        <v>6569.9104210317255</v>
      </c>
      <c r="H758" s="11">
        <f>IF(AND(Career!$F$15="Yes",$E758=62,$E757=61),G758,H757*IF($B758="January",(1+IF(C758&gt;Personal!$L$18+1,Calculations!$C$14,Calculations!$C$13)),1))</f>
        <v>4352.4207901788059</v>
      </c>
      <c r="I758" s="11">
        <f>H758*(1-'Retiree Assumptions'!$F$8)</f>
        <v>3830.130295357349</v>
      </c>
      <c r="J758" s="11"/>
      <c r="K758">
        <f>IF(OR(AND(L759=0,L758&gt;0,S758=0,S757&gt;0),AND(L758=0,L757&gt;0,S758&gt;0,S757&gt;0),AND(L747=0,L746&gt;0,S746=0),AND(B758="February",C758&gt;=Personal!$G$28,C758&lt;=Personal!$G$28+5,L757&gt;0),AND(B758="February",MOD(C758-Personal!$G$28,5)=0,L757&gt;0)),K757+1,K757)</f>
        <v>10</v>
      </c>
      <c r="L758">
        <f>IF(AND(C758&gt;=Personal!$G$28,MAX(L$5:L757)&lt;$AO$8,OR(S757&gt;0,S758&gt;0)),L757+1,0)</f>
        <v>0</v>
      </c>
      <c r="M758" t="str">
        <f>IF(AND(C758&gt;=Personal!$G$28,MAX(L$5:L757)&lt;$AO$8,OR(S757&gt;0,S758&gt;0)),L757+1,"")</f>
        <v/>
      </c>
      <c r="N758">
        <f t="shared" si="909"/>
        <v>2085</v>
      </c>
      <c r="O758">
        <f t="shared" si="910"/>
        <v>102</v>
      </c>
      <c r="P758" s="11">
        <f t="shared" si="918"/>
        <v>45961.56354428819</v>
      </c>
      <c r="Q758" s="11">
        <f>$AD758*I758/(Calculations!$C$18^(A758-1+Calculations!$B$1/30))</f>
        <v>8.797581726046646</v>
      </c>
      <c r="R758" s="11">
        <f>IF(Q758=0,0,SUM(Q758:Q$1071)*I758/Q758)</f>
        <v>86311.223776696861</v>
      </c>
      <c r="S758" s="11">
        <f>IF(S757&gt;0,MAX((S757+I758/2)*(Calculations!$C$18-1)+S757-I758,0),IF(AND(Personal!$G$28=Valuation!C758,Personal!$G$28&gt;Valuation!C757),Personal!$G$26,0))</f>
        <v>0</v>
      </c>
      <c r="T758">
        <f t="shared" si="901"/>
        <v>2</v>
      </c>
      <c r="U758" s="11"/>
      <c r="V758" s="121">
        <f>VLOOKUP(E758,Rates2,5)*VLOOKUP(E758,Mort_Imp_Retirees,C758-'Mort Imp Cume'!$C$4+2)</f>
        <v>4.9477967007205616E-2</v>
      </c>
      <c r="W758" s="15">
        <f t="shared" si="911"/>
        <v>0.95052203299279436</v>
      </c>
      <c r="X758" s="121">
        <f>VLOOKUP(F758,Rates2,6)*VLOOKUP(F758,Mort_Imp_Survivors,C758-'Mort Imp Cume'!$C$4+2)</f>
        <v>2.7299004845090145E-2</v>
      </c>
      <c r="Y758" s="15">
        <f t="shared" si="912"/>
        <v>0.97270099515490982</v>
      </c>
      <c r="Z758" s="121">
        <f>VLOOKUP(F758,Rates2,7)*VLOOKUP(F758,Mort_Imp_Survivors,C758-'Mort Imp Cume'!$C$4+2)</f>
        <v>3.4665786545987155E-2</v>
      </c>
      <c r="AA758" s="15">
        <f t="shared" si="913"/>
        <v>0.96533421345401282</v>
      </c>
      <c r="AB758" s="68">
        <f>PRODUCT(W$4:W757)</f>
        <v>1.6985344067434998E-3</v>
      </c>
      <c r="AC758" s="15">
        <f>PRODUCT(Y$4:Y757)</f>
        <v>4.9055733466716357E-2</v>
      </c>
      <c r="AD758" s="15">
        <f>PRODUCT(AA$4:AA757)</f>
        <v>2.0191766122427131E-2</v>
      </c>
      <c r="AE758" s="15">
        <f t="shared" si="902"/>
        <v>8.3322851141256311E-5</v>
      </c>
      <c r="AF758" s="15">
        <f t="shared" si="903"/>
        <v>1.6152115556022435E-3</v>
      </c>
      <c r="AG758" s="15">
        <f t="shared" si="904"/>
        <v>4.0101011662479004E-6</v>
      </c>
      <c r="AH758" s="15">
        <f t="shared" si="905"/>
        <v>2.702725162875709E-2</v>
      </c>
      <c r="AI758" s="15">
        <f t="shared" si="914"/>
        <v>0.97127421396449942</v>
      </c>
      <c r="AJ758" s="15">
        <f t="shared" si="915"/>
        <v>8.4040029337458449E-5</v>
      </c>
      <c r="AK758" s="15">
        <f t="shared" si="906"/>
        <v>9.3919556680418885E-4</v>
      </c>
      <c r="AL758">
        <f>IF(AL757&gt;0,AL757+1,IF(AND(B758="January",C758&gt;=Personal!$G$28,F758&lt;=100,AL757=0),1,0))</f>
        <v>431</v>
      </c>
      <c r="AM758">
        <f t="shared" si="916"/>
        <v>1</v>
      </c>
    </row>
    <row r="759" spans="1:39" x14ac:dyDescent="0.2">
      <c r="A759">
        <f t="shared" si="907"/>
        <v>755</v>
      </c>
      <c r="B759" t="str">
        <f t="shared" si="927"/>
        <v>December</v>
      </c>
      <c r="C759">
        <f t="shared" si="899"/>
        <v>2085</v>
      </c>
      <c r="D759">
        <f t="shared" si="929"/>
        <v>208512</v>
      </c>
      <c r="E759">
        <f t="shared" ref="E759:F759" si="968">E747+1</f>
        <v>104</v>
      </c>
      <c r="F759">
        <f t="shared" si="968"/>
        <v>102</v>
      </c>
      <c r="G759" s="11">
        <f>G758*IF($B759="January",(1+IF(C759&gt;Personal!$L$18+1,Calculations!$B$14,Calculations!$B$13)),1)</f>
        <v>6569.9104210317255</v>
      </c>
      <c r="H759" s="11">
        <f>IF(AND(Career!$F$15="Yes",$E759=62,$E758=61),G759,H758*IF($B759="January",(1+IF(C759&gt;Personal!$L$18+1,Calculations!$C$14,Calculations!$C$13)),1))</f>
        <v>4352.4207901788059</v>
      </c>
      <c r="I759" s="11">
        <f>H759*(1-'Retiree Assumptions'!$F$8)</f>
        <v>3830.130295357349</v>
      </c>
      <c r="J759" s="11"/>
      <c r="K759">
        <f>IF(OR(AND(L760=0,L759&gt;0,S759=0,S758&gt;0),AND(L759=0,L758&gt;0,S759&gt;0,S758&gt;0),AND(L748=0,L747&gt;0,S747=0),AND(B759="February",C759&gt;=Personal!$G$28,C759&lt;=Personal!$G$28+5,L758&gt;0),AND(B759="February",MOD(C759-Personal!$G$28,5)=0,L758&gt;0)),K758+1,K758)</f>
        <v>10</v>
      </c>
      <c r="L759">
        <f>IF(AND(C759&gt;=Personal!$G$28,MAX(L$5:L758)&lt;$AO$8,OR(S758&gt;0,S759&gt;0)),L758+1,0)</f>
        <v>0</v>
      </c>
      <c r="M759" t="str">
        <f>IF(AND(C759&gt;=Personal!$G$28,MAX(L$5:L758)&lt;$AO$8,OR(S758&gt;0,S759&gt;0)),L758+1,"")</f>
        <v/>
      </c>
      <c r="N759">
        <f t="shared" si="909"/>
        <v>2085</v>
      </c>
      <c r="O759">
        <f t="shared" si="910"/>
        <v>102</v>
      </c>
      <c r="P759" s="11">
        <f t="shared" si="918"/>
        <v>45961.56354428819</v>
      </c>
      <c r="Q759" s="11">
        <f>$AD759*I759/(Calculations!$C$18^(A759-1+Calculations!$B$1/30))</f>
        <v>8.4681586673015019</v>
      </c>
      <c r="R759" s="11">
        <f>IF(Q759=0,0,SUM(Q759:Q$1071)*I759/Q759)</f>
        <v>85689.72184681693</v>
      </c>
      <c r="S759" s="11">
        <f>IF(S758&gt;0,MAX((S758+I759/2)*(Calculations!$C$18-1)+S758-I759,0),IF(AND(Personal!$G$28=Valuation!C759,Personal!$G$28&gt;Valuation!C758),Personal!$G$26,0))</f>
        <v>0</v>
      </c>
      <c r="T759">
        <f t="shared" si="901"/>
        <v>2</v>
      </c>
      <c r="U759" s="11"/>
      <c r="V759" s="121">
        <f>VLOOKUP(E759,Rates2,5)*VLOOKUP(E759,Mort_Imp_Retirees,C759-'Mort Imp Cume'!$C$4+2)</f>
        <v>4.9477967007205616E-2</v>
      </c>
      <c r="W759" s="15">
        <f t="shared" si="911"/>
        <v>0.95052203299279436</v>
      </c>
      <c r="X759" s="121">
        <f>VLOOKUP(F759,Rates2,6)*VLOOKUP(F759,Mort_Imp_Survivors,C759-'Mort Imp Cume'!$C$4+2)</f>
        <v>2.7299004845090145E-2</v>
      </c>
      <c r="Y759" s="15">
        <f t="shared" si="912"/>
        <v>0.97270099515490982</v>
      </c>
      <c r="Z759" s="121">
        <f>VLOOKUP(F759,Rates2,7)*VLOOKUP(F759,Mort_Imp_Survivors,C759-'Mort Imp Cume'!$C$4+2)</f>
        <v>3.4665786545987155E-2</v>
      </c>
      <c r="AA759" s="15">
        <f t="shared" si="913"/>
        <v>0.96533421345401282</v>
      </c>
      <c r="AB759" s="68">
        <f>PRODUCT(W$4:W758)</f>
        <v>1.6144943774060413E-3</v>
      </c>
      <c r="AC759" s="15">
        <f>PRODUCT(Y$4:Y758)</f>
        <v>4.7716560761129012E-2</v>
      </c>
      <c r="AD759" s="15">
        <f>PRODUCT(AA$4:AA758)</f>
        <v>1.9491802668040577E-2</v>
      </c>
      <c r="AE759" s="15">
        <f t="shared" si="902"/>
        <v>7.7038119057996524E-5</v>
      </c>
      <c r="AF759" s="15">
        <f t="shared" si="903"/>
        <v>1.5374562583480448E-3</v>
      </c>
      <c r="AG759" s="15">
        <f t="shared" si="904"/>
        <v>3.7076341825640333E-6</v>
      </c>
      <c r="AH759" s="15">
        <f t="shared" si="905"/>
        <v>2.609434079403616E-2</v>
      </c>
      <c r="AI759" s="15">
        <f t="shared" si="914"/>
        <v>0.97229116482855782</v>
      </c>
      <c r="AJ759" s="15">
        <f t="shared" si="915"/>
        <v>7.988189953861508E-5</v>
      </c>
      <c r="AK759" s="15">
        <f t="shared" si="906"/>
        <v>9.0668391200972331E-4</v>
      </c>
      <c r="AL759">
        <f>IF(AL758&gt;0,AL758+1,IF(AND(B759="January",C759&gt;=Personal!$G$28,F759&lt;=100,AL758=0),1,0))</f>
        <v>432</v>
      </c>
      <c r="AM759">
        <f t="shared" si="916"/>
        <v>1</v>
      </c>
    </row>
    <row r="760" spans="1:39" x14ac:dyDescent="0.2">
      <c r="A760">
        <f t="shared" si="907"/>
        <v>756</v>
      </c>
      <c r="B760" t="str">
        <f t="shared" si="927"/>
        <v>January</v>
      </c>
      <c r="C760">
        <f t="shared" si="899"/>
        <v>2086</v>
      </c>
      <c r="D760">
        <f t="shared" si="929"/>
        <v>208601</v>
      </c>
      <c r="E760">
        <f t="shared" ref="E760:F760" si="969">E748+1</f>
        <v>105</v>
      </c>
      <c r="F760">
        <f t="shared" si="969"/>
        <v>103</v>
      </c>
      <c r="G760" s="11">
        <f>G759*IF($B760="January",(1+IF(C760&gt;Personal!$L$18+1,Calculations!$B$14,Calculations!$B$13)),1)</f>
        <v>6734.1581815575182</v>
      </c>
      <c r="H760" s="11">
        <f>IF(AND(Career!$F$15="Yes",$E760=62,$E759=61),G760,H759*IF($B760="January",(1+IF(C760&gt;Personal!$L$18+1,Calculations!$C$14,Calculations!$C$13)),1))</f>
        <v>4417.7071020314879</v>
      </c>
      <c r="I760" s="11">
        <f>H760*(1-'Retiree Assumptions'!$F$8)</f>
        <v>3887.5822497877093</v>
      </c>
      <c r="J760" s="11"/>
      <c r="K760">
        <f>IF(OR(AND(L761=0,L760&gt;0,S760=0,S759&gt;0),AND(L760=0,L759&gt;0,S760&gt;0,S759&gt;0),AND(L749=0,L748&gt;0,S748=0),AND(B760="February",C760&gt;=Personal!$G$28,C760&lt;=Personal!$G$28+5,L759&gt;0),AND(B760="February",MOD(C760-Personal!$G$28,5)=0,L759&gt;0)),K759+1,K759)</f>
        <v>10</v>
      </c>
      <c r="L760">
        <f>IF(AND(C760&gt;=Personal!$G$28,MAX(L$5:L759)&lt;$AO$8,OR(S759&gt;0,S760&gt;0)),L759+1,0)</f>
        <v>0</v>
      </c>
      <c r="M760" t="str">
        <f>IF(AND(C760&gt;=Personal!$G$28,MAX(L$5:L759)&lt;$AO$8,OR(S759&gt;0,S760&gt;0)),L759+1,"")</f>
        <v/>
      </c>
      <c r="N760">
        <f t="shared" si="909"/>
        <v>2086</v>
      </c>
      <c r="O760">
        <f t="shared" si="910"/>
        <v>103</v>
      </c>
      <c r="P760" s="11">
        <f t="shared" si="918"/>
        <v>46650.986997452514</v>
      </c>
      <c r="Q760" s="11">
        <f>$AD760*I760/(Calculations!$C$18^(A760-1+Calculations!$B$1/30))</f>
        <v>8.2733368270191523</v>
      </c>
      <c r="R760" s="11">
        <f>IF(Q760=0,0,SUM(Q760:Q$1071)*I760/Q760)</f>
        <v>85044.042634153229</v>
      </c>
      <c r="S760" s="11">
        <f>IF(S759&gt;0,MAX((S759+I760/2)*(Calculations!$C$18-1)+S759-I760,0),IF(AND(Personal!$G$28=Valuation!C760,Personal!$G$28&gt;Valuation!C759),Personal!$G$26,0))</f>
        <v>0</v>
      </c>
      <c r="T760">
        <f t="shared" si="901"/>
        <v>2</v>
      </c>
      <c r="U760" s="11"/>
      <c r="V760" s="121">
        <f>VLOOKUP(E760,Rates2,5)*VLOOKUP(E760,Mort_Imp_Retirees,C760-'Mort Imp Cume'!$C$4+2)</f>
        <v>5.587745525452139E-2</v>
      </c>
      <c r="W760" s="15">
        <f t="shared" si="911"/>
        <v>0.94412254474547863</v>
      </c>
      <c r="X760" s="121">
        <f>VLOOKUP(F760,Rates2,6)*VLOOKUP(F760,Mort_Imp_Survivors,C760-'Mort Imp Cume'!$C$4+2)</f>
        <v>2.9656759013449135E-2</v>
      </c>
      <c r="Y760" s="15">
        <f t="shared" si="912"/>
        <v>0.97034324098655089</v>
      </c>
      <c r="Z760" s="121">
        <f>VLOOKUP(F760,Rates2,7)*VLOOKUP(F760,Mort_Imp_Survivors,C760-'Mort Imp Cume'!$C$4+2)</f>
        <v>3.8540068712354096E-2</v>
      </c>
      <c r="AA760" s="15">
        <f t="shared" si="913"/>
        <v>0.96145993128764595</v>
      </c>
      <c r="AB760" s="68">
        <f>PRODUCT(W$4:W759)</f>
        <v>1.5346124778674261E-3</v>
      </c>
      <c r="AC760" s="15">
        <f>PRODUCT(Y$4:Y759)</f>
        <v>4.6413946137719909E-2</v>
      </c>
      <c r="AD760" s="15">
        <f>PRODUCT(AA$4:AA759)</f>
        <v>1.881610399735378E-2</v>
      </c>
      <c r="AE760" s="15">
        <f t="shared" si="902"/>
        <v>7.1227420890011605E-5</v>
      </c>
      <c r="AF760" s="15">
        <f t="shared" si="903"/>
        <v>1.4633850569774145E-3</v>
      </c>
      <c r="AG760" s="15">
        <f t="shared" si="904"/>
        <v>3.8619729145035749E-6</v>
      </c>
      <c r="AH760" s="15">
        <f t="shared" si="905"/>
        <v>2.5193467580194421E-2</v>
      </c>
      <c r="AI760" s="15">
        <f t="shared" si="914"/>
        <v>0.97327191994193807</v>
      </c>
      <c r="AJ760" s="15">
        <f t="shared" si="915"/>
        <v>8.5750240065067296E-5</v>
      </c>
      <c r="AK760" s="15">
        <f t="shared" si="906"/>
        <v>9.7307034609964279E-4</v>
      </c>
      <c r="AL760">
        <f>IF(AL759&gt;0,AL759+1,IF(AND(B760="January",C760&gt;=Personal!$G$28,F760&lt;=100,AL759=0),1,0))</f>
        <v>433</v>
      </c>
      <c r="AM760">
        <f t="shared" si="916"/>
        <v>1</v>
      </c>
    </row>
    <row r="761" spans="1:39" x14ac:dyDescent="0.2">
      <c r="A761">
        <f t="shared" si="907"/>
        <v>757</v>
      </c>
      <c r="B761" t="str">
        <f t="shared" si="927"/>
        <v>February</v>
      </c>
      <c r="C761">
        <f t="shared" si="899"/>
        <v>2086</v>
      </c>
      <c r="D761">
        <f t="shared" si="929"/>
        <v>208602</v>
      </c>
      <c r="E761">
        <f t="shared" ref="E761:F761" si="970">E749+1</f>
        <v>105</v>
      </c>
      <c r="F761">
        <f t="shared" si="970"/>
        <v>103</v>
      </c>
      <c r="G761" s="11">
        <f>G760*IF($B761="January",(1+IF(C761&gt;Personal!$L$18+1,Calculations!$B$14,Calculations!$B$13)),1)</f>
        <v>6734.1581815575182</v>
      </c>
      <c r="H761" s="11">
        <f>IF(AND(Career!$F$15="Yes",$E761=62,$E760=61),G761,H760*IF($B761="January",(1+IF(C761&gt;Personal!$L$18+1,Calculations!$C$14,Calculations!$C$13)),1))</f>
        <v>4417.7071020314879</v>
      </c>
      <c r="I761" s="11">
        <f>H761*(1-'Retiree Assumptions'!$F$8)</f>
        <v>3887.5822497877093</v>
      </c>
      <c r="J761" s="11"/>
      <c r="K761">
        <f>IF(OR(AND(L762=0,L761&gt;0,S761=0,S760&gt;0),AND(L761=0,L760&gt;0,S761&gt;0,S760&gt;0),AND(L750=0,L749&gt;0,S749=0),AND(B761="February",C761&gt;=Personal!$G$28,C761&lt;=Personal!$G$28+5,L760&gt;0),AND(B761="February",MOD(C761-Personal!$G$28,5)=0,L760&gt;0)),K760+1,K760)</f>
        <v>10</v>
      </c>
      <c r="L761">
        <f>IF(AND(C761&gt;=Personal!$G$28,MAX(L$5:L760)&lt;$AO$8,OR(S760&gt;0,S761&gt;0)),L760+1,0)</f>
        <v>0</v>
      </c>
      <c r="M761" t="str">
        <f>IF(AND(C761&gt;=Personal!$G$28,MAX(L$5:L760)&lt;$AO$8,OR(S760&gt;0,S761&gt;0)),L760+1,"")</f>
        <v/>
      </c>
      <c r="N761">
        <f t="shared" si="909"/>
        <v>2086</v>
      </c>
      <c r="O761">
        <f t="shared" si="910"/>
        <v>103</v>
      </c>
      <c r="P761" s="11">
        <f t="shared" si="918"/>
        <v>46650.986997452514</v>
      </c>
      <c r="Q761" s="11">
        <f>$AD761*I761/(Calculations!$C$18^(A761-1+Calculations!$B$1/30))</f>
        <v>7.9315830076387419</v>
      </c>
      <c r="R761" s="11">
        <f>IF(Q761=0,0,SUM(Q761:Q$1071)*I761/Q761)</f>
        <v>84653.307139551791</v>
      </c>
      <c r="S761" s="11">
        <f>IF(S760&gt;0,MAX((S760+I761/2)*(Calculations!$C$18-1)+S760-I761,0),IF(AND(Personal!$G$28=Valuation!C761,Personal!$G$28&gt;Valuation!C760),Personal!$G$26,0))</f>
        <v>0</v>
      </c>
      <c r="T761">
        <f t="shared" si="901"/>
        <v>2</v>
      </c>
      <c r="U761" s="11"/>
      <c r="V761" s="121">
        <f>VLOOKUP(E761,Rates2,5)*VLOOKUP(E761,Mort_Imp_Retirees,C761-'Mort Imp Cume'!$C$4+2)</f>
        <v>5.587745525452139E-2</v>
      </c>
      <c r="W761" s="15">
        <f t="shared" si="911"/>
        <v>0.94412254474547863</v>
      </c>
      <c r="X761" s="121">
        <f>VLOOKUP(F761,Rates2,6)*VLOOKUP(F761,Mort_Imp_Survivors,C761-'Mort Imp Cume'!$C$4+2)</f>
        <v>2.9656759013449135E-2</v>
      </c>
      <c r="Y761" s="15">
        <f t="shared" si="912"/>
        <v>0.97034324098655089</v>
      </c>
      <c r="Z761" s="121">
        <f>VLOOKUP(F761,Rates2,7)*VLOOKUP(F761,Mort_Imp_Survivors,C761-'Mort Imp Cume'!$C$4+2)</f>
        <v>3.8540068712354096E-2</v>
      </c>
      <c r="AA761" s="15">
        <f t="shared" si="913"/>
        <v>0.96145993128764595</v>
      </c>
      <c r="AB761" s="68">
        <f>PRODUCT(W$4:W760)</f>
        <v>1.4488622378023587E-3</v>
      </c>
      <c r="AC761" s="15">
        <f>PRODUCT(Y$4:Y760)</f>
        <v>4.5037458922250341E-2</v>
      </c>
      <c r="AD761" s="15">
        <f>PRODUCT(AA$4:AA760)</f>
        <v>1.8090930056396965E-2</v>
      </c>
      <c r="AE761" s="15">
        <f t="shared" si="902"/>
        <v>6.5253073519023436E-5</v>
      </c>
      <c r="AF761" s="15">
        <f t="shared" si="903"/>
        <v>1.3836091642833353E-3</v>
      </c>
      <c r="AG761" s="15">
        <f t="shared" si="904"/>
        <v>3.5380419418488069E-6</v>
      </c>
      <c r="AH761" s="15">
        <f t="shared" si="905"/>
        <v>2.4226371581465768E-2</v>
      </c>
      <c r="AI761" s="15">
        <f t="shared" si="914"/>
        <v>0.97432476618073183</v>
      </c>
      <c r="AJ761" s="15">
        <f t="shared" si="915"/>
        <v>8.0958734862767026E-5</v>
      </c>
      <c r="AK761" s="15">
        <f t="shared" si="906"/>
        <v>9.3562122007695382E-4</v>
      </c>
      <c r="AL761">
        <f>IF(AL760&gt;0,AL760+1,IF(AND(B761="January",C761&gt;=Personal!$G$28,F761&lt;=100,AL760=0),1,0))</f>
        <v>434</v>
      </c>
      <c r="AM761">
        <f t="shared" si="916"/>
        <v>1</v>
      </c>
    </row>
    <row r="762" spans="1:39" x14ac:dyDescent="0.2">
      <c r="A762">
        <f t="shared" si="907"/>
        <v>758</v>
      </c>
      <c r="B762" t="str">
        <f t="shared" si="927"/>
        <v>March</v>
      </c>
      <c r="C762">
        <f t="shared" si="899"/>
        <v>2086</v>
      </c>
      <c r="D762">
        <f t="shared" si="929"/>
        <v>208603</v>
      </c>
      <c r="E762">
        <f t="shared" ref="E762:F762" si="971">E750+1</f>
        <v>105</v>
      </c>
      <c r="F762">
        <f t="shared" si="971"/>
        <v>103</v>
      </c>
      <c r="G762" s="11">
        <f>G761*IF($B762="January",(1+IF(C762&gt;Personal!$L$18+1,Calculations!$B$14,Calculations!$B$13)),1)</f>
        <v>6734.1581815575182</v>
      </c>
      <c r="H762" s="11">
        <f>IF(AND(Career!$F$15="Yes",$E762=62,$E761=61),G762,H761*IF($B762="January",(1+IF(C762&gt;Personal!$L$18+1,Calculations!$C$14,Calculations!$C$13)),1))</f>
        <v>4417.7071020314879</v>
      </c>
      <c r="I762" s="11">
        <f>H762*(1-'Retiree Assumptions'!$F$8)</f>
        <v>3887.5822497877093</v>
      </c>
      <c r="J762" s="11"/>
      <c r="K762">
        <f>IF(OR(AND(L763=0,L762&gt;0,S762=0,S761&gt;0),AND(L762=0,L761&gt;0,S762&gt;0,S761&gt;0),AND(L751=0,L750&gt;0,S750=0),AND(B762="February",C762&gt;=Personal!$G$28,C762&lt;=Personal!$G$28+5,L761&gt;0),AND(B762="February",MOD(C762-Personal!$G$28,5)=0,L761&gt;0)),K761+1,K761)</f>
        <v>10</v>
      </c>
      <c r="L762">
        <f>IF(AND(C762&gt;=Personal!$G$28,MAX(L$5:L761)&lt;$AO$8,OR(S761&gt;0,S762&gt;0)),L761+1,0)</f>
        <v>0</v>
      </c>
      <c r="M762" t="str">
        <f>IF(AND(C762&gt;=Personal!$G$28,MAX(L$5:L761)&lt;$AO$8,OR(S761&gt;0,S762&gt;0)),L761+1,"")</f>
        <v/>
      </c>
      <c r="N762">
        <f t="shared" si="909"/>
        <v>2086</v>
      </c>
      <c r="O762">
        <f t="shared" si="910"/>
        <v>103</v>
      </c>
      <c r="P762" s="11">
        <f t="shared" si="918"/>
        <v>46650.986997452514</v>
      </c>
      <c r="Q762" s="11">
        <f>$AD762*I762/(Calculations!$C$18^(A762-1+Calculations!$B$1/30))</f>
        <v>7.6039463063574839</v>
      </c>
      <c r="R762" s="11">
        <f>IF(Q762=0,0,SUM(Q762:Q$1071)*I762/Q762)</f>
        <v>84245.735743779165</v>
      </c>
      <c r="S762" s="11">
        <f>IF(S761&gt;0,MAX((S761+I762/2)*(Calculations!$C$18-1)+S761-I762,0),IF(AND(Personal!$G$28=Valuation!C762,Personal!$G$28&gt;Valuation!C761),Personal!$G$26,0))</f>
        <v>0</v>
      </c>
      <c r="T762">
        <f t="shared" si="901"/>
        <v>2</v>
      </c>
      <c r="U762" s="11"/>
      <c r="V762" s="121">
        <f>VLOOKUP(E762,Rates2,5)*VLOOKUP(E762,Mort_Imp_Retirees,C762-'Mort Imp Cume'!$C$4+2)</f>
        <v>5.587745525452139E-2</v>
      </c>
      <c r="W762" s="15">
        <f t="shared" si="911"/>
        <v>0.94412254474547863</v>
      </c>
      <c r="X762" s="121">
        <f>VLOOKUP(F762,Rates2,6)*VLOOKUP(F762,Mort_Imp_Survivors,C762-'Mort Imp Cume'!$C$4+2)</f>
        <v>2.9656759013449135E-2</v>
      </c>
      <c r="Y762" s="15">
        <f t="shared" si="912"/>
        <v>0.97034324098655089</v>
      </c>
      <c r="Z762" s="121">
        <f>VLOOKUP(F762,Rates2,7)*VLOOKUP(F762,Mort_Imp_Survivors,C762-'Mort Imp Cume'!$C$4+2)</f>
        <v>3.8540068712354096E-2</v>
      </c>
      <c r="AA762" s="15">
        <f t="shared" si="913"/>
        <v>0.96145993128764595</v>
      </c>
      <c r="AB762" s="68">
        <f>PRODUCT(W$4:W761)</f>
        <v>1.3679035029395916E-3</v>
      </c>
      <c r="AC762" s="15">
        <f>PRODUCT(Y$4:Y761)</f>
        <v>4.3701793856415053E-2</v>
      </c>
      <c r="AD762" s="15">
        <f>PRODUCT(AA$4:AA761)</f>
        <v>1.7393704368953034E-2</v>
      </c>
      <c r="AE762" s="15">
        <f t="shared" si="902"/>
        <v>5.9779836900934077E-5</v>
      </c>
      <c r="AF762" s="15">
        <f t="shared" si="903"/>
        <v>1.3081236660386576E-3</v>
      </c>
      <c r="AG762" s="15">
        <f t="shared" si="904"/>
        <v>3.2412813500765668E-6</v>
      </c>
      <c r="AH762" s="15">
        <f t="shared" si="905"/>
        <v>2.3296223598006906E-2</v>
      </c>
      <c r="AI762" s="15">
        <f t="shared" si="914"/>
        <v>0.97533587289905355</v>
      </c>
      <c r="AJ762" s="15">
        <f t="shared" si="915"/>
        <v>7.6434966778010099E-5</v>
      </c>
      <c r="AK762" s="15">
        <f t="shared" si="906"/>
        <v>8.996109344223854E-4</v>
      </c>
      <c r="AL762">
        <f>IF(AL761&gt;0,AL761+1,IF(AND(B762="January",C762&gt;=Personal!$G$28,F762&lt;=100,AL761=0),1,0))</f>
        <v>435</v>
      </c>
      <c r="AM762">
        <f t="shared" si="916"/>
        <v>1</v>
      </c>
    </row>
    <row r="763" spans="1:39" x14ac:dyDescent="0.2">
      <c r="A763">
        <f t="shared" si="907"/>
        <v>759</v>
      </c>
      <c r="B763" t="str">
        <f t="shared" si="927"/>
        <v>April</v>
      </c>
      <c r="C763">
        <f t="shared" si="899"/>
        <v>2086</v>
      </c>
      <c r="D763">
        <f t="shared" si="929"/>
        <v>208604</v>
      </c>
      <c r="E763">
        <f t="shared" ref="E763:F763" si="972">E751+1</f>
        <v>105</v>
      </c>
      <c r="F763">
        <f t="shared" si="972"/>
        <v>103</v>
      </c>
      <c r="G763" s="11">
        <f>G762*IF($B763="January",(1+IF(C763&gt;Personal!$L$18+1,Calculations!$B$14,Calculations!$B$13)),1)</f>
        <v>6734.1581815575182</v>
      </c>
      <c r="H763" s="11">
        <f>IF(AND(Career!$F$15="Yes",$E763=62,$E762=61),G763,H762*IF($B763="January",(1+IF(C763&gt;Personal!$L$18+1,Calculations!$C$14,Calculations!$C$13)),1))</f>
        <v>4417.7071020314879</v>
      </c>
      <c r="I763" s="11">
        <f>H763*(1-'Retiree Assumptions'!$F$8)</f>
        <v>3887.5822497877093</v>
      </c>
      <c r="J763" s="11"/>
      <c r="K763">
        <f>IF(OR(AND(L764=0,L763&gt;0,S763=0,S762&gt;0),AND(L763=0,L762&gt;0,S763&gt;0,S762&gt;0),AND(L752=0,L751&gt;0,S751=0),AND(B763="February",C763&gt;=Personal!$G$28,C763&lt;=Personal!$G$28+5,L762&gt;0),AND(B763="February",MOD(C763-Personal!$G$28,5)=0,L762&gt;0)),K762+1,K762)</f>
        <v>10</v>
      </c>
      <c r="L763">
        <f>IF(AND(C763&gt;=Personal!$G$28,MAX(L$5:L762)&lt;$AO$8,OR(S762&gt;0,S763&gt;0)),L762+1,0)</f>
        <v>0</v>
      </c>
      <c r="M763" t="str">
        <f>IF(AND(C763&gt;=Personal!$G$28,MAX(L$5:L762)&lt;$AO$8,OR(S762&gt;0,S763&gt;0)),L762+1,"")</f>
        <v/>
      </c>
      <c r="N763">
        <f t="shared" si="909"/>
        <v>2086</v>
      </c>
      <c r="O763">
        <f t="shared" si="910"/>
        <v>103</v>
      </c>
      <c r="P763" s="11">
        <f t="shared" si="918"/>
        <v>46650.986997452514</v>
      </c>
      <c r="Q763" s="11">
        <f>$AD763*I763/(Calculations!$C$18^(A763-1+Calculations!$B$1/30))</f>
        <v>7.289843575271469</v>
      </c>
      <c r="R763" s="11">
        <f>IF(Q763=0,0,SUM(Q763:Q$1071)*I763/Q763)</f>
        <v>83820.60302625758</v>
      </c>
      <c r="S763" s="11">
        <f>IF(S762&gt;0,MAX((S762+I763/2)*(Calculations!$C$18-1)+S762-I763,0),IF(AND(Personal!$G$28=Valuation!C763,Personal!$G$28&gt;Valuation!C762),Personal!$G$26,0))</f>
        <v>0</v>
      </c>
      <c r="T763">
        <f t="shared" si="901"/>
        <v>2</v>
      </c>
      <c r="U763" s="11"/>
      <c r="V763" s="121">
        <f>VLOOKUP(E763,Rates2,5)*VLOOKUP(E763,Mort_Imp_Retirees,C763-'Mort Imp Cume'!$C$4+2)</f>
        <v>5.587745525452139E-2</v>
      </c>
      <c r="W763" s="15">
        <f t="shared" si="911"/>
        <v>0.94412254474547863</v>
      </c>
      <c r="X763" s="121">
        <f>VLOOKUP(F763,Rates2,6)*VLOOKUP(F763,Mort_Imp_Survivors,C763-'Mort Imp Cume'!$C$4+2)</f>
        <v>2.9656759013449135E-2</v>
      </c>
      <c r="Y763" s="15">
        <f t="shared" si="912"/>
        <v>0.97034324098655089</v>
      </c>
      <c r="Z763" s="121">
        <f>VLOOKUP(F763,Rates2,7)*VLOOKUP(F763,Mort_Imp_Survivors,C763-'Mort Imp Cume'!$C$4+2)</f>
        <v>3.8540068712354096E-2</v>
      </c>
      <c r="AA763" s="15">
        <f t="shared" si="913"/>
        <v>0.96145993128764595</v>
      </c>
      <c r="AB763" s="68">
        <f>PRODUCT(W$4:W762)</f>
        <v>1.2914685361615815E-3</v>
      </c>
      <c r="AC763" s="15">
        <f>PRODUCT(Y$4:Y762)</f>
        <v>4.2405740287559918E-2</v>
      </c>
      <c r="AD763" s="15">
        <f>PRODUCT(AA$4:AA762)</f>
        <v>1.6723349807411213E-2</v>
      </c>
      <c r="AE763" s="15">
        <f t="shared" si="902"/>
        <v>5.4765679334023213E-5</v>
      </c>
      <c r="AF763" s="15">
        <f t="shared" si="903"/>
        <v>1.2367028568275582E-3</v>
      </c>
      <c r="AG763" s="15">
        <f t="shared" si="904"/>
        <v>2.9694121672464689E-6</v>
      </c>
      <c r="AH763" s="15">
        <f t="shared" si="905"/>
        <v>2.2401626821151432E-2</v>
      </c>
      <c r="AI763" s="15">
        <f t="shared" si="914"/>
        <v>0.97630690464268699</v>
      </c>
      <c r="AJ763" s="15">
        <f t="shared" si="915"/>
        <v>7.2163975341991017E-5</v>
      </c>
      <c r="AK763" s="15">
        <f t="shared" si="906"/>
        <v>8.6498440950990771E-4</v>
      </c>
      <c r="AL763">
        <f>IF(AL762&gt;0,AL762+1,IF(AND(B763="January",C763&gt;=Personal!$G$28,F763&lt;=100,AL762=0),1,0))</f>
        <v>436</v>
      </c>
      <c r="AM763">
        <f t="shared" si="916"/>
        <v>1</v>
      </c>
    </row>
    <row r="764" spans="1:39" x14ac:dyDescent="0.2">
      <c r="A764">
        <f t="shared" si="907"/>
        <v>760</v>
      </c>
      <c r="B764" t="str">
        <f t="shared" si="927"/>
        <v>May</v>
      </c>
      <c r="C764">
        <f t="shared" si="899"/>
        <v>2086</v>
      </c>
      <c r="D764">
        <f t="shared" si="929"/>
        <v>208605</v>
      </c>
      <c r="E764">
        <f t="shared" ref="E764:F764" si="973">E752+1</f>
        <v>105</v>
      </c>
      <c r="F764">
        <f t="shared" si="973"/>
        <v>103</v>
      </c>
      <c r="G764" s="11">
        <f>G763*IF($B764="January",(1+IF(C764&gt;Personal!$L$18+1,Calculations!$B$14,Calculations!$B$13)),1)</f>
        <v>6734.1581815575182</v>
      </c>
      <c r="H764" s="11">
        <f>IF(AND(Career!$F$15="Yes",$E764=62,$E763=61),G764,H763*IF($B764="January",(1+IF(C764&gt;Personal!$L$18+1,Calculations!$C$14,Calculations!$C$13)),1))</f>
        <v>4417.7071020314879</v>
      </c>
      <c r="I764" s="11">
        <f>H764*(1-'Retiree Assumptions'!$F$8)</f>
        <v>3887.5822497877093</v>
      </c>
      <c r="J764" s="11"/>
      <c r="K764">
        <f>IF(OR(AND(L765=0,L764&gt;0,S764=0,S763&gt;0),AND(L764=0,L763&gt;0,S764&gt;0,S763&gt;0),AND(L753=0,L752&gt;0,S752=0),AND(B764="February",C764&gt;=Personal!$G$28,C764&lt;=Personal!$G$28+5,L763&gt;0),AND(B764="February",MOD(C764-Personal!$G$28,5)=0,L763&gt;0)),K763+1,K763)</f>
        <v>10</v>
      </c>
      <c r="L764">
        <f>IF(AND(C764&gt;=Personal!$G$28,MAX(L$5:L763)&lt;$AO$8,OR(S763&gt;0,S764&gt;0)),L763+1,0)</f>
        <v>0</v>
      </c>
      <c r="M764" t="str">
        <f>IF(AND(C764&gt;=Personal!$G$28,MAX(L$5:L763)&lt;$AO$8,OR(S763&gt;0,S764&gt;0)),L763+1,"")</f>
        <v/>
      </c>
      <c r="N764">
        <f t="shared" si="909"/>
        <v>2086</v>
      </c>
      <c r="O764">
        <f t="shared" si="910"/>
        <v>103</v>
      </c>
      <c r="P764" s="11">
        <f t="shared" si="918"/>
        <v>46650.986997452514</v>
      </c>
      <c r="Q764" s="11">
        <f>$AD764*I764/(Calculations!$C$18^(A764-1+Calculations!$B$1/30))</f>
        <v>6.9887157550673509</v>
      </c>
      <c r="R764" s="11">
        <f>IF(Q764=0,0,SUM(Q764:Q$1071)*I764/Q764)</f>
        <v>83377.152309691286</v>
      </c>
      <c r="S764" s="11">
        <f>IF(S763&gt;0,MAX((S763+I764/2)*(Calculations!$C$18-1)+S763-I764,0),IF(AND(Personal!$G$28=Valuation!C764,Personal!$G$28&gt;Valuation!C763),Personal!$G$26,0))</f>
        <v>0</v>
      </c>
      <c r="T764">
        <f t="shared" si="901"/>
        <v>2</v>
      </c>
      <c r="U764" s="11"/>
      <c r="V764" s="121">
        <f>VLOOKUP(E764,Rates2,5)*VLOOKUP(E764,Mort_Imp_Retirees,C764-'Mort Imp Cume'!$C$4+2)</f>
        <v>5.587745525452139E-2</v>
      </c>
      <c r="W764" s="15">
        <f t="shared" si="911"/>
        <v>0.94412254474547863</v>
      </c>
      <c r="X764" s="121">
        <f>VLOOKUP(F764,Rates2,6)*VLOOKUP(F764,Mort_Imp_Survivors,C764-'Mort Imp Cume'!$C$4+2)</f>
        <v>2.9656759013449135E-2</v>
      </c>
      <c r="Y764" s="15">
        <f t="shared" si="912"/>
        <v>0.97034324098655089</v>
      </c>
      <c r="Z764" s="121">
        <f>VLOOKUP(F764,Rates2,7)*VLOOKUP(F764,Mort_Imp_Survivors,C764-'Mort Imp Cume'!$C$4+2)</f>
        <v>3.8540068712354096E-2</v>
      </c>
      <c r="AA764" s="15">
        <f t="shared" si="913"/>
        <v>0.96145993128764595</v>
      </c>
      <c r="AB764" s="68">
        <f>PRODUCT(W$4:W763)</f>
        <v>1.2193045608195905E-3</v>
      </c>
      <c r="AC764" s="15">
        <f>PRODUCT(Y$4:Y763)</f>
        <v>4.114812346706484E-2</v>
      </c>
      <c r="AD764" s="15">
        <f>PRODUCT(AA$4:AA763)</f>
        <v>1.6078830756732852E-2</v>
      </c>
      <c r="AE764" s="15">
        <f t="shared" si="902"/>
        <v>5.0172094612559778E-5</v>
      </c>
      <c r="AF764" s="15">
        <f t="shared" si="903"/>
        <v>1.1691324662070307E-3</v>
      </c>
      <c r="AG764" s="15">
        <f t="shared" si="904"/>
        <v>2.7203465749071992E-6</v>
      </c>
      <c r="AH764" s="15">
        <f t="shared" si="905"/>
        <v>2.1541235996362991E-2</v>
      </c>
      <c r="AI764" s="15">
        <f t="shared" si="914"/>
        <v>0.97723945944281743</v>
      </c>
      <c r="AJ764" s="15">
        <f t="shared" si="915"/>
        <v>6.813163603883052E-5</v>
      </c>
      <c r="AK764" s="15">
        <f t="shared" si="906"/>
        <v>8.3168865716798975E-4</v>
      </c>
      <c r="AL764">
        <f>IF(AL763&gt;0,AL763+1,IF(AND(B764="January",C764&gt;=Personal!$G$28,F764&lt;=100,AL763=0),1,0))</f>
        <v>437</v>
      </c>
      <c r="AM764">
        <f t="shared" si="916"/>
        <v>1</v>
      </c>
    </row>
    <row r="765" spans="1:39" x14ac:dyDescent="0.2">
      <c r="A765">
        <f t="shared" si="907"/>
        <v>761</v>
      </c>
      <c r="B765" t="str">
        <f t="shared" si="927"/>
        <v>June</v>
      </c>
      <c r="C765">
        <f t="shared" si="899"/>
        <v>2086</v>
      </c>
      <c r="D765">
        <f t="shared" si="929"/>
        <v>208606</v>
      </c>
      <c r="E765">
        <f t="shared" ref="E765:F765" si="974">E753+1</f>
        <v>105</v>
      </c>
      <c r="F765">
        <f t="shared" si="974"/>
        <v>103</v>
      </c>
      <c r="G765" s="11">
        <f>G764*IF($B765="January",(1+IF(C765&gt;Personal!$L$18+1,Calculations!$B$14,Calculations!$B$13)),1)</f>
        <v>6734.1581815575182</v>
      </c>
      <c r="H765" s="11">
        <f>IF(AND(Career!$F$15="Yes",$E765=62,$E764=61),G765,H764*IF($B765="January",(1+IF(C765&gt;Personal!$L$18+1,Calculations!$C$14,Calculations!$C$13)),1))</f>
        <v>4417.7071020314879</v>
      </c>
      <c r="I765" s="11">
        <f>H765*(1-'Retiree Assumptions'!$F$8)</f>
        <v>3887.5822497877093</v>
      </c>
      <c r="J765" s="11"/>
      <c r="K765">
        <f>IF(OR(AND(L766=0,L765&gt;0,S765=0,S764&gt;0),AND(L765=0,L764&gt;0,S765&gt;0,S764&gt;0),AND(L754=0,L753&gt;0,S753=0),AND(B765="February",C765&gt;=Personal!$G$28,C765&lt;=Personal!$G$28+5,L764&gt;0),AND(B765="February",MOD(C765-Personal!$G$28,5)=0,L764&gt;0)),K764+1,K764)</f>
        <v>10</v>
      </c>
      <c r="L765">
        <f>IF(AND(C765&gt;=Personal!$G$28,MAX(L$5:L764)&lt;$AO$8,OR(S764&gt;0,S765&gt;0)),L764+1,0)</f>
        <v>0</v>
      </c>
      <c r="M765" t="str">
        <f>IF(AND(C765&gt;=Personal!$G$28,MAX(L$5:L764)&lt;$AO$8,OR(S764&gt;0,S765&gt;0)),L764+1,"")</f>
        <v/>
      </c>
      <c r="N765">
        <f t="shared" si="909"/>
        <v>2086</v>
      </c>
      <c r="O765">
        <f t="shared" si="910"/>
        <v>103</v>
      </c>
      <c r="P765" s="11">
        <f t="shared" si="918"/>
        <v>46650.986997452514</v>
      </c>
      <c r="Q765" s="11">
        <f>$AD765*I765/(Calculations!$C$18^(A765-1+Calculations!$B$1/30))</f>
        <v>6.7000268799742715</v>
      </c>
      <c r="R765" s="11">
        <f>IF(Q765=0,0,SUM(Q765:Q$1071)*I765/Q765)</f>
        <v>82914.594313285983</v>
      </c>
      <c r="S765" s="11">
        <f>IF(S764&gt;0,MAX((S764+I765/2)*(Calculations!$C$18-1)+S764-I765,0),IF(AND(Personal!$G$28=Valuation!C765,Personal!$G$28&gt;Valuation!C764),Personal!$G$26,0))</f>
        <v>0</v>
      </c>
      <c r="T765">
        <f t="shared" si="901"/>
        <v>2</v>
      </c>
      <c r="U765" s="11"/>
      <c r="V765" s="121">
        <f>VLOOKUP(E765,Rates2,5)*VLOOKUP(E765,Mort_Imp_Retirees,C765-'Mort Imp Cume'!$C$4+2)</f>
        <v>5.587745525452139E-2</v>
      </c>
      <c r="W765" s="15">
        <f t="shared" si="911"/>
        <v>0.94412254474547863</v>
      </c>
      <c r="X765" s="121">
        <f>VLOOKUP(F765,Rates2,6)*VLOOKUP(F765,Mort_Imp_Survivors,C765-'Mort Imp Cume'!$C$4+2)</f>
        <v>2.9656759013449135E-2</v>
      </c>
      <c r="Y765" s="15">
        <f t="shared" si="912"/>
        <v>0.97034324098655089</v>
      </c>
      <c r="Z765" s="121">
        <f>VLOOKUP(F765,Rates2,7)*VLOOKUP(F765,Mort_Imp_Survivors,C765-'Mort Imp Cume'!$C$4+2)</f>
        <v>3.8540068712354096E-2</v>
      </c>
      <c r="AA765" s="15">
        <f t="shared" si="913"/>
        <v>0.96145993128764595</v>
      </c>
      <c r="AB765" s="68">
        <f>PRODUCT(W$4:W764)</f>
        <v>1.15117292478076E-3</v>
      </c>
      <c r="AC765" s="15">
        <f>PRODUCT(Y$4:Y764)</f>
        <v>3.9927803485546448E-2</v>
      </c>
      <c r="AD765" s="15">
        <f>PRODUCT(AA$4:AA764)</f>
        <v>1.5459151514554056E-2</v>
      </c>
      <c r="AE765" s="15">
        <f t="shared" si="902"/>
        <v>4.5963806318527931E-5</v>
      </c>
      <c r="AF765" s="15">
        <f t="shared" si="903"/>
        <v>1.105209118462232E-3</v>
      </c>
      <c r="AG765" s="15">
        <f t="shared" si="904"/>
        <v>2.4921718747019225E-6</v>
      </c>
      <c r="AH765" s="15">
        <f t="shared" si="905"/>
        <v>2.0713755627489037E-2</v>
      </c>
      <c r="AI765" s="15">
        <f t="shared" si="914"/>
        <v>0.97813507144773026</v>
      </c>
      <c r="AJ765" s="15">
        <f t="shared" si="915"/>
        <v>6.4324613594653429E-5</v>
      </c>
      <c r="AK765" s="15">
        <f t="shared" si="906"/>
        <v>7.9967270270166831E-4</v>
      </c>
      <c r="AL765">
        <f>IF(AL764&gt;0,AL764+1,IF(AND(B765="January",C765&gt;=Personal!$G$28,F765&lt;=100,AL764=0),1,0))</f>
        <v>438</v>
      </c>
      <c r="AM765">
        <f t="shared" si="916"/>
        <v>1</v>
      </c>
    </row>
    <row r="766" spans="1:39" x14ac:dyDescent="0.2">
      <c r="A766">
        <f t="shared" si="907"/>
        <v>762</v>
      </c>
      <c r="B766" t="str">
        <f t="shared" si="927"/>
        <v>July</v>
      </c>
      <c r="C766">
        <f t="shared" si="899"/>
        <v>2086</v>
      </c>
      <c r="D766">
        <f t="shared" si="929"/>
        <v>208607</v>
      </c>
      <c r="E766">
        <f t="shared" ref="E766:F766" si="975">E754+1</f>
        <v>105</v>
      </c>
      <c r="F766">
        <f t="shared" si="975"/>
        <v>103</v>
      </c>
      <c r="G766" s="11">
        <f>G765*IF($B766="January",(1+IF(C766&gt;Personal!$L$18+1,Calculations!$B$14,Calculations!$B$13)),1)</f>
        <v>6734.1581815575182</v>
      </c>
      <c r="H766" s="11">
        <f>IF(AND(Career!$F$15="Yes",$E766=62,$E765=61),G766,H765*IF($B766="January",(1+IF(C766&gt;Personal!$L$18+1,Calculations!$C$14,Calculations!$C$13)),1))</f>
        <v>4417.7071020314879</v>
      </c>
      <c r="I766" s="11">
        <f>H766*(1-'Retiree Assumptions'!$F$8)</f>
        <v>3887.5822497877093</v>
      </c>
      <c r="J766" s="11"/>
      <c r="K766">
        <f>IF(OR(AND(L767=0,L766&gt;0,S766=0,S765&gt;0),AND(L766=0,L765&gt;0,S766&gt;0,S765&gt;0),AND(L755=0,L754&gt;0,S754=0),AND(B766="February",C766&gt;=Personal!$G$28,C766&lt;=Personal!$G$28+5,L765&gt;0),AND(B766="February",MOD(C766-Personal!$G$28,5)=0,L765&gt;0)),K765+1,K765)</f>
        <v>10</v>
      </c>
      <c r="L766">
        <f>IF(AND(C766&gt;=Personal!$G$28,MAX(L$5:L765)&lt;$AO$8,OR(S765&gt;0,S766&gt;0)),L765+1,0)</f>
        <v>0</v>
      </c>
      <c r="M766" t="str">
        <f>IF(AND(C766&gt;=Personal!$G$28,MAX(L$5:L765)&lt;$AO$8,OR(S765&gt;0,S766&gt;0)),L765+1,"")</f>
        <v/>
      </c>
      <c r="N766">
        <f t="shared" si="909"/>
        <v>2086</v>
      </c>
      <c r="O766">
        <f t="shared" si="910"/>
        <v>103</v>
      </c>
      <c r="P766" s="11">
        <f t="shared" si="918"/>
        <v>46650.986997452514</v>
      </c>
      <c r="Q766" s="11">
        <f>$AD766*I766/(Calculations!$C$18^(A766-1+Calculations!$B$1/30))</f>
        <v>6.4232631238191109</v>
      </c>
      <c r="R766" s="11">
        <f>IF(Q766=0,0,SUM(Q766:Q$1071)*I766/Q766)</f>
        <v>82432.105747938316</v>
      </c>
      <c r="S766" s="11">
        <f>IF(S765&gt;0,MAX((S765+I766/2)*(Calculations!$C$18-1)+S765-I766,0),IF(AND(Personal!$G$28=Valuation!C766,Personal!$G$28&gt;Valuation!C765),Personal!$G$26,0))</f>
        <v>0</v>
      </c>
      <c r="T766">
        <f t="shared" si="901"/>
        <v>2</v>
      </c>
      <c r="U766" s="11"/>
      <c r="V766" s="121">
        <f>VLOOKUP(E766,Rates2,5)*VLOOKUP(E766,Mort_Imp_Retirees,C766-'Mort Imp Cume'!$C$4+2)</f>
        <v>5.587745525452139E-2</v>
      </c>
      <c r="W766" s="15">
        <f t="shared" si="911"/>
        <v>0.94412254474547863</v>
      </c>
      <c r="X766" s="121">
        <f>VLOOKUP(F766,Rates2,6)*VLOOKUP(F766,Mort_Imp_Survivors,C766-'Mort Imp Cume'!$C$4+2)</f>
        <v>2.9656759013449135E-2</v>
      </c>
      <c r="Y766" s="15">
        <f t="shared" si="912"/>
        <v>0.97034324098655089</v>
      </c>
      <c r="Z766" s="121">
        <f>VLOOKUP(F766,Rates2,7)*VLOOKUP(F766,Mort_Imp_Survivors,C766-'Mort Imp Cume'!$C$4+2)</f>
        <v>3.8540068712354096E-2</v>
      </c>
      <c r="AA766" s="15">
        <f t="shared" si="913"/>
        <v>0.96145993128764595</v>
      </c>
      <c r="AB766" s="68">
        <f>PRODUCT(W$4:W765)</f>
        <v>1.0868483111861067E-3</v>
      </c>
      <c r="AC766" s="15">
        <f>PRODUCT(Y$4:Y765)</f>
        <v>3.8743674239639245E-2</v>
      </c>
      <c r="AD766" s="15">
        <f>PRODUCT(AA$4:AA765)</f>
        <v>1.4863354752948451E-2</v>
      </c>
      <c r="AE766" s="15">
        <f t="shared" si="902"/>
        <v>4.2108496916496582E-5</v>
      </c>
      <c r="AF766" s="15">
        <f t="shared" si="903"/>
        <v>1.0447398142696101E-3</v>
      </c>
      <c r="AG766" s="15">
        <f t="shared" si="904"/>
        <v>2.2831357998078511E-6</v>
      </c>
      <c r="AH766" s="15">
        <f t="shared" si="905"/>
        <v>1.99179382341894E-2</v>
      </c>
      <c r="AI766" s="15">
        <f t="shared" si="914"/>
        <v>0.97899521345462448</v>
      </c>
      <c r="AJ766" s="15">
        <f t="shared" si="915"/>
        <v>6.0730317876753812E-5</v>
      </c>
      <c r="AK766" s="15">
        <f t="shared" si="906"/>
        <v>7.6888750969955535E-4</v>
      </c>
      <c r="AL766">
        <f>IF(AL765&gt;0,AL765+1,IF(AND(B766="January",C766&gt;=Personal!$G$28,F766&lt;=100,AL765=0),1,0))</f>
        <v>439</v>
      </c>
      <c r="AM766">
        <f t="shared" si="916"/>
        <v>1</v>
      </c>
    </row>
    <row r="767" spans="1:39" x14ac:dyDescent="0.2">
      <c r="A767">
        <f t="shared" si="907"/>
        <v>763</v>
      </c>
      <c r="B767" t="str">
        <f t="shared" si="927"/>
        <v>August</v>
      </c>
      <c r="C767">
        <f t="shared" si="899"/>
        <v>2086</v>
      </c>
      <c r="D767">
        <f t="shared" si="929"/>
        <v>208608</v>
      </c>
      <c r="E767">
        <f t="shared" ref="E767:F767" si="976">E755+1</f>
        <v>105</v>
      </c>
      <c r="F767">
        <f t="shared" si="976"/>
        <v>103</v>
      </c>
      <c r="G767" s="11">
        <f>G766*IF($B767="January",(1+IF(C767&gt;Personal!$L$18+1,Calculations!$B$14,Calculations!$B$13)),1)</f>
        <v>6734.1581815575182</v>
      </c>
      <c r="H767" s="11">
        <f>IF(AND(Career!$F$15="Yes",$E767=62,$E766=61),G767,H766*IF($B767="January",(1+IF(C767&gt;Personal!$L$18+1,Calculations!$C$14,Calculations!$C$13)),1))</f>
        <v>4417.7071020314879</v>
      </c>
      <c r="I767" s="11">
        <f>H767*(1-'Retiree Assumptions'!$F$8)</f>
        <v>3887.5822497877093</v>
      </c>
      <c r="J767" s="11"/>
      <c r="K767">
        <f>IF(OR(AND(L768=0,L767&gt;0,S767=0,S766&gt;0),AND(L767=0,L766&gt;0,S767&gt;0,S766&gt;0),AND(L756=0,L755&gt;0,S755=0),AND(B767="February",C767&gt;=Personal!$G$28,C767&lt;=Personal!$G$28+5,L766&gt;0),AND(B767="February",MOD(C767-Personal!$G$28,5)=0,L766&gt;0)),K766+1,K766)</f>
        <v>10</v>
      </c>
      <c r="L767">
        <f>IF(AND(C767&gt;=Personal!$G$28,MAX(L$5:L766)&lt;$AO$8,OR(S766&gt;0,S767&gt;0)),L766+1,0)</f>
        <v>0</v>
      </c>
      <c r="M767" t="str">
        <f>IF(AND(C767&gt;=Personal!$G$28,MAX(L$5:L766)&lt;$AO$8,OR(S766&gt;0,S767&gt;0)),L766+1,"")</f>
        <v/>
      </c>
      <c r="N767">
        <f t="shared" si="909"/>
        <v>2086</v>
      </c>
      <c r="O767">
        <f t="shared" si="910"/>
        <v>103</v>
      </c>
      <c r="P767" s="11">
        <f t="shared" si="918"/>
        <v>46650.986997452514</v>
      </c>
      <c r="Q767" s="11">
        <f>$AD767*I767/(Calculations!$C$18^(A767-1+Calculations!$B$1/30))</f>
        <v>6.1579318854871383</v>
      </c>
      <c r="R767" s="11">
        <f>IF(Q767=0,0,SUM(Q767:Q$1071)*I767/Q767)</f>
        <v>81928.827850895279</v>
      </c>
      <c r="S767" s="11">
        <f>IF(S766&gt;0,MAX((S766+I767/2)*(Calculations!$C$18-1)+S766-I767,0),IF(AND(Personal!$G$28=Valuation!C767,Personal!$G$28&gt;Valuation!C766),Personal!$G$26,0))</f>
        <v>0</v>
      </c>
      <c r="T767">
        <f t="shared" si="901"/>
        <v>2</v>
      </c>
      <c r="U767" s="11"/>
      <c r="V767" s="121">
        <f>VLOOKUP(E767,Rates2,5)*VLOOKUP(E767,Mort_Imp_Retirees,C767-'Mort Imp Cume'!$C$4+2)</f>
        <v>5.587745525452139E-2</v>
      </c>
      <c r="W767" s="15">
        <f t="shared" si="911"/>
        <v>0.94412254474547863</v>
      </c>
      <c r="X767" s="121">
        <f>VLOOKUP(F767,Rates2,6)*VLOOKUP(F767,Mort_Imp_Survivors,C767-'Mort Imp Cume'!$C$4+2)</f>
        <v>2.9656759013449135E-2</v>
      </c>
      <c r="Y767" s="15">
        <f t="shared" si="912"/>
        <v>0.97034324098655089</v>
      </c>
      <c r="Z767" s="121">
        <f>VLOOKUP(F767,Rates2,7)*VLOOKUP(F767,Mort_Imp_Survivors,C767-'Mort Imp Cume'!$C$4+2)</f>
        <v>3.8540068712354096E-2</v>
      </c>
      <c r="AA767" s="15">
        <f t="shared" si="913"/>
        <v>0.96145993128764595</v>
      </c>
      <c r="AB767" s="68">
        <f>PRODUCT(W$4:W766)</f>
        <v>1.026117993309353E-3</v>
      </c>
      <c r="AC767" s="15">
        <f>PRODUCT(Y$4:Y766)</f>
        <v>3.7594662429418689E-2</v>
      </c>
      <c r="AD767" s="15">
        <f>PRODUCT(AA$4:AA766)</f>
        <v>1.4290520039473724E-2</v>
      </c>
      <c r="AE767" s="15">
        <f t="shared" si="902"/>
        <v>3.8576559571217627E-5</v>
      </c>
      <c r="AF767" s="15">
        <f t="shared" si="903"/>
        <v>9.8754143373813545E-4</v>
      </c>
      <c r="AG767" s="15">
        <f t="shared" si="904"/>
        <v>2.0916330584092248E-6</v>
      </c>
      <c r="AH767" s="15">
        <f t="shared" si="905"/>
        <v>1.9152582661835123E-2</v>
      </c>
      <c r="AI767" s="15">
        <f t="shared" si="914"/>
        <v>0.97982129934485551</v>
      </c>
      <c r="AJ767" s="15">
        <f t="shared" si="915"/>
        <v>5.733686225700265E-5</v>
      </c>
      <c r="AK767" s="15">
        <f t="shared" si="906"/>
        <v>7.3928590753693894E-4</v>
      </c>
      <c r="AL767">
        <f>IF(AL766&gt;0,AL766+1,IF(AND(B767="January",C767&gt;=Personal!$G$28,F767&lt;=100,AL766=0),1,0))</f>
        <v>440</v>
      </c>
      <c r="AM767">
        <f t="shared" si="916"/>
        <v>1</v>
      </c>
    </row>
    <row r="768" spans="1:39" x14ac:dyDescent="0.2">
      <c r="A768">
        <f t="shared" si="907"/>
        <v>764</v>
      </c>
      <c r="B768" t="str">
        <f t="shared" si="927"/>
        <v>September</v>
      </c>
      <c r="C768">
        <f t="shared" si="899"/>
        <v>2086</v>
      </c>
      <c r="D768">
        <f t="shared" si="929"/>
        <v>208609</v>
      </c>
      <c r="E768">
        <f t="shared" ref="E768:F768" si="977">E756+1</f>
        <v>105</v>
      </c>
      <c r="F768">
        <f t="shared" si="977"/>
        <v>103</v>
      </c>
      <c r="G768" s="11">
        <f>G767*IF($B768="January",(1+IF(C768&gt;Personal!$L$18+1,Calculations!$B$14,Calculations!$B$13)),1)</f>
        <v>6734.1581815575182</v>
      </c>
      <c r="H768" s="11">
        <f>IF(AND(Career!$F$15="Yes",$E768=62,$E767=61),G768,H767*IF($B768="January",(1+IF(C768&gt;Personal!$L$18+1,Calculations!$C$14,Calculations!$C$13)),1))</f>
        <v>4417.7071020314879</v>
      </c>
      <c r="I768" s="11">
        <f>H768*(1-'Retiree Assumptions'!$F$8)</f>
        <v>3887.5822497877093</v>
      </c>
      <c r="J768" s="11"/>
      <c r="K768">
        <f>IF(OR(AND(L769=0,L768&gt;0,S768=0,S767&gt;0),AND(L768=0,L767&gt;0,S768&gt;0,S767&gt;0),AND(L757=0,L756&gt;0,S756=0),AND(B768="February",C768&gt;=Personal!$G$28,C768&lt;=Personal!$G$28+5,L767&gt;0),AND(B768="February",MOD(C768-Personal!$G$28,5)=0,L767&gt;0)),K767+1,K767)</f>
        <v>10</v>
      </c>
      <c r="L768">
        <f>IF(AND(C768&gt;=Personal!$G$28,MAX(L$5:L767)&lt;$AO$8,OR(S767&gt;0,S768&gt;0)),L767+1,0)</f>
        <v>0</v>
      </c>
      <c r="M768" t="str">
        <f>IF(AND(C768&gt;=Personal!$G$28,MAX(L$5:L767)&lt;$AO$8,OR(S767&gt;0,S768&gt;0)),L767+1,"")</f>
        <v/>
      </c>
      <c r="N768">
        <f t="shared" si="909"/>
        <v>2086</v>
      </c>
      <c r="O768">
        <f t="shared" si="910"/>
        <v>103</v>
      </c>
      <c r="P768" s="11">
        <f t="shared" si="918"/>
        <v>46650.986997452514</v>
      </c>
      <c r="Q768" s="11">
        <f>$AD768*I768/(Calculations!$C$18^(A768-1+Calculations!$B$1/30))</f>
        <v>5.9035609121603017</v>
      </c>
      <c r="R768" s="11">
        <f>IF(Q768=0,0,SUM(Q768:Q$1071)*I768/Q768)</f>
        <v>81403.864857275825</v>
      </c>
      <c r="S768" s="11">
        <f>IF(S767&gt;0,MAX((S767+I768/2)*(Calculations!$C$18-1)+S767-I768,0),IF(AND(Personal!$G$28=Valuation!C768,Personal!$G$28&gt;Valuation!C767),Personal!$G$26,0))</f>
        <v>0</v>
      </c>
      <c r="T768">
        <f t="shared" si="901"/>
        <v>2</v>
      </c>
      <c r="U768" s="11"/>
      <c r="V768" s="121">
        <f>VLOOKUP(E768,Rates2,5)*VLOOKUP(E768,Mort_Imp_Retirees,C768-'Mort Imp Cume'!$C$4+2)</f>
        <v>5.587745525452139E-2</v>
      </c>
      <c r="W768" s="15">
        <f t="shared" si="911"/>
        <v>0.94412254474547863</v>
      </c>
      <c r="X768" s="121">
        <f>VLOOKUP(F768,Rates2,6)*VLOOKUP(F768,Mort_Imp_Survivors,C768-'Mort Imp Cume'!$C$4+2)</f>
        <v>2.9656759013449135E-2</v>
      </c>
      <c r="Y768" s="15">
        <f t="shared" si="912"/>
        <v>0.97034324098655089</v>
      </c>
      <c r="Z768" s="121">
        <f>VLOOKUP(F768,Rates2,7)*VLOOKUP(F768,Mort_Imp_Survivors,C768-'Mort Imp Cume'!$C$4+2)</f>
        <v>3.8540068712354096E-2</v>
      </c>
      <c r="AA768" s="15">
        <f t="shared" si="913"/>
        <v>0.96145993128764595</v>
      </c>
      <c r="AB768" s="68">
        <f>PRODUCT(W$4:W767)</f>
        <v>9.6878113105235033E-4</v>
      </c>
      <c r="AC768" s="15">
        <f>PRODUCT(Y$4:Y767)</f>
        <v>3.6479726585557447E-2</v>
      </c>
      <c r="AD768" s="15">
        <f>PRODUCT(AA$4:AA767)</f>
        <v>1.3739762415217134E-2</v>
      </c>
      <c r="AE768" s="15">
        <f t="shared" si="902"/>
        <v>3.534087078203684E-5</v>
      </c>
      <c r="AF768" s="15">
        <f t="shared" si="903"/>
        <v>9.3344026027031356E-4</v>
      </c>
      <c r="AG768" s="15">
        <f t="shared" si="904"/>
        <v>1.9161930058643568E-6</v>
      </c>
      <c r="AH768" s="15">
        <f t="shared" si="905"/>
        <v>1.8416532443087368E-2</v>
      </c>
      <c r="AI768" s="15">
        <f t="shared" si="914"/>
        <v>0.98061468642586025</v>
      </c>
      <c r="AJ768" s="15">
        <f t="shared" si="915"/>
        <v>5.4133024301802329E-5</v>
      </c>
      <c r="AK768" s="15">
        <f t="shared" si="906"/>
        <v>7.1082252148799391E-4</v>
      </c>
      <c r="AL768">
        <f>IF(AL767&gt;0,AL767+1,IF(AND(B768="January",C768&gt;=Personal!$G$28,F768&lt;=100,AL767=0),1,0))</f>
        <v>441</v>
      </c>
      <c r="AM768">
        <f t="shared" si="916"/>
        <v>1</v>
      </c>
    </row>
    <row r="769" spans="1:39" x14ac:dyDescent="0.2">
      <c r="A769">
        <f t="shared" si="907"/>
        <v>765</v>
      </c>
      <c r="B769" t="str">
        <f t="shared" si="927"/>
        <v>October</v>
      </c>
      <c r="C769">
        <f t="shared" si="899"/>
        <v>2086</v>
      </c>
      <c r="D769">
        <f t="shared" si="929"/>
        <v>208610</v>
      </c>
      <c r="E769">
        <f t="shared" ref="E769:F769" si="978">E757+1</f>
        <v>105</v>
      </c>
      <c r="F769">
        <f t="shared" si="978"/>
        <v>103</v>
      </c>
      <c r="G769" s="11">
        <f>G768*IF($B769="January",(1+IF(C769&gt;Personal!$L$18+1,Calculations!$B$14,Calculations!$B$13)),1)</f>
        <v>6734.1581815575182</v>
      </c>
      <c r="H769" s="11">
        <f>IF(AND(Career!$F$15="Yes",$E769=62,$E768=61),G769,H768*IF($B769="January",(1+IF(C769&gt;Personal!$L$18+1,Calculations!$C$14,Calculations!$C$13)),1))</f>
        <v>4417.7071020314879</v>
      </c>
      <c r="I769" s="11">
        <f>H769*(1-'Retiree Assumptions'!$F$8)</f>
        <v>3887.5822497877093</v>
      </c>
      <c r="J769" s="11"/>
      <c r="K769">
        <f>IF(OR(AND(L770=0,L769&gt;0,S769=0,S768&gt;0),AND(L769=0,L768&gt;0,S769&gt;0,S768&gt;0),AND(L758=0,L757&gt;0,S757=0),AND(B769="February",C769&gt;=Personal!$G$28,C769&lt;=Personal!$G$28+5,L768&gt;0),AND(B769="February",MOD(C769-Personal!$G$28,5)=0,L768&gt;0)),K768+1,K768)</f>
        <v>10</v>
      </c>
      <c r="L769">
        <f>IF(AND(C769&gt;=Personal!$G$28,MAX(L$5:L768)&lt;$AO$8,OR(S768&gt;0,S769&gt;0)),L768+1,0)</f>
        <v>0</v>
      </c>
      <c r="M769" t="str">
        <f>IF(AND(C769&gt;=Personal!$G$28,MAX(L$5:L768)&lt;$AO$8,OR(S768&gt;0,S769&gt;0)),L768+1,"")</f>
        <v/>
      </c>
      <c r="N769">
        <f t="shared" si="909"/>
        <v>2086</v>
      </c>
      <c r="O769">
        <f t="shared" si="910"/>
        <v>103</v>
      </c>
      <c r="P769" s="11">
        <f t="shared" si="918"/>
        <v>46650.986997452514</v>
      </c>
      <c r="Q769" s="11">
        <f>$AD769*I769/(Calculations!$C$18^(A769-1+Calculations!$B$1/30))</f>
        <v>5.6596974587727038</v>
      </c>
      <c r="R769" s="11">
        <f>IF(Q769=0,0,SUM(Q769:Q$1071)*I769/Q769)</f>
        <v>80856.282405733567</v>
      </c>
      <c r="S769" s="11">
        <f>IF(S768&gt;0,MAX((S768+I769/2)*(Calculations!$C$18-1)+S768-I769,0),IF(AND(Personal!$G$28=Valuation!C769,Personal!$G$28&gt;Valuation!C768),Personal!$G$26,0))</f>
        <v>0</v>
      </c>
      <c r="T769">
        <f t="shared" si="901"/>
        <v>2</v>
      </c>
      <c r="U769" s="11"/>
      <c r="V769" s="121">
        <f>VLOOKUP(E769,Rates2,5)*VLOOKUP(E769,Mort_Imp_Retirees,C769-'Mort Imp Cume'!$C$4+2)</f>
        <v>5.587745525452139E-2</v>
      </c>
      <c r="W769" s="15">
        <f t="shared" si="911"/>
        <v>0.94412254474547863</v>
      </c>
      <c r="X769" s="121">
        <f>VLOOKUP(F769,Rates2,6)*VLOOKUP(F769,Mort_Imp_Survivors,C769-'Mort Imp Cume'!$C$4+2)</f>
        <v>2.9656759013449135E-2</v>
      </c>
      <c r="Y769" s="15">
        <f t="shared" si="912"/>
        <v>0.97034324098655089</v>
      </c>
      <c r="Z769" s="121">
        <f>VLOOKUP(F769,Rates2,7)*VLOOKUP(F769,Mort_Imp_Survivors,C769-'Mort Imp Cume'!$C$4+2)</f>
        <v>3.8540068712354096E-2</v>
      </c>
      <c r="AA769" s="15">
        <f t="shared" si="913"/>
        <v>0.96145993128764595</v>
      </c>
      <c r="AB769" s="68">
        <f>PRODUCT(W$4:W768)</f>
        <v>9.1464810675054807E-4</v>
      </c>
      <c r="AC769" s="15">
        <f>PRODUCT(Y$4:Y768)</f>
        <v>3.5397856125333055E-2</v>
      </c>
      <c r="AD769" s="15">
        <f>PRODUCT(AA$4:AA768)</f>
        <v>1.3210231027643246E-2</v>
      </c>
      <c r="AE769" s="15">
        <f t="shared" si="902"/>
        <v>3.2376582088064167E-5</v>
      </c>
      <c r="AF769" s="15">
        <f t="shared" si="903"/>
        <v>8.8227152466248382E-4</v>
      </c>
      <c r="AG769" s="15">
        <f t="shared" si="904"/>
        <v>1.7554683508951774E-6</v>
      </c>
      <c r="AH769" s="15">
        <f t="shared" si="905"/>
        <v>1.7708674210293349E-2</v>
      </c>
      <c r="AI769" s="15">
        <f t="shared" si="914"/>
        <v>0.98137667768295611</v>
      </c>
      <c r="AJ769" s="15">
        <f t="shared" si="915"/>
        <v>5.1108208658586455E-5</v>
      </c>
      <c r="AK769" s="15">
        <f t="shared" si="906"/>
        <v>6.8345370536206345E-4</v>
      </c>
      <c r="AL769">
        <f>IF(AL768&gt;0,AL768+1,IF(AND(B769="January",C769&gt;=Personal!$G$28,F769&lt;=100,AL768=0),1,0))</f>
        <v>442</v>
      </c>
      <c r="AM769">
        <f t="shared" si="916"/>
        <v>1</v>
      </c>
    </row>
    <row r="770" spans="1:39" x14ac:dyDescent="0.2">
      <c r="A770">
        <f t="shared" si="907"/>
        <v>766</v>
      </c>
      <c r="B770" t="str">
        <f t="shared" si="927"/>
        <v>November</v>
      </c>
      <c r="C770">
        <f t="shared" si="899"/>
        <v>2086</v>
      </c>
      <c r="D770">
        <f t="shared" si="929"/>
        <v>208611</v>
      </c>
      <c r="E770">
        <f t="shared" ref="E770:F770" si="979">E758+1</f>
        <v>105</v>
      </c>
      <c r="F770">
        <f t="shared" si="979"/>
        <v>103</v>
      </c>
      <c r="G770" s="11">
        <f>G769*IF($B770="January",(1+IF(C770&gt;Personal!$L$18+1,Calculations!$B$14,Calculations!$B$13)),1)</f>
        <v>6734.1581815575182</v>
      </c>
      <c r="H770" s="11">
        <f>IF(AND(Career!$F$15="Yes",$E770=62,$E769=61),G770,H769*IF($B770="January",(1+IF(C770&gt;Personal!$L$18+1,Calculations!$C$14,Calculations!$C$13)),1))</f>
        <v>4417.7071020314879</v>
      </c>
      <c r="I770" s="11">
        <f>H770*(1-'Retiree Assumptions'!$F$8)</f>
        <v>3887.5822497877093</v>
      </c>
      <c r="J770" s="11"/>
      <c r="K770">
        <f>IF(OR(AND(L771=0,L770&gt;0,S770=0,S769&gt;0),AND(L770=0,L769&gt;0,S770&gt;0,S769&gt;0),AND(L759=0,L758&gt;0,S758=0),AND(B770="February",C770&gt;=Personal!$G$28,C770&lt;=Personal!$G$28+5,L769&gt;0),AND(B770="February",MOD(C770-Personal!$G$28,5)=0,L769&gt;0)),K769+1,K769)</f>
        <v>10</v>
      </c>
      <c r="L770">
        <f>IF(AND(C770&gt;=Personal!$G$28,MAX(L$5:L769)&lt;$AO$8,OR(S769&gt;0,S770&gt;0)),L769+1,0)</f>
        <v>0</v>
      </c>
      <c r="M770" t="str">
        <f>IF(AND(C770&gt;=Personal!$G$28,MAX(L$5:L769)&lt;$AO$8,OR(S769&gt;0,S770&gt;0)),L769+1,"")</f>
        <v/>
      </c>
      <c r="N770">
        <f t="shared" si="909"/>
        <v>2086</v>
      </c>
      <c r="O770">
        <f t="shared" si="910"/>
        <v>103</v>
      </c>
      <c r="P770" s="11">
        <f t="shared" si="918"/>
        <v>46650.986997452514</v>
      </c>
      <c r="Q770" s="11">
        <f>$AD770*I770/(Calculations!$C$18^(A770-1+Calculations!$B$1/30))</f>
        <v>5.4259074821871538</v>
      </c>
      <c r="R770" s="11">
        <f>IF(Q770=0,0,SUM(Q770:Q$1071)*I770/Q770)</f>
        <v>80285.105875422902</v>
      </c>
      <c r="S770" s="11">
        <f>IF(S769&gt;0,MAX((S769+I770/2)*(Calculations!$C$18-1)+S769-I770,0),IF(AND(Personal!$G$28=Valuation!C770,Personal!$G$28&gt;Valuation!C769),Personal!$G$26,0))</f>
        <v>0</v>
      </c>
      <c r="T770">
        <f t="shared" si="901"/>
        <v>2</v>
      </c>
      <c r="U770" s="11"/>
      <c r="V770" s="121">
        <f>VLOOKUP(E770,Rates2,5)*VLOOKUP(E770,Mort_Imp_Retirees,C770-'Mort Imp Cume'!$C$4+2)</f>
        <v>5.587745525452139E-2</v>
      </c>
      <c r="W770" s="15">
        <f t="shared" si="911"/>
        <v>0.94412254474547863</v>
      </c>
      <c r="X770" s="121">
        <f>VLOOKUP(F770,Rates2,6)*VLOOKUP(F770,Mort_Imp_Survivors,C770-'Mort Imp Cume'!$C$4+2)</f>
        <v>2.9656759013449135E-2</v>
      </c>
      <c r="Y770" s="15">
        <f t="shared" si="912"/>
        <v>0.97034324098655089</v>
      </c>
      <c r="Z770" s="121">
        <f>VLOOKUP(F770,Rates2,7)*VLOOKUP(F770,Mort_Imp_Survivors,C770-'Mort Imp Cume'!$C$4+2)</f>
        <v>3.8540068712354096E-2</v>
      </c>
      <c r="AA770" s="15">
        <f t="shared" si="913"/>
        <v>0.96145993128764595</v>
      </c>
      <c r="AB770" s="68">
        <f>PRODUCT(W$4:W769)</f>
        <v>8.6353989809196167E-4</v>
      </c>
      <c r="AC770" s="15">
        <f>PRODUCT(Y$4:Y769)</f>
        <v>3.4348070436631309E-2</v>
      </c>
      <c r="AD770" s="15">
        <f>PRODUCT(AA$4:AA769)</f>
        <v>1.2701107816131804E-2</v>
      </c>
      <c r="AE770" s="15">
        <f t="shared" si="902"/>
        <v>2.9660929244504123E-5</v>
      </c>
      <c r="AF770" s="15">
        <f t="shared" si="903"/>
        <v>8.3387896884745748E-4</v>
      </c>
      <c r="AG770" s="15">
        <f t="shared" si="904"/>
        <v>1.608224809068518E-6</v>
      </c>
      <c r="AH770" s="15">
        <f t="shared" si="905"/>
        <v>1.7027936157774846E-2</v>
      </c>
      <c r="AI770" s="15">
        <f t="shared" si="914"/>
        <v>0.98210852394413317</v>
      </c>
      <c r="AJ770" s="15">
        <f t="shared" si="915"/>
        <v>4.8252412016127546E-5</v>
      </c>
      <c r="AK770" s="15">
        <f t="shared" si="906"/>
        <v>6.5713747658094053E-4</v>
      </c>
      <c r="AL770">
        <f>IF(AL769&gt;0,AL769+1,IF(AND(B770="January",C770&gt;=Personal!$G$28,F770&lt;=100,AL769=0),1,0))</f>
        <v>443</v>
      </c>
      <c r="AM770">
        <f t="shared" si="916"/>
        <v>1</v>
      </c>
    </row>
    <row r="771" spans="1:39" x14ac:dyDescent="0.2">
      <c r="A771">
        <f t="shared" si="907"/>
        <v>767</v>
      </c>
      <c r="B771" t="str">
        <f t="shared" si="927"/>
        <v>December</v>
      </c>
      <c r="C771">
        <f t="shared" si="899"/>
        <v>2086</v>
      </c>
      <c r="D771">
        <f t="shared" si="929"/>
        <v>208612</v>
      </c>
      <c r="E771">
        <f t="shared" ref="E771:F771" si="980">E759+1</f>
        <v>105</v>
      </c>
      <c r="F771">
        <f t="shared" si="980"/>
        <v>103</v>
      </c>
      <c r="G771" s="11">
        <f>G770*IF($B771="January",(1+IF(C771&gt;Personal!$L$18+1,Calculations!$B$14,Calculations!$B$13)),1)</f>
        <v>6734.1581815575182</v>
      </c>
      <c r="H771" s="11">
        <f>IF(AND(Career!$F$15="Yes",$E771=62,$E770=61),G771,H770*IF($B771="January",(1+IF(C771&gt;Personal!$L$18+1,Calculations!$C$14,Calculations!$C$13)),1))</f>
        <v>4417.7071020314879</v>
      </c>
      <c r="I771" s="11">
        <f>H771*(1-'Retiree Assumptions'!$F$8)</f>
        <v>3887.5822497877093</v>
      </c>
      <c r="J771" s="11"/>
      <c r="K771">
        <f>IF(OR(AND(L772=0,L771&gt;0,S771=0,S770&gt;0),AND(L771=0,L770&gt;0,S771&gt;0,S770&gt;0),AND(L760=0,L759&gt;0,S759=0),AND(B771="February",C771&gt;=Personal!$G$28,C771&lt;=Personal!$G$28+5,L770&gt;0),AND(B771="February",MOD(C771-Personal!$G$28,5)=0,L770&gt;0)),K770+1,K770)</f>
        <v>10</v>
      </c>
      <c r="L771">
        <f>IF(AND(C771&gt;=Personal!$G$28,MAX(L$5:L770)&lt;$AO$8,OR(S770&gt;0,S771&gt;0)),L770+1,0)</f>
        <v>0</v>
      </c>
      <c r="M771" t="str">
        <f>IF(AND(C771&gt;=Personal!$G$28,MAX(L$5:L770)&lt;$AO$8,OR(S770&gt;0,S771&gt;0)),L770+1,"")</f>
        <v/>
      </c>
      <c r="N771">
        <f t="shared" si="909"/>
        <v>2086</v>
      </c>
      <c r="O771">
        <f t="shared" si="910"/>
        <v>103</v>
      </c>
      <c r="P771" s="11">
        <f t="shared" si="918"/>
        <v>46650.986997452514</v>
      </c>
      <c r="Q771" s="11">
        <f>$AD771*I771/(Calculations!$C$18^(A771-1+Calculations!$B$1/30))</f>
        <v>5.2017748686585588</v>
      </c>
      <c r="R771" s="11">
        <f>IF(Q771=0,0,SUM(Q771:Q$1071)*I771/Q771)</f>
        <v>79689.318651309164</v>
      </c>
      <c r="S771" s="11">
        <f>IF(S770&gt;0,MAX((S770+I771/2)*(Calculations!$C$18-1)+S770-I771,0),IF(AND(Personal!$G$28=Valuation!C771,Personal!$G$28&gt;Valuation!C770),Personal!$G$26,0))</f>
        <v>0</v>
      </c>
      <c r="T771">
        <f t="shared" si="901"/>
        <v>2</v>
      </c>
      <c r="U771" s="11"/>
      <c r="V771" s="121">
        <f>VLOOKUP(E771,Rates2,5)*VLOOKUP(E771,Mort_Imp_Retirees,C771-'Mort Imp Cume'!$C$4+2)</f>
        <v>5.587745525452139E-2</v>
      </c>
      <c r="W771" s="15">
        <f t="shared" si="911"/>
        <v>0.94412254474547863</v>
      </c>
      <c r="X771" s="121">
        <f>VLOOKUP(F771,Rates2,6)*VLOOKUP(F771,Mort_Imp_Survivors,C771-'Mort Imp Cume'!$C$4+2)</f>
        <v>2.9656759013449135E-2</v>
      </c>
      <c r="Y771" s="15">
        <f t="shared" si="912"/>
        <v>0.97034324098655089</v>
      </c>
      <c r="Z771" s="121">
        <f>VLOOKUP(F771,Rates2,7)*VLOOKUP(F771,Mort_Imp_Survivors,C771-'Mort Imp Cume'!$C$4+2)</f>
        <v>3.8540068712354096E-2</v>
      </c>
      <c r="AA771" s="15">
        <f t="shared" si="913"/>
        <v>0.96145993128764595</v>
      </c>
      <c r="AB771" s="68">
        <f>PRODUCT(W$4:W770)</f>
        <v>8.1528748607583414E-4</v>
      </c>
      <c r="AC771" s="15">
        <f>PRODUCT(Y$4:Y770)</f>
        <v>3.3329417989115158E-2</v>
      </c>
      <c r="AD771" s="15">
        <f>PRODUCT(AA$4:AA770)</f>
        <v>1.2211606248175067E-2</v>
      </c>
      <c r="AE771" s="15">
        <f t="shared" si="902"/>
        <v>2.7173057404716379E-5</v>
      </c>
      <c r="AF771" s="15">
        <f t="shared" si="903"/>
        <v>7.8811442867111772E-4</v>
      </c>
      <c r="AG771" s="15">
        <f t="shared" si="904"/>
        <v>1.4733316241130621E-6</v>
      </c>
      <c r="AH771" s="15">
        <f t="shared" si="905"/>
        <v>1.6373286553033693E-2</v>
      </c>
      <c r="AI771" s="15">
        <f t="shared" si="914"/>
        <v>0.98281142596089044</v>
      </c>
      <c r="AJ771" s="15">
        <f t="shared" si="915"/>
        <v>4.5556190022773655E-5</v>
      </c>
      <c r="AK771" s="15">
        <f t="shared" si="906"/>
        <v>6.3183345361609211E-4</v>
      </c>
      <c r="AL771">
        <f>IF(AL770&gt;0,AL770+1,IF(AND(B771="January",C771&gt;=Personal!$G$28,F771&lt;=100,AL770=0),1,0))</f>
        <v>444</v>
      </c>
      <c r="AM771">
        <f t="shared" si="916"/>
        <v>1</v>
      </c>
    </row>
    <row r="772" spans="1:39" x14ac:dyDescent="0.2">
      <c r="A772">
        <f t="shared" si="907"/>
        <v>768</v>
      </c>
      <c r="B772" t="str">
        <f t="shared" si="927"/>
        <v>January</v>
      </c>
      <c r="C772">
        <f t="shared" si="899"/>
        <v>2087</v>
      </c>
      <c r="D772">
        <f t="shared" si="929"/>
        <v>208701</v>
      </c>
      <c r="E772">
        <f t="shared" ref="E772:F772" si="981">E760+1</f>
        <v>106</v>
      </c>
      <c r="F772">
        <f t="shared" si="981"/>
        <v>104</v>
      </c>
      <c r="G772" s="11">
        <f>G771*IF($B772="January",(1+IF(C772&gt;Personal!$L$18+1,Calculations!$B$14,Calculations!$B$13)),1)</f>
        <v>6902.5121360964558</v>
      </c>
      <c r="H772" s="11">
        <f>IF(AND(Career!$F$15="Yes",$E772=62,$E771=61),G772,H771*IF($B772="January",(1+IF(C772&gt;Personal!$L$18+1,Calculations!$C$14,Calculations!$C$13)),1))</f>
        <v>4483.9727085619597</v>
      </c>
      <c r="I772" s="11">
        <f>H772*(1-'Retiree Assumptions'!$F$8)</f>
        <v>3945.8959835345245</v>
      </c>
      <c r="J772" s="11"/>
      <c r="K772">
        <f>IF(OR(AND(L773=0,L772&gt;0,S772=0,S771&gt;0),AND(L772=0,L771&gt;0,S772&gt;0,S771&gt;0),AND(L761=0,L760&gt;0,S760=0),AND(B772="February",C772&gt;=Personal!$G$28,C772&lt;=Personal!$G$28+5,L771&gt;0),AND(B772="February",MOD(C772-Personal!$G$28,5)=0,L771&gt;0)),K771+1,K771)</f>
        <v>10</v>
      </c>
      <c r="L772">
        <f>IF(AND(C772&gt;=Personal!$G$28,MAX(L$5:L771)&lt;$AO$8,OR(S771&gt;0,S772&gt;0)),L771+1,0)</f>
        <v>0</v>
      </c>
      <c r="M772" t="str">
        <f>IF(AND(C772&gt;=Personal!$G$28,MAX(L$5:L771)&lt;$AO$8,OR(S771&gt;0,S772&gt;0)),L771+1,"")</f>
        <v/>
      </c>
      <c r="N772">
        <f t="shared" si="909"/>
        <v>2087</v>
      </c>
      <c r="O772">
        <f t="shared" si="910"/>
        <v>104</v>
      </c>
      <c r="P772" s="11">
        <f t="shared" si="918"/>
        <v>47350.751802414292</v>
      </c>
      <c r="Q772" s="11">
        <f>$AD772*I772/(Calculations!$C$18^(A772-1+Calculations!$B$1/30))</f>
        <v>5.0617042036072721</v>
      </c>
      <c r="R772" s="11">
        <f>IF(Q772=0,0,SUM(Q772:Q$1071)*I772/Q772)</f>
        <v>79067.860314735008</v>
      </c>
      <c r="S772" s="11">
        <f>IF(S771&gt;0,MAX((S771+I772/2)*(Calculations!$C$18-1)+S771-I772,0),IF(AND(Personal!$G$28=Valuation!C772,Personal!$G$28&gt;Valuation!C771),Personal!$G$26,0))</f>
        <v>0</v>
      </c>
      <c r="T772">
        <f t="shared" si="901"/>
        <v>2</v>
      </c>
      <c r="U772" s="11"/>
      <c r="V772" s="121">
        <f>VLOOKUP(E772,Rates2,5)*VLOOKUP(E772,Mort_Imp_Retirees,C772-'Mort Imp Cume'!$C$4+2)</f>
        <v>6.3144290440586365E-2</v>
      </c>
      <c r="W772" s="15">
        <f t="shared" si="911"/>
        <v>0.93685570955941366</v>
      </c>
      <c r="X772" s="121">
        <f>VLOOKUP(F772,Rates2,6)*VLOOKUP(F772,Mort_Imp_Survivors,C772-'Mort Imp Cume'!$C$4+2)</f>
        <v>3.209917377127653E-2</v>
      </c>
      <c r="Y772" s="15">
        <f t="shared" si="912"/>
        <v>0.96790082622872342</v>
      </c>
      <c r="Z772" s="121">
        <f>VLOOKUP(F772,Rates2,7)*VLOOKUP(F772,Mort_Imp_Survivors,C772-'Mort Imp Cume'!$C$4+2)</f>
        <v>4.2845896718617917E-2</v>
      </c>
      <c r="AA772" s="15">
        <f t="shared" si="913"/>
        <v>0.95715410328138206</v>
      </c>
      <c r="AB772" s="68">
        <f>PRODUCT(W$4:W771)</f>
        <v>7.6973129605306049E-4</v>
      </c>
      <c r="AC772" s="15">
        <f>PRODUCT(Y$4:Y771)</f>
        <v>3.2340975471753457E-2</v>
      </c>
      <c r="AD772" s="15">
        <f>PRODUCT(AA$4:AA771)</f>
        <v>1.1740970104282189E-2</v>
      </c>
      <c r="AE772" s="15">
        <f t="shared" si="902"/>
        <v>2.4893860965493029E-5</v>
      </c>
      <c r="AF772" s="15">
        <f t="shared" si="903"/>
        <v>7.4483743508756747E-4</v>
      </c>
      <c r="AG772" s="15">
        <f t="shared" si="904"/>
        <v>1.5214483292434189E-6</v>
      </c>
      <c r="AH772" s="15">
        <f t="shared" si="905"/>
        <v>1.5743732295856825E-2</v>
      </c>
      <c r="AI772" s="15">
        <f t="shared" si="914"/>
        <v>0.98348653640809014</v>
      </c>
      <c r="AJ772" s="15">
        <f t="shared" si="915"/>
        <v>4.860413651918342E-5</v>
      </c>
      <c r="AK772" s="15">
        <f t="shared" si="906"/>
        <v>6.7535340028282019E-4</v>
      </c>
      <c r="AL772">
        <f>IF(AL771&gt;0,AL771+1,IF(AND(B772="January",C772&gt;=Personal!$G$28,F772&lt;=100,AL771=0),1,0))</f>
        <v>445</v>
      </c>
      <c r="AM772">
        <f t="shared" si="916"/>
        <v>1</v>
      </c>
    </row>
    <row r="773" spans="1:39" x14ac:dyDescent="0.2">
      <c r="A773">
        <f t="shared" si="907"/>
        <v>769</v>
      </c>
      <c r="B773" t="str">
        <f t="shared" si="927"/>
        <v>February</v>
      </c>
      <c r="C773">
        <f t="shared" ref="C773:C836" si="982">C772+IF(B772="December",1,0)</f>
        <v>2087</v>
      </c>
      <c r="D773">
        <f t="shared" si="929"/>
        <v>208702</v>
      </c>
      <c r="E773">
        <f t="shared" ref="E773:F773" si="983">E761+1</f>
        <v>106</v>
      </c>
      <c r="F773">
        <f t="shared" si="983"/>
        <v>104</v>
      </c>
      <c r="G773" s="11">
        <f>G772*IF($B773="January",(1+IF(C773&gt;Personal!$L$18+1,Calculations!$B$14,Calculations!$B$13)),1)</f>
        <v>6902.5121360964558</v>
      </c>
      <c r="H773" s="11">
        <f>IF(AND(Career!$F$15="Yes",$E773=62,$E772=61),G773,H772*IF($B773="January",(1+IF(C773&gt;Personal!$L$18+1,Calculations!$C$14,Calculations!$C$13)),1))</f>
        <v>4483.9727085619597</v>
      </c>
      <c r="I773" s="11">
        <f>H773*(1-'Retiree Assumptions'!$F$8)</f>
        <v>3945.8959835345245</v>
      </c>
      <c r="J773" s="11"/>
      <c r="K773">
        <f>IF(OR(AND(L774=0,L773&gt;0,S773=0,S772&gt;0),AND(L773=0,L772&gt;0,S773&gt;0,S772&gt;0),AND(L762=0,L761&gt;0,S761=0),AND(B773="February",C773&gt;=Personal!$G$28,C773&lt;=Personal!$G$28+5,L772&gt;0),AND(B773="February",MOD(C773-Personal!$G$28,5)=0,L772&gt;0)),K772+1,K772)</f>
        <v>10</v>
      </c>
      <c r="L773">
        <f>IF(AND(C773&gt;=Personal!$G$28,MAX(L$5:L772)&lt;$AO$8,OR(S772&gt;0,S773&gt;0)),L772+1,0)</f>
        <v>0</v>
      </c>
      <c r="M773" t="str">
        <f>IF(AND(C773&gt;=Personal!$G$28,MAX(L$5:L772)&lt;$AO$8,OR(S772&gt;0,S773&gt;0)),L772+1,"")</f>
        <v/>
      </c>
      <c r="N773">
        <f t="shared" si="909"/>
        <v>2087</v>
      </c>
      <c r="O773">
        <f t="shared" si="910"/>
        <v>104</v>
      </c>
      <c r="P773" s="11">
        <f t="shared" si="918"/>
        <v>47350.751802414292</v>
      </c>
      <c r="Q773" s="11">
        <f>$AD773*I773/(Calculations!$C$18^(A773-1+Calculations!$B$1/30))</f>
        <v>4.8308839610669594</v>
      </c>
      <c r="R773" s="11">
        <f>IF(Q773=0,0,SUM(Q773:Q$1071)*I773/Q773)</f>
        <v>78711.301224153445</v>
      </c>
      <c r="S773" s="11">
        <f>IF(S772&gt;0,MAX((S772+I773/2)*(Calculations!$C$18-1)+S772-I773,0),IF(AND(Personal!$G$28=Valuation!C773,Personal!$G$28&gt;Valuation!C772),Personal!$G$26,0))</f>
        <v>0</v>
      </c>
      <c r="T773">
        <f t="shared" ref="T773:T836" si="984">IF(T772&gt;1,T772,IF(T772&gt;0,IF(L773&gt;0,1,IF(S772&gt;0,3,2)),IF(S773=0,0,1)))</f>
        <v>2</v>
      </c>
      <c r="U773" s="11"/>
      <c r="V773" s="121">
        <f>VLOOKUP(E773,Rates2,5)*VLOOKUP(E773,Mort_Imp_Retirees,C773-'Mort Imp Cume'!$C$4+2)</f>
        <v>6.3144290440586365E-2</v>
      </c>
      <c r="W773" s="15">
        <f t="shared" si="911"/>
        <v>0.93685570955941366</v>
      </c>
      <c r="X773" s="121">
        <f>VLOOKUP(F773,Rates2,6)*VLOOKUP(F773,Mort_Imp_Survivors,C773-'Mort Imp Cume'!$C$4+2)</f>
        <v>3.209917377127653E-2</v>
      </c>
      <c r="Y773" s="15">
        <f t="shared" si="912"/>
        <v>0.96790082622872342</v>
      </c>
      <c r="Z773" s="121">
        <f>VLOOKUP(F773,Rates2,7)*VLOOKUP(F773,Mort_Imp_Survivors,C773-'Mort Imp Cume'!$C$4+2)</f>
        <v>4.2845896718617917E-2</v>
      </c>
      <c r="AA773" s="15">
        <f t="shared" si="913"/>
        <v>0.95715410328138206</v>
      </c>
      <c r="AB773" s="68">
        <f>PRODUCT(W$4:W772)</f>
        <v>7.2112715953387711E-4</v>
      </c>
      <c r="AC773" s="15">
        <f>PRODUCT(Y$4:Y772)</f>
        <v>3.1302856880153052E-2</v>
      </c>
      <c r="AD773" s="15">
        <f>PRODUCT(AA$4:AA772)</f>
        <v>1.1237917711817733E-2</v>
      </c>
      <c r="AE773" s="15">
        <f t="shared" ref="AE773:AE836" si="985">AB773*AC773</f>
        <v>2.2573340267280253E-5</v>
      </c>
      <c r="AF773" s="15">
        <f t="shared" ref="AF773:AF836" si="986">AB773*(1-AC773)</f>
        <v>6.9855381926659692E-4</v>
      </c>
      <c r="AG773" s="15">
        <f t="shared" ref="AG773:AG836" si="987">AE773*V773*Y773</f>
        <v>1.379624112254157E-6</v>
      </c>
      <c r="AH773" s="15">
        <f t="shared" ref="AH773:AH836" si="988">AH772*AA772+AG772</f>
        <v>1.5070699416272216E-2</v>
      </c>
      <c r="AI773" s="15">
        <f t="shared" si="914"/>
        <v>0.98420817342419387</v>
      </c>
      <c r="AJ773" s="15">
        <f t="shared" si="915"/>
        <v>4.5535062806202198E-5</v>
      </c>
      <c r="AK773" s="15">
        <f t="shared" ref="AK773:AK836" si="989">AE773*X773+AH773*Z773</f>
        <v>6.4644221623877222E-4</v>
      </c>
      <c r="AL773">
        <f>IF(AL772&gt;0,AL772+1,IF(AND(B773="January",C773&gt;=Personal!$G$28,F773&lt;=100,AL772=0),1,0))</f>
        <v>446</v>
      </c>
      <c r="AM773">
        <f t="shared" si="916"/>
        <v>1</v>
      </c>
    </row>
    <row r="774" spans="1:39" x14ac:dyDescent="0.2">
      <c r="A774">
        <f t="shared" ref="A774:A837" si="990">A773+1</f>
        <v>770</v>
      </c>
      <c r="B774" t="str">
        <f t="shared" si="927"/>
        <v>March</v>
      </c>
      <c r="C774">
        <f t="shared" si="982"/>
        <v>2087</v>
      </c>
      <c r="D774">
        <f t="shared" si="929"/>
        <v>208703</v>
      </c>
      <c r="E774">
        <f t="shared" ref="E774:F774" si="991">E762+1</f>
        <v>106</v>
      </c>
      <c r="F774">
        <f t="shared" si="991"/>
        <v>104</v>
      </c>
      <c r="G774" s="11">
        <f>G773*IF($B774="January",(1+IF(C774&gt;Personal!$L$18+1,Calculations!$B$14,Calculations!$B$13)),1)</f>
        <v>6902.5121360964558</v>
      </c>
      <c r="H774" s="11">
        <f>IF(AND(Career!$F$15="Yes",$E774=62,$E773=61),G774,H773*IF($B774="January",(1+IF(C774&gt;Personal!$L$18+1,Calculations!$C$14,Calculations!$C$13)),1))</f>
        <v>4483.9727085619597</v>
      </c>
      <c r="I774" s="11">
        <f>H774*(1-'Retiree Assumptions'!$F$8)</f>
        <v>3945.8959835345245</v>
      </c>
      <c r="J774" s="11"/>
      <c r="K774">
        <f>IF(OR(AND(L775=0,L774&gt;0,S774=0,S773&gt;0),AND(L774=0,L773&gt;0,S774&gt;0,S773&gt;0),AND(L763=0,L762&gt;0,S762=0),AND(B774="February",C774&gt;=Personal!$G$28,C774&lt;=Personal!$G$28+5,L773&gt;0),AND(B774="February",MOD(C774-Personal!$G$28,5)=0,L773&gt;0)),K773+1,K773)</f>
        <v>10</v>
      </c>
      <c r="L774">
        <f>IF(AND(C774&gt;=Personal!$G$28,MAX(L$5:L773)&lt;$AO$8,OR(S773&gt;0,S774&gt;0)),L773+1,0)</f>
        <v>0</v>
      </c>
      <c r="M774" t="str">
        <f>IF(AND(C774&gt;=Personal!$G$28,MAX(L$5:L773)&lt;$AO$8,OR(S773&gt;0,S774&gt;0)),L773+1,"")</f>
        <v/>
      </c>
      <c r="N774">
        <f t="shared" ref="N774:N837" si="992">C774</f>
        <v>2087</v>
      </c>
      <c r="O774">
        <f t="shared" ref="O774:O837" si="993">F774</f>
        <v>104</v>
      </c>
      <c r="P774" s="11">
        <f t="shared" si="918"/>
        <v>47350.751802414292</v>
      </c>
      <c r="Q774" s="11">
        <f>$AD774*I774/(Calculations!$C$18^(A774-1+Calculations!$B$1/30))</f>
        <v>4.610589419401939</v>
      </c>
      <c r="R774" s="11">
        <f>IF(Q774=0,0,SUM(Q774:Q$1071)*I774/Q774)</f>
        <v>78337.705695431083</v>
      </c>
      <c r="S774" s="11">
        <f>IF(S773&gt;0,MAX((S773+I774/2)*(Calculations!$C$18-1)+S773-I774,0),IF(AND(Personal!$G$28=Valuation!C774,Personal!$G$28&gt;Valuation!C773),Personal!$G$26,0))</f>
        <v>0</v>
      </c>
      <c r="T774">
        <f t="shared" si="984"/>
        <v>2</v>
      </c>
      <c r="U774" s="11"/>
      <c r="V774" s="121">
        <f>VLOOKUP(E774,Rates2,5)*VLOOKUP(E774,Mort_Imp_Retirees,C774-'Mort Imp Cume'!$C$4+2)</f>
        <v>6.3144290440586365E-2</v>
      </c>
      <c r="W774" s="15">
        <f t="shared" ref="W774:W837" si="994">1-V774</f>
        <v>0.93685570955941366</v>
      </c>
      <c r="X774" s="121">
        <f>VLOOKUP(F774,Rates2,6)*VLOOKUP(F774,Mort_Imp_Survivors,C774-'Mort Imp Cume'!$C$4+2)</f>
        <v>3.209917377127653E-2</v>
      </c>
      <c r="Y774" s="15">
        <f t="shared" ref="Y774:Y837" si="995">1-X774</f>
        <v>0.96790082622872342</v>
      </c>
      <c r="Z774" s="121">
        <f>VLOOKUP(F774,Rates2,7)*VLOOKUP(F774,Mort_Imp_Survivors,C774-'Mort Imp Cume'!$C$4+2)</f>
        <v>4.2845896718617917E-2</v>
      </c>
      <c r="AA774" s="15">
        <f t="shared" ref="AA774:AA837" si="996">1-Z774</f>
        <v>0.95715410328138206</v>
      </c>
      <c r="AB774" s="68">
        <f>PRODUCT(W$4:W773)</f>
        <v>6.7559209672767495E-4</v>
      </c>
      <c r="AC774" s="15">
        <f>PRODUCT(Y$4:Y773)</f>
        <v>3.0298061037619617E-2</v>
      </c>
      <c r="AD774" s="15">
        <f>PRODUCT(AA$4:AA773)</f>
        <v>1.0756419050204864E-2</v>
      </c>
      <c r="AE774" s="15">
        <f t="shared" si="985"/>
        <v>2.0469130583188512E-5</v>
      </c>
      <c r="AF774" s="15">
        <f t="shared" si="986"/>
        <v>6.5512296614448652E-4</v>
      </c>
      <c r="AG774" s="15">
        <f t="shared" si="987"/>
        <v>1.2510202643947618E-6</v>
      </c>
      <c r="AH774" s="15">
        <f t="shared" si="988"/>
        <v>1.4426361409717535E-2</v>
      </c>
      <c r="AI774" s="15">
        <f t="shared" ref="AI774:AI837" si="997">1-AE774-AF774-AH774</f>
        <v>0.98489804649355484</v>
      </c>
      <c r="AJ774" s="15">
        <f t="shared" ref="AJ774:AJ837" si="998">AB774*V774</f>
        <v>4.2659783575137026E-5</v>
      </c>
      <c r="AK774" s="15">
        <f t="shared" si="989"/>
        <v>6.1876743316574936E-4</v>
      </c>
      <c r="AL774">
        <f>IF(AL773&gt;0,AL773+1,IF(AND(B774="January",C774&gt;=Personal!$G$28,F774&lt;=100,AL773=0),1,0))</f>
        <v>447</v>
      </c>
      <c r="AM774">
        <f t="shared" ref="AM774:AM837" si="999">IF(AL774=0,0,1)</f>
        <v>1</v>
      </c>
    </row>
    <row r="775" spans="1:39" x14ac:dyDescent="0.2">
      <c r="A775">
        <f t="shared" si="990"/>
        <v>771</v>
      </c>
      <c r="B775" t="str">
        <f t="shared" si="927"/>
        <v>April</v>
      </c>
      <c r="C775">
        <f t="shared" si="982"/>
        <v>2087</v>
      </c>
      <c r="D775">
        <f t="shared" si="929"/>
        <v>208704</v>
      </c>
      <c r="E775">
        <f t="shared" ref="E775:F775" si="1000">E763+1</f>
        <v>106</v>
      </c>
      <c r="F775">
        <f t="shared" si="1000"/>
        <v>104</v>
      </c>
      <c r="G775" s="11">
        <f>G774*IF($B775="January",(1+IF(C775&gt;Personal!$L$18+1,Calculations!$B$14,Calculations!$B$13)),1)</f>
        <v>6902.5121360964558</v>
      </c>
      <c r="H775" s="11">
        <f>IF(AND(Career!$F$15="Yes",$E775=62,$E774=61),G775,H774*IF($B775="January",(1+IF(C775&gt;Personal!$L$18+1,Calculations!$C$14,Calculations!$C$13)),1))</f>
        <v>4483.9727085619597</v>
      </c>
      <c r="I775" s="11">
        <f>H775*(1-'Retiree Assumptions'!$F$8)</f>
        <v>3945.8959835345245</v>
      </c>
      <c r="J775" s="11"/>
      <c r="K775">
        <f>IF(OR(AND(L776=0,L775&gt;0,S775=0,S774&gt;0),AND(L775=0,L774&gt;0,S775&gt;0,S774&gt;0),AND(L764=0,L763&gt;0,S763=0),AND(B775="February",C775&gt;=Personal!$G$28,C775&lt;=Personal!$G$28+5,L774&gt;0),AND(B775="February",MOD(C775-Personal!$G$28,5)=0,L774&gt;0)),K774+1,K774)</f>
        <v>10</v>
      </c>
      <c r="L775">
        <f>IF(AND(C775&gt;=Personal!$G$28,MAX(L$5:L774)&lt;$AO$8,OR(S774&gt;0,S775&gt;0)),L774+1,0)</f>
        <v>0</v>
      </c>
      <c r="M775" t="str">
        <f>IF(AND(C775&gt;=Personal!$G$28,MAX(L$5:L774)&lt;$AO$8,OR(S774&gt;0,S775&gt;0)),L774+1,"")</f>
        <v/>
      </c>
      <c r="N775">
        <f t="shared" si="992"/>
        <v>2087</v>
      </c>
      <c r="O775">
        <f t="shared" si="993"/>
        <v>104</v>
      </c>
      <c r="P775" s="11">
        <f t="shared" ref="P775:P838" si="1001">I775*12</f>
        <v>47350.751802414292</v>
      </c>
      <c r="Q775" s="11">
        <f>$AD775*I775/(Calculations!$C$18^(A775-1+Calculations!$B$1/30))</f>
        <v>4.400340593071526</v>
      </c>
      <c r="R775" s="11">
        <f>IF(Q775=0,0,SUM(Q775:Q$1071)*I775/Q775)</f>
        <v>77946.259725413358</v>
      </c>
      <c r="S775" s="11">
        <f>IF(S774&gt;0,MAX((S774+I775/2)*(Calculations!$C$18-1)+S774-I775,0),IF(AND(Personal!$G$28=Valuation!C775,Personal!$G$28&gt;Valuation!C774),Personal!$G$26,0))</f>
        <v>0</v>
      </c>
      <c r="T775">
        <f t="shared" si="984"/>
        <v>2</v>
      </c>
      <c r="U775" s="11"/>
      <c r="V775" s="121">
        <f>VLOOKUP(E775,Rates2,5)*VLOOKUP(E775,Mort_Imp_Retirees,C775-'Mort Imp Cume'!$C$4+2)</f>
        <v>6.3144290440586365E-2</v>
      </c>
      <c r="W775" s="15">
        <f t="shared" si="994"/>
        <v>0.93685570955941366</v>
      </c>
      <c r="X775" s="121">
        <f>VLOOKUP(F775,Rates2,6)*VLOOKUP(F775,Mort_Imp_Survivors,C775-'Mort Imp Cume'!$C$4+2)</f>
        <v>3.209917377127653E-2</v>
      </c>
      <c r="Y775" s="15">
        <f t="shared" si="995"/>
        <v>0.96790082622872342</v>
      </c>
      <c r="Z775" s="121">
        <f>VLOOKUP(F775,Rates2,7)*VLOOKUP(F775,Mort_Imp_Survivors,C775-'Mort Imp Cume'!$C$4+2)</f>
        <v>4.2845896718617917E-2</v>
      </c>
      <c r="AA775" s="15">
        <f t="shared" si="996"/>
        <v>0.95715410328138206</v>
      </c>
      <c r="AB775" s="68">
        <f>PRODUCT(W$4:W774)</f>
        <v>6.3293231315253798E-4</v>
      </c>
      <c r="AC775" s="15">
        <f>PRODUCT(Y$4:Y774)</f>
        <v>2.932551831144032E-2</v>
      </c>
      <c r="AD775" s="15">
        <f>PRODUCT(AA$4:AA774)</f>
        <v>1.0295550630517613E-2</v>
      </c>
      <c r="AE775" s="15">
        <f t="shared" si="985"/>
        <v>1.8561068139257031E-5</v>
      </c>
      <c r="AF775" s="15">
        <f t="shared" si="986"/>
        <v>6.1437124501328088E-4</v>
      </c>
      <c r="AG775" s="15">
        <f t="shared" si="987"/>
        <v>1.1344044280069985E-6</v>
      </c>
      <c r="AH775" s="15">
        <f t="shared" si="988"/>
        <v>1.3809502038995716E-2</v>
      </c>
      <c r="AI775" s="15">
        <f t="shared" si="997"/>
        <v>0.9855575656478518</v>
      </c>
      <c r="AJ775" s="15">
        <f t="shared" si="998"/>
        <v>3.9966061810936018E-5</v>
      </c>
      <c r="AK775" s="15">
        <f t="shared" si="989"/>
        <v>5.922762930499364E-4</v>
      </c>
      <c r="AL775">
        <f>IF(AL774&gt;0,AL774+1,IF(AND(B775="January",C775&gt;=Personal!$G$28,F775&lt;=100,AL774=0),1,0))</f>
        <v>448</v>
      </c>
      <c r="AM775">
        <f t="shared" si="999"/>
        <v>1</v>
      </c>
    </row>
    <row r="776" spans="1:39" x14ac:dyDescent="0.2">
      <c r="A776">
        <f t="shared" si="990"/>
        <v>772</v>
      </c>
      <c r="B776" t="str">
        <f t="shared" si="927"/>
        <v>May</v>
      </c>
      <c r="C776">
        <f t="shared" si="982"/>
        <v>2087</v>
      </c>
      <c r="D776">
        <f t="shared" si="929"/>
        <v>208705</v>
      </c>
      <c r="E776">
        <f t="shared" ref="E776:F776" si="1002">E764+1</f>
        <v>106</v>
      </c>
      <c r="F776">
        <f t="shared" si="1002"/>
        <v>104</v>
      </c>
      <c r="G776" s="11">
        <f>G775*IF($B776="January",(1+IF(C776&gt;Personal!$L$18+1,Calculations!$B$14,Calculations!$B$13)),1)</f>
        <v>6902.5121360964558</v>
      </c>
      <c r="H776" s="11">
        <f>IF(AND(Career!$F$15="Yes",$E776=62,$E775=61),G776,H775*IF($B776="January",(1+IF(C776&gt;Personal!$L$18+1,Calculations!$C$14,Calculations!$C$13)),1))</f>
        <v>4483.9727085619597</v>
      </c>
      <c r="I776" s="11">
        <f>H776*(1-'Retiree Assumptions'!$F$8)</f>
        <v>3945.8959835345245</v>
      </c>
      <c r="J776" s="11"/>
      <c r="K776">
        <f>IF(OR(AND(L777=0,L776&gt;0,S776=0,S775&gt;0),AND(L776=0,L775&gt;0,S776&gt;0,S775&gt;0),AND(L765=0,L764&gt;0,S764=0),AND(B776="February",C776&gt;=Personal!$G$28,C776&lt;=Personal!$G$28+5,L775&gt;0),AND(B776="February",MOD(C776-Personal!$G$28,5)=0,L775&gt;0)),K775+1,K775)</f>
        <v>10</v>
      </c>
      <c r="L776">
        <f>IF(AND(C776&gt;=Personal!$G$28,MAX(L$5:L775)&lt;$AO$8,OR(S775&gt;0,S776&gt;0)),L775+1,0)</f>
        <v>0</v>
      </c>
      <c r="M776" t="str">
        <f>IF(AND(C776&gt;=Personal!$G$28,MAX(L$5:L775)&lt;$AO$8,OR(S775&gt;0,S776&gt;0)),L775+1,"")</f>
        <v/>
      </c>
      <c r="N776">
        <f t="shared" si="992"/>
        <v>2087</v>
      </c>
      <c r="O776">
        <f t="shared" si="993"/>
        <v>104</v>
      </c>
      <c r="P776" s="11">
        <f t="shared" si="1001"/>
        <v>47350.751802414292</v>
      </c>
      <c r="Q776" s="11">
        <f>$AD776*I776/(Calculations!$C$18^(A776-1+Calculations!$B$1/30))</f>
        <v>4.1996793844949956</v>
      </c>
      <c r="R776" s="11">
        <f>IF(Q776=0,0,SUM(Q776:Q$1071)*I776/Q776)</f>
        <v>77536.11041777271</v>
      </c>
      <c r="S776" s="11">
        <f>IF(S775&gt;0,MAX((S775+I776/2)*(Calculations!$C$18-1)+S775-I776,0),IF(AND(Personal!$G$28=Valuation!C776,Personal!$G$28&gt;Valuation!C775),Personal!$G$26,0))</f>
        <v>0</v>
      </c>
      <c r="T776">
        <f t="shared" si="984"/>
        <v>2</v>
      </c>
      <c r="U776" s="11"/>
      <c r="V776" s="121">
        <f>VLOOKUP(E776,Rates2,5)*VLOOKUP(E776,Mort_Imp_Retirees,C776-'Mort Imp Cume'!$C$4+2)</f>
        <v>6.3144290440586365E-2</v>
      </c>
      <c r="W776" s="15">
        <f t="shared" si="994"/>
        <v>0.93685570955941366</v>
      </c>
      <c r="X776" s="121">
        <f>VLOOKUP(F776,Rates2,6)*VLOOKUP(F776,Mort_Imp_Survivors,C776-'Mort Imp Cume'!$C$4+2)</f>
        <v>3.209917377127653E-2</v>
      </c>
      <c r="Y776" s="15">
        <f t="shared" si="995"/>
        <v>0.96790082622872342</v>
      </c>
      <c r="Z776" s="121">
        <f>VLOOKUP(F776,Rates2,7)*VLOOKUP(F776,Mort_Imp_Survivors,C776-'Mort Imp Cume'!$C$4+2)</f>
        <v>4.2845896718617917E-2</v>
      </c>
      <c r="AA776" s="15">
        <f t="shared" si="996"/>
        <v>0.95715410328138206</v>
      </c>
      <c r="AB776" s="68">
        <f>PRODUCT(W$4:W775)</f>
        <v>5.9296625134160194E-4</v>
      </c>
      <c r="AC776" s="15">
        <f>PRODUCT(Y$4:Y775)</f>
        <v>2.8384193403228643E-2</v>
      </c>
      <c r="AD776" s="15">
        <f>PRODUCT(AA$4:AA775)</f>
        <v>9.8544285315411533E-3</v>
      </c>
      <c r="AE776" s="15">
        <f t="shared" si="985"/>
        <v>1.6830868759667517E-5</v>
      </c>
      <c r="AF776" s="15">
        <f t="shared" si="986"/>
        <v>5.7613538258193442E-4</v>
      </c>
      <c r="AG776" s="15">
        <f t="shared" si="987"/>
        <v>1.0286591216046119E-6</v>
      </c>
      <c r="AH776" s="15">
        <f t="shared" si="988"/>
        <v>1.3218955945325368E-2</v>
      </c>
      <c r="AI776" s="15">
        <f t="shared" si="997"/>
        <v>0.98618807780333295</v>
      </c>
      <c r="AJ776" s="15">
        <f t="shared" si="998"/>
        <v>3.7442433196179847E-5</v>
      </c>
      <c r="AK776" s="15">
        <f t="shared" si="989"/>
        <v>5.6691827814240908E-4</v>
      </c>
      <c r="AL776">
        <f>IF(AL775&gt;0,AL775+1,IF(AND(B776="January",C776&gt;=Personal!$G$28,F776&lt;=100,AL775=0),1,0))</f>
        <v>449</v>
      </c>
      <c r="AM776">
        <f t="shared" si="999"/>
        <v>1</v>
      </c>
    </row>
    <row r="777" spans="1:39" x14ac:dyDescent="0.2">
      <c r="A777">
        <f t="shared" si="990"/>
        <v>773</v>
      </c>
      <c r="B777" t="str">
        <f t="shared" si="927"/>
        <v>June</v>
      </c>
      <c r="C777">
        <f t="shared" si="982"/>
        <v>2087</v>
      </c>
      <c r="D777">
        <f t="shared" si="929"/>
        <v>208706</v>
      </c>
      <c r="E777">
        <f t="shared" ref="E777:F777" si="1003">E765+1</f>
        <v>106</v>
      </c>
      <c r="F777">
        <f t="shared" si="1003"/>
        <v>104</v>
      </c>
      <c r="G777" s="11">
        <f>G776*IF($B777="January",(1+IF(C777&gt;Personal!$L$18+1,Calculations!$B$14,Calculations!$B$13)),1)</f>
        <v>6902.5121360964558</v>
      </c>
      <c r="H777" s="11">
        <f>IF(AND(Career!$F$15="Yes",$E777=62,$E776=61),G777,H776*IF($B777="January",(1+IF(C777&gt;Personal!$L$18+1,Calculations!$C$14,Calculations!$C$13)),1))</f>
        <v>4483.9727085619597</v>
      </c>
      <c r="I777" s="11">
        <f>H777*(1-'Retiree Assumptions'!$F$8)</f>
        <v>3945.8959835345245</v>
      </c>
      <c r="J777" s="11"/>
      <c r="K777">
        <f>IF(OR(AND(L778=0,L777&gt;0,S777=0,S776&gt;0),AND(L777=0,L776&gt;0,S777&gt;0,S776&gt;0),AND(L766=0,L765&gt;0,S765=0),AND(B777="February",C777&gt;=Personal!$G$28,C777&lt;=Personal!$G$28+5,L776&gt;0),AND(B777="February",MOD(C777-Personal!$G$28,5)=0,L776&gt;0)),K776+1,K776)</f>
        <v>10</v>
      </c>
      <c r="L777">
        <f>IF(AND(C777&gt;=Personal!$G$28,MAX(L$5:L776)&lt;$AO$8,OR(S776&gt;0,S777&gt;0)),L776+1,0)</f>
        <v>0</v>
      </c>
      <c r="M777" t="str">
        <f>IF(AND(C777&gt;=Personal!$G$28,MAX(L$5:L776)&lt;$AO$8,OR(S776&gt;0,S777&gt;0)),L776+1,"")</f>
        <v/>
      </c>
      <c r="N777">
        <f t="shared" si="992"/>
        <v>2087</v>
      </c>
      <c r="O777">
        <f t="shared" si="993"/>
        <v>104</v>
      </c>
      <c r="P777" s="11">
        <f t="shared" si="1001"/>
        <v>47350.751802414292</v>
      </c>
      <c r="Q777" s="11">
        <f>$AD777*I777/(Calculations!$C$18^(A777-1+Calculations!$B$1/30))</f>
        <v>4.008168585932359</v>
      </c>
      <c r="R777" s="11">
        <f>IF(Q777=0,0,SUM(Q777:Q$1071)*I777/Q777)</f>
        <v>77106.364124687971</v>
      </c>
      <c r="S777" s="11">
        <f>IF(S776&gt;0,MAX((S776+I777/2)*(Calculations!$C$18-1)+S776-I777,0),IF(AND(Personal!$G$28=Valuation!C777,Personal!$G$28&gt;Valuation!C776),Personal!$G$26,0))</f>
        <v>0</v>
      </c>
      <c r="T777">
        <f t="shared" si="984"/>
        <v>2</v>
      </c>
      <c r="U777" s="11"/>
      <c r="V777" s="121">
        <f>VLOOKUP(E777,Rates2,5)*VLOOKUP(E777,Mort_Imp_Retirees,C777-'Mort Imp Cume'!$C$4+2)</f>
        <v>6.3144290440586365E-2</v>
      </c>
      <c r="W777" s="15">
        <f t="shared" si="994"/>
        <v>0.93685570955941366</v>
      </c>
      <c r="X777" s="121">
        <f>VLOOKUP(F777,Rates2,6)*VLOOKUP(F777,Mort_Imp_Survivors,C777-'Mort Imp Cume'!$C$4+2)</f>
        <v>3.209917377127653E-2</v>
      </c>
      <c r="Y777" s="15">
        <f t="shared" si="995"/>
        <v>0.96790082622872342</v>
      </c>
      <c r="Z777" s="121">
        <f>VLOOKUP(F777,Rates2,7)*VLOOKUP(F777,Mort_Imp_Survivors,C777-'Mort Imp Cume'!$C$4+2)</f>
        <v>4.2845896718617917E-2</v>
      </c>
      <c r="AA777" s="15">
        <f t="shared" si="996"/>
        <v>0.95715410328138206</v>
      </c>
      <c r="AB777" s="68">
        <f>PRODUCT(W$4:W776)</f>
        <v>5.5552381814542211E-4</v>
      </c>
      <c r="AC777" s="15">
        <f>PRODUCT(Y$4:Y776)</f>
        <v>2.7473084246820885E-2</v>
      </c>
      <c r="AD777" s="15">
        <f>PRODUCT(AA$4:AA776)</f>
        <v>9.4322067044577389E-3</v>
      </c>
      <c r="AE777" s="15">
        <f t="shared" si="985"/>
        <v>1.5261952657024788E-5</v>
      </c>
      <c r="AF777" s="15">
        <f t="shared" si="986"/>
        <v>5.4026186548839731E-4</v>
      </c>
      <c r="AG777" s="15">
        <f t="shared" si="987"/>
        <v>9.3277103150891798E-7</v>
      </c>
      <c r="AH777" s="15">
        <f t="shared" si="988"/>
        <v>1.2653606583285602E-2</v>
      </c>
      <c r="AI777" s="15">
        <f t="shared" si="997"/>
        <v>0.98679086959856899</v>
      </c>
      <c r="AJ777" s="15">
        <f t="shared" si="998"/>
        <v>3.5078157319638015E-5</v>
      </c>
      <c r="AK777" s="15">
        <f t="shared" si="989"/>
        <v>5.4264501685590547E-4</v>
      </c>
      <c r="AL777">
        <f>IF(AL776&gt;0,AL776+1,IF(AND(B777="January",C777&gt;=Personal!$G$28,F777&lt;=100,AL776=0),1,0))</f>
        <v>450</v>
      </c>
      <c r="AM777">
        <f t="shared" si="999"/>
        <v>1</v>
      </c>
    </row>
    <row r="778" spans="1:39" x14ac:dyDescent="0.2">
      <c r="A778">
        <f t="shared" si="990"/>
        <v>774</v>
      </c>
      <c r="B778" t="str">
        <f t="shared" si="927"/>
        <v>July</v>
      </c>
      <c r="C778">
        <f t="shared" si="982"/>
        <v>2087</v>
      </c>
      <c r="D778">
        <f t="shared" si="929"/>
        <v>208707</v>
      </c>
      <c r="E778">
        <f t="shared" ref="E778:F778" si="1004">E766+1</f>
        <v>106</v>
      </c>
      <c r="F778">
        <f t="shared" si="1004"/>
        <v>104</v>
      </c>
      <c r="G778" s="11">
        <f>G777*IF($B778="January",(1+IF(C778&gt;Personal!$L$18+1,Calculations!$B$14,Calculations!$B$13)),1)</f>
        <v>6902.5121360964558</v>
      </c>
      <c r="H778" s="11">
        <f>IF(AND(Career!$F$15="Yes",$E778=62,$E777=61),G778,H777*IF($B778="January",(1+IF(C778&gt;Personal!$L$18+1,Calculations!$C$14,Calculations!$C$13)),1))</f>
        <v>4483.9727085619597</v>
      </c>
      <c r="I778" s="11">
        <f>H778*(1-'Retiree Assumptions'!$F$8)</f>
        <v>3945.8959835345245</v>
      </c>
      <c r="J778" s="11"/>
      <c r="K778">
        <f>IF(OR(AND(L779=0,L778&gt;0,S778=0,S777&gt;0),AND(L778=0,L777&gt;0,S778&gt;0,S777&gt;0),AND(L767=0,L766&gt;0,S766=0),AND(B778="February",C778&gt;=Personal!$G$28,C778&lt;=Personal!$G$28+5,L777&gt;0),AND(B778="February",MOD(C778-Personal!$G$28,5)=0,L777&gt;0)),K777+1,K777)</f>
        <v>10</v>
      </c>
      <c r="L778">
        <f>IF(AND(C778&gt;=Personal!$G$28,MAX(L$5:L777)&lt;$AO$8,OR(S777&gt;0,S778&gt;0)),L777+1,0)</f>
        <v>0</v>
      </c>
      <c r="M778" t="str">
        <f>IF(AND(C778&gt;=Personal!$G$28,MAX(L$5:L777)&lt;$AO$8,OR(S777&gt;0,S778&gt;0)),L777+1,"")</f>
        <v/>
      </c>
      <c r="N778">
        <f t="shared" si="992"/>
        <v>2087</v>
      </c>
      <c r="O778">
        <f t="shared" si="993"/>
        <v>104</v>
      </c>
      <c r="P778" s="11">
        <f t="shared" si="1001"/>
        <v>47350.751802414292</v>
      </c>
      <c r="Q778" s="11">
        <f>$AD778*I778/(Calculations!$C$18^(A778-1+Calculations!$B$1/30))</f>
        <v>3.8253909268806829</v>
      </c>
      <c r="R778" s="11">
        <f>IF(Q778=0,0,SUM(Q778:Q$1071)*I778/Q778)</f>
        <v>76656.084499732708</v>
      </c>
      <c r="S778" s="11">
        <f>IF(S777&gt;0,MAX((S777+I778/2)*(Calculations!$C$18-1)+S777-I778,0),IF(AND(Personal!$G$28=Valuation!C778,Personal!$G$28&gt;Valuation!C777),Personal!$G$26,0))</f>
        <v>0</v>
      </c>
      <c r="T778">
        <f t="shared" si="984"/>
        <v>2</v>
      </c>
      <c r="U778" s="11"/>
      <c r="V778" s="121">
        <f>VLOOKUP(E778,Rates2,5)*VLOOKUP(E778,Mort_Imp_Retirees,C778-'Mort Imp Cume'!$C$4+2)</f>
        <v>6.3144290440586365E-2</v>
      </c>
      <c r="W778" s="15">
        <f t="shared" si="994"/>
        <v>0.93685570955941366</v>
      </c>
      <c r="X778" s="121">
        <f>VLOOKUP(F778,Rates2,6)*VLOOKUP(F778,Mort_Imp_Survivors,C778-'Mort Imp Cume'!$C$4+2)</f>
        <v>3.209917377127653E-2</v>
      </c>
      <c r="Y778" s="15">
        <f t="shared" si="995"/>
        <v>0.96790082622872342</v>
      </c>
      <c r="Z778" s="121">
        <f>VLOOKUP(F778,Rates2,7)*VLOOKUP(F778,Mort_Imp_Survivors,C778-'Mort Imp Cume'!$C$4+2)</f>
        <v>4.2845896718617917E-2</v>
      </c>
      <c r="AA778" s="15">
        <f t="shared" si="996"/>
        <v>0.95715410328138206</v>
      </c>
      <c r="AB778" s="68">
        <f>PRODUCT(W$4:W777)</f>
        <v>5.2044566082578409E-4</v>
      </c>
      <c r="AC778" s="15">
        <f>PRODUCT(Y$4:Y777)</f>
        <v>2.6591220941549261E-2</v>
      </c>
      <c r="AD778" s="15">
        <f>PRODUCT(AA$4:AA777)</f>
        <v>9.0280753501698861E-3</v>
      </c>
      <c r="AE778" s="15">
        <f t="shared" si="985"/>
        <v>1.3839285555089034E-5</v>
      </c>
      <c r="AF778" s="15">
        <f t="shared" si="986"/>
        <v>5.0660637527069499E-4</v>
      </c>
      <c r="AG778" s="15">
        <f t="shared" si="987"/>
        <v>8.4582130168154801E-7</v>
      </c>
      <c r="AH778" s="15">
        <f t="shared" si="988"/>
        <v>1.211238423353163E-2</v>
      </c>
      <c r="AI778" s="15">
        <f t="shared" si="997"/>
        <v>0.98736717010564257</v>
      </c>
      <c r="AJ778" s="15">
        <f t="shared" si="998"/>
        <v>3.2863171965726212E-5</v>
      </c>
      <c r="AK778" s="15">
        <f t="shared" si="989"/>
        <v>5.194101935180154E-4</v>
      </c>
      <c r="AL778">
        <f>IF(AL777&gt;0,AL777+1,IF(AND(B778="January",C778&gt;=Personal!$G$28,F778&lt;=100,AL777=0),1,0))</f>
        <v>451</v>
      </c>
      <c r="AM778">
        <f t="shared" si="999"/>
        <v>1</v>
      </c>
    </row>
    <row r="779" spans="1:39" x14ac:dyDescent="0.2">
      <c r="A779">
        <f t="shared" si="990"/>
        <v>775</v>
      </c>
      <c r="B779" t="str">
        <f t="shared" si="927"/>
        <v>August</v>
      </c>
      <c r="C779">
        <f t="shared" si="982"/>
        <v>2087</v>
      </c>
      <c r="D779">
        <f t="shared" si="929"/>
        <v>208708</v>
      </c>
      <c r="E779">
        <f t="shared" ref="E779:F779" si="1005">E767+1</f>
        <v>106</v>
      </c>
      <c r="F779">
        <f t="shared" si="1005"/>
        <v>104</v>
      </c>
      <c r="G779" s="11">
        <f>G778*IF($B779="January",(1+IF(C779&gt;Personal!$L$18+1,Calculations!$B$14,Calculations!$B$13)),1)</f>
        <v>6902.5121360964558</v>
      </c>
      <c r="H779" s="11">
        <f>IF(AND(Career!$F$15="Yes",$E779=62,$E778=61),G779,H778*IF($B779="January",(1+IF(C779&gt;Personal!$L$18+1,Calculations!$C$14,Calculations!$C$13)),1))</f>
        <v>4483.9727085619597</v>
      </c>
      <c r="I779" s="11">
        <f>H779*(1-'Retiree Assumptions'!$F$8)</f>
        <v>3945.8959835345245</v>
      </c>
      <c r="J779" s="11"/>
      <c r="K779">
        <f>IF(OR(AND(L780=0,L779&gt;0,S779=0,S778&gt;0),AND(L779=0,L778&gt;0,S779&gt;0,S778&gt;0),AND(L768=0,L767&gt;0,S767=0),AND(B779="February",C779&gt;=Personal!$G$28,C779&lt;=Personal!$G$28+5,L778&gt;0),AND(B779="February",MOD(C779-Personal!$G$28,5)=0,L778&gt;0)),K778+1,K778)</f>
        <v>10</v>
      </c>
      <c r="L779">
        <f>IF(AND(C779&gt;=Personal!$G$28,MAX(L$5:L778)&lt;$AO$8,OR(S778&gt;0,S779&gt;0)),L778+1,0)</f>
        <v>0</v>
      </c>
      <c r="M779" t="str">
        <f>IF(AND(C779&gt;=Personal!$G$28,MAX(L$5:L778)&lt;$AO$8,OR(S778&gt;0,S779&gt;0)),L778+1,"")</f>
        <v/>
      </c>
      <c r="N779">
        <f t="shared" si="992"/>
        <v>2087</v>
      </c>
      <c r="O779">
        <f t="shared" si="993"/>
        <v>104</v>
      </c>
      <c r="P779" s="11">
        <f t="shared" si="1001"/>
        <v>47350.751802414292</v>
      </c>
      <c r="Q779" s="11">
        <f>$AD779*I779/(Calculations!$C$18^(A779-1+Calculations!$B$1/30))</f>
        <v>3.6509481649103481</v>
      </c>
      <c r="R779" s="11">
        <f>IF(Q779=0,0,SUM(Q779:Q$1071)*I779/Q779)</f>
        <v>76184.290457730589</v>
      </c>
      <c r="S779" s="11">
        <f>IF(S778&gt;0,MAX((S778+I779/2)*(Calculations!$C$18-1)+S778-I779,0),IF(AND(Personal!$G$28=Valuation!C779,Personal!$G$28&gt;Valuation!C778),Personal!$G$26,0))</f>
        <v>0</v>
      </c>
      <c r="T779">
        <f t="shared" si="984"/>
        <v>2</v>
      </c>
      <c r="U779" s="11"/>
      <c r="V779" s="121">
        <f>VLOOKUP(E779,Rates2,5)*VLOOKUP(E779,Mort_Imp_Retirees,C779-'Mort Imp Cume'!$C$4+2)</f>
        <v>6.3144290440586365E-2</v>
      </c>
      <c r="W779" s="15">
        <f t="shared" si="994"/>
        <v>0.93685570955941366</v>
      </c>
      <c r="X779" s="121">
        <f>VLOOKUP(F779,Rates2,6)*VLOOKUP(F779,Mort_Imp_Survivors,C779-'Mort Imp Cume'!$C$4+2)</f>
        <v>3.209917377127653E-2</v>
      </c>
      <c r="Y779" s="15">
        <f t="shared" si="995"/>
        <v>0.96790082622872342</v>
      </c>
      <c r="Z779" s="121">
        <f>VLOOKUP(F779,Rates2,7)*VLOOKUP(F779,Mort_Imp_Survivors,C779-'Mort Imp Cume'!$C$4+2)</f>
        <v>4.2845896718617917E-2</v>
      </c>
      <c r="AA779" s="15">
        <f t="shared" si="996"/>
        <v>0.95715410328138206</v>
      </c>
      <c r="AB779" s="68">
        <f>PRODUCT(W$4:W778)</f>
        <v>4.8758248886005787E-4</v>
      </c>
      <c r="AC779" s="15">
        <f>PRODUCT(Y$4:Y778)</f>
        <v>2.5737664719756061E-2</v>
      </c>
      <c r="AD779" s="15">
        <f>PRODUCT(AA$4:AA778)</f>
        <v>8.6412593661486063E-3</v>
      </c>
      <c r="AE779" s="15">
        <f t="shared" si="985"/>
        <v>1.2549234621504363E-5</v>
      </c>
      <c r="AF779" s="15">
        <f t="shared" si="986"/>
        <v>4.7503325423855353E-4</v>
      </c>
      <c r="AG779" s="15">
        <f t="shared" si="987"/>
        <v>7.6697672870582535E-7</v>
      </c>
      <c r="AH779" s="15">
        <f t="shared" si="988"/>
        <v>1.1594264090947199E-2</v>
      </c>
      <c r="AI779" s="15">
        <f t="shared" si="997"/>
        <v>0.98791815342019274</v>
      </c>
      <c r="AJ779" s="15">
        <f t="shared" si="998"/>
        <v>3.0788050290323457E-5</v>
      </c>
      <c r="AK779" s="15">
        <f t="shared" si="989"/>
        <v>4.9716946183191635E-4</v>
      </c>
      <c r="AL779">
        <f>IF(AL778&gt;0,AL778+1,IF(AND(B779="January",C779&gt;=Personal!$G$28,F779&lt;=100,AL778=0),1,0))</f>
        <v>452</v>
      </c>
      <c r="AM779">
        <f t="shared" si="999"/>
        <v>1</v>
      </c>
    </row>
    <row r="780" spans="1:39" x14ac:dyDescent="0.2">
      <c r="A780">
        <f t="shared" si="990"/>
        <v>776</v>
      </c>
      <c r="B780" t="str">
        <f t="shared" si="927"/>
        <v>September</v>
      </c>
      <c r="C780">
        <f t="shared" si="982"/>
        <v>2087</v>
      </c>
      <c r="D780">
        <f t="shared" si="929"/>
        <v>208709</v>
      </c>
      <c r="E780">
        <f t="shared" ref="E780:F780" si="1006">E768+1</f>
        <v>106</v>
      </c>
      <c r="F780">
        <f t="shared" si="1006"/>
        <v>104</v>
      </c>
      <c r="G780" s="11">
        <f>G779*IF($B780="January",(1+IF(C780&gt;Personal!$L$18+1,Calculations!$B$14,Calculations!$B$13)),1)</f>
        <v>6902.5121360964558</v>
      </c>
      <c r="H780" s="11">
        <f>IF(AND(Career!$F$15="Yes",$E780=62,$E779=61),G780,H779*IF($B780="January",(1+IF(C780&gt;Personal!$L$18+1,Calculations!$C$14,Calculations!$C$13)),1))</f>
        <v>4483.9727085619597</v>
      </c>
      <c r="I780" s="11">
        <f>H780*(1-'Retiree Assumptions'!$F$8)</f>
        <v>3945.8959835345245</v>
      </c>
      <c r="J780" s="11"/>
      <c r="K780">
        <f>IF(OR(AND(L781=0,L780&gt;0,S780=0,S779&gt;0),AND(L780=0,L779&gt;0,S780&gt;0,S779&gt;0),AND(L769=0,L768&gt;0,S768=0),AND(B780="February",C780&gt;=Personal!$G$28,C780&lt;=Personal!$G$28+5,L779&gt;0),AND(B780="February",MOD(C780-Personal!$G$28,5)=0,L779&gt;0)),K779+1,K779)</f>
        <v>10</v>
      </c>
      <c r="L780">
        <f>IF(AND(C780&gt;=Personal!$G$28,MAX(L$5:L779)&lt;$AO$8,OR(S779&gt;0,S780&gt;0)),L779+1,0)</f>
        <v>0</v>
      </c>
      <c r="M780" t="str">
        <f>IF(AND(C780&gt;=Personal!$G$28,MAX(L$5:L779)&lt;$AO$8,OR(S779&gt;0,S780&gt;0)),L779+1,"")</f>
        <v/>
      </c>
      <c r="N780">
        <f t="shared" si="992"/>
        <v>2087</v>
      </c>
      <c r="O780">
        <f t="shared" si="993"/>
        <v>104</v>
      </c>
      <c r="P780" s="11">
        <f t="shared" si="1001"/>
        <v>47350.751802414292</v>
      </c>
      <c r="Q780" s="11">
        <f>$AD780*I780/(Calculations!$C$18^(A780-1+Calculations!$B$1/30))</f>
        <v>3.4844602179603581</v>
      </c>
      <c r="R780" s="11">
        <f>IF(Q780=0,0,SUM(Q780:Q$1071)*I780/Q780)</f>
        <v>75689.95403713244</v>
      </c>
      <c r="S780" s="11">
        <f>IF(S779&gt;0,MAX((S779+I780/2)*(Calculations!$C$18-1)+S779-I780,0),IF(AND(Personal!$G$28=Valuation!C780,Personal!$G$28&gt;Valuation!C779),Personal!$G$26,0))</f>
        <v>0</v>
      </c>
      <c r="T780">
        <f t="shared" si="984"/>
        <v>2</v>
      </c>
      <c r="U780" s="11"/>
      <c r="V780" s="121">
        <f>VLOOKUP(E780,Rates2,5)*VLOOKUP(E780,Mort_Imp_Retirees,C780-'Mort Imp Cume'!$C$4+2)</f>
        <v>6.3144290440586365E-2</v>
      </c>
      <c r="W780" s="15">
        <f t="shared" si="994"/>
        <v>0.93685570955941366</v>
      </c>
      <c r="X780" s="121">
        <f>VLOOKUP(F780,Rates2,6)*VLOOKUP(F780,Mort_Imp_Survivors,C780-'Mort Imp Cume'!$C$4+2)</f>
        <v>3.209917377127653E-2</v>
      </c>
      <c r="Y780" s="15">
        <f t="shared" si="995"/>
        <v>0.96790082622872342</v>
      </c>
      <c r="Z780" s="121">
        <f>VLOOKUP(F780,Rates2,7)*VLOOKUP(F780,Mort_Imp_Survivors,C780-'Mort Imp Cume'!$C$4+2)</f>
        <v>4.2845896718617917E-2</v>
      </c>
      <c r="AA780" s="15">
        <f t="shared" si="996"/>
        <v>0.95715410328138206</v>
      </c>
      <c r="AB780" s="68">
        <f>PRODUCT(W$4:W779)</f>
        <v>4.5679443856973441E-4</v>
      </c>
      <c r="AC780" s="15">
        <f>PRODUCT(Y$4:Y779)</f>
        <v>2.4911506947449757E-2</v>
      </c>
      <c r="AD780" s="15">
        <f>PRODUCT(AA$4:AA779)</f>
        <v>8.2710168598278139E-3</v>
      </c>
      <c r="AE780" s="15">
        <f t="shared" si="985"/>
        <v>1.1379437829986351E-5</v>
      </c>
      <c r="AF780" s="15">
        <f t="shared" si="986"/>
        <v>4.4541500073974806E-4</v>
      </c>
      <c r="AG780" s="15">
        <f t="shared" si="987"/>
        <v>6.9548177754190322E-7</v>
      </c>
      <c r="AH780" s="15">
        <f t="shared" si="988"/>
        <v>1.1098264425906801E-2</v>
      </c>
      <c r="AI780" s="15">
        <f t="shared" si="997"/>
        <v>0.98844494113552339</v>
      </c>
      <c r="AJ780" s="15">
        <f t="shared" si="998"/>
        <v>2.8843960700691896E-5</v>
      </c>
      <c r="AK780" s="15">
        <f t="shared" si="989"/>
        <v>4.7588036190063829E-4</v>
      </c>
      <c r="AL780">
        <f>IF(AL779&gt;0,AL779+1,IF(AND(B780="January",C780&gt;=Personal!$G$28,F780&lt;=100,AL779=0),1,0))</f>
        <v>453</v>
      </c>
      <c r="AM780">
        <f t="shared" si="999"/>
        <v>1</v>
      </c>
    </row>
    <row r="781" spans="1:39" x14ac:dyDescent="0.2">
      <c r="A781">
        <f t="shared" si="990"/>
        <v>777</v>
      </c>
      <c r="B781" t="str">
        <f t="shared" si="927"/>
        <v>October</v>
      </c>
      <c r="C781">
        <f t="shared" si="982"/>
        <v>2087</v>
      </c>
      <c r="D781">
        <f t="shared" si="929"/>
        <v>208710</v>
      </c>
      <c r="E781">
        <f t="shared" ref="E781:F781" si="1007">E769+1</f>
        <v>106</v>
      </c>
      <c r="F781">
        <f t="shared" si="1007"/>
        <v>104</v>
      </c>
      <c r="G781" s="11">
        <f>G780*IF($B781="January",(1+IF(C781&gt;Personal!$L$18+1,Calculations!$B$14,Calculations!$B$13)),1)</f>
        <v>6902.5121360964558</v>
      </c>
      <c r="H781" s="11">
        <f>IF(AND(Career!$F$15="Yes",$E781=62,$E780=61),G781,H780*IF($B781="January",(1+IF(C781&gt;Personal!$L$18+1,Calculations!$C$14,Calculations!$C$13)),1))</f>
        <v>4483.9727085619597</v>
      </c>
      <c r="I781" s="11">
        <f>H781*(1-'Retiree Assumptions'!$F$8)</f>
        <v>3945.8959835345245</v>
      </c>
      <c r="J781" s="11"/>
      <c r="K781">
        <f>IF(OR(AND(L782=0,L781&gt;0,S781=0,S780&gt;0),AND(L781=0,L780&gt;0,S781&gt;0,S780&gt;0),AND(L770=0,L769&gt;0,S769=0),AND(B781="February",C781&gt;=Personal!$G$28,C781&lt;=Personal!$G$28+5,L780&gt;0),AND(B781="February",MOD(C781-Personal!$G$28,5)=0,L780&gt;0)),K780+1,K780)</f>
        <v>10</v>
      </c>
      <c r="L781">
        <f>IF(AND(C781&gt;=Personal!$G$28,MAX(L$5:L780)&lt;$AO$8,OR(S780&gt;0,S781&gt;0)),L780+1,0)</f>
        <v>0</v>
      </c>
      <c r="M781" t="str">
        <f>IF(AND(C781&gt;=Personal!$G$28,MAX(L$5:L780)&lt;$AO$8,OR(S780&gt;0,S781&gt;0)),L780+1,"")</f>
        <v/>
      </c>
      <c r="N781">
        <f t="shared" si="992"/>
        <v>2087</v>
      </c>
      <c r="O781">
        <f t="shared" si="993"/>
        <v>104</v>
      </c>
      <c r="P781" s="11">
        <f t="shared" si="1001"/>
        <v>47350.751802414292</v>
      </c>
      <c r="Q781" s="11">
        <f>$AD781*I781/(Calculations!$C$18^(A781-1+Calculations!$B$1/30))</f>
        <v>3.3255643362020972</v>
      </c>
      <c r="R781" s="11">
        <f>IF(Q781=0,0,SUM(Q781:Q$1071)*I781/Q781)</f>
        <v>75171.998160257033</v>
      </c>
      <c r="S781" s="11">
        <f>IF(S780&gt;0,MAX((S780+I781/2)*(Calculations!$C$18-1)+S780-I781,0),IF(AND(Personal!$G$28=Valuation!C781,Personal!$G$28&gt;Valuation!C780),Personal!$G$26,0))</f>
        <v>0</v>
      </c>
      <c r="T781">
        <f t="shared" si="984"/>
        <v>2</v>
      </c>
      <c r="U781" s="11"/>
      <c r="V781" s="121">
        <f>VLOOKUP(E781,Rates2,5)*VLOOKUP(E781,Mort_Imp_Retirees,C781-'Mort Imp Cume'!$C$4+2)</f>
        <v>6.3144290440586365E-2</v>
      </c>
      <c r="W781" s="15">
        <f t="shared" si="994"/>
        <v>0.93685570955941366</v>
      </c>
      <c r="X781" s="121">
        <f>VLOOKUP(F781,Rates2,6)*VLOOKUP(F781,Mort_Imp_Survivors,C781-'Mort Imp Cume'!$C$4+2)</f>
        <v>3.209917377127653E-2</v>
      </c>
      <c r="Y781" s="15">
        <f t="shared" si="995"/>
        <v>0.96790082622872342</v>
      </c>
      <c r="Z781" s="121">
        <f>VLOOKUP(F781,Rates2,7)*VLOOKUP(F781,Mort_Imp_Survivors,C781-'Mort Imp Cume'!$C$4+2)</f>
        <v>4.2845896718617917E-2</v>
      </c>
      <c r="AA781" s="15">
        <f t="shared" si="996"/>
        <v>0.95715410328138206</v>
      </c>
      <c r="AB781" s="68">
        <f>PRODUCT(W$4:W780)</f>
        <v>4.2795047786904253E-4</v>
      </c>
      <c r="AC781" s="15">
        <f>PRODUCT(Y$4:Y780)</f>
        <v>2.4111868157039203E-2</v>
      </c>
      <c r="AD781" s="15">
        <f>PRODUCT(AA$4:AA780)</f>
        <v>7.9166377256936846E-3</v>
      </c>
      <c r="AE781" s="15">
        <f t="shared" si="985"/>
        <v>1.0318685500120277E-5</v>
      </c>
      <c r="AF781" s="15">
        <f t="shared" si="986"/>
        <v>4.1763179236892223E-4</v>
      </c>
      <c r="AG781" s="15">
        <f t="shared" si="987"/>
        <v>6.3065134154593999E-7</v>
      </c>
      <c r="AH781" s="15">
        <f t="shared" si="988"/>
        <v>1.0623444816336029E-2</v>
      </c>
      <c r="AI781" s="15">
        <f t="shared" si="997"/>
        <v>0.98894860470579482</v>
      </c>
      <c r="AJ781" s="15">
        <f t="shared" si="998"/>
        <v>2.7022629268750548E-5</v>
      </c>
      <c r="AK781" s="15">
        <f t="shared" si="989"/>
        <v>4.5550224067562991E-4</v>
      </c>
      <c r="AL781">
        <f>IF(AL780&gt;0,AL780+1,IF(AND(B781="January",C781&gt;=Personal!$G$28,F781&lt;=100,AL780=0),1,0))</f>
        <v>454</v>
      </c>
      <c r="AM781">
        <f t="shared" si="999"/>
        <v>1</v>
      </c>
    </row>
    <row r="782" spans="1:39" x14ac:dyDescent="0.2">
      <c r="A782">
        <f t="shared" si="990"/>
        <v>778</v>
      </c>
      <c r="B782" t="str">
        <f t="shared" si="927"/>
        <v>November</v>
      </c>
      <c r="C782">
        <f t="shared" si="982"/>
        <v>2087</v>
      </c>
      <c r="D782">
        <f t="shared" si="929"/>
        <v>208711</v>
      </c>
      <c r="E782">
        <f t="shared" ref="E782:F782" si="1008">E770+1</f>
        <v>106</v>
      </c>
      <c r="F782">
        <f t="shared" si="1008"/>
        <v>104</v>
      </c>
      <c r="G782" s="11">
        <f>G781*IF($B782="January",(1+IF(C782&gt;Personal!$L$18+1,Calculations!$B$14,Calculations!$B$13)),1)</f>
        <v>6902.5121360964558</v>
      </c>
      <c r="H782" s="11">
        <f>IF(AND(Career!$F$15="Yes",$E782=62,$E781=61),G782,H781*IF($B782="January",(1+IF(C782&gt;Personal!$L$18+1,Calculations!$C$14,Calculations!$C$13)),1))</f>
        <v>4483.9727085619597</v>
      </c>
      <c r="I782" s="11">
        <f>H782*(1-'Retiree Assumptions'!$F$8)</f>
        <v>3945.8959835345245</v>
      </c>
      <c r="J782" s="11"/>
      <c r="K782">
        <f>IF(OR(AND(L783=0,L782&gt;0,S782=0,S781&gt;0),AND(L782=0,L781&gt;0,S782&gt;0,S781&gt;0),AND(L771=0,L770&gt;0,S770=0),AND(B782="February",C782&gt;=Personal!$G$28,C782&lt;=Personal!$G$28+5,L781&gt;0),AND(B782="February",MOD(C782-Personal!$G$28,5)=0,L781&gt;0)),K781+1,K781)</f>
        <v>10</v>
      </c>
      <c r="L782">
        <f>IF(AND(C782&gt;=Personal!$G$28,MAX(L$5:L781)&lt;$AO$8,OR(S781&gt;0,S782&gt;0)),L781+1,0)</f>
        <v>0</v>
      </c>
      <c r="M782" t="str">
        <f>IF(AND(C782&gt;=Personal!$G$28,MAX(L$5:L781)&lt;$AO$8,OR(S781&gt;0,S782&gt;0)),L781+1,"")</f>
        <v/>
      </c>
      <c r="N782">
        <f t="shared" si="992"/>
        <v>2087</v>
      </c>
      <c r="O782">
        <f t="shared" si="993"/>
        <v>104</v>
      </c>
      <c r="P782" s="11">
        <f t="shared" si="1001"/>
        <v>47350.751802414292</v>
      </c>
      <c r="Q782" s="11">
        <f>$AD782*I782/(Calculations!$C$18^(A782-1+Calculations!$B$1/30))</f>
        <v>3.1739143116671724</v>
      </c>
      <c r="R782" s="11">
        <f>IF(Q782=0,0,SUM(Q782:Q$1071)*I782/Q782)</f>
        <v>74629.294286516204</v>
      </c>
      <c r="S782" s="11">
        <f>IF(S781&gt;0,MAX((S781+I782/2)*(Calculations!$C$18-1)+S781-I782,0),IF(AND(Personal!$G$28=Valuation!C782,Personal!$G$28&gt;Valuation!C781),Personal!$G$26,0))</f>
        <v>0</v>
      </c>
      <c r="T782">
        <f t="shared" si="984"/>
        <v>2</v>
      </c>
      <c r="U782" s="11"/>
      <c r="V782" s="121">
        <f>VLOOKUP(E782,Rates2,5)*VLOOKUP(E782,Mort_Imp_Retirees,C782-'Mort Imp Cume'!$C$4+2)</f>
        <v>6.3144290440586365E-2</v>
      </c>
      <c r="W782" s="15">
        <f t="shared" si="994"/>
        <v>0.93685570955941366</v>
      </c>
      <c r="X782" s="121">
        <f>VLOOKUP(F782,Rates2,6)*VLOOKUP(F782,Mort_Imp_Survivors,C782-'Mort Imp Cume'!$C$4+2)</f>
        <v>3.209917377127653E-2</v>
      </c>
      <c r="Y782" s="15">
        <f t="shared" si="995"/>
        <v>0.96790082622872342</v>
      </c>
      <c r="Z782" s="121">
        <f>VLOOKUP(F782,Rates2,7)*VLOOKUP(F782,Mort_Imp_Survivors,C782-'Mort Imp Cume'!$C$4+2)</f>
        <v>4.2845896718617917E-2</v>
      </c>
      <c r="AA782" s="15">
        <f t="shared" si="996"/>
        <v>0.95715410328138206</v>
      </c>
      <c r="AB782" s="68">
        <f>PRODUCT(W$4:W781)</f>
        <v>4.0092784860029201E-4</v>
      </c>
      <c r="AC782" s="15">
        <f>PRODUCT(Y$4:Y781)</f>
        <v>2.333789711111629E-2</v>
      </c>
      <c r="AD782" s="15">
        <f>PRODUCT(AA$4:AA781)</f>
        <v>7.5774422833398986E-3</v>
      </c>
      <c r="AE782" s="15">
        <f t="shared" si="985"/>
        <v>9.3568128796148245E-6</v>
      </c>
      <c r="AF782" s="15">
        <f t="shared" si="986"/>
        <v>3.9157103572067718E-4</v>
      </c>
      <c r="AG782" s="15">
        <f t="shared" si="987"/>
        <v>5.7186417737556175E-7</v>
      </c>
      <c r="AH782" s="15">
        <f t="shared" si="988"/>
        <v>1.0168904448280905E-2</v>
      </c>
      <c r="AI782" s="15">
        <f t="shared" si="997"/>
        <v>0.98943016770311887</v>
      </c>
      <c r="AJ782" s="15">
        <f t="shared" si="998"/>
        <v>2.5316304517736276E-5</v>
      </c>
      <c r="AK782" s="15">
        <f t="shared" si="989"/>
        <v>4.35996175695106E-4</v>
      </c>
      <c r="AL782">
        <f>IF(AL781&gt;0,AL781+1,IF(AND(B782="January",C782&gt;=Personal!$G$28,F782&lt;=100,AL781=0),1,0))</f>
        <v>455</v>
      </c>
      <c r="AM782">
        <f t="shared" si="999"/>
        <v>1</v>
      </c>
    </row>
    <row r="783" spans="1:39" x14ac:dyDescent="0.2">
      <c r="A783">
        <f t="shared" si="990"/>
        <v>779</v>
      </c>
      <c r="B783" t="str">
        <f t="shared" si="927"/>
        <v>December</v>
      </c>
      <c r="C783">
        <f t="shared" si="982"/>
        <v>2087</v>
      </c>
      <c r="D783">
        <f t="shared" si="929"/>
        <v>208712</v>
      </c>
      <c r="E783">
        <f t="shared" ref="E783:F783" si="1009">E771+1</f>
        <v>106</v>
      </c>
      <c r="F783">
        <f t="shared" si="1009"/>
        <v>104</v>
      </c>
      <c r="G783" s="11">
        <f>G782*IF($B783="January",(1+IF(C783&gt;Personal!$L$18+1,Calculations!$B$14,Calculations!$B$13)),1)</f>
        <v>6902.5121360964558</v>
      </c>
      <c r="H783" s="11">
        <f>IF(AND(Career!$F$15="Yes",$E783=62,$E782=61),G783,H782*IF($B783="January",(1+IF(C783&gt;Personal!$L$18+1,Calculations!$C$14,Calculations!$C$13)),1))</f>
        <v>4483.9727085619597</v>
      </c>
      <c r="I783" s="11">
        <f>H783*(1-'Retiree Assumptions'!$F$8)</f>
        <v>3945.8959835345245</v>
      </c>
      <c r="J783" s="11"/>
      <c r="K783">
        <f>IF(OR(AND(L784=0,L783&gt;0,S783=0,S782&gt;0),AND(L783=0,L782&gt;0,S783&gt;0,S782&gt;0),AND(L772=0,L771&gt;0,S771=0),AND(B783="February",C783&gt;=Personal!$G$28,C783&lt;=Personal!$G$28+5,L782&gt;0),AND(B783="February",MOD(C783-Personal!$G$28,5)=0,L782&gt;0)),K782+1,K782)</f>
        <v>10</v>
      </c>
      <c r="L783">
        <f>IF(AND(C783&gt;=Personal!$G$28,MAX(L$5:L782)&lt;$AO$8,OR(S782&gt;0,S783&gt;0)),L782+1,0)</f>
        <v>0</v>
      </c>
      <c r="M783" t="str">
        <f>IF(AND(C783&gt;=Personal!$G$28,MAX(L$5:L782)&lt;$AO$8,OR(S782&gt;0,S783&gt;0)),L782+1,"")</f>
        <v/>
      </c>
      <c r="N783">
        <f t="shared" si="992"/>
        <v>2087</v>
      </c>
      <c r="O783">
        <f t="shared" si="993"/>
        <v>104</v>
      </c>
      <c r="P783" s="11">
        <f t="shared" si="1001"/>
        <v>47350.751802414292</v>
      </c>
      <c r="Q783" s="11">
        <f>$AD783*I783/(Calculations!$C$18^(A783-1+Calculations!$B$1/30))</f>
        <v>3.0291797239172431</v>
      </c>
      <c r="R783" s="11">
        <f>IF(Q783=0,0,SUM(Q783:Q$1071)*I783/Q783)</f>
        <v>74060.659953510796</v>
      </c>
      <c r="S783" s="11">
        <f>IF(S782&gt;0,MAX((S782+I783/2)*(Calculations!$C$18-1)+S782-I783,0),IF(AND(Personal!$G$28=Valuation!C783,Personal!$G$28&gt;Valuation!C782),Personal!$G$26,0))</f>
        <v>0</v>
      </c>
      <c r="T783">
        <f t="shared" si="984"/>
        <v>2</v>
      </c>
      <c r="U783" s="11"/>
      <c r="V783" s="121">
        <f>VLOOKUP(E783,Rates2,5)*VLOOKUP(E783,Mort_Imp_Retirees,C783-'Mort Imp Cume'!$C$4+2)</f>
        <v>6.3144290440586365E-2</v>
      </c>
      <c r="W783" s="15">
        <f t="shared" si="994"/>
        <v>0.93685570955941366</v>
      </c>
      <c r="X783" s="121">
        <f>VLOOKUP(F783,Rates2,6)*VLOOKUP(F783,Mort_Imp_Survivors,C783-'Mort Imp Cume'!$C$4+2)</f>
        <v>3.209917377127653E-2</v>
      </c>
      <c r="Y783" s="15">
        <f t="shared" si="995"/>
        <v>0.96790082622872342</v>
      </c>
      <c r="Z783" s="121">
        <f>VLOOKUP(F783,Rates2,7)*VLOOKUP(F783,Mort_Imp_Survivors,C783-'Mort Imp Cume'!$C$4+2)</f>
        <v>4.2845896718617917E-2</v>
      </c>
      <c r="AA783" s="15">
        <f t="shared" si="996"/>
        <v>0.95715410328138206</v>
      </c>
      <c r="AB783" s="68">
        <f>PRODUCT(W$4:W782)</f>
        <v>3.7561154408255573E-4</v>
      </c>
      <c r="AC783" s="15">
        <f>PRODUCT(Y$4:Y782)</f>
        <v>2.2588769896290394E-2</v>
      </c>
      <c r="AD783" s="15">
        <f>PRODUCT(AA$4:AA782)</f>
        <v>7.2527799738766286E-3</v>
      </c>
      <c r="AE783" s="15">
        <f t="shared" si="985"/>
        <v>8.484602739671188E-6</v>
      </c>
      <c r="AF783" s="15">
        <f t="shared" si="986"/>
        <v>3.6712694134288451E-4</v>
      </c>
      <c r="AG783" s="15">
        <f t="shared" si="987"/>
        <v>5.185569518710132E-7</v>
      </c>
      <c r="AH783" s="15">
        <f t="shared" si="988"/>
        <v>9.7337804827257422E-3</v>
      </c>
      <c r="AI783" s="15">
        <f t="shared" si="997"/>
        <v>0.98989060797319162</v>
      </c>
      <c r="AJ783" s="15">
        <f t="shared" si="998"/>
        <v>2.3717724432386007E-5</v>
      </c>
      <c r="AK783" s="15">
        <f t="shared" si="989"/>
        <v>4.1732490198228693E-4</v>
      </c>
      <c r="AL783">
        <f>IF(AL782&gt;0,AL782+1,IF(AND(B783="January",C783&gt;=Personal!$G$28,F783&lt;=100,AL782=0),1,0))</f>
        <v>456</v>
      </c>
      <c r="AM783">
        <f t="shared" si="999"/>
        <v>1</v>
      </c>
    </row>
    <row r="784" spans="1:39" x14ac:dyDescent="0.2">
      <c r="A784">
        <f t="shared" si="990"/>
        <v>780</v>
      </c>
      <c r="B784" t="str">
        <f t="shared" ref="B784:B847" si="1010">B772</f>
        <v>January</v>
      </c>
      <c r="C784">
        <f t="shared" si="982"/>
        <v>2088</v>
      </c>
      <c r="D784">
        <f t="shared" si="929"/>
        <v>208801</v>
      </c>
      <c r="E784">
        <f t="shared" ref="E784:F784" si="1011">E772+1</f>
        <v>107</v>
      </c>
      <c r="F784">
        <f t="shared" si="1011"/>
        <v>105</v>
      </c>
      <c r="G784" s="11">
        <f>G783*IF($B784="January",(1+IF(C784&gt;Personal!$L$18+1,Calculations!$B$14,Calculations!$B$13)),1)</f>
        <v>7075.074939498867</v>
      </c>
      <c r="H784" s="11">
        <f>IF(AND(Career!$F$15="Yes",$E784=62,$E783=61),G784,H783*IF($B784="January",(1+IF(C784&gt;Personal!$L$18+1,Calculations!$C$14,Calculations!$C$13)),1))</f>
        <v>4551.2322991903884</v>
      </c>
      <c r="I784" s="11">
        <f>H784*(1-'Retiree Assumptions'!$F$8)</f>
        <v>4005.084423287542</v>
      </c>
      <c r="J784" s="11"/>
      <c r="K784">
        <f>IF(OR(AND(L785=0,L784&gt;0,S784=0,S783&gt;0),AND(L784=0,L783&gt;0,S784&gt;0,S783&gt;0),AND(L773=0,L772&gt;0,S772=0),AND(B784="February",C784&gt;=Personal!$G$28,C784&lt;=Personal!$G$28+5,L783&gt;0),AND(B784="February",MOD(C784-Personal!$G$28,5)=0,L783&gt;0)),K783+1,K783)</f>
        <v>10</v>
      </c>
      <c r="L784">
        <f>IF(AND(C784&gt;=Personal!$G$28,MAX(L$5:L783)&lt;$AO$8,OR(S783&gt;0,S784&gt;0)),L783+1,0)</f>
        <v>0</v>
      </c>
      <c r="M784" t="str">
        <f>IF(AND(C784&gt;=Personal!$G$28,MAX(L$5:L783)&lt;$AO$8,OR(S783&gt;0,S784&gt;0)),L783+1,"")</f>
        <v/>
      </c>
      <c r="N784">
        <f t="shared" si="992"/>
        <v>2088</v>
      </c>
      <c r="O784">
        <f t="shared" si="993"/>
        <v>105</v>
      </c>
      <c r="P784" s="11">
        <f t="shared" si="1001"/>
        <v>48061.013079450502</v>
      </c>
      <c r="Q784" s="11">
        <f>$AD784*I784/(Calculations!$C$18^(A784-1+Calculations!$B$1/30))</f>
        <v>2.934410898413967</v>
      </c>
      <c r="R784" s="11">
        <f>IF(Q784=0,0,SUM(Q784:Q$1071)*I784/Q784)</f>
        <v>73464.856200639624</v>
      </c>
      <c r="S784" s="11">
        <f>IF(S783&gt;0,MAX((S783+I784/2)*(Calculations!$C$18-1)+S783-I784,0),IF(AND(Personal!$G$28=Valuation!C784,Personal!$G$28&gt;Valuation!C783),Personal!$G$26,0))</f>
        <v>0</v>
      </c>
      <c r="T784">
        <f t="shared" si="984"/>
        <v>2</v>
      </c>
      <c r="U784" s="11"/>
      <c r="V784" s="121">
        <f>VLOOKUP(E784,Rates2,5)*VLOOKUP(E784,Mort_Imp_Retirees,C784-'Mort Imp Cume'!$C$4+2)</f>
        <v>7.1514505917392029E-2</v>
      </c>
      <c r="W784" s="15">
        <f t="shared" si="994"/>
        <v>0.92848549408260794</v>
      </c>
      <c r="X784" s="121">
        <f>VLOOKUP(F784,Rates2,6)*VLOOKUP(F784,Mort_Imp_Survivors,C784-'Mort Imp Cume'!$C$4+2)</f>
        <v>3.4611947276038744E-2</v>
      </c>
      <c r="Y784" s="15">
        <f t="shared" si="995"/>
        <v>0.96538805272396122</v>
      </c>
      <c r="Z784" s="121">
        <f>VLOOKUP(F784,Rates2,7)*VLOOKUP(F784,Mort_Imp_Survivors,C784-'Mort Imp Cume'!$C$4+2)</f>
        <v>4.7645634215354365E-2</v>
      </c>
      <c r="AA784" s="15">
        <f t="shared" si="996"/>
        <v>0.95235436578464561</v>
      </c>
      <c r="AB784" s="68">
        <f>PRODUCT(W$4:W783)</f>
        <v>3.5189381965016972E-4</v>
      </c>
      <c r="AC784" s="15">
        <f>PRODUCT(Y$4:Y783)</f>
        <v>2.1863689046109986E-2</v>
      </c>
      <c r="AD784" s="15">
        <f>PRODUCT(AA$4:AA783)</f>
        <v>6.9420281121930503E-3</v>
      </c>
      <c r="AE784" s="15">
        <f t="shared" si="985"/>
        <v>7.6936970500792194E-6</v>
      </c>
      <c r="AF784" s="15">
        <f t="shared" si="986"/>
        <v>3.4420012260009047E-4</v>
      </c>
      <c r="AG784" s="15">
        <f t="shared" si="987"/>
        <v>5.3116707105727168E-7</v>
      </c>
      <c r="AH784" s="15">
        <f t="shared" si="988"/>
        <v>9.3172464864330479E-3</v>
      </c>
      <c r="AI784" s="15">
        <f t="shared" si="997"/>
        <v>0.99033085969391677</v>
      </c>
      <c r="AJ784" s="15">
        <f t="shared" si="998"/>
        <v>2.5165512647665746E-5</v>
      </c>
      <c r="AK784" s="15">
        <f t="shared" si="989"/>
        <v>4.4419241182353983E-4</v>
      </c>
      <c r="AL784">
        <f>IF(AL783&gt;0,AL783+1,IF(AND(B784="January",C784&gt;=Personal!$G$28,F784&lt;=100,AL783=0),1,0))</f>
        <v>457</v>
      </c>
      <c r="AM784">
        <f t="shared" si="999"/>
        <v>1</v>
      </c>
    </row>
    <row r="785" spans="1:39" x14ac:dyDescent="0.2">
      <c r="A785">
        <f t="shared" si="990"/>
        <v>781</v>
      </c>
      <c r="B785" t="str">
        <f t="shared" si="1010"/>
        <v>February</v>
      </c>
      <c r="C785">
        <f t="shared" si="982"/>
        <v>2088</v>
      </c>
      <c r="D785">
        <f t="shared" ref="D785:D848" si="1012">D773+100</f>
        <v>208802</v>
      </c>
      <c r="E785">
        <f t="shared" ref="E785:F785" si="1013">E773+1</f>
        <v>107</v>
      </c>
      <c r="F785">
        <f t="shared" si="1013"/>
        <v>105</v>
      </c>
      <c r="G785" s="11">
        <f>G784*IF($B785="January",(1+IF(C785&gt;Personal!$L$18+1,Calculations!$B$14,Calculations!$B$13)),1)</f>
        <v>7075.074939498867</v>
      </c>
      <c r="H785" s="11">
        <f>IF(AND(Career!$F$15="Yes",$E785=62,$E784=61),G785,H784*IF($B785="January",(1+IF(C785&gt;Personal!$L$18+1,Calculations!$C$14,Calculations!$C$13)),1))</f>
        <v>4551.2322991903884</v>
      </c>
      <c r="I785" s="11">
        <f>H785*(1-'Retiree Assumptions'!$F$8)</f>
        <v>4005.084423287542</v>
      </c>
      <c r="J785" s="11"/>
      <c r="K785">
        <f>IF(OR(AND(L786=0,L785&gt;0,S785=0,S784&gt;0),AND(L785=0,L784&gt;0,S785&gt;0,S784&gt;0),AND(L774=0,L773&gt;0,S773=0),AND(B785="February",C785&gt;=Personal!$G$28,C785&lt;=Personal!$G$28+5,L784&gt;0),AND(B785="February",MOD(C785-Personal!$G$28,5)=0,L784&gt;0)),K784+1,K784)</f>
        <v>10</v>
      </c>
      <c r="L785">
        <f>IF(AND(C785&gt;=Personal!$G$28,MAX(L$5:L784)&lt;$AO$8,OR(S784&gt;0,S785&gt;0)),L784+1,0)</f>
        <v>0</v>
      </c>
      <c r="M785" t="str">
        <f>IF(AND(C785&gt;=Personal!$G$28,MAX(L$5:L784)&lt;$AO$8,OR(S784&gt;0,S785&gt;0)),L784+1,"")</f>
        <v/>
      </c>
      <c r="N785">
        <f t="shared" si="992"/>
        <v>2088</v>
      </c>
      <c r="O785">
        <f t="shared" si="993"/>
        <v>105</v>
      </c>
      <c r="P785" s="11">
        <f t="shared" si="1001"/>
        <v>48061.013079450502</v>
      </c>
      <c r="Q785" s="11">
        <f>$AD785*I785/(Calculations!$C$18^(A785-1+Calculations!$B$1/30))</f>
        <v>2.7865541185759199</v>
      </c>
      <c r="R785" s="11">
        <f>IF(Q785=0,0,SUM(Q785:Q$1071)*I785/Q785)</f>
        <v>73145.362563054659</v>
      </c>
      <c r="S785" s="11">
        <f>IF(S784&gt;0,MAX((S784+I785/2)*(Calculations!$C$18-1)+S784-I785,0),IF(AND(Personal!$G$28=Valuation!C785,Personal!$G$28&gt;Valuation!C784),Personal!$G$26,0))</f>
        <v>0</v>
      </c>
      <c r="T785">
        <f t="shared" si="984"/>
        <v>2</v>
      </c>
      <c r="U785" s="11"/>
      <c r="V785" s="121">
        <f>VLOOKUP(E785,Rates2,5)*VLOOKUP(E785,Mort_Imp_Retirees,C785-'Mort Imp Cume'!$C$4+2)</f>
        <v>7.1514505917392029E-2</v>
      </c>
      <c r="W785" s="15">
        <f t="shared" si="994"/>
        <v>0.92848549408260794</v>
      </c>
      <c r="X785" s="121">
        <f>VLOOKUP(F785,Rates2,6)*VLOOKUP(F785,Mort_Imp_Survivors,C785-'Mort Imp Cume'!$C$4+2)</f>
        <v>3.4611947276038744E-2</v>
      </c>
      <c r="Y785" s="15">
        <f t="shared" si="995"/>
        <v>0.96538805272396122</v>
      </c>
      <c r="Z785" s="121">
        <f>VLOOKUP(F785,Rates2,7)*VLOOKUP(F785,Mort_Imp_Survivors,C785-'Mort Imp Cume'!$C$4+2)</f>
        <v>4.7645634215354365E-2</v>
      </c>
      <c r="AA785" s="15">
        <f t="shared" si="996"/>
        <v>0.95235436578464561</v>
      </c>
      <c r="AB785" s="68">
        <f>PRODUCT(W$4:W784)</f>
        <v>3.2672830700250396E-4</v>
      </c>
      <c r="AC785" s="15">
        <f>PRODUCT(Y$4:Y784)</f>
        <v>2.110694419358632E-2</v>
      </c>
      <c r="AD785" s="15">
        <f>PRODUCT(AA$4:AA784)</f>
        <v>6.6112707800467926E-3</v>
      </c>
      <c r="AE785" s="15">
        <f t="shared" si="985"/>
        <v>6.8962361423667892E-6</v>
      </c>
      <c r="AF785" s="15">
        <f t="shared" si="986"/>
        <v>3.1983207086013719E-4</v>
      </c>
      <c r="AG785" s="15">
        <f t="shared" si="987"/>
        <v>4.7611096839620798E-7</v>
      </c>
      <c r="AH785" s="15">
        <f t="shared" si="988"/>
        <v>8.8738515355172194E-3</v>
      </c>
      <c r="AI785" s="15">
        <f t="shared" si="997"/>
        <v>0.99079942015748024</v>
      </c>
      <c r="AJ785" s="15">
        <f t="shared" si="998"/>
        <v>2.3365813444510051E-5</v>
      </c>
      <c r="AK785" s="15">
        <f t="shared" si="989"/>
        <v>4.230389765043768E-4</v>
      </c>
      <c r="AL785">
        <f>IF(AL784&gt;0,AL784+1,IF(AND(B785="January",C785&gt;=Personal!$G$28,F785&lt;=100,AL784=0),1,0))</f>
        <v>458</v>
      </c>
      <c r="AM785">
        <f t="shared" si="999"/>
        <v>1</v>
      </c>
    </row>
    <row r="786" spans="1:39" x14ac:dyDescent="0.2">
      <c r="A786">
        <f t="shared" si="990"/>
        <v>782</v>
      </c>
      <c r="B786" t="str">
        <f t="shared" si="1010"/>
        <v>March</v>
      </c>
      <c r="C786">
        <f t="shared" si="982"/>
        <v>2088</v>
      </c>
      <c r="D786">
        <f t="shared" si="1012"/>
        <v>208803</v>
      </c>
      <c r="E786">
        <f t="shared" ref="E786:F786" si="1014">E774+1</f>
        <v>107</v>
      </c>
      <c r="F786">
        <f t="shared" si="1014"/>
        <v>105</v>
      </c>
      <c r="G786" s="11">
        <f>G785*IF($B786="January",(1+IF(C786&gt;Personal!$L$18+1,Calculations!$B$14,Calculations!$B$13)),1)</f>
        <v>7075.074939498867</v>
      </c>
      <c r="H786" s="11">
        <f>IF(AND(Career!$F$15="Yes",$E786=62,$E785=61),G786,H785*IF($B786="January",(1+IF(C786&gt;Personal!$L$18+1,Calculations!$C$14,Calculations!$C$13)),1))</f>
        <v>4551.2322991903884</v>
      </c>
      <c r="I786" s="11">
        <f>H786*(1-'Retiree Assumptions'!$F$8)</f>
        <v>4005.084423287542</v>
      </c>
      <c r="J786" s="11"/>
      <c r="K786">
        <f>IF(OR(AND(L787=0,L786&gt;0,S786=0,S785&gt;0),AND(L786=0,L785&gt;0,S786&gt;0,S785&gt;0),AND(L775=0,L774&gt;0,S774=0),AND(B786="February",C786&gt;=Personal!$G$28,C786&lt;=Personal!$G$28+5,L785&gt;0),AND(B786="February",MOD(C786-Personal!$G$28,5)=0,L785&gt;0)),K785+1,K785)</f>
        <v>10</v>
      </c>
      <c r="L786">
        <f>IF(AND(C786&gt;=Personal!$G$28,MAX(L$5:L785)&lt;$AO$8,OR(S785&gt;0,S786&gt;0)),L785+1,0)</f>
        <v>0</v>
      </c>
      <c r="M786" t="str">
        <f>IF(AND(C786&gt;=Personal!$G$28,MAX(L$5:L785)&lt;$AO$8,OR(S785&gt;0,S786&gt;0)),L785+1,"")</f>
        <v/>
      </c>
      <c r="N786">
        <f t="shared" si="992"/>
        <v>2088</v>
      </c>
      <c r="O786">
        <f t="shared" si="993"/>
        <v>105</v>
      </c>
      <c r="P786" s="11">
        <f t="shared" si="1001"/>
        <v>48061.013079450502</v>
      </c>
      <c r="Q786" s="11">
        <f>$AD786*I786/(Calculations!$C$18^(A786-1+Calculations!$B$1/30))</f>
        <v>2.6461474294378133</v>
      </c>
      <c r="R786" s="11">
        <f>IF(Q786=0,0,SUM(Q786:Q$1071)*I786/Q786)</f>
        <v>72808.916338718467</v>
      </c>
      <c r="S786" s="11">
        <f>IF(S785&gt;0,MAX((S785+I786/2)*(Calculations!$C$18-1)+S785-I786,0),IF(AND(Personal!$G$28=Valuation!C786,Personal!$G$28&gt;Valuation!C785),Personal!$G$26,0))</f>
        <v>0</v>
      </c>
      <c r="T786">
        <f t="shared" si="984"/>
        <v>2</v>
      </c>
      <c r="U786" s="11"/>
      <c r="V786" s="121">
        <f>VLOOKUP(E786,Rates2,5)*VLOOKUP(E786,Mort_Imp_Retirees,C786-'Mort Imp Cume'!$C$4+2)</f>
        <v>7.1514505917392029E-2</v>
      </c>
      <c r="W786" s="15">
        <f t="shared" si="994"/>
        <v>0.92848549408260794</v>
      </c>
      <c r="X786" s="121">
        <f>VLOOKUP(F786,Rates2,6)*VLOOKUP(F786,Mort_Imp_Survivors,C786-'Mort Imp Cume'!$C$4+2)</f>
        <v>3.4611947276038744E-2</v>
      </c>
      <c r="Y786" s="15">
        <f t="shared" si="995"/>
        <v>0.96538805272396122</v>
      </c>
      <c r="Z786" s="121">
        <f>VLOOKUP(F786,Rates2,7)*VLOOKUP(F786,Mort_Imp_Survivors,C786-'Mort Imp Cume'!$C$4+2)</f>
        <v>4.7645634215354365E-2</v>
      </c>
      <c r="AA786" s="15">
        <f t="shared" si="996"/>
        <v>0.95235436578464561</v>
      </c>
      <c r="AB786" s="68">
        <f>PRODUCT(W$4:W785)</f>
        <v>3.033624935579939E-4</v>
      </c>
      <c r="AC786" s="15">
        <f>PRODUCT(Y$4:Y785)</f>
        <v>2.0376391753999617E-2</v>
      </c>
      <c r="AD786" s="15">
        <f>PRODUCT(AA$4:AA785)</f>
        <v>6.2962725907620221E-3</v>
      </c>
      <c r="AE786" s="15">
        <f t="shared" si="985"/>
        <v>6.1814330122078692E-6</v>
      </c>
      <c r="AF786" s="15">
        <f t="shared" si="986"/>
        <v>2.9718106054578604E-4</v>
      </c>
      <c r="AG786" s="15">
        <f t="shared" si="987"/>
        <v>4.2676149667179508E-7</v>
      </c>
      <c r="AH786" s="15">
        <f t="shared" si="988"/>
        <v>8.4515273621430017E-3</v>
      </c>
      <c r="AI786" s="15">
        <f t="shared" si="997"/>
        <v>0.99124511014429895</v>
      </c>
      <c r="AJ786" s="15">
        <f t="shared" si="998"/>
        <v>2.1694818840667956E-5</v>
      </c>
      <c r="AK786" s="15">
        <f t="shared" si="989"/>
        <v>4.0289233269123314E-4</v>
      </c>
      <c r="AL786">
        <f>IF(AL785&gt;0,AL785+1,IF(AND(B786="January",C786&gt;=Personal!$G$28,F786&lt;=100,AL785=0),1,0))</f>
        <v>459</v>
      </c>
      <c r="AM786">
        <f t="shared" si="999"/>
        <v>1</v>
      </c>
    </row>
    <row r="787" spans="1:39" x14ac:dyDescent="0.2">
      <c r="A787">
        <f t="shared" si="990"/>
        <v>783</v>
      </c>
      <c r="B787" t="str">
        <f t="shared" si="1010"/>
        <v>April</v>
      </c>
      <c r="C787">
        <f t="shared" si="982"/>
        <v>2088</v>
      </c>
      <c r="D787">
        <f t="shared" si="1012"/>
        <v>208804</v>
      </c>
      <c r="E787">
        <f t="shared" ref="E787:F787" si="1015">E775+1</f>
        <v>107</v>
      </c>
      <c r="F787">
        <f t="shared" si="1015"/>
        <v>105</v>
      </c>
      <c r="G787" s="11">
        <f>G786*IF($B787="January",(1+IF(C787&gt;Personal!$L$18+1,Calculations!$B$14,Calculations!$B$13)),1)</f>
        <v>7075.074939498867</v>
      </c>
      <c r="H787" s="11">
        <f>IF(AND(Career!$F$15="Yes",$E787=62,$E786=61),G787,H786*IF($B787="January",(1+IF(C787&gt;Personal!$L$18+1,Calculations!$C$14,Calculations!$C$13)),1))</f>
        <v>4551.2322991903884</v>
      </c>
      <c r="I787" s="11">
        <f>H787*(1-'Retiree Assumptions'!$F$8)</f>
        <v>4005.084423287542</v>
      </c>
      <c r="J787" s="11"/>
      <c r="K787">
        <f>IF(OR(AND(L788=0,L787&gt;0,S787=0,S786&gt;0),AND(L787=0,L786&gt;0,S787&gt;0,S786&gt;0),AND(L776=0,L775&gt;0,S775=0),AND(B787="February",C787&gt;=Personal!$G$28,C787&lt;=Personal!$G$28+5,L786&gt;0),AND(B787="February",MOD(C787-Personal!$G$28,5)=0,L786&gt;0)),K786+1,K786)</f>
        <v>10</v>
      </c>
      <c r="L787">
        <f>IF(AND(C787&gt;=Personal!$G$28,MAX(L$5:L786)&lt;$AO$8,OR(S786&gt;0,S787&gt;0)),L786+1,0)</f>
        <v>0</v>
      </c>
      <c r="M787" t="str">
        <f>IF(AND(C787&gt;=Personal!$G$28,MAX(L$5:L786)&lt;$AO$8,OR(S786&gt;0,S787&gt;0)),L786+1,"")</f>
        <v/>
      </c>
      <c r="N787">
        <f t="shared" si="992"/>
        <v>2088</v>
      </c>
      <c r="O787">
        <f t="shared" si="993"/>
        <v>105</v>
      </c>
      <c r="P787" s="11">
        <f t="shared" si="1001"/>
        <v>48061.013079450502</v>
      </c>
      <c r="Q787" s="11">
        <f>$AD787*I787/(Calculations!$C$18^(A787-1+Calculations!$B$1/30))</f>
        <v>2.512815441710782</v>
      </c>
      <c r="R787" s="11">
        <f>IF(Q787=0,0,SUM(Q787:Q$1071)*I787/Q787)</f>
        <v>72454.618009882528</v>
      </c>
      <c r="S787" s="11">
        <f>IF(S786&gt;0,MAX((S786+I787/2)*(Calculations!$C$18-1)+S786-I787,0),IF(AND(Personal!$G$28=Valuation!C787,Personal!$G$28&gt;Valuation!C786),Personal!$G$26,0))</f>
        <v>0</v>
      </c>
      <c r="T787">
        <f t="shared" si="984"/>
        <v>2</v>
      </c>
      <c r="U787" s="11"/>
      <c r="V787" s="121">
        <f>VLOOKUP(E787,Rates2,5)*VLOOKUP(E787,Mort_Imp_Retirees,C787-'Mort Imp Cume'!$C$4+2)</f>
        <v>7.1514505917392029E-2</v>
      </c>
      <c r="W787" s="15">
        <f t="shared" si="994"/>
        <v>0.92848549408260794</v>
      </c>
      <c r="X787" s="121">
        <f>VLOOKUP(F787,Rates2,6)*VLOOKUP(F787,Mort_Imp_Survivors,C787-'Mort Imp Cume'!$C$4+2)</f>
        <v>3.4611947276038744E-2</v>
      </c>
      <c r="Y787" s="15">
        <f t="shared" si="995"/>
        <v>0.96538805272396122</v>
      </c>
      <c r="Z787" s="121">
        <f>VLOOKUP(F787,Rates2,7)*VLOOKUP(F787,Mort_Imp_Survivors,C787-'Mort Imp Cume'!$C$4+2)</f>
        <v>4.7645634215354365E-2</v>
      </c>
      <c r="AA787" s="15">
        <f t="shared" si="996"/>
        <v>0.95235436578464561</v>
      </c>
      <c r="AB787" s="68">
        <f>PRODUCT(W$4:W786)</f>
        <v>2.8166767471732594E-4</v>
      </c>
      <c r="AC787" s="15">
        <f>PRODUCT(Y$4:Y786)</f>
        <v>1.9671125156934272E-2</v>
      </c>
      <c r="AD787" s="15">
        <f>PRODUCT(AA$4:AA786)</f>
        <v>5.9962826899824127E-3</v>
      </c>
      <c r="AE787" s="15">
        <f t="shared" si="985"/>
        <v>5.5407200820271694E-6</v>
      </c>
      <c r="AF787" s="15">
        <f t="shared" si="986"/>
        <v>2.7612695463529878E-4</v>
      </c>
      <c r="AG787" s="15">
        <f t="shared" si="987"/>
        <v>3.8252715675726718E-7</v>
      </c>
      <c r="AH787" s="15">
        <f t="shared" si="988"/>
        <v>8.0492757423819492E-3</v>
      </c>
      <c r="AI787" s="15">
        <f t="shared" si="997"/>
        <v>0.99166905658290072</v>
      </c>
      <c r="AJ787" s="15">
        <f t="shared" si="998"/>
        <v>2.0143324590310261E-5</v>
      </c>
      <c r="AK787" s="15">
        <f t="shared" si="989"/>
        <v>3.8370462283140571E-4</v>
      </c>
      <c r="AL787">
        <f>IF(AL786&gt;0,AL786+1,IF(AND(B787="January",C787&gt;=Personal!$G$28,F787&lt;=100,AL786=0),1,0))</f>
        <v>460</v>
      </c>
      <c r="AM787">
        <f t="shared" si="999"/>
        <v>1</v>
      </c>
    </row>
    <row r="788" spans="1:39" x14ac:dyDescent="0.2">
      <c r="A788">
        <f t="shared" si="990"/>
        <v>784</v>
      </c>
      <c r="B788" t="str">
        <f t="shared" si="1010"/>
        <v>May</v>
      </c>
      <c r="C788">
        <f t="shared" si="982"/>
        <v>2088</v>
      </c>
      <c r="D788">
        <f t="shared" si="1012"/>
        <v>208805</v>
      </c>
      <c r="E788">
        <f t="shared" ref="E788:F788" si="1016">E776+1</f>
        <v>107</v>
      </c>
      <c r="F788">
        <f t="shared" si="1016"/>
        <v>105</v>
      </c>
      <c r="G788" s="11">
        <f>G787*IF($B788="January",(1+IF(C788&gt;Personal!$L$18+1,Calculations!$B$14,Calculations!$B$13)),1)</f>
        <v>7075.074939498867</v>
      </c>
      <c r="H788" s="11">
        <f>IF(AND(Career!$F$15="Yes",$E788=62,$E787=61),G788,H787*IF($B788="January",(1+IF(C788&gt;Personal!$L$18+1,Calculations!$C$14,Calculations!$C$13)),1))</f>
        <v>4551.2322991903884</v>
      </c>
      <c r="I788" s="11">
        <f>H788*(1-'Retiree Assumptions'!$F$8)</f>
        <v>4005.084423287542</v>
      </c>
      <c r="J788" s="11"/>
      <c r="K788">
        <f>IF(OR(AND(L789=0,L788&gt;0,S788=0,S787&gt;0),AND(L788=0,L787&gt;0,S788&gt;0,S787&gt;0),AND(L777=0,L776&gt;0,S776=0),AND(B788="February",C788&gt;=Personal!$G$28,C788&lt;=Personal!$G$28+5,L787&gt;0),AND(B788="February",MOD(C788-Personal!$G$28,5)=0,L787&gt;0)),K787+1,K787)</f>
        <v>10</v>
      </c>
      <c r="L788">
        <f>IF(AND(C788&gt;=Personal!$G$28,MAX(L$5:L787)&lt;$AO$8,OR(S787&gt;0,S788&gt;0)),L787+1,0)</f>
        <v>0</v>
      </c>
      <c r="M788" t="str">
        <f>IF(AND(C788&gt;=Personal!$G$28,MAX(L$5:L787)&lt;$AO$8,OR(S787&gt;0,S788&gt;0)),L787+1,"")</f>
        <v/>
      </c>
      <c r="N788">
        <f t="shared" si="992"/>
        <v>2088</v>
      </c>
      <c r="O788">
        <f t="shared" si="993"/>
        <v>105</v>
      </c>
      <c r="P788" s="11">
        <f t="shared" si="1001"/>
        <v>48061.013079450502</v>
      </c>
      <c r="Q788" s="11">
        <f>$AD788*I788/(Calculations!$C$18^(A788-1+Calculations!$B$1/30))</f>
        <v>2.3862016809251028</v>
      </c>
      <c r="R788" s="11">
        <f>IF(Q788=0,0,SUM(Q788:Q$1071)*I788/Q788)</f>
        <v>72081.520329670486</v>
      </c>
      <c r="S788" s="11">
        <f>IF(S787&gt;0,MAX((S787+I788/2)*(Calculations!$C$18-1)+S787-I788,0),IF(AND(Personal!$G$28=Valuation!C788,Personal!$G$28&gt;Valuation!C787),Personal!$G$26,0))</f>
        <v>0</v>
      </c>
      <c r="T788">
        <f t="shared" si="984"/>
        <v>2</v>
      </c>
      <c r="U788" s="11"/>
      <c r="V788" s="121">
        <f>VLOOKUP(E788,Rates2,5)*VLOOKUP(E788,Mort_Imp_Retirees,C788-'Mort Imp Cume'!$C$4+2)</f>
        <v>7.1514505917392029E-2</v>
      </c>
      <c r="W788" s="15">
        <f t="shared" si="994"/>
        <v>0.92848549408260794</v>
      </c>
      <c r="X788" s="121">
        <f>VLOOKUP(F788,Rates2,6)*VLOOKUP(F788,Mort_Imp_Survivors,C788-'Mort Imp Cume'!$C$4+2)</f>
        <v>3.4611947276038744E-2</v>
      </c>
      <c r="Y788" s="15">
        <f t="shared" si="995"/>
        <v>0.96538805272396122</v>
      </c>
      <c r="Z788" s="121">
        <f>VLOOKUP(F788,Rates2,7)*VLOOKUP(F788,Mort_Imp_Survivors,C788-'Mort Imp Cume'!$C$4+2)</f>
        <v>4.7645634215354365E-2</v>
      </c>
      <c r="AA788" s="15">
        <f t="shared" si="996"/>
        <v>0.95235436578464561</v>
      </c>
      <c r="AB788" s="68">
        <f>PRODUCT(W$4:W787)</f>
        <v>2.6152435012701566E-4</v>
      </c>
      <c r="AC788" s="15">
        <f>PRODUCT(Y$4:Y787)</f>
        <v>1.8990269210142102E-2</v>
      </c>
      <c r="AD788" s="15">
        <f>PRODUCT(AA$4:AA787)</f>
        <v>5.7105859982836491E-3</v>
      </c>
      <c r="AE788" s="15">
        <f t="shared" si="985"/>
        <v>4.9664178139194887E-6</v>
      </c>
      <c r="AF788" s="15">
        <f t="shared" si="986"/>
        <v>2.5655793231309617E-4</v>
      </c>
      <c r="AG788" s="15">
        <f t="shared" si="987"/>
        <v>3.4287775911830454E-7</v>
      </c>
      <c r="AH788" s="15">
        <f t="shared" si="988"/>
        <v>7.6661454218186513E-3</v>
      </c>
      <c r="AI788" s="15">
        <f t="shared" si="997"/>
        <v>0.99207233022805441</v>
      </c>
      <c r="AJ788" s="15">
        <f t="shared" si="998"/>
        <v>1.8702784684700566E-5</v>
      </c>
      <c r="AK788" s="15">
        <f t="shared" si="989"/>
        <v>3.6543025800121108E-4</v>
      </c>
      <c r="AL788">
        <f>IF(AL787&gt;0,AL787+1,IF(AND(B788="January",C788&gt;=Personal!$G$28,F788&lt;=100,AL787=0),1,0))</f>
        <v>461</v>
      </c>
      <c r="AM788">
        <f t="shared" si="999"/>
        <v>1</v>
      </c>
    </row>
    <row r="789" spans="1:39" x14ac:dyDescent="0.2">
      <c r="A789">
        <f t="shared" si="990"/>
        <v>785</v>
      </c>
      <c r="B789" t="str">
        <f t="shared" si="1010"/>
        <v>June</v>
      </c>
      <c r="C789">
        <f t="shared" si="982"/>
        <v>2088</v>
      </c>
      <c r="D789">
        <f t="shared" si="1012"/>
        <v>208806</v>
      </c>
      <c r="E789">
        <f t="shared" ref="E789:F789" si="1017">E777+1</f>
        <v>107</v>
      </c>
      <c r="F789">
        <f t="shared" si="1017"/>
        <v>105</v>
      </c>
      <c r="G789" s="11">
        <f>G788*IF($B789="January",(1+IF(C789&gt;Personal!$L$18+1,Calculations!$B$14,Calculations!$B$13)),1)</f>
        <v>7075.074939498867</v>
      </c>
      <c r="H789" s="11">
        <f>IF(AND(Career!$F$15="Yes",$E789=62,$E788=61),G789,H788*IF($B789="January",(1+IF(C789&gt;Personal!$L$18+1,Calculations!$C$14,Calculations!$C$13)),1))</f>
        <v>4551.2322991903884</v>
      </c>
      <c r="I789" s="11">
        <f>H789*(1-'Retiree Assumptions'!$F$8)</f>
        <v>4005.084423287542</v>
      </c>
      <c r="J789" s="11"/>
      <c r="K789">
        <f>IF(OR(AND(L790=0,L789&gt;0,S789=0,S788&gt;0),AND(L789=0,L788&gt;0,S789&gt;0,S788&gt;0),AND(L778=0,L777&gt;0,S777=0),AND(B789="February",C789&gt;=Personal!$G$28,C789&lt;=Personal!$G$28+5,L788&gt;0),AND(B789="February",MOD(C789-Personal!$G$28,5)=0,L788&gt;0)),K788+1,K788)</f>
        <v>10</v>
      </c>
      <c r="L789">
        <f>IF(AND(C789&gt;=Personal!$G$28,MAX(L$5:L788)&lt;$AO$8,OR(S788&gt;0,S789&gt;0)),L788+1,0)</f>
        <v>0</v>
      </c>
      <c r="M789" t="str">
        <f>IF(AND(C789&gt;=Personal!$G$28,MAX(L$5:L788)&lt;$AO$8,OR(S788&gt;0,S789&gt;0)),L788+1,"")</f>
        <v/>
      </c>
      <c r="N789">
        <f t="shared" si="992"/>
        <v>2088</v>
      </c>
      <c r="O789">
        <f t="shared" si="993"/>
        <v>105</v>
      </c>
      <c r="P789" s="11">
        <f t="shared" si="1001"/>
        <v>48061.013079450502</v>
      </c>
      <c r="Q789" s="11">
        <f>$AD789*I789/(Calculations!$C$18^(A789-1+Calculations!$B$1/30))</f>
        <v>2.2659676343652251</v>
      </c>
      <c r="R789" s="11">
        <f>IF(Q789=0,0,SUM(Q789:Q$1071)*I789/Q789)</f>
        <v>71688.625789532583</v>
      </c>
      <c r="S789" s="11">
        <f>IF(S788&gt;0,MAX((S788+I789/2)*(Calculations!$C$18-1)+S788-I789,0),IF(AND(Personal!$G$28=Valuation!C789,Personal!$G$28&gt;Valuation!C788),Personal!$G$26,0))</f>
        <v>0</v>
      </c>
      <c r="T789">
        <f t="shared" si="984"/>
        <v>2</v>
      </c>
      <c r="U789" s="11"/>
      <c r="V789" s="121">
        <f>VLOOKUP(E789,Rates2,5)*VLOOKUP(E789,Mort_Imp_Retirees,C789-'Mort Imp Cume'!$C$4+2)</f>
        <v>7.1514505917392029E-2</v>
      </c>
      <c r="W789" s="15">
        <f t="shared" si="994"/>
        <v>0.92848549408260794</v>
      </c>
      <c r="X789" s="121">
        <f>VLOOKUP(F789,Rates2,6)*VLOOKUP(F789,Mort_Imp_Survivors,C789-'Mort Imp Cume'!$C$4+2)</f>
        <v>3.4611947276038744E-2</v>
      </c>
      <c r="Y789" s="15">
        <f t="shared" si="995"/>
        <v>0.96538805272396122</v>
      </c>
      <c r="Z789" s="121">
        <f>VLOOKUP(F789,Rates2,7)*VLOOKUP(F789,Mort_Imp_Survivors,C789-'Mort Imp Cume'!$C$4+2)</f>
        <v>4.7645634215354365E-2</v>
      </c>
      <c r="AA789" s="15">
        <f t="shared" si="996"/>
        <v>0.95235436578464561</v>
      </c>
      <c r="AB789" s="68">
        <f>PRODUCT(W$4:W788)</f>
        <v>2.4282156544231509E-4</v>
      </c>
      <c r="AC789" s="15">
        <f>PRODUCT(Y$4:Y788)</f>
        <v>1.8332979013482881E-2</v>
      </c>
      <c r="AD789" s="15">
        <f>PRODUCT(AA$4:AA788)</f>
        <v>5.4385015066541016E-3</v>
      </c>
      <c r="AE789" s="15">
        <f t="shared" si="985"/>
        <v>4.4516426632750224E-6</v>
      </c>
      <c r="AF789" s="15">
        <f t="shared" si="986"/>
        <v>2.3836992277904008E-4</v>
      </c>
      <c r="AG789" s="15">
        <f t="shared" si="987"/>
        <v>3.0733806900039544E-7</v>
      </c>
      <c r="AH789" s="15">
        <f t="shared" si="988"/>
        <v>7.3012299389680841E-3</v>
      </c>
      <c r="AI789" s="15">
        <f t="shared" si="997"/>
        <v>0.9924559484955896</v>
      </c>
      <c r="AJ789" s="15">
        <f t="shared" si="998"/>
        <v>1.7365264278694839E-5</v>
      </c>
      <c r="AK789" s="15">
        <f t="shared" si="989"/>
        <v>3.4802581101542047E-4</v>
      </c>
      <c r="AL789">
        <f>IF(AL788&gt;0,AL788+1,IF(AND(B789="January",C789&gt;=Personal!$G$28,F789&lt;=100,AL788=0),1,0))</f>
        <v>462</v>
      </c>
      <c r="AM789">
        <f t="shared" si="999"/>
        <v>1</v>
      </c>
    </row>
    <row r="790" spans="1:39" x14ac:dyDescent="0.2">
      <c r="A790">
        <f t="shared" si="990"/>
        <v>786</v>
      </c>
      <c r="B790" t="str">
        <f t="shared" si="1010"/>
        <v>July</v>
      </c>
      <c r="C790">
        <f t="shared" si="982"/>
        <v>2088</v>
      </c>
      <c r="D790">
        <f t="shared" si="1012"/>
        <v>208807</v>
      </c>
      <c r="E790">
        <f t="shared" ref="E790:F790" si="1018">E778+1</f>
        <v>107</v>
      </c>
      <c r="F790">
        <f t="shared" si="1018"/>
        <v>105</v>
      </c>
      <c r="G790" s="11">
        <f>G789*IF($B790="January",(1+IF(C790&gt;Personal!$L$18+1,Calculations!$B$14,Calculations!$B$13)),1)</f>
        <v>7075.074939498867</v>
      </c>
      <c r="H790" s="11">
        <f>IF(AND(Career!$F$15="Yes",$E790=62,$E789=61),G790,H789*IF($B790="January",(1+IF(C790&gt;Personal!$L$18+1,Calculations!$C$14,Calculations!$C$13)),1))</f>
        <v>4551.2322991903884</v>
      </c>
      <c r="I790" s="11">
        <f>H790*(1-'Retiree Assumptions'!$F$8)</f>
        <v>4005.084423287542</v>
      </c>
      <c r="J790" s="11"/>
      <c r="K790">
        <f>IF(OR(AND(L791=0,L790&gt;0,S790=0,S789&gt;0),AND(L790=0,L789&gt;0,S790&gt;0,S789&gt;0),AND(L779=0,L778&gt;0,S778=0),AND(B790="February",C790&gt;=Personal!$G$28,C790&lt;=Personal!$G$28+5,L789&gt;0),AND(B790="February",MOD(C790-Personal!$G$28,5)=0,L789&gt;0)),K789+1,K789)</f>
        <v>10</v>
      </c>
      <c r="L790">
        <f>IF(AND(C790&gt;=Personal!$G$28,MAX(L$5:L789)&lt;$AO$8,OR(S789&gt;0,S790&gt;0)),L789+1,0)</f>
        <v>0</v>
      </c>
      <c r="M790" t="str">
        <f>IF(AND(C790&gt;=Personal!$G$28,MAX(L$5:L789)&lt;$AO$8,OR(S789&gt;0,S790&gt;0)),L789+1,"")</f>
        <v/>
      </c>
      <c r="N790">
        <f t="shared" si="992"/>
        <v>2088</v>
      </c>
      <c r="O790">
        <f t="shared" si="993"/>
        <v>105</v>
      </c>
      <c r="P790" s="11">
        <f t="shared" si="1001"/>
        <v>48061.013079450502</v>
      </c>
      <c r="Q790" s="11">
        <f>$AD790*I790/(Calculations!$C$18^(A790-1+Calculations!$B$1/30))</f>
        <v>2.1517918460270735</v>
      </c>
      <c r="R790" s="11">
        <f>IF(Q790=0,0,SUM(Q790:Q$1071)*I790/Q790)</f>
        <v>71274.883952321426</v>
      </c>
      <c r="S790" s="11">
        <f>IF(S789&gt;0,MAX((S789+I790/2)*(Calculations!$C$18-1)+S789-I790,0),IF(AND(Personal!$G$28=Valuation!C790,Personal!$G$28&gt;Valuation!C789),Personal!$G$26,0))</f>
        <v>0</v>
      </c>
      <c r="T790">
        <f t="shared" si="984"/>
        <v>2</v>
      </c>
      <c r="U790" s="11"/>
      <c r="V790" s="121">
        <f>VLOOKUP(E790,Rates2,5)*VLOOKUP(E790,Mort_Imp_Retirees,C790-'Mort Imp Cume'!$C$4+2)</f>
        <v>7.1514505917392029E-2</v>
      </c>
      <c r="W790" s="15">
        <f t="shared" si="994"/>
        <v>0.92848549408260794</v>
      </c>
      <c r="X790" s="121">
        <f>VLOOKUP(F790,Rates2,6)*VLOOKUP(F790,Mort_Imp_Survivors,C790-'Mort Imp Cume'!$C$4+2)</f>
        <v>3.4611947276038744E-2</v>
      </c>
      <c r="Y790" s="15">
        <f t="shared" si="995"/>
        <v>0.96538805272396122</v>
      </c>
      <c r="Z790" s="121">
        <f>VLOOKUP(F790,Rates2,7)*VLOOKUP(F790,Mort_Imp_Survivors,C790-'Mort Imp Cume'!$C$4+2)</f>
        <v>4.7645634215354365E-2</v>
      </c>
      <c r="AA790" s="15">
        <f t="shared" si="996"/>
        <v>0.95235436578464561</v>
      </c>
      <c r="AB790" s="68">
        <f>PRODUCT(W$4:W789)</f>
        <v>2.2545630116362024E-4</v>
      </c>
      <c r="AC790" s="15">
        <f>PRODUCT(Y$4:Y789)</f>
        <v>1.7698438910455486E-2</v>
      </c>
      <c r="AD790" s="15">
        <f>PRODUCT(AA$4:AA789)</f>
        <v>5.1793806531884069E-3</v>
      </c>
      <c r="AE790" s="15">
        <f t="shared" si="985"/>
        <v>3.9902245731215869E-6</v>
      </c>
      <c r="AF790" s="15">
        <f t="shared" si="986"/>
        <v>2.2146607659049864E-4</v>
      </c>
      <c r="AG790" s="15">
        <f t="shared" si="987"/>
        <v>2.754821103001348E-7</v>
      </c>
      <c r="AH790" s="15">
        <f t="shared" si="988"/>
        <v>6.9536655460428172E-3</v>
      </c>
      <c r="AI790" s="15">
        <f t="shared" si="997"/>
        <v>0.99282087815279363</v>
      </c>
      <c r="AJ790" s="15">
        <f t="shared" si="998"/>
        <v>1.6123395983679038E-5</v>
      </c>
      <c r="AK790" s="15">
        <f t="shared" si="989"/>
        <v>3.3144991450521287E-4</v>
      </c>
      <c r="AL790">
        <f>IF(AL789&gt;0,AL789+1,IF(AND(B790="January",C790&gt;=Personal!$G$28,F790&lt;=100,AL789=0),1,0))</f>
        <v>463</v>
      </c>
      <c r="AM790">
        <f t="shared" si="999"/>
        <v>1</v>
      </c>
    </row>
    <row r="791" spans="1:39" x14ac:dyDescent="0.2">
      <c r="A791">
        <f t="shared" si="990"/>
        <v>787</v>
      </c>
      <c r="B791" t="str">
        <f t="shared" si="1010"/>
        <v>August</v>
      </c>
      <c r="C791">
        <f t="shared" si="982"/>
        <v>2088</v>
      </c>
      <c r="D791">
        <f t="shared" si="1012"/>
        <v>208808</v>
      </c>
      <c r="E791">
        <f t="shared" ref="E791:F791" si="1019">E779+1</f>
        <v>107</v>
      </c>
      <c r="F791">
        <f t="shared" si="1019"/>
        <v>105</v>
      </c>
      <c r="G791" s="11">
        <f>G790*IF($B791="January",(1+IF(C791&gt;Personal!$L$18+1,Calculations!$B$14,Calculations!$B$13)),1)</f>
        <v>7075.074939498867</v>
      </c>
      <c r="H791" s="11">
        <f>IF(AND(Career!$F$15="Yes",$E791=62,$E790=61),G791,H790*IF($B791="January",(1+IF(C791&gt;Personal!$L$18+1,Calculations!$C$14,Calculations!$C$13)),1))</f>
        <v>4551.2322991903884</v>
      </c>
      <c r="I791" s="11">
        <f>H791*(1-'Retiree Assumptions'!$F$8)</f>
        <v>4005.084423287542</v>
      </c>
      <c r="J791" s="11"/>
      <c r="K791">
        <f>IF(OR(AND(L792=0,L791&gt;0,S791=0,S790&gt;0),AND(L791=0,L790&gt;0,S791&gt;0,S790&gt;0),AND(L780=0,L779&gt;0,S779=0),AND(B791="February",C791&gt;=Personal!$G$28,C791&lt;=Personal!$G$28+5,L790&gt;0),AND(B791="February",MOD(C791-Personal!$G$28,5)=0,L790&gt;0)),K790+1,K790)</f>
        <v>10</v>
      </c>
      <c r="L791">
        <f>IF(AND(C791&gt;=Personal!$G$28,MAX(L$5:L790)&lt;$AO$8,OR(S790&gt;0,S791&gt;0)),L790+1,0)</f>
        <v>0</v>
      </c>
      <c r="M791" t="str">
        <f>IF(AND(C791&gt;=Personal!$G$28,MAX(L$5:L790)&lt;$AO$8,OR(S790&gt;0,S791&gt;0)),L790+1,"")</f>
        <v/>
      </c>
      <c r="N791">
        <f t="shared" si="992"/>
        <v>2088</v>
      </c>
      <c r="O791">
        <f t="shared" si="993"/>
        <v>105</v>
      </c>
      <c r="P791" s="11">
        <f t="shared" si="1001"/>
        <v>48061.013079450502</v>
      </c>
      <c r="Q791" s="11">
        <f>$AD791*I791/(Calculations!$C$18^(A791-1+Calculations!$B$1/30))</f>
        <v>2.0433690571779413</v>
      </c>
      <c r="R791" s="11">
        <f>IF(Q791=0,0,SUM(Q791:Q$1071)*I791/Q791)</f>
        <v>70839.188643858259</v>
      </c>
      <c r="S791" s="11">
        <f>IF(S790&gt;0,MAX((S790+I791/2)*(Calculations!$C$18-1)+S790-I791,0),IF(AND(Personal!$G$28=Valuation!C791,Personal!$G$28&gt;Valuation!C790),Personal!$G$26,0))</f>
        <v>0</v>
      </c>
      <c r="T791">
        <f t="shared" si="984"/>
        <v>2</v>
      </c>
      <c r="U791" s="11"/>
      <c r="V791" s="121">
        <f>VLOOKUP(E791,Rates2,5)*VLOOKUP(E791,Mort_Imp_Retirees,C791-'Mort Imp Cume'!$C$4+2)</f>
        <v>7.1514505917392029E-2</v>
      </c>
      <c r="W791" s="15">
        <f t="shared" si="994"/>
        <v>0.92848549408260794</v>
      </c>
      <c r="X791" s="121">
        <f>VLOOKUP(F791,Rates2,6)*VLOOKUP(F791,Mort_Imp_Survivors,C791-'Mort Imp Cume'!$C$4+2)</f>
        <v>3.4611947276038744E-2</v>
      </c>
      <c r="Y791" s="15">
        <f t="shared" si="995"/>
        <v>0.96538805272396122</v>
      </c>
      <c r="Z791" s="121">
        <f>VLOOKUP(F791,Rates2,7)*VLOOKUP(F791,Mort_Imp_Survivors,C791-'Mort Imp Cume'!$C$4+2)</f>
        <v>4.7645634215354365E-2</v>
      </c>
      <c r="AA791" s="15">
        <f t="shared" si="996"/>
        <v>0.95235436578464561</v>
      </c>
      <c r="AB791" s="68">
        <f>PRODUCT(W$4:W790)</f>
        <v>2.0933290517994118E-4</v>
      </c>
      <c r="AC791" s="15">
        <f>PRODUCT(Y$4:Y790)</f>
        <v>1.7085861476018607E-2</v>
      </c>
      <c r="AD791" s="15">
        <f>PRODUCT(AA$4:AA790)</f>
        <v>4.9326057771245085E-3</v>
      </c>
      <c r="AE791" s="15">
        <f t="shared" si="985"/>
        <v>3.5766330202770129E-6</v>
      </c>
      <c r="AF791" s="15">
        <f t="shared" si="986"/>
        <v>2.0575627215966416E-4</v>
      </c>
      <c r="AG791" s="15">
        <f t="shared" si="987"/>
        <v>2.4692805984707996E-7</v>
      </c>
      <c r="AH791" s="15">
        <f t="shared" si="988"/>
        <v>6.6226292230904494E-3</v>
      </c>
      <c r="AI791" s="15">
        <f t="shared" si="997"/>
        <v>0.99316803787172958</v>
      </c>
      <c r="AJ791" s="15">
        <f t="shared" si="998"/>
        <v>1.4970339286195768E-5</v>
      </c>
      <c r="AK791" s="15">
        <f t="shared" si="989"/>
        <v>3.1566316374080758E-4</v>
      </c>
      <c r="AL791">
        <f>IF(AL790&gt;0,AL790+1,IF(AND(B791="January",C791&gt;=Personal!$G$28,F791&lt;=100,AL790=0),1,0))</f>
        <v>464</v>
      </c>
      <c r="AM791">
        <f t="shared" si="999"/>
        <v>1</v>
      </c>
    </row>
    <row r="792" spans="1:39" x14ac:dyDescent="0.2">
      <c r="A792">
        <f t="shared" si="990"/>
        <v>788</v>
      </c>
      <c r="B792" t="str">
        <f t="shared" si="1010"/>
        <v>September</v>
      </c>
      <c r="C792">
        <f t="shared" si="982"/>
        <v>2088</v>
      </c>
      <c r="D792">
        <f t="shared" si="1012"/>
        <v>208809</v>
      </c>
      <c r="E792">
        <f t="shared" ref="E792:F792" si="1020">E780+1</f>
        <v>107</v>
      </c>
      <c r="F792">
        <f t="shared" si="1020"/>
        <v>105</v>
      </c>
      <c r="G792" s="11">
        <f>G791*IF($B792="January",(1+IF(C792&gt;Personal!$L$18+1,Calculations!$B$14,Calculations!$B$13)),1)</f>
        <v>7075.074939498867</v>
      </c>
      <c r="H792" s="11">
        <f>IF(AND(Career!$F$15="Yes",$E792=62,$E791=61),G792,H791*IF($B792="January",(1+IF(C792&gt;Personal!$L$18+1,Calculations!$C$14,Calculations!$C$13)),1))</f>
        <v>4551.2322991903884</v>
      </c>
      <c r="I792" s="11">
        <f>H792*(1-'Retiree Assumptions'!$F$8)</f>
        <v>4005.084423287542</v>
      </c>
      <c r="J792" s="11"/>
      <c r="K792">
        <f>IF(OR(AND(L793=0,L792&gt;0,S792=0,S791&gt;0),AND(L792=0,L791&gt;0,S792&gt;0,S791&gt;0),AND(L781=0,L780&gt;0,S780=0),AND(B792="February",C792&gt;=Personal!$G$28,C792&lt;=Personal!$G$28+5,L791&gt;0),AND(B792="February",MOD(C792-Personal!$G$28,5)=0,L791&gt;0)),K791+1,K791)</f>
        <v>10</v>
      </c>
      <c r="L792">
        <f>IF(AND(C792&gt;=Personal!$G$28,MAX(L$5:L791)&lt;$AO$8,OR(S791&gt;0,S792&gt;0)),L791+1,0)</f>
        <v>0</v>
      </c>
      <c r="M792" t="str">
        <f>IF(AND(C792&gt;=Personal!$G$28,MAX(L$5:L791)&lt;$AO$8,OR(S791&gt;0,S792&gt;0)),L791+1,"")</f>
        <v/>
      </c>
      <c r="N792">
        <f t="shared" si="992"/>
        <v>2088</v>
      </c>
      <c r="O792">
        <f t="shared" si="993"/>
        <v>105</v>
      </c>
      <c r="P792" s="11">
        <f t="shared" si="1001"/>
        <v>48061.013079450502</v>
      </c>
      <c r="Q792" s="11">
        <f>$AD792*I792/(Calculations!$C$18^(A792-1+Calculations!$B$1/30))</f>
        <v>1.9404093902211659</v>
      </c>
      <c r="R792" s="11">
        <f>IF(Q792=0,0,SUM(Q792:Q$1071)*I792/Q792)</f>
        <v>70380.37499548179</v>
      </c>
      <c r="S792" s="11">
        <f>IF(S791&gt;0,MAX((S791+I792/2)*(Calculations!$C$18-1)+S791-I792,0),IF(AND(Personal!$G$28=Valuation!C792,Personal!$G$28&gt;Valuation!C791),Personal!$G$26,0))</f>
        <v>0</v>
      </c>
      <c r="T792">
        <f t="shared" si="984"/>
        <v>2</v>
      </c>
      <c r="U792" s="11"/>
      <c r="V792" s="121">
        <f>VLOOKUP(E792,Rates2,5)*VLOOKUP(E792,Mort_Imp_Retirees,C792-'Mort Imp Cume'!$C$4+2)</f>
        <v>7.1514505917392029E-2</v>
      </c>
      <c r="W792" s="15">
        <f t="shared" si="994"/>
        <v>0.92848549408260794</v>
      </c>
      <c r="X792" s="121">
        <f>VLOOKUP(F792,Rates2,6)*VLOOKUP(F792,Mort_Imp_Survivors,C792-'Mort Imp Cume'!$C$4+2)</f>
        <v>3.4611947276038744E-2</v>
      </c>
      <c r="Y792" s="15">
        <f t="shared" si="995"/>
        <v>0.96538805272396122</v>
      </c>
      <c r="Z792" s="121">
        <f>VLOOKUP(F792,Rates2,7)*VLOOKUP(F792,Mort_Imp_Survivors,C792-'Mort Imp Cume'!$C$4+2)</f>
        <v>4.7645634215354365E-2</v>
      </c>
      <c r="AA792" s="15">
        <f t="shared" si="996"/>
        <v>0.95235436578464561</v>
      </c>
      <c r="AB792" s="68">
        <f>PRODUCT(W$4:W791)</f>
        <v>1.9436256589374542E-4</v>
      </c>
      <c r="AC792" s="15">
        <f>PRODUCT(Y$4:Y791)</f>
        <v>1.649448653944495E-2</v>
      </c>
      <c r="AD792" s="15">
        <f>PRODUCT(AA$4:AA791)</f>
        <v>4.6975886465390904E-3</v>
      </c>
      <c r="AE792" s="15">
        <f t="shared" si="985"/>
        <v>3.2059107269063657E-6</v>
      </c>
      <c r="AF792" s="15">
        <f t="shared" si="986"/>
        <v>1.9115665516683905E-4</v>
      </c>
      <c r="AG792" s="15">
        <f t="shared" si="987"/>
        <v>2.2133367089940318E-7</v>
      </c>
      <c r="AH792" s="15">
        <f t="shared" si="988"/>
        <v>6.3073367816430127E-3</v>
      </c>
      <c r="AI792" s="15">
        <f t="shared" si="997"/>
        <v>0.99349830065246325</v>
      </c>
      <c r="AJ792" s="15">
        <f t="shared" si="998"/>
        <v>1.3899742868727755E-5</v>
      </c>
      <c r="AK792" s="15">
        <f t="shared" si="989"/>
        <v>3.0062802398426482E-4</v>
      </c>
      <c r="AL792">
        <f>IF(AL791&gt;0,AL791+1,IF(AND(B792="January",C792&gt;=Personal!$G$28,F792&lt;=100,AL791=0),1,0))</f>
        <v>465</v>
      </c>
      <c r="AM792">
        <f t="shared" si="999"/>
        <v>1</v>
      </c>
    </row>
    <row r="793" spans="1:39" x14ac:dyDescent="0.2">
      <c r="A793">
        <f t="shared" si="990"/>
        <v>789</v>
      </c>
      <c r="B793" t="str">
        <f t="shared" si="1010"/>
        <v>October</v>
      </c>
      <c r="C793">
        <f t="shared" si="982"/>
        <v>2088</v>
      </c>
      <c r="D793">
        <f t="shared" si="1012"/>
        <v>208810</v>
      </c>
      <c r="E793">
        <f t="shared" ref="E793:F793" si="1021">E781+1</f>
        <v>107</v>
      </c>
      <c r="F793">
        <f t="shared" si="1021"/>
        <v>105</v>
      </c>
      <c r="G793" s="11">
        <f>G792*IF($B793="January",(1+IF(C793&gt;Personal!$L$18+1,Calculations!$B$14,Calculations!$B$13)),1)</f>
        <v>7075.074939498867</v>
      </c>
      <c r="H793" s="11">
        <f>IF(AND(Career!$F$15="Yes",$E793=62,$E792=61),G793,H792*IF($B793="January",(1+IF(C793&gt;Personal!$L$18+1,Calculations!$C$14,Calculations!$C$13)),1))</f>
        <v>4551.2322991903884</v>
      </c>
      <c r="I793" s="11">
        <f>H793*(1-'Retiree Assumptions'!$F$8)</f>
        <v>4005.084423287542</v>
      </c>
      <c r="J793" s="11"/>
      <c r="K793">
        <f>IF(OR(AND(L794=0,L793&gt;0,S793=0,S792&gt;0),AND(L793=0,L792&gt;0,S793&gt;0,S792&gt;0),AND(L782=0,L781&gt;0,S781=0),AND(B793="February",C793&gt;=Personal!$G$28,C793&lt;=Personal!$G$28+5,L792&gt;0),AND(B793="February",MOD(C793-Personal!$G$28,5)=0,L792&gt;0)),K792+1,K792)</f>
        <v>10</v>
      </c>
      <c r="L793">
        <f>IF(AND(C793&gt;=Personal!$G$28,MAX(L$5:L792)&lt;$AO$8,OR(S792&gt;0,S793&gt;0)),L792+1,0)</f>
        <v>0</v>
      </c>
      <c r="M793" t="str">
        <f>IF(AND(C793&gt;=Personal!$G$28,MAX(L$5:L792)&lt;$AO$8,OR(S792&gt;0,S793&gt;0)),L792+1,"")</f>
        <v/>
      </c>
      <c r="N793">
        <f t="shared" si="992"/>
        <v>2088</v>
      </c>
      <c r="O793">
        <f t="shared" si="993"/>
        <v>105</v>
      </c>
      <c r="P793" s="11">
        <f t="shared" si="1001"/>
        <v>48061.013079450502</v>
      </c>
      <c r="Q793" s="11">
        <f>$AD793*I793/(Calculations!$C$18^(A793-1+Calculations!$B$1/30))</f>
        <v>1.8426375736835847</v>
      </c>
      <c r="R793" s="11">
        <f>IF(Q793=0,0,SUM(Q793:Q$1071)*I793/Q793)</f>
        <v>69897.216329672374</v>
      </c>
      <c r="S793" s="11">
        <f>IF(S792&gt;0,MAX((S792+I793/2)*(Calculations!$C$18-1)+S792-I793,0),IF(AND(Personal!$G$28=Valuation!C793,Personal!$G$28&gt;Valuation!C792),Personal!$G$26,0))</f>
        <v>0</v>
      </c>
      <c r="T793">
        <f t="shared" si="984"/>
        <v>2</v>
      </c>
      <c r="U793" s="11"/>
      <c r="V793" s="121">
        <f>VLOOKUP(E793,Rates2,5)*VLOOKUP(E793,Mort_Imp_Retirees,C793-'Mort Imp Cume'!$C$4+2)</f>
        <v>7.1514505917392029E-2</v>
      </c>
      <c r="W793" s="15">
        <f t="shared" si="994"/>
        <v>0.92848549408260794</v>
      </c>
      <c r="X793" s="121">
        <f>VLOOKUP(F793,Rates2,6)*VLOOKUP(F793,Mort_Imp_Survivors,C793-'Mort Imp Cume'!$C$4+2)</f>
        <v>3.4611947276038744E-2</v>
      </c>
      <c r="Y793" s="15">
        <f t="shared" si="995"/>
        <v>0.96538805272396122</v>
      </c>
      <c r="Z793" s="121">
        <f>VLOOKUP(F793,Rates2,7)*VLOOKUP(F793,Mort_Imp_Survivors,C793-'Mort Imp Cume'!$C$4+2)</f>
        <v>4.7645634215354365E-2</v>
      </c>
      <c r="AA793" s="15">
        <f t="shared" si="996"/>
        <v>0.95235436578464561</v>
      </c>
      <c r="AB793" s="68">
        <f>PRODUCT(W$4:W792)</f>
        <v>1.8046282302501765E-4</v>
      </c>
      <c r="AC793" s="15">
        <f>PRODUCT(Y$4:Y792)</f>
        <v>1.5923580240996351E-2</v>
      </c>
      <c r="AD793" s="15">
        <f>PRODUCT(AA$4:AA792)</f>
        <v>4.4737690561918869E-3</v>
      </c>
      <c r="AE793" s="15">
        <f t="shared" si="985"/>
        <v>2.8736142429555926E-6</v>
      </c>
      <c r="AF793" s="15">
        <f t="shared" si="986"/>
        <v>1.7758920878206206E-4</v>
      </c>
      <c r="AG793" s="15">
        <f t="shared" si="987"/>
        <v>1.9839217099969703E-7</v>
      </c>
      <c r="AH793" s="15">
        <f t="shared" si="988"/>
        <v>6.0070410541426984E-3</v>
      </c>
      <c r="AI793" s="15">
        <f t="shared" si="997"/>
        <v>0.99381249612283218</v>
      </c>
      <c r="AJ793" s="15">
        <f t="shared" si="998"/>
        <v>1.2905709625091896E-5</v>
      </c>
      <c r="AK793" s="15">
        <f t="shared" si="989"/>
        <v>2.8630874216696854E-4</v>
      </c>
      <c r="AL793">
        <f>IF(AL792&gt;0,AL792+1,IF(AND(B793="January",C793&gt;=Personal!$G$28,F793&lt;=100,AL792=0),1,0))</f>
        <v>466</v>
      </c>
      <c r="AM793">
        <f t="shared" si="999"/>
        <v>1</v>
      </c>
    </row>
    <row r="794" spans="1:39" x14ac:dyDescent="0.2">
      <c r="A794">
        <f t="shared" si="990"/>
        <v>790</v>
      </c>
      <c r="B794" t="str">
        <f t="shared" si="1010"/>
        <v>November</v>
      </c>
      <c r="C794">
        <f t="shared" si="982"/>
        <v>2088</v>
      </c>
      <c r="D794">
        <f t="shared" si="1012"/>
        <v>208811</v>
      </c>
      <c r="E794">
        <f t="shared" ref="E794:F794" si="1022">E782+1</f>
        <v>107</v>
      </c>
      <c r="F794">
        <f t="shared" si="1022"/>
        <v>105</v>
      </c>
      <c r="G794" s="11">
        <f>G793*IF($B794="January",(1+IF(C794&gt;Personal!$L$18+1,Calculations!$B$14,Calculations!$B$13)),1)</f>
        <v>7075.074939498867</v>
      </c>
      <c r="H794" s="11">
        <f>IF(AND(Career!$F$15="Yes",$E794=62,$E793=61),G794,H793*IF($B794="January",(1+IF(C794&gt;Personal!$L$18+1,Calculations!$C$14,Calculations!$C$13)),1))</f>
        <v>4551.2322991903884</v>
      </c>
      <c r="I794" s="11">
        <f>H794*(1-'Retiree Assumptions'!$F$8)</f>
        <v>4005.084423287542</v>
      </c>
      <c r="J794" s="11"/>
      <c r="K794">
        <f>IF(OR(AND(L795=0,L794&gt;0,S794=0,S793&gt;0),AND(L794=0,L793&gt;0,S794&gt;0,S793&gt;0),AND(L783=0,L782&gt;0,S782=0),AND(B794="February",C794&gt;=Personal!$G$28,C794&lt;=Personal!$G$28+5,L793&gt;0),AND(B794="February",MOD(C794-Personal!$G$28,5)=0,L793&gt;0)),K793+1,K793)</f>
        <v>10</v>
      </c>
      <c r="L794">
        <f>IF(AND(C794&gt;=Personal!$G$28,MAX(L$5:L793)&lt;$AO$8,OR(S793&gt;0,S794&gt;0)),L793+1,0)</f>
        <v>0</v>
      </c>
      <c r="M794" t="str">
        <f>IF(AND(C794&gt;=Personal!$G$28,MAX(L$5:L793)&lt;$AO$8,OR(S793&gt;0,S794&gt;0)),L793+1,"")</f>
        <v/>
      </c>
      <c r="N794">
        <f t="shared" si="992"/>
        <v>2088</v>
      </c>
      <c r="O794">
        <f t="shared" si="993"/>
        <v>105</v>
      </c>
      <c r="P794" s="11">
        <f t="shared" si="1001"/>
        <v>48061.013079450502</v>
      </c>
      <c r="Q794" s="11">
        <f>$AD794*I794/(Calculations!$C$18^(A794-1+Calculations!$B$1/30))</f>
        <v>1.7497922062537197</v>
      </c>
      <c r="R794" s="11">
        <f>IF(Q794=0,0,SUM(Q794:Q$1071)*I794/Q794)</f>
        <v>69388.420880424528</v>
      </c>
      <c r="S794" s="11">
        <f>IF(S793&gt;0,MAX((S793+I794/2)*(Calculations!$C$18-1)+S793-I794,0),IF(AND(Personal!$G$28=Valuation!C794,Personal!$G$28&gt;Valuation!C793),Personal!$G$26,0))</f>
        <v>0</v>
      </c>
      <c r="T794">
        <f t="shared" si="984"/>
        <v>2</v>
      </c>
      <c r="U794" s="11"/>
      <c r="V794" s="121">
        <f>VLOOKUP(E794,Rates2,5)*VLOOKUP(E794,Mort_Imp_Retirees,C794-'Mort Imp Cume'!$C$4+2)</f>
        <v>7.1514505917392029E-2</v>
      </c>
      <c r="W794" s="15">
        <f t="shared" si="994"/>
        <v>0.92848549408260794</v>
      </c>
      <c r="X794" s="121">
        <f>VLOOKUP(F794,Rates2,6)*VLOOKUP(F794,Mort_Imp_Survivors,C794-'Mort Imp Cume'!$C$4+2)</f>
        <v>3.4611947276038744E-2</v>
      </c>
      <c r="Y794" s="15">
        <f t="shared" si="995"/>
        <v>0.96538805272396122</v>
      </c>
      <c r="Z794" s="121">
        <f>VLOOKUP(F794,Rates2,7)*VLOOKUP(F794,Mort_Imp_Survivors,C794-'Mort Imp Cume'!$C$4+2)</f>
        <v>4.7645634215354365E-2</v>
      </c>
      <c r="AA794" s="15">
        <f t="shared" si="996"/>
        <v>0.95235436578464561</v>
      </c>
      <c r="AB794" s="68">
        <f>PRODUCT(W$4:W793)</f>
        <v>1.6755711339992574E-4</v>
      </c>
      <c r="AC794" s="15">
        <f>PRODUCT(Y$4:Y793)</f>
        <v>1.5372434121249213E-2</v>
      </c>
      <c r="AD794" s="15">
        <f>PRODUCT(AA$4:AA793)</f>
        <v>4.2606134921765971E-3</v>
      </c>
      <c r="AE794" s="15">
        <f t="shared" si="985"/>
        <v>2.5757606872870423E-6</v>
      </c>
      <c r="AF794" s="15">
        <f t="shared" si="986"/>
        <v>1.6498135271263869E-4</v>
      </c>
      <c r="AG794" s="15">
        <f t="shared" si="987"/>
        <v>1.7782858502293588E-7</v>
      </c>
      <c r="AH794" s="15">
        <f t="shared" si="988"/>
        <v>5.7210301655313978E-3</v>
      </c>
      <c r="AI794" s="15">
        <f t="shared" si="997"/>
        <v>0.99411141272106873</v>
      </c>
      <c r="AJ794" s="15">
        <f t="shared" si="998"/>
        <v>1.1982764177740116E-5</v>
      </c>
      <c r="AK794" s="15">
        <f t="shared" si="989"/>
        <v>2.7267126269502127E-4</v>
      </c>
      <c r="AL794">
        <f>IF(AL793&gt;0,AL793+1,IF(AND(B794="January",C794&gt;=Personal!$G$28,F794&lt;=100,AL793=0),1,0))</f>
        <v>467</v>
      </c>
      <c r="AM794">
        <f t="shared" si="999"/>
        <v>1</v>
      </c>
    </row>
    <row r="795" spans="1:39" x14ac:dyDescent="0.2">
      <c r="A795">
        <f t="shared" si="990"/>
        <v>791</v>
      </c>
      <c r="B795" t="str">
        <f t="shared" si="1010"/>
        <v>December</v>
      </c>
      <c r="C795">
        <f t="shared" si="982"/>
        <v>2088</v>
      </c>
      <c r="D795">
        <f t="shared" si="1012"/>
        <v>208812</v>
      </c>
      <c r="E795">
        <f t="shared" ref="E795:F795" si="1023">E783+1</f>
        <v>107</v>
      </c>
      <c r="F795">
        <f t="shared" si="1023"/>
        <v>105</v>
      </c>
      <c r="G795" s="11">
        <f>G794*IF($B795="January",(1+IF(C795&gt;Personal!$L$18+1,Calculations!$B$14,Calculations!$B$13)),1)</f>
        <v>7075.074939498867</v>
      </c>
      <c r="H795" s="11">
        <f>IF(AND(Career!$F$15="Yes",$E795=62,$E794=61),G795,H794*IF($B795="January",(1+IF(C795&gt;Personal!$L$18+1,Calculations!$C$14,Calculations!$C$13)),1))</f>
        <v>4551.2322991903884</v>
      </c>
      <c r="I795" s="11">
        <f>H795*(1-'Retiree Assumptions'!$F$8)</f>
        <v>4005.084423287542</v>
      </c>
      <c r="J795" s="11"/>
      <c r="K795">
        <f>IF(OR(AND(L796=0,L795&gt;0,S795=0,S794&gt;0),AND(L795=0,L794&gt;0,S795&gt;0,S794&gt;0),AND(L784=0,L783&gt;0,S783=0),AND(B795="February",C795&gt;=Personal!$G$28,C795&lt;=Personal!$G$28+5,L794&gt;0),AND(B795="February",MOD(C795-Personal!$G$28,5)=0,L794&gt;0)),K794+1,K794)</f>
        <v>10</v>
      </c>
      <c r="L795">
        <f>IF(AND(C795&gt;=Personal!$G$28,MAX(L$5:L794)&lt;$AO$8,OR(S794&gt;0,S795&gt;0)),L794+1,0)</f>
        <v>0</v>
      </c>
      <c r="M795" t="str">
        <f>IF(AND(C795&gt;=Personal!$G$28,MAX(L$5:L794)&lt;$AO$8,OR(S794&gt;0,S795&gt;0)),L794+1,"")</f>
        <v/>
      </c>
      <c r="N795">
        <f t="shared" si="992"/>
        <v>2088</v>
      </c>
      <c r="O795">
        <f t="shared" si="993"/>
        <v>105</v>
      </c>
      <c r="P795" s="11">
        <f t="shared" si="1001"/>
        <v>48061.013079450502</v>
      </c>
      <c r="Q795" s="11">
        <f>$AD795*I795/(Calculations!$C$18^(A795-1+Calculations!$B$1/30))</f>
        <v>1.6616250579030161</v>
      </c>
      <c r="R795" s="11">
        <f>IF(Q795=0,0,SUM(Q795:Q$1071)*I795/Q795)</f>
        <v>68852.628339600182</v>
      </c>
      <c r="S795" s="11">
        <f>IF(S794&gt;0,MAX((S794+I795/2)*(Calculations!$C$18-1)+S794-I795,0),IF(AND(Personal!$G$28=Valuation!C795,Personal!$G$28&gt;Valuation!C794),Personal!$G$26,0))</f>
        <v>0</v>
      </c>
      <c r="T795">
        <f t="shared" si="984"/>
        <v>2</v>
      </c>
      <c r="U795" s="11"/>
      <c r="V795" s="121">
        <f>VLOOKUP(E795,Rates2,5)*VLOOKUP(E795,Mort_Imp_Retirees,C795-'Mort Imp Cume'!$C$4+2)</f>
        <v>7.1514505917392029E-2</v>
      </c>
      <c r="W795" s="15">
        <f t="shared" si="994"/>
        <v>0.92848549408260794</v>
      </c>
      <c r="X795" s="121">
        <f>VLOOKUP(F795,Rates2,6)*VLOOKUP(F795,Mort_Imp_Survivors,C795-'Mort Imp Cume'!$C$4+2)</f>
        <v>3.4611947276038744E-2</v>
      </c>
      <c r="Y795" s="15">
        <f t="shared" si="995"/>
        <v>0.96538805272396122</v>
      </c>
      <c r="Z795" s="121">
        <f>VLOOKUP(F795,Rates2,7)*VLOOKUP(F795,Mort_Imp_Survivors,C795-'Mort Imp Cume'!$C$4+2)</f>
        <v>4.7645634215354365E-2</v>
      </c>
      <c r="AA795" s="15">
        <f t="shared" si="996"/>
        <v>0.95235436578464561</v>
      </c>
      <c r="AB795" s="68">
        <f>PRODUCT(W$4:W794)</f>
        <v>1.5557434922218563E-4</v>
      </c>
      <c r="AC795" s="15">
        <f>PRODUCT(Y$4:Y794)</f>
        <v>1.4840364241940155E-2</v>
      </c>
      <c r="AD795" s="15">
        <f>PRODUCT(AA$4:AA794)</f>
        <v>4.0576138601953471E-3</v>
      </c>
      <c r="AE795" s="15">
        <f t="shared" si="985"/>
        <v>2.3087800091600338E-6</v>
      </c>
      <c r="AF795" s="15">
        <f t="shared" si="986"/>
        <v>1.5326556921302559E-4</v>
      </c>
      <c r="AG795" s="15">
        <f t="shared" si="987"/>
        <v>1.5939643934491662E-7</v>
      </c>
      <c r="AH795" s="15">
        <f t="shared" si="988"/>
        <v>5.4486258835145032E-3</v>
      </c>
      <c r="AI795" s="15">
        <f t="shared" si="997"/>
        <v>0.99439579976726333</v>
      </c>
      <c r="AJ795" s="15">
        <f t="shared" si="998"/>
        <v>1.1125822718044408E-5</v>
      </c>
      <c r="AK795" s="15">
        <f t="shared" si="989"/>
        <v>2.5968314719419306E-4</v>
      </c>
      <c r="AL795">
        <f>IF(AL794&gt;0,AL794+1,IF(AND(B795="January",C795&gt;=Personal!$G$28,F795&lt;=100,AL794=0),1,0))</f>
        <v>468</v>
      </c>
      <c r="AM795">
        <f t="shared" si="999"/>
        <v>1</v>
      </c>
    </row>
    <row r="796" spans="1:39" x14ac:dyDescent="0.2">
      <c r="A796">
        <f t="shared" si="990"/>
        <v>792</v>
      </c>
      <c r="B796" t="str">
        <f t="shared" si="1010"/>
        <v>January</v>
      </c>
      <c r="C796">
        <f t="shared" si="982"/>
        <v>2089</v>
      </c>
      <c r="D796">
        <f t="shared" si="1012"/>
        <v>208901</v>
      </c>
      <c r="E796">
        <f t="shared" ref="E796:F796" si="1024">E784+1</f>
        <v>108</v>
      </c>
      <c r="F796">
        <f t="shared" si="1024"/>
        <v>106</v>
      </c>
      <c r="G796" s="11">
        <f>G795*IF($B796="January",(1+IF(C796&gt;Personal!$L$18+1,Calculations!$B$14,Calculations!$B$13)),1)</f>
        <v>7251.9518129863382</v>
      </c>
      <c r="H796" s="11">
        <f>IF(AND(Career!$F$15="Yes",$E796=62,$E795=61),G796,H795*IF($B796="January",(1+IF(C796&gt;Personal!$L$18+1,Calculations!$C$14,Calculations!$C$13)),1))</f>
        <v>4619.5007836782434</v>
      </c>
      <c r="I796" s="11">
        <f>H796*(1-'Retiree Assumptions'!$F$8)</f>
        <v>4065.1606896368544</v>
      </c>
      <c r="J796" s="11"/>
      <c r="K796">
        <f>IF(OR(AND(L797=0,L796&gt;0,S796=0,S795&gt;0),AND(L796=0,L795&gt;0,S796&gt;0,S795&gt;0),AND(L785=0,L784&gt;0,S784=0),AND(B796="February",C796&gt;=Personal!$G$28,C796&lt;=Personal!$G$28+5,L795&gt;0),AND(B796="February",MOD(C796-Personal!$G$28,5)=0,L795&gt;0)),K795+1,K795)</f>
        <v>10</v>
      </c>
      <c r="L796">
        <f>IF(AND(C796&gt;=Personal!$G$28,MAX(L$5:L795)&lt;$AO$8,OR(S795&gt;0,S796&gt;0)),L795+1,0)</f>
        <v>0</v>
      </c>
      <c r="M796" t="str">
        <f>IF(AND(C796&gt;=Personal!$G$28,MAX(L$5:L795)&lt;$AO$8,OR(S795&gt;0,S796&gt;0)),L795+1,"")</f>
        <v/>
      </c>
      <c r="N796">
        <f t="shared" si="992"/>
        <v>2089</v>
      </c>
      <c r="O796">
        <f t="shared" si="993"/>
        <v>106</v>
      </c>
      <c r="P796" s="11">
        <f t="shared" si="1001"/>
        <v>48781.928275642254</v>
      </c>
      <c r="Q796" s="11">
        <f>$AD796*I796/(Calculations!$C$18^(A796-1+Calculations!$B$1/30))</f>
        <v>1.6015689123149628</v>
      </c>
      <c r="R796" s="11">
        <f>IF(Q796=0,0,SUM(Q796:Q$1071)*I796/Q796)</f>
        <v>68288.406220028584</v>
      </c>
      <c r="S796" s="11">
        <f>IF(S795&gt;0,MAX((S795+I796/2)*(Calculations!$C$18-1)+S795-I796,0),IF(AND(Personal!$G$28=Valuation!C796,Personal!$G$28&gt;Valuation!C795),Personal!$G$26,0))</f>
        <v>0</v>
      </c>
      <c r="T796">
        <f t="shared" si="984"/>
        <v>2</v>
      </c>
      <c r="U796" s="11"/>
      <c r="V796" s="121">
        <f>VLOOKUP(E796,Rates2,5)*VLOOKUP(E796,Mort_Imp_Retirees,C796-'Mort Imp Cume'!$C$4+2)</f>
        <v>8.1199087815368359E-2</v>
      </c>
      <c r="W796" s="15">
        <f t="shared" si="994"/>
        <v>0.91880091218463167</v>
      </c>
      <c r="X796" s="121">
        <f>VLOOKUP(F796,Rates2,6)*VLOOKUP(F796,Mort_Imp_Survivors,C796-'Mort Imp Cume'!$C$4+2)</f>
        <v>3.7189533955222322E-2</v>
      </c>
      <c r="Y796" s="15">
        <f t="shared" si="995"/>
        <v>0.96281046604477771</v>
      </c>
      <c r="Z796" s="121">
        <f>VLOOKUP(F796,Rates2,7)*VLOOKUP(F796,Mort_Imp_Survivors,C796-'Mort Imp Cume'!$C$4+2)</f>
        <v>5.1545433621738961E-2</v>
      </c>
      <c r="AA796" s="15">
        <f t="shared" si="996"/>
        <v>0.94845456637826109</v>
      </c>
      <c r="AB796" s="68">
        <f>PRODUCT(W$4:W795)</f>
        <v>1.4444852650414121E-4</v>
      </c>
      <c r="AC796" s="15">
        <f>PRODUCT(Y$4:Y795)</f>
        <v>1.4326710337240912E-2</v>
      </c>
      <c r="AD796" s="15">
        <f>PRODUCT(AA$4:AA795)</f>
        <v>3.8642862744253273E-3</v>
      </c>
      <c r="AE796" s="15">
        <f t="shared" si="985"/>
        <v>2.0694721978660976E-6</v>
      </c>
      <c r="AF796" s="15">
        <f t="shared" si="986"/>
        <v>1.4237905430627512E-4</v>
      </c>
      <c r="AG796" s="15">
        <f t="shared" si="987"/>
        <v>1.6178995315655009E-7</v>
      </c>
      <c r="AH796" s="15">
        <f t="shared" si="988"/>
        <v>5.1891820441316043E-3</v>
      </c>
      <c r="AI796" s="15">
        <f t="shared" si="997"/>
        <v>0.99466636942936426</v>
      </c>
      <c r="AJ796" s="15">
        <f t="shared" si="998"/>
        <v>1.1729088588410325E-5</v>
      </c>
      <c r="AK796" s="15">
        <f t="shared" si="989"/>
        <v>2.675556013134772E-4</v>
      </c>
      <c r="AL796">
        <f>IF(AL795&gt;0,AL795+1,IF(AND(B796="January",C796&gt;=Personal!$G$28,F796&lt;=100,AL795=0),1,0))</f>
        <v>469</v>
      </c>
      <c r="AM796">
        <f t="shared" si="999"/>
        <v>1</v>
      </c>
    </row>
    <row r="797" spans="1:39" x14ac:dyDescent="0.2">
      <c r="A797">
        <f t="shared" si="990"/>
        <v>793</v>
      </c>
      <c r="B797" t="str">
        <f t="shared" si="1010"/>
        <v>February</v>
      </c>
      <c r="C797">
        <f t="shared" si="982"/>
        <v>2089</v>
      </c>
      <c r="D797">
        <f t="shared" si="1012"/>
        <v>208902</v>
      </c>
      <c r="E797">
        <f t="shared" ref="E797:F797" si="1025">E785+1</f>
        <v>108</v>
      </c>
      <c r="F797">
        <f t="shared" si="1025"/>
        <v>106</v>
      </c>
      <c r="G797" s="11">
        <f>G796*IF($B797="January",(1+IF(C797&gt;Personal!$L$18+1,Calculations!$B$14,Calculations!$B$13)),1)</f>
        <v>7251.9518129863382</v>
      </c>
      <c r="H797" s="11">
        <f>IF(AND(Career!$F$15="Yes",$E797=62,$E796=61),G797,H796*IF($B797="January",(1+IF(C797&gt;Personal!$L$18+1,Calculations!$C$14,Calculations!$C$13)),1))</f>
        <v>4619.5007836782434</v>
      </c>
      <c r="I797" s="11">
        <f>H797*(1-'Retiree Assumptions'!$F$8)</f>
        <v>4065.1606896368544</v>
      </c>
      <c r="J797" s="11"/>
      <c r="K797">
        <f>IF(OR(AND(L798=0,L797&gt;0,S797=0,S796&gt;0),AND(L797=0,L796&gt;0,S797&gt;0,S796&gt;0),AND(L786=0,L785&gt;0,S785=0),AND(B797="February",C797&gt;=Personal!$G$28,C797&lt;=Personal!$G$28+5,L796&gt;0),AND(B797="February",MOD(C797-Personal!$G$28,5)=0,L796&gt;0)),K796+1,K796)</f>
        <v>10</v>
      </c>
      <c r="L797">
        <f>IF(AND(C797&gt;=Personal!$G$28,MAX(L$5:L796)&lt;$AO$8,OR(S796&gt;0,S797&gt;0)),L796+1,0)</f>
        <v>0</v>
      </c>
      <c r="M797" t="str">
        <f>IF(AND(C797&gt;=Personal!$G$28,MAX(L$5:L796)&lt;$AO$8,OR(S796&gt;0,S797&gt;0)),L796+1,"")</f>
        <v/>
      </c>
      <c r="N797">
        <f t="shared" si="992"/>
        <v>2089</v>
      </c>
      <c r="O797">
        <f t="shared" si="993"/>
        <v>106</v>
      </c>
      <c r="P797" s="11">
        <f t="shared" si="1001"/>
        <v>48781.928275642254</v>
      </c>
      <c r="Q797" s="11">
        <f>$AD797*I797/(Calculations!$C$18^(A797-1+Calculations!$B$1/30))</f>
        <v>1.5146425047930294</v>
      </c>
      <c r="R797" s="11">
        <f>IF(Q797=0,0,SUM(Q797:Q$1071)*I797/Q797)</f>
        <v>67909.063137972233</v>
      </c>
      <c r="S797" s="11">
        <f>IF(S796&gt;0,MAX((S796+I797/2)*(Calculations!$C$18-1)+S796-I797,0),IF(AND(Personal!$G$28=Valuation!C797,Personal!$G$28&gt;Valuation!C796),Personal!$G$26,0))</f>
        <v>0</v>
      </c>
      <c r="T797">
        <f t="shared" si="984"/>
        <v>2</v>
      </c>
      <c r="U797" s="11"/>
      <c r="V797" s="121">
        <f>VLOOKUP(E797,Rates2,5)*VLOOKUP(E797,Mort_Imp_Retirees,C797-'Mort Imp Cume'!$C$4+2)</f>
        <v>8.1199087815368359E-2</v>
      </c>
      <c r="W797" s="15">
        <f t="shared" si="994"/>
        <v>0.91880091218463167</v>
      </c>
      <c r="X797" s="121">
        <f>VLOOKUP(F797,Rates2,6)*VLOOKUP(F797,Mort_Imp_Survivors,C797-'Mort Imp Cume'!$C$4+2)</f>
        <v>3.7189533955222322E-2</v>
      </c>
      <c r="Y797" s="15">
        <f t="shared" si="995"/>
        <v>0.96281046604477771</v>
      </c>
      <c r="Z797" s="121">
        <f>VLOOKUP(F797,Rates2,7)*VLOOKUP(F797,Mort_Imp_Survivors,C797-'Mort Imp Cume'!$C$4+2)</f>
        <v>5.1545433621738961E-2</v>
      </c>
      <c r="AA797" s="15">
        <f t="shared" si="996"/>
        <v>0.94845456637826109</v>
      </c>
      <c r="AB797" s="68">
        <f>PRODUCT(W$4:W796)</f>
        <v>1.3271943791573089E-4</v>
      </c>
      <c r="AC797" s="15">
        <f>PRODUCT(Y$4:Y796)</f>
        <v>1.3793906656687456E-2</v>
      </c>
      <c r="AD797" s="15">
        <f>PRODUCT(AA$4:AA796)</f>
        <v>3.6650999627715398E-3</v>
      </c>
      <c r="AE797" s="15">
        <f t="shared" si="985"/>
        <v>1.8307195381376179E-6</v>
      </c>
      <c r="AF797" s="15">
        <f t="shared" si="986"/>
        <v>1.3088871837759326E-4</v>
      </c>
      <c r="AG797" s="15">
        <f t="shared" si="987"/>
        <v>1.431244298055706E-7</v>
      </c>
      <c r="AH797" s="15">
        <f t="shared" si="988"/>
        <v>4.9218651954778562E-3</v>
      </c>
      <c r="AI797" s="15">
        <f t="shared" si="997"/>
        <v>0.9949454153666063</v>
      </c>
      <c r="AJ797" s="15">
        <f t="shared" si="998"/>
        <v>1.0776697294125762E-5</v>
      </c>
      <c r="AK797" s="15">
        <f t="shared" si="989"/>
        <v>2.5376775933507714E-4</v>
      </c>
      <c r="AL797">
        <f>IF(AL796&gt;0,AL796+1,IF(AND(B797="January",C797&gt;=Personal!$G$28,F797&lt;=100,AL796=0),1,0))</f>
        <v>470</v>
      </c>
      <c r="AM797">
        <f t="shared" si="999"/>
        <v>1</v>
      </c>
    </row>
    <row r="798" spans="1:39" x14ac:dyDescent="0.2">
      <c r="A798">
        <f t="shared" si="990"/>
        <v>794</v>
      </c>
      <c r="B798" t="str">
        <f t="shared" si="1010"/>
        <v>March</v>
      </c>
      <c r="C798">
        <f t="shared" si="982"/>
        <v>2089</v>
      </c>
      <c r="D798">
        <f t="shared" si="1012"/>
        <v>208903</v>
      </c>
      <c r="E798">
        <f t="shared" ref="E798:F798" si="1026">E786+1</f>
        <v>108</v>
      </c>
      <c r="F798">
        <f t="shared" si="1026"/>
        <v>106</v>
      </c>
      <c r="G798" s="11">
        <f>G797*IF($B798="January",(1+IF(C798&gt;Personal!$L$18+1,Calculations!$B$14,Calculations!$B$13)),1)</f>
        <v>7251.9518129863382</v>
      </c>
      <c r="H798" s="11">
        <f>IF(AND(Career!$F$15="Yes",$E798=62,$E797=61),G798,H797*IF($B798="January",(1+IF(C798&gt;Personal!$L$18+1,Calculations!$C$14,Calculations!$C$13)),1))</f>
        <v>4619.5007836782434</v>
      </c>
      <c r="I798" s="11">
        <f>H798*(1-'Retiree Assumptions'!$F$8)</f>
        <v>4065.1606896368544</v>
      </c>
      <c r="J798" s="11"/>
      <c r="K798">
        <f>IF(OR(AND(L799=0,L798&gt;0,S798=0,S797&gt;0),AND(L798=0,L797&gt;0,S798&gt;0,S797&gt;0),AND(L787=0,L786&gt;0,S786=0),AND(B798="February",C798&gt;=Personal!$G$28,C798&lt;=Personal!$G$28+5,L797&gt;0),AND(B798="February",MOD(C798-Personal!$G$28,5)=0,L797&gt;0)),K797+1,K797)</f>
        <v>10</v>
      </c>
      <c r="L798">
        <f>IF(AND(C798&gt;=Personal!$G$28,MAX(L$5:L797)&lt;$AO$8,OR(S797&gt;0,S798&gt;0)),L797+1,0)</f>
        <v>0</v>
      </c>
      <c r="M798" t="str">
        <f>IF(AND(C798&gt;=Personal!$G$28,MAX(L$5:L797)&lt;$AO$8,OR(S797&gt;0,S798&gt;0)),L797+1,"")</f>
        <v/>
      </c>
      <c r="N798">
        <f t="shared" si="992"/>
        <v>2089</v>
      </c>
      <c r="O798">
        <f t="shared" si="993"/>
        <v>106</v>
      </c>
      <c r="P798" s="11">
        <f t="shared" si="1001"/>
        <v>48781.928275642254</v>
      </c>
      <c r="Q798" s="11">
        <f>$AD798*I798/(Calculations!$C$18^(A798-1+Calculations!$B$1/30))</f>
        <v>1.4324340961449296</v>
      </c>
      <c r="R798" s="11">
        <f>IF(Q798=0,0,SUM(Q798:Q$1071)*I798/Q798)</f>
        <v>67507.949287409749</v>
      </c>
      <c r="S798" s="11">
        <f>IF(S797&gt;0,MAX((S797+I798/2)*(Calculations!$C$18-1)+S797-I798,0),IF(AND(Personal!$G$28=Valuation!C798,Personal!$G$28&gt;Valuation!C797),Personal!$G$26,0))</f>
        <v>0</v>
      </c>
      <c r="T798">
        <f t="shared" si="984"/>
        <v>2</v>
      </c>
      <c r="U798" s="11"/>
      <c r="V798" s="121">
        <f>VLOOKUP(E798,Rates2,5)*VLOOKUP(E798,Mort_Imp_Retirees,C798-'Mort Imp Cume'!$C$4+2)</f>
        <v>8.1199087815368359E-2</v>
      </c>
      <c r="W798" s="15">
        <f t="shared" si="994"/>
        <v>0.91880091218463167</v>
      </c>
      <c r="X798" s="121">
        <f>VLOOKUP(F798,Rates2,6)*VLOOKUP(F798,Mort_Imp_Survivors,C798-'Mort Imp Cume'!$C$4+2)</f>
        <v>3.7189533955222322E-2</v>
      </c>
      <c r="Y798" s="15">
        <f t="shared" si="995"/>
        <v>0.96281046604477771</v>
      </c>
      <c r="Z798" s="121">
        <f>VLOOKUP(F798,Rates2,7)*VLOOKUP(F798,Mort_Imp_Survivors,C798-'Mort Imp Cume'!$C$4+2)</f>
        <v>5.1545433621738961E-2</v>
      </c>
      <c r="AA798" s="15">
        <f t="shared" si="996"/>
        <v>0.94845456637826109</v>
      </c>
      <c r="AB798" s="68">
        <f>PRODUCT(W$4:W797)</f>
        <v>1.2194274062160513E-4</v>
      </c>
      <c r="AC798" s="15">
        <f>PRODUCT(Y$4:Y797)</f>
        <v>1.3280917696703412E-2</v>
      </c>
      <c r="AD798" s="15">
        <f>PRODUCT(AA$4:AA797)</f>
        <v>3.4761807959234618E-3</v>
      </c>
      <c r="AE798" s="15">
        <f t="shared" si="985"/>
        <v>1.6195115019059896E-6</v>
      </c>
      <c r="AF798" s="15">
        <f t="shared" si="986"/>
        <v>1.2032322911969914E-4</v>
      </c>
      <c r="AG798" s="15">
        <f t="shared" si="987"/>
        <v>1.2661232670825077E-7</v>
      </c>
      <c r="AH798" s="15">
        <f t="shared" si="988"/>
        <v>4.6683086441790108E-3</v>
      </c>
      <c r="AI798" s="15">
        <f t="shared" si="997"/>
        <v>0.9952097486151994</v>
      </c>
      <c r="AJ798" s="15">
        <f t="shared" si="998"/>
        <v>9.9016393041804024E-6</v>
      </c>
      <c r="AK798" s="15">
        <f t="shared" si="989"/>
        <v>2.4069022222231043E-4</v>
      </c>
      <c r="AL798">
        <f>IF(AL797&gt;0,AL797+1,IF(AND(B798="January",C798&gt;=Personal!$G$28,F798&lt;=100,AL797=0),1,0))</f>
        <v>471</v>
      </c>
      <c r="AM798">
        <f t="shared" si="999"/>
        <v>1</v>
      </c>
    </row>
    <row r="799" spans="1:39" x14ac:dyDescent="0.2">
      <c r="A799">
        <f t="shared" si="990"/>
        <v>795</v>
      </c>
      <c r="B799" t="str">
        <f t="shared" si="1010"/>
        <v>April</v>
      </c>
      <c r="C799">
        <f t="shared" si="982"/>
        <v>2089</v>
      </c>
      <c r="D799">
        <f t="shared" si="1012"/>
        <v>208904</v>
      </c>
      <c r="E799">
        <f t="shared" ref="E799:F799" si="1027">E787+1</f>
        <v>108</v>
      </c>
      <c r="F799">
        <f t="shared" si="1027"/>
        <v>106</v>
      </c>
      <c r="G799" s="11">
        <f>G798*IF($B799="January",(1+IF(C799&gt;Personal!$L$18+1,Calculations!$B$14,Calculations!$B$13)),1)</f>
        <v>7251.9518129863382</v>
      </c>
      <c r="H799" s="11">
        <f>IF(AND(Career!$F$15="Yes",$E799=62,$E798=61),G799,H798*IF($B799="January",(1+IF(C799&gt;Personal!$L$18+1,Calculations!$C$14,Calculations!$C$13)),1))</f>
        <v>4619.5007836782434</v>
      </c>
      <c r="I799" s="11">
        <f>H799*(1-'Retiree Assumptions'!$F$8)</f>
        <v>4065.1606896368544</v>
      </c>
      <c r="J799" s="11"/>
      <c r="K799">
        <f>IF(OR(AND(L800=0,L799&gt;0,S799=0,S798&gt;0),AND(L799=0,L798&gt;0,S799&gt;0,S798&gt;0),AND(L788=0,L787&gt;0,S787=0),AND(B799="February",C799&gt;=Personal!$G$28,C799&lt;=Personal!$G$28+5,L798&gt;0),AND(B799="February",MOD(C799-Personal!$G$28,5)=0,L798&gt;0)),K798+1,K798)</f>
        <v>10</v>
      </c>
      <c r="L799">
        <f>IF(AND(C799&gt;=Personal!$G$28,MAX(L$5:L798)&lt;$AO$8,OR(S798&gt;0,S799&gt;0)),L798+1,0)</f>
        <v>0</v>
      </c>
      <c r="M799" t="str">
        <f>IF(AND(C799&gt;=Personal!$G$28,MAX(L$5:L798)&lt;$AO$8,OR(S798&gt;0,S799&gt;0)),L798+1,"")</f>
        <v/>
      </c>
      <c r="N799">
        <f t="shared" si="992"/>
        <v>2089</v>
      </c>
      <c r="O799">
        <f t="shared" si="993"/>
        <v>106</v>
      </c>
      <c r="P799" s="11">
        <f t="shared" si="1001"/>
        <v>48781.928275642254</v>
      </c>
      <c r="Q799" s="11">
        <f>$AD799*I799/(Calculations!$C$18^(A799-1+Calculations!$B$1/30))</f>
        <v>1.3546876132853027</v>
      </c>
      <c r="R799" s="11">
        <f>IF(Q799=0,0,SUM(Q799:Q$1071)*I799/Q799)</f>
        <v>67083.815228496853</v>
      </c>
      <c r="S799" s="11">
        <f>IF(S798&gt;0,MAX((S798+I799/2)*(Calculations!$C$18-1)+S798-I799,0),IF(AND(Personal!$G$28=Valuation!C799,Personal!$G$28&gt;Valuation!C798),Personal!$G$26,0))</f>
        <v>0</v>
      </c>
      <c r="T799">
        <f t="shared" si="984"/>
        <v>2</v>
      </c>
      <c r="U799" s="11"/>
      <c r="V799" s="121">
        <f>VLOOKUP(E799,Rates2,5)*VLOOKUP(E799,Mort_Imp_Retirees,C799-'Mort Imp Cume'!$C$4+2)</f>
        <v>8.1199087815368359E-2</v>
      </c>
      <c r="W799" s="15">
        <f t="shared" si="994"/>
        <v>0.91880091218463167</v>
      </c>
      <c r="X799" s="121">
        <f>VLOOKUP(F799,Rates2,6)*VLOOKUP(F799,Mort_Imp_Survivors,C799-'Mort Imp Cume'!$C$4+2)</f>
        <v>3.7189533955222322E-2</v>
      </c>
      <c r="Y799" s="15">
        <f t="shared" si="995"/>
        <v>0.96281046604477771</v>
      </c>
      <c r="Z799" s="121">
        <f>VLOOKUP(F799,Rates2,7)*VLOOKUP(F799,Mort_Imp_Survivors,C799-'Mort Imp Cume'!$C$4+2)</f>
        <v>5.1545433621738961E-2</v>
      </c>
      <c r="AA799" s="15">
        <f t="shared" si="996"/>
        <v>0.94845456637826109</v>
      </c>
      <c r="AB799" s="68">
        <f>PRODUCT(W$4:W798)</f>
        <v>1.1204110131742474E-4</v>
      </c>
      <c r="AC799" s="15">
        <f>PRODUCT(Y$4:Y798)</f>
        <v>1.2787006557065347E-2</v>
      </c>
      <c r="AD799" s="15">
        <f>PRODUCT(AA$4:AA798)</f>
        <v>3.2969995494500255E-3</v>
      </c>
      <c r="AE799" s="15">
        <f t="shared" si="985"/>
        <v>1.432670297206733E-6</v>
      </c>
      <c r="AF799" s="15">
        <f t="shared" si="986"/>
        <v>1.1060843102021801E-4</v>
      </c>
      <c r="AG799" s="15">
        <f t="shared" si="987"/>
        <v>1.1200520621290114E-7</v>
      </c>
      <c r="AH799" s="15">
        <f t="shared" si="988"/>
        <v>4.4278052631613997E-3</v>
      </c>
      <c r="AI799" s="15">
        <f t="shared" si="997"/>
        <v>0.99546015363552121</v>
      </c>
      <c r="AJ799" s="15">
        <f t="shared" si="998"/>
        <v>9.0976352248041551E-6</v>
      </c>
      <c r="AK799" s="15">
        <f t="shared" si="989"/>
        <v>2.2828642262293693E-4</v>
      </c>
      <c r="AL799">
        <f>IF(AL798&gt;0,AL798+1,IF(AND(B799="January",C799&gt;=Personal!$G$28,F799&lt;=100,AL798=0),1,0))</f>
        <v>472</v>
      </c>
      <c r="AM799">
        <f t="shared" si="999"/>
        <v>1</v>
      </c>
    </row>
    <row r="800" spans="1:39" x14ac:dyDescent="0.2">
      <c r="A800">
        <f t="shared" si="990"/>
        <v>796</v>
      </c>
      <c r="B800" t="str">
        <f t="shared" si="1010"/>
        <v>May</v>
      </c>
      <c r="C800">
        <f t="shared" si="982"/>
        <v>2089</v>
      </c>
      <c r="D800">
        <f t="shared" si="1012"/>
        <v>208905</v>
      </c>
      <c r="E800">
        <f t="shared" ref="E800:F800" si="1028">E788+1</f>
        <v>108</v>
      </c>
      <c r="F800">
        <f t="shared" si="1028"/>
        <v>106</v>
      </c>
      <c r="G800" s="11">
        <f>G799*IF($B800="January",(1+IF(C800&gt;Personal!$L$18+1,Calculations!$B$14,Calculations!$B$13)),1)</f>
        <v>7251.9518129863382</v>
      </c>
      <c r="H800" s="11">
        <f>IF(AND(Career!$F$15="Yes",$E800=62,$E799=61),G800,H799*IF($B800="January",(1+IF(C800&gt;Personal!$L$18+1,Calculations!$C$14,Calculations!$C$13)),1))</f>
        <v>4619.5007836782434</v>
      </c>
      <c r="I800" s="11">
        <f>H800*(1-'Retiree Assumptions'!$F$8)</f>
        <v>4065.1606896368544</v>
      </c>
      <c r="J800" s="11"/>
      <c r="K800">
        <f>IF(OR(AND(L801=0,L800&gt;0,S800=0,S799&gt;0),AND(L800=0,L799&gt;0,S800&gt;0,S799&gt;0),AND(L789=0,L788&gt;0,S788=0),AND(B800="February",C800&gt;=Personal!$G$28,C800&lt;=Personal!$G$28+5,L799&gt;0),AND(B800="February",MOD(C800-Personal!$G$28,5)=0,L799&gt;0)),K799+1,K799)</f>
        <v>10</v>
      </c>
      <c r="L800">
        <f>IF(AND(C800&gt;=Personal!$G$28,MAX(L$5:L799)&lt;$AO$8,OR(S799&gt;0,S800&gt;0)),L799+1,0)</f>
        <v>0</v>
      </c>
      <c r="M800" t="str">
        <f>IF(AND(C800&gt;=Personal!$G$28,MAX(L$5:L799)&lt;$AO$8,OR(S799&gt;0,S800&gt;0)),L799+1,"")</f>
        <v/>
      </c>
      <c r="N800">
        <f t="shared" si="992"/>
        <v>2089</v>
      </c>
      <c r="O800">
        <f t="shared" si="993"/>
        <v>106</v>
      </c>
      <c r="P800" s="11">
        <f t="shared" si="1001"/>
        <v>48781.928275642254</v>
      </c>
      <c r="Q800" s="11">
        <f>$AD800*I800/(Calculations!$C$18^(A800-1+Calculations!$B$1/30))</f>
        <v>1.2811608816961251</v>
      </c>
      <c r="R800" s="11">
        <f>IF(Q800=0,0,SUM(Q800:Q$1071)*I800/Q800)</f>
        <v>66635.339815150612</v>
      </c>
      <c r="S800" s="11">
        <f>IF(S799&gt;0,MAX((S799+I800/2)*(Calculations!$C$18-1)+S799-I800,0),IF(AND(Personal!$G$28=Valuation!C800,Personal!$G$28&gt;Valuation!C799),Personal!$G$26,0))</f>
        <v>0</v>
      </c>
      <c r="T800">
        <f t="shared" si="984"/>
        <v>2</v>
      </c>
      <c r="U800" s="11"/>
      <c r="V800" s="121">
        <f>VLOOKUP(E800,Rates2,5)*VLOOKUP(E800,Mort_Imp_Retirees,C800-'Mort Imp Cume'!$C$4+2)</f>
        <v>8.1199087815368359E-2</v>
      </c>
      <c r="W800" s="15">
        <f t="shared" si="994"/>
        <v>0.91880091218463167</v>
      </c>
      <c r="X800" s="121">
        <f>VLOOKUP(F800,Rates2,6)*VLOOKUP(F800,Mort_Imp_Survivors,C800-'Mort Imp Cume'!$C$4+2)</f>
        <v>3.7189533955222322E-2</v>
      </c>
      <c r="Y800" s="15">
        <f t="shared" si="995"/>
        <v>0.96281046604477771</v>
      </c>
      <c r="Z800" s="121">
        <f>VLOOKUP(F800,Rates2,7)*VLOOKUP(F800,Mort_Imp_Survivors,C800-'Mort Imp Cume'!$C$4+2)</f>
        <v>5.1545433621738961E-2</v>
      </c>
      <c r="AA800" s="15">
        <f t="shared" si="996"/>
        <v>0.94845456637826109</v>
      </c>
      <c r="AB800" s="68">
        <f>PRODUCT(W$4:W799)</f>
        <v>1.0294346609262059E-4</v>
      </c>
      <c r="AC800" s="15">
        <f>PRODUCT(Y$4:Y799)</f>
        <v>1.2311463742525714E-2</v>
      </c>
      <c r="AD800" s="15">
        <f>PRODUCT(AA$4:AA799)</f>
        <v>3.127054278022946E-3</v>
      </c>
      <c r="AE800" s="15">
        <f t="shared" si="985"/>
        <v>1.2673847503292236E-6</v>
      </c>
      <c r="AF800" s="15">
        <f t="shared" si="986"/>
        <v>1.0167608134229136E-4</v>
      </c>
      <c r="AG800" s="15">
        <f t="shared" si="987"/>
        <v>9.9083292637864409E-8</v>
      </c>
      <c r="AH800" s="15">
        <f t="shared" si="988"/>
        <v>4.1996841260853405E-3</v>
      </c>
      <c r="AI800" s="15">
        <f t="shared" si="997"/>
        <v>0.99569737240782208</v>
      </c>
      <c r="AJ800" s="15">
        <f t="shared" si="998"/>
        <v>8.3589155432730935E-6</v>
      </c>
      <c r="AK800" s="15">
        <f t="shared" si="989"/>
        <v>2.1652167280160941E-4</v>
      </c>
      <c r="AL800">
        <f>IF(AL799&gt;0,AL799+1,IF(AND(B800="January",C800&gt;=Personal!$G$28,F800&lt;=100,AL799=0),1,0))</f>
        <v>473</v>
      </c>
      <c r="AM800">
        <f t="shared" si="999"/>
        <v>1</v>
      </c>
    </row>
    <row r="801" spans="1:39" x14ac:dyDescent="0.2">
      <c r="A801">
        <f t="shared" si="990"/>
        <v>797</v>
      </c>
      <c r="B801" t="str">
        <f t="shared" si="1010"/>
        <v>June</v>
      </c>
      <c r="C801">
        <f t="shared" si="982"/>
        <v>2089</v>
      </c>
      <c r="D801">
        <f t="shared" si="1012"/>
        <v>208906</v>
      </c>
      <c r="E801">
        <f t="shared" ref="E801:F801" si="1029">E789+1</f>
        <v>108</v>
      </c>
      <c r="F801">
        <f t="shared" si="1029"/>
        <v>106</v>
      </c>
      <c r="G801" s="11">
        <f>G800*IF($B801="January",(1+IF(C801&gt;Personal!$L$18+1,Calculations!$B$14,Calculations!$B$13)),1)</f>
        <v>7251.9518129863382</v>
      </c>
      <c r="H801" s="11">
        <f>IF(AND(Career!$F$15="Yes",$E801=62,$E800=61),G801,H800*IF($B801="January",(1+IF(C801&gt;Personal!$L$18+1,Calculations!$C$14,Calculations!$C$13)),1))</f>
        <v>4619.5007836782434</v>
      </c>
      <c r="I801" s="11">
        <f>H801*(1-'Retiree Assumptions'!$F$8)</f>
        <v>4065.1606896368544</v>
      </c>
      <c r="J801" s="11"/>
      <c r="K801">
        <f>IF(OR(AND(L802=0,L801&gt;0,S801=0,S800&gt;0),AND(L801=0,L800&gt;0,S801&gt;0,S800&gt;0),AND(L790=0,L789&gt;0,S789=0),AND(B801="February",C801&gt;=Personal!$G$28,C801&lt;=Personal!$G$28+5,L800&gt;0),AND(B801="February",MOD(C801-Personal!$G$28,5)=0,L800&gt;0)),K800+1,K800)</f>
        <v>10</v>
      </c>
      <c r="L801">
        <f>IF(AND(C801&gt;=Personal!$G$28,MAX(L$5:L800)&lt;$AO$8,OR(S800&gt;0,S801&gt;0)),L800+1,0)</f>
        <v>0</v>
      </c>
      <c r="M801" t="str">
        <f>IF(AND(C801&gt;=Personal!$G$28,MAX(L$5:L800)&lt;$AO$8,OR(S800&gt;0,S801&gt;0)),L800+1,"")</f>
        <v/>
      </c>
      <c r="N801">
        <f t="shared" si="992"/>
        <v>2089</v>
      </c>
      <c r="O801">
        <f t="shared" si="993"/>
        <v>106</v>
      </c>
      <c r="P801" s="11">
        <f t="shared" si="1001"/>
        <v>48781.928275642254</v>
      </c>
      <c r="Q801" s="11">
        <f>$AD801*I801/(Calculations!$C$18^(A801-1+Calculations!$B$1/30))</f>
        <v>1.2116248710710784</v>
      </c>
      <c r="R801" s="11">
        <f>IF(Q801=0,0,SUM(Q801:Q$1071)*I801/Q801)</f>
        <v>66161.126079777416</v>
      </c>
      <c r="S801" s="11">
        <f>IF(S800&gt;0,MAX((S800+I801/2)*(Calculations!$C$18-1)+S800-I801,0),IF(AND(Personal!$G$28=Valuation!C801,Personal!$G$28&gt;Valuation!C800),Personal!$G$26,0))</f>
        <v>0</v>
      </c>
      <c r="T801">
        <f t="shared" si="984"/>
        <v>2</v>
      </c>
      <c r="U801" s="11"/>
      <c r="V801" s="121">
        <f>VLOOKUP(E801,Rates2,5)*VLOOKUP(E801,Mort_Imp_Retirees,C801-'Mort Imp Cume'!$C$4+2)</f>
        <v>8.1199087815368359E-2</v>
      </c>
      <c r="W801" s="15">
        <f t="shared" si="994"/>
        <v>0.91880091218463167</v>
      </c>
      <c r="X801" s="121">
        <f>VLOOKUP(F801,Rates2,6)*VLOOKUP(F801,Mort_Imp_Survivors,C801-'Mort Imp Cume'!$C$4+2)</f>
        <v>3.7189533955222322E-2</v>
      </c>
      <c r="Y801" s="15">
        <f t="shared" si="995"/>
        <v>0.96281046604477771</v>
      </c>
      <c r="Z801" s="121">
        <f>VLOOKUP(F801,Rates2,7)*VLOOKUP(F801,Mort_Imp_Survivors,C801-'Mort Imp Cume'!$C$4+2)</f>
        <v>5.1545433621738961E-2</v>
      </c>
      <c r="AA801" s="15">
        <f t="shared" si="996"/>
        <v>0.94845456637826109</v>
      </c>
      <c r="AB801" s="68">
        <f>PRODUCT(W$4:W800)</f>
        <v>9.4584550549347499E-5</v>
      </c>
      <c r="AC801" s="15">
        <f>PRODUCT(Y$4:Y800)</f>
        <v>1.1853606143634567E-2</v>
      </c>
      <c r="AD801" s="15">
        <f>PRODUCT(AA$4:AA800)</f>
        <v>2.9658689093035396E-3</v>
      </c>
      <c r="AE801" s="15">
        <f t="shared" si="985"/>
        <v>1.1211680094846598E-6</v>
      </c>
      <c r="AF801" s="15">
        <f t="shared" si="986"/>
        <v>9.3463382539862833E-5</v>
      </c>
      <c r="AG801" s="15">
        <f t="shared" si="987"/>
        <v>8.765216557254877E-8</v>
      </c>
      <c r="AH801" s="15">
        <f t="shared" si="988"/>
        <v>3.9833086700245754E-3</v>
      </c>
      <c r="AI801" s="15">
        <f t="shared" si="997"/>
        <v>0.99592210677942605</v>
      </c>
      <c r="AJ801" s="15">
        <f t="shared" si="998"/>
        <v>7.6801792260336158E-6</v>
      </c>
      <c r="AK801" s="15">
        <f t="shared" si="989"/>
        <v>2.0536306836140729E-4</v>
      </c>
      <c r="AL801">
        <f>IF(AL800&gt;0,AL800+1,IF(AND(B801="January",C801&gt;=Personal!$G$28,F801&lt;=100,AL800=0),1,0))</f>
        <v>474</v>
      </c>
      <c r="AM801">
        <f t="shared" si="999"/>
        <v>1</v>
      </c>
    </row>
    <row r="802" spans="1:39" x14ac:dyDescent="0.2">
      <c r="A802">
        <f t="shared" si="990"/>
        <v>798</v>
      </c>
      <c r="B802" t="str">
        <f t="shared" si="1010"/>
        <v>July</v>
      </c>
      <c r="C802">
        <f t="shared" si="982"/>
        <v>2089</v>
      </c>
      <c r="D802">
        <f t="shared" si="1012"/>
        <v>208907</v>
      </c>
      <c r="E802">
        <f t="shared" ref="E802:F802" si="1030">E790+1</f>
        <v>108</v>
      </c>
      <c r="F802">
        <f t="shared" si="1030"/>
        <v>106</v>
      </c>
      <c r="G802" s="11">
        <f>G801*IF($B802="January",(1+IF(C802&gt;Personal!$L$18+1,Calculations!$B$14,Calculations!$B$13)),1)</f>
        <v>7251.9518129863382</v>
      </c>
      <c r="H802" s="11">
        <f>IF(AND(Career!$F$15="Yes",$E802=62,$E801=61),G802,H801*IF($B802="January",(1+IF(C802&gt;Personal!$L$18+1,Calculations!$C$14,Calculations!$C$13)),1))</f>
        <v>4619.5007836782434</v>
      </c>
      <c r="I802" s="11">
        <f>H802*(1-'Retiree Assumptions'!$F$8)</f>
        <v>4065.1606896368544</v>
      </c>
      <c r="J802" s="11"/>
      <c r="K802">
        <f>IF(OR(AND(L803=0,L802&gt;0,S802=0,S801&gt;0),AND(L802=0,L801&gt;0,S802&gt;0,S801&gt;0),AND(L791=0,L790&gt;0,S790=0),AND(B802="February",C802&gt;=Personal!$G$28,C802&lt;=Personal!$G$28+5,L801&gt;0),AND(B802="February",MOD(C802-Personal!$G$28,5)=0,L801&gt;0)),K801+1,K801)</f>
        <v>10</v>
      </c>
      <c r="L802">
        <f>IF(AND(C802&gt;=Personal!$G$28,MAX(L$5:L801)&lt;$AO$8,OR(S801&gt;0,S802&gt;0)),L801+1,0)</f>
        <v>0</v>
      </c>
      <c r="M802" t="str">
        <f>IF(AND(C802&gt;=Personal!$G$28,MAX(L$5:L801)&lt;$AO$8,OR(S801&gt;0,S802&gt;0)),L801+1,"")</f>
        <v/>
      </c>
      <c r="N802">
        <f t="shared" si="992"/>
        <v>2089</v>
      </c>
      <c r="O802">
        <f t="shared" si="993"/>
        <v>106</v>
      </c>
      <c r="P802" s="11">
        <f t="shared" si="1001"/>
        <v>48781.928275642254</v>
      </c>
      <c r="Q802" s="11">
        <f>$AD802*I802/(Calculations!$C$18^(A802-1+Calculations!$B$1/30))</f>
        <v>1.1458629819031634</v>
      </c>
      <c r="R802" s="11">
        <f>IF(Q802=0,0,SUM(Q802:Q$1071)*I802/Q802)</f>
        <v>65659.696881822689</v>
      </c>
      <c r="S802" s="11">
        <f>IF(S801&gt;0,MAX((S801+I802/2)*(Calculations!$C$18-1)+S801-I802,0),IF(AND(Personal!$G$28=Valuation!C802,Personal!$G$28&gt;Valuation!C801),Personal!$G$26,0))</f>
        <v>0</v>
      </c>
      <c r="T802">
        <f t="shared" si="984"/>
        <v>2</v>
      </c>
      <c r="U802" s="11"/>
      <c r="V802" s="121">
        <f>VLOOKUP(E802,Rates2,5)*VLOOKUP(E802,Mort_Imp_Retirees,C802-'Mort Imp Cume'!$C$4+2)</f>
        <v>8.1199087815368359E-2</v>
      </c>
      <c r="W802" s="15">
        <f t="shared" si="994"/>
        <v>0.91880091218463167</v>
      </c>
      <c r="X802" s="121">
        <f>VLOOKUP(F802,Rates2,6)*VLOOKUP(F802,Mort_Imp_Survivors,C802-'Mort Imp Cume'!$C$4+2)</f>
        <v>3.7189533955222322E-2</v>
      </c>
      <c r="Y802" s="15">
        <f t="shared" si="995"/>
        <v>0.96281046604477771</v>
      </c>
      <c r="Z802" s="121">
        <f>VLOOKUP(F802,Rates2,7)*VLOOKUP(F802,Mort_Imp_Survivors,C802-'Mort Imp Cume'!$C$4+2)</f>
        <v>5.1545433621738961E-2</v>
      </c>
      <c r="AA802" s="15">
        <f t="shared" si="996"/>
        <v>0.94845456637826109</v>
      </c>
      <c r="AB802" s="68">
        <f>PRODUCT(W$4:W801)</f>
        <v>8.6904371323313887E-5</v>
      </c>
      <c r="AC802" s="15">
        <f>PRODUCT(Y$4:Y801)</f>
        <v>1.1412776055464037E-2</v>
      </c>
      <c r="AD802" s="15">
        <f>PRODUCT(AA$4:AA801)</f>
        <v>2.8129919103082549E-3</v>
      </c>
      <c r="AE802" s="15">
        <f t="shared" si="985"/>
        <v>9.9182012815387236E-7</v>
      </c>
      <c r="AF802" s="15">
        <f t="shared" si="986"/>
        <v>8.5912551195160003E-5</v>
      </c>
      <c r="AG802" s="15">
        <f t="shared" si="987"/>
        <v>7.7539834668569575E-8</v>
      </c>
      <c r="AH802" s="15">
        <f t="shared" si="988"/>
        <v>3.7780749495444992E-3</v>
      </c>
      <c r="AI802" s="15">
        <f t="shared" si="997"/>
        <v>0.99613502067913218</v>
      </c>
      <c r="AJ802" s="15">
        <f t="shared" si="998"/>
        <v>7.0565556786211444E-6</v>
      </c>
      <c r="AK802" s="15">
        <f t="shared" si="989"/>
        <v>1.9477939685803421E-4</v>
      </c>
      <c r="AL802">
        <f>IF(AL801&gt;0,AL801+1,IF(AND(B802="January",C802&gt;=Personal!$G$28,F802&lt;=100,AL801=0),1,0))</f>
        <v>475</v>
      </c>
      <c r="AM802">
        <f t="shared" si="999"/>
        <v>1</v>
      </c>
    </row>
    <row r="803" spans="1:39" x14ac:dyDescent="0.2">
      <c r="A803">
        <f t="shared" si="990"/>
        <v>799</v>
      </c>
      <c r="B803" t="str">
        <f t="shared" si="1010"/>
        <v>August</v>
      </c>
      <c r="C803">
        <f t="shared" si="982"/>
        <v>2089</v>
      </c>
      <c r="D803">
        <f t="shared" si="1012"/>
        <v>208908</v>
      </c>
      <c r="E803">
        <f t="shared" ref="E803:F803" si="1031">E791+1</f>
        <v>108</v>
      </c>
      <c r="F803">
        <f t="shared" si="1031"/>
        <v>106</v>
      </c>
      <c r="G803" s="11">
        <f>G802*IF($B803="January",(1+IF(C803&gt;Personal!$L$18+1,Calculations!$B$14,Calculations!$B$13)),1)</f>
        <v>7251.9518129863382</v>
      </c>
      <c r="H803" s="11">
        <f>IF(AND(Career!$F$15="Yes",$E803=62,$E802=61),G803,H802*IF($B803="January",(1+IF(C803&gt;Personal!$L$18+1,Calculations!$C$14,Calculations!$C$13)),1))</f>
        <v>4619.5007836782434</v>
      </c>
      <c r="I803" s="11">
        <f>H803*(1-'Retiree Assumptions'!$F$8)</f>
        <v>4065.1606896368544</v>
      </c>
      <c r="J803" s="11"/>
      <c r="K803">
        <f>IF(OR(AND(L804=0,L803&gt;0,S803=0,S802&gt;0),AND(L803=0,L802&gt;0,S803&gt;0,S802&gt;0),AND(L792=0,L791&gt;0,S791=0),AND(B803="February",C803&gt;=Personal!$G$28,C803&lt;=Personal!$G$28+5,L802&gt;0),AND(B803="February",MOD(C803-Personal!$G$28,5)=0,L802&gt;0)),K802+1,K802)</f>
        <v>10</v>
      </c>
      <c r="L803">
        <f>IF(AND(C803&gt;=Personal!$G$28,MAX(L$5:L802)&lt;$AO$8,OR(S802&gt;0,S803&gt;0)),L802+1,0)</f>
        <v>0</v>
      </c>
      <c r="M803" t="str">
        <f>IF(AND(C803&gt;=Personal!$G$28,MAX(L$5:L802)&lt;$AO$8,OR(S802&gt;0,S803&gt;0)),L802+1,"")</f>
        <v/>
      </c>
      <c r="N803">
        <f t="shared" si="992"/>
        <v>2089</v>
      </c>
      <c r="O803">
        <f t="shared" si="993"/>
        <v>106</v>
      </c>
      <c r="P803" s="11">
        <f t="shared" si="1001"/>
        <v>48781.928275642254</v>
      </c>
      <c r="Q803" s="11">
        <f>$AD803*I803/(Calculations!$C$18^(A803-1+Calculations!$B$1/30))</f>
        <v>1.0836703707933246</v>
      </c>
      <c r="R803" s="11">
        <f>IF(Q803=0,0,SUM(Q803:Q$1071)*I803/Q803)</f>
        <v>65129.490306587941</v>
      </c>
      <c r="S803" s="11">
        <f>IF(S802&gt;0,MAX((S802+I803/2)*(Calculations!$C$18-1)+S802-I803,0),IF(AND(Personal!$G$28=Valuation!C803,Personal!$G$28&gt;Valuation!C802),Personal!$G$26,0))</f>
        <v>0</v>
      </c>
      <c r="T803">
        <f t="shared" si="984"/>
        <v>2</v>
      </c>
      <c r="U803" s="11"/>
      <c r="V803" s="121">
        <f>VLOOKUP(E803,Rates2,5)*VLOOKUP(E803,Mort_Imp_Retirees,C803-'Mort Imp Cume'!$C$4+2)</f>
        <v>8.1199087815368359E-2</v>
      </c>
      <c r="W803" s="15">
        <f t="shared" si="994"/>
        <v>0.91880091218463167</v>
      </c>
      <c r="X803" s="121">
        <f>VLOOKUP(F803,Rates2,6)*VLOOKUP(F803,Mort_Imp_Survivors,C803-'Mort Imp Cume'!$C$4+2)</f>
        <v>3.7189533955222322E-2</v>
      </c>
      <c r="Y803" s="15">
        <f t="shared" si="995"/>
        <v>0.96281046604477771</v>
      </c>
      <c r="Z803" s="121">
        <f>VLOOKUP(F803,Rates2,7)*VLOOKUP(F803,Mort_Imp_Survivors,C803-'Mort Imp Cume'!$C$4+2)</f>
        <v>5.1545433621738961E-2</v>
      </c>
      <c r="AA803" s="15">
        <f t="shared" si="996"/>
        <v>0.94845456637826109</v>
      </c>
      <c r="AB803" s="68">
        <f>PRODUCT(W$4:W802)</f>
        <v>7.9847815644692747E-5</v>
      </c>
      <c r="AC803" s="15">
        <f>PRODUCT(Y$4:Y802)</f>
        <v>1.0988340232826009E-2</v>
      </c>
      <c r="AD803" s="15">
        <f>PRODUCT(AA$4:AA802)</f>
        <v>2.6679950225169721E-3</v>
      </c>
      <c r="AE803" s="15">
        <f t="shared" si="985"/>
        <v>8.7739496515185142E-7</v>
      </c>
      <c r="AF803" s="15">
        <f t="shared" si="986"/>
        <v>7.8970420679540896E-5</v>
      </c>
      <c r="AG803" s="15">
        <f t="shared" si="987"/>
        <v>6.8594151908918687E-8</v>
      </c>
      <c r="AH803" s="15">
        <f t="shared" si="988"/>
        <v>3.5834099778494673E-3</v>
      </c>
      <c r="AI803" s="15">
        <f t="shared" si="997"/>
        <v>0.99633674220650592</v>
      </c>
      <c r="AJ803" s="15">
        <f t="shared" si="998"/>
        <v>6.4835697943987496E-6</v>
      </c>
      <c r="AK803" s="15">
        <f t="shared" si="989"/>
        <v>1.8474105106256546E-4</v>
      </c>
      <c r="AL803">
        <f>IF(AL802&gt;0,AL802+1,IF(AND(B803="January",C803&gt;=Personal!$G$28,F803&lt;=100,AL802=0),1,0))</f>
        <v>476</v>
      </c>
      <c r="AM803">
        <f t="shared" si="999"/>
        <v>1</v>
      </c>
    </row>
    <row r="804" spans="1:39" x14ac:dyDescent="0.2">
      <c r="A804">
        <f t="shared" si="990"/>
        <v>800</v>
      </c>
      <c r="B804" t="str">
        <f t="shared" si="1010"/>
        <v>September</v>
      </c>
      <c r="C804">
        <f t="shared" si="982"/>
        <v>2089</v>
      </c>
      <c r="D804">
        <f t="shared" si="1012"/>
        <v>208909</v>
      </c>
      <c r="E804">
        <f t="shared" ref="E804:F804" si="1032">E792+1</f>
        <v>108</v>
      </c>
      <c r="F804">
        <f t="shared" si="1032"/>
        <v>106</v>
      </c>
      <c r="G804" s="11">
        <f>G803*IF($B804="January",(1+IF(C804&gt;Personal!$L$18+1,Calculations!$B$14,Calculations!$B$13)),1)</f>
        <v>7251.9518129863382</v>
      </c>
      <c r="H804" s="11">
        <f>IF(AND(Career!$F$15="Yes",$E804=62,$E803=61),G804,H803*IF($B804="January",(1+IF(C804&gt;Personal!$L$18+1,Calculations!$C$14,Calculations!$C$13)),1))</f>
        <v>4619.5007836782434</v>
      </c>
      <c r="I804" s="11">
        <f>H804*(1-'Retiree Assumptions'!$F$8)</f>
        <v>4065.1606896368544</v>
      </c>
      <c r="J804" s="11"/>
      <c r="K804">
        <f>IF(OR(AND(L805=0,L804&gt;0,S804=0,S803&gt;0),AND(L804=0,L803&gt;0,S804&gt;0,S803&gt;0),AND(L793=0,L792&gt;0,S792=0),AND(B804="February",C804&gt;=Personal!$G$28,C804&lt;=Personal!$G$28+5,L803&gt;0),AND(B804="February",MOD(C804-Personal!$G$28,5)=0,L803&gt;0)),K803+1,K803)</f>
        <v>10</v>
      </c>
      <c r="L804">
        <f>IF(AND(C804&gt;=Personal!$G$28,MAX(L$5:L803)&lt;$AO$8,OR(S803&gt;0,S804&gt;0)),L803+1,0)</f>
        <v>0</v>
      </c>
      <c r="M804" t="str">
        <f>IF(AND(C804&gt;=Personal!$G$28,MAX(L$5:L803)&lt;$AO$8,OR(S803&gt;0,S804&gt;0)),L803+1,"")</f>
        <v/>
      </c>
      <c r="N804">
        <f t="shared" si="992"/>
        <v>2089</v>
      </c>
      <c r="O804">
        <f t="shared" si="993"/>
        <v>106</v>
      </c>
      <c r="P804" s="11">
        <f t="shared" si="1001"/>
        <v>48781.928275642254</v>
      </c>
      <c r="Q804" s="11">
        <f>$AD804*I804/(Calculations!$C$18^(A804-1+Calculations!$B$1/30))</f>
        <v>1.0248533123784818</v>
      </c>
      <c r="R804" s="11">
        <f>IF(Q804=0,0,SUM(Q804:Q$1071)*I804/Q804)</f>
        <v>64568.854799982386</v>
      </c>
      <c r="S804" s="11">
        <f>IF(S803&gt;0,MAX((S803+I804/2)*(Calculations!$C$18-1)+S803-I804,0),IF(AND(Personal!$G$28=Valuation!C804,Personal!$G$28&gt;Valuation!C803),Personal!$G$26,0))</f>
        <v>0</v>
      </c>
      <c r="T804">
        <f t="shared" si="984"/>
        <v>2</v>
      </c>
      <c r="U804" s="11"/>
      <c r="V804" s="121">
        <f>VLOOKUP(E804,Rates2,5)*VLOOKUP(E804,Mort_Imp_Retirees,C804-'Mort Imp Cume'!$C$4+2)</f>
        <v>8.1199087815368359E-2</v>
      </c>
      <c r="W804" s="15">
        <f t="shared" si="994"/>
        <v>0.91880091218463167</v>
      </c>
      <c r="X804" s="121">
        <f>VLOOKUP(F804,Rates2,6)*VLOOKUP(F804,Mort_Imp_Survivors,C804-'Mort Imp Cume'!$C$4+2)</f>
        <v>3.7189533955222322E-2</v>
      </c>
      <c r="Y804" s="15">
        <f t="shared" si="995"/>
        <v>0.96281046604477771</v>
      </c>
      <c r="Z804" s="121">
        <f>VLOOKUP(F804,Rates2,7)*VLOOKUP(F804,Mort_Imp_Survivors,C804-'Mort Imp Cume'!$C$4+2)</f>
        <v>5.1545433621738961E-2</v>
      </c>
      <c r="AA804" s="15">
        <f t="shared" si="996"/>
        <v>0.94845456637826109</v>
      </c>
      <c r="AB804" s="68">
        <f>PRODUCT(W$4:W803)</f>
        <v>7.3364245850294005E-5</v>
      </c>
      <c r="AC804" s="15">
        <f>PRODUCT(Y$4:Y803)</f>
        <v>1.0579688980625791E-2</v>
      </c>
      <c r="AD804" s="15">
        <f>PRODUCT(AA$4:AA803)</f>
        <v>2.5304720621806935E-3</v>
      </c>
      <c r="AE804" s="15">
        <f t="shared" si="985"/>
        <v>7.7617090339427688E-7</v>
      </c>
      <c r="AF804" s="15">
        <f t="shared" si="986"/>
        <v>7.2588074946899723E-5</v>
      </c>
      <c r="AG804" s="15">
        <f t="shared" si="987"/>
        <v>6.0680522420703953E-8</v>
      </c>
      <c r="AH804" s="15">
        <f t="shared" si="988"/>
        <v>3.3987701508486597E-3</v>
      </c>
      <c r="AI804" s="15">
        <f t="shared" si="997"/>
        <v>0.99652786560330098</v>
      </c>
      <c r="AJ804" s="15">
        <f t="shared" si="998"/>
        <v>5.957109841306297E-6</v>
      </c>
      <c r="AK804" s="15">
        <f t="shared" si="989"/>
        <v>1.7521994664028412E-4</v>
      </c>
      <c r="AL804">
        <f>IF(AL803&gt;0,AL803+1,IF(AND(B804="January",C804&gt;=Personal!$G$28,F804&lt;=100,AL803=0),1,0))</f>
        <v>477</v>
      </c>
      <c r="AM804">
        <f t="shared" si="999"/>
        <v>1</v>
      </c>
    </row>
    <row r="805" spans="1:39" x14ac:dyDescent="0.2">
      <c r="A805">
        <f t="shared" si="990"/>
        <v>801</v>
      </c>
      <c r="B805" t="str">
        <f t="shared" si="1010"/>
        <v>October</v>
      </c>
      <c r="C805">
        <f t="shared" si="982"/>
        <v>2089</v>
      </c>
      <c r="D805">
        <f t="shared" si="1012"/>
        <v>208910</v>
      </c>
      <c r="E805">
        <f t="shared" ref="E805:F805" si="1033">E793+1</f>
        <v>108</v>
      </c>
      <c r="F805">
        <f t="shared" si="1033"/>
        <v>106</v>
      </c>
      <c r="G805" s="11">
        <f>G804*IF($B805="January",(1+IF(C805&gt;Personal!$L$18+1,Calculations!$B$14,Calculations!$B$13)),1)</f>
        <v>7251.9518129863382</v>
      </c>
      <c r="H805" s="11">
        <f>IF(AND(Career!$F$15="Yes",$E805=62,$E804=61),G805,H804*IF($B805="January",(1+IF(C805&gt;Personal!$L$18+1,Calculations!$C$14,Calculations!$C$13)),1))</f>
        <v>4619.5007836782434</v>
      </c>
      <c r="I805" s="11">
        <f>H805*(1-'Retiree Assumptions'!$F$8)</f>
        <v>4065.1606896368544</v>
      </c>
      <c r="J805" s="11"/>
      <c r="K805">
        <f>IF(OR(AND(L806=0,L805&gt;0,S805=0,S804&gt;0),AND(L805=0,L804&gt;0,S805&gt;0,S804&gt;0),AND(L794=0,L793&gt;0,S793=0),AND(B805="February",C805&gt;=Personal!$G$28,C805&lt;=Personal!$G$28+5,L804&gt;0),AND(B805="February",MOD(C805-Personal!$G$28,5)=0,L804&gt;0)),K804+1,K804)</f>
        <v>10</v>
      </c>
      <c r="L805">
        <f>IF(AND(C805&gt;=Personal!$G$28,MAX(L$5:L804)&lt;$AO$8,OR(S804&gt;0,S805&gt;0)),L804+1,0)</f>
        <v>0</v>
      </c>
      <c r="M805" t="str">
        <f>IF(AND(C805&gt;=Personal!$G$28,MAX(L$5:L804)&lt;$AO$8,OR(S804&gt;0,S805&gt;0)),L804+1,"")</f>
        <v/>
      </c>
      <c r="N805">
        <f t="shared" si="992"/>
        <v>2089</v>
      </c>
      <c r="O805">
        <f t="shared" si="993"/>
        <v>106</v>
      </c>
      <c r="P805" s="11">
        <f t="shared" si="1001"/>
        <v>48781.928275642254</v>
      </c>
      <c r="Q805" s="11">
        <f>$AD805*I805/(Calculations!$C$18^(A805-1+Calculations!$B$1/30))</f>
        <v>0.96922859589141752</v>
      </c>
      <c r="R805" s="11">
        <f>IF(Q805=0,0,SUM(Q805:Q$1071)*I805/Q805)</f>
        <v>63976.04402405471</v>
      </c>
      <c r="S805" s="11">
        <f>IF(S804&gt;0,MAX((S804+I805/2)*(Calculations!$C$18-1)+S804-I805,0),IF(AND(Personal!$G$28=Valuation!C805,Personal!$G$28&gt;Valuation!C804),Personal!$G$26,0))</f>
        <v>0</v>
      </c>
      <c r="T805">
        <f t="shared" si="984"/>
        <v>2</v>
      </c>
      <c r="U805" s="11"/>
      <c r="V805" s="121">
        <f>VLOOKUP(E805,Rates2,5)*VLOOKUP(E805,Mort_Imp_Retirees,C805-'Mort Imp Cume'!$C$4+2)</f>
        <v>8.1199087815368359E-2</v>
      </c>
      <c r="W805" s="15">
        <f t="shared" si="994"/>
        <v>0.91880091218463167</v>
      </c>
      <c r="X805" s="121">
        <f>VLOOKUP(F805,Rates2,6)*VLOOKUP(F805,Mort_Imp_Survivors,C805-'Mort Imp Cume'!$C$4+2)</f>
        <v>3.7189533955222322E-2</v>
      </c>
      <c r="Y805" s="15">
        <f t="shared" si="995"/>
        <v>0.96281046604477771</v>
      </c>
      <c r="Z805" s="121">
        <f>VLOOKUP(F805,Rates2,7)*VLOOKUP(F805,Mort_Imp_Survivors,C805-'Mort Imp Cume'!$C$4+2)</f>
        <v>5.1545433621738961E-2</v>
      </c>
      <c r="AA805" s="15">
        <f t="shared" si="996"/>
        <v>0.94845456637826109</v>
      </c>
      <c r="AB805" s="68">
        <f>PRODUCT(W$4:W804)</f>
        <v>6.740713600898771E-5</v>
      </c>
      <c r="AC805" s="15">
        <f>PRODUCT(Y$4:Y804)</f>
        <v>1.0186235278045117E-2</v>
      </c>
      <c r="AD805" s="15">
        <f>PRODUCT(AA$4:AA804)</f>
        <v>2.4000377824678937E-3</v>
      </c>
      <c r="AE805" s="15">
        <f t="shared" si="985"/>
        <v>6.8662494680673587E-7</v>
      </c>
      <c r="AF805" s="15">
        <f t="shared" si="986"/>
        <v>6.6720511062180976E-5</v>
      </c>
      <c r="AG805" s="15">
        <f t="shared" si="987"/>
        <v>5.3679879388825861E-8</v>
      </c>
      <c r="AH805" s="15">
        <f t="shared" si="988"/>
        <v>3.2236397501649631E-3</v>
      </c>
      <c r="AI805" s="15">
        <f t="shared" si="997"/>
        <v>0.99670895311382612</v>
      </c>
      <c r="AJ805" s="15">
        <f t="shared" si="998"/>
        <v>5.4733979561762716E-6</v>
      </c>
      <c r="AK805" s="15">
        <f t="shared" si="989"/>
        <v>1.6618944402430104E-4</v>
      </c>
      <c r="AL805">
        <f>IF(AL804&gt;0,AL804+1,IF(AND(B805="January",C805&gt;=Personal!$G$28,F805&lt;=100,AL804=0),1,0))</f>
        <v>478</v>
      </c>
      <c r="AM805">
        <f t="shared" si="999"/>
        <v>1</v>
      </c>
    </row>
    <row r="806" spans="1:39" x14ac:dyDescent="0.2">
      <c r="A806">
        <f t="shared" si="990"/>
        <v>802</v>
      </c>
      <c r="B806" t="str">
        <f t="shared" si="1010"/>
        <v>November</v>
      </c>
      <c r="C806">
        <f t="shared" si="982"/>
        <v>2089</v>
      </c>
      <c r="D806">
        <f t="shared" si="1012"/>
        <v>208911</v>
      </c>
      <c r="E806">
        <f t="shared" ref="E806:F806" si="1034">E794+1</f>
        <v>108</v>
      </c>
      <c r="F806">
        <f t="shared" si="1034"/>
        <v>106</v>
      </c>
      <c r="G806" s="11">
        <f>G805*IF($B806="January",(1+IF(C806&gt;Personal!$L$18+1,Calculations!$B$14,Calculations!$B$13)),1)</f>
        <v>7251.9518129863382</v>
      </c>
      <c r="H806" s="11">
        <f>IF(AND(Career!$F$15="Yes",$E806=62,$E805=61),G806,H805*IF($B806="January",(1+IF(C806&gt;Personal!$L$18+1,Calculations!$C$14,Calculations!$C$13)),1))</f>
        <v>4619.5007836782434</v>
      </c>
      <c r="I806" s="11">
        <f>H806*(1-'Retiree Assumptions'!$F$8)</f>
        <v>4065.1606896368544</v>
      </c>
      <c r="J806" s="11"/>
      <c r="K806">
        <f>IF(OR(AND(L807=0,L806&gt;0,S806=0,S805&gt;0),AND(L806=0,L805&gt;0,S806&gt;0,S805&gt;0),AND(L795=0,L794&gt;0,S794=0),AND(B806="February",C806&gt;=Personal!$G$28,C806&lt;=Personal!$G$28+5,L805&gt;0),AND(B806="February",MOD(C806-Personal!$G$28,5)=0,L805&gt;0)),K805+1,K805)</f>
        <v>10</v>
      </c>
      <c r="L806">
        <f>IF(AND(C806&gt;=Personal!$G$28,MAX(L$5:L805)&lt;$AO$8,OR(S805&gt;0,S806&gt;0)),L805+1,0)</f>
        <v>0</v>
      </c>
      <c r="M806" t="str">
        <f>IF(AND(C806&gt;=Personal!$G$28,MAX(L$5:L805)&lt;$AO$8,OR(S805&gt;0,S806&gt;0)),L805+1,"")</f>
        <v/>
      </c>
      <c r="N806">
        <f t="shared" si="992"/>
        <v>2089</v>
      </c>
      <c r="O806">
        <f t="shared" si="993"/>
        <v>106</v>
      </c>
      <c r="P806" s="11">
        <f t="shared" si="1001"/>
        <v>48781.928275642254</v>
      </c>
      <c r="Q806" s="11">
        <f>$AD806*I806/(Calculations!$C$18^(A806-1+Calculations!$B$1/30))</f>
        <v>0.91662295447284825</v>
      </c>
      <c r="R806" s="11">
        <f>IF(Q806=0,0,SUM(Q806:Q$1071)*I806/Q806)</f>
        <v>63349.211417280072</v>
      </c>
      <c r="S806" s="11">
        <f>IF(S805&gt;0,MAX((S805+I806/2)*(Calculations!$C$18-1)+S805-I806,0),IF(AND(Personal!$G$28=Valuation!C806,Personal!$G$28&gt;Valuation!C805),Personal!$G$26,0))</f>
        <v>0</v>
      </c>
      <c r="T806">
        <f t="shared" si="984"/>
        <v>2</v>
      </c>
      <c r="U806" s="11"/>
      <c r="V806" s="121">
        <f>VLOOKUP(E806,Rates2,5)*VLOOKUP(E806,Mort_Imp_Retirees,C806-'Mort Imp Cume'!$C$4+2)</f>
        <v>8.1199087815368359E-2</v>
      </c>
      <c r="W806" s="15">
        <f t="shared" si="994"/>
        <v>0.91880091218463167</v>
      </c>
      <c r="X806" s="121">
        <f>VLOOKUP(F806,Rates2,6)*VLOOKUP(F806,Mort_Imp_Survivors,C806-'Mort Imp Cume'!$C$4+2)</f>
        <v>3.7189533955222322E-2</v>
      </c>
      <c r="Y806" s="15">
        <f t="shared" si="995"/>
        <v>0.96281046604477771</v>
      </c>
      <c r="Z806" s="121">
        <f>VLOOKUP(F806,Rates2,7)*VLOOKUP(F806,Mort_Imp_Survivors,C806-'Mort Imp Cume'!$C$4+2)</f>
        <v>5.1545433621738961E-2</v>
      </c>
      <c r="AA806" s="15">
        <f t="shared" si="996"/>
        <v>0.94845456637826109</v>
      </c>
      <c r="AB806" s="68">
        <f>PRODUCT(W$4:W805)</f>
        <v>6.1933738052811444E-5</v>
      </c>
      <c r="AC806" s="15">
        <f>PRODUCT(Y$4:Y805)</f>
        <v>9.8074139352963743E-3</v>
      </c>
      <c r="AD806" s="15">
        <f>PRODUCT(AA$4:AA805)</f>
        <v>2.2763267942620294E-3</v>
      </c>
      <c r="AE806" s="15">
        <f t="shared" si="985"/>
        <v>6.0740980564413827E-7</v>
      </c>
      <c r="AF806" s="15">
        <f t="shared" si="986"/>
        <v>6.132632824716731E-5</v>
      </c>
      <c r="AG806" s="15">
        <f t="shared" si="987"/>
        <v>4.7486892601566094E-8</v>
      </c>
      <c r="AH806" s="15">
        <f t="shared" si="988"/>
        <v>3.0575295212818248E-3</v>
      </c>
      <c r="AI806" s="15">
        <f t="shared" si="997"/>
        <v>0.99688053674066535</v>
      </c>
      <c r="AJ806" s="15">
        <f t="shared" si="998"/>
        <v>5.0289630348842575E-6</v>
      </c>
      <c r="AK806" s="15">
        <f t="shared" si="989"/>
        <v>1.5762427427333132E-4</v>
      </c>
      <c r="AL806">
        <f>IF(AL805&gt;0,AL805+1,IF(AND(B806="January",C806&gt;=Personal!$G$28,F806&lt;=100,AL805=0),1,0))</f>
        <v>479</v>
      </c>
      <c r="AM806">
        <f t="shared" si="999"/>
        <v>1</v>
      </c>
    </row>
    <row r="807" spans="1:39" x14ac:dyDescent="0.2">
      <c r="A807">
        <f t="shared" si="990"/>
        <v>803</v>
      </c>
      <c r="B807" t="str">
        <f t="shared" si="1010"/>
        <v>December</v>
      </c>
      <c r="C807">
        <f t="shared" si="982"/>
        <v>2089</v>
      </c>
      <c r="D807">
        <f t="shared" si="1012"/>
        <v>208912</v>
      </c>
      <c r="E807">
        <f t="shared" ref="E807:F807" si="1035">E795+1</f>
        <v>108</v>
      </c>
      <c r="F807">
        <f t="shared" si="1035"/>
        <v>106</v>
      </c>
      <c r="G807" s="11">
        <f>G806*IF($B807="January",(1+IF(C807&gt;Personal!$L$18+1,Calculations!$B$14,Calculations!$B$13)),1)</f>
        <v>7251.9518129863382</v>
      </c>
      <c r="H807" s="11">
        <f>IF(AND(Career!$F$15="Yes",$E807=62,$E806=61),G807,H806*IF($B807="January",(1+IF(C807&gt;Personal!$L$18+1,Calculations!$C$14,Calculations!$C$13)),1))</f>
        <v>4619.5007836782434</v>
      </c>
      <c r="I807" s="11">
        <f>H807*(1-'Retiree Assumptions'!$F$8)</f>
        <v>4065.1606896368544</v>
      </c>
      <c r="J807" s="11"/>
      <c r="K807">
        <f>IF(OR(AND(L808=0,L807&gt;0,S807=0,S806&gt;0),AND(L807=0,L806&gt;0,S807&gt;0,S806&gt;0),AND(L796=0,L795&gt;0,S795=0),AND(B807="February",C807&gt;=Personal!$G$28,C807&lt;=Personal!$G$28+5,L806&gt;0),AND(B807="February",MOD(C807-Personal!$G$28,5)=0,L806&gt;0)),K806+1,K806)</f>
        <v>10</v>
      </c>
      <c r="L807">
        <f>IF(AND(C807&gt;=Personal!$G$28,MAX(L$5:L806)&lt;$AO$8,OR(S806&gt;0,S807&gt;0)),L806+1,0)</f>
        <v>0</v>
      </c>
      <c r="M807" t="str">
        <f>IF(AND(C807&gt;=Personal!$G$28,MAX(L$5:L806)&lt;$AO$8,OR(S806&gt;0,S807&gt;0)),L806+1,"")</f>
        <v/>
      </c>
      <c r="N807">
        <f t="shared" si="992"/>
        <v>2089</v>
      </c>
      <c r="O807">
        <f t="shared" si="993"/>
        <v>106</v>
      </c>
      <c r="P807" s="11">
        <f t="shared" si="1001"/>
        <v>48781.928275642254</v>
      </c>
      <c r="Q807" s="11">
        <f>$AD807*I807/(Calculations!$C$18^(A807-1+Calculations!$B$1/30))</f>
        <v>0.86687252545802995</v>
      </c>
      <c r="R807" s="11">
        <f>IF(Q807=0,0,SUM(Q807:Q$1071)*I807/Q807)</f>
        <v>62686.404442658146</v>
      </c>
      <c r="S807" s="11">
        <f>IF(S806&gt;0,MAX((S806+I807/2)*(Calculations!$C$18-1)+S806-I807,0),IF(AND(Personal!$G$28=Valuation!C807,Personal!$G$28&gt;Valuation!C806),Personal!$G$26,0))</f>
        <v>0</v>
      </c>
      <c r="T807">
        <f t="shared" si="984"/>
        <v>2</v>
      </c>
      <c r="U807" s="11"/>
      <c r="V807" s="121">
        <f>VLOOKUP(E807,Rates2,5)*VLOOKUP(E807,Mort_Imp_Retirees,C807-'Mort Imp Cume'!$C$4+2)</f>
        <v>8.1199087815368359E-2</v>
      </c>
      <c r="W807" s="15">
        <f t="shared" si="994"/>
        <v>0.91880091218463167</v>
      </c>
      <c r="X807" s="121">
        <f>VLOOKUP(F807,Rates2,6)*VLOOKUP(F807,Mort_Imp_Survivors,C807-'Mort Imp Cume'!$C$4+2)</f>
        <v>3.7189533955222322E-2</v>
      </c>
      <c r="Y807" s="15">
        <f t="shared" si="995"/>
        <v>0.96281046604477771</v>
      </c>
      <c r="Z807" s="121">
        <f>VLOOKUP(F807,Rates2,7)*VLOOKUP(F807,Mort_Imp_Survivors,C807-'Mort Imp Cume'!$C$4+2)</f>
        <v>5.1545433621738961E-2</v>
      </c>
      <c r="AA807" s="15">
        <f t="shared" si="996"/>
        <v>0.94845456637826109</v>
      </c>
      <c r="AB807" s="68">
        <f>PRODUCT(W$4:W806)</f>
        <v>5.6904775017927191E-5</v>
      </c>
      <c r="AC807" s="15">
        <f>PRODUCT(Y$4:Y806)</f>
        <v>9.4426807817367502E-3</v>
      </c>
      <c r="AD807" s="15">
        <f>PRODUCT(AA$4:AA806)</f>
        <v>2.1589925425870102E-3</v>
      </c>
      <c r="AE807" s="15">
        <f t="shared" si="985"/>
        <v>5.3733362545083459E-7</v>
      </c>
      <c r="AF807" s="15">
        <f t="shared" si="986"/>
        <v>5.6367441392476359E-5</v>
      </c>
      <c r="AG807" s="15">
        <f t="shared" si="987"/>
        <v>4.2008383674239041E-8</v>
      </c>
      <c r="AH807" s="15">
        <f t="shared" si="988"/>
        <v>2.8999753231886871E-3</v>
      </c>
      <c r="AI807" s="15">
        <f t="shared" si="997"/>
        <v>0.9970431199017934</v>
      </c>
      <c r="AJ807" s="15">
        <f t="shared" si="998"/>
        <v>4.6206158237944498E-6</v>
      </c>
      <c r="AK807" s="15">
        <f t="shared" si="989"/>
        <v>1.4950046871321245E-4</v>
      </c>
      <c r="AL807">
        <f>IF(AL806&gt;0,AL806+1,IF(AND(B807="January",C807&gt;=Personal!$G$28,F807&lt;=100,AL806=0),1,0))</f>
        <v>480</v>
      </c>
      <c r="AM807">
        <f t="shared" si="999"/>
        <v>1</v>
      </c>
    </row>
    <row r="808" spans="1:39" x14ac:dyDescent="0.2">
      <c r="A808">
        <f t="shared" si="990"/>
        <v>804</v>
      </c>
      <c r="B808" t="str">
        <f t="shared" si="1010"/>
        <v>January</v>
      </c>
      <c r="C808">
        <f t="shared" si="982"/>
        <v>2090</v>
      </c>
      <c r="D808">
        <f t="shared" si="1012"/>
        <v>209001</v>
      </c>
      <c r="E808">
        <f t="shared" ref="E808:F808" si="1036">E796+1</f>
        <v>109</v>
      </c>
      <c r="F808">
        <f t="shared" si="1036"/>
        <v>107</v>
      </c>
      <c r="G808" s="11">
        <f>G807*IF($B808="January",(1+IF(C808&gt;Personal!$L$18+1,Calculations!$B$14,Calculations!$B$13)),1)</f>
        <v>7433.2506083109956</v>
      </c>
      <c r="H808" s="11">
        <f>IF(AND(Career!$F$15="Yes",$E808=62,$E807=61),G808,H807*IF($B808="January",(1+IF(C808&gt;Personal!$L$18+1,Calculations!$C$14,Calculations!$C$13)),1))</f>
        <v>4688.7932954334165</v>
      </c>
      <c r="I808" s="11">
        <f>H808*(1-'Retiree Assumptions'!$F$8)</f>
        <v>4126.1380999814064</v>
      </c>
      <c r="J808" s="11"/>
      <c r="K808">
        <f>IF(OR(AND(L809=0,L808&gt;0,S808=0,S807&gt;0),AND(L808=0,L807&gt;0,S808&gt;0,S807&gt;0),AND(L797=0,L796&gt;0,S796=0),AND(B808="February",C808&gt;=Personal!$G$28,C808&lt;=Personal!$G$28+5,L807&gt;0),AND(B808="February",MOD(C808-Personal!$G$28,5)=0,L807&gt;0)),K807+1,K807)</f>
        <v>10</v>
      </c>
      <c r="L808">
        <f>IF(AND(C808&gt;=Personal!$G$28,MAX(L$5:L807)&lt;$AO$8,OR(S807&gt;0,S808&gt;0)),L807+1,0)</f>
        <v>0</v>
      </c>
      <c r="M808" t="str">
        <f>IF(AND(C808&gt;=Personal!$G$28,MAX(L$5:L807)&lt;$AO$8,OR(S807&gt;0,S808&gt;0)),L807+1,"")</f>
        <v/>
      </c>
      <c r="N808">
        <f t="shared" si="992"/>
        <v>2090</v>
      </c>
      <c r="O808">
        <f t="shared" si="993"/>
        <v>107</v>
      </c>
      <c r="P808" s="11">
        <f t="shared" si="1001"/>
        <v>49513.657199776877</v>
      </c>
      <c r="Q808" s="11">
        <f>$AD808*I808/(Calculations!$C$18^(A808-1+Calculations!$B$1/30))</f>
        <v>0.83211967505608209</v>
      </c>
      <c r="R808" s="11">
        <f>IF(Q808=0,0,SUM(Q808:Q$1071)*I808/Q808)</f>
        <v>61985.558505705478</v>
      </c>
      <c r="S808" s="11">
        <f>IF(S807&gt;0,MAX((S807+I808/2)*(Calculations!$C$18-1)+S807-I808,0),IF(AND(Personal!$G$28=Valuation!C808,Personal!$G$28&gt;Valuation!C807),Personal!$G$26,0))</f>
        <v>0</v>
      </c>
      <c r="T808">
        <f t="shared" si="984"/>
        <v>2</v>
      </c>
      <c r="U808" s="11"/>
      <c r="V808" s="121">
        <f>VLOOKUP(E808,Rates2,5)*VLOOKUP(E808,Mort_Imp_Retirees,C808-'Mort Imp Cume'!$C$4+2)</f>
        <v>9.2497413301836293E-2</v>
      </c>
      <c r="W808" s="15">
        <f t="shared" si="994"/>
        <v>0.90750258669816375</v>
      </c>
      <c r="X808" s="121">
        <f>VLOOKUP(F808,Rates2,6)*VLOOKUP(F808,Mort_Imp_Survivors,C808-'Mort Imp Cume'!$C$4+2)</f>
        <v>3.9781768118624862E-2</v>
      </c>
      <c r="Y808" s="15">
        <f t="shared" si="995"/>
        <v>0.96021823188137512</v>
      </c>
      <c r="Z808" s="121">
        <f>VLOOKUP(F808,Rates2,7)*VLOOKUP(F808,Mort_Imp_Survivors,C808-'Mort Imp Cume'!$C$4+2)</f>
        <v>5.5882241118952451E-2</v>
      </c>
      <c r="AA808" s="15">
        <f t="shared" si="996"/>
        <v>0.94411775888104754</v>
      </c>
      <c r="AB808" s="68">
        <f>PRODUCT(W$4:W807)</f>
        <v>5.2284159194132746E-5</v>
      </c>
      <c r="AC808" s="15">
        <f>PRODUCT(Y$4:Y807)</f>
        <v>9.0915118841760258E-3</v>
      </c>
      <c r="AD808" s="15">
        <f>PRODUCT(AA$4:AA807)</f>
        <v>2.0477063357932624E-3</v>
      </c>
      <c r="AE808" s="15">
        <f t="shared" si="985"/>
        <v>4.7534205466760909E-7</v>
      </c>
      <c r="AF808" s="15">
        <f t="shared" si="986"/>
        <v>5.1808817139465138E-5</v>
      </c>
      <c r="AG808" s="15">
        <f t="shared" si="987"/>
        <v>4.221878927054698E-8</v>
      </c>
      <c r="AH808" s="15">
        <f t="shared" si="988"/>
        <v>2.7505368460462583E-3</v>
      </c>
      <c r="AI808" s="15">
        <f t="shared" si="997"/>
        <v>0.99719717899475957</v>
      </c>
      <c r="AJ808" s="15">
        <f t="shared" si="998"/>
        <v>4.8361494821187005E-6</v>
      </c>
      <c r="AK808" s="15">
        <f t="shared" si="989"/>
        <v>1.5372507318471581E-4</v>
      </c>
      <c r="AL808">
        <f>IF(AL807&gt;0,AL807+1,IF(AND(B808="January",C808&gt;=Personal!$G$28,F808&lt;=100,AL807=0),1,0))</f>
        <v>481</v>
      </c>
      <c r="AM808">
        <f t="shared" si="999"/>
        <v>1</v>
      </c>
    </row>
    <row r="809" spans="1:39" x14ac:dyDescent="0.2">
      <c r="A809">
        <f t="shared" si="990"/>
        <v>805</v>
      </c>
      <c r="B809" t="str">
        <f t="shared" si="1010"/>
        <v>February</v>
      </c>
      <c r="C809">
        <f t="shared" si="982"/>
        <v>2090</v>
      </c>
      <c r="D809">
        <f t="shared" si="1012"/>
        <v>209002</v>
      </c>
      <c r="E809">
        <f t="shared" ref="E809:F809" si="1037">E797+1</f>
        <v>109</v>
      </c>
      <c r="F809">
        <f t="shared" si="1037"/>
        <v>107</v>
      </c>
      <c r="G809" s="11">
        <f>G808*IF($B809="January",(1+IF(C809&gt;Personal!$L$18+1,Calculations!$B$14,Calculations!$B$13)),1)</f>
        <v>7433.2506083109956</v>
      </c>
      <c r="H809" s="11">
        <f>IF(AND(Career!$F$15="Yes",$E809=62,$E808=61),G809,H808*IF($B809="January",(1+IF(C809&gt;Personal!$L$18+1,Calculations!$C$14,Calculations!$C$13)),1))</f>
        <v>4688.7932954334165</v>
      </c>
      <c r="I809" s="11">
        <f>H809*(1-'Retiree Assumptions'!$F$8)</f>
        <v>4126.1380999814064</v>
      </c>
      <c r="J809" s="11"/>
      <c r="K809">
        <f>IF(OR(AND(L810=0,L809&gt;0,S809=0,S808&gt;0),AND(L809=0,L808&gt;0,S809&gt;0,S808&gt;0),AND(L798=0,L797&gt;0,S797=0),AND(B809="February",C809&gt;=Personal!$G$28,C809&lt;=Personal!$G$28+5,L808&gt;0),AND(B809="February",MOD(C809-Personal!$G$28,5)=0,L808&gt;0)),K808+1,K808)</f>
        <v>10</v>
      </c>
      <c r="L809">
        <f>IF(AND(C809&gt;=Personal!$G$28,MAX(L$5:L808)&lt;$AO$8,OR(S808&gt;0,S809&gt;0)),L808+1,0)</f>
        <v>0</v>
      </c>
      <c r="M809" t="str">
        <f>IF(AND(C809&gt;=Personal!$G$28,MAX(L$5:L808)&lt;$AO$8,OR(S808&gt;0,S809&gt;0)),L808+1,"")</f>
        <v/>
      </c>
      <c r="N809">
        <f t="shared" si="992"/>
        <v>2090</v>
      </c>
      <c r="O809">
        <f t="shared" si="993"/>
        <v>107</v>
      </c>
      <c r="P809" s="11">
        <f t="shared" si="1001"/>
        <v>49513.657199776877</v>
      </c>
      <c r="Q809" s="11">
        <f>$AD809*I809/(Calculations!$C$18^(A809-1+Calculations!$B$1/30))</f>
        <v>0.78335737350960799</v>
      </c>
      <c r="R809" s="11">
        <f>IF(Q809=0,0,SUM(Q809:Q$1071)*I809/Q809)</f>
        <v>61461.044135245946</v>
      </c>
      <c r="S809" s="11">
        <f>IF(S808&gt;0,MAX((S808+I809/2)*(Calculations!$C$18-1)+S808-I809,0),IF(AND(Personal!$G$28=Valuation!C809,Personal!$G$28&gt;Valuation!C808),Personal!$G$26,0))</f>
        <v>0</v>
      </c>
      <c r="T809">
        <f t="shared" si="984"/>
        <v>2</v>
      </c>
      <c r="U809" s="11"/>
      <c r="V809" s="121">
        <f>VLOOKUP(E809,Rates2,5)*VLOOKUP(E809,Mort_Imp_Retirees,C809-'Mort Imp Cume'!$C$4+2)</f>
        <v>9.2497413301836293E-2</v>
      </c>
      <c r="W809" s="15">
        <f t="shared" si="994"/>
        <v>0.90750258669816375</v>
      </c>
      <c r="X809" s="121">
        <f>VLOOKUP(F809,Rates2,6)*VLOOKUP(F809,Mort_Imp_Survivors,C809-'Mort Imp Cume'!$C$4+2)</f>
        <v>3.9781768118624862E-2</v>
      </c>
      <c r="Y809" s="15">
        <f t="shared" si="995"/>
        <v>0.96021823188137512</v>
      </c>
      <c r="Z809" s="121">
        <f>VLOOKUP(F809,Rates2,7)*VLOOKUP(F809,Mort_Imp_Survivors,C809-'Mort Imp Cume'!$C$4+2)</f>
        <v>5.5882241118952451E-2</v>
      </c>
      <c r="AA809" s="15">
        <f t="shared" si="996"/>
        <v>0.94411775888104754</v>
      </c>
      <c r="AB809" s="68">
        <f>PRODUCT(W$4:W808)</f>
        <v>4.7448009712014047E-5</v>
      </c>
      <c r="AC809" s="15">
        <f>PRODUCT(Y$4:Y808)</f>
        <v>8.7298354665520123E-3</v>
      </c>
      <c r="AD809" s="15">
        <f>PRODUCT(AA$4:AA808)</f>
        <v>1.9332759165956567E-3</v>
      </c>
      <c r="AE809" s="15">
        <f t="shared" si="985"/>
        <v>4.1421331800124458E-7</v>
      </c>
      <c r="AF809" s="15">
        <f t="shared" si="986"/>
        <v>4.7033796394012804E-5</v>
      </c>
      <c r="AG809" s="15">
        <f t="shared" si="987"/>
        <v>3.6789475313681422E-8</v>
      </c>
      <c r="AH809" s="15">
        <f t="shared" si="988"/>
        <v>2.5968729015982089E-3</v>
      </c>
      <c r="AI809" s="15">
        <f t="shared" si="997"/>
        <v>0.99735567908868983</v>
      </c>
      <c r="AJ809" s="15">
        <f t="shared" si="998"/>
        <v>4.3888181646817061E-6</v>
      </c>
      <c r="AK809" s="15">
        <f t="shared" si="989"/>
        <v>1.4513555578055316E-4</v>
      </c>
      <c r="AL809">
        <f>IF(AL808&gt;0,AL808+1,IF(AND(B809="January",C809&gt;=Personal!$G$28,F809&lt;=100,AL808=0),1,0))</f>
        <v>482</v>
      </c>
      <c r="AM809">
        <f t="shared" si="999"/>
        <v>1</v>
      </c>
    </row>
    <row r="810" spans="1:39" x14ac:dyDescent="0.2">
      <c r="A810">
        <f t="shared" si="990"/>
        <v>806</v>
      </c>
      <c r="B810" t="str">
        <f t="shared" si="1010"/>
        <v>March</v>
      </c>
      <c r="C810">
        <f t="shared" si="982"/>
        <v>2090</v>
      </c>
      <c r="D810">
        <f t="shared" si="1012"/>
        <v>209003</v>
      </c>
      <c r="E810">
        <f t="shared" ref="E810:F810" si="1038">E798+1</f>
        <v>109</v>
      </c>
      <c r="F810">
        <f t="shared" si="1038"/>
        <v>107</v>
      </c>
      <c r="G810" s="11">
        <f>G809*IF($B810="January",(1+IF(C810&gt;Personal!$L$18+1,Calculations!$B$14,Calculations!$B$13)),1)</f>
        <v>7433.2506083109956</v>
      </c>
      <c r="H810" s="11">
        <f>IF(AND(Career!$F$15="Yes",$E810=62,$E809=61),G810,H809*IF($B810="January",(1+IF(C810&gt;Personal!$L$18+1,Calculations!$C$14,Calculations!$C$13)),1))</f>
        <v>4688.7932954334165</v>
      </c>
      <c r="I810" s="11">
        <f>H810*(1-'Retiree Assumptions'!$F$8)</f>
        <v>4126.1380999814064</v>
      </c>
      <c r="J810" s="11"/>
      <c r="K810">
        <f>IF(OR(AND(L811=0,L810&gt;0,S810=0,S809&gt;0),AND(L810=0,L809&gt;0,S810&gt;0,S809&gt;0),AND(L799=0,L798&gt;0,S798=0),AND(B810="February",C810&gt;=Personal!$G$28,C810&lt;=Personal!$G$28+5,L809&gt;0),AND(B810="February",MOD(C810-Personal!$G$28,5)=0,L809&gt;0)),K809+1,K809)</f>
        <v>10</v>
      </c>
      <c r="L810">
        <f>IF(AND(C810&gt;=Personal!$G$28,MAX(L$5:L809)&lt;$AO$8,OR(S809&gt;0,S810&gt;0)),L809+1,0)</f>
        <v>0</v>
      </c>
      <c r="M810" t="str">
        <f>IF(AND(C810&gt;=Personal!$G$28,MAX(L$5:L809)&lt;$AO$8,OR(S809&gt;0,S810&gt;0)),L809+1,"")</f>
        <v/>
      </c>
      <c r="N810">
        <f t="shared" si="992"/>
        <v>2090</v>
      </c>
      <c r="O810">
        <f t="shared" si="993"/>
        <v>107</v>
      </c>
      <c r="P810" s="11">
        <f t="shared" si="1001"/>
        <v>49513.657199776877</v>
      </c>
      <c r="Q810" s="11">
        <f>$AD810*I810/(Calculations!$C$18^(A810-1+Calculations!$B$1/30))</f>
        <v>0.73745254802503446</v>
      </c>
      <c r="R810" s="11">
        <f>IF(Q810=0,0,SUM(Q810:Q$1071)*I810/Q810)</f>
        <v>60903.879880119835</v>
      </c>
      <c r="S810" s="11">
        <f>IF(S809&gt;0,MAX((S809+I810/2)*(Calculations!$C$18-1)+S809-I810,0),IF(AND(Personal!$G$28=Valuation!C810,Personal!$G$28&gt;Valuation!C809),Personal!$G$26,0))</f>
        <v>0</v>
      </c>
      <c r="T810">
        <f t="shared" si="984"/>
        <v>2</v>
      </c>
      <c r="U810" s="11"/>
      <c r="V810" s="121">
        <f>VLOOKUP(E810,Rates2,5)*VLOOKUP(E810,Mort_Imp_Retirees,C810-'Mort Imp Cume'!$C$4+2)</f>
        <v>9.2497413301836293E-2</v>
      </c>
      <c r="W810" s="15">
        <f t="shared" si="994"/>
        <v>0.90750258669816375</v>
      </c>
      <c r="X810" s="121">
        <f>VLOOKUP(F810,Rates2,6)*VLOOKUP(F810,Mort_Imp_Survivors,C810-'Mort Imp Cume'!$C$4+2)</f>
        <v>3.9781768118624862E-2</v>
      </c>
      <c r="Y810" s="15">
        <f t="shared" si="995"/>
        <v>0.96021823188137512</v>
      </c>
      <c r="Z810" s="121">
        <f>VLOOKUP(F810,Rates2,7)*VLOOKUP(F810,Mort_Imp_Survivors,C810-'Mort Imp Cume'!$C$4+2)</f>
        <v>5.5882241118952451E-2</v>
      </c>
      <c r="AA810" s="15">
        <f t="shared" si="996"/>
        <v>0.94411775888104754</v>
      </c>
      <c r="AB810" s="68">
        <f>PRODUCT(W$4:W809)</f>
        <v>4.3059191547332346E-5</v>
      </c>
      <c r="AC810" s="15">
        <f>PRODUCT(Y$4:Y809)</f>
        <v>8.3825471763078925E-3</v>
      </c>
      <c r="AD810" s="15">
        <f>PRODUCT(AA$4:AA809)</f>
        <v>1.8252401256749944E-3</v>
      </c>
      <c r="AE810" s="15">
        <f t="shared" si="985"/>
        <v>3.6094570451919143E-7</v>
      </c>
      <c r="AF810" s="15">
        <f t="shared" si="986"/>
        <v>4.2698245842813151E-5</v>
      </c>
      <c r="AG810" s="15">
        <f t="shared" si="987"/>
        <v>3.2058368258328776E-8</v>
      </c>
      <c r="AH810" s="15">
        <f t="shared" si="988"/>
        <v>2.451790613431138E-3</v>
      </c>
      <c r="AI810" s="15">
        <f t="shared" si="997"/>
        <v>0.99750515019502151</v>
      </c>
      <c r="AJ810" s="15">
        <f t="shared" si="998"/>
        <v>3.9828638369965361E-6</v>
      </c>
      <c r="AK810" s="15">
        <f t="shared" si="989"/>
        <v>1.3702591329126378E-4</v>
      </c>
      <c r="AL810">
        <f>IF(AL809&gt;0,AL809+1,IF(AND(B810="January",C810&gt;=Personal!$G$28,F810&lt;=100,AL809=0),1,0))</f>
        <v>483</v>
      </c>
      <c r="AM810">
        <f t="shared" si="999"/>
        <v>1</v>
      </c>
    </row>
    <row r="811" spans="1:39" x14ac:dyDescent="0.2">
      <c r="A811">
        <f t="shared" si="990"/>
        <v>807</v>
      </c>
      <c r="B811" t="str">
        <f t="shared" si="1010"/>
        <v>April</v>
      </c>
      <c r="C811">
        <f t="shared" si="982"/>
        <v>2090</v>
      </c>
      <c r="D811">
        <f t="shared" si="1012"/>
        <v>209004</v>
      </c>
      <c r="E811">
        <f t="shared" ref="E811:F811" si="1039">E799+1</f>
        <v>109</v>
      </c>
      <c r="F811">
        <f t="shared" si="1039"/>
        <v>107</v>
      </c>
      <c r="G811" s="11">
        <f>G810*IF($B811="January",(1+IF(C811&gt;Personal!$L$18+1,Calculations!$B$14,Calculations!$B$13)),1)</f>
        <v>7433.2506083109956</v>
      </c>
      <c r="H811" s="11">
        <f>IF(AND(Career!$F$15="Yes",$E811=62,$E810=61),G811,H810*IF($B811="January",(1+IF(C811&gt;Personal!$L$18+1,Calculations!$C$14,Calculations!$C$13)),1))</f>
        <v>4688.7932954334165</v>
      </c>
      <c r="I811" s="11">
        <f>H811*(1-'Retiree Assumptions'!$F$8)</f>
        <v>4126.1380999814064</v>
      </c>
      <c r="J811" s="11"/>
      <c r="K811">
        <f>IF(OR(AND(L812=0,L811&gt;0,S811=0,S810&gt;0),AND(L811=0,L810&gt;0,S811&gt;0,S810&gt;0),AND(L800=0,L799&gt;0,S799=0),AND(B811="February",C811&gt;=Personal!$G$28,C811&lt;=Personal!$G$28+5,L810&gt;0),AND(B811="February",MOD(C811-Personal!$G$28,5)=0,L810&gt;0)),K810+1,K810)</f>
        <v>10</v>
      </c>
      <c r="L811">
        <f>IF(AND(C811&gt;=Personal!$G$28,MAX(L$5:L810)&lt;$AO$8,OR(S810&gt;0,S811&gt;0)),L810+1,0)</f>
        <v>0</v>
      </c>
      <c r="M811" t="str">
        <f>IF(AND(C811&gt;=Personal!$G$28,MAX(L$5:L810)&lt;$AO$8,OR(S810&gt;0,S811&gt;0)),L810+1,"")</f>
        <v/>
      </c>
      <c r="N811">
        <f t="shared" si="992"/>
        <v>2090</v>
      </c>
      <c r="O811">
        <f t="shared" si="993"/>
        <v>107</v>
      </c>
      <c r="P811" s="11">
        <f t="shared" si="1001"/>
        <v>49513.657199776877</v>
      </c>
      <c r="Q811" s="11">
        <f>$AD811*I811/(Calculations!$C$18^(A811-1+Calculations!$B$1/30))</f>
        <v>0.69423775020092504</v>
      </c>
      <c r="R811" s="11">
        <f>IF(Q811=0,0,SUM(Q811:Q$1071)*I811/Q811)</f>
        <v>60312.033355651351</v>
      </c>
      <c r="S811" s="11">
        <f>IF(S810&gt;0,MAX((S810+I811/2)*(Calculations!$C$18-1)+S810-I811,0),IF(AND(Personal!$G$28=Valuation!C811,Personal!$G$28&gt;Valuation!C810),Personal!$G$26,0))</f>
        <v>0</v>
      </c>
      <c r="T811">
        <f t="shared" si="984"/>
        <v>2</v>
      </c>
      <c r="U811" s="11"/>
      <c r="V811" s="121">
        <f>VLOOKUP(E811,Rates2,5)*VLOOKUP(E811,Mort_Imp_Retirees,C811-'Mort Imp Cume'!$C$4+2)</f>
        <v>9.2497413301836293E-2</v>
      </c>
      <c r="W811" s="15">
        <f t="shared" si="994"/>
        <v>0.90750258669816375</v>
      </c>
      <c r="X811" s="121">
        <f>VLOOKUP(F811,Rates2,6)*VLOOKUP(F811,Mort_Imp_Survivors,C811-'Mort Imp Cume'!$C$4+2)</f>
        <v>3.9781768118624862E-2</v>
      </c>
      <c r="Y811" s="15">
        <f t="shared" si="995"/>
        <v>0.96021823188137512</v>
      </c>
      <c r="Z811" s="121">
        <f>VLOOKUP(F811,Rates2,7)*VLOOKUP(F811,Mort_Imp_Survivors,C811-'Mort Imp Cume'!$C$4+2)</f>
        <v>5.5882241118952451E-2</v>
      </c>
      <c r="AA811" s="15">
        <f t="shared" si="996"/>
        <v>0.94411775888104754</v>
      </c>
      <c r="AB811" s="68">
        <f>PRODUCT(W$4:W810)</f>
        <v>3.9076327710335814E-5</v>
      </c>
      <c r="AC811" s="15">
        <f>PRODUCT(Y$4:Y810)</f>
        <v>8.0490746282965778E-3</v>
      </c>
      <c r="AD811" s="15">
        <f>PRODUCT(AA$4:AA810)</f>
        <v>1.7232416168720373E-3</v>
      </c>
      <c r="AE811" s="15">
        <f t="shared" si="985"/>
        <v>3.1452827794026649E-7</v>
      </c>
      <c r="AF811" s="15">
        <f t="shared" si="986"/>
        <v>3.8761799432395543E-5</v>
      </c>
      <c r="AG811" s="15">
        <f t="shared" si="987"/>
        <v>2.7935679066464481E-8</v>
      </c>
      <c r="AH811" s="15">
        <f t="shared" si="988"/>
        <v>2.3148111175664531E-3</v>
      </c>
      <c r="AI811" s="15">
        <f t="shared" si="997"/>
        <v>0.99764611255472313</v>
      </c>
      <c r="AJ811" s="15">
        <f t="shared" si="998"/>
        <v>3.6144592345409301E-6</v>
      </c>
      <c r="AK811" s="15">
        <f t="shared" si="989"/>
        <v>1.2936934550770009E-4</v>
      </c>
      <c r="AL811">
        <f>IF(AL810&gt;0,AL810+1,IF(AND(B811="January",C811&gt;=Personal!$G$28,F811&lt;=100,AL810=0),1,0))</f>
        <v>484</v>
      </c>
      <c r="AM811">
        <f t="shared" si="999"/>
        <v>1</v>
      </c>
    </row>
    <row r="812" spans="1:39" x14ac:dyDescent="0.2">
      <c r="A812">
        <f t="shared" si="990"/>
        <v>808</v>
      </c>
      <c r="B812" t="str">
        <f t="shared" si="1010"/>
        <v>May</v>
      </c>
      <c r="C812">
        <f t="shared" si="982"/>
        <v>2090</v>
      </c>
      <c r="D812">
        <f t="shared" si="1012"/>
        <v>209005</v>
      </c>
      <c r="E812">
        <f t="shared" ref="E812:F812" si="1040">E800+1</f>
        <v>109</v>
      </c>
      <c r="F812">
        <f t="shared" si="1040"/>
        <v>107</v>
      </c>
      <c r="G812" s="11">
        <f>G811*IF($B812="January",(1+IF(C812&gt;Personal!$L$18+1,Calculations!$B$14,Calculations!$B$13)),1)</f>
        <v>7433.2506083109956</v>
      </c>
      <c r="H812" s="11">
        <f>IF(AND(Career!$F$15="Yes",$E812=62,$E811=61),G812,H811*IF($B812="January",(1+IF(C812&gt;Personal!$L$18+1,Calculations!$C$14,Calculations!$C$13)),1))</f>
        <v>4688.7932954334165</v>
      </c>
      <c r="I812" s="11">
        <f>H812*(1-'Retiree Assumptions'!$F$8)</f>
        <v>4126.1380999814064</v>
      </c>
      <c r="J812" s="11"/>
      <c r="K812">
        <f>IF(OR(AND(L813=0,L812&gt;0,S812=0,S811&gt;0),AND(L812=0,L811&gt;0,S812&gt;0,S811&gt;0),AND(L801=0,L800&gt;0,S800=0),AND(B812="February",C812&gt;=Personal!$G$28,C812&lt;=Personal!$G$28+5,L811&gt;0),AND(B812="February",MOD(C812-Personal!$G$28,5)=0,L811&gt;0)),K811+1,K811)</f>
        <v>10</v>
      </c>
      <c r="L812">
        <f>IF(AND(C812&gt;=Personal!$G$28,MAX(L$5:L811)&lt;$AO$8,OR(S811&gt;0,S812&gt;0)),L811+1,0)</f>
        <v>0</v>
      </c>
      <c r="M812" t="str">
        <f>IF(AND(C812&gt;=Personal!$G$28,MAX(L$5:L811)&lt;$AO$8,OR(S811&gt;0,S812&gt;0)),L811+1,"")</f>
        <v/>
      </c>
      <c r="N812">
        <f t="shared" si="992"/>
        <v>2090</v>
      </c>
      <c r="O812">
        <f t="shared" si="993"/>
        <v>107</v>
      </c>
      <c r="P812" s="11">
        <f t="shared" si="1001"/>
        <v>49513.657199776877</v>
      </c>
      <c r="Q812" s="11">
        <f>$AD812*I812/(Calculations!$C$18^(A812-1+Calculations!$B$1/30))</f>
        <v>0.65355534412999328</v>
      </c>
      <c r="R812" s="11">
        <f>IF(Q812=0,0,SUM(Q812:Q$1071)*I812/Q812)</f>
        <v>59683.34566561618</v>
      </c>
      <c r="S812" s="11">
        <f>IF(S811&gt;0,MAX((S811+I812/2)*(Calculations!$C$18-1)+S811-I812,0),IF(AND(Personal!$G$28=Valuation!C812,Personal!$G$28&gt;Valuation!C811),Personal!$G$26,0))</f>
        <v>0</v>
      </c>
      <c r="T812">
        <f t="shared" si="984"/>
        <v>2</v>
      </c>
      <c r="U812" s="11"/>
      <c r="V812" s="121">
        <f>VLOOKUP(E812,Rates2,5)*VLOOKUP(E812,Mort_Imp_Retirees,C812-'Mort Imp Cume'!$C$4+2)</f>
        <v>9.2497413301836293E-2</v>
      </c>
      <c r="W812" s="15">
        <f t="shared" si="994"/>
        <v>0.90750258669816375</v>
      </c>
      <c r="X812" s="121">
        <f>VLOOKUP(F812,Rates2,6)*VLOOKUP(F812,Mort_Imp_Survivors,C812-'Mort Imp Cume'!$C$4+2)</f>
        <v>3.9781768118624862E-2</v>
      </c>
      <c r="Y812" s="15">
        <f t="shared" si="995"/>
        <v>0.96021823188137512</v>
      </c>
      <c r="Z812" s="121">
        <f>VLOOKUP(F812,Rates2,7)*VLOOKUP(F812,Mort_Imp_Survivors,C812-'Mort Imp Cume'!$C$4+2)</f>
        <v>5.5882241118952451E-2</v>
      </c>
      <c r="AA812" s="15">
        <f t="shared" si="996"/>
        <v>0.94411775888104754</v>
      </c>
      <c r="AB812" s="68">
        <f>PRODUCT(W$4:W811)</f>
        <v>3.5461868475794886E-5</v>
      </c>
      <c r="AC812" s="15">
        <f>PRODUCT(Y$4:Y811)</f>
        <v>7.7288682078641762E-3</v>
      </c>
      <c r="AD812" s="15">
        <f>PRODUCT(AA$4:AA811)</f>
        <v>1.6269430133317806E-3</v>
      </c>
      <c r="AE812" s="15">
        <f t="shared" si="985"/>
        <v>2.7408010785403192E-7</v>
      </c>
      <c r="AF812" s="15">
        <f t="shared" si="986"/>
        <v>3.5187788367940849E-5</v>
      </c>
      <c r="AG812" s="15">
        <f t="shared" si="987"/>
        <v>2.4343165522835151E-8</v>
      </c>
      <c r="AH812" s="15">
        <f t="shared" si="988"/>
        <v>2.1854822202288389E-3</v>
      </c>
      <c r="AI812" s="15">
        <f t="shared" si="997"/>
        <v>0.99777905591129534</v>
      </c>
      <c r="AJ812" s="15">
        <f t="shared" si="998"/>
        <v>3.2801311048609589E-6</v>
      </c>
      <c r="AK812" s="15">
        <f t="shared" si="989"/>
        <v>1.221405477833081E-4</v>
      </c>
      <c r="AL812">
        <f>IF(AL811&gt;0,AL811+1,IF(AND(B812="January",C812&gt;=Personal!$G$28,F812&lt;=100,AL811=0),1,0))</f>
        <v>485</v>
      </c>
      <c r="AM812">
        <f t="shared" si="999"/>
        <v>1</v>
      </c>
    </row>
    <row r="813" spans="1:39" x14ac:dyDescent="0.2">
      <c r="A813">
        <f t="shared" si="990"/>
        <v>809</v>
      </c>
      <c r="B813" t="str">
        <f t="shared" si="1010"/>
        <v>June</v>
      </c>
      <c r="C813">
        <f t="shared" si="982"/>
        <v>2090</v>
      </c>
      <c r="D813">
        <f t="shared" si="1012"/>
        <v>209006</v>
      </c>
      <c r="E813">
        <f t="shared" ref="E813:F813" si="1041">E801+1</f>
        <v>109</v>
      </c>
      <c r="F813">
        <f t="shared" si="1041"/>
        <v>107</v>
      </c>
      <c r="G813" s="11">
        <f>G812*IF($B813="January",(1+IF(C813&gt;Personal!$L$18+1,Calculations!$B$14,Calculations!$B$13)),1)</f>
        <v>7433.2506083109956</v>
      </c>
      <c r="H813" s="11">
        <f>IF(AND(Career!$F$15="Yes",$E813=62,$E812=61),G813,H812*IF($B813="January",(1+IF(C813&gt;Personal!$L$18+1,Calculations!$C$14,Calculations!$C$13)),1))</f>
        <v>4688.7932954334165</v>
      </c>
      <c r="I813" s="11">
        <f>H813*(1-'Retiree Assumptions'!$F$8)</f>
        <v>4126.1380999814064</v>
      </c>
      <c r="J813" s="11"/>
      <c r="K813">
        <f>IF(OR(AND(L814=0,L813&gt;0,S813=0,S812&gt;0),AND(L813=0,L812&gt;0,S813&gt;0,S812&gt;0),AND(L802=0,L801&gt;0,S801=0),AND(B813="February",C813&gt;=Personal!$G$28,C813&lt;=Personal!$G$28+5,L812&gt;0),AND(B813="February",MOD(C813-Personal!$G$28,5)=0,L812&gt;0)),K812+1,K812)</f>
        <v>10</v>
      </c>
      <c r="L813">
        <f>IF(AND(C813&gt;=Personal!$G$28,MAX(L$5:L812)&lt;$AO$8,OR(S812&gt;0,S813&gt;0)),L812+1,0)</f>
        <v>0</v>
      </c>
      <c r="M813" t="str">
        <f>IF(AND(C813&gt;=Personal!$G$28,MAX(L$5:L812)&lt;$AO$8,OR(S812&gt;0,S813&gt;0)),L812+1,"")</f>
        <v/>
      </c>
      <c r="N813">
        <f t="shared" si="992"/>
        <v>2090</v>
      </c>
      <c r="O813">
        <f t="shared" si="993"/>
        <v>107</v>
      </c>
      <c r="P813" s="11">
        <f t="shared" si="1001"/>
        <v>49513.657199776877</v>
      </c>
      <c r="Q813" s="11">
        <f>$AD813*I813/(Calculations!$C$18^(A813-1+Calculations!$B$1/30))</f>
        <v>0.61525693138590287</v>
      </c>
      <c r="R813" s="11">
        <f>IF(Q813=0,0,SUM(Q813:Q$1071)*I813/Q813)</f>
        <v>59015.523527171179</v>
      </c>
      <c r="S813" s="11">
        <f>IF(S812&gt;0,MAX((S812+I813/2)*(Calculations!$C$18-1)+S812-I813,0),IF(AND(Personal!$G$28=Valuation!C813,Personal!$G$28&gt;Valuation!C812),Personal!$G$26,0))</f>
        <v>0</v>
      </c>
      <c r="T813">
        <f t="shared" si="984"/>
        <v>2</v>
      </c>
      <c r="U813" s="11"/>
      <c r="V813" s="121">
        <f>VLOOKUP(E813,Rates2,5)*VLOOKUP(E813,Mort_Imp_Retirees,C813-'Mort Imp Cume'!$C$4+2)</f>
        <v>9.2497413301836293E-2</v>
      </c>
      <c r="W813" s="15">
        <f t="shared" si="994"/>
        <v>0.90750258669816375</v>
      </c>
      <c r="X813" s="121">
        <f>VLOOKUP(F813,Rates2,6)*VLOOKUP(F813,Mort_Imp_Survivors,C813-'Mort Imp Cume'!$C$4+2)</f>
        <v>3.9781768118624862E-2</v>
      </c>
      <c r="Y813" s="15">
        <f t="shared" si="995"/>
        <v>0.96021823188137512</v>
      </c>
      <c r="Z813" s="121">
        <f>VLOOKUP(F813,Rates2,7)*VLOOKUP(F813,Mort_Imp_Survivors,C813-'Mort Imp Cume'!$C$4+2)</f>
        <v>5.5882241118952451E-2</v>
      </c>
      <c r="AA813" s="15">
        <f t="shared" si="996"/>
        <v>0.94411775888104754</v>
      </c>
      <c r="AB813" s="68">
        <f>PRODUCT(W$4:W812)</f>
        <v>3.2181737370933927E-5</v>
      </c>
      <c r="AC813" s="15">
        <f>PRODUCT(Y$4:Y812)</f>
        <v>7.4214001649995113E-3</v>
      </c>
      <c r="AD813" s="15">
        <f>PRODUCT(AA$4:AA812)</f>
        <v>1.536025791573979E-3</v>
      </c>
      <c r="AE813" s="15">
        <f t="shared" si="985"/>
        <v>2.3883355103461998E-7</v>
      </c>
      <c r="AF813" s="15">
        <f t="shared" si="986"/>
        <v>3.1942903819899308E-5</v>
      </c>
      <c r="AG813" s="15">
        <f t="shared" si="987"/>
        <v>2.1212647319661082E-8</v>
      </c>
      <c r="AH813" s="15">
        <f t="shared" si="988"/>
        <v>2.0633769190023504E-3</v>
      </c>
      <c r="AI813" s="15">
        <f t="shared" si="997"/>
        <v>0.99790444134362666</v>
      </c>
      <c r="AJ813" s="15">
        <f t="shared" si="998"/>
        <v>2.9767274623704258E-6</v>
      </c>
      <c r="AK813" s="15">
        <f t="shared" si="989"/>
        <v>1.1531562772791677E-4</v>
      </c>
      <c r="AL813">
        <f>IF(AL812&gt;0,AL812+1,IF(AND(B813="January",C813&gt;=Personal!$G$28,F813&lt;=100,AL812=0),1,0))</f>
        <v>486</v>
      </c>
      <c r="AM813">
        <f t="shared" si="999"/>
        <v>1</v>
      </c>
    </row>
    <row r="814" spans="1:39" x14ac:dyDescent="0.2">
      <c r="A814">
        <f t="shared" si="990"/>
        <v>810</v>
      </c>
      <c r="B814" t="str">
        <f t="shared" si="1010"/>
        <v>July</v>
      </c>
      <c r="C814">
        <f t="shared" si="982"/>
        <v>2090</v>
      </c>
      <c r="D814">
        <f t="shared" si="1012"/>
        <v>209007</v>
      </c>
      <c r="E814">
        <f t="shared" ref="E814:F814" si="1042">E802+1</f>
        <v>109</v>
      </c>
      <c r="F814">
        <f t="shared" si="1042"/>
        <v>107</v>
      </c>
      <c r="G814" s="11">
        <f>G813*IF($B814="January",(1+IF(C814&gt;Personal!$L$18+1,Calculations!$B$14,Calculations!$B$13)),1)</f>
        <v>7433.2506083109956</v>
      </c>
      <c r="H814" s="11">
        <f>IF(AND(Career!$F$15="Yes",$E814=62,$E813=61),G814,H813*IF($B814="January",(1+IF(C814&gt;Personal!$L$18+1,Calculations!$C$14,Calculations!$C$13)),1))</f>
        <v>4688.7932954334165</v>
      </c>
      <c r="I814" s="11">
        <f>H814*(1-'Retiree Assumptions'!$F$8)</f>
        <v>4126.1380999814064</v>
      </c>
      <c r="J814" s="11"/>
      <c r="K814">
        <f>IF(OR(AND(L815=0,L814&gt;0,S814=0,S813&gt;0),AND(L814=0,L813&gt;0,S814&gt;0,S813&gt;0),AND(L803=0,L802&gt;0,S802=0),AND(B814="February",C814&gt;=Personal!$G$28,C814&lt;=Personal!$G$28+5,L813&gt;0),AND(B814="February",MOD(C814-Personal!$G$28,5)=0,L813&gt;0)),K813+1,K813)</f>
        <v>10</v>
      </c>
      <c r="L814">
        <f>IF(AND(C814&gt;=Personal!$G$28,MAX(L$5:L813)&lt;$AO$8,OR(S813&gt;0,S814&gt;0)),L813+1,0)</f>
        <v>0</v>
      </c>
      <c r="M814" t="str">
        <f>IF(AND(C814&gt;=Personal!$G$28,MAX(L$5:L813)&lt;$AO$8,OR(S813&gt;0,S814&gt;0)),L813+1,"")</f>
        <v/>
      </c>
      <c r="N814">
        <f t="shared" si="992"/>
        <v>2090</v>
      </c>
      <c r="O814">
        <f t="shared" si="993"/>
        <v>107</v>
      </c>
      <c r="P814" s="11">
        <f t="shared" si="1001"/>
        <v>49513.657199776877</v>
      </c>
      <c r="Q814" s="11">
        <f>$AD814*I814/(Calculations!$C$18^(A814-1+Calculations!$B$1/30))</f>
        <v>0.57920280970589855</v>
      </c>
      <c r="R814" s="11">
        <f>IF(Q814=0,0,SUM(Q814:Q$1071)*I814/Q814)</f>
        <v>58306.130905578299</v>
      </c>
      <c r="S814" s="11">
        <f>IF(S813&gt;0,MAX((S813+I814/2)*(Calculations!$C$18-1)+S813-I814,0),IF(AND(Personal!$G$28=Valuation!C814,Personal!$G$28&gt;Valuation!C813),Personal!$G$26,0))</f>
        <v>0</v>
      </c>
      <c r="T814">
        <f t="shared" si="984"/>
        <v>2</v>
      </c>
      <c r="U814" s="11"/>
      <c r="V814" s="121">
        <f>VLOOKUP(E814,Rates2,5)*VLOOKUP(E814,Mort_Imp_Retirees,C814-'Mort Imp Cume'!$C$4+2)</f>
        <v>9.2497413301836293E-2</v>
      </c>
      <c r="W814" s="15">
        <f t="shared" si="994"/>
        <v>0.90750258669816375</v>
      </c>
      <c r="X814" s="121">
        <f>VLOOKUP(F814,Rates2,6)*VLOOKUP(F814,Mort_Imp_Survivors,C814-'Mort Imp Cume'!$C$4+2)</f>
        <v>3.9781768118624862E-2</v>
      </c>
      <c r="Y814" s="15">
        <f t="shared" si="995"/>
        <v>0.96021823188137512</v>
      </c>
      <c r="Z814" s="121">
        <f>VLOOKUP(F814,Rates2,7)*VLOOKUP(F814,Mort_Imp_Survivors,C814-'Mort Imp Cume'!$C$4+2)</f>
        <v>5.5882241118952451E-2</v>
      </c>
      <c r="AA814" s="15">
        <f t="shared" si="996"/>
        <v>0.94411775888104754</v>
      </c>
      <c r="AB814" s="68">
        <f>PRODUCT(W$4:W813)</f>
        <v>2.9205009908563501E-5</v>
      </c>
      <c r="AC814" s="15">
        <f>PRODUCT(Y$4:Y813)</f>
        <v>7.1261637445199765E-3</v>
      </c>
      <c r="AD814" s="15">
        <f>PRODUCT(AA$4:AA813)</f>
        <v>1.4501892279243122E-3</v>
      </c>
      <c r="AE814" s="15">
        <f t="shared" si="985"/>
        <v>2.0811968276875191E-7</v>
      </c>
      <c r="AF814" s="15">
        <f t="shared" si="986"/>
        <v>2.8996890225794748E-5</v>
      </c>
      <c r="AG814" s="15">
        <f t="shared" si="987"/>
        <v>1.8484712100660178E-8</v>
      </c>
      <c r="AH814" s="15">
        <f t="shared" si="988"/>
        <v>1.9480920051426994E-3</v>
      </c>
      <c r="AI814" s="15">
        <f t="shared" si="997"/>
        <v>0.99802270298494866</v>
      </c>
      <c r="AJ814" s="15">
        <f t="shared" si="998"/>
        <v>2.7013878719966222E-6</v>
      </c>
      <c r="AK814" s="15">
        <f t="shared" si="989"/>
        <v>1.0887202652224872E-4</v>
      </c>
      <c r="AL814">
        <f>IF(AL813&gt;0,AL813+1,IF(AND(B814="January",C814&gt;=Personal!$G$28,F814&lt;=100,AL813=0),1,0))</f>
        <v>487</v>
      </c>
      <c r="AM814">
        <f t="shared" si="999"/>
        <v>1</v>
      </c>
    </row>
    <row r="815" spans="1:39" x14ac:dyDescent="0.2">
      <c r="A815">
        <f t="shared" si="990"/>
        <v>811</v>
      </c>
      <c r="B815" t="str">
        <f t="shared" si="1010"/>
        <v>August</v>
      </c>
      <c r="C815">
        <f t="shared" si="982"/>
        <v>2090</v>
      </c>
      <c r="D815">
        <f t="shared" si="1012"/>
        <v>209008</v>
      </c>
      <c r="E815">
        <f t="shared" ref="E815:F815" si="1043">E803+1</f>
        <v>109</v>
      </c>
      <c r="F815">
        <f t="shared" si="1043"/>
        <v>107</v>
      </c>
      <c r="G815" s="11">
        <f>G814*IF($B815="January",(1+IF(C815&gt;Personal!$L$18+1,Calculations!$B$14,Calculations!$B$13)),1)</f>
        <v>7433.2506083109956</v>
      </c>
      <c r="H815" s="11">
        <f>IF(AND(Career!$F$15="Yes",$E815=62,$E814=61),G815,H814*IF($B815="January",(1+IF(C815&gt;Personal!$L$18+1,Calculations!$C$14,Calculations!$C$13)),1))</f>
        <v>4688.7932954334165</v>
      </c>
      <c r="I815" s="11">
        <f>H815*(1-'Retiree Assumptions'!$F$8)</f>
        <v>4126.1380999814064</v>
      </c>
      <c r="J815" s="11"/>
      <c r="K815">
        <f>IF(OR(AND(L816=0,L815&gt;0,S815=0,S814&gt;0),AND(L815=0,L814&gt;0,S815&gt;0,S814&gt;0),AND(L804=0,L803&gt;0,S803=0),AND(B815="February",C815&gt;=Personal!$G$28,C815&lt;=Personal!$G$28+5,L814&gt;0),AND(B815="February",MOD(C815-Personal!$G$28,5)=0,L814&gt;0)),K814+1,K814)</f>
        <v>10</v>
      </c>
      <c r="L815">
        <f>IF(AND(C815&gt;=Personal!$G$28,MAX(L$5:L814)&lt;$AO$8,OR(S814&gt;0,S815&gt;0)),L814+1,0)</f>
        <v>0</v>
      </c>
      <c r="M815" t="str">
        <f>IF(AND(C815&gt;=Personal!$G$28,MAX(L$5:L814)&lt;$AO$8,OR(S814&gt;0,S815&gt;0)),L814+1,"")</f>
        <v/>
      </c>
      <c r="N815">
        <f t="shared" si="992"/>
        <v>2090</v>
      </c>
      <c r="O815">
        <f t="shared" si="993"/>
        <v>107</v>
      </c>
      <c r="P815" s="11">
        <f t="shared" si="1001"/>
        <v>49513.657199776877</v>
      </c>
      <c r="Q815" s="11">
        <f>$AD815*I815/(Calculations!$C$18^(A815-1+Calculations!$B$1/30))</f>
        <v>0.54526146339469572</v>
      </c>
      <c r="R815" s="11">
        <f>IF(Q815=0,0,SUM(Q815:Q$1071)*I815/Q815)</f>
        <v>57552.580128207832</v>
      </c>
      <c r="S815" s="11">
        <f>IF(S814&gt;0,MAX((S814+I815/2)*(Calculations!$C$18-1)+S814-I815,0),IF(AND(Personal!$G$28=Valuation!C815,Personal!$G$28&gt;Valuation!C814),Personal!$G$26,0))</f>
        <v>0</v>
      </c>
      <c r="T815">
        <f t="shared" si="984"/>
        <v>2</v>
      </c>
      <c r="U815" s="11"/>
      <c r="V815" s="121">
        <f>VLOOKUP(E815,Rates2,5)*VLOOKUP(E815,Mort_Imp_Retirees,C815-'Mort Imp Cume'!$C$4+2)</f>
        <v>9.2497413301836293E-2</v>
      </c>
      <c r="W815" s="15">
        <f t="shared" si="994"/>
        <v>0.90750258669816375</v>
      </c>
      <c r="X815" s="121">
        <f>VLOOKUP(F815,Rates2,6)*VLOOKUP(F815,Mort_Imp_Survivors,C815-'Mort Imp Cume'!$C$4+2)</f>
        <v>3.9781768118624862E-2</v>
      </c>
      <c r="Y815" s="15">
        <f t="shared" si="995"/>
        <v>0.96021823188137512</v>
      </c>
      <c r="Z815" s="121">
        <f>VLOOKUP(F815,Rates2,7)*VLOOKUP(F815,Mort_Imp_Survivors,C815-'Mort Imp Cume'!$C$4+2)</f>
        <v>5.5882241118952451E-2</v>
      </c>
      <c r="AA815" s="15">
        <f t="shared" si="996"/>
        <v>0.94411775888104754</v>
      </c>
      <c r="AB815" s="68">
        <f>PRODUCT(W$4:W814)</f>
        <v>2.6503622036566882E-5</v>
      </c>
      <c r="AC815" s="15">
        <f>PRODUCT(Y$4:Y814)</f>
        <v>6.842672350860131E-3</v>
      </c>
      <c r="AD815" s="15">
        <f>PRODUCT(AA$4:AA814)</f>
        <v>1.3691494038213382E-3</v>
      </c>
      <c r="AE815" s="15">
        <f t="shared" si="985"/>
        <v>1.8135560170726347E-7</v>
      </c>
      <c r="AF815" s="15">
        <f t="shared" si="986"/>
        <v>2.6322266434859618E-5</v>
      </c>
      <c r="AG815" s="15">
        <f t="shared" si="987"/>
        <v>1.6107587907125579E-8</v>
      </c>
      <c r="AH815" s="15">
        <f t="shared" si="988"/>
        <v>1.8392467427015122E-3</v>
      </c>
      <c r="AI815" s="15">
        <f t="shared" si="997"/>
        <v>0.99813424963526187</v>
      </c>
      <c r="AJ815" s="15">
        <f t="shared" si="998"/>
        <v>2.4515164815119828E-6</v>
      </c>
      <c r="AK815" s="15">
        <f t="shared" si="989"/>
        <v>1.0278844459938794E-4</v>
      </c>
      <c r="AL815">
        <f>IF(AL814&gt;0,AL814+1,IF(AND(B815="January",C815&gt;=Personal!$G$28,F815&lt;=100,AL814=0),1,0))</f>
        <v>488</v>
      </c>
      <c r="AM815">
        <f t="shared" si="999"/>
        <v>1</v>
      </c>
    </row>
    <row r="816" spans="1:39" x14ac:dyDescent="0.2">
      <c r="A816">
        <f t="shared" si="990"/>
        <v>812</v>
      </c>
      <c r="B816" t="str">
        <f t="shared" si="1010"/>
        <v>September</v>
      </c>
      <c r="C816">
        <f t="shared" si="982"/>
        <v>2090</v>
      </c>
      <c r="D816">
        <f t="shared" si="1012"/>
        <v>209009</v>
      </c>
      <c r="E816">
        <f t="shared" ref="E816:F816" si="1044">E804+1</f>
        <v>109</v>
      </c>
      <c r="F816">
        <f t="shared" si="1044"/>
        <v>107</v>
      </c>
      <c r="G816" s="11">
        <f>G815*IF($B816="January",(1+IF(C816&gt;Personal!$L$18+1,Calculations!$B$14,Calculations!$B$13)),1)</f>
        <v>7433.2506083109956</v>
      </c>
      <c r="H816" s="11">
        <f>IF(AND(Career!$F$15="Yes",$E816=62,$E815=61),G816,H815*IF($B816="January",(1+IF(C816&gt;Personal!$L$18+1,Calculations!$C$14,Calculations!$C$13)),1))</f>
        <v>4688.7932954334165</v>
      </c>
      <c r="I816" s="11">
        <f>H816*(1-'Retiree Assumptions'!$F$8)</f>
        <v>4126.1380999814064</v>
      </c>
      <c r="J816" s="11"/>
      <c r="K816">
        <f>IF(OR(AND(L817=0,L816&gt;0,S816=0,S815&gt;0),AND(L816=0,L815&gt;0,S816&gt;0,S815&gt;0),AND(L805=0,L804&gt;0,S804=0),AND(B816="February",C816&gt;=Personal!$G$28,C816&lt;=Personal!$G$28+5,L815&gt;0),AND(B816="February",MOD(C816-Personal!$G$28,5)=0,L815&gt;0)),K815+1,K815)</f>
        <v>10</v>
      </c>
      <c r="L816">
        <f>IF(AND(C816&gt;=Personal!$G$28,MAX(L$5:L815)&lt;$AO$8,OR(S815&gt;0,S816&gt;0)),L815+1,0)</f>
        <v>0</v>
      </c>
      <c r="M816" t="str">
        <f>IF(AND(C816&gt;=Personal!$G$28,MAX(L$5:L815)&lt;$AO$8,OR(S815&gt;0,S816&gt;0)),L815+1,"")</f>
        <v/>
      </c>
      <c r="N816">
        <f t="shared" si="992"/>
        <v>2090</v>
      </c>
      <c r="O816">
        <f t="shared" si="993"/>
        <v>107</v>
      </c>
      <c r="P816" s="11">
        <f t="shared" si="1001"/>
        <v>49513.657199776877</v>
      </c>
      <c r="Q816" s="11">
        <f>$AD816*I816/(Calculations!$C$18^(A816-1+Calculations!$B$1/30))</f>
        <v>0.51330908359075489</v>
      </c>
      <c r="R816" s="11">
        <f>IF(Q816=0,0,SUM(Q816:Q$1071)*I816/Q816)</f>
        <v>56752.122445407847</v>
      </c>
      <c r="S816" s="11">
        <f>IF(S815&gt;0,MAX((S815+I816/2)*(Calculations!$C$18-1)+S815-I816,0),IF(AND(Personal!$G$28=Valuation!C816,Personal!$G$28&gt;Valuation!C815),Personal!$G$26,0))</f>
        <v>0</v>
      </c>
      <c r="T816">
        <f t="shared" si="984"/>
        <v>2</v>
      </c>
      <c r="U816" s="11"/>
      <c r="V816" s="121">
        <f>VLOOKUP(E816,Rates2,5)*VLOOKUP(E816,Mort_Imp_Retirees,C816-'Mort Imp Cume'!$C$4+2)</f>
        <v>9.2497413301836293E-2</v>
      </c>
      <c r="W816" s="15">
        <f t="shared" si="994"/>
        <v>0.90750258669816375</v>
      </c>
      <c r="X816" s="121">
        <f>VLOOKUP(F816,Rates2,6)*VLOOKUP(F816,Mort_Imp_Survivors,C816-'Mort Imp Cume'!$C$4+2)</f>
        <v>3.9781768118624862E-2</v>
      </c>
      <c r="Y816" s="15">
        <f t="shared" si="995"/>
        <v>0.96021823188137512</v>
      </c>
      <c r="Z816" s="121">
        <f>VLOOKUP(F816,Rates2,7)*VLOOKUP(F816,Mort_Imp_Survivors,C816-'Mort Imp Cume'!$C$4+2)</f>
        <v>5.5882241118952451E-2</v>
      </c>
      <c r="AA816" s="15">
        <f t="shared" si="996"/>
        <v>0.94411775888104754</v>
      </c>
      <c r="AB816" s="68">
        <f>PRODUCT(W$4:W815)</f>
        <v>2.40521055550549E-5</v>
      </c>
      <c r="AC816" s="15">
        <f>PRODUCT(Y$4:Y815)</f>
        <v>6.5704587460864872E-3</v>
      </c>
      <c r="AD816" s="15">
        <f>PRODUCT(AA$4:AA815)</f>
        <v>1.2926382667091242E-3</v>
      </c>
      <c r="AE816" s="15">
        <f t="shared" si="985"/>
        <v>1.5803336730600585E-7</v>
      </c>
      <c r="AF816" s="15">
        <f t="shared" si="986"/>
        <v>2.3894072187748894E-5</v>
      </c>
      <c r="AG816" s="15">
        <f t="shared" si="987"/>
        <v>1.4036160626841027E-8</v>
      </c>
      <c r="AH816" s="15">
        <f t="shared" si="988"/>
        <v>1.7364816203365254E-3</v>
      </c>
      <c r="AI816" s="15">
        <f t="shared" si="997"/>
        <v>0.99823946627410842</v>
      </c>
      <c r="AJ816" s="15">
        <f t="shared" si="998"/>
        <v>2.2247575483053058E-6</v>
      </c>
      <c r="AK816" s="15">
        <f t="shared" si="989"/>
        <v>9.7044771453048132E-5</v>
      </c>
      <c r="AL816">
        <f>IF(AL815&gt;0,AL815+1,IF(AND(B816="January",C816&gt;=Personal!$G$28,F816&lt;=100,AL815=0),1,0))</f>
        <v>489</v>
      </c>
      <c r="AM816">
        <f t="shared" si="999"/>
        <v>1</v>
      </c>
    </row>
    <row r="817" spans="1:39" x14ac:dyDescent="0.2">
      <c r="A817">
        <f t="shared" si="990"/>
        <v>813</v>
      </c>
      <c r="B817" t="str">
        <f t="shared" si="1010"/>
        <v>October</v>
      </c>
      <c r="C817">
        <f t="shared" si="982"/>
        <v>2090</v>
      </c>
      <c r="D817">
        <f t="shared" si="1012"/>
        <v>209010</v>
      </c>
      <c r="E817">
        <f t="shared" ref="E817:F817" si="1045">E805+1</f>
        <v>109</v>
      </c>
      <c r="F817">
        <f t="shared" si="1045"/>
        <v>107</v>
      </c>
      <c r="G817" s="11">
        <f>G816*IF($B817="January",(1+IF(C817&gt;Personal!$L$18+1,Calculations!$B$14,Calculations!$B$13)),1)</f>
        <v>7433.2506083109956</v>
      </c>
      <c r="H817" s="11">
        <f>IF(AND(Career!$F$15="Yes",$E817=62,$E816=61),G817,H816*IF($B817="January",(1+IF(C817&gt;Personal!$L$18+1,Calculations!$C$14,Calculations!$C$13)),1))</f>
        <v>4688.7932954334165</v>
      </c>
      <c r="I817" s="11">
        <f>H817*(1-'Retiree Assumptions'!$F$8)</f>
        <v>4126.1380999814064</v>
      </c>
      <c r="J817" s="11"/>
      <c r="K817">
        <f>IF(OR(AND(L818=0,L817&gt;0,S817=0,S816&gt;0),AND(L817=0,L816&gt;0,S817&gt;0,S816&gt;0),AND(L806=0,L805&gt;0,S805=0),AND(B817="February",C817&gt;=Personal!$G$28,C817&lt;=Personal!$G$28+5,L816&gt;0),AND(B817="February",MOD(C817-Personal!$G$28,5)=0,L816&gt;0)),K816+1,K816)</f>
        <v>10</v>
      </c>
      <c r="L817">
        <f>IF(AND(C817&gt;=Personal!$G$28,MAX(L$5:L816)&lt;$AO$8,OR(S816&gt;0,S817&gt;0)),L816+1,0)</f>
        <v>0</v>
      </c>
      <c r="M817" t="str">
        <f>IF(AND(C817&gt;=Personal!$G$28,MAX(L$5:L816)&lt;$AO$8,OR(S816&gt;0,S817&gt;0)),L816+1,"")</f>
        <v/>
      </c>
      <c r="N817">
        <f t="shared" si="992"/>
        <v>2090</v>
      </c>
      <c r="O817">
        <f t="shared" si="993"/>
        <v>107</v>
      </c>
      <c r="P817" s="11">
        <f t="shared" si="1001"/>
        <v>49513.657199776877</v>
      </c>
      <c r="Q817" s="11">
        <f>$AD817*I817/(Calculations!$C$18^(A817-1+Calculations!$B$1/30))</f>
        <v>0.48322911664500312</v>
      </c>
      <c r="R817" s="11">
        <f>IF(Q817=0,0,SUM(Q817:Q$1071)*I817/Q817)</f>
        <v>55901.838003808109</v>
      </c>
      <c r="S817" s="11">
        <f>IF(S816&gt;0,MAX((S816+I817/2)*(Calculations!$C$18-1)+S816-I817,0),IF(AND(Personal!$G$28=Valuation!C817,Personal!$G$28&gt;Valuation!C816),Personal!$G$26,0))</f>
        <v>0</v>
      </c>
      <c r="T817">
        <f t="shared" si="984"/>
        <v>2</v>
      </c>
      <c r="U817" s="11"/>
      <c r="V817" s="121">
        <f>VLOOKUP(E817,Rates2,5)*VLOOKUP(E817,Mort_Imp_Retirees,C817-'Mort Imp Cume'!$C$4+2)</f>
        <v>9.2497413301836293E-2</v>
      </c>
      <c r="W817" s="15">
        <f t="shared" si="994"/>
        <v>0.90750258669816375</v>
      </c>
      <c r="X817" s="121">
        <f>VLOOKUP(F817,Rates2,6)*VLOOKUP(F817,Mort_Imp_Survivors,C817-'Mort Imp Cume'!$C$4+2)</f>
        <v>3.9781768118624862E-2</v>
      </c>
      <c r="Y817" s="15">
        <f t="shared" si="995"/>
        <v>0.96021823188137512</v>
      </c>
      <c r="Z817" s="121">
        <f>VLOOKUP(F817,Rates2,7)*VLOOKUP(F817,Mort_Imp_Survivors,C817-'Mort Imp Cume'!$C$4+2)</f>
        <v>5.5882241118952451E-2</v>
      </c>
      <c r="AA817" s="15">
        <f t="shared" si="996"/>
        <v>0.94411775888104754</v>
      </c>
      <c r="AB817" s="68">
        <f>PRODUCT(W$4:W816)</f>
        <v>2.1827348006749594E-5</v>
      </c>
      <c r="AC817" s="15">
        <f>PRODUCT(Y$4:Y816)</f>
        <v>6.3090742798166842E-3</v>
      </c>
      <c r="AD817" s="15">
        <f>PRODUCT(AA$4:AA816)</f>
        <v>1.2204027434093003E-3</v>
      </c>
      <c r="AE817" s="15">
        <f t="shared" si="985"/>
        <v>1.3771035990599183E-7</v>
      </c>
      <c r="AF817" s="15">
        <f t="shared" si="986"/>
        <v>2.1689637646843603E-5</v>
      </c>
      <c r="AG817" s="15">
        <f t="shared" si="987"/>
        <v>1.2231117798545646E-8</v>
      </c>
      <c r="AH817" s="15">
        <f t="shared" si="988"/>
        <v>1.6394571718908772E-3</v>
      </c>
      <c r="AI817" s="15">
        <f t="shared" si="997"/>
        <v>0.99833871548010245</v>
      </c>
      <c r="AJ817" s="15">
        <f t="shared" si="998"/>
        <v>2.0189732298633297E-6</v>
      </c>
      <c r="AK817" s="15">
        <f t="shared" si="989"/>
        <v>9.1622019345407191E-5</v>
      </c>
      <c r="AL817">
        <f>IF(AL816&gt;0,AL816+1,IF(AND(B817="January",C817&gt;=Personal!$G$28,F817&lt;=100,AL816=0),1,0))</f>
        <v>490</v>
      </c>
      <c r="AM817">
        <f t="shared" si="999"/>
        <v>1</v>
      </c>
    </row>
    <row r="818" spans="1:39" x14ac:dyDescent="0.2">
      <c r="A818">
        <f t="shared" si="990"/>
        <v>814</v>
      </c>
      <c r="B818" t="str">
        <f t="shared" si="1010"/>
        <v>November</v>
      </c>
      <c r="C818">
        <f t="shared" si="982"/>
        <v>2090</v>
      </c>
      <c r="D818">
        <f t="shared" si="1012"/>
        <v>209011</v>
      </c>
      <c r="E818">
        <f t="shared" ref="E818:F818" si="1046">E806+1</f>
        <v>109</v>
      </c>
      <c r="F818">
        <f t="shared" si="1046"/>
        <v>107</v>
      </c>
      <c r="G818" s="11">
        <f>G817*IF($B818="January",(1+IF(C818&gt;Personal!$L$18+1,Calculations!$B$14,Calculations!$B$13)),1)</f>
        <v>7433.2506083109956</v>
      </c>
      <c r="H818" s="11">
        <f>IF(AND(Career!$F$15="Yes",$E818=62,$E817=61),G818,H817*IF($B818="January",(1+IF(C818&gt;Personal!$L$18+1,Calculations!$C$14,Calculations!$C$13)),1))</f>
        <v>4688.7932954334165</v>
      </c>
      <c r="I818" s="11">
        <f>H818*(1-'Retiree Assumptions'!$F$8)</f>
        <v>4126.1380999814064</v>
      </c>
      <c r="J818" s="11"/>
      <c r="K818">
        <f>IF(OR(AND(L819=0,L818&gt;0,S818=0,S817&gt;0),AND(L818=0,L817&gt;0,S818&gt;0,S817&gt;0),AND(L807=0,L806&gt;0,S806=0),AND(B818="February",C818&gt;=Personal!$G$28,C818&lt;=Personal!$G$28+5,L817&gt;0),AND(B818="February",MOD(C818-Personal!$G$28,5)=0,L817&gt;0)),K817+1,K817)</f>
        <v>10</v>
      </c>
      <c r="L818">
        <f>IF(AND(C818&gt;=Personal!$G$28,MAX(L$5:L817)&lt;$AO$8,OR(S817&gt;0,S818&gt;0)),L817+1,0)</f>
        <v>0</v>
      </c>
      <c r="M818" t="str">
        <f>IF(AND(C818&gt;=Personal!$G$28,MAX(L$5:L817)&lt;$AO$8,OR(S817&gt;0,S818&gt;0)),L817+1,"")</f>
        <v/>
      </c>
      <c r="N818">
        <f t="shared" si="992"/>
        <v>2090</v>
      </c>
      <c r="O818">
        <f t="shared" si="993"/>
        <v>107</v>
      </c>
      <c r="P818" s="11">
        <f t="shared" si="1001"/>
        <v>49513.657199776877</v>
      </c>
      <c r="Q818" s="11">
        <f>$AD818*I818/(Calculations!$C$18^(A818-1+Calculations!$B$1/30))</f>
        <v>0.45491183896461185</v>
      </c>
      <c r="R818" s="11">
        <f>IF(Q818=0,0,SUM(Q818:Q$1071)*I818/Q818)</f>
        <v>54998.625195483772</v>
      </c>
      <c r="S818" s="11">
        <f>IF(S817&gt;0,MAX((S817+I818/2)*(Calculations!$C$18-1)+S817-I818,0),IF(AND(Personal!$G$28=Valuation!C818,Personal!$G$28&gt;Valuation!C817),Personal!$G$26,0))</f>
        <v>0</v>
      </c>
      <c r="T818">
        <f t="shared" si="984"/>
        <v>2</v>
      </c>
      <c r="U818" s="11"/>
      <c r="V818" s="121">
        <f>VLOOKUP(E818,Rates2,5)*VLOOKUP(E818,Mort_Imp_Retirees,C818-'Mort Imp Cume'!$C$4+2)</f>
        <v>9.2497413301836293E-2</v>
      </c>
      <c r="W818" s="15">
        <f t="shared" si="994"/>
        <v>0.90750258669816375</v>
      </c>
      <c r="X818" s="121">
        <f>VLOOKUP(F818,Rates2,6)*VLOOKUP(F818,Mort_Imp_Survivors,C818-'Mort Imp Cume'!$C$4+2)</f>
        <v>3.9781768118624862E-2</v>
      </c>
      <c r="Y818" s="15">
        <f t="shared" si="995"/>
        <v>0.96021823188137512</v>
      </c>
      <c r="Z818" s="121">
        <f>VLOOKUP(F818,Rates2,7)*VLOOKUP(F818,Mort_Imp_Survivors,C818-'Mort Imp Cume'!$C$4+2)</f>
        <v>5.5882241118952451E-2</v>
      </c>
      <c r="AA818" s="15">
        <f t="shared" si="996"/>
        <v>0.94411775888104754</v>
      </c>
      <c r="AB818" s="68">
        <f>PRODUCT(W$4:W817)</f>
        <v>1.9808374776886263E-5</v>
      </c>
      <c r="AC818" s="15">
        <f>PRODUCT(Y$4:Y817)</f>
        <v>6.0580881497738362E-3</v>
      </c>
      <c r="AD818" s="15">
        <f>PRODUCT(AA$4:AA817)</f>
        <v>1.1522039030398706E-3</v>
      </c>
      <c r="AE818" s="15">
        <f t="shared" si="985"/>
        <v>1.2000088050213363E-7</v>
      </c>
      <c r="AF818" s="15">
        <f t="shared" si="986"/>
        <v>1.9688373896384132E-5</v>
      </c>
      <c r="AG818" s="15">
        <f t="shared" si="987"/>
        <v>1.0658202522691495E-8</v>
      </c>
      <c r="AH818" s="15">
        <f t="shared" si="988"/>
        <v>1.5478528620248737E-3</v>
      </c>
      <c r="AI818" s="15">
        <f t="shared" si="997"/>
        <v>0.99843233876319826</v>
      </c>
      <c r="AJ818" s="15">
        <f t="shared" si="998"/>
        <v>1.832223428575318E-6</v>
      </c>
      <c r="AK818" s="15">
        <f t="shared" si="989"/>
        <v>8.6502260699536794E-5</v>
      </c>
      <c r="AL818">
        <f>IF(AL817&gt;0,AL817+1,IF(AND(B818="January",C818&gt;=Personal!$G$28,F818&lt;=100,AL817=0),1,0))</f>
        <v>491</v>
      </c>
      <c r="AM818">
        <f t="shared" si="999"/>
        <v>1</v>
      </c>
    </row>
    <row r="819" spans="1:39" x14ac:dyDescent="0.2">
      <c r="A819">
        <f t="shared" si="990"/>
        <v>815</v>
      </c>
      <c r="B819" t="str">
        <f t="shared" si="1010"/>
        <v>December</v>
      </c>
      <c r="C819">
        <f t="shared" si="982"/>
        <v>2090</v>
      </c>
      <c r="D819">
        <f t="shared" si="1012"/>
        <v>209012</v>
      </c>
      <c r="E819">
        <f t="shared" ref="E819:F819" si="1047">E807+1</f>
        <v>109</v>
      </c>
      <c r="F819">
        <f t="shared" si="1047"/>
        <v>107</v>
      </c>
      <c r="G819" s="11">
        <f>G818*IF($B819="January",(1+IF(C819&gt;Personal!$L$18+1,Calculations!$B$14,Calculations!$B$13)),1)</f>
        <v>7433.2506083109956</v>
      </c>
      <c r="H819" s="11">
        <f>IF(AND(Career!$F$15="Yes",$E819=62,$E818=61),G819,H818*IF($B819="January",(1+IF(C819&gt;Personal!$L$18+1,Calculations!$C$14,Calculations!$C$13)),1))</f>
        <v>4688.7932954334165</v>
      </c>
      <c r="I819" s="11">
        <f>H819*(1-'Retiree Assumptions'!$F$8)</f>
        <v>4126.1380999814064</v>
      </c>
      <c r="J819" s="11"/>
      <c r="K819">
        <f>IF(OR(AND(L820=0,L819&gt;0,S819=0,S818&gt;0),AND(L819=0,L818&gt;0,S819&gt;0,S818&gt;0),AND(L808=0,L807&gt;0,S807=0),AND(B819="February",C819&gt;=Personal!$G$28,C819&lt;=Personal!$G$28+5,L818&gt;0),AND(B819="February",MOD(C819-Personal!$G$28,5)=0,L818&gt;0)),K818+1,K818)</f>
        <v>10</v>
      </c>
      <c r="L819">
        <f>IF(AND(C819&gt;=Personal!$G$28,MAX(L$5:L818)&lt;$AO$8,OR(S818&gt;0,S819&gt;0)),L818+1,0)</f>
        <v>0</v>
      </c>
      <c r="M819" t="str">
        <f>IF(AND(C819&gt;=Personal!$G$28,MAX(L$5:L818)&lt;$AO$8,OR(S818&gt;0,S819&gt;0)),L818+1,"")</f>
        <v/>
      </c>
      <c r="N819">
        <f t="shared" si="992"/>
        <v>2090</v>
      </c>
      <c r="O819">
        <f t="shared" si="993"/>
        <v>107</v>
      </c>
      <c r="P819" s="11">
        <f t="shared" si="1001"/>
        <v>49513.657199776877</v>
      </c>
      <c r="Q819" s="11">
        <f>$AD819*I819/(Calculations!$C$18^(A819-1+Calculations!$B$1/30))</f>
        <v>0.42825395677097383</v>
      </c>
      <c r="R819" s="11">
        <f>IF(Q819=0,0,SUM(Q819:Q$1071)*I819/Q819)</f>
        <v>54039.189344127553</v>
      </c>
      <c r="S819" s="11">
        <f>IF(S818&gt;0,MAX((S818+I819/2)*(Calculations!$C$18-1)+S818-I819,0),IF(AND(Personal!$G$28=Valuation!C819,Personal!$G$28&gt;Valuation!C818),Personal!$G$26,0))</f>
        <v>0</v>
      </c>
      <c r="T819">
        <f t="shared" si="984"/>
        <v>2</v>
      </c>
      <c r="U819" s="11"/>
      <c r="V819" s="121">
        <f>VLOOKUP(E819,Rates2,5)*VLOOKUP(E819,Mort_Imp_Retirees,C819-'Mort Imp Cume'!$C$4+2)</f>
        <v>9.2497413301836293E-2</v>
      </c>
      <c r="W819" s="15">
        <f t="shared" si="994"/>
        <v>0.90750258669816375</v>
      </c>
      <c r="X819" s="121">
        <f>VLOOKUP(F819,Rates2,6)*VLOOKUP(F819,Mort_Imp_Survivors,C819-'Mort Imp Cume'!$C$4+2)</f>
        <v>3.9781768118624862E-2</v>
      </c>
      <c r="Y819" s="15">
        <f t="shared" si="995"/>
        <v>0.96021823188137512</v>
      </c>
      <c r="Z819" s="121">
        <f>VLOOKUP(F819,Rates2,7)*VLOOKUP(F819,Mort_Imp_Survivors,C819-'Mort Imp Cume'!$C$4+2)</f>
        <v>5.5882241118952451E-2</v>
      </c>
      <c r="AA819" s="15">
        <f t="shared" si="996"/>
        <v>0.94411775888104754</v>
      </c>
      <c r="AB819" s="68">
        <f>PRODUCT(W$4:W818)</f>
        <v>1.7976151348310948E-5</v>
      </c>
      <c r="AC819" s="15">
        <f>PRODUCT(Y$4:Y818)</f>
        <v>5.8170866917573441E-3</v>
      </c>
      <c r="AD819" s="15">
        <f>PRODUCT(AA$4:AA818)</f>
        <v>1.0878161667119985E-3</v>
      </c>
      <c r="AE819" s="15">
        <f t="shared" si="985"/>
        <v>1.0456883077727545E-7</v>
      </c>
      <c r="AF819" s="15">
        <f t="shared" si="986"/>
        <v>1.7871582517533672E-5</v>
      </c>
      <c r="AG819" s="15">
        <f t="shared" si="987"/>
        <v>9.2875633188828227E-9</v>
      </c>
      <c r="AH819" s="15">
        <f t="shared" si="988"/>
        <v>1.4613660333750618E-3</v>
      </c>
      <c r="AI819" s="15">
        <f t="shared" si="997"/>
        <v>0.99852065781527655</v>
      </c>
      <c r="AJ819" s="15">
        <f t="shared" si="998"/>
        <v>1.6627475008410795E-6</v>
      </c>
      <c r="AK819" s="15">
        <f t="shared" si="989"/>
        <v>8.1668568973090747E-5</v>
      </c>
      <c r="AL819">
        <f>IF(AL818&gt;0,AL818+1,IF(AND(B819="January",C819&gt;=Personal!$G$28,F819&lt;=100,AL818=0),1,0))</f>
        <v>492</v>
      </c>
      <c r="AM819">
        <f t="shared" si="999"/>
        <v>1</v>
      </c>
    </row>
    <row r="820" spans="1:39" x14ac:dyDescent="0.2">
      <c r="A820">
        <f t="shared" si="990"/>
        <v>816</v>
      </c>
      <c r="B820" t="str">
        <f t="shared" si="1010"/>
        <v>January</v>
      </c>
      <c r="C820">
        <f t="shared" si="982"/>
        <v>2091</v>
      </c>
      <c r="D820">
        <f t="shared" si="1012"/>
        <v>209101</v>
      </c>
      <c r="E820">
        <f t="shared" ref="E820:F820" si="1048">E808+1</f>
        <v>110</v>
      </c>
      <c r="F820">
        <f t="shared" si="1048"/>
        <v>108</v>
      </c>
      <c r="G820" s="11">
        <f>G819*IF($B820="January",(1+IF(C820&gt;Personal!$L$18+1,Calculations!$B$14,Calculations!$B$13)),1)</f>
        <v>7619.0818735187695</v>
      </c>
      <c r="H820" s="11">
        <f>IF(AND(Career!$F$15="Yes",$E820=62,$E819=61),G820,H819*IF($B820="January",(1+IF(C820&gt;Personal!$L$18+1,Calculations!$C$14,Calculations!$C$13)),1))</f>
        <v>4759.1251948649169</v>
      </c>
      <c r="I820" s="11">
        <f>H820*(1-'Retiree Assumptions'!$F$8)</f>
        <v>4188.0301714811267</v>
      </c>
      <c r="J820" s="11"/>
      <c r="K820">
        <f>IF(OR(AND(L821=0,L820&gt;0,S820=0,S819&gt;0),AND(L820=0,L819&gt;0,S820&gt;0,S819&gt;0),AND(L809=0,L808&gt;0,S808=0),AND(B820="February",C820&gt;=Personal!$G$28,C820&lt;=Personal!$G$28+5,L819&gt;0),AND(B820="February",MOD(C820-Personal!$G$28,5)=0,L819&gt;0)),K819+1,K819)</f>
        <v>10</v>
      </c>
      <c r="L820">
        <f>IF(AND(C820&gt;=Personal!$G$28,MAX(L$5:L819)&lt;$AO$8,OR(S819&gt;0,S820&gt;0)),L819+1,0)</f>
        <v>0</v>
      </c>
      <c r="M820" t="str">
        <f>IF(AND(C820&gt;=Personal!$G$28,MAX(L$5:L819)&lt;$AO$8,OR(S819&gt;0,S820&gt;0)),L819+1,"")</f>
        <v/>
      </c>
      <c r="N820">
        <f t="shared" si="992"/>
        <v>2091</v>
      </c>
      <c r="O820">
        <f t="shared" si="993"/>
        <v>108</v>
      </c>
      <c r="P820" s="11">
        <f t="shared" si="1001"/>
        <v>50256.36205777352</v>
      </c>
      <c r="Q820" s="11">
        <f>$AD820*I820/(Calculations!$C$18^(A820-1+Calculations!$B$1/30))</f>
        <v>0.40920560275158285</v>
      </c>
      <c r="R820" s="11">
        <f>IF(Q820=0,0,SUM(Q820:Q$1071)*I820/Q820)</f>
        <v>53020.030686960832</v>
      </c>
      <c r="S820" s="11">
        <f>IF(S819&gt;0,MAX((S819+I820/2)*(Calculations!$C$18-1)+S819-I820,0),IF(AND(Personal!$G$28=Valuation!C820,Personal!$G$28&gt;Valuation!C819),Personal!$G$26,0))</f>
        <v>0</v>
      </c>
      <c r="T820">
        <f t="shared" si="984"/>
        <v>2</v>
      </c>
      <c r="U820" s="11"/>
      <c r="V820" s="121">
        <f>VLOOKUP(E820,Rates2,5)*VLOOKUP(E820,Mort_Imp_Retirees,C820-'Mort Imp Cume'!$C$4+2)</f>
        <v>0.10595952939056896</v>
      </c>
      <c r="W820" s="15">
        <f t="shared" si="994"/>
        <v>0.89404047060943104</v>
      </c>
      <c r="X820" s="121">
        <f>VLOOKUP(F820,Rates2,6)*VLOOKUP(F820,Mort_Imp_Survivors,C820-'Mort Imp Cume'!$C$4+2)</f>
        <v>4.2422030653996808E-2</v>
      </c>
      <c r="Y820" s="15">
        <f t="shared" si="995"/>
        <v>0.95757796934600314</v>
      </c>
      <c r="Z820" s="121">
        <f>VLOOKUP(F820,Rates2,7)*VLOOKUP(F820,Mort_Imp_Survivors,C820-'Mort Imp Cume'!$C$4+2)</f>
        <v>6.0735254104533482E-2</v>
      </c>
      <c r="AA820" s="15">
        <f t="shared" si="996"/>
        <v>0.93926474589546649</v>
      </c>
      <c r="AB820" s="68">
        <f>PRODUCT(W$4:W819)</f>
        <v>1.6313403847469867E-5</v>
      </c>
      <c r="AC820" s="15">
        <f>PRODUCT(Y$4:Y819)</f>
        <v>5.5856726978599147E-3</v>
      </c>
      <c r="AD820" s="15">
        <f>PRODUCT(AA$4:AA819)</f>
        <v>1.027026561390704E-3</v>
      </c>
      <c r="AE820" s="15">
        <f t="shared" si="985"/>
        <v>9.1121334479975329E-8</v>
      </c>
      <c r="AF820" s="15">
        <f t="shared" si="986"/>
        <v>1.6222282512989892E-5</v>
      </c>
      <c r="AG820" s="15">
        <f t="shared" si="987"/>
        <v>9.2455816434643239E-9</v>
      </c>
      <c r="AH820" s="15">
        <f t="shared" si="988"/>
        <v>1.3797109118982684E-3</v>
      </c>
      <c r="AI820" s="15">
        <f t="shared" si="997"/>
        <v>0.9986039756842543</v>
      </c>
      <c r="AJ820" s="15">
        <f t="shared" si="998"/>
        <v>1.7285605944362042E-6</v>
      </c>
      <c r="AK820" s="15">
        <f t="shared" si="989"/>
        <v>8.3800958376983476E-5</v>
      </c>
      <c r="AL820">
        <f>IF(AL819&gt;0,AL819+1,IF(AND(B820="January",C820&gt;=Personal!$G$28,F820&lt;=100,AL819=0),1,0))</f>
        <v>493</v>
      </c>
      <c r="AM820">
        <f t="shared" si="999"/>
        <v>1</v>
      </c>
    </row>
    <row r="821" spans="1:39" x14ac:dyDescent="0.2">
      <c r="A821">
        <f t="shared" si="990"/>
        <v>817</v>
      </c>
      <c r="B821" t="str">
        <f t="shared" si="1010"/>
        <v>February</v>
      </c>
      <c r="C821">
        <f t="shared" si="982"/>
        <v>2091</v>
      </c>
      <c r="D821">
        <f t="shared" si="1012"/>
        <v>209102</v>
      </c>
      <c r="E821">
        <f t="shared" ref="E821:F821" si="1049">E809+1</f>
        <v>110</v>
      </c>
      <c r="F821">
        <f t="shared" si="1049"/>
        <v>108</v>
      </c>
      <c r="G821" s="11">
        <f>G820*IF($B821="January",(1+IF(C821&gt;Personal!$L$18+1,Calculations!$B$14,Calculations!$B$13)),1)</f>
        <v>7619.0818735187695</v>
      </c>
      <c r="H821" s="11">
        <f>IF(AND(Career!$F$15="Yes",$E821=62,$E820=61),G821,H820*IF($B821="January",(1+IF(C821&gt;Personal!$L$18+1,Calculations!$C$14,Calculations!$C$13)),1))</f>
        <v>4759.1251948649169</v>
      </c>
      <c r="I821" s="11">
        <f>H821*(1-'Retiree Assumptions'!$F$8)</f>
        <v>4188.0301714811267</v>
      </c>
      <c r="J821" s="11"/>
      <c r="K821">
        <f>IF(OR(AND(L822=0,L821&gt;0,S821=0,S820&gt;0),AND(L821=0,L820&gt;0,S821&gt;0,S820&gt;0),AND(L810=0,L809&gt;0,S809=0),AND(B821="February",C821&gt;=Personal!$G$28,C821&lt;=Personal!$G$28+5,L820&gt;0),AND(B821="February",MOD(C821-Personal!$G$28,5)=0,L820&gt;0)),K820+1,K820)</f>
        <v>10</v>
      </c>
      <c r="L821">
        <f>IF(AND(C821&gt;=Personal!$G$28,MAX(L$5:L820)&lt;$AO$8,OR(S820&gt;0,S821&gt;0)),L820+1,0)</f>
        <v>0</v>
      </c>
      <c r="M821" t="str">
        <f>IF(AND(C821&gt;=Personal!$G$28,MAX(L$5:L820)&lt;$AO$8,OR(S820&gt;0,S821&gt;0)),L820+1,"")</f>
        <v/>
      </c>
      <c r="N821">
        <f t="shared" si="992"/>
        <v>2091</v>
      </c>
      <c r="O821">
        <f t="shared" si="993"/>
        <v>108</v>
      </c>
      <c r="P821" s="11">
        <f t="shared" si="1001"/>
        <v>50256.36205777352</v>
      </c>
      <c r="Q821" s="11">
        <f>$AD821*I821/(Calculations!$C$18^(A821-1+Calculations!$B$1/30))</f>
        <v>0.38324594758565206</v>
      </c>
      <c r="R821" s="11">
        <f>IF(Q821=0,0,SUM(Q821:Q$1071)*I821/Q821)</f>
        <v>52139.698620131152</v>
      </c>
      <c r="S821" s="11">
        <f>IF(S820&gt;0,MAX((S820+I821/2)*(Calculations!$C$18-1)+S820-I821,0),IF(AND(Personal!$G$28=Valuation!C821,Personal!$G$28&gt;Valuation!C820),Personal!$G$26,0))</f>
        <v>0</v>
      </c>
      <c r="T821">
        <f t="shared" si="984"/>
        <v>2</v>
      </c>
      <c r="U821" s="11"/>
      <c r="V821" s="121">
        <f>VLOOKUP(E821,Rates2,5)*VLOOKUP(E821,Mort_Imp_Retirees,C821-'Mort Imp Cume'!$C$4+2)</f>
        <v>0.10595952939056896</v>
      </c>
      <c r="W821" s="15">
        <f t="shared" si="994"/>
        <v>0.89404047060943104</v>
      </c>
      <c r="X821" s="121">
        <f>VLOOKUP(F821,Rates2,6)*VLOOKUP(F821,Mort_Imp_Survivors,C821-'Mort Imp Cume'!$C$4+2)</f>
        <v>4.2422030653996808E-2</v>
      </c>
      <c r="Y821" s="15">
        <f t="shared" si="995"/>
        <v>0.95757796934600314</v>
      </c>
      <c r="Z821" s="121">
        <f>VLOOKUP(F821,Rates2,7)*VLOOKUP(F821,Mort_Imp_Survivors,C821-'Mort Imp Cume'!$C$4+2)</f>
        <v>6.0735254104533482E-2</v>
      </c>
      <c r="AA821" s="15">
        <f t="shared" si="996"/>
        <v>0.93926474589546649</v>
      </c>
      <c r="AB821" s="68">
        <f>PRODUCT(W$4:W820)</f>
        <v>1.4584843253033663E-5</v>
      </c>
      <c r="AC821" s="15">
        <f>PRODUCT(Y$4:Y820)</f>
        <v>5.3487171194481079E-3</v>
      </c>
      <c r="AD821" s="15">
        <f>PRODUCT(AA$4:AA820)</f>
        <v>9.6464984221253435E-4</v>
      </c>
      <c r="AE821" s="15">
        <f t="shared" si="985"/>
        <v>7.8010200791968387E-8</v>
      </c>
      <c r="AF821" s="15">
        <f t="shared" si="986"/>
        <v>1.4506833052241696E-5</v>
      </c>
      <c r="AG821" s="15">
        <f t="shared" si="987"/>
        <v>7.9152668753297228E-9</v>
      </c>
      <c r="AH821" s="15">
        <f t="shared" si="988"/>
        <v>1.2959230646549728E-3</v>
      </c>
      <c r="AI821" s="15">
        <f t="shared" si="997"/>
        <v>0.99868949209209201</v>
      </c>
      <c r="AJ821" s="15">
        <f t="shared" si="998"/>
        <v>1.5454031273266619E-6</v>
      </c>
      <c r="AK821" s="15">
        <f t="shared" si="989"/>
        <v>7.8711525982874876E-5</v>
      </c>
      <c r="AL821">
        <f>IF(AL820&gt;0,AL820+1,IF(AND(B821="January",C821&gt;=Personal!$G$28,F821&lt;=100,AL820=0),1,0))</f>
        <v>494</v>
      </c>
      <c r="AM821">
        <f t="shared" si="999"/>
        <v>1</v>
      </c>
    </row>
    <row r="822" spans="1:39" x14ac:dyDescent="0.2">
      <c r="A822">
        <f t="shared" si="990"/>
        <v>818</v>
      </c>
      <c r="B822" t="str">
        <f t="shared" si="1010"/>
        <v>March</v>
      </c>
      <c r="C822">
        <f t="shared" si="982"/>
        <v>2091</v>
      </c>
      <c r="D822">
        <f t="shared" si="1012"/>
        <v>209103</v>
      </c>
      <c r="E822">
        <f t="shared" ref="E822:F822" si="1050">E810+1</f>
        <v>110</v>
      </c>
      <c r="F822">
        <f t="shared" si="1050"/>
        <v>108</v>
      </c>
      <c r="G822" s="11">
        <f>G821*IF($B822="January",(1+IF(C822&gt;Personal!$L$18+1,Calculations!$B$14,Calculations!$B$13)),1)</f>
        <v>7619.0818735187695</v>
      </c>
      <c r="H822" s="11">
        <f>IF(AND(Career!$F$15="Yes",$E822=62,$E821=61),G822,H821*IF($B822="January",(1+IF(C822&gt;Personal!$L$18+1,Calculations!$C$14,Calculations!$C$13)),1))</f>
        <v>4759.1251948649169</v>
      </c>
      <c r="I822" s="11">
        <f>H822*(1-'Retiree Assumptions'!$F$8)</f>
        <v>4188.0301714811267</v>
      </c>
      <c r="J822" s="11"/>
      <c r="K822">
        <f>IF(OR(AND(L823=0,L822&gt;0,S822=0,S821&gt;0),AND(L822=0,L821&gt;0,S822&gt;0,S821&gt;0),AND(L811=0,L810&gt;0,S810=0),AND(B822="February",C822&gt;=Personal!$G$28,C822&lt;=Personal!$G$28+5,L821&gt;0),AND(B822="February",MOD(C822-Personal!$G$28,5)=0,L821&gt;0)),K821+1,K821)</f>
        <v>10</v>
      </c>
      <c r="L822">
        <f>IF(AND(C822&gt;=Personal!$G$28,MAX(L$5:L821)&lt;$AO$8,OR(S821&gt;0,S822&gt;0)),L821+1,0)</f>
        <v>0</v>
      </c>
      <c r="M822" t="str">
        <f>IF(AND(C822&gt;=Personal!$G$28,MAX(L$5:L821)&lt;$AO$8,OR(S821&gt;0,S822&gt;0)),L821+1,"")</f>
        <v/>
      </c>
      <c r="N822">
        <f t="shared" si="992"/>
        <v>2091</v>
      </c>
      <c r="O822">
        <f t="shared" si="993"/>
        <v>108</v>
      </c>
      <c r="P822" s="11">
        <f t="shared" si="1001"/>
        <v>50256.36205777352</v>
      </c>
      <c r="Q822" s="11">
        <f>$AD822*I822/(Calculations!$C$18^(A822-1+Calculations!$B$1/30))</f>
        <v>0.35893315084932853</v>
      </c>
      <c r="R822" s="11">
        <f>IF(Q822=0,0,SUM(Q822:Q$1071)*I822/Q822)</f>
        <v>51199.736133122562</v>
      </c>
      <c r="S822" s="11">
        <f>IF(S821&gt;0,MAX((S821+I822/2)*(Calculations!$C$18-1)+S821-I822,0),IF(AND(Personal!$G$28=Valuation!C822,Personal!$G$28&gt;Valuation!C821),Personal!$G$26,0))</f>
        <v>0</v>
      </c>
      <c r="T822">
        <f t="shared" si="984"/>
        <v>2</v>
      </c>
      <c r="U822" s="11"/>
      <c r="V822" s="121">
        <f>VLOOKUP(E822,Rates2,5)*VLOOKUP(E822,Mort_Imp_Retirees,C822-'Mort Imp Cume'!$C$4+2)</f>
        <v>0.10595952939056896</v>
      </c>
      <c r="W822" s="15">
        <f t="shared" si="994"/>
        <v>0.89404047060943104</v>
      </c>
      <c r="X822" s="121">
        <f>VLOOKUP(F822,Rates2,6)*VLOOKUP(F822,Mort_Imp_Survivors,C822-'Mort Imp Cume'!$C$4+2)</f>
        <v>4.2422030653996808E-2</v>
      </c>
      <c r="Y822" s="15">
        <f t="shared" si="995"/>
        <v>0.95757796934600314</v>
      </c>
      <c r="Z822" s="121">
        <f>VLOOKUP(F822,Rates2,7)*VLOOKUP(F822,Mort_Imp_Survivors,C822-'Mort Imp Cume'!$C$4+2)</f>
        <v>6.0735254104533482E-2</v>
      </c>
      <c r="AA822" s="15">
        <f t="shared" si="996"/>
        <v>0.93926474589546649</v>
      </c>
      <c r="AB822" s="68">
        <f>PRODUCT(W$4:W821)</f>
        <v>1.3039440125707001E-5</v>
      </c>
      <c r="AC822" s="15">
        <f>PRODUCT(Y$4:Y821)</f>
        <v>5.1218136778473228E-3</v>
      </c>
      <c r="AD822" s="15">
        <f>PRODUCT(AA$4:AA821)</f>
        <v>9.0606158892385792E-4</v>
      </c>
      <c r="AE822" s="15">
        <f t="shared" si="985"/>
        <v>6.6785582787317329E-8</v>
      </c>
      <c r="AF822" s="15">
        <f t="shared" si="986"/>
        <v>1.2972654542919684E-5</v>
      </c>
      <c r="AG822" s="15">
        <f t="shared" si="987"/>
        <v>6.7763664984755301E-9</v>
      </c>
      <c r="AH822" s="15">
        <f t="shared" si="988"/>
        <v>1.2172227632901026E-3</v>
      </c>
      <c r="AI822" s="15">
        <f t="shared" si="997"/>
        <v>0.99876973779658418</v>
      </c>
      <c r="AJ822" s="15">
        <f t="shared" si="998"/>
        <v>1.3816529392364153E-6</v>
      </c>
      <c r="AK822" s="15">
        <f t="shared" si="989"/>
        <v>7.3931167010287037E-5</v>
      </c>
      <c r="AL822">
        <f>IF(AL821&gt;0,AL821+1,IF(AND(B822="January",C822&gt;=Personal!$G$28,F822&lt;=100,AL821=0),1,0))</f>
        <v>495</v>
      </c>
      <c r="AM822">
        <f t="shared" si="999"/>
        <v>1</v>
      </c>
    </row>
    <row r="823" spans="1:39" x14ac:dyDescent="0.2">
      <c r="A823">
        <f t="shared" si="990"/>
        <v>819</v>
      </c>
      <c r="B823" t="str">
        <f t="shared" si="1010"/>
        <v>April</v>
      </c>
      <c r="C823">
        <f t="shared" si="982"/>
        <v>2091</v>
      </c>
      <c r="D823">
        <f t="shared" si="1012"/>
        <v>209104</v>
      </c>
      <c r="E823">
        <f t="shared" ref="E823:F823" si="1051">E811+1</f>
        <v>110</v>
      </c>
      <c r="F823">
        <f t="shared" si="1051"/>
        <v>108</v>
      </c>
      <c r="G823" s="11">
        <f>G822*IF($B823="January",(1+IF(C823&gt;Personal!$L$18+1,Calculations!$B$14,Calculations!$B$13)),1)</f>
        <v>7619.0818735187695</v>
      </c>
      <c r="H823" s="11">
        <f>IF(AND(Career!$F$15="Yes",$E823=62,$E822=61),G823,H822*IF($B823="January",(1+IF(C823&gt;Personal!$L$18+1,Calculations!$C$14,Calculations!$C$13)),1))</f>
        <v>4759.1251948649169</v>
      </c>
      <c r="I823" s="11">
        <f>H823*(1-'Retiree Assumptions'!$F$8)</f>
        <v>4188.0301714811267</v>
      </c>
      <c r="J823" s="11"/>
      <c r="K823">
        <f>IF(OR(AND(L824=0,L823&gt;0,S823=0,S822&gt;0),AND(L823=0,L822&gt;0,S823&gt;0,S822&gt;0),AND(L812=0,L811&gt;0,S811=0),AND(B823="February",C823&gt;=Personal!$G$28,C823&lt;=Personal!$G$28+5,L822&gt;0),AND(B823="February",MOD(C823-Personal!$G$28,5)=0,L822&gt;0)),K822+1,K822)</f>
        <v>10</v>
      </c>
      <c r="L823">
        <f>IF(AND(C823&gt;=Personal!$G$28,MAX(L$5:L822)&lt;$AO$8,OR(S822&gt;0,S823&gt;0)),L822+1,0)</f>
        <v>0</v>
      </c>
      <c r="M823" t="str">
        <f>IF(AND(C823&gt;=Personal!$G$28,MAX(L$5:L822)&lt;$AO$8,OR(S822&gt;0,S823&gt;0)),L822+1,"")</f>
        <v/>
      </c>
      <c r="N823">
        <f t="shared" si="992"/>
        <v>2091</v>
      </c>
      <c r="O823">
        <f t="shared" si="993"/>
        <v>108</v>
      </c>
      <c r="P823" s="11">
        <f t="shared" si="1001"/>
        <v>50256.36205777352</v>
      </c>
      <c r="Q823" s="11">
        <f>$AD823*I823/(Calculations!$C$18^(A823-1+Calculations!$B$1/30))</f>
        <v>0.33616273724547047</v>
      </c>
      <c r="R823" s="11">
        <f>IF(Q823=0,0,SUM(Q823:Q$1071)*I823/Q823)</f>
        <v>50196.104083042548</v>
      </c>
      <c r="S823" s="11">
        <f>IF(S822&gt;0,MAX((S822+I823/2)*(Calculations!$C$18-1)+S822-I823,0),IF(AND(Personal!$G$28=Valuation!C823,Personal!$G$28&gt;Valuation!C822),Personal!$G$26,0))</f>
        <v>0</v>
      </c>
      <c r="T823">
        <f t="shared" si="984"/>
        <v>2</v>
      </c>
      <c r="U823" s="11"/>
      <c r="V823" s="121">
        <f>VLOOKUP(E823,Rates2,5)*VLOOKUP(E823,Mort_Imp_Retirees,C823-'Mort Imp Cume'!$C$4+2)</f>
        <v>0.10595952939056896</v>
      </c>
      <c r="W823" s="15">
        <f t="shared" si="994"/>
        <v>0.89404047060943104</v>
      </c>
      <c r="X823" s="121">
        <f>VLOOKUP(F823,Rates2,6)*VLOOKUP(F823,Mort_Imp_Survivors,C823-'Mort Imp Cume'!$C$4+2)</f>
        <v>4.2422030653996808E-2</v>
      </c>
      <c r="Y823" s="15">
        <f t="shared" si="995"/>
        <v>0.95757796934600314</v>
      </c>
      <c r="Z823" s="121">
        <f>VLOOKUP(F823,Rates2,7)*VLOOKUP(F823,Mort_Imp_Survivors,C823-'Mort Imp Cume'!$C$4+2)</f>
        <v>6.0735254104533482E-2</v>
      </c>
      <c r="AA823" s="15">
        <f t="shared" si="996"/>
        <v>0.93926474589546649</v>
      </c>
      <c r="AB823" s="68">
        <f>PRODUCT(W$4:W822)</f>
        <v>1.1657787186470586E-5</v>
      </c>
      <c r="AC823" s="15">
        <f>PRODUCT(Y$4:Y822)</f>
        <v>4.9045359410016236E-3</v>
      </c>
      <c r="AD823" s="15">
        <f>PRODUCT(AA$4:AA822)</f>
        <v>8.5103170808621003E-4</v>
      </c>
      <c r="AE823" s="15">
        <f t="shared" si="985"/>
        <v>5.7176036248593185E-8</v>
      </c>
      <c r="AF823" s="15">
        <f t="shared" si="986"/>
        <v>1.1600611150221993E-5</v>
      </c>
      <c r="AG823" s="15">
        <f t="shared" si="987"/>
        <v>5.8013385581201489E-9</v>
      </c>
      <c r="AH823" s="15">
        <f t="shared" si="988"/>
        <v>1.1433012058263542E-3</v>
      </c>
      <c r="AI823" s="15">
        <f t="shared" si="997"/>
        <v>0.99884504100698712</v>
      </c>
      <c r="AJ823" s="15">
        <f t="shared" si="998"/>
        <v>1.2352536440138283E-6</v>
      </c>
      <c r="AK823" s="15">
        <f t="shared" si="989"/>
        <v>6.9441114777445565E-5</v>
      </c>
      <c r="AL823">
        <f>IF(AL822&gt;0,AL822+1,IF(AND(B823="January",C823&gt;=Personal!$G$28,F823&lt;=100,AL822=0),1,0))</f>
        <v>496</v>
      </c>
      <c r="AM823">
        <f t="shared" si="999"/>
        <v>1</v>
      </c>
    </row>
    <row r="824" spans="1:39" x14ac:dyDescent="0.2">
      <c r="A824">
        <f t="shared" si="990"/>
        <v>820</v>
      </c>
      <c r="B824" t="str">
        <f t="shared" si="1010"/>
        <v>May</v>
      </c>
      <c r="C824">
        <f t="shared" si="982"/>
        <v>2091</v>
      </c>
      <c r="D824">
        <f t="shared" si="1012"/>
        <v>209105</v>
      </c>
      <c r="E824">
        <f t="shared" ref="E824:F824" si="1052">E812+1</f>
        <v>110</v>
      </c>
      <c r="F824">
        <f t="shared" si="1052"/>
        <v>108</v>
      </c>
      <c r="G824" s="11">
        <f>G823*IF($B824="January",(1+IF(C824&gt;Personal!$L$18+1,Calculations!$B$14,Calculations!$B$13)),1)</f>
        <v>7619.0818735187695</v>
      </c>
      <c r="H824" s="11">
        <f>IF(AND(Career!$F$15="Yes",$E824=62,$E823=61),G824,H823*IF($B824="January",(1+IF(C824&gt;Personal!$L$18+1,Calculations!$C$14,Calculations!$C$13)),1))</f>
        <v>4759.1251948649169</v>
      </c>
      <c r="I824" s="11">
        <f>H824*(1-'Retiree Assumptions'!$F$8)</f>
        <v>4188.0301714811267</v>
      </c>
      <c r="J824" s="11"/>
      <c r="K824">
        <f>IF(OR(AND(L825=0,L824&gt;0,S824=0,S823&gt;0),AND(L824=0,L823&gt;0,S824&gt;0,S823&gt;0),AND(L813=0,L812&gt;0,S812=0),AND(B824="February",C824&gt;=Personal!$G$28,C824&lt;=Personal!$G$28+5,L823&gt;0),AND(B824="February",MOD(C824-Personal!$G$28,5)=0,L823&gt;0)),K823+1,K823)</f>
        <v>10</v>
      </c>
      <c r="L824">
        <f>IF(AND(C824&gt;=Personal!$G$28,MAX(L$5:L823)&lt;$AO$8,OR(S823&gt;0,S824&gt;0)),L823+1,0)</f>
        <v>0</v>
      </c>
      <c r="M824" t="str">
        <f>IF(AND(C824&gt;=Personal!$G$28,MAX(L$5:L823)&lt;$AO$8,OR(S823&gt;0,S824&gt;0)),L823+1,"")</f>
        <v/>
      </c>
      <c r="N824">
        <f t="shared" si="992"/>
        <v>2091</v>
      </c>
      <c r="O824">
        <f t="shared" si="993"/>
        <v>108</v>
      </c>
      <c r="P824" s="11">
        <f t="shared" si="1001"/>
        <v>50256.36205777352</v>
      </c>
      <c r="Q824" s="11">
        <f>$AD824*I824/(Calculations!$C$18^(A824-1+Calculations!$B$1/30))</f>
        <v>0.3148368593008678</v>
      </c>
      <c r="R824" s="11">
        <f>IF(Q824=0,0,SUM(Q824:Q$1071)*I824/Q824)</f>
        <v>49124.489730481087</v>
      </c>
      <c r="S824" s="11">
        <f>IF(S823&gt;0,MAX((S823+I824/2)*(Calculations!$C$18-1)+S823-I824,0),IF(AND(Personal!$G$28=Valuation!C824,Personal!$G$28&gt;Valuation!C823),Personal!$G$26,0))</f>
        <v>0</v>
      </c>
      <c r="T824">
        <f t="shared" si="984"/>
        <v>2</v>
      </c>
      <c r="U824" s="11"/>
      <c r="V824" s="121">
        <f>VLOOKUP(E824,Rates2,5)*VLOOKUP(E824,Mort_Imp_Retirees,C824-'Mort Imp Cume'!$C$4+2)</f>
        <v>0.10595952939056896</v>
      </c>
      <c r="W824" s="15">
        <f t="shared" si="994"/>
        <v>0.89404047060943104</v>
      </c>
      <c r="X824" s="121">
        <f>VLOOKUP(F824,Rates2,6)*VLOOKUP(F824,Mort_Imp_Survivors,C824-'Mort Imp Cume'!$C$4+2)</f>
        <v>4.2422030653996808E-2</v>
      </c>
      <c r="Y824" s="15">
        <f t="shared" si="995"/>
        <v>0.95757796934600314</v>
      </c>
      <c r="Z824" s="121">
        <f>VLOOKUP(F824,Rates2,7)*VLOOKUP(F824,Mort_Imp_Survivors,C824-'Mort Imp Cume'!$C$4+2)</f>
        <v>6.0735254104533482E-2</v>
      </c>
      <c r="AA824" s="15">
        <f t="shared" si="996"/>
        <v>0.93926474589546649</v>
      </c>
      <c r="AB824" s="68">
        <f>PRODUCT(W$4:W823)</f>
        <v>1.0422533542456758E-5</v>
      </c>
      <c r="AC824" s="15">
        <f>PRODUCT(Y$4:Y823)</f>
        <v>4.6964755669688238E-3</v>
      </c>
      <c r="AD824" s="15">
        <f>PRODUCT(AA$4:AA823)</f>
        <v>7.9934408104457883E-4</v>
      </c>
      <c r="AE824" s="15">
        <f t="shared" si="985"/>
        <v>4.8949174128061184E-8</v>
      </c>
      <c r="AF824" s="15">
        <f t="shared" si="986"/>
        <v>1.0373584368328697E-5</v>
      </c>
      <c r="AG824" s="15">
        <f t="shared" si="987"/>
        <v>4.9666040161055352E-9</v>
      </c>
      <c r="AH824" s="15">
        <f t="shared" si="988"/>
        <v>1.0738683179110293E-3</v>
      </c>
      <c r="AI824" s="15">
        <f t="shared" si="997"/>
        <v>0.99891570914854655</v>
      </c>
      <c r="AJ824" s="15">
        <f t="shared" si="998"/>
        <v>1.1043667492161378E-6</v>
      </c>
      <c r="AK824" s="15">
        <f t="shared" si="989"/>
        <v>6.5223741686499661E-5</v>
      </c>
      <c r="AL824">
        <f>IF(AL823&gt;0,AL823+1,IF(AND(B824="January",C824&gt;=Personal!$G$28,F824&lt;=100,AL823=0),1,0))</f>
        <v>497</v>
      </c>
      <c r="AM824">
        <f t="shared" si="999"/>
        <v>1</v>
      </c>
    </row>
    <row r="825" spans="1:39" x14ac:dyDescent="0.2">
      <c r="A825">
        <f t="shared" si="990"/>
        <v>821</v>
      </c>
      <c r="B825" t="str">
        <f t="shared" si="1010"/>
        <v>June</v>
      </c>
      <c r="C825">
        <f t="shared" si="982"/>
        <v>2091</v>
      </c>
      <c r="D825">
        <f t="shared" si="1012"/>
        <v>209106</v>
      </c>
      <c r="E825">
        <f t="shared" ref="E825:F825" si="1053">E813+1</f>
        <v>110</v>
      </c>
      <c r="F825">
        <f t="shared" si="1053"/>
        <v>108</v>
      </c>
      <c r="G825" s="11">
        <f>G824*IF($B825="January",(1+IF(C825&gt;Personal!$L$18+1,Calculations!$B$14,Calculations!$B$13)),1)</f>
        <v>7619.0818735187695</v>
      </c>
      <c r="H825" s="11">
        <f>IF(AND(Career!$F$15="Yes",$E825=62,$E824=61),G825,H824*IF($B825="January",(1+IF(C825&gt;Personal!$L$18+1,Calculations!$C$14,Calculations!$C$13)),1))</f>
        <v>4759.1251948649169</v>
      </c>
      <c r="I825" s="11">
        <f>H825*(1-'Retiree Assumptions'!$F$8)</f>
        <v>4188.0301714811267</v>
      </c>
      <c r="J825" s="11"/>
      <c r="K825">
        <f>IF(OR(AND(L826=0,L825&gt;0,S825=0,S824&gt;0),AND(L825=0,L824&gt;0,S825&gt;0,S824&gt;0),AND(L814=0,L813&gt;0,S813=0),AND(B825="February",C825&gt;=Personal!$G$28,C825&lt;=Personal!$G$28+5,L824&gt;0),AND(B825="February",MOD(C825-Personal!$G$28,5)=0,L824&gt;0)),K824+1,K824)</f>
        <v>10</v>
      </c>
      <c r="L825">
        <f>IF(AND(C825&gt;=Personal!$G$28,MAX(L$5:L824)&lt;$AO$8,OR(S824&gt;0,S825&gt;0)),L824+1,0)</f>
        <v>0</v>
      </c>
      <c r="M825" t="str">
        <f>IF(AND(C825&gt;=Personal!$G$28,MAX(L$5:L824)&lt;$AO$8,OR(S824&gt;0,S825&gt;0)),L824+1,"")</f>
        <v/>
      </c>
      <c r="N825">
        <f t="shared" si="992"/>
        <v>2091</v>
      </c>
      <c r="O825">
        <f t="shared" si="993"/>
        <v>108</v>
      </c>
      <c r="P825" s="11">
        <f t="shared" si="1001"/>
        <v>50256.36205777352</v>
      </c>
      <c r="Q825" s="11">
        <f>$AD825*I825/(Calculations!$C$18^(A825-1+Calculations!$B$1/30))</f>
        <v>0.29486387690273363</v>
      </c>
      <c r="R825" s="11">
        <f>IF(Q825=0,0,SUM(Q825:Q$1071)*I825/Q825)</f>
        <v>47980.288207099962</v>
      </c>
      <c r="S825" s="11">
        <f>IF(S824&gt;0,MAX((S824+I825/2)*(Calculations!$C$18-1)+S824-I825,0),IF(AND(Personal!$G$28=Valuation!C825,Personal!$G$28&gt;Valuation!C824),Personal!$G$26,0))</f>
        <v>0</v>
      </c>
      <c r="T825">
        <f t="shared" si="984"/>
        <v>2</v>
      </c>
      <c r="U825" s="11"/>
      <c r="V825" s="121">
        <f>VLOOKUP(E825,Rates2,5)*VLOOKUP(E825,Mort_Imp_Retirees,C825-'Mort Imp Cume'!$C$4+2)</f>
        <v>0.10595952939056896</v>
      </c>
      <c r="W825" s="15">
        <f t="shared" si="994"/>
        <v>0.89404047060943104</v>
      </c>
      <c r="X825" s="121">
        <f>VLOOKUP(F825,Rates2,6)*VLOOKUP(F825,Mort_Imp_Survivors,C825-'Mort Imp Cume'!$C$4+2)</f>
        <v>4.2422030653996808E-2</v>
      </c>
      <c r="Y825" s="15">
        <f t="shared" si="995"/>
        <v>0.95757796934600314</v>
      </c>
      <c r="Z825" s="121">
        <f>VLOOKUP(F825,Rates2,7)*VLOOKUP(F825,Mort_Imp_Survivors,C825-'Mort Imp Cume'!$C$4+2)</f>
        <v>6.0735254104533482E-2</v>
      </c>
      <c r="AA825" s="15">
        <f t="shared" si="996"/>
        <v>0.93926474589546649</v>
      </c>
      <c r="AB825" s="68">
        <f>PRODUCT(W$4:W824)</f>
        <v>9.318166793240621E-6</v>
      </c>
      <c r="AC825" s="15">
        <f>PRODUCT(Y$4:Y824)</f>
        <v>4.4972415365011247E-3</v>
      </c>
      <c r="AD825" s="15">
        <f>PRODUCT(AA$4:AA824)</f>
        <v>7.5079571516538152E-4</v>
      </c>
      <c r="AE825" s="15">
        <f t="shared" si="985"/>
        <v>4.1906046746607205E-8</v>
      </c>
      <c r="AF825" s="15">
        <f t="shared" si="986"/>
        <v>9.2762607464940143E-6</v>
      </c>
      <c r="AG825" s="15">
        <f t="shared" si="987"/>
        <v>4.2519765405294179E-9</v>
      </c>
      <c r="AH825" s="15">
        <f t="shared" si="988"/>
        <v>1.0086516193519111E-3</v>
      </c>
      <c r="AI825" s="15">
        <f t="shared" si="997"/>
        <v>0.99898203021385479</v>
      </c>
      <c r="AJ825" s="15">
        <f t="shared" si="998"/>
        <v>9.8734856819460334E-7</v>
      </c>
      <c r="AK825" s="15">
        <f t="shared" si="989"/>
        <v>6.1262490143887172E-5</v>
      </c>
      <c r="AL825">
        <f>IF(AL824&gt;0,AL824+1,IF(AND(B825="January",C825&gt;=Personal!$G$28,F825&lt;=100,AL824=0),1,0))</f>
        <v>498</v>
      </c>
      <c r="AM825">
        <f t="shared" si="999"/>
        <v>1</v>
      </c>
    </row>
    <row r="826" spans="1:39" x14ac:dyDescent="0.2">
      <c r="A826">
        <f t="shared" si="990"/>
        <v>822</v>
      </c>
      <c r="B826" t="str">
        <f t="shared" si="1010"/>
        <v>July</v>
      </c>
      <c r="C826">
        <f t="shared" si="982"/>
        <v>2091</v>
      </c>
      <c r="D826">
        <f t="shared" si="1012"/>
        <v>209107</v>
      </c>
      <c r="E826">
        <f t="shared" ref="E826:F826" si="1054">E814+1</f>
        <v>110</v>
      </c>
      <c r="F826">
        <f t="shared" si="1054"/>
        <v>108</v>
      </c>
      <c r="G826" s="11">
        <f>G825*IF($B826="January",(1+IF(C826&gt;Personal!$L$18+1,Calculations!$B$14,Calculations!$B$13)),1)</f>
        <v>7619.0818735187695</v>
      </c>
      <c r="H826" s="11">
        <f>IF(AND(Career!$F$15="Yes",$E826=62,$E825=61),G826,H825*IF($B826="January",(1+IF(C826&gt;Personal!$L$18+1,Calculations!$C$14,Calculations!$C$13)),1))</f>
        <v>4759.1251948649169</v>
      </c>
      <c r="I826" s="11">
        <f>H826*(1-'Retiree Assumptions'!$F$8)</f>
        <v>4188.0301714811267</v>
      </c>
      <c r="J826" s="11"/>
      <c r="K826">
        <f>IF(OR(AND(L827=0,L826&gt;0,S826=0,S825&gt;0),AND(L826=0,L825&gt;0,S826&gt;0,S825&gt;0),AND(L815=0,L814&gt;0,S814=0),AND(B826="February",C826&gt;=Personal!$G$28,C826&lt;=Personal!$G$28+5,L825&gt;0),AND(B826="February",MOD(C826-Personal!$G$28,5)=0,L825&gt;0)),K825+1,K825)</f>
        <v>10</v>
      </c>
      <c r="L826">
        <f>IF(AND(C826&gt;=Personal!$G$28,MAX(L$5:L825)&lt;$AO$8,OR(S825&gt;0,S826&gt;0)),L825+1,0)</f>
        <v>0</v>
      </c>
      <c r="M826" t="str">
        <f>IF(AND(C826&gt;=Personal!$G$28,MAX(L$5:L825)&lt;$AO$8,OR(S825&gt;0,S826&gt;0)),L825+1,"")</f>
        <v/>
      </c>
      <c r="N826">
        <f t="shared" si="992"/>
        <v>2091</v>
      </c>
      <c r="O826">
        <f t="shared" si="993"/>
        <v>108</v>
      </c>
      <c r="P826" s="11">
        <f t="shared" si="1001"/>
        <v>50256.36205777352</v>
      </c>
      <c r="Q826" s="11">
        <f>$AD826*I826/(Calculations!$C$18^(A826-1+Calculations!$B$1/30))</f>
        <v>0.27615796350904215</v>
      </c>
      <c r="R826" s="11">
        <f>IF(Q826=0,0,SUM(Q826:Q$1071)*I826/Q826)</f>
        <v>46758.582727905523</v>
      </c>
      <c r="S826" s="11">
        <f>IF(S825&gt;0,MAX((S825+I826/2)*(Calculations!$C$18-1)+S825-I826,0),IF(AND(Personal!$G$28=Valuation!C826,Personal!$G$28&gt;Valuation!C825),Personal!$G$26,0))</f>
        <v>0</v>
      </c>
      <c r="T826">
        <f t="shared" si="984"/>
        <v>2</v>
      </c>
      <c r="U826" s="11"/>
      <c r="V826" s="121">
        <f>VLOOKUP(E826,Rates2,5)*VLOOKUP(E826,Mort_Imp_Retirees,C826-'Mort Imp Cume'!$C$4+2)</f>
        <v>0.10595952939056896</v>
      </c>
      <c r="W826" s="15">
        <f t="shared" si="994"/>
        <v>0.89404047060943104</v>
      </c>
      <c r="X826" s="121">
        <f>VLOOKUP(F826,Rates2,6)*VLOOKUP(F826,Mort_Imp_Survivors,C826-'Mort Imp Cume'!$C$4+2)</f>
        <v>4.2422030653996808E-2</v>
      </c>
      <c r="Y826" s="15">
        <f t="shared" si="995"/>
        <v>0.95757796934600314</v>
      </c>
      <c r="Z826" s="121">
        <f>VLOOKUP(F826,Rates2,7)*VLOOKUP(F826,Mort_Imp_Survivors,C826-'Mort Imp Cume'!$C$4+2)</f>
        <v>6.0735254104533482E-2</v>
      </c>
      <c r="AA826" s="15">
        <f t="shared" si="996"/>
        <v>0.93926474589546649</v>
      </c>
      <c r="AB826" s="68">
        <f>PRODUCT(W$4:W825)</f>
        <v>8.3308182250460179E-6</v>
      </c>
      <c r="AC826" s="15">
        <f>PRODUCT(Y$4:Y825)</f>
        <v>4.306459418181246E-3</v>
      </c>
      <c r="AD826" s="15">
        <f>PRODUCT(AA$4:AA825)</f>
        <v>7.051959466242171E-4</v>
      </c>
      <c r="AE826" s="15">
        <f t="shared" si="985"/>
        <v>3.5876330606405395E-8</v>
      </c>
      <c r="AF826" s="15">
        <f t="shared" si="986"/>
        <v>8.2949418944396123E-6</v>
      </c>
      <c r="AG826" s="15">
        <f t="shared" si="987"/>
        <v>3.6401743409753545E-9</v>
      </c>
      <c r="AH826" s="15">
        <f t="shared" si="988"/>
        <v>9.4739515892416405E-4</v>
      </c>
      <c r="AI826" s="15">
        <f t="shared" si="997"/>
        <v>0.99904427402285079</v>
      </c>
      <c r="AJ826" s="15">
        <f t="shared" si="998"/>
        <v>8.8272957856425107E-7</v>
      </c>
      <c r="AK826" s="15">
        <f t="shared" si="989"/>
        <v>5.7541807661460725E-5</v>
      </c>
      <c r="AL826">
        <f>IF(AL825&gt;0,AL825+1,IF(AND(B826="January",C826&gt;=Personal!$G$28,F826&lt;=100,AL825=0),1,0))</f>
        <v>499</v>
      </c>
      <c r="AM826">
        <f t="shared" si="999"/>
        <v>1</v>
      </c>
    </row>
    <row r="827" spans="1:39" x14ac:dyDescent="0.2">
      <c r="A827">
        <f t="shared" si="990"/>
        <v>823</v>
      </c>
      <c r="B827" t="str">
        <f t="shared" si="1010"/>
        <v>August</v>
      </c>
      <c r="C827">
        <f t="shared" si="982"/>
        <v>2091</v>
      </c>
      <c r="D827">
        <f t="shared" si="1012"/>
        <v>209108</v>
      </c>
      <c r="E827">
        <f t="shared" ref="E827:F827" si="1055">E815+1</f>
        <v>110</v>
      </c>
      <c r="F827">
        <f t="shared" si="1055"/>
        <v>108</v>
      </c>
      <c r="G827" s="11">
        <f>G826*IF($B827="January",(1+IF(C827&gt;Personal!$L$18+1,Calculations!$B$14,Calculations!$B$13)),1)</f>
        <v>7619.0818735187695</v>
      </c>
      <c r="H827" s="11">
        <f>IF(AND(Career!$F$15="Yes",$E827=62,$E826=61),G827,H826*IF($B827="January",(1+IF(C827&gt;Personal!$L$18+1,Calculations!$C$14,Calculations!$C$13)),1))</f>
        <v>4759.1251948649169</v>
      </c>
      <c r="I827" s="11">
        <f>H827*(1-'Retiree Assumptions'!$F$8)</f>
        <v>4188.0301714811267</v>
      </c>
      <c r="J827" s="11"/>
      <c r="K827">
        <f>IF(OR(AND(L828=0,L827&gt;0,S827=0,S826&gt;0),AND(L827=0,L826&gt;0,S827&gt;0,S826&gt;0),AND(L816=0,L815&gt;0,S815=0),AND(B827="February",C827&gt;=Personal!$G$28,C827&lt;=Personal!$G$28+5,L826&gt;0),AND(B827="February",MOD(C827-Personal!$G$28,5)=0,L826&gt;0)),K826+1,K826)</f>
        <v>10</v>
      </c>
      <c r="L827">
        <f>IF(AND(C827&gt;=Personal!$G$28,MAX(L$5:L826)&lt;$AO$8,OR(S826&gt;0,S827&gt;0)),L826+1,0)</f>
        <v>0</v>
      </c>
      <c r="M827" t="str">
        <f>IF(AND(C827&gt;=Personal!$G$28,MAX(L$5:L826)&lt;$AO$8,OR(S826&gt;0,S827&gt;0)),L826+1,"")</f>
        <v/>
      </c>
      <c r="N827">
        <f t="shared" si="992"/>
        <v>2091</v>
      </c>
      <c r="O827">
        <f t="shared" si="993"/>
        <v>108</v>
      </c>
      <c r="P827" s="11">
        <f t="shared" si="1001"/>
        <v>50256.36205777352</v>
      </c>
      <c r="Q827" s="11">
        <f>$AD827*I827/(Calculations!$C$18^(A827-1+Calculations!$B$1/30))</f>
        <v>0.25863873734054682</v>
      </c>
      <c r="R827" s="11">
        <f>IF(Q827=0,0,SUM(Q827:Q$1071)*I827/Q827)</f>
        <v>45454.123463174619</v>
      </c>
      <c r="S827" s="11">
        <f>IF(S826&gt;0,MAX((S826+I827/2)*(Calculations!$C$18-1)+S826-I827,0),IF(AND(Personal!$G$28=Valuation!C827,Personal!$G$28&gt;Valuation!C826),Personal!$G$26,0))</f>
        <v>0</v>
      </c>
      <c r="T827">
        <f t="shared" si="984"/>
        <v>2</v>
      </c>
      <c r="U827" s="11"/>
      <c r="V827" s="121">
        <f>VLOOKUP(E827,Rates2,5)*VLOOKUP(E827,Mort_Imp_Retirees,C827-'Mort Imp Cume'!$C$4+2)</f>
        <v>0.10595952939056896</v>
      </c>
      <c r="W827" s="15">
        <f t="shared" si="994"/>
        <v>0.89404047060943104</v>
      </c>
      <c r="X827" s="121">
        <f>VLOOKUP(F827,Rates2,6)*VLOOKUP(F827,Mort_Imp_Survivors,C827-'Mort Imp Cume'!$C$4+2)</f>
        <v>4.2422030653996808E-2</v>
      </c>
      <c r="Y827" s="15">
        <f t="shared" si="995"/>
        <v>0.95757796934600314</v>
      </c>
      <c r="Z827" s="121">
        <f>VLOOKUP(F827,Rates2,7)*VLOOKUP(F827,Mort_Imp_Survivors,C827-'Mort Imp Cume'!$C$4+2)</f>
        <v>6.0735254104533482E-2</v>
      </c>
      <c r="AA827" s="15">
        <f t="shared" si="996"/>
        <v>0.93926474589546649</v>
      </c>
      <c r="AB827" s="68">
        <f>PRODUCT(W$4:W826)</f>
        <v>7.4480886464817665E-6</v>
      </c>
      <c r="AC827" s="15">
        <f>PRODUCT(Y$4:Y826)</f>
        <v>4.123770664732968E-3</v>
      </c>
      <c r="AD827" s="15">
        <f>PRODUCT(AA$4:AA826)</f>
        <v>6.6236569161250819E-4</v>
      </c>
      <c r="AE827" s="15">
        <f t="shared" si="985"/>
        <v>3.0714209468692185E-8</v>
      </c>
      <c r="AF827" s="15">
        <f t="shared" si="986"/>
        <v>7.4173744370130738E-6</v>
      </c>
      <c r="AG827" s="15">
        <f t="shared" si="987"/>
        <v>3.1164022440832834E-9</v>
      </c>
      <c r="AH827" s="15">
        <f t="shared" si="988"/>
        <v>8.8985851338384107E-4</v>
      </c>
      <c r="AI827" s="15">
        <f t="shared" si="997"/>
        <v>0.99910269339796964</v>
      </c>
      <c r="AJ827" s="15">
        <f t="shared" si="998"/>
        <v>7.8919596784044778E-7</v>
      </c>
      <c r="AK827" s="15">
        <f t="shared" si="989"/>
        <v>5.404708588658559E-5</v>
      </c>
      <c r="AL827">
        <f>IF(AL826&gt;0,AL826+1,IF(AND(B827="January",C827&gt;=Personal!$G$28,F827&lt;=100,AL826=0),1,0))</f>
        <v>500</v>
      </c>
      <c r="AM827">
        <f t="shared" si="999"/>
        <v>1</v>
      </c>
    </row>
    <row r="828" spans="1:39" x14ac:dyDescent="0.2">
      <c r="A828">
        <f t="shared" si="990"/>
        <v>824</v>
      </c>
      <c r="B828" t="str">
        <f t="shared" si="1010"/>
        <v>September</v>
      </c>
      <c r="C828">
        <f t="shared" si="982"/>
        <v>2091</v>
      </c>
      <c r="D828">
        <f t="shared" si="1012"/>
        <v>209109</v>
      </c>
      <c r="E828">
        <f t="shared" ref="E828:F828" si="1056">E816+1</f>
        <v>110</v>
      </c>
      <c r="F828">
        <f t="shared" si="1056"/>
        <v>108</v>
      </c>
      <c r="G828" s="11">
        <f>G827*IF($B828="January",(1+IF(C828&gt;Personal!$L$18+1,Calculations!$B$14,Calculations!$B$13)),1)</f>
        <v>7619.0818735187695</v>
      </c>
      <c r="H828" s="11">
        <f>IF(AND(Career!$F$15="Yes",$E828=62,$E827=61),G828,H827*IF($B828="January",(1+IF(C828&gt;Personal!$L$18+1,Calculations!$C$14,Calculations!$C$13)),1))</f>
        <v>4759.1251948649169</v>
      </c>
      <c r="I828" s="11">
        <f>H828*(1-'Retiree Assumptions'!$F$8)</f>
        <v>4188.0301714811267</v>
      </c>
      <c r="J828" s="11"/>
      <c r="K828">
        <f>IF(OR(AND(L829=0,L828&gt;0,S828=0,S827&gt;0),AND(L828=0,L827&gt;0,S828&gt;0,S827&gt;0),AND(L817=0,L816&gt;0,S816=0),AND(B828="February",C828&gt;=Personal!$G$28,C828&lt;=Personal!$G$28+5,L827&gt;0),AND(B828="February",MOD(C828-Personal!$G$28,5)=0,L827&gt;0)),K827+1,K827)</f>
        <v>10</v>
      </c>
      <c r="L828">
        <f>IF(AND(C828&gt;=Personal!$G$28,MAX(L$5:L827)&lt;$AO$8,OR(S827&gt;0,S828&gt;0)),L827+1,0)</f>
        <v>0</v>
      </c>
      <c r="M828" t="str">
        <f>IF(AND(C828&gt;=Personal!$G$28,MAX(L$5:L827)&lt;$AO$8,OR(S827&gt;0,S828&gt;0)),L827+1,"")</f>
        <v/>
      </c>
      <c r="N828">
        <f t="shared" si="992"/>
        <v>2091</v>
      </c>
      <c r="O828">
        <f t="shared" si="993"/>
        <v>108</v>
      </c>
      <c r="P828" s="11">
        <f t="shared" si="1001"/>
        <v>50256.36205777352</v>
      </c>
      <c r="Q828" s="11">
        <f>$AD828*I828/(Calculations!$C$18^(A828-1+Calculations!$B$1/30))</f>
        <v>0.24223091596966412</v>
      </c>
      <c r="R828" s="11">
        <f>IF(Q828=0,0,SUM(Q828:Q$1071)*I828/Q828)</f>
        <v>44061.304979243258</v>
      </c>
      <c r="S828" s="11">
        <f>IF(S827&gt;0,MAX((S827+I828/2)*(Calculations!$C$18-1)+S827-I828,0),IF(AND(Personal!$G$28=Valuation!C828,Personal!$G$28&gt;Valuation!C827),Personal!$G$26,0))</f>
        <v>0</v>
      </c>
      <c r="T828">
        <f t="shared" si="984"/>
        <v>2</v>
      </c>
      <c r="U828" s="11"/>
      <c r="V828" s="121">
        <f>VLOOKUP(E828,Rates2,5)*VLOOKUP(E828,Mort_Imp_Retirees,C828-'Mort Imp Cume'!$C$4+2)</f>
        <v>0.10595952939056896</v>
      </c>
      <c r="W828" s="15">
        <f t="shared" si="994"/>
        <v>0.89404047060943104</v>
      </c>
      <c r="X828" s="121">
        <f>VLOOKUP(F828,Rates2,6)*VLOOKUP(F828,Mort_Imp_Survivors,C828-'Mort Imp Cume'!$C$4+2)</f>
        <v>4.2422030653996808E-2</v>
      </c>
      <c r="Y828" s="15">
        <f t="shared" si="995"/>
        <v>0.95757796934600314</v>
      </c>
      <c r="Z828" s="121">
        <f>VLOOKUP(F828,Rates2,7)*VLOOKUP(F828,Mort_Imp_Survivors,C828-'Mort Imp Cume'!$C$4+2)</f>
        <v>6.0735254104533482E-2</v>
      </c>
      <c r="AA828" s="15">
        <f t="shared" si="996"/>
        <v>0.93926474589546649</v>
      </c>
      <c r="AB828" s="68">
        <f>PRODUCT(W$4:W827)</f>
        <v>6.6588926786413189E-6</v>
      </c>
      <c r="AC828" s="15">
        <f>PRODUCT(Y$4:Y827)</f>
        <v>3.9488319391836127E-3</v>
      </c>
      <c r="AD828" s="15">
        <f>PRODUCT(AA$4:AA827)</f>
        <v>6.2213674302229746E-4</v>
      </c>
      <c r="AE828" s="15">
        <f t="shared" si="985"/>
        <v>2.6294848089014761E-8</v>
      </c>
      <c r="AF828" s="15">
        <f t="shared" si="986"/>
        <v>6.6325978305523042E-6</v>
      </c>
      <c r="AG828" s="15">
        <f t="shared" si="987"/>
        <v>2.6679939028208981E-9</v>
      </c>
      <c r="AH828" s="15">
        <f t="shared" si="988"/>
        <v>8.3581584685863514E-4</v>
      </c>
      <c r="AI828" s="15">
        <f t="shared" si="997"/>
        <v>0.99915752526046275</v>
      </c>
      <c r="AJ828" s="15">
        <f t="shared" si="998"/>
        <v>7.0557313449113937E-7</v>
      </c>
      <c r="AK828" s="15">
        <f t="shared" si="989"/>
        <v>5.0764603324406727E-5</v>
      </c>
      <c r="AL828">
        <f>IF(AL827&gt;0,AL827+1,IF(AND(B828="January",C828&gt;=Personal!$G$28,F828&lt;=100,AL827=0),1,0))</f>
        <v>501</v>
      </c>
      <c r="AM828">
        <f t="shared" si="999"/>
        <v>1</v>
      </c>
    </row>
    <row r="829" spans="1:39" x14ac:dyDescent="0.2">
      <c r="A829">
        <f t="shared" si="990"/>
        <v>825</v>
      </c>
      <c r="B829" t="str">
        <f t="shared" si="1010"/>
        <v>October</v>
      </c>
      <c r="C829">
        <f t="shared" si="982"/>
        <v>2091</v>
      </c>
      <c r="D829">
        <f t="shared" si="1012"/>
        <v>209110</v>
      </c>
      <c r="E829">
        <f t="shared" ref="E829:F829" si="1057">E817+1</f>
        <v>110</v>
      </c>
      <c r="F829">
        <f t="shared" si="1057"/>
        <v>108</v>
      </c>
      <c r="G829" s="11">
        <f>G828*IF($B829="January",(1+IF(C829&gt;Personal!$L$18+1,Calculations!$B$14,Calculations!$B$13)),1)</f>
        <v>7619.0818735187695</v>
      </c>
      <c r="H829" s="11">
        <f>IF(AND(Career!$F$15="Yes",$E829=62,$E828=61),G829,H828*IF($B829="January",(1+IF(C829&gt;Personal!$L$18+1,Calculations!$C$14,Calculations!$C$13)),1))</f>
        <v>4759.1251948649169</v>
      </c>
      <c r="I829" s="11">
        <f>H829*(1-'Retiree Assumptions'!$F$8)</f>
        <v>4188.0301714811267</v>
      </c>
      <c r="J829" s="11"/>
      <c r="K829">
        <f>IF(OR(AND(L830=0,L829&gt;0,S829=0,S828&gt;0),AND(L829=0,L828&gt;0,S829&gt;0,S828&gt;0),AND(L818=0,L817&gt;0,S817=0),AND(B829="February",C829&gt;=Personal!$G$28,C829&lt;=Personal!$G$28+5,L828&gt;0),AND(B829="February",MOD(C829-Personal!$G$28,5)=0,L828&gt;0)),K828+1,K828)</f>
        <v>10</v>
      </c>
      <c r="L829">
        <f>IF(AND(C829&gt;=Personal!$G$28,MAX(L$5:L828)&lt;$AO$8,OR(S828&gt;0,S829&gt;0)),L828+1,0)</f>
        <v>0</v>
      </c>
      <c r="M829" t="str">
        <f>IF(AND(C829&gt;=Personal!$G$28,MAX(L$5:L828)&lt;$AO$8,OR(S828&gt;0,S829&gt;0)),L828+1,"")</f>
        <v/>
      </c>
      <c r="N829">
        <f t="shared" si="992"/>
        <v>2091</v>
      </c>
      <c r="O829">
        <f t="shared" si="993"/>
        <v>108</v>
      </c>
      <c r="P829" s="11">
        <f t="shared" si="1001"/>
        <v>50256.36205777352</v>
      </c>
      <c r="Q829" s="11">
        <f>$AD829*I829/(Calculations!$C$18^(A829-1+Calculations!$B$1/30))</f>
        <v>0.226863992821944</v>
      </c>
      <c r="R829" s="11">
        <f>IF(Q829=0,0,SUM(Q829:Q$1071)*I829/Q829)</f>
        <v>42574.142151218046</v>
      </c>
      <c r="S829" s="11">
        <f>IF(S828&gt;0,MAX((S828+I829/2)*(Calculations!$C$18-1)+S828-I829,0),IF(AND(Personal!$G$28=Valuation!C829,Personal!$G$28&gt;Valuation!C828),Personal!$G$26,0))</f>
        <v>0</v>
      </c>
      <c r="T829">
        <f t="shared" si="984"/>
        <v>2</v>
      </c>
      <c r="U829" s="11"/>
      <c r="V829" s="121">
        <f>VLOOKUP(E829,Rates2,5)*VLOOKUP(E829,Mort_Imp_Retirees,C829-'Mort Imp Cume'!$C$4+2)</f>
        <v>0.10595952939056896</v>
      </c>
      <c r="W829" s="15">
        <f t="shared" si="994"/>
        <v>0.89404047060943104</v>
      </c>
      <c r="X829" s="121">
        <f>VLOOKUP(F829,Rates2,6)*VLOOKUP(F829,Mort_Imp_Survivors,C829-'Mort Imp Cume'!$C$4+2)</f>
        <v>4.2422030653996808E-2</v>
      </c>
      <c r="Y829" s="15">
        <f t="shared" si="995"/>
        <v>0.95757796934600314</v>
      </c>
      <c r="Z829" s="121">
        <f>VLOOKUP(F829,Rates2,7)*VLOOKUP(F829,Mort_Imp_Survivors,C829-'Mort Imp Cume'!$C$4+2)</f>
        <v>6.0735254104533482E-2</v>
      </c>
      <c r="AA829" s="15">
        <f t="shared" si="996"/>
        <v>0.93926474589546649</v>
      </c>
      <c r="AB829" s="68">
        <f>PRODUCT(W$4:W828)</f>
        <v>5.9533195441501798E-6</v>
      </c>
      <c r="AC829" s="15">
        <f>PRODUCT(Y$4:Y828)</f>
        <v>3.7813144696120836E-3</v>
      </c>
      <c r="AD829" s="15">
        <f>PRODUCT(AA$4:AA828)</f>
        <v>5.8435110984707132E-4</v>
      </c>
      <c r="AE829" s="15">
        <f t="shared" si="985"/>
        <v>2.2511373334519488E-8</v>
      </c>
      <c r="AF829" s="15">
        <f t="shared" si="986"/>
        <v>5.9308081708156604E-6</v>
      </c>
      <c r="AG829" s="15">
        <f t="shared" si="987"/>
        <v>2.2841054870255891E-9</v>
      </c>
      <c r="AH829" s="15">
        <f t="shared" si="988"/>
        <v>7.8505502700898294E-4</v>
      </c>
      <c r="AI829" s="15">
        <f t="shared" si="997"/>
        <v>0.9992089916534469</v>
      </c>
      <c r="AJ829" s="15">
        <f t="shared" si="998"/>
        <v>6.3081093720982958E-7</v>
      </c>
      <c r="AK829" s="15">
        <f t="shared" si="989"/>
        <v>4.7681471529601639E-5</v>
      </c>
      <c r="AL829">
        <f>IF(AL828&gt;0,AL828+1,IF(AND(B829="January",C829&gt;=Personal!$G$28,F829&lt;=100,AL828=0),1,0))</f>
        <v>502</v>
      </c>
      <c r="AM829">
        <f t="shared" si="999"/>
        <v>1</v>
      </c>
    </row>
    <row r="830" spans="1:39" x14ac:dyDescent="0.2">
      <c r="A830">
        <f t="shared" si="990"/>
        <v>826</v>
      </c>
      <c r="B830" t="str">
        <f t="shared" si="1010"/>
        <v>November</v>
      </c>
      <c r="C830">
        <f t="shared" si="982"/>
        <v>2091</v>
      </c>
      <c r="D830">
        <f t="shared" si="1012"/>
        <v>209111</v>
      </c>
      <c r="E830">
        <f t="shared" ref="E830:F830" si="1058">E818+1</f>
        <v>110</v>
      </c>
      <c r="F830">
        <f t="shared" si="1058"/>
        <v>108</v>
      </c>
      <c r="G830" s="11">
        <f>G829*IF($B830="January",(1+IF(C830&gt;Personal!$L$18+1,Calculations!$B$14,Calculations!$B$13)),1)</f>
        <v>7619.0818735187695</v>
      </c>
      <c r="H830" s="11">
        <f>IF(AND(Career!$F$15="Yes",$E830=62,$E829=61),G830,H829*IF($B830="January",(1+IF(C830&gt;Personal!$L$18+1,Calculations!$C$14,Calculations!$C$13)),1))</f>
        <v>4759.1251948649169</v>
      </c>
      <c r="I830" s="11">
        <f>H830*(1-'Retiree Assumptions'!$F$8)</f>
        <v>4188.0301714811267</v>
      </c>
      <c r="J830" s="11"/>
      <c r="K830">
        <f>IF(OR(AND(L831=0,L830&gt;0,S830=0,S829&gt;0),AND(L830=0,L829&gt;0,S830&gt;0,S829&gt;0),AND(L819=0,L818&gt;0,S818=0),AND(B830="February",C830&gt;=Personal!$G$28,C830&lt;=Personal!$G$28+5,L829&gt;0),AND(B830="February",MOD(C830-Personal!$G$28,5)=0,L829&gt;0)),K829+1,K829)</f>
        <v>10</v>
      </c>
      <c r="L830">
        <f>IF(AND(C830&gt;=Personal!$G$28,MAX(L$5:L829)&lt;$AO$8,OR(S829&gt;0,S830&gt;0)),L829+1,0)</f>
        <v>0</v>
      </c>
      <c r="M830" t="str">
        <f>IF(AND(C830&gt;=Personal!$G$28,MAX(L$5:L829)&lt;$AO$8,OR(S829&gt;0,S830&gt;0)),L829+1,"")</f>
        <v/>
      </c>
      <c r="N830">
        <f t="shared" si="992"/>
        <v>2091</v>
      </c>
      <c r="O830">
        <f t="shared" si="993"/>
        <v>108</v>
      </c>
      <c r="P830" s="11">
        <f t="shared" si="1001"/>
        <v>50256.36205777352</v>
      </c>
      <c r="Q830" s="11">
        <f>$AD830*I830/(Calculations!$C$18^(A830-1+Calculations!$B$1/30))</f>
        <v>0.21247193420001176</v>
      </c>
      <c r="R830" s="11">
        <f>IF(Q830=0,0,SUM(Q830:Q$1071)*I830/Q830)</f>
        <v>40986.244444104515</v>
      </c>
      <c r="S830" s="11">
        <f>IF(S829&gt;0,MAX((S829+I830/2)*(Calculations!$C$18-1)+S829-I830,0),IF(AND(Personal!$G$28=Valuation!C830,Personal!$G$28&gt;Valuation!C829),Personal!$G$26,0))</f>
        <v>0</v>
      </c>
      <c r="T830">
        <f t="shared" si="984"/>
        <v>2</v>
      </c>
      <c r="U830" s="11"/>
      <c r="V830" s="121">
        <f>VLOOKUP(E830,Rates2,5)*VLOOKUP(E830,Mort_Imp_Retirees,C830-'Mort Imp Cume'!$C$4+2)</f>
        <v>0.10595952939056896</v>
      </c>
      <c r="W830" s="15">
        <f t="shared" si="994"/>
        <v>0.89404047060943104</v>
      </c>
      <c r="X830" s="121">
        <f>VLOOKUP(F830,Rates2,6)*VLOOKUP(F830,Mort_Imp_Survivors,C830-'Mort Imp Cume'!$C$4+2)</f>
        <v>4.2422030653996808E-2</v>
      </c>
      <c r="Y830" s="15">
        <f t="shared" si="995"/>
        <v>0.95757796934600314</v>
      </c>
      <c r="Z830" s="121">
        <f>VLOOKUP(F830,Rates2,7)*VLOOKUP(F830,Mort_Imp_Survivors,C830-'Mort Imp Cume'!$C$4+2)</f>
        <v>6.0735254104533482E-2</v>
      </c>
      <c r="AA830" s="15">
        <f t="shared" si="996"/>
        <v>0.93926474589546649</v>
      </c>
      <c r="AB830" s="68">
        <f>PRODUCT(W$4:W829)</f>
        <v>5.3225086069403501E-6</v>
      </c>
      <c r="AC830" s="15">
        <f>PRODUCT(Y$4:Y829)</f>
        <v>3.6209034312697981E-3</v>
      </c>
      <c r="AD830" s="15">
        <f>PRODUCT(AA$4:AA829)</f>
        <v>5.4886039670424321E-4</v>
      </c>
      <c r="AE830" s="15">
        <f t="shared" si="985"/>
        <v>1.9272289677833346E-8</v>
      </c>
      <c r="AF830" s="15">
        <f t="shared" si="986"/>
        <v>5.3032363172625173E-6</v>
      </c>
      <c r="AG830" s="15">
        <f t="shared" si="987"/>
        <v>1.9554534477549853E-9</v>
      </c>
      <c r="AH830" s="15">
        <f t="shared" si="988"/>
        <v>7.3737679456303796E-4</v>
      </c>
      <c r="AI830" s="15">
        <f t="shared" si="997"/>
        <v>0.99925730069683005</v>
      </c>
      <c r="AJ830" s="15">
        <f t="shared" si="998"/>
        <v>5.6397050716865228E-7</v>
      </c>
      <c r="AK830" s="15">
        <f t="shared" si="989"/>
        <v>4.4785584558235976E-5</v>
      </c>
      <c r="AL830">
        <f>IF(AL829&gt;0,AL829+1,IF(AND(B830="January",C830&gt;=Personal!$G$28,F830&lt;=100,AL829=0),1,0))</f>
        <v>503</v>
      </c>
      <c r="AM830">
        <f t="shared" si="999"/>
        <v>1</v>
      </c>
    </row>
    <row r="831" spans="1:39" x14ac:dyDescent="0.2">
      <c r="A831">
        <f t="shared" si="990"/>
        <v>827</v>
      </c>
      <c r="B831" t="str">
        <f t="shared" si="1010"/>
        <v>December</v>
      </c>
      <c r="C831">
        <f t="shared" si="982"/>
        <v>2091</v>
      </c>
      <c r="D831">
        <f t="shared" si="1012"/>
        <v>209112</v>
      </c>
      <c r="E831">
        <f t="shared" ref="E831:F831" si="1059">E819+1</f>
        <v>110</v>
      </c>
      <c r="F831">
        <f t="shared" si="1059"/>
        <v>108</v>
      </c>
      <c r="G831" s="11">
        <f>G830*IF($B831="January",(1+IF(C831&gt;Personal!$L$18+1,Calculations!$B$14,Calculations!$B$13)),1)</f>
        <v>7619.0818735187695</v>
      </c>
      <c r="H831" s="11">
        <f>IF(AND(Career!$F$15="Yes",$E831=62,$E830=61),G831,H830*IF($B831="January",(1+IF(C831&gt;Personal!$L$18+1,Calculations!$C$14,Calculations!$C$13)),1))</f>
        <v>4759.1251948649169</v>
      </c>
      <c r="I831" s="11">
        <f>H831*(1-'Retiree Assumptions'!$F$8)</f>
        <v>4188.0301714811267</v>
      </c>
      <c r="J831" s="11"/>
      <c r="K831">
        <f>IF(OR(AND(L832=0,L831&gt;0,S831=0,S830&gt;0),AND(L831=0,L830&gt;0,S831&gt;0,S830&gt;0),AND(L820=0,L819&gt;0,S819=0),AND(B831="February",C831&gt;=Personal!$G$28,C831&lt;=Personal!$G$28+5,L830&gt;0),AND(B831="February",MOD(C831-Personal!$G$28,5)=0,L830&gt;0)),K830+1,K830)</f>
        <v>10</v>
      </c>
      <c r="L831">
        <f>IF(AND(C831&gt;=Personal!$G$28,MAX(L$5:L830)&lt;$AO$8,OR(S830&gt;0,S831&gt;0)),L830+1,0)</f>
        <v>0</v>
      </c>
      <c r="M831" t="str">
        <f>IF(AND(C831&gt;=Personal!$G$28,MAX(L$5:L830)&lt;$AO$8,OR(S830&gt;0,S831&gt;0)),L830+1,"")</f>
        <v/>
      </c>
      <c r="N831">
        <f t="shared" si="992"/>
        <v>2091</v>
      </c>
      <c r="O831">
        <f t="shared" si="993"/>
        <v>108</v>
      </c>
      <c r="P831" s="11">
        <f t="shared" si="1001"/>
        <v>50256.36205777352</v>
      </c>
      <c r="Q831" s="11">
        <f>$AD831*I831/(Calculations!$C$18^(A831-1+Calculations!$B$1/30))</f>
        <v>0.19899289552805333</v>
      </c>
      <c r="R831" s="11">
        <f>IF(Q831=0,0,SUM(Q831:Q$1071)*I831/Q831)</f>
        <v>39290.788451834633</v>
      </c>
      <c r="S831" s="11">
        <f>IF(S830&gt;0,MAX((S830+I831/2)*(Calculations!$C$18-1)+S830-I831,0),IF(AND(Personal!$G$28=Valuation!C831,Personal!$G$28&gt;Valuation!C830),Personal!$G$26,0))</f>
        <v>0</v>
      </c>
      <c r="T831">
        <f t="shared" si="984"/>
        <v>2</v>
      </c>
      <c r="U831" s="11"/>
      <c r="V831" s="121">
        <f>VLOOKUP(E831,Rates2,5)*VLOOKUP(E831,Mort_Imp_Retirees,C831-'Mort Imp Cume'!$C$4+2)</f>
        <v>0.10595952939056896</v>
      </c>
      <c r="W831" s="15">
        <f t="shared" si="994"/>
        <v>0.89404047060943104</v>
      </c>
      <c r="X831" s="121">
        <f>VLOOKUP(F831,Rates2,6)*VLOOKUP(F831,Mort_Imp_Survivors,C831-'Mort Imp Cume'!$C$4+2)</f>
        <v>4.2422030653996808E-2</v>
      </c>
      <c r="Y831" s="15">
        <f t="shared" si="995"/>
        <v>0.95757796934600314</v>
      </c>
      <c r="Z831" s="121">
        <f>VLOOKUP(F831,Rates2,7)*VLOOKUP(F831,Mort_Imp_Survivors,C831-'Mort Imp Cume'!$C$4+2)</f>
        <v>6.0735254104533482E-2</v>
      </c>
      <c r="AA831" s="15">
        <f t="shared" si="996"/>
        <v>0.93926474589546649</v>
      </c>
      <c r="AB831" s="68">
        <f>PRODUCT(W$4:W830)</f>
        <v>4.7585380997716975E-6</v>
      </c>
      <c r="AC831" s="15">
        <f>PRODUCT(Y$4:Y830)</f>
        <v>3.4672973549133082E-3</v>
      </c>
      <c r="AD831" s="15">
        <f>PRODUCT(AA$4:AA830)</f>
        <v>5.1552522104249591E-4</v>
      </c>
      <c r="AE831" s="15">
        <f t="shared" si="985"/>
        <v>1.6499266566592607E-8</v>
      </c>
      <c r="AF831" s="15">
        <f t="shared" si="986"/>
        <v>4.742038833205105E-6</v>
      </c>
      <c r="AG831" s="15">
        <f t="shared" si="987"/>
        <v>1.6740900138181838E-9</v>
      </c>
      <c r="AH831" s="15">
        <f t="shared" si="988"/>
        <v>6.9259398302791311E-4</v>
      </c>
      <c r="AI831" s="15">
        <f t="shared" si="997"/>
        <v>0.99930264747887232</v>
      </c>
      <c r="AJ831" s="15">
        <f t="shared" si="998"/>
        <v>5.0421245763890134E-7</v>
      </c>
      <c r="AK831" s="15">
        <f t="shared" si="989"/>
        <v>4.2065571482863308E-5</v>
      </c>
      <c r="AL831">
        <f>IF(AL830&gt;0,AL830+1,IF(AND(B831="January",C831&gt;=Personal!$G$28,F831&lt;=100,AL830=0),1,0))</f>
        <v>504</v>
      </c>
      <c r="AM831">
        <f t="shared" si="999"/>
        <v>1</v>
      </c>
    </row>
    <row r="832" spans="1:39" x14ac:dyDescent="0.2">
      <c r="A832">
        <f t="shared" si="990"/>
        <v>828</v>
      </c>
      <c r="B832" t="str">
        <f t="shared" si="1010"/>
        <v>January</v>
      </c>
      <c r="C832">
        <f t="shared" si="982"/>
        <v>2092</v>
      </c>
      <c r="D832">
        <f t="shared" si="1012"/>
        <v>209201</v>
      </c>
      <c r="E832">
        <f t="shared" ref="E832:F832" si="1060">E820+1</f>
        <v>111</v>
      </c>
      <c r="F832">
        <f t="shared" si="1060"/>
        <v>109</v>
      </c>
      <c r="G832" s="11">
        <f>G831*IF($B832="January",(1+IF(C832&gt;Personal!$L$18+1,Calculations!$B$14,Calculations!$B$13)),1)</f>
        <v>7809.5589203567379</v>
      </c>
      <c r="H832" s="11">
        <f>IF(AND(Career!$F$15="Yes",$E832=62,$E831=61),G832,H831*IF($B832="January",(1+IF(C832&gt;Personal!$L$18+1,Calculations!$C$14,Calculations!$C$13)),1))</f>
        <v>4830.5120727878902</v>
      </c>
      <c r="I832" s="11">
        <f>H832*(1-'Retiree Assumptions'!$F$8)</f>
        <v>4250.8506240533434</v>
      </c>
      <c r="J832" s="11"/>
      <c r="K832">
        <f>IF(OR(AND(L833=0,L832&gt;0,S832=0,S831&gt;0),AND(L832=0,L831&gt;0,S832&gt;0,S831&gt;0),AND(L821=0,L820&gt;0,S820=0),AND(B832="February",C832&gt;=Personal!$G$28,C832&lt;=Personal!$G$28+5,L831&gt;0),AND(B832="February",MOD(C832-Personal!$G$28,5)=0,L831&gt;0)),K831+1,K831)</f>
        <v>10</v>
      </c>
      <c r="L832">
        <f>IF(AND(C832&gt;=Personal!$G$28,MAX(L$5:L831)&lt;$AO$8,OR(S831&gt;0,S832&gt;0)),L831+1,0)</f>
        <v>0</v>
      </c>
      <c r="M832" t="str">
        <f>IF(AND(C832&gt;=Personal!$G$28,MAX(L$5:L831)&lt;$AO$8,OR(S831&gt;0,S832&gt;0)),L831+1,"")</f>
        <v/>
      </c>
      <c r="N832">
        <f t="shared" si="992"/>
        <v>2092</v>
      </c>
      <c r="O832">
        <f t="shared" si="993"/>
        <v>109</v>
      </c>
      <c r="P832" s="11">
        <f t="shared" si="1001"/>
        <v>51010.207488640124</v>
      </c>
      <c r="Q832" s="11">
        <f>$AD832*I832/(Calculations!$C$18^(A832-1+Calculations!$B$1/30))</f>
        <v>0.18916448993147111</v>
      </c>
      <c r="R832" s="11">
        <f>IF(Q832=0,0,SUM(Q832:Q$1071)*I832/Q832)</f>
        <v>37480.488576190073</v>
      </c>
      <c r="S832" s="11">
        <f>IF(S831&gt;0,MAX((S831+I832/2)*(Calculations!$C$18-1)+S831-I832,0),IF(AND(Personal!$G$28=Valuation!C832,Personal!$G$28&gt;Valuation!C831),Personal!$G$26,0))</f>
        <v>0</v>
      </c>
      <c r="T832">
        <f t="shared" si="984"/>
        <v>2</v>
      </c>
      <c r="U832" s="11"/>
      <c r="V832" s="121">
        <f>VLOOKUP(E832,Rates2,5)*VLOOKUP(E832,Mort_Imp_Retirees,C832-'Mort Imp Cume'!$C$4+2)</f>
        <v>0.10598574321955095</v>
      </c>
      <c r="W832" s="15">
        <f t="shared" si="994"/>
        <v>0.89401425678044899</v>
      </c>
      <c r="X832" s="121">
        <f>VLOOKUP(F832,Rates2,6)*VLOOKUP(F832,Mort_Imp_Survivors,C832-'Mort Imp Cume'!$C$4+2)</f>
        <v>4.5059294362279519E-2</v>
      </c>
      <c r="Y832" s="15">
        <f t="shared" si="995"/>
        <v>0.95494070563772049</v>
      </c>
      <c r="Z832" s="121">
        <f>VLOOKUP(F832,Rates2,7)*VLOOKUP(F832,Mort_Imp_Survivors,C832-'Mort Imp Cume'!$C$4+2)</f>
        <v>6.6207154680968966E-2</v>
      </c>
      <c r="AA832" s="15">
        <f t="shared" si="996"/>
        <v>0.93379284531903106</v>
      </c>
      <c r="AB832" s="68">
        <f>PRODUCT(W$4:W831)</f>
        <v>4.2543256421327958E-6</v>
      </c>
      <c r="AC832" s="15">
        <f>PRODUCT(Y$4:Y831)</f>
        <v>3.3202075602366534E-3</v>
      </c>
      <c r="AD832" s="15">
        <f>PRODUCT(AA$4:AA831)</f>
        <v>4.8421466574518409E-4</v>
      </c>
      <c r="AE832" s="15">
        <f t="shared" si="985"/>
        <v>1.4125244160717964E-8</v>
      </c>
      <c r="AF832" s="15">
        <f t="shared" si="986"/>
        <v>4.240200397972078E-6</v>
      </c>
      <c r="AG832" s="15">
        <f t="shared" si="987"/>
        <v>1.4296173799296127E-9</v>
      </c>
      <c r="AH832" s="15">
        <f t="shared" si="988"/>
        <v>6.5053078556745567E-4</v>
      </c>
      <c r="AI832" s="15">
        <f t="shared" si="997"/>
        <v>0.99934521488879036</v>
      </c>
      <c r="AJ832" s="15">
        <f t="shared" si="998"/>
        <v>4.5089786507943775E-7</v>
      </c>
      <c r="AK832" s="15">
        <f t="shared" si="989"/>
        <v>4.3070428818331368E-5</v>
      </c>
      <c r="AL832">
        <f>IF(AL831&gt;0,AL831+1,IF(AND(B832="January",C832&gt;=Personal!$G$28,F832&lt;=100,AL831=0),1,0))</f>
        <v>505</v>
      </c>
      <c r="AM832">
        <f t="shared" si="999"/>
        <v>1</v>
      </c>
    </row>
    <row r="833" spans="1:39" x14ac:dyDescent="0.2">
      <c r="A833">
        <f t="shared" si="990"/>
        <v>829</v>
      </c>
      <c r="B833" t="str">
        <f t="shared" si="1010"/>
        <v>February</v>
      </c>
      <c r="C833">
        <f t="shared" si="982"/>
        <v>2092</v>
      </c>
      <c r="D833">
        <f t="shared" si="1012"/>
        <v>209202</v>
      </c>
      <c r="E833">
        <f t="shared" ref="E833:F833" si="1061">E821+1</f>
        <v>111</v>
      </c>
      <c r="F833">
        <f t="shared" si="1061"/>
        <v>109</v>
      </c>
      <c r="G833" s="11">
        <f>G832*IF($B833="January",(1+IF(C833&gt;Personal!$L$18+1,Calculations!$B$14,Calculations!$B$13)),1)</f>
        <v>7809.5589203567379</v>
      </c>
      <c r="H833" s="11">
        <f>IF(AND(Career!$F$15="Yes",$E833=62,$E832=61),G833,H832*IF($B833="January",(1+IF(C833&gt;Personal!$L$18+1,Calculations!$C$14,Calculations!$C$13)),1))</f>
        <v>4830.5120727878902</v>
      </c>
      <c r="I833" s="11">
        <f>H833*(1-'Retiree Assumptions'!$F$8)</f>
        <v>4250.8506240533434</v>
      </c>
      <c r="J833" s="11"/>
      <c r="K833">
        <f>IF(OR(AND(L834=0,L833&gt;0,S833=0,S832&gt;0),AND(L833=0,L832&gt;0,S833&gt;0,S832&gt;0),AND(L822=0,L821&gt;0,S821=0),AND(B833="February",C833&gt;=Personal!$G$28,C833&lt;=Personal!$G$28+5,L832&gt;0),AND(B833="February",MOD(C833-Personal!$G$28,5)=0,L832&gt;0)),K832+1,K832)</f>
        <v>10</v>
      </c>
      <c r="L833">
        <f>IF(AND(C833&gt;=Personal!$G$28,MAX(L$5:L832)&lt;$AO$8,OR(S832&gt;0,S833&gt;0)),L832+1,0)</f>
        <v>0</v>
      </c>
      <c r="M833" t="str">
        <f>IF(AND(C833&gt;=Personal!$G$28,MAX(L$5:L832)&lt;$AO$8,OR(S832&gt;0,S833&gt;0)),L832+1,"")</f>
        <v/>
      </c>
      <c r="N833">
        <f t="shared" si="992"/>
        <v>2092</v>
      </c>
      <c r="O833">
        <f t="shared" si="993"/>
        <v>109</v>
      </c>
      <c r="P833" s="11">
        <f t="shared" si="1001"/>
        <v>51010.207488640124</v>
      </c>
      <c r="Q833" s="11">
        <f>$AD833*I833/(Calculations!$C$18^(A833-1+Calculations!$B$1/30))</f>
        <v>0.1761319461538714</v>
      </c>
      <c r="R833" s="11">
        <f>IF(Q833=0,0,SUM(Q833:Q$1071)*I833/Q833)</f>
        <v>35688.40094648119</v>
      </c>
      <c r="S833" s="11">
        <f>IF(S832&gt;0,MAX((S832+I833/2)*(Calculations!$C$18-1)+S832-I833,0),IF(AND(Personal!$G$28=Valuation!C833,Personal!$G$28&gt;Valuation!C832),Personal!$G$26,0))</f>
        <v>0</v>
      </c>
      <c r="T833">
        <f t="shared" si="984"/>
        <v>2</v>
      </c>
      <c r="U833" s="11"/>
      <c r="V833" s="121">
        <f>VLOOKUP(E833,Rates2,5)*VLOOKUP(E833,Mort_Imp_Retirees,C833-'Mort Imp Cume'!$C$4+2)</f>
        <v>0.10598574321955095</v>
      </c>
      <c r="W833" s="15">
        <f t="shared" si="994"/>
        <v>0.89401425678044899</v>
      </c>
      <c r="X833" s="121">
        <f>VLOOKUP(F833,Rates2,6)*VLOOKUP(F833,Mort_Imp_Survivors,C833-'Mort Imp Cume'!$C$4+2)</f>
        <v>4.5059294362279519E-2</v>
      </c>
      <c r="Y833" s="15">
        <f t="shared" si="995"/>
        <v>0.95494070563772049</v>
      </c>
      <c r="Z833" s="121">
        <f>VLOOKUP(F833,Rates2,7)*VLOOKUP(F833,Mort_Imp_Survivors,C833-'Mort Imp Cume'!$C$4+2)</f>
        <v>6.6207154680968966E-2</v>
      </c>
      <c r="AA833" s="15">
        <f t="shared" si="996"/>
        <v>0.93379284531903106</v>
      </c>
      <c r="AB833" s="68">
        <f>PRODUCT(W$4:W832)</f>
        <v>3.8034277770533577E-6</v>
      </c>
      <c r="AC833" s="15">
        <f>PRODUCT(Y$4:Y832)</f>
        <v>3.1706013504360841E-3</v>
      </c>
      <c r="AD833" s="15">
        <f>PRODUCT(AA$4:AA832)</f>
        <v>4.5215619047139901E-4</v>
      </c>
      <c r="AE833" s="15">
        <f t="shared" si="985"/>
        <v>1.2059153246211489E-8</v>
      </c>
      <c r="AF833" s="15">
        <f t="shared" si="986"/>
        <v>3.7913686238071462E-6</v>
      </c>
      <c r="AG833" s="15">
        <f t="shared" si="987"/>
        <v>1.2205081110004876E-9</v>
      </c>
      <c r="AH833" s="15">
        <f t="shared" si="988"/>
        <v>6.0746242284003883E-4</v>
      </c>
      <c r="AI833" s="15">
        <f t="shared" si="997"/>
        <v>0.9993887341493829</v>
      </c>
      <c r="AJ833" s="15">
        <f t="shared" si="998"/>
        <v>4.0310911973288466E-7</v>
      </c>
      <c r="AK833" s="15">
        <f t="shared" si="989"/>
        <v>4.0218901968782507E-5</v>
      </c>
      <c r="AL833">
        <f>IF(AL832&gt;0,AL832+1,IF(AND(B833="January",C833&gt;=Personal!$G$28,F833&lt;=100,AL832=0),1,0))</f>
        <v>506</v>
      </c>
      <c r="AM833">
        <f t="shared" si="999"/>
        <v>1</v>
      </c>
    </row>
    <row r="834" spans="1:39" x14ac:dyDescent="0.2">
      <c r="A834">
        <f t="shared" si="990"/>
        <v>830</v>
      </c>
      <c r="B834" t="str">
        <f t="shared" si="1010"/>
        <v>March</v>
      </c>
      <c r="C834">
        <f t="shared" si="982"/>
        <v>2092</v>
      </c>
      <c r="D834">
        <f t="shared" si="1012"/>
        <v>209203</v>
      </c>
      <c r="E834">
        <f t="shared" ref="E834:F834" si="1062">E822+1</f>
        <v>111</v>
      </c>
      <c r="F834">
        <f t="shared" si="1062"/>
        <v>109</v>
      </c>
      <c r="G834" s="11">
        <f>G833*IF($B834="January",(1+IF(C834&gt;Personal!$L$18+1,Calculations!$B$14,Calculations!$B$13)),1)</f>
        <v>7809.5589203567379</v>
      </c>
      <c r="H834" s="11">
        <f>IF(AND(Career!$F$15="Yes",$E834=62,$E833=61),G834,H833*IF($B834="January",(1+IF(C834&gt;Personal!$L$18+1,Calculations!$C$14,Calculations!$C$13)),1))</f>
        <v>4830.5120727878902</v>
      </c>
      <c r="I834" s="11">
        <f>H834*(1-'Retiree Assumptions'!$F$8)</f>
        <v>4250.8506240533434</v>
      </c>
      <c r="J834" s="11"/>
      <c r="K834">
        <f>IF(OR(AND(L835=0,L834&gt;0,S834=0,S833&gt;0),AND(L834=0,L833&gt;0,S834&gt;0,S833&gt;0),AND(L823=0,L822&gt;0,S822=0),AND(B834="February",C834&gt;=Personal!$G$28,C834&lt;=Personal!$G$28+5,L833&gt;0),AND(B834="February",MOD(C834-Personal!$G$28,5)=0,L833&gt;0)),K833+1,K833)</f>
        <v>10</v>
      </c>
      <c r="L834">
        <f>IF(AND(C834&gt;=Personal!$G$28,MAX(L$5:L833)&lt;$AO$8,OR(S833&gt;0,S834&gt;0)),L833+1,0)</f>
        <v>0</v>
      </c>
      <c r="M834" t="str">
        <f>IF(AND(C834&gt;=Personal!$G$28,MAX(L$5:L833)&lt;$AO$8,OR(S833&gt;0,S834&gt;0)),L833+1,"")</f>
        <v/>
      </c>
      <c r="N834">
        <f t="shared" si="992"/>
        <v>2092</v>
      </c>
      <c r="O834">
        <f t="shared" si="993"/>
        <v>109</v>
      </c>
      <c r="P834" s="11">
        <f t="shared" si="1001"/>
        <v>51010.207488640124</v>
      </c>
      <c r="Q834" s="11">
        <f>$AD834*I834/(Calculations!$C$18^(A834-1+Calculations!$B$1/30))</f>
        <v>0.16399728335476066</v>
      </c>
      <c r="R834" s="11">
        <f>IF(Q834=0,0,SUM(Q834:Q$1071)*I834/Q834)</f>
        <v>33763.711247712861</v>
      </c>
      <c r="S834" s="11">
        <f>IF(S833&gt;0,MAX((S833+I834/2)*(Calculations!$C$18-1)+S833-I834,0),IF(AND(Personal!$G$28=Valuation!C834,Personal!$G$28&gt;Valuation!C833),Personal!$G$26,0))</f>
        <v>0</v>
      </c>
      <c r="T834">
        <f t="shared" si="984"/>
        <v>2</v>
      </c>
      <c r="U834" s="11"/>
      <c r="V834" s="121">
        <f>VLOOKUP(E834,Rates2,5)*VLOOKUP(E834,Mort_Imp_Retirees,C834-'Mort Imp Cume'!$C$4+2)</f>
        <v>0.10598574321955095</v>
      </c>
      <c r="W834" s="15">
        <f t="shared" si="994"/>
        <v>0.89401425678044899</v>
      </c>
      <c r="X834" s="121">
        <f>VLOOKUP(F834,Rates2,6)*VLOOKUP(F834,Mort_Imp_Survivors,C834-'Mort Imp Cume'!$C$4+2)</f>
        <v>4.5059294362279519E-2</v>
      </c>
      <c r="Y834" s="15">
        <f t="shared" si="995"/>
        <v>0.95494070563772049</v>
      </c>
      <c r="Z834" s="121">
        <f>VLOOKUP(F834,Rates2,7)*VLOOKUP(F834,Mort_Imp_Survivors,C834-'Mort Imp Cume'!$C$4+2)</f>
        <v>6.6207154680968966E-2</v>
      </c>
      <c r="AA834" s="15">
        <f t="shared" si="996"/>
        <v>0.93379284531903106</v>
      </c>
      <c r="AB834" s="68">
        <f>PRODUCT(W$4:W833)</f>
        <v>3.4003186573204729E-6</v>
      </c>
      <c r="AC834" s="15">
        <f>PRODUCT(Y$4:Y833)</f>
        <v>3.0277362908813438E-3</v>
      </c>
      <c r="AD834" s="15">
        <f>PRODUCT(AA$4:AA833)</f>
        <v>4.2222021562890146E-4</v>
      </c>
      <c r="AE834" s="15">
        <f t="shared" si="985"/>
        <v>1.0295268199330119E-8</v>
      </c>
      <c r="AF834" s="15">
        <f t="shared" si="986"/>
        <v>3.3900233891211428E-6</v>
      </c>
      <c r="AG834" s="15">
        <f t="shared" si="987"/>
        <v>1.0419851282804924E-9</v>
      </c>
      <c r="AH834" s="15">
        <f t="shared" si="988"/>
        <v>5.6724528475630325E-4</v>
      </c>
      <c r="AI834" s="15">
        <f t="shared" si="997"/>
        <v>0.99942935439658642</v>
      </c>
      <c r="AJ834" s="15">
        <f t="shared" si="998"/>
        <v>3.6038530007941591E-7</v>
      </c>
      <c r="AK834" s="15">
        <f t="shared" si="989"/>
        <v>3.7556160207431188E-5</v>
      </c>
      <c r="AL834">
        <f>IF(AL833&gt;0,AL833+1,IF(AND(B834="January",C834&gt;=Personal!$G$28,F834&lt;=100,AL833=0),1,0))</f>
        <v>507</v>
      </c>
      <c r="AM834">
        <f t="shared" si="999"/>
        <v>1</v>
      </c>
    </row>
    <row r="835" spans="1:39" x14ac:dyDescent="0.2">
      <c r="A835">
        <f t="shared" si="990"/>
        <v>831</v>
      </c>
      <c r="B835" t="str">
        <f t="shared" si="1010"/>
        <v>April</v>
      </c>
      <c r="C835">
        <f t="shared" si="982"/>
        <v>2092</v>
      </c>
      <c r="D835">
        <f t="shared" si="1012"/>
        <v>209204</v>
      </c>
      <c r="E835">
        <f t="shared" ref="E835:F835" si="1063">E823+1</f>
        <v>111</v>
      </c>
      <c r="F835">
        <f t="shared" si="1063"/>
        <v>109</v>
      </c>
      <c r="G835" s="11">
        <f>G834*IF($B835="January",(1+IF(C835&gt;Personal!$L$18+1,Calculations!$B$14,Calculations!$B$13)),1)</f>
        <v>7809.5589203567379</v>
      </c>
      <c r="H835" s="11">
        <f>IF(AND(Career!$F$15="Yes",$E835=62,$E834=61),G835,H834*IF($B835="January",(1+IF(C835&gt;Personal!$L$18+1,Calculations!$C$14,Calculations!$C$13)),1))</f>
        <v>4830.5120727878902</v>
      </c>
      <c r="I835" s="11">
        <f>H835*(1-'Retiree Assumptions'!$F$8)</f>
        <v>4250.8506240533434</v>
      </c>
      <c r="J835" s="11"/>
      <c r="K835">
        <f>IF(OR(AND(L836=0,L835&gt;0,S835=0,S834&gt;0),AND(L835=0,L834&gt;0,S835&gt;0,S834&gt;0),AND(L824=0,L823&gt;0,S823=0),AND(B835="February",C835&gt;=Personal!$G$28,C835&lt;=Personal!$G$28+5,L834&gt;0),AND(B835="February",MOD(C835-Personal!$G$28,5)=0,L834&gt;0)),K834+1,K834)</f>
        <v>10</v>
      </c>
      <c r="L835">
        <f>IF(AND(C835&gt;=Personal!$G$28,MAX(L$5:L834)&lt;$AO$8,OR(S834&gt;0,S835&gt;0)),L834+1,0)</f>
        <v>0</v>
      </c>
      <c r="M835" t="str">
        <f>IF(AND(C835&gt;=Personal!$G$28,MAX(L$5:L834)&lt;$AO$8,OR(S834&gt;0,S835&gt;0)),L834+1,"")</f>
        <v/>
      </c>
      <c r="N835">
        <f t="shared" si="992"/>
        <v>2092</v>
      </c>
      <c r="O835">
        <f t="shared" si="993"/>
        <v>109</v>
      </c>
      <c r="P835" s="11">
        <f t="shared" si="1001"/>
        <v>51010.207488640124</v>
      </c>
      <c r="Q835" s="11">
        <f>$AD835*I835/(Calculations!$C$18^(A835-1+Calculations!$B$1/30))</f>
        <v>0.15269864175716152</v>
      </c>
      <c r="R835" s="11">
        <f>IF(Q835=0,0,SUM(Q835:Q$1071)*I835/Q835)</f>
        <v>31696.607845438491</v>
      </c>
      <c r="S835" s="11">
        <f>IF(S834&gt;0,MAX((S834+I835/2)*(Calculations!$C$18-1)+S834-I835,0),IF(AND(Personal!$G$28=Valuation!C835,Personal!$G$28&gt;Valuation!C834),Personal!$G$26,0))</f>
        <v>0</v>
      </c>
      <c r="T835">
        <f t="shared" si="984"/>
        <v>2</v>
      </c>
      <c r="U835" s="11"/>
      <c r="V835" s="121">
        <f>VLOOKUP(E835,Rates2,5)*VLOOKUP(E835,Mort_Imp_Retirees,C835-'Mort Imp Cume'!$C$4+2)</f>
        <v>0.10598574321955095</v>
      </c>
      <c r="W835" s="15">
        <f t="shared" si="994"/>
        <v>0.89401425678044899</v>
      </c>
      <c r="X835" s="121">
        <f>VLOOKUP(F835,Rates2,6)*VLOOKUP(F835,Mort_Imp_Survivors,C835-'Mort Imp Cume'!$C$4+2)</f>
        <v>4.5059294362279519E-2</v>
      </c>
      <c r="Y835" s="15">
        <f t="shared" si="995"/>
        <v>0.95494070563772049</v>
      </c>
      <c r="Z835" s="121">
        <f>VLOOKUP(F835,Rates2,7)*VLOOKUP(F835,Mort_Imp_Survivors,C835-'Mort Imp Cume'!$C$4+2)</f>
        <v>6.6207154680968966E-2</v>
      </c>
      <c r="AA835" s="15">
        <f t="shared" si="996"/>
        <v>0.93379284531903106</v>
      </c>
      <c r="AB835" s="68">
        <f>PRODUCT(W$4:W834)</f>
        <v>3.0399333572410568E-6</v>
      </c>
      <c r="AC835" s="15">
        <f>PRODUCT(Y$4:Y834)</f>
        <v>2.8913086300991651E-3</v>
      </c>
      <c r="AD835" s="15">
        <f>PRODUCT(AA$4:AA834)</f>
        <v>3.9426621650332671E-4</v>
      </c>
      <c r="AE835" s="15">
        <f t="shared" si="985"/>
        <v>8.7893855507173954E-9</v>
      </c>
      <c r="AF835" s="15">
        <f t="shared" si="986"/>
        <v>3.0311439716903395E-6</v>
      </c>
      <c r="AG835" s="15">
        <f t="shared" si="987"/>
        <v>8.8957459419725271E-10</v>
      </c>
      <c r="AH835" s="15">
        <f t="shared" si="988"/>
        <v>5.2969063043152066E-4</v>
      </c>
      <c r="AI835" s="15">
        <f t="shared" si="997"/>
        <v>0.99946726943621123</v>
      </c>
      <c r="AJ835" s="15">
        <f t="shared" si="998"/>
        <v>3.2218959620509809E-7</v>
      </c>
      <c r="AK835" s="15">
        <f t="shared" si="989"/>
        <v>3.5069705545550449E-5</v>
      </c>
      <c r="AL835">
        <f>IF(AL834&gt;0,AL834+1,IF(AND(B835="January",C835&gt;=Personal!$G$28,F835&lt;=100,AL834=0),1,0))</f>
        <v>508</v>
      </c>
      <c r="AM835">
        <f t="shared" si="999"/>
        <v>1</v>
      </c>
    </row>
    <row r="836" spans="1:39" x14ac:dyDescent="0.2">
      <c r="A836">
        <f t="shared" si="990"/>
        <v>832</v>
      </c>
      <c r="B836" t="str">
        <f t="shared" si="1010"/>
        <v>May</v>
      </c>
      <c r="C836">
        <f t="shared" si="982"/>
        <v>2092</v>
      </c>
      <c r="D836">
        <f t="shared" si="1012"/>
        <v>209205</v>
      </c>
      <c r="E836">
        <f t="shared" ref="E836:F836" si="1064">E824+1</f>
        <v>111</v>
      </c>
      <c r="F836">
        <f t="shared" si="1064"/>
        <v>109</v>
      </c>
      <c r="G836" s="11">
        <f>G835*IF($B836="January",(1+IF(C836&gt;Personal!$L$18+1,Calculations!$B$14,Calculations!$B$13)),1)</f>
        <v>7809.5589203567379</v>
      </c>
      <c r="H836" s="11">
        <f>IF(AND(Career!$F$15="Yes",$E836=62,$E835=61),G836,H835*IF($B836="January",(1+IF(C836&gt;Personal!$L$18+1,Calculations!$C$14,Calculations!$C$13)),1))</f>
        <v>4830.5120727878902</v>
      </c>
      <c r="I836" s="11">
        <f>H836*(1-'Retiree Assumptions'!$F$8)</f>
        <v>4250.8506240533434</v>
      </c>
      <c r="J836" s="11"/>
      <c r="K836">
        <f>IF(OR(AND(L837=0,L836&gt;0,S836=0,S835&gt;0),AND(L836=0,L835&gt;0,S836&gt;0,S835&gt;0),AND(L825=0,L824&gt;0,S824=0),AND(B836="February",C836&gt;=Personal!$G$28,C836&lt;=Personal!$G$28+5,L835&gt;0),AND(B836="February",MOD(C836-Personal!$G$28,5)=0,L835&gt;0)),K835+1,K835)</f>
        <v>10</v>
      </c>
      <c r="L836">
        <f>IF(AND(C836&gt;=Personal!$G$28,MAX(L$5:L835)&lt;$AO$8,OR(S835&gt;0,S836&gt;0)),L835+1,0)</f>
        <v>0</v>
      </c>
      <c r="M836" t="str">
        <f>IF(AND(C836&gt;=Personal!$G$28,MAX(L$5:L835)&lt;$AO$8,OR(S835&gt;0,S836&gt;0)),L835+1,"")</f>
        <v/>
      </c>
      <c r="N836">
        <f t="shared" si="992"/>
        <v>2092</v>
      </c>
      <c r="O836">
        <f t="shared" si="993"/>
        <v>109</v>
      </c>
      <c r="P836" s="11">
        <f t="shared" si="1001"/>
        <v>51010.207488640124</v>
      </c>
      <c r="Q836" s="11">
        <f>$AD836*I836/(Calculations!$C$18^(A836-1+Calculations!$B$1/30))</f>
        <v>0.14217842343182377</v>
      </c>
      <c r="R836" s="11">
        <f>IF(Q836=0,0,SUM(Q836:Q$1071)*I836/Q836)</f>
        <v>29476.553112237325</v>
      </c>
      <c r="S836" s="11">
        <f>IF(S835&gt;0,MAX((S835+I836/2)*(Calculations!$C$18-1)+S835-I836,0),IF(AND(Personal!$G$28=Valuation!C836,Personal!$G$28&gt;Valuation!C835),Personal!$G$26,0))</f>
        <v>0</v>
      </c>
      <c r="T836">
        <f t="shared" si="984"/>
        <v>2</v>
      </c>
      <c r="U836" s="11"/>
      <c r="V836" s="121">
        <f>VLOOKUP(E836,Rates2,5)*VLOOKUP(E836,Mort_Imp_Retirees,C836-'Mort Imp Cume'!$C$4+2)</f>
        <v>0.10598574321955095</v>
      </c>
      <c r="W836" s="15">
        <f t="shared" si="994"/>
        <v>0.89401425678044899</v>
      </c>
      <c r="X836" s="121">
        <f>VLOOKUP(F836,Rates2,6)*VLOOKUP(F836,Mort_Imp_Survivors,C836-'Mort Imp Cume'!$C$4+2)</f>
        <v>4.5059294362279519E-2</v>
      </c>
      <c r="Y836" s="15">
        <f t="shared" si="995"/>
        <v>0.95494070563772049</v>
      </c>
      <c r="Z836" s="121">
        <f>VLOOKUP(F836,Rates2,7)*VLOOKUP(F836,Mort_Imp_Survivors,C836-'Mort Imp Cume'!$C$4+2)</f>
        <v>6.6207154680968966E-2</v>
      </c>
      <c r="AA836" s="15">
        <f t="shared" si="996"/>
        <v>0.93379284531903106</v>
      </c>
      <c r="AB836" s="68">
        <f>PRODUCT(W$4:W835)</f>
        <v>2.7177437610359583E-6</v>
      </c>
      <c r="AC836" s="15">
        <f>PRODUCT(Y$4:Y835)</f>
        <v>2.7610283034433278E-3</v>
      </c>
      <c r="AD836" s="15">
        <f>PRODUCT(AA$4:AA835)</f>
        <v>3.6816297212181057E-4</v>
      </c>
      <c r="AE836" s="15">
        <f t="shared" si="985"/>
        <v>7.5037674457268015E-9</v>
      </c>
      <c r="AF836" s="15">
        <f t="shared" si="986"/>
        <v>2.7102399935902312E-6</v>
      </c>
      <c r="AG836" s="15">
        <f t="shared" si="987"/>
        <v>7.5945705669244927E-10</v>
      </c>
      <c r="AH836" s="15">
        <f t="shared" si="988"/>
        <v>4.9462221050407523E-4</v>
      </c>
      <c r="AI836" s="15">
        <f t="shared" si="997"/>
        <v>0.99950266004573485</v>
      </c>
      <c r="AJ836" s="15">
        <f t="shared" si="998"/>
        <v>2.8804209239369371E-7</v>
      </c>
      <c r="AK836" s="15">
        <f t="shared" si="989"/>
        <v>3.2747867313952262E-5</v>
      </c>
      <c r="AL836">
        <f>IF(AL835&gt;0,AL835+1,IF(AND(B836="January",C836&gt;=Personal!$G$28,F836&lt;=100,AL835=0),1,0))</f>
        <v>509</v>
      </c>
      <c r="AM836">
        <f t="shared" si="999"/>
        <v>1</v>
      </c>
    </row>
    <row r="837" spans="1:39" x14ac:dyDescent="0.2">
      <c r="A837">
        <f t="shared" si="990"/>
        <v>833</v>
      </c>
      <c r="B837" t="str">
        <f t="shared" si="1010"/>
        <v>June</v>
      </c>
      <c r="C837">
        <f t="shared" ref="C837:C891" si="1065">C836+IF(B836="December",1,0)</f>
        <v>2092</v>
      </c>
      <c r="D837">
        <f t="shared" si="1012"/>
        <v>209206</v>
      </c>
      <c r="E837">
        <f t="shared" ref="E837:F837" si="1066">E825+1</f>
        <v>111</v>
      </c>
      <c r="F837">
        <f t="shared" si="1066"/>
        <v>109</v>
      </c>
      <c r="G837" s="11">
        <f>G836*IF($B837="January",(1+IF(C837&gt;Personal!$L$18+1,Calculations!$B$14,Calculations!$B$13)),1)</f>
        <v>7809.5589203567379</v>
      </c>
      <c r="H837" s="11">
        <f>IF(AND(Career!$F$15="Yes",$E837=62,$E836=61),G837,H836*IF($B837="January",(1+IF(C837&gt;Personal!$L$18+1,Calculations!$C$14,Calculations!$C$13)),1))</f>
        <v>4830.5120727878902</v>
      </c>
      <c r="I837" s="11">
        <f>H837*(1-'Retiree Assumptions'!$F$8)</f>
        <v>4250.8506240533434</v>
      </c>
      <c r="J837" s="11"/>
      <c r="K837">
        <f>IF(OR(AND(L838=0,L837&gt;0,S837=0,S836&gt;0),AND(L837=0,L836&gt;0,S837&gt;0,S836&gt;0),AND(L826=0,L825&gt;0,S825=0),AND(B837="February",C837&gt;=Personal!$G$28,C837&lt;=Personal!$G$28+5,L836&gt;0),AND(B837="February",MOD(C837-Personal!$G$28,5)=0,L836&gt;0)),K836+1,K836)</f>
        <v>10</v>
      </c>
      <c r="L837">
        <f>IF(AND(C837&gt;=Personal!$G$28,MAX(L$5:L836)&lt;$AO$8,OR(S836&gt;0,S837&gt;0)),L836+1,0)</f>
        <v>0</v>
      </c>
      <c r="M837" t="str">
        <f>IF(AND(C837&gt;=Personal!$G$28,MAX(L$5:L836)&lt;$AO$8,OR(S836&gt;0,S837&gt;0)),L836+1,"")</f>
        <v/>
      </c>
      <c r="N837">
        <f t="shared" si="992"/>
        <v>2092</v>
      </c>
      <c r="O837">
        <f t="shared" si="993"/>
        <v>109</v>
      </c>
      <c r="P837" s="11">
        <f t="shared" si="1001"/>
        <v>51010.207488640124</v>
      </c>
      <c r="Q837" s="11">
        <f>$AD837*I837/(Calculations!$C$18^(A837-1+Calculations!$B$1/30))</f>
        <v>0.13238299867595851</v>
      </c>
      <c r="R837" s="11">
        <f>IF(Q837=0,0,SUM(Q837:Q$1071)*I837/Q837)</f>
        <v>27092.229709263785</v>
      </c>
      <c r="S837" s="11">
        <f>IF(S836&gt;0,MAX((S836+I837/2)*(Calculations!$C$18-1)+S836-I837,0),IF(AND(Personal!$G$28=Valuation!C837,Personal!$G$28&gt;Valuation!C836),Personal!$G$26,0))</f>
        <v>0</v>
      </c>
      <c r="T837">
        <f t="shared" ref="T837:T891" si="1067">IF(T836&gt;1,T836,IF(T836&gt;0,IF(L837&gt;0,1,IF(S836&gt;0,3,2)),IF(S837=0,0,1)))</f>
        <v>2</v>
      </c>
      <c r="U837" s="11"/>
      <c r="V837" s="121">
        <f>VLOOKUP(E837,Rates2,5)*VLOOKUP(E837,Mort_Imp_Retirees,C837-'Mort Imp Cume'!$C$4+2)</f>
        <v>0.10598574321955095</v>
      </c>
      <c r="W837" s="15">
        <f t="shared" si="994"/>
        <v>0.89401425678044899</v>
      </c>
      <c r="X837" s="121">
        <f>VLOOKUP(F837,Rates2,6)*VLOOKUP(F837,Mort_Imp_Survivors,C837-'Mort Imp Cume'!$C$4+2)</f>
        <v>4.5059294362279519E-2</v>
      </c>
      <c r="Y837" s="15">
        <f t="shared" si="995"/>
        <v>0.95494070563772049</v>
      </c>
      <c r="Z837" s="121">
        <f>VLOOKUP(F837,Rates2,7)*VLOOKUP(F837,Mort_Imp_Survivors,C837-'Mort Imp Cume'!$C$4+2)</f>
        <v>6.6207154680968966E-2</v>
      </c>
      <c r="AA837" s="15">
        <f t="shared" si="996"/>
        <v>0.93379284531903106</v>
      </c>
      <c r="AB837" s="68">
        <f>PRODUCT(W$4:W836)</f>
        <v>2.4297016686422643E-6</v>
      </c>
      <c r="AC837" s="15">
        <f>PRODUCT(Y$4:Y836)</f>
        <v>2.6366183163758898E-3</v>
      </c>
      <c r="AD837" s="15">
        <f>PRODUCT(AA$4:AA836)</f>
        <v>3.4378794927873658E-4</v>
      </c>
      <c r="AE837" s="15">
        <f t="shared" ref="AE837:AE891" si="1068">AB837*AC837</f>
        <v>6.4061959228712569E-9</v>
      </c>
      <c r="AF837" s="15">
        <f t="shared" ref="AF837:AF891" si="1069">AB837*(1-AC837)</f>
        <v>2.4232954727193934E-6</v>
      </c>
      <c r="AG837" s="15">
        <f t="shared" ref="AG837:AG891" si="1070">AE837*V837*Y837</f>
        <v>6.4837173264872358E-10</v>
      </c>
      <c r="AH837" s="15">
        <f t="shared" ref="AH837:AH891" si="1071">AH836*AA836+AG836</f>
        <v>4.6187544076164587E-4</v>
      </c>
      <c r="AI837" s="15">
        <f t="shared" si="997"/>
        <v>0.99953569485756977</v>
      </c>
      <c r="AJ837" s="15">
        <f t="shared" si="998"/>
        <v>2.5751373715283353E-7</v>
      </c>
      <c r="AK837" s="15">
        <f t="shared" ref="AK837:AK891" si="1072">AE837*X837+AH837*Z837</f>
        <v>3.0579747408514839E-5</v>
      </c>
      <c r="AL837">
        <f>IF(AL836&gt;0,AL836+1,IF(AND(B837="January",C837&gt;=Personal!$G$28,F837&lt;=100,AL836=0),1,0))</f>
        <v>510</v>
      </c>
      <c r="AM837">
        <f t="shared" si="999"/>
        <v>1</v>
      </c>
    </row>
    <row r="838" spans="1:39" x14ac:dyDescent="0.2">
      <c r="A838">
        <f t="shared" ref="A838:A901" si="1073">A837+1</f>
        <v>834</v>
      </c>
      <c r="B838" t="str">
        <f t="shared" si="1010"/>
        <v>July</v>
      </c>
      <c r="C838">
        <f t="shared" si="1065"/>
        <v>2092</v>
      </c>
      <c r="D838">
        <f t="shared" si="1012"/>
        <v>209207</v>
      </c>
      <c r="E838">
        <f t="shared" ref="E838:F838" si="1074">E826+1</f>
        <v>111</v>
      </c>
      <c r="F838">
        <f t="shared" si="1074"/>
        <v>109</v>
      </c>
      <c r="G838" s="11">
        <f>G837*IF($B838="January",(1+IF(C838&gt;Personal!$L$18+1,Calculations!$B$14,Calculations!$B$13)),1)</f>
        <v>7809.5589203567379</v>
      </c>
      <c r="H838" s="11">
        <f>IF(AND(Career!$F$15="Yes",$E838=62,$E837=61),G838,H837*IF($B838="January",(1+IF(C838&gt;Personal!$L$18+1,Calculations!$C$14,Calculations!$C$13)),1))</f>
        <v>4830.5120727878902</v>
      </c>
      <c r="I838" s="11">
        <f>H838*(1-'Retiree Assumptions'!$F$8)</f>
        <v>4250.8506240533434</v>
      </c>
      <c r="J838" s="11"/>
      <c r="K838">
        <f>IF(OR(AND(L839=0,L838&gt;0,S838=0,S837&gt;0),AND(L838=0,L837&gt;0,S838&gt;0,S837&gt;0),AND(L827=0,L826&gt;0,S826=0),AND(B838="February",C838&gt;=Personal!$G$28,C838&lt;=Personal!$G$28+5,L837&gt;0),AND(B838="February",MOD(C838-Personal!$G$28,5)=0,L837&gt;0)),K837+1,K837)</f>
        <v>10</v>
      </c>
      <c r="L838">
        <f>IF(AND(C838&gt;=Personal!$G$28,MAX(L$5:L837)&lt;$AO$8,OR(S837&gt;0,S838&gt;0)),L837+1,0)</f>
        <v>0</v>
      </c>
      <c r="M838" t="str">
        <f>IF(AND(C838&gt;=Personal!$G$28,MAX(L$5:L837)&lt;$AO$8,OR(S837&gt;0,S838&gt;0)),L837+1,"")</f>
        <v/>
      </c>
      <c r="N838">
        <f t="shared" ref="N838:N891" si="1075">C838</f>
        <v>2092</v>
      </c>
      <c r="O838">
        <f t="shared" ref="O838:O891" si="1076">F838</f>
        <v>109</v>
      </c>
      <c r="P838" s="11">
        <f t="shared" si="1001"/>
        <v>51010.207488640124</v>
      </c>
      <c r="Q838" s="11">
        <f>$AD838*I838/(Calculations!$C$18^(A838-1+Calculations!$B$1/30))</f>
        <v>0.12326243262109597</v>
      </c>
      <c r="R838" s="11">
        <f>IF(Q838=0,0,SUM(Q838:Q$1071)*I838/Q838)</f>
        <v>24531.482893004057</v>
      </c>
      <c r="S838" s="11">
        <f>IF(S837&gt;0,MAX((S837+I838/2)*(Calculations!$C$18-1)+S837-I838,0),IF(AND(Personal!$G$28=Valuation!C838,Personal!$G$28&gt;Valuation!C837),Personal!$G$26,0))</f>
        <v>0</v>
      </c>
      <c r="T838">
        <f t="shared" si="1067"/>
        <v>2</v>
      </c>
      <c r="U838" s="11"/>
      <c r="V838" s="121">
        <f>VLOOKUP(E838,Rates2,5)*VLOOKUP(E838,Mort_Imp_Retirees,C838-'Mort Imp Cume'!$C$4+2)</f>
        <v>0.10598574321955095</v>
      </c>
      <c r="W838" s="15">
        <f t="shared" ref="W838:W891" si="1077">1-V838</f>
        <v>0.89401425678044899</v>
      </c>
      <c r="X838" s="121">
        <f>VLOOKUP(F838,Rates2,6)*VLOOKUP(F838,Mort_Imp_Survivors,C838-'Mort Imp Cume'!$C$4+2)</f>
        <v>4.5059294362279519E-2</v>
      </c>
      <c r="Y838" s="15">
        <f t="shared" ref="Y838:Y891" si="1078">1-X838</f>
        <v>0.95494070563772049</v>
      </c>
      <c r="Z838" s="121">
        <f>VLOOKUP(F838,Rates2,7)*VLOOKUP(F838,Mort_Imp_Survivors,C838-'Mort Imp Cume'!$C$4+2)</f>
        <v>6.6207154680968966E-2</v>
      </c>
      <c r="AA838" s="15">
        <f t="shared" ref="AA838:AA891" si="1079">1-Z838</f>
        <v>0.93379284531903106</v>
      </c>
      <c r="AB838" s="68">
        <f>PRODUCT(W$4:W837)</f>
        <v>2.1721879314894305E-6</v>
      </c>
      <c r="AC838" s="15">
        <f>PRODUCT(Y$4:Y837)</f>
        <v>2.5178141555373306E-3</v>
      </c>
      <c r="AD838" s="15">
        <f>PRODUCT(AA$4:AA837)</f>
        <v>3.2102672734338618E-4</v>
      </c>
      <c r="AE838" s="15">
        <f t="shared" si="1068"/>
        <v>5.4691655223914415E-9</v>
      </c>
      <c r="AF838" s="15">
        <f t="shared" si="1069"/>
        <v>2.166718765967039E-6</v>
      </c>
      <c r="AG838" s="15">
        <f t="shared" si="1070"/>
        <v>5.5353479172180238E-10</v>
      </c>
      <c r="AH838" s="15">
        <f t="shared" si="1071"/>
        <v>4.3129663038353152E-4</v>
      </c>
      <c r="AI838" s="15">
        <f t="shared" ref="AI838:AI891" si="1080">1-AE838-AF838-AH838</f>
        <v>0.99956653118168493</v>
      </c>
      <c r="AJ838" s="15">
        <f t="shared" ref="AJ838:AJ891" si="1081">AB838*V838</f>
        <v>2.3022095233144631E-7</v>
      </c>
      <c r="AK838" s="15">
        <f t="shared" si="1072"/>
        <v>2.855516915792236E-5</v>
      </c>
      <c r="AL838">
        <f>IF(AL837&gt;0,AL837+1,IF(AND(B838="January",C838&gt;=Personal!$G$28,F838&lt;=100,AL837=0),1,0))</f>
        <v>511</v>
      </c>
      <c r="AM838">
        <f t="shared" ref="AM838:AM891" si="1082">IF(AL838=0,0,1)</f>
        <v>1</v>
      </c>
    </row>
    <row r="839" spans="1:39" x14ac:dyDescent="0.2">
      <c r="A839">
        <f t="shared" si="1073"/>
        <v>835</v>
      </c>
      <c r="B839" t="str">
        <f t="shared" si="1010"/>
        <v>August</v>
      </c>
      <c r="C839">
        <f t="shared" si="1065"/>
        <v>2092</v>
      </c>
      <c r="D839">
        <f t="shared" si="1012"/>
        <v>209208</v>
      </c>
      <c r="E839">
        <f t="shared" ref="E839:F839" si="1083">E827+1</f>
        <v>111</v>
      </c>
      <c r="F839">
        <f t="shared" si="1083"/>
        <v>109</v>
      </c>
      <c r="G839" s="11">
        <f>G838*IF($B839="January",(1+IF(C839&gt;Personal!$L$18+1,Calculations!$B$14,Calculations!$B$13)),1)</f>
        <v>7809.5589203567379</v>
      </c>
      <c r="H839" s="11">
        <f>IF(AND(Career!$F$15="Yes",$E839=62,$E838=61),G839,H838*IF($B839="January",(1+IF(C839&gt;Personal!$L$18+1,Calculations!$C$14,Calculations!$C$13)),1))</f>
        <v>4830.5120727878902</v>
      </c>
      <c r="I839" s="11">
        <f>H839*(1-'Retiree Assumptions'!$F$8)</f>
        <v>4250.8506240533434</v>
      </c>
      <c r="J839" s="11"/>
      <c r="K839">
        <f>IF(OR(AND(L840=0,L839&gt;0,S839=0,S838&gt;0),AND(L839=0,L838&gt;0,S839&gt;0,S838&gt;0),AND(L828=0,L827&gt;0,S827=0),AND(B839="February",C839&gt;=Personal!$G$28,C839&lt;=Personal!$G$28+5,L838&gt;0),AND(B839="February",MOD(C839-Personal!$G$28,5)=0,L838&gt;0)),K838+1,K838)</f>
        <v>10</v>
      </c>
      <c r="L839">
        <f>IF(AND(C839&gt;=Personal!$G$28,MAX(L$5:L838)&lt;$AO$8,OR(S838&gt;0,S839&gt;0)),L838+1,0)</f>
        <v>0</v>
      </c>
      <c r="M839" t="str">
        <f>IF(AND(C839&gt;=Personal!$G$28,MAX(L$5:L838)&lt;$AO$8,OR(S838&gt;0,S839&gt;0)),L838+1,"")</f>
        <v/>
      </c>
      <c r="N839">
        <f t="shared" si="1075"/>
        <v>2092</v>
      </c>
      <c r="O839">
        <f t="shared" si="1076"/>
        <v>109</v>
      </c>
      <c r="P839" s="11">
        <f t="shared" ref="P839:P891" si="1084">I839*12</f>
        <v>51010.207488640124</v>
      </c>
      <c r="Q839" s="11">
        <f>$AD839*I839/(Calculations!$C$18^(A839-1+Calculations!$B$1/30))</f>
        <v>0.11477023067637669</v>
      </c>
      <c r="R839" s="11">
        <f>IF(Q839=0,0,SUM(Q839:Q$1071)*I839/Q839)</f>
        <v>21781.258553131996</v>
      </c>
      <c r="S839" s="11">
        <f>IF(S838&gt;0,MAX((S838+I839/2)*(Calculations!$C$18-1)+S838-I839,0),IF(AND(Personal!$G$28=Valuation!C839,Personal!$G$28&gt;Valuation!C838),Personal!$G$26,0))</f>
        <v>0</v>
      </c>
      <c r="T839">
        <f t="shared" si="1067"/>
        <v>2</v>
      </c>
      <c r="U839" s="11"/>
      <c r="V839" s="121">
        <f>VLOOKUP(E839,Rates2,5)*VLOOKUP(E839,Mort_Imp_Retirees,C839-'Mort Imp Cume'!$C$4+2)</f>
        <v>0.10598574321955095</v>
      </c>
      <c r="W839" s="15">
        <f t="shared" si="1077"/>
        <v>0.89401425678044899</v>
      </c>
      <c r="X839" s="121">
        <f>VLOOKUP(F839,Rates2,6)*VLOOKUP(F839,Mort_Imp_Survivors,C839-'Mort Imp Cume'!$C$4+2)</f>
        <v>4.5059294362279519E-2</v>
      </c>
      <c r="Y839" s="15">
        <f t="shared" si="1078"/>
        <v>0.95494070563772049</v>
      </c>
      <c r="Z839" s="121">
        <f>VLOOKUP(F839,Rates2,7)*VLOOKUP(F839,Mort_Imp_Survivors,C839-'Mort Imp Cume'!$C$4+2)</f>
        <v>6.6207154680968966E-2</v>
      </c>
      <c r="AA839" s="15">
        <f t="shared" si="1079"/>
        <v>0.93379284531903106</v>
      </c>
      <c r="AB839" s="68">
        <f>PRODUCT(W$4:W838)</f>
        <v>1.9419669791579839E-6</v>
      </c>
      <c r="AC839" s="15">
        <f>PRODUCT(Y$4:Y838)</f>
        <v>2.4043632263534599E-3</v>
      </c>
      <c r="AD839" s="15">
        <f>PRODUCT(AA$4:AA838)</f>
        <v>2.9977246114943739E-4</v>
      </c>
      <c r="AE839" s="15">
        <f t="shared" si="1068"/>
        <v>4.6691939914801722E-9</v>
      </c>
      <c r="AF839" s="15">
        <f t="shared" si="1069"/>
        <v>1.9372977851665038E-6</v>
      </c>
      <c r="AG839" s="15">
        <f t="shared" si="1070"/>
        <v>4.7256959274703857E-10</v>
      </c>
      <c r="AH839" s="15">
        <f t="shared" si="1071"/>
        <v>4.0274226119714008E-4</v>
      </c>
      <c r="AI839" s="15">
        <f t="shared" si="1080"/>
        <v>0.99959531577182359</v>
      </c>
      <c r="AJ839" s="15">
        <f t="shared" si="1081"/>
        <v>2.0582081359388514E-7</v>
      </c>
      <c r="AK839" s="15">
        <f t="shared" si="1072"/>
        <v>2.6664629574228756E-5</v>
      </c>
      <c r="AL839">
        <f>IF(AL838&gt;0,AL838+1,IF(AND(B839="January",C839&gt;=Personal!$G$28,F839&lt;=100,AL838=0),1,0))</f>
        <v>512</v>
      </c>
      <c r="AM839">
        <f t="shared" si="1082"/>
        <v>1</v>
      </c>
    </row>
    <row r="840" spans="1:39" x14ac:dyDescent="0.2">
      <c r="A840">
        <f t="shared" si="1073"/>
        <v>836</v>
      </c>
      <c r="B840" t="str">
        <f t="shared" si="1010"/>
        <v>September</v>
      </c>
      <c r="C840">
        <f t="shared" si="1065"/>
        <v>2092</v>
      </c>
      <c r="D840">
        <f t="shared" si="1012"/>
        <v>209209</v>
      </c>
      <c r="E840">
        <f t="shared" ref="E840:F840" si="1085">E828+1</f>
        <v>111</v>
      </c>
      <c r="F840">
        <f t="shared" si="1085"/>
        <v>109</v>
      </c>
      <c r="G840" s="11">
        <f>G839*IF($B840="January",(1+IF(C840&gt;Personal!$L$18+1,Calculations!$B$14,Calculations!$B$13)),1)</f>
        <v>7809.5589203567379</v>
      </c>
      <c r="H840" s="11">
        <f>IF(AND(Career!$F$15="Yes",$E840=62,$E839=61),G840,H839*IF($B840="January",(1+IF(C840&gt;Personal!$L$18+1,Calculations!$C$14,Calculations!$C$13)),1))</f>
        <v>4830.5120727878902</v>
      </c>
      <c r="I840" s="11">
        <f>H840*(1-'Retiree Assumptions'!$F$8)</f>
        <v>4250.8506240533434</v>
      </c>
      <c r="J840" s="11"/>
      <c r="K840">
        <f>IF(OR(AND(L841=0,L840&gt;0,S840=0,S839&gt;0),AND(L840=0,L839&gt;0,S840&gt;0,S839&gt;0),AND(L829=0,L828&gt;0,S828=0),AND(B840="February",C840&gt;=Personal!$G$28,C840&lt;=Personal!$G$28+5,L839&gt;0),AND(B840="February",MOD(C840-Personal!$G$28,5)=0,L839&gt;0)),K839+1,K839)</f>
        <v>10</v>
      </c>
      <c r="L840">
        <f>IF(AND(C840&gt;=Personal!$G$28,MAX(L$5:L839)&lt;$AO$8,OR(S839&gt;0,S840&gt;0)),L839+1,0)</f>
        <v>0</v>
      </c>
      <c r="M840" t="str">
        <f>IF(AND(C840&gt;=Personal!$G$28,MAX(L$5:L839)&lt;$AO$8,OR(S839&gt;0,S840&gt;0)),L839+1,"")</f>
        <v/>
      </c>
      <c r="N840">
        <f t="shared" si="1075"/>
        <v>2092</v>
      </c>
      <c r="O840">
        <f t="shared" si="1076"/>
        <v>109</v>
      </c>
      <c r="P840" s="11">
        <f t="shared" si="1084"/>
        <v>51010.207488640124</v>
      </c>
      <c r="Q840" s="11">
        <f>$AD840*I840/(Calculations!$C$18^(A840-1+Calculations!$B$1/30))</f>
        <v>0.1068631015096025</v>
      </c>
      <c r="R840" s="11">
        <f>IF(Q840=0,0,SUM(Q840:Q$1071)*I840/Q840)</f>
        <v>18827.536665595937</v>
      </c>
      <c r="S840" s="11">
        <f>IF(S839&gt;0,MAX((S839+I840/2)*(Calculations!$C$18-1)+S839-I840,0),IF(AND(Personal!$G$28=Valuation!C840,Personal!$G$28&gt;Valuation!C839),Personal!$G$26,0))</f>
        <v>0</v>
      </c>
      <c r="T840">
        <f t="shared" si="1067"/>
        <v>2</v>
      </c>
      <c r="U840" s="11"/>
      <c r="V840" s="121">
        <f>VLOOKUP(E840,Rates2,5)*VLOOKUP(E840,Mort_Imp_Retirees,C840-'Mort Imp Cume'!$C$4+2)</f>
        <v>0.10598574321955095</v>
      </c>
      <c r="W840" s="15">
        <f t="shared" si="1077"/>
        <v>0.89401425678044899</v>
      </c>
      <c r="X840" s="121">
        <f>VLOOKUP(F840,Rates2,6)*VLOOKUP(F840,Mort_Imp_Survivors,C840-'Mort Imp Cume'!$C$4+2)</f>
        <v>4.5059294362279519E-2</v>
      </c>
      <c r="Y840" s="15">
        <f t="shared" si="1078"/>
        <v>0.95494070563772049</v>
      </c>
      <c r="Z840" s="121">
        <f>VLOOKUP(F840,Rates2,7)*VLOOKUP(F840,Mort_Imp_Survivors,C840-'Mort Imp Cume'!$C$4+2)</f>
        <v>6.6207154680968966E-2</v>
      </c>
      <c r="AA840" s="15">
        <f t="shared" si="1079"/>
        <v>0.93379284531903106</v>
      </c>
      <c r="AB840" s="68">
        <f>PRODUCT(W$4:W839)</f>
        <v>1.7361461655640986E-6</v>
      </c>
      <c r="AC840" s="15">
        <f>PRODUCT(Y$4:Y839)</f>
        <v>2.2960243159833591E-3</v>
      </c>
      <c r="AD840" s="15">
        <f>PRODUCT(AA$4:AA839)</f>
        <v>2.7992537944502183E-4</v>
      </c>
      <c r="AE840" s="15">
        <f t="shared" si="1068"/>
        <v>3.9862338122364408E-9</v>
      </c>
      <c r="AF840" s="15">
        <f t="shared" si="1069"/>
        <v>1.7321599317518619E-6</v>
      </c>
      <c r="AG840" s="15">
        <f t="shared" si="1070"/>
        <v>4.0344712442454735E-10</v>
      </c>
      <c r="AH840" s="15">
        <f t="shared" si="1071"/>
        <v>3.7607831458309055E-4</v>
      </c>
      <c r="AI840" s="15">
        <f t="shared" si="1080"/>
        <v>0.99962218553925142</v>
      </c>
      <c r="AJ840" s="15">
        <f t="shared" si="1081"/>
        <v>1.8400674169508456E-7</v>
      </c>
      <c r="AK840" s="15">
        <f t="shared" si="1072"/>
        <v>2.4899254762643524E-5</v>
      </c>
      <c r="AL840">
        <f>IF(AL839&gt;0,AL839+1,IF(AND(B840="January",C840&gt;=Personal!$G$28,F840&lt;=100,AL839=0),1,0))</f>
        <v>513</v>
      </c>
      <c r="AM840">
        <f t="shared" si="1082"/>
        <v>1</v>
      </c>
    </row>
    <row r="841" spans="1:39" x14ac:dyDescent="0.2">
      <c r="A841">
        <f t="shared" si="1073"/>
        <v>837</v>
      </c>
      <c r="B841" t="str">
        <f t="shared" si="1010"/>
        <v>October</v>
      </c>
      <c r="C841">
        <f t="shared" si="1065"/>
        <v>2092</v>
      </c>
      <c r="D841">
        <f t="shared" si="1012"/>
        <v>209210</v>
      </c>
      <c r="E841">
        <f t="shared" ref="E841:F841" si="1086">E829+1</f>
        <v>111</v>
      </c>
      <c r="F841">
        <f t="shared" si="1086"/>
        <v>109</v>
      </c>
      <c r="G841" s="11">
        <f>G840*IF($B841="January",(1+IF(C841&gt;Personal!$L$18+1,Calculations!$B$14,Calculations!$B$13)),1)</f>
        <v>7809.5589203567379</v>
      </c>
      <c r="H841" s="11">
        <f>IF(AND(Career!$F$15="Yes",$E841=62,$E840=61),G841,H840*IF($B841="January",(1+IF(C841&gt;Personal!$L$18+1,Calculations!$C$14,Calculations!$C$13)),1))</f>
        <v>4830.5120727878902</v>
      </c>
      <c r="I841" s="11">
        <f>H841*(1-'Retiree Assumptions'!$F$8)</f>
        <v>4250.8506240533434</v>
      </c>
      <c r="J841" s="11"/>
      <c r="K841">
        <f>IF(OR(AND(L842=0,L841&gt;0,S841=0,S840&gt;0),AND(L841=0,L840&gt;0,S841&gt;0,S840&gt;0),AND(L830=0,L829&gt;0,S829=0),AND(B841="February",C841&gt;=Personal!$G$28,C841&lt;=Personal!$G$28+5,L840&gt;0),AND(B841="February",MOD(C841-Personal!$G$28,5)=0,L840&gt;0)),K840+1,K840)</f>
        <v>10</v>
      </c>
      <c r="L841">
        <f>IF(AND(C841&gt;=Personal!$G$28,MAX(L$5:L840)&lt;$AO$8,OR(S840&gt;0,S841&gt;0)),L840+1,0)</f>
        <v>0</v>
      </c>
      <c r="M841" t="str">
        <f>IF(AND(C841&gt;=Personal!$G$28,MAX(L$5:L840)&lt;$AO$8,OR(S840&gt;0,S841&gt;0)),L840+1,"")</f>
        <v/>
      </c>
      <c r="N841">
        <f t="shared" si="1075"/>
        <v>2092</v>
      </c>
      <c r="O841">
        <f t="shared" si="1076"/>
        <v>109</v>
      </c>
      <c r="P841" s="11">
        <f t="shared" si="1084"/>
        <v>51010.207488640124</v>
      </c>
      <c r="Q841" s="11">
        <f>$AD841*I841/(Calculations!$C$18^(A841-1+Calculations!$B$1/30))</f>
        <v>9.9500736357778716E-2</v>
      </c>
      <c r="R841" s="11">
        <f>IF(Q841=0,0,SUM(Q841:Q$1071)*I841/Q841)</f>
        <v>15655.259821694715</v>
      </c>
      <c r="S841" s="11">
        <f>IF(S840&gt;0,MAX((S840+I841/2)*(Calculations!$C$18-1)+S840-I841,0),IF(AND(Personal!$G$28=Valuation!C841,Personal!$G$28&gt;Valuation!C840),Personal!$G$26,0))</f>
        <v>0</v>
      </c>
      <c r="T841">
        <f t="shared" si="1067"/>
        <v>2</v>
      </c>
      <c r="U841" s="11"/>
      <c r="V841" s="121">
        <f>VLOOKUP(E841,Rates2,5)*VLOOKUP(E841,Mort_Imp_Retirees,C841-'Mort Imp Cume'!$C$4+2)</f>
        <v>0.10598574321955095</v>
      </c>
      <c r="W841" s="15">
        <f t="shared" si="1077"/>
        <v>0.89401425678044899</v>
      </c>
      <c r="X841" s="121">
        <f>VLOOKUP(F841,Rates2,6)*VLOOKUP(F841,Mort_Imp_Survivors,C841-'Mort Imp Cume'!$C$4+2)</f>
        <v>4.5059294362279519E-2</v>
      </c>
      <c r="Y841" s="15">
        <f t="shared" si="1078"/>
        <v>0.95494070563772049</v>
      </c>
      <c r="Z841" s="121">
        <f>VLOOKUP(F841,Rates2,7)*VLOOKUP(F841,Mort_Imp_Survivors,C841-'Mort Imp Cume'!$C$4+2)</f>
        <v>6.6207154680968966E-2</v>
      </c>
      <c r="AA841" s="15">
        <f t="shared" si="1079"/>
        <v>0.93379284531903106</v>
      </c>
      <c r="AB841" s="68">
        <f>PRODUCT(W$4:W840)</f>
        <v>1.552139423869014E-6</v>
      </c>
      <c r="AC841" s="15">
        <f>PRODUCT(Y$4:Y840)</f>
        <v>2.1925670804665135E-3</v>
      </c>
      <c r="AD841" s="15">
        <f>PRODUCT(AA$4:AA840)</f>
        <v>2.6139231654897637E-4</v>
      </c>
      <c r="AE841" s="15">
        <f t="shared" si="1068"/>
        <v>3.4031698050694602E-9</v>
      </c>
      <c r="AF841" s="15">
        <f t="shared" si="1069"/>
        <v>1.5487362540639445E-6</v>
      </c>
      <c r="AG841" s="15">
        <f t="shared" si="1070"/>
        <v>3.4443515770927953E-10</v>
      </c>
      <c r="AH841" s="15">
        <f t="shared" si="1071"/>
        <v>3.5117964288445424E-4</v>
      </c>
      <c r="AI841" s="15">
        <f t="shared" si="1080"/>
        <v>0.99964726821769168</v>
      </c>
      <c r="AJ841" s="15">
        <f t="shared" si="1081"/>
        <v>1.6450465041912308E-7</v>
      </c>
      <c r="AK841" s="15">
        <f t="shared" si="1072"/>
        <v>2.3250758281688517E-5</v>
      </c>
      <c r="AL841">
        <f>IF(AL840&gt;0,AL840+1,IF(AND(B841="January",C841&gt;=Personal!$G$28,F841&lt;=100,AL840=0),1,0))</f>
        <v>514</v>
      </c>
      <c r="AM841">
        <f t="shared" si="1082"/>
        <v>1</v>
      </c>
    </row>
    <row r="842" spans="1:39" x14ac:dyDescent="0.2">
      <c r="A842">
        <f t="shared" si="1073"/>
        <v>838</v>
      </c>
      <c r="B842" t="str">
        <f t="shared" si="1010"/>
        <v>November</v>
      </c>
      <c r="C842">
        <f t="shared" si="1065"/>
        <v>2092</v>
      </c>
      <c r="D842">
        <f t="shared" si="1012"/>
        <v>209211</v>
      </c>
      <c r="E842">
        <f t="shared" ref="E842:F842" si="1087">E830+1</f>
        <v>111</v>
      </c>
      <c r="F842">
        <f t="shared" si="1087"/>
        <v>109</v>
      </c>
      <c r="G842" s="11">
        <f>G841*IF($B842="January",(1+IF(C842&gt;Personal!$L$18+1,Calculations!$B$14,Calculations!$B$13)),1)</f>
        <v>7809.5589203567379</v>
      </c>
      <c r="H842" s="11">
        <f>IF(AND(Career!$F$15="Yes",$E842=62,$E841=61),G842,H841*IF($B842="January",(1+IF(C842&gt;Personal!$L$18+1,Calculations!$C$14,Calculations!$C$13)),1))</f>
        <v>4830.5120727878902</v>
      </c>
      <c r="I842" s="11">
        <f>H842*(1-'Retiree Assumptions'!$F$8)</f>
        <v>4250.8506240533434</v>
      </c>
      <c r="J842" s="11"/>
      <c r="K842">
        <f>IF(OR(AND(L843=0,L842&gt;0,S842=0,S841&gt;0),AND(L842=0,L841&gt;0,S842&gt;0,S841&gt;0),AND(L831=0,L830&gt;0,S830=0),AND(B842="February",C842&gt;=Personal!$G$28,C842&lt;=Personal!$G$28+5,L841&gt;0),AND(B842="February",MOD(C842-Personal!$G$28,5)=0,L841&gt;0)),K841+1,K841)</f>
        <v>10</v>
      </c>
      <c r="L842">
        <f>IF(AND(C842&gt;=Personal!$G$28,MAX(L$5:L841)&lt;$AO$8,OR(S841&gt;0,S842&gt;0)),L841+1,0)</f>
        <v>0</v>
      </c>
      <c r="M842" t="str">
        <f>IF(AND(C842&gt;=Personal!$G$28,MAX(L$5:L841)&lt;$AO$8,OR(S841&gt;0,S842&gt;0)),L841+1,"")</f>
        <v/>
      </c>
      <c r="N842">
        <f t="shared" si="1075"/>
        <v>2092</v>
      </c>
      <c r="O842">
        <f t="shared" si="1076"/>
        <v>109</v>
      </c>
      <c r="P842" s="11">
        <f t="shared" si="1084"/>
        <v>51010.207488640124</v>
      </c>
      <c r="Q842" s="11">
        <f>$AD842*I842/(Calculations!$C$18^(A842-1+Calculations!$B$1/30))</f>
        <v>9.2645603542122187E-2</v>
      </c>
      <c r="R842" s="11">
        <f>IF(Q842=0,0,SUM(Q842:Q$1071)*I842/Q842)</f>
        <v>12248.256468800673</v>
      </c>
      <c r="S842" s="11">
        <f>IF(S841&gt;0,MAX((S841+I842/2)*(Calculations!$C$18-1)+S841-I842,0),IF(AND(Personal!$G$28=Valuation!C842,Personal!$G$28&gt;Valuation!C841),Personal!$G$26,0))</f>
        <v>0</v>
      </c>
      <c r="T842">
        <f t="shared" si="1067"/>
        <v>2</v>
      </c>
      <c r="U842" s="11"/>
      <c r="V842" s="121">
        <f>VLOOKUP(E842,Rates2,5)*VLOOKUP(E842,Mort_Imp_Retirees,C842-'Mort Imp Cume'!$C$4+2)</f>
        <v>0.10598574321955095</v>
      </c>
      <c r="W842" s="15">
        <f t="shared" si="1077"/>
        <v>0.89401425678044899</v>
      </c>
      <c r="X842" s="121">
        <f>VLOOKUP(F842,Rates2,6)*VLOOKUP(F842,Mort_Imp_Survivors,C842-'Mort Imp Cume'!$C$4+2)</f>
        <v>4.5059294362279519E-2</v>
      </c>
      <c r="Y842" s="15">
        <f t="shared" si="1078"/>
        <v>0.95494070563772049</v>
      </c>
      <c r="Z842" s="121">
        <f>VLOOKUP(F842,Rates2,7)*VLOOKUP(F842,Mort_Imp_Survivors,C842-'Mort Imp Cume'!$C$4+2)</f>
        <v>6.6207154680968966E-2</v>
      </c>
      <c r="AA842" s="15">
        <f t="shared" si="1079"/>
        <v>0.93379284531903106</v>
      </c>
      <c r="AB842" s="68">
        <f>PRODUCT(W$4:W841)</f>
        <v>1.3876347734498909E-6</v>
      </c>
      <c r="AC842" s="15">
        <f>PRODUCT(Y$4:Y841)</f>
        <v>2.0937715549787291E-3</v>
      </c>
      <c r="AD842" s="15">
        <f>PRODUCT(AA$4:AA841)</f>
        <v>2.4408627501480151E-4</v>
      </c>
      <c r="AE842" s="15">
        <f t="shared" si="1068"/>
        <v>2.9053902173487345E-9</v>
      </c>
      <c r="AF842" s="15">
        <f t="shared" si="1069"/>
        <v>1.3847293832325421E-6</v>
      </c>
      <c r="AG842" s="15">
        <f t="shared" si="1070"/>
        <v>2.9405483565022529E-10</v>
      </c>
      <c r="AH842" s="15">
        <f t="shared" si="1071"/>
        <v>3.2792938238235345E-4</v>
      </c>
      <c r="AI842" s="15">
        <f t="shared" si="1080"/>
        <v>0.99967068298284412</v>
      </c>
      <c r="AJ842" s="15">
        <f t="shared" si="1081"/>
        <v>1.470695027813799E-7</v>
      </c>
      <c r="AK842" s="15">
        <f t="shared" si="1072"/>
        <v>2.1711402258656136E-5</v>
      </c>
      <c r="AL842">
        <f>IF(AL841&gt;0,AL841+1,IF(AND(B842="January",C842&gt;=Personal!$G$28,F842&lt;=100,AL841=0),1,0))</f>
        <v>515</v>
      </c>
      <c r="AM842">
        <f t="shared" si="1082"/>
        <v>1</v>
      </c>
    </row>
    <row r="843" spans="1:39" x14ac:dyDescent="0.2">
      <c r="A843">
        <f t="shared" si="1073"/>
        <v>839</v>
      </c>
      <c r="B843" t="str">
        <f t="shared" si="1010"/>
        <v>December</v>
      </c>
      <c r="C843">
        <f t="shared" si="1065"/>
        <v>2092</v>
      </c>
      <c r="D843">
        <f t="shared" si="1012"/>
        <v>209212</v>
      </c>
      <c r="E843">
        <f t="shared" ref="E843:F843" si="1088">E831+1</f>
        <v>111</v>
      </c>
      <c r="F843">
        <f t="shared" si="1088"/>
        <v>109</v>
      </c>
      <c r="G843" s="11">
        <f>G842*IF($B843="January",(1+IF(C843&gt;Personal!$L$18+1,Calculations!$B$14,Calculations!$B$13)),1)</f>
        <v>7809.5589203567379</v>
      </c>
      <c r="H843" s="11">
        <f>IF(AND(Career!$F$15="Yes",$E843=62,$E842=61),G843,H842*IF($B843="January",(1+IF(C843&gt;Personal!$L$18+1,Calculations!$C$14,Calculations!$C$13)),1))</f>
        <v>4830.5120727878902</v>
      </c>
      <c r="I843" s="11">
        <f>H843*(1-'Retiree Assumptions'!$F$8)</f>
        <v>4250.8506240533434</v>
      </c>
      <c r="J843" s="11"/>
      <c r="K843">
        <f>IF(OR(AND(L844=0,L843&gt;0,S843=0,S842&gt;0),AND(L843=0,L842&gt;0,S843&gt;0,S842&gt;0),AND(L832=0,L831&gt;0,S831=0),AND(B843="February",C843&gt;=Personal!$G$28,C843&lt;=Personal!$G$28+5,L842&gt;0),AND(B843="February",MOD(C843-Personal!$G$28,5)=0,L842&gt;0)),K842+1,K842)</f>
        <v>10</v>
      </c>
      <c r="L843">
        <f>IF(AND(C843&gt;=Personal!$G$28,MAX(L$5:L842)&lt;$AO$8,OR(S842&gt;0,S843&gt;0)),L842+1,0)</f>
        <v>0</v>
      </c>
      <c r="M843" t="str">
        <f>IF(AND(C843&gt;=Personal!$G$28,MAX(L$5:L842)&lt;$AO$8,OR(S842&gt;0,S843&gt;0)),L842+1,"")</f>
        <v/>
      </c>
      <c r="N843">
        <f t="shared" si="1075"/>
        <v>2092</v>
      </c>
      <c r="O843">
        <f t="shared" si="1076"/>
        <v>109</v>
      </c>
      <c r="P843" s="11">
        <f t="shared" si="1084"/>
        <v>51010.207488640124</v>
      </c>
      <c r="Q843" s="11">
        <f>$AD843*I843/(Calculations!$C$18^(A843-1+Calculations!$B$1/30))</f>
        <v>8.6262757140018562E-2</v>
      </c>
      <c r="R843" s="11">
        <f>IF(Q843=0,0,SUM(Q843:Q$1071)*I843/Q843)</f>
        <v>8589.1584714278197</v>
      </c>
      <c r="S843" s="11">
        <f>IF(S842&gt;0,MAX((S842+I843/2)*(Calculations!$C$18-1)+S842-I843,0),IF(AND(Personal!$G$28=Valuation!C843,Personal!$G$28&gt;Valuation!C842),Personal!$G$26,0))</f>
        <v>0</v>
      </c>
      <c r="T843">
        <f t="shared" si="1067"/>
        <v>2</v>
      </c>
      <c r="U843" s="11"/>
      <c r="V843" s="121">
        <f>VLOOKUP(E843,Rates2,5)*VLOOKUP(E843,Mort_Imp_Retirees,C843-'Mort Imp Cume'!$C$4+2)</f>
        <v>0.10598574321955095</v>
      </c>
      <c r="W843" s="15">
        <f t="shared" si="1077"/>
        <v>0.89401425678044899</v>
      </c>
      <c r="X843" s="121">
        <f>VLOOKUP(F843,Rates2,6)*VLOOKUP(F843,Mort_Imp_Survivors,C843-'Mort Imp Cume'!$C$4+2)</f>
        <v>4.5059294362279519E-2</v>
      </c>
      <c r="Y843" s="15">
        <f t="shared" si="1078"/>
        <v>0.95494070563772049</v>
      </c>
      <c r="Z843" s="121">
        <f>VLOOKUP(F843,Rates2,7)*VLOOKUP(F843,Mort_Imp_Survivors,C843-'Mort Imp Cume'!$C$4+2)</f>
        <v>6.6207154680968966E-2</v>
      </c>
      <c r="AA843" s="15">
        <f t="shared" si="1079"/>
        <v>0.93379284531903106</v>
      </c>
      <c r="AB843" s="68">
        <f>PRODUCT(W$4:W842)</f>
        <v>1.2405652706685108E-6</v>
      </c>
      <c r="AC843" s="15">
        <f>PRODUCT(Y$4:Y842)</f>
        <v>1.9994276861555749E-3</v>
      </c>
      <c r="AD843" s="15">
        <f>PRODUCT(AA$4:AA842)</f>
        <v>2.2792601724939501E-4</v>
      </c>
      <c r="AE843" s="15">
        <f t="shared" si="1068"/>
        <v>2.4804205486577052E-9</v>
      </c>
      <c r="AF843" s="15">
        <f t="shared" si="1069"/>
        <v>1.2380848501198532E-6</v>
      </c>
      <c r="AG843" s="15">
        <f t="shared" si="1070"/>
        <v>2.5104361280756509E-10</v>
      </c>
      <c r="AH843" s="15">
        <f t="shared" si="1071"/>
        <v>3.06218405093366E-4</v>
      </c>
      <c r="AI843" s="15">
        <f t="shared" si="1080"/>
        <v>0.99969254102963601</v>
      </c>
      <c r="AJ843" s="15">
        <f t="shared" si="1081"/>
        <v>1.3148223222416553E-7</v>
      </c>
      <c r="AK843" s="15">
        <f t="shared" si="1072"/>
        <v>2.027396107817574E-5</v>
      </c>
      <c r="AL843">
        <f>IF(AL842&gt;0,AL842+1,IF(AND(B843="January",C843&gt;=Personal!$G$28,F843&lt;=100,AL842=0),1,0))</f>
        <v>516</v>
      </c>
      <c r="AM843">
        <f t="shared" si="1082"/>
        <v>1</v>
      </c>
    </row>
    <row r="844" spans="1:39" x14ac:dyDescent="0.2">
      <c r="A844">
        <f t="shared" si="1073"/>
        <v>840</v>
      </c>
      <c r="B844" t="str">
        <f t="shared" si="1010"/>
        <v>January</v>
      </c>
      <c r="C844">
        <f t="shared" si="1065"/>
        <v>2093</v>
      </c>
      <c r="D844">
        <f t="shared" si="1012"/>
        <v>209301</v>
      </c>
      <c r="E844">
        <f t="shared" ref="E844:F844" si="1089">E832+1</f>
        <v>112</v>
      </c>
      <c r="F844">
        <f t="shared" si="1089"/>
        <v>110</v>
      </c>
      <c r="G844" s="11">
        <f>G843*IF($B844="January",(1+IF(C844&gt;Personal!$L$18+1,Calculations!$B$14,Calculations!$B$13)),1)</f>
        <v>8004.7978933656559</v>
      </c>
      <c r="H844" s="11">
        <f>IF(AND(Career!$F$15="Yes",$E844=62,$E843=61),G844,H843*IF($B844="January",(1+IF(C844&gt;Personal!$L$18+1,Calculations!$C$14,Calculations!$C$13)),1))</f>
        <v>4902.9697538797082</v>
      </c>
      <c r="I844" s="11">
        <f>H844*(1-'Retiree Assumptions'!$F$8)</f>
        <v>4314.6133834141428</v>
      </c>
      <c r="J844" s="11"/>
      <c r="K844">
        <f>IF(OR(AND(L845=0,L844&gt;0,S844=0,S843&gt;0),AND(L844=0,L843&gt;0,S844&gt;0,S843&gt;0),AND(L833=0,L832&gt;0,S832=0),AND(B844="February",C844&gt;=Personal!$G$28,C844&lt;=Personal!$G$28+5,L843&gt;0),AND(B844="February",MOD(C844-Personal!$G$28,5)=0,L843&gt;0)),K843+1,K843)</f>
        <v>10</v>
      </c>
      <c r="L844">
        <f>IF(AND(C844&gt;=Personal!$G$28,MAX(L$5:L843)&lt;$AO$8,OR(S843&gt;0,S844&gt;0)),L843+1,0)</f>
        <v>0</v>
      </c>
      <c r="M844" t="str">
        <f>IF(AND(C844&gt;=Personal!$G$28,MAX(L$5:L843)&lt;$AO$8,OR(S843&gt;0,S844&gt;0)),L843+1,"")</f>
        <v/>
      </c>
      <c r="N844">
        <f t="shared" si="1075"/>
        <v>2093</v>
      </c>
      <c r="O844">
        <f t="shared" si="1076"/>
        <v>110</v>
      </c>
      <c r="P844" s="11">
        <f t="shared" si="1084"/>
        <v>51775.360600969711</v>
      </c>
      <c r="Q844" s="11">
        <f>$AD844*I844/(Calculations!$C$18^(A844-1+Calculations!$B$1/30))</f>
        <v>8.1524453721161211E-2</v>
      </c>
      <c r="R844" s="11">
        <f>IF(Q844=0,0,SUM(Q844:Q$1071)*I844/Q844)</f>
        <v>4659.3125723902294</v>
      </c>
      <c r="S844" s="11">
        <f>IF(S843&gt;0,MAX((S843+I844/2)*(Calculations!$C$18-1)+S843-I844,0),IF(AND(Personal!$G$28=Valuation!C844,Personal!$G$28&gt;Valuation!C843),Personal!$G$26,0))</f>
        <v>0</v>
      </c>
      <c r="T844">
        <f t="shared" si="1067"/>
        <v>2</v>
      </c>
      <c r="U844" s="11"/>
      <c r="V844" s="121">
        <f>VLOOKUP(E844,Rates2,5)*VLOOKUP(E844,Mort_Imp_Retirees,C844-'Mort Imp Cume'!$C$4+2)</f>
        <v>0.10596310556935264</v>
      </c>
      <c r="W844" s="15">
        <f t="shared" si="1077"/>
        <v>0.89403689443064738</v>
      </c>
      <c r="X844" s="121">
        <f>VLOOKUP(F844,Rates2,6)*VLOOKUP(F844,Mort_Imp_Survivors,C844-'Mort Imp Cume'!$C$4+2)</f>
        <v>4.7701098249348317E-2</v>
      </c>
      <c r="Y844" s="15">
        <f t="shared" si="1078"/>
        <v>0.95229890175065168</v>
      </c>
      <c r="Z844" s="121">
        <f>VLOOKUP(F844,Rates2,7)*VLOOKUP(F844,Mort_Imp_Survivors,C844-'Mort Imp Cume'!$C$4+2)</f>
        <v>0.92580571785657384</v>
      </c>
      <c r="AA844" s="15">
        <f t="shared" si="1079"/>
        <v>7.419428214342616E-2</v>
      </c>
      <c r="AB844" s="68">
        <f>PRODUCT(W$4:W843)</f>
        <v>1.1090830384443452E-6</v>
      </c>
      <c r="AC844" s="15">
        <f>PRODUCT(Y$4:Y843)</f>
        <v>1.9093348854889993E-3</v>
      </c>
      <c r="AD844" s="15">
        <f>PRODUCT(AA$4:AA843)</f>
        <v>2.1283568416954711E-4</v>
      </c>
      <c r="AE844" s="15">
        <f t="shared" si="1068"/>
        <v>2.1176109362059253E-9</v>
      </c>
      <c r="AF844" s="15">
        <f t="shared" si="1069"/>
        <v>1.1069654275081393E-6</v>
      </c>
      <c r="AG844" s="15">
        <f t="shared" si="1070"/>
        <v>2.1368504704566839E-10</v>
      </c>
      <c r="AH844" s="15">
        <f t="shared" si="1071"/>
        <v>2.8594480682480271E-4</v>
      </c>
      <c r="AI844" s="15">
        <f t="shared" si="1080"/>
        <v>0.99971294611013672</v>
      </c>
      <c r="AJ844" s="15">
        <f t="shared" si="1081"/>
        <v>1.1752188308785654E-7</v>
      </c>
      <c r="AK844" s="15">
        <f t="shared" si="1072"/>
        <v>2.6472943816216313E-4</v>
      </c>
      <c r="AL844">
        <f>IF(AL843&gt;0,AL843+1,IF(AND(B844="January",C844&gt;=Personal!$G$28,F844&lt;=100,AL843=0),1,0))</f>
        <v>517</v>
      </c>
      <c r="AM844">
        <f t="shared" si="1082"/>
        <v>1</v>
      </c>
    </row>
    <row r="845" spans="1:39" x14ac:dyDescent="0.2">
      <c r="A845">
        <f t="shared" si="1073"/>
        <v>841</v>
      </c>
      <c r="B845" t="str">
        <f t="shared" si="1010"/>
        <v>February</v>
      </c>
      <c r="C845">
        <f t="shared" si="1065"/>
        <v>2093</v>
      </c>
      <c r="D845">
        <f t="shared" si="1012"/>
        <v>209302</v>
      </c>
      <c r="E845">
        <f t="shared" ref="E845:F845" si="1090">E833+1</f>
        <v>112</v>
      </c>
      <c r="F845">
        <f t="shared" si="1090"/>
        <v>110</v>
      </c>
      <c r="G845" s="11">
        <f>G844*IF($B845="January",(1+IF(C845&gt;Personal!$L$18+1,Calculations!$B$14,Calculations!$B$13)),1)</f>
        <v>8004.7978933656559</v>
      </c>
      <c r="H845" s="11">
        <f>IF(AND(Career!$F$15="Yes",$E845=62,$E844=61),G845,H844*IF($B845="January",(1+IF(C845&gt;Personal!$L$18+1,Calculations!$C$14,Calculations!$C$13)),1))</f>
        <v>4902.9697538797082</v>
      </c>
      <c r="I845" s="11">
        <f>H845*(1-'Retiree Assumptions'!$F$8)</f>
        <v>4314.6133834141428</v>
      </c>
      <c r="J845" s="11"/>
      <c r="K845">
        <f>IF(OR(AND(L846=0,L845&gt;0,S845=0,S844&gt;0),AND(L845=0,L844&gt;0,S845&gt;0,S844&gt;0),AND(L834=0,L833&gt;0,S833=0),AND(B845="February",C845&gt;=Personal!$G$28,C845&lt;=Personal!$G$28+5,L844&gt;0),AND(B845="February",MOD(C845-Personal!$G$28,5)=0,L844&gt;0)),K844+1,K844)</f>
        <v>10</v>
      </c>
      <c r="L845">
        <f>IF(AND(C845&gt;=Personal!$G$28,MAX(L$5:L844)&lt;$AO$8,OR(S844&gt;0,S845&gt;0)),L844+1,0)</f>
        <v>0</v>
      </c>
      <c r="M845" t="str">
        <f>IF(AND(C845&gt;=Personal!$G$28,MAX(L$5:L844)&lt;$AO$8,OR(S844&gt;0,S845&gt;0)),L844+1,"")</f>
        <v/>
      </c>
      <c r="N845">
        <f t="shared" si="1075"/>
        <v>2093</v>
      </c>
      <c r="O845">
        <f t="shared" si="1076"/>
        <v>110</v>
      </c>
      <c r="P845" s="11">
        <f t="shared" si="1084"/>
        <v>51775.360600969711</v>
      </c>
      <c r="Q845" s="11">
        <f>$AD845*I845/(Calculations!$C$18^(A845-1+Calculations!$B$1/30))</f>
        <v>6.0312358621148901E-3</v>
      </c>
      <c r="R845" s="11">
        <f>IF(Q845=0,0,SUM(Q845:Q$1071)*I845/Q845)</f>
        <v>4659.312572390234</v>
      </c>
      <c r="S845" s="11">
        <f>IF(S844&gt;0,MAX((S844+I845/2)*(Calculations!$C$18-1)+S844-I845,0),IF(AND(Personal!$G$28=Valuation!C845,Personal!$G$28&gt;Valuation!C844),Personal!$G$26,0))</f>
        <v>0</v>
      </c>
      <c r="T845">
        <f t="shared" si="1067"/>
        <v>2</v>
      </c>
      <c r="U845" s="11"/>
      <c r="V845" s="121">
        <f>VLOOKUP(E845,Rates2,5)*VLOOKUP(E845,Mort_Imp_Retirees,C845-'Mort Imp Cume'!$C$4+2)</f>
        <v>0.10596310556935264</v>
      </c>
      <c r="W845" s="15">
        <f t="shared" si="1077"/>
        <v>0.89403689443064738</v>
      </c>
      <c r="X845" s="121">
        <f>VLOOKUP(F845,Rates2,6)*VLOOKUP(F845,Mort_Imp_Survivors,C845-'Mort Imp Cume'!$C$4+2)</f>
        <v>4.7701098249348317E-2</v>
      </c>
      <c r="Y845" s="15">
        <f t="shared" si="1078"/>
        <v>0.95229890175065168</v>
      </c>
      <c r="Z845" s="121">
        <f>VLOOKUP(F845,Rates2,7)*VLOOKUP(F845,Mort_Imp_Survivors,C845-'Mort Imp Cume'!$C$4+2)</f>
        <v>0.92580571785657384</v>
      </c>
      <c r="AA845" s="15">
        <f t="shared" si="1079"/>
        <v>7.419428214342616E-2</v>
      </c>
      <c r="AB845" s="68">
        <f>PRODUCT(W$4:W844)</f>
        <v>9.9156115535648861E-7</v>
      </c>
      <c r="AC845" s="15">
        <f>PRODUCT(Y$4:Y844)</f>
        <v>1.8182575145253804E-3</v>
      </c>
      <c r="AD845" s="15">
        <f>PRODUCT(AA$4:AA844)</f>
        <v>1.5791190801464518E-5</v>
      </c>
      <c r="AE845" s="15">
        <f t="shared" si="1068"/>
        <v>1.8029135218384036E-9</v>
      </c>
      <c r="AF845" s="15">
        <f t="shared" si="1069"/>
        <v>9.8975824183465024E-7</v>
      </c>
      <c r="AG845" s="15">
        <f t="shared" si="1070"/>
        <v>1.8192938756897647E-10</v>
      </c>
      <c r="AH845" s="15">
        <f t="shared" si="1071"/>
        <v>2.1215683360053951E-5</v>
      </c>
      <c r="AI845" s="15">
        <f t="shared" si="1080"/>
        <v>0.99997779275548471</v>
      </c>
      <c r="AJ845" s="15">
        <f t="shared" si="1081"/>
        <v>1.0506889938350887E-7</v>
      </c>
      <c r="AK845" s="15">
        <f t="shared" si="1072"/>
        <v>1.9641686963927557E-5</v>
      </c>
      <c r="AL845">
        <f>IF(AL844&gt;0,AL844+1,IF(AND(B845="January",C845&gt;=Personal!$G$28,F845&lt;=100,AL844=0),1,0))</f>
        <v>518</v>
      </c>
      <c r="AM845">
        <f t="shared" si="1082"/>
        <v>1</v>
      </c>
    </row>
    <row r="846" spans="1:39" x14ac:dyDescent="0.2">
      <c r="A846">
        <f t="shared" si="1073"/>
        <v>842</v>
      </c>
      <c r="B846" t="str">
        <f t="shared" si="1010"/>
        <v>March</v>
      </c>
      <c r="C846">
        <f t="shared" si="1065"/>
        <v>2093</v>
      </c>
      <c r="D846">
        <f t="shared" si="1012"/>
        <v>209303</v>
      </c>
      <c r="E846">
        <f t="shared" ref="E846:F846" si="1091">E834+1</f>
        <v>112</v>
      </c>
      <c r="F846">
        <f t="shared" si="1091"/>
        <v>110</v>
      </c>
      <c r="G846" s="11">
        <f>G845*IF($B846="January",(1+IF(C846&gt;Personal!$L$18+1,Calculations!$B$14,Calculations!$B$13)),1)</f>
        <v>8004.7978933656559</v>
      </c>
      <c r="H846" s="11">
        <f>IF(AND(Career!$F$15="Yes",$E846=62,$E845=61),G846,H845*IF($B846="January",(1+IF(C846&gt;Personal!$L$18+1,Calculations!$C$14,Calculations!$C$13)),1))</f>
        <v>4902.9697538797082</v>
      </c>
      <c r="I846" s="11">
        <f>H846*(1-'Retiree Assumptions'!$F$8)</f>
        <v>4314.6133834141428</v>
      </c>
      <c r="J846" s="11"/>
      <c r="K846">
        <f>IF(OR(AND(L847=0,L846&gt;0,S846=0,S845&gt;0),AND(L846=0,L845&gt;0,S846&gt;0,S845&gt;0),AND(L835=0,L834&gt;0,S834=0),AND(B846="February",C846&gt;=Personal!$G$28,C846&lt;=Personal!$G$28+5,L845&gt;0),AND(B846="February",MOD(C846-Personal!$G$28,5)=0,L845&gt;0)),K845+1,K845)</f>
        <v>10</v>
      </c>
      <c r="L846">
        <f>IF(AND(C846&gt;=Personal!$G$28,MAX(L$5:L845)&lt;$AO$8,OR(S845&gt;0,S846&gt;0)),L845+1,0)</f>
        <v>0</v>
      </c>
      <c r="M846" t="str">
        <f>IF(AND(C846&gt;=Personal!$G$28,MAX(L$5:L845)&lt;$AO$8,OR(S845&gt;0,S846&gt;0)),L845+1,"")</f>
        <v/>
      </c>
      <c r="N846">
        <f t="shared" si="1075"/>
        <v>2093</v>
      </c>
      <c r="O846">
        <f t="shared" si="1076"/>
        <v>110</v>
      </c>
      <c r="P846" s="11">
        <f t="shared" si="1084"/>
        <v>51775.360600969711</v>
      </c>
      <c r="Q846" s="11">
        <f>$AD846*I846/(Calculations!$C$18^(A846-1+Calculations!$B$1/30))</f>
        <v>4.4619502939421393E-4</v>
      </c>
      <c r="R846" s="11">
        <f>IF(Q846=0,0,SUM(Q846:Q$1071)*I846/Q846)</f>
        <v>4659.3125723902958</v>
      </c>
      <c r="S846" s="11">
        <f>IF(S845&gt;0,MAX((S845+I846/2)*(Calculations!$C$18-1)+S845-I846,0),IF(AND(Personal!$G$28=Valuation!C846,Personal!$G$28&gt;Valuation!C845),Personal!$G$26,0))</f>
        <v>0</v>
      </c>
      <c r="T846">
        <f t="shared" si="1067"/>
        <v>2</v>
      </c>
      <c r="U846" s="11"/>
      <c r="V846" s="121">
        <f>VLOOKUP(E846,Rates2,5)*VLOOKUP(E846,Mort_Imp_Retirees,C846-'Mort Imp Cume'!$C$4+2)</f>
        <v>0.10596310556935264</v>
      </c>
      <c r="W846" s="15">
        <f t="shared" si="1077"/>
        <v>0.89403689443064738</v>
      </c>
      <c r="X846" s="121">
        <f>VLOOKUP(F846,Rates2,6)*VLOOKUP(F846,Mort_Imp_Survivors,C846-'Mort Imp Cume'!$C$4+2)</f>
        <v>4.7701098249348317E-2</v>
      </c>
      <c r="Y846" s="15">
        <f t="shared" si="1078"/>
        <v>0.95229890175065168</v>
      </c>
      <c r="Z846" s="121">
        <f>VLOOKUP(F846,Rates2,7)*VLOOKUP(F846,Mort_Imp_Survivors,C846-'Mort Imp Cume'!$C$4+2)</f>
        <v>0.92580571785657384</v>
      </c>
      <c r="AA846" s="15">
        <f t="shared" si="1079"/>
        <v>7.419428214342616E-2</v>
      </c>
      <c r="AB846" s="68">
        <f>PRODUCT(W$4:W845)</f>
        <v>8.8649225597297973E-7</v>
      </c>
      <c r="AC846" s="15">
        <f>PRODUCT(Y$4:Y845)</f>
        <v>1.7315246341823895E-3</v>
      </c>
      <c r="AD846" s="15">
        <f>PRODUCT(AA$4:AA845)</f>
        <v>1.1716160657045343E-6</v>
      </c>
      <c r="AE846" s="15">
        <f t="shared" si="1068"/>
        <v>1.5349831792291348E-9</v>
      </c>
      <c r="AF846" s="15">
        <f t="shared" si="1069"/>
        <v>8.8495727279375067E-7</v>
      </c>
      <c r="AG846" s="15">
        <f t="shared" si="1070"/>
        <v>1.5489292544718464E-10</v>
      </c>
      <c r="AH846" s="15">
        <f t="shared" si="1071"/>
        <v>1.5742643264690033E-6</v>
      </c>
      <c r="AI846" s="15">
        <f t="shared" si="1080"/>
        <v>0.99999753924341761</v>
      </c>
      <c r="AJ846" s="15">
        <f t="shared" si="1081"/>
        <v>9.3935472506078435E-8</v>
      </c>
      <c r="AK846" s="15">
        <f t="shared" si="1072"/>
        <v>1.4575361352460746E-6</v>
      </c>
      <c r="AL846">
        <f>IF(AL845&gt;0,AL845+1,IF(AND(B846="January",C846&gt;=Personal!$G$28,F846&lt;=100,AL845=0),1,0))</f>
        <v>519</v>
      </c>
      <c r="AM846">
        <f t="shared" si="1082"/>
        <v>1</v>
      </c>
    </row>
    <row r="847" spans="1:39" x14ac:dyDescent="0.2">
      <c r="A847">
        <f t="shared" si="1073"/>
        <v>843</v>
      </c>
      <c r="B847" t="str">
        <f t="shared" si="1010"/>
        <v>April</v>
      </c>
      <c r="C847">
        <f t="shared" si="1065"/>
        <v>2093</v>
      </c>
      <c r="D847">
        <f t="shared" si="1012"/>
        <v>209304</v>
      </c>
      <c r="E847">
        <f t="shared" ref="E847:F847" si="1092">E835+1</f>
        <v>112</v>
      </c>
      <c r="F847">
        <f t="shared" si="1092"/>
        <v>110</v>
      </c>
      <c r="G847" s="11">
        <f>G846*IF($B847="January",(1+IF(C847&gt;Personal!$L$18+1,Calculations!$B$14,Calculations!$B$13)),1)</f>
        <v>8004.7978933656559</v>
      </c>
      <c r="H847" s="11">
        <f>IF(AND(Career!$F$15="Yes",$E847=62,$E846=61),G847,H846*IF($B847="January",(1+IF(C847&gt;Personal!$L$18+1,Calculations!$C$14,Calculations!$C$13)),1))</f>
        <v>4902.9697538797082</v>
      </c>
      <c r="I847" s="11">
        <f>H847*(1-'Retiree Assumptions'!$F$8)</f>
        <v>4314.6133834141428</v>
      </c>
      <c r="J847" s="11"/>
      <c r="K847">
        <f>IF(OR(AND(L848=0,L847&gt;0,S847=0,S846&gt;0),AND(L847=0,L846&gt;0,S847&gt;0,S846&gt;0),AND(L836=0,L835&gt;0,S835=0),AND(B847="February",C847&gt;=Personal!$G$28,C847&lt;=Personal!$G$28+5,L846&gt;0),AND(B847="February",MOD(C847-Personal!$G$28,5)=0,L846&gt;0)),K846+1,K846)</f>
        <v>10</v>
      </c>
      <c r="L847">
        <f>IF(AND(C847&gt;=Personal!$G$28,MAX(L$5:L846)&lt;$AO$8,OR(S846&gt;0,S847&gt;0)),L846+1,0)</f>
        <v>0</v>
      </c>
      <c r="M847" t="str">
        <f>IF(AND(C847&gt;=Personal!$G$28,MAX(L$5:L846)&lt;$AO$8,OR(S846&gt;0,S847&gt;0)),L846+1,"")</f>
        <v/>
      </c>
      <c r="N847">
        <f t="shared" si="1075"/>
        <v>2093</v>
      </c>
      <c r="O847">
        <f t="shared" si="1076"/>
        <v>110</v>
      </c>
      <c r="P847" s="11">
        <f t="shared" si="1084"/>
        <v>51775.360600969711</v>
      </c>
      <c r="Q847" s="11">
        <f>$AD847*I847/(Calculations!$C$18^(A847-1+Calculations!$B$1/30))</f>
        <v>3.3009819016809473E-5</v>
      </c>
      <c r="R847" s="11">
        <f>IF(Q847=0,0,SUM(Q847:Q$1071)*I847/Q847)</f>
        <v>4659.3125723911307</v>
      </c>
      <c r="S847" s="11">
        <f>IF(S846&gt;0,MAX((S846+I847/2)*(Calculations!$C$18-1)+S846-I847,0),IF(AND(Personal!$G$28=Valuation!C847,Personal!$G$28&gt;Valuation!C846),Personal!$G$26,0))</f>
        <v>0</v>
      </c>
      <c r="T847">
        <f t="shared" si="1067"/>
        <v>2</v>
      </c>
      <c r="U847" s="11"/>
      <c r="V847" s="121">
        <f>VLOOKUP(E847,Rates2,5)*VLOOKUP(E847,Mort_Imp_Retirees,C847-'Mort Imp Cume'!$C$4+2)</f>
        <v>0.10596310556935264</v>
      </c>
      <c r="W847" s="15">
        <f t="shared" si="1077"/>
        <v>0.89403689443064738</v>
      </c>
      <c r="X847" s="121">
        <f>VLOOKUP(F847,Rates2,6)*VLOOKUP(F847,Mort_Imp_Survivors,C847-'Mort Imp Cume'!$C$4+2)</f>
        <v>4.7701098249348317E-2</v>
      </c>
      <c r="Y847" s="15">
        <f t="shared" si="1078"/>
        <v>0.95229890175065168</v>
      </c>
      <c r="Z847" s="121">
        <f>VLOOKUP(F847,Rates2,7)*VLOOKUP(F847,Mort_Imp_Survivors,C847-'Mort Imp Cume'!$C$4+2)</f>
        <v>0.92580571785657384</v>
      </c>
      <c r="AA847" s="15">
        <f t="shared" si="1079"/>
        <v>7.419428214342616E-2</v>
      </c>
      <c r="AB847" s="68">
        <f>PRODUCT(W$4:W846)</f>
        <v>7.9255678346690126E-7</v>
      </c>
      <c r="AC847" s="15">
        <f>PRODUCT(Y$4:Y846)</f>
        <v>1.6489290074860883E-3</v>
      </c>
      <c r="AD847" s="15">
        <f>PRODUCT(AA$4:AA846)</f>
        <v>8.6927212942653143E-8</v>
      </c>
      <c r="AE847" s="15">
        <f t="shared" si="1068"/>
        <v>1.3068698703384441E-9</v>
      </c>
      <c r="AF847" s="15">
        <f t="shared" si="1069"/>
        <v>7.9124991359656281E-7</v>
      </c>
      <c r="AG847" s="15">
        <f t="shared" si="1070"/>
        <v>1.3187434242579899E-10</v>
      </c>
      <c r="AH847" s="15">
        <f t="shared" si="1071"/>
        <v>1.1695630453181917E-7</v>
      </c>
      <c r="AI847" s="15">
        <f t="shared" si="1080"/>
        <v>0.99999909048691205</v>
      </c>
      <c r="AJ847" s="15">
        <f t="shared" si="1081"/>
        <v>8.3981778116209816E-8</v>
      </c>
      <c r="AK847" s="15">
        <f t="shared" si="1072"/>
        <v>1.0834115460301704E-7</v>
      </c>
      <c r="AL847">
        <f>IF(AL846&gt;0,AL846+1,IF(AND(B847="January",C847&gt;=Personal!$G$28,F847&lt;=100,AL846=0),1,0))</f>
        <v>520</v>
      </c>
      <c r="AM847">
        <f t="shared" si="1082"/>
        <v>1</v>
      </c>
    </row>
    <row r="848" spans="1:39" x14ac:dyDescent="0.2">
      <c r="A848">
        <f t="shared" si="1073"/>
        <v>844</v>
      </c>
      <c r="B848" t="str">
        <f t="shared" ref="B848:B911" si="1093">B836</f>
        <v>May</v>
      </c>
      <c r="C848">
        <f t="shared" si="1065"/>
        <v>2093</v>
      </c>
      <c r="D848">
        <f t="shared" si="1012"/>
        <v>209305</v>
      </c>
      <c r="E848">
        <f t="shared" ref="E848:F848" si="1094">E836+1</f>
        <v>112</v>
      </c>
      <c r="F848">
        <f t="shared" si="1094"/>
        <v>110</v>
      </c>
      <c r="G848" s="11">
        <f>G847*IF($B848="January",(1+IF(C848&gt;Personal!$L$18+1,Calculations!$B$14,Calculations!$B$13)),1)</f>
        <v>8004.7978933656559</v>
      </c>
      <c r="H848" s="11">
        <f>IF(AND(Career!$F$15="Yes",$E848=62,$E847=61),G848,H847*IF($B848="January",(1+IF(C848&gt;Personal!$L$18+1,Calculations!$C$14,Calculations!$C$13)),1))</f>
        <v>4902.9697538797082</v>
      </c>
      <c r="I848" s="11">
        <f>H848*(1-'Retiree Assumptions'!$F$8)</f>
        <v>4314.6133834141428</v>
      </c>
      <c r="J848" s="11"/>
      <c r="K848">
        <f>IF(OR(AND(L849=0,L848&gt;0,S848=0,S847&gt;0),AND(L848=0,L847&gt;0,S848&gt;0,S847&gt;0),AND(L837=0,L836&gt;0,S836=0),AND(B848="February",C848&gt;=Personal!$G$28,C848&lt;=Personal!$G$28+5,L847&gt;0),AND(B848="February",MOD(C848-Personal!$G$28,5)=0,L847&gt;0)),K847+1,K847)</f>
        <v>10</v>
      </c>
      <c r="L848">
        <f>IF(AND(C848&gt;=Personal!$G$28,MAX(L$5:L847)&lt;$AO$8,OR(S847&gt;0,S848&gt;0)),L847+1,0)</f>
        <v>0</v>
      </c>
      <c r="M848" t="str">
        <f>IF(AND(C848&gt;=Personal!$G$28,MAX(L$5:L847)&lt;$AO$8,OR(S847&gt;0,S848&gt;0)),L847+1,"")</f>
        <v/>
      </c>
      <c r="N848">
        <f t="shared" si="1075"/>
        <v>2093</v>
      </c>
      <c r="O848">
        <f t="shared" si="1076"/>
        <v>110</v>
      </c>
      <c r="P848" s="11">
        <f t="shared" si="1084"/>
        <v>51775.360600969711</v>
      </c>
      <c r="Q848" s="11">
        <f>$AD848*I848/(Calculations!$C$18^(A848-1+Calculations!$B$1/30))</f>
        <v>2.4420893997898193E-6</v>
      </c>
      <c r="R848" s="11">
        <f>IF(Q848=0,0,SUM(Q848:Q$1071)*I848/Q848)</f>
        <v>4659.3125724024294</v>
      </c>
      <c r="S848" s="11">
        <f>IF(S847&gt;0,MAX((S847+I848/2)*(Calculations!$C$18-1)+S847-I848,0),IF(AND(Personal!$G$28=Valuation!C848,Personal!$G$28&gt;Valuation!C847),Personal!$G$26,0))</f>
        <v>0</v>
      </c>
      <c r="T848">
        <f t="shared" si="1067"/>
        <v>2</v>
      </c>
      <c r="U848" s="11"/>
      <c r="V848" s="121">
        <f>VLOOKUP(E848,Rates2,5)*VLOOKUP(E848,Mort_Imp_Retirees,C848-'Mort Imp Cume'!$C$4+2)</f>
        <v>0.10596310556935264</v>
      </c>
      <c r="W848" s="15">
        <f t="shared" si="1077"/>
        <v>0.89403689443064738</v>
      </c>
      <c r="X848" s="121">
        <f>VLOOKUP(F848,Rates2,6)*VLOOKUP(F848,Mort_Imp_Survivors,C848-'Mort Imp Cume'!$C$4+2)</f>
        <v>4.7701098249348317E-2</v>
      </c>
      <c r="Y848" s="15">
        <f t="shared" si="1078"/>
        <v>0.95229890175065168</v>
      </c>
      <c r="Z848" s="121">
        <f>VLOOKUP(F848,Rates2,7)*VLOOKUP(F848,Mort_Imp_Survivors,C848-'Mort Imp Cume'!$C$4+2)</f>
        <v>0.92580571785657384</v>
      </c>
      <c r="AA848" s="15">
        <f t="shared" si="1079"/>
        <v>7.419428214342616E-2</v>
      </c>
      <c r="AB848" s="68">
        <f>PRODUCT(W$4:W847)</f>
        <v>7.0857500535069149E-7</v>
      </c>
      <c r="AC848" s="15">
        <f>PRODUCT(Y$4:Y847)</f>
        <v>1.570273282893794E-3</v>
      </c>
      <c r="AD848" s="15">
        <f>PRODUCT(AA$4:AA847)</f>
        <v>6.4495021630088933E-9</v>
      </c>
      <c r="AE848" s="15">
        <f t="shared" si="1068"/>
        <v>1.1126563998285179E-9</v>
      </c>
      <c r="AF848" s="15">
        <f t="shared" si="1069"/>
        <v>7.0746234895086299E-7</v>
      </c>
      <c r="AG848" s="15">
        <f t="shared" si="1070"/>
        <v>1.122765429087774E-10</v>
      </c>
      <c r="AH848" s="15">
        <f t="shared" si="1071"/>
        <v>8.8093633993120634E-9</v>
      </c>
      <c r="AI848" s="15">
        <f t="shared" si="1080"/>
        <v>0.99999928261563131</v>
      </c>
      <c r="AJ848" s="15">
        <f t="shared" si="1081"/>
        <v>7.5082808095779934E-8</v>
      </c>
      <c r="AK848" s="15">
        <f t="shared" si="1072"/>
        <v>8.2088339380055189E-9</v>
      </c>
      <c r="AL848">
        <f>IF(AL847&gt;0,AL847+1,IF(AND(B848="January",C848&gt;=Personal!$G$28,F848&lt;=100,AL847=0),1,0))</f>
        <v>521</v>
      </c>
      <c r="AM848">
        <f t="shared" si="1082"/>
        <v>1</v>
      </c>
    </row>
    <row r="849" spans="1:39" x14ac:dyDescent="0.2">
      <c r="A849">
        <f t="shared" si="1073"/>
        <v>845</v>
      </c>
      <c r="B849" t="str">
        <f t="shared" si="1093"/>
        <v>June</v>
      </c>
      <c r="C849">
        <f t="shared" si="1065"/>
        <v>2093</v>
      </c>
      <c r="D849">
        <f t="shared" ref="D849:D912" si="1095">D837+100</f>
        <v>209306</v>
      </c>
      <c r="E849">
        <f t="shared" ref="E849:F849" si="1096">E837+1</f>
        <v>112</v>
      </c>
      <c r="F849">
        <f t="shared" si="1096"/>
        <v>110</v>
      </c>
      <c r="G849" s="11">
        <f>G848*IF($B849="January",(1+IF(C849&gt;Personal!$L$18+1,Calculations!$B$14,Calculations!$B$13)),1)</f>
        <v>8004.7978933656559</v>
      </c>
      <c r="H849" s="11">
        <f>IF(AND(Career!$F$15="Yes",$E849=62,$E848=61),G849,H848*IF($B849="January",(1+IF(C849&gt;Personal!$L$18+1,Calculations!$C$14,Calculations!$C$13)),1))</f>
        <v>4902.9697538797082</v>
      </c>
      <c r="I849" s="11">
        <f>H849*(1-'Retiree Assumptions'!$F$8)</f>
        <v>4314.6133834141428</v>
      </c>
      <c r="J849" s="11"/>
      <c r="K849">
        <f>IF(OR(AND(L850=0,L849&gt;0,S849=0,S848&gt;0),AND(L849=0,L848&gt;0,S849&gt;0,S848&gt;0),AND(L838=0,L837&gt;0,S837=0),AND(B849="February",C849&gt;=Personal!$G$28,C849&lt;=Personal!$G$28+5,L848&gt;0),AND(B849="February",MOD(C849-Personal!$G$28,5)=0,L848&gt;0)),K848+1,K848)</f>
        <v>10</v>
      </c>
      <c r="L849">
        <f>IF(AND(C849&gt;=Personal!$G$28,MAX(L$5:L848)&lt;$AO$8,OR(S848&gt;0,S849&gt;0)),L848+1,0)</f>
        <v>0</v>
      </c>
      <c r="M849" t="str">
        <f>IF(AND(C849&gt;=Personal!$G$28,MAX(L$5:L848)&lt;$AO$8,OR(S848&gt;0,S849&gt;0)),L848+1,"")</f>
        <v/>
      </c>
      <c r="N849">
        <f t="shared" si="1075"/>
        <v>2093</v>
      </c>
      <c r="O849">
        <f t="shared" si="1076"/>
        <v>110</v>
      </c>
      <c r="P849" s="11">
        <f t="shared" si="1084"/>
        <v>51775.360600969711</v>
      </c>
      <c r="Q849" s="11">
        <f>$AD849*I849/(Calculations!$C$18^(A849-1+Calculations!$B$1/30))</f>
        <v>1.8066747453322517E-7</v>
      </c>
      <c r="R849" s="11">
        <f>IF(Q849=0,0,SUM(Q849:Q$1071)*I849/Q849)</f>
        <v>4659.3125725551345</v>
      </c>
      <c r="S849" s="11">
        <f>IF(S848&gt;0,MAX((S848+I849/2)*(Calculations!$C$18-1)+S848-I849,0),IF(AND(Personal!$G$28=Valuation!C849,Personal!$G$28&gt;Valuation!C848),Personal!$G$26,0))</f>
        <v>0</v>
      </c>
      <c r="T849">
        <f t="shared" si="1067"/>
        <v>2</v>
      </c>
      <c r="U849" s="11"/>
      <c r="V849" s="121">
        <f>VLOOKUP(E849,Rates2,5)*VLOOKUP(E849,Mort_Imp_Retirees,C849-'Mort Imp Cume'!$C$4+2)</f>
        <v>0.10596310556935264</v>
      </c>
      <c r="W849" s="15">
        <f t="shared" si="1077"/>
        <v>0.89403689443064738</v>
      </c>
      <c r="X849" s="121">
        <f>VLOOKUP(F849,Rates2,6)*VLOOKUP(F849,Mort_Imp_Survivors,C849-'Mort Imp Cume'!$C$4+2)</f>
        <v>4.7701098249348317E-2</v>
      </c>
      <c r="Y849" s="15">
        <f t="shared" si="1078"/>
        <v>0.95229890175065168</v>
      </c>
      <c r="Z849" s="121">
        <f>VLOOKUP(F849,Rates2,7)*VLOOKUP(F849,Mort_Imp_Survivors,C849-'Mort Imp Cume'!$C$4+2)</f>
        <v>0.92580571785657384</v>
      </c>
      <c r="AA849" s="15">
        <f t="shared" si="1079"/>
        <v>7.419428214342616E-2</v>
      </c>
      <c r="AB849" s="68">
        <f>PRODUCT(W$4:W848)</f>
        <v>6.3349219725491151E-7</v>
      </c>
      <c r="AC849" s="15">
        <f>PRODUCT(Y$4:Y848)</f>
        <v>1.4953695227481504E-3</v>
      </c>
      <c r="AD849" s="15">
        <f>PRODUCT(AA$4:AA848)</f>
        <v>4.7851618316691915E-10</v>
      </c>
      <c r="AE849" s="15">
        <f t="shared" si="1068"/>
        <v>9.4730492467375412E-10</v>
      </c>
      <c r="AF849" s="15">
        <f t="shared" si="1069"/>
        <v>6.3254489233023769E-7</v>
      </c>
      <c r="AG849" s="15">
        <f t="shared" si="1070"/>
        <v>9.5591165466015446E-11</v>
      </c>
      <c r="AH849" s="15">
        <f t="shared" si="1071"/>
        <v>7.6588093646130841E-10</v>
      </c>
      <c r="AI849" s="15">
        <f t="shared" si="1080"/>
        <v>0.99999936574192183</v>
      </c>
      <c r="AJ849" s="15">
        <f t="shared" si="1081"/>
        <v>6.712680057508335E-8</v>
      </c>
      <c r="AK849" s="15">
        <f t="shared" si="1072"/>
        <v>7.5424443545718084E-10</v>
      </c>
      <c r="AL849">
        <f>IF(AL848&gt;0,AL848+1,IF(AND(B849="January",C849&gt;=Personal!$G$28,F849&lt;=100,AL848=0),1,0))</f>
        <v>522</v>
      </c>
      <c r="AM849">
        <f t="shared" si="1082"/>
        <v>1</v>
      </c>
    </row>
    <row r="850" spans="1:39" x14ac:dyDescent="0.2">
      <c r="A850">
        <f t="shared" si="1073"/>
        <v>846</v>
      </c>
      <c r="B850" t="str">
        <f t="shared" si="1093"/>
        <v>July</v>
      </c>
      <c r="C850">
        <f t="shared" si="1065"/>
        <v>2093</v>
      </c>
      <c r="D850">
        <f t="shared" si="1095"/>
        <v>209307</v>
      </c>
      <c r="E850">
        <f t="shared" ref="E850:F850" si="1097">E838+1</f>
        <v>112</v>
      </c>
      <c r="F850">
        <f t="shared" si="1097"/>
        <v>110</v>
      </c>
      <c r="G850" s="11">
        <f>G849*IF($B850="January",(1+IF(C850&gt;Personal!$L$18+1,Calculations!$B$14,Calculations!$B$13)),1)</f>
        <v>8004.7978933656559</v>
      </c>
      <c r="H850" s="11">
        <f>IF(AND(Career!$F$15="Yes",$E850=62,$E849=61),G850,H849*IF($B850="January",(1+IF(C850&gt;Personal!$L$18+1,Calculations!$C$14,Calculations!$C$13)),1))</f>
        <v>4902.9697538797082</v>
      </c>
      <c r="I850" s="11">
        <f>H850*(1-'Retiree Assumptions'!$F$8)</f>
        <v>4314.6133834141428</v>
      </c>
      <c r="J850" s="11"/>
      <c r="K850">
        <f>IF(OR(AND(L851=0,L850&gt;0,S850=0,S849&gt;0),AND(L850=0,L849&gt;0,S850&gt;0,S849&gt;0),AND(L839=0,L838&gt;0,S838=0),AND(B850="February",C850&gt;=Personal!$G$28,C850&lt;=Personal!$G$28+5,L849&gt;0),AND(B850="February",MOD(C850-Personal!$G$28,5)=0,L849&gt;0)),K849+1,K849)</f>
        <v>10</v>
      </c>
      <c r="L850">
        <f>IF(AND(C850&gt;=Personal!$G$28,MAX(L$5:L849)&lt;$AO$8,OR(S849&gt;0,S850&gt;0)),L849+1,0)</f>
        <v>0</v>
      </c>
      <c r="M850" t="str">
        <f>IF(AND(C850&gt;=Personal!$G$28,MAX(L$5:L849)&lt;$AO$8,OR(S849&gt;0,S850&gt;0)),L849+1,"")</f>
        <v/>
      </c>
      <c r="N850">
        <f t="shared" si="1075"/>
        <v>2093</v>
      </c>
      <c r="O850">
        <f t="shared" si="1076"/>
        <v>110</v>
      </c>
      <c r="P850" s="11">
        <f t="shared" si="1084"/>
        <v>51775.360600969711</v>
      </c>
      <c r="Q850" s="11">
        <f>$AD850*I850/(Calculations!$C$18^(A850-1+Calculations!$B$1/30))</f>
        <v>1.3365905587659003E-8</v>
      </c>
      <c r="R850" s="11">
        <f>IF(Q850=0,0,SUM(Q850:Q$1071)*I850/Q850)</f>
        <v>4659.3125746192827</v>
      </c>
      <c r="S850" s="11">
        <f>IF(S849&gt;0,MAX((S849+I850/2)*(Calculations!$C$18-1)+S849-I850,0),IF(AND(Personal!$G$28=Valuation!C850,Personal!$G$28&gt;Valuation!C849),Personal!$G$26,0))</f>
        <v>0</v>
      </c>
      <c r="T850">
        <f t="shared" si="1067"/>
        <v>2</v>
      </c>
      <c r="U850" s="11"/>
      <c r="V850" s="121">
        <f>VLOOKUP(E850,Rates2,5)*VLOOKUP(E850,Mort_Imp_Retirees,C850-'Mort Imp Cume'!$C$4+2)</f>
        <v>0.10596310556935264</v>
      </c>
      <c r="W850" s="15">
        <f t="shared" si="1077"/>
        <v>0.89403689443064738</v>
      </c>
      <c r="X850" s="121">
        <f>VLOOKUP(F850,Rates2,6)*VLOOKUP(F850,Mort_Imp_Survivors,C850-'Mort Imp Cume'!$C$4+2)</f>
        <v>4.7701098249348317E-2</v>
      </c>
      <c r="Y850" s="15">
        <f t="shared" si="1078"/>
        <v>0.95229890175065168</v>
      </c>
      <c r="Z850" s="121">
        <f>VLOOKUP(F850,Rates2,7)*VLOOKUP(F850,Mort_Imp_Survivors,C850-'Mort Imp Cume'!$C$4+2)</f>
        <v>0.92580571785657384</v>
      </c>
      <c r="AA850" s="15">
        <f t="shared" si="1079"/>
        <v>7.419428214342616E-2</v>
      </c>
      <c r="AB850" s="68">
        <f>PRODUCT(W$4:W849)</f>
        <v>5.6636539667982815E-7</v>
      </c>
      <c r="AC850" s="15">
        <f>PRODUCT(Y$4:Y849)</f>
        <v>1.4240387542244599E-3</v>
      </c>
      <c r="AD850" s="15">
        <f>PRODUCT(AA$4:AA849)</f>
        <v>3.5503164704081789E-11</v>
      </c>
      <c r="AE850" s="15">
        <f t="shared" si="1068"/>
        <v>8.0652627392378452E-10</v>
      </c>
      <c r="AF850" s="15">
        <f t="shared" si="1069"/>
        <v>5.6555887040590435E-7</v>
      </c>
      <c r="AG850" s="15">
        <f t="shared" si="1070"/>
        <v>8.1385396080242097E-11</v>
      </c>
      <c r="AH850" s="15">
        <f t="shared" si="1071"/>
        <v>1.5241515175409722E-10</v>
      </c>
      <c r="AI850" s="15">
        <f t="shared" si="1080"/>
        <v>0.99999943348218812</v>
      </c>
      <c r="AJ850" s="15">
        <f t="shared" si="1081"/>
        <v>6.0013836319212914E-8</v>
      </c>
      <c r="AK850" s="15">
        <f t="shared" si="1072"/>
        <v>1.7957900801503989E-10</v>
      </c>
      <c r="AL850">
        <f>IF(AL849&gt;0,AL849+1,IF(AND(B850="January",C850&gt;=Personal!$G$28,F850&lt;=100,AL849=0),1,0))</f>
        <v>523</v>
      </c>
      <c r="AM850">
        <f t="shared" si="1082"/>
        <v>1</v>
      </c>
    </row>
    <row r="851" spans="1:39" x14ac:dyDescent="0.2">
      <c r="A851">
        <f t="shared" si="1073"/>
        <v>847</v>
      </c>
      <c r="B851" t="str">
        <f t="shared" si="1093"/>
        <v>August</v>
      </c>
      <c r="C851">
        <f t="shared" si="1065"/>
        <v>2093</v>
      </c>
      <c r="D851">
        <f t="shared" si="1095"/>
        <v>209308</v>
      </c>
      <c r="E851">
        <f t="shared" ref="E851:F851" si="1098">E839+1</f>
        <v>112</v>
      </c>
      <c r="F851">
        <f t="shared" si="1098"/>
        <v>110</v>
      </c>
      <c r="G851" s="11">
        <f>G850*IF($B851="January",(1+IF(C851&gt;Personal!$L$18+1,Calculations!$B$14,Calculations!$B$13)),1)</f>
        <v>8004.7978933656559</v>
      </c>
      <c r="H851" s="11">
        <f>IF(AND(Career!$F$15="Yes",$E851=62,$E850=61),G851,H850*IF($B851="January",(1+IF(C851&gt;Personal!$L$18+1,Calculations!$C$14,Calculations!$C$13)),1))</f>
        <v>4902.9697538797082</v>
      </c>
      <c r="I851" s="11">
        <f>H851*(1-'Retiree Assumptions'!$F$8)</f>
        <v>4314.6133834141428</v>
      </c>
      <c r="J851" s="11"/>
      <c r="K851">
        <f>IF(OR(AND(L852=0,L851&gt;0,S851=0,S850&gt;0),AND(L851=0,L850&gt;0,S851&gt;0,S850&gt;0),AND(L840=0,L839&gt;0,S839=0),AND(B851="February",C851&gt;=Personal!$G$28,C851&lt;=Personal!$G$28+5,L850&gt;0),AND(B851="February",MOD(C851-Personal!$G$28,5)=0,L850&gt;0)),K850+1,K850)</f>
        <v>10</v>
      </c>
      <c r="L851">
        <f>IF(AND(C851&gt;=Personal!$G$28,MAX(L$5:L850)&lt;$AO$8,OR(S850&gt;0,S851&gt;0)),L850+1,0)</f>
        <v>0</v>
      </c>
      <c r="M851" t="str">
        <f>IF(AND(C851&gt;=Personal!$G$28,MAX(L$5:L850)&lt;$AO$8,OR(S850&gt;0,S851&gt;0)),L850+1,"")</f>
        <v/>
      </c>
      <c r="N851">
        <f t="shared" si="1075"/>
        <v>2093</v>
      </c>
      <c r="O851">
        <f t="shared" si="1076"/>
        <v>110</v>
      </c>
      <c r="P851" s="11">
        <f t="shared" si="1084"/>
        <v>51775.360600969711</v>
      </c>
      <c r="Q851" s="11">
        <f>$AD851*I851/(Calculations!$C$18^(A851-1+Calculations!$B$1/30))</f>
        <v>9.8881900375133955E-10</v>
      </c>
      <c r="R851" s="11">
        <f>IF(Q851=0,0,SUM(Q851:Q$1071)*I851/Q851)</f>
        <v>4659.3126025204328</v>
      </c>
      <c r="S851" s="11">
        <f>IF(S850&gt;0,MAX((S850+I851/2)*(Calculations!$C$18-1)+S850-I851,0),IF(AND(Personal!$G$28=Valuation!C851,Personal!$G$28&gt;Valuation!C850),Personal!$G$26,0))</f>
        <v>0</v>
      </c>
      <c r="T851">
        <f t="shared" si="1067"/>
        <v>2</v>
      </c>
      <c r="U851" s="11"/>
      <c r="V851" s="121">
        <f>VLOOKUP(E851,Rates2,5)*VLOOKUP(E851,Mort_Imp_Retirees,C851-'Mort Imp Cume'!$C$4+2)</f>
        <v>0.10596310556935264</v>
      </c>
      <c r="W851" s="15">
        <f t="shared" si="1077"/>
        <v>0.89403689443064738</v>
      </c>
      <c r="X851" s="121">
        <f>VLOOKUP(F851,Rates2,6)*VLOOKUP(F851,Mort_Imp_Survivors,C851-'Mort Imp Cume'!$C$4+2)</f>
        <v>4.7701098249348317E-2</v>
      </c>
      <c r="Y851" s="15">
        <f t="shared" si="1078"/>
        <v>0.95229890175065168</v>
      </c>
      <c r="Z851" s="121">
        <f>VLOOKUP(F851,Rates2,7)*VLOOKUP(F851,Mort_Imp_Survivors,C851-'Mort Imp Cume'!$C$4+2)</f>
        <v>0.92580571785657384</v>
      </c>
      <c r="AA851" s="15">
        <f t="shared" si="1079"/>
        <v>7.419428214342616E-2</v>
      </c>
      <c r="AB851" s="68">
        <f>PRODUCT(W$4:W850)</f>
        <v>5.0635156036061525E-7</v>
      </c>
      <c r="AC851" s="15">
        <f>PRODUCT(Y$4:Y850)</f>
        <v>1.3561105416983194E-3</v>
      </c>
      <c r="AD851" s="15">
        <f>PRODUCT(AA$4:AA850)</f>
        <v>2.6341318190391734E-12</v>
      </c>
      <c r="AE851" s="15">
        <f t="shared" si="1068"/>
        <v>6.8666868881042321E-10</v>
      </c>
      <c r="AF851" s="15">
        <f t="shared" si="1069"/>
        <v>5.056648916718048E-7</v>
      </c>
      <c r="AG851" s="15">
        <f t="shared" si="1070"/>
        <v>6.9290741072643372E-11</v>
      </c>
      <c r="AH851" s="15">
        <f t="shared" si="1071"/>
        <v>9.2693728852418706E-11</v>
      </c>
      <c r="AI851" s="15">
        <f t="shared" si="1080"/>
        <v>0.99999949355574591</v>
      </c>
      <c r="AJ851" s="15">
        <f t="shared" si="1081"/>
        <v>5.365458384569831E-8</v>
      </c>
      <c r="AK851" s="15">
        <f t="shared" si="1072"/>
        <v>1.1857123477071329E-10</v>
      </c>
      <c r="AL851">
        <f>IF(AL850&gt;0,AL850+1,IF(AND(B851="January",C851&gt;=Personal!$G$28,F851&lt;=100,AL850=0),1,0))</f>
        <v>524</v>
      </c>
      <c r="AM851">
        <f t="shared" si="1082"/>
        <v>1</v>
      </c>
    </row>
    <row r="852" spans="1:39" x14ac:dyDescent="0.2">
      <c r="A852">
        <f t="shared" si="1073"/>
        <v>848</v>
      </c>
      <c r="B852" t="str">
        <f t="shared" si="1093"/>
        <v>September</v>
      </c>
      <c r="C852">
        <f t="shared" si="1065"/>
        <v>2093</v>
      </c>
      <c r="D852">
        <f t="shared" si="1095"/>
        <v>209309</v>
      </c>
      <c r="E852">
        <f t="shared" ref="E852:F852" si="1099">E840+1</f>
        <v>112</v>
      </c>
      <c r="F852">
        <f t="shared" si="1099"/>
        <v>110</v>
      </c>
      <c r="G852" s="11">
        <f>G851*IF($B852="January",(1+IF(C852&gt;Personal!$L$18+1,Calculations!$B$14,Calculations!$B$13)),1)</f>
        <v>8004.7978933656559</v>
      </c>
      <c r="H852" s="11">
        <f>IF(AND(Career!$F$15="Yes",$E852=62,$E851=61),G852,H851*IF($B852="January",(1+IF(C852&gt;Personal!$L$18+1,Calculations!$C$14,Calculations!$C$13)),1))</f>
        <v>4902.9697538797082</v>
      </c>
      <c r="I852" s="11">
        <f>H852*(1-'Retiree Assumptions'!$F$8)</f>
        <v>4314.6133834141428</v>
      </c>
      <c r="J852" s="11"/>
      <c r="K852">
        <f>IF(OR(AND(L853=0,L852&gt;0,S852=0,S851&gt;0),AND(L852=0,L851&gt;0,S852&gt;0,S851&gt;0),AND(L841=0,L840&gt;0,S840=0),AND(B852="February",C852&gt;=Personal!$G$28,C852&lt;=Personal!$G$28+5,L851&gt;0),AND(B852="February",MOD(C852-Personal!$G$28,5)=0,L851&gt;0)),K851+1,K851)</f>
        <v>10</v>
      </c>
      <c r="L852">
        <f>IF(AND(C852&gt;=Personal!$G$28,MAX(L$5:L851)&lt;$AO$8,OR(S851&gt;0,S852&gt;0)),L851+1,0)</f>
        <v>0</v>
      </c>
      <c r="M852" t="str">
        <f>IF(AND(C852&gt;=Personal!$G$28,MAX(L$5:L851)&lt;$AO$8,OR(S851&gt;0,S852&gt;0)),L851+1,"")</f>
        <v/>
      </c>
      <c r="N852">
        <f t="shared" si="1075"/>
        <v>2093</v>
      </c>
      <c r="O852">
        <f t="shared" si="1076"/>
        <v>110</v>
      </c>
      <c r="P852" s="11">
        <f t="shared" si="1084"/>
        <v>51775.360600969711</v>
      </c>
      <c r="Q852" s="11">
        <f>$AD852*I852/(Calculations!$C$18^(A852-1+Calculations!$B$1/30))</f>
        <v>7.3153518537687317E-11</v>
      </c>
      <c r="R852" s="11">
        <f>IF(Q852=0,0,SUM(Q852:Q$1071)*I852/Q852)</f>
        <v>4659.3129796614021</v>
      </c>
      <c r="S852" s="11">
        <f>IF(S851&gt;0,MAX((S851+I852/2)*(Calculations!$C$18-1)+S851-I852,0),IF(AND(Personal!$G$28=Valuation!C852,Personal!$G$28&gt;Valuation!C851),Personal!$G$26,0))</f>
        <v>0</v>
      </c>
      <c r="T852">
        <f t="shared" si="1067"/>
        <v>2</v>
      </c>
      <c r="U852" s="11"/>
      <c r="V852" s="121">
        <f>VLOOKUP(E852,Rates2,5)*VLOOKUP(E852,Mort_Imp_Retirees,C852-'Mort Imp Cume'!$C$4+2)</f>
        <v>0.10596310556935264</v>
      </c>
      <c r="W852" s="15">
        <f t="shared" si="1077"/>
        <v>0.89403689443064738</v>
      </c>
      <c r="X852" s="121">
        <f>VLOOKUP(F852,Rates2,6)*VLOOKUP(F852,Mort_Imp_Survivors,C852-'Mort Imp Cume'!$C$4+2)</f>
        <v>4.7701098249348317E-2</v>
      </c>
      <c r="Y852" s="15">
        <f t="shared" si="1078"/>
        <v>0.95229890175065168</v>
      </c>
      <c r="Z852" s="121">
        <f>VLOOKUP(F852,Rates2,7)*VLOOKUP(F852,Mort_Imp_Survivors,C852-'Mort Imp Cume'!$C$4+2)</f>
        <v>0.92580571785657384</v>
      </c>
      <c r="AA852" s="15">
        <f t="shared" si="1079"/>
        <v>7.419428214342616E-2</v>
      </c>
      <c r="AB852" s="68">
        <f>PRODUCT(W$4:W851)</f>
        <v>4.5269697651491695E-7</v>
      </c>
      <c r="AC852" s="15">
        <f>PRODUCT(Y$4:Y851)</f>
        <v>1.291422579511791E-3</v>
      </c>
      <c r="AD852" s="15">
        <f>PRODUCT(AA$4:AA851)</f>
        <v>1.9543751938476881E-13</v>
      </c>
      <c r="AE852" s="15">
        <f t="shared" si="1068"/>
        <v>5.8462309714808272E-10</v>
      </c>
      <c r="AF852" s="15">
        <f t="shared" si="1069"/>
        <v>4.5211235341776888E-7</v>
      </c>
      <c r="AG852" s="15">
        <f t="shared" si="1070"/>
        <v>5.8993468480049519E-11</v>
      </c>
      <c r="AH852" s="15">
        <f t="shared" si="1071"/>
        <v>7.6168085744045969E-11</v>
      </c>
      <c r="AI852" s="15">
        <f t="shared" si="1080"/>
        <v>0.99999954722685536</v>
      </c>
      <c r="AJ852" s="15">
        <f t="shared" si="1081"/>
        <v>4.7969177513376893E-8</v>
      </c>
      <c r="AK852" s="15">
        <f t="shared" si="1072"/>
        <v>9.8404013095926546E-11</v>
      </c>
      <c r="AL852">
        <f>IF(AL851&gt;0,AL851+1,IF(AND(B852="January",C852&gt;=Personal!$G$28,F852&lt;=100,AL851=0),1,0))</f>
        <v>525</v>
      </c>
      <c r="AM852">
        <f t="shared" si="1082"/>
        <v>1</v>
      </c>
    </row>
    <row r="853" spans="1:39" x14ac:dyDescent="0.2">
      <c r="A853">
        <f t="shared" si="1073"/>
        <v>849</v>
      </c>
      <c r="B853" t="str">
        <f t="shared" si="1093"/>
        <v>October</v>
      </c>
      <c r="C853">
        <f t="shared" si="1065"/>
        <v>2093</v>
      </c>
      <c r="D853">
        <f t="shared" si="1095"/>
        <v>209310</v>
      </c>
      <c r="E853">
        <f t="shared" ref="E853:F853" si="1100">E841+1</f>
        <v>112</v>
      </c>
      <c r="F853">
        <f t="shared" si="1100"/>
        <v>110</v>
      </c>
      <c r="G853" s="11">
        <f>G852*IF($B853="January",(1+IF(C853&gt;Personal!$L$18+1,Calculations!$B$14,Calculations!$B$13)),1)</f>
        <v>8004.7978933656559</v>
      </c>
      <c r="H853" s="11">
        <f>IF(AND(Career!$F$15="Yes",$E853=62,$E852=61),G853,H852*IF($B853="January",(1+IF(C853&gt;Personal!$L$18+1,Calculations!$C$14,Calculations!$C$13)),1))</f>
        <v>4902.9697538797082</v>
      </c>
      <c r="I853" s="11">
        <f>H853*(1-'Retiree Assumptions'!$F$8)</f>
        <v>4314.6133834141428</v>
      </c>
      <c r="J853" s="11"/>
      <c r="K853">
        <f>IF(OR(AND(L854=0,L853&gt;0,S853=0,S852&gt;0),AND(L853=0,L852&gt;0,S853&gt;0,S852&gt;0),AND(L842=0,L841&gt;0,S841=0),AND(B853="February",C853&gt;=Personal!$G$28,C853&lt;=Personal!$G$28+5,L852&gt;0),AND(B853="February",MOD(C853-Personal!$G$28,5)=0,L852&gt;0)),K852+1,K852)</f>
        <v>10</v>
      </c>
      <c r="L853">
        <f>IF(AND(C853&gt;=Personal!$G$28,MAX(L$5:L852)&lt;$AO$8,OR(S852&gt;0,S853&gt;0)),L852+1,0)</f>
        <v>0</v>
      </c>
      <c r="M853" t="str">
        <f>IF(AND(C853&gt;=Personal!$G$28,MAX(L$5:L852)&lt;$AO$8,OR(S852&gt;0,S853&gt;0)),L852+1,"")</f>
        <v/>
      </c>
      <c r="N853">
        <f t="shared" si="1075"/>
        <v>2093</v>
      </c>
      <c r="O853">
        <f t="shared" si="1076"/>
        <v>110</v>
      </c>
      <c r="P853" s="11">
        <f t="shared" si="1084"/>
        <v>51775.360600969711</v>
      </c>
      <c r="Q853" s="11">
        <f>$AD853*I853/(Calculations!$C$18^(A853-1+Calculations!$B$1/30))</f>
        <v>5.4119482474969716E-12</v>
      </c>
      <c r="R853" s="11">
        <f>IF(Q853=0,0,SUM(Q853:Q$1071)*I853/Q853)</f>
        <v>4659.3180774907805</v>
      </c>
      <c r="S853" s="11">
        <f>IF(S852&gt;0,MAX((S852+I853/2)*(Calculations!$C$18-1)+S852-I853,0),IF(AND(Personal!$G$28=Valuation!C853,Personal!$G$28&gt;Valuation!C852),Personal!$G$26,0))</f>
        <v>0</v>
      </c>
      <c r="T853">
        <f t="shared" si="1067"/>
        <v>2</v>
      </c>
      <c r="U853" s="11"/>
      <c r="V853" s="121">
        <f>VLOOKUP(E853,Rates2,5)*VLOOKUP(E853,Mort_Imp_Retirees,C853-'Mort Imp Cume'!$C$4+2)</f>
        <v>0.10596310556935264</v>
      </c>
      <c r="W853" s="15">
        <f t="shared" si="1077"/>
        <v>0.89403689443064738</v>
      </c>
      <c r="X853" s="121">
        <f>VLOOKUP(F853,Rates2,6)*VLOOKUP(F853,Mort_Imp_Survivors,C853-'Mort Imp Cume'!$C$4+2)</f>
        <v>4.7701098249348317E-2</v>
      </c>
      <c r="Y853" s="15">
        <f t="shared" si="1078"/>
        <v>0.95229890175065168</v>
      </c>
      <c r="Z853" s="121">
        <f>VLOOKUP(F853,Rates2,7)*VLOOKUP(F853,Mort_Imp_Survivors,C853-'Mort Imp Cume'!$C$4+2)</f>
        <v>0.92580571785657384</v>
      </c>
      <c r="AA853" s="15">
        <f t="shared" si="1079"/>
        <v>7.419428214342616E-2</v>
      </c>
      <c r="AB853" s="68">
        <f>PRODUCT(W$4:W852)</f>
        <v>4.0472779900154007E-7</v>
      </c>
      <c r="AC853" s="15">
        <f>PRODUCT(Y$4:Y852)</f>
        <v>1.2298203041650722E-3</v>
      </c>
      <c r="AD853" s="15">
        <f>PRODUCT(AA$4:AA852)</f>
        <v>1.4500346454644858E-14</v>
      </c>
      <c r="AE853" s="15">
        <f t="shared" si="1068"/>
        <v>4.9774246487213421E-10</v>
      </c>
      <c r="AF853" s="15">
        <f t="shared" si="1069"/>
        <v>4.0423005653666796E-7</v>
      </c>
      <c r="AG853" s="15">
        <f t="shared" si="1070"/>
        <v>5.0226469935687006E-11</v>
      </c>
      <c r="AH853" s="15">
        <f t="shared" si="1071"/>
        <v>6.4644704924067939E-11</v>
      </c>
      <c r="AI853" s="15">
        <f t="shared" si="1080"/>
        <v>0.99999959520755621</v>
      </c>
      <c r="AJ853" s="15">
        <f t="shared" si="1081"/>
        <v>4.2886214492451926E-8</v>
      </c>
      <c r="AK853" s="15">
        <f t="shared" si="1072"/>
        <v>8.3591299667591596E-11</v>
      </c>
      <c r="AL853">
        <f>IF(AL852&gt;0,AL852+1,IF(AND(B853="January",C853&gt;=Personal!$G$28,F853&lt;=100,AL852=0),1,0))</f>
        <v>526</v>
      </c>
      <c r="AM853">
        <f t="shared" si="1082"/>
        <v>1</v>
      </c>
    </row>
    <row r="854" spans="1:39" x14ac:dyDescent="0.2">
      <c r="A854">
        <f t="shared" si="1073"/>
        <v>850</v>
      </c>
      <c r="B854" t="str">
        <f t="shared" si="1093"/>
        <v>November</v>
      </c>
      <c r="C854">
        <f t="shared" si="1065"/>
        <v>2093</v>
      </c>
      <c r="D854">
        <f t="shared" si="1095"/>
        <v>209311</v>
      </c>
      <c r="E854">
        <f t="shared" ref="E854:F854" si="1101">E842+1</f>
        <v>112</v>
      </c>
      <c r="F854">
        <f t="shared" si="1101"/>
        <v>110</v>
      </c>
      <c r="G854" s="11">
        <f>G853*IF($B854="January",(1+IF(C854&gt;Personal!$L$18+1,Calculations!$B$14,Calculations!$B$13)),1)</f>
        <v>8004.7978933656559</v>
      </c>
      <c r="H854" s="11">
        <f>IF(AND(Career!$F$15="Yes",$E854=62,$E853=61),G854,H853*IF($B854="January",(1+IF(C854&gt;Personal!$L$18+1,Calculations!$C$14,Calculations!$C$13)),1))</f>
        <v>4902.9697538797082</v>
      </c>
      <c r="I854" s="11">
        <f>H854*(1-'Retiree Assumptions'!$F$8)</f>
        <v>4314.6133834141428</v>
      </c>
      <c r="J854" s="11"/>
      <c r="K854">
        <f>IF(OR(AND(L855=0,L854&gt;0,S854=0,S853&gt;0),AND(L854=0,L853&gt;0,S854&gt;0,S853&gt;0),AND(L843=0,L842&gt;0,S842=0),AND(B854="February",C854&gt;=Personal!$G$28,C854&lt;=Personal!$G$28+5,L853&gt;0),AND(B854="February",MOD(C854-Personal!$G$28,5)=0,L853&gt;0)),K853+1,K853)</f>
        <v>10</v>
      </c>
      <c r="L854">
        <f>IF(AND(C854&gt;=Personal!$G$28,MAX(L$5:L853)&lt;$AO$8,OR(S853&gt;0,S854&gt;0)),L853+1,0)</f>
        <v>0</v>
      </c>
      <c r="M854" t="str">
        <f>IF(AND(C854&gt;=Personal!$G$28,MAX(L$5:L853)&lt;$AO$8,OR(S853&gt;0,S854&gt;0)),L853+1,"")</f>
        <v/>
      </c>
      <c r="N854">
        <f t="shared" si="1075"/>
        <v>2093</v>
      </c>
      <c r="O854">
        <f t="shared" si="1076"/>
        <v>110</v>
      </c>
      <c r="P854" s="11">
        <f t="shared" si="1084"/>
        <v>51775.360600969711</v>
      </c>
      <c r="Q854" s="11">
        <f>$AD854*I854/(Calculations!$C$18^(A854-1+Calculations!$B$1/30))</f>
        <v>4.003797003762203E-13</v>
      </c>
      <c r="R854" s="11">
        <f>IF(Q854=0,0,SUM(Q854:Q$1071)*I854/Q854)</f>
        <v>4659.3869850521505</v>
      </c>
      <c r="S854" s="11">
        <f>IF(S853&gt;0,MAX((S853+I854/2)*(Calculations!$C$18-1)+S853-I854,0),IF(AND(Personal!$G$28=Valuation!C854,Personal!$G$28&gt;Valuation!C853),Personal!$G$26,0))</f>
        <v>0</v>
      </c>
      <c r="T854">
        <f t="shared" si="1067"/>
        <v>2</v>
      </c>
      <c r="U854" s="11"/>
      <c r="V854" s="121">
        <f>VLOOKUP(E854,Rates2,5)*VLOOKUP(E854,Mort_Imp_Retirees,C854-'Mort Imp Cume'!$C$4+2)</f>
        <v>0.10596310556935264</v>
      </c>
      <c r="W854" s="15">
        <f t="shared" si="1077"/>
        <v>0.89403689443064738</v>
      </c>
      <c r="X854" s="121">
        <f>VLOOKUP(F854,Rates2,6)*VLOOKUP(F854,Mort_Imp_Survivors,C854-'Mort Imp Cume'!$C$4+2)</f>
        <v>4.7701098249348317E-2</v>
      </c>
      <c r="Y854" s="15">
        <f t="shared" si="1078"/>
        <v>0.95229890175065168</v>
      </c>
      <c r="Z854" s="121">
        <f>VLOOKUP(F854,Rates2,7)*VLOOKUP(F854,Mort_Imp_Survivors,C854-'Mort Imp Cume'!$C$4+2)</f>
        <v>0.92580571785657384</v>
      </c>
      <c r="AA854" s="15">
        <f t="shared" si="1079"/>
        <v>7.419428214342616E-2</v>
      </c>
      <c r="AB854" s="68">
        <f>PRODUCT(W$4:W853)</f>
        <v>3.6184158450908813E-7</v>
      </c>
      <c r="AC854" s="15">
        <f>PRODUCT(Y$4:Y853)</f>
        <v>1.1711565250070507E-3</v>
      </c>
      <c r="AD854" s="15">
        <f>PRODUCT(AA$4:AA853)</f>
        <v>1.0758427960333498E-15</v>
      </c>
      <c r="AE854" s="15">
        <f t="shared" si="1068"/>
        <v>4.2377313271670873E-10</v>
      </c>
      <c r="AF854" s="15">
        <f t="shared" si="1069"/>
        <v>3.6141781137637138E-7</v>
      </c>
      <c r="AG854" s="15">
        <f t="shared" si="1070"/>
        <v>4.2762331952961882E-11</v>
      </c>
      <c r="AH854" s="15">
        <f t="shared" si="1071"/>
        <v>5.5022737411901835E-11</v>
      </c>
      <c r="AI854" s="15">
        <f t="shared" si="1080"/>
        <v>0.99999963810339276</v>
      </c>
      <c r="AJ854" s="15">
        <f t="shared" si="1081"/>
        <v>3.8341858018718337E-8</v>
      </c>
      <c r="AK854" s="15">
        <f t="shared" si="1072"/>
        <v>7.1154808747213384E-11</v>
      </c>
      <c r="AL854">
        <f>IF(AL853&gt;0,AL853+1,IF(AND(B854="January",C854&gt;=Personal!$G$28,F854&lt;=100,AL853=0),1,0))</f>
        <v>527</v>
      </c>
      <c r="AM854">
        <f t="shared" si="1082"/>
        <v>1</v>
      </c>
    </row>
    <row r="855" spans="1:39" x14ac:dyDescent="0.2">
      <c r="A855">
        <f t="shared" si="1073"/>
        <v>851</v>
      </c>
      <c r="B855" t="str">
        <f t="shared" si="1093"/>
        <v>December</v>
      </c>
      <c r="C855">
        <f t="shared" si="1065"/>
        <v>2093</v>
      </c>
      <c r="D855">
        <f t="shared" si="1095"/>
        <v>209312</v>
      </c>
      <c r="E855">
        <f t="shared" ref="E855:F855" si="1102">E843+1</f>
        <v>112</v>
      </c>
      <c r="F855">
        <f t="shared" si="1102"/>
        <v>110</v>
      </c>
      <c r="G855" s="11">
        <f>G854*IF($B855="January",(1+IF(C855&gt;Personal!$L$18+1,Calculations!$B$14,Calculations!$B$13)),1)</f>
        <v>8004.7978933656559</v>
      </c>
      <c r="H855" s="11">
        <f>IF(AND(Career!$F$15="Yes",$E855=62,$E854=61),G855,H854*IF($B855="January",(1+IF(C855&gt;Personal!$L$18+1,Calculations!$C$14,Calculations!$C$13)),1))</f>
        <v>4902.9697538797082</v>
      </c>
      <c r="I855" s="11">
        <f>H855*(1-'Retiree Assumptions'!$F$8)</f>
        <v>4314.6133834141428</v>
      </c>
      <c r="J855" s="11"/>
      <c r="K855">
        <f>IF(OR(AND(L856=0,L855&gt;0,S855=0,S854&gt;0),AND(L855=0,L854&gt;0,S855&gt;0,S854&gt;0),AND(L844=0,L843&gt;0,S843=0),AND(B855="February",C855&gt;=Personal!$G$28,C855&lt;=Personal!$G$28+5,L854&gt;0),AND(B855="February",MOD(C855-Personal!$G$28,5)=0,L854&gt;0)),K854+1,K854)</f>
        <v>10</v>
      </c>
      <c r="L855">
        <f>IF(AND(C855&gt;=Personal!$G$28,MAX(L$5:L854)&lt;$AO$8,OR(S854&gt;0,S855&gt;0)),L854+1,0)</f>
        <v>0</v>
      </c>
      <c r="M855" t="str">
        <f>IF(AND(C855&gt;=Personal!$G$28,MAX(L$5:L854)&lt;$AO$8,OR(S854&gt;0,S855&gt;0)),L854+1,"")</f>
        <v/>
      </c>
      <c r="N855">
        <f t="shared" si="1075"/>
        <v>2093</v>
      </c>
      <c r="O855">
        <f t="shared" si="1076"/>
        <v>110</v>
      </c>
      <c r="P855" s="11">
        <f t="shared" si="1084"/>
        <v>51775.360600969711</v>
      </c>
      <c r="Q855" s="11">
        <f>$AD855*I855/(Calculations!$C$18^(A855-1+Calculations!$B$1/30))</f>
        <v>2.9620369069030309E-14</v>
      </c>
      <c r="R855" s="11">
        <f>IF(Q855=0,0,SUM(Q855:Q$1071)*I855/Q855)</f>
        <v>4660.3184112849167</v>
      </c>
      <c r="S855" s="11">
        <f>IF(S854&gt;0,MAX((S854+I855/2)*(Calculations!$C$18-1)+S854-I855,0),IF(AND(Personal!$G$28=Valuation!C855,Personal!$G$28&gt;Valuation!C854),Personal!$G$26,0))</f>
        <v>0</v>
      </c>
      <c r="T855">
        <f t="shared" si="1067"/>
        <v>2</v>
      </c>
      <c r="U855" s="11"/>
      <c r="V855" s="121">
        <f>VLOOKUP(E855,Rates2,5)*VLOOKUP(E855,Mort_Imp_Retirees,C855-'Mort Imp Cume'!$C$4+2)</f>
        <v>0.10596310556935264</v>
      </c>
      <c r="W855" s="15">
        <f t="shared" si="1077"/>
        <v>0.89403689443064738</v>
      </c>
      <c r="X855" s="121">
        <f>VLOOKUP(F855,Rates2,6)*VLOOKUP(F855,Mort_Imp_Survivors,C855-'Mort Imp Cume'!$C$4+2)</f>
        <v>4.7701098249348317E-2</v>
      </c>
      <c r="Y855" s="15">
        <f t="shared" si="1078"/>
        <v>0.95229890175065168</v>
      </c>
      <c r="Z855" s="121">
        <f>VLOOKUP(F855,Rates2,7)*VLOOKUP(F855,Mort_Imp_Survivors,C855-'Mort Imp Cume'!$C$4+2)</f>
        <v>0.92580571785657384</v>
      </c>
      <c r="AA855" s="15">
        <f t="shared" si="1079"/>
        <v>7.419428214342616E-2</v>
      </c>
      <c r="AB855" s="68">
        <f>PRODUCT(W$4:W854)</f>
        <v>3.2349972649036978E-7</v>
      </c>
      <c r="AC855" s="15">
        <f>PRODUCT(Y$4:Y854)</f>
        <v>1.115291072542324E-3</v>
      </c>
      <c r="AD855" s="15">
        <f>PRODUCT(AA$4:AA854)</f>
        <v>7.9821383950870838E-17</v>
      </c>
      <c r="AE855" s="15">
        <f t="shared" si="1068"/>
        <v>3.6079635692459294E-10</v>
      </c>
      <c r="AF855" s="15">
        <f t="shared" si="1069"/>
        <v>3.2313893013344517E-7</v>
      </c>
      <c r="AG855" s="15">
        <f t="shared" si="1070"/>
        <v>3.6407436883316223E-11</v>
      </c>
      <c r="AH855" s="15">
        <f t="shared" si="1071"/>
        <v>4.6844704456804178E-11</v>
      </c>
      <c r="AI855" s="15">
        <f t="shared" si="1080"/>
        <v>0.99999967645342869</v>
      </c>
      <c r="AJ855" s="15">
        <f t="shared" si="1081"/>
        <v>3.4279035669755754E-8</v>
      </c>
      <c r="AK855" s="15">
        <f t="shared" si="1072"/>
        <v>6.0579477707077582E-11</v>
      </c>
      <c r="AL855">
        <f>IF(AL854&gt;0,AL854+1,IF(AND(B855="January",C855&gt;=Personal!$G$28,F855&lt;=100,AL854=0),1,0))</f>
        <v>528</v>
      </c>
      <c r="AM855">
        <f t="shared" si="1082"/>
        <v>1</v>
      </c>
    </row>
    <row r="856" spans="1:39" x14ac:dyDescent="0.2">
      <c r="A856">
        <f t="shared" si="1073"/>
        <v>852</v>
      </c>
      <c r="B856" t="str">
        <f t="shared" si="1093"/>
        <v>January</v>
      </c>
      <c r="C856">
        <f t="shared" si="1065"/>
        <v>2094</v>
      </c>
      <c r="D856">
        <f t="shared" si="1095"/>
        <v>209401</v>
      </c>
      <c r="E856">
        <f t="shared" ref="E856:F856" si="1103">E844+1</f>
        <v>113</v>
      </c>
      <c r="F856">
        <f t="shared" si="1103"/>
        <v>111</v>
      </c>
      <c r="G856" s="11">
        <f>G855*IF($B856="January",(1+IF(C856&gt;Personal!$L$18+1,Calculations!$B$14,Calculations!$B$13)),1)</f>
        <v>8204.9178406997962</v>
      </c>
      <c r="H856" s="11">
        <f>IF(AND(Career!$F$15="Yes",$E856=62,$E855=61),G856,H855*IF($B856="January",(1+IF(C856&gt;Personal!$L$18+1,Calculations!$C$14,Calculations!$C$13)),1))</f>
        <v>4976.5143001879032</v>
      </c>
      <c r="I856" s="11">
        <f>H856*(1-'Retiree Assumptions'!$F$8)</f>
        <v>4379.332584165355</v>
      </c>
      <c r="J856" s="11"/>
      <c r="K856">
        <f>IF(OR(AND(L857=0,L856&gt;0,S856=0,S855&gt;0),AND(L856=0,L855&gt;0,S856&gt;0,S855&gt;0),AND(L845=0,L844&gt;0,S844=0),AND(B856="February",C856&gt;=Personal!$G$28,C856&lt;=Personal!$G$28+5,L855&gt;0),AND(B856="February",MOD(C856-Personal!$G$28,5)=0,L855&gt;0)),K855+1,K855)</f>
        <v>10</v>
      </c>
      <c r="L856">
        <f>IF(AND(C856&gt;=Personal!$G$28,MAX(L$5:L855)&lt;$AO$8,OR(S855&gt;0,S856&gt;0)),L855+1,0)</f>
        <v>0</v>
      </c>
      <c r="M856" t="str">
        <f>IF(AND(C856&gt;=Personal!$G$28,MAX(L$5:L855)&lt;$AO$8,OR(S855&gt;0,S856&gt;0)),L855+1,"")</f>
        <v/>
      </c>
      <c r="N856">
        <f t="shared" si="1075"/>
        <v>2094</v>
      </c>
      <c r="O856">
        <f t="shared" si="1076"/>
        <v>111</v>
      </c>
      <c r="P856" s="11">
        <f t="shared" si="1084"/>
        <v>52551.99100998426</v>
      </c>
      <c r="Q856" s="11">
        <f>$AD856*I856/(Calculations!$C$18^(A856-1+Calculations!$B$1/30))</f>
        <v>2.2242055651311966E-15</v>
      </c>
      <c r="R856" s="11">
        <f>IF(Q856=0,0,SUM(Q856:Q$1071)*I856/Q856)</f>
        <v>4672.908536516923</v>
      </c>
      <c r="S856" s="11">
        <f>IF(S855&gt;0,MAX((S855+I856/2)*(Calculations!$C$18-1)+S855-I856,0),IF(AND(Personal!$G$28=Valuation!C856,Personal!$G$28&gt;Valuation!C855),Personal!$G$26,0))</f>
        <v>0</v>
      </c>
      <c r="T856">
        <f t="shared" si="1067"/>
        <v>2</v>
      </c>
      <c r="U856" s="11"/>
      <c r="V856" s="121">
        <f>VLOOKUP(E856,Rates2,5)*VLOOKUP(E856,Mort_Imp_Retirees,C856-'Mort Imp Cume'!$C$4+2)</f>
        <v>0.10587815361142344</v>
      </c>
      <c r="W856" s="15">
        <f t="shared" si="1077"/>
        <v>0.8941218463885765</v>
      </c>
      <c r="X856" s="121">
        <f>VLOOKUP(F856,Rates2,6)*VLOOKUP(F856,Mort_Imp_Survivors,C856-'Mort Imp Cume'!$C$4+2)</f>
        <v>5.0294972055683625E-2</v>
      </c>
      <c r="Y856" s="15">
        <f t="shared" si="1078"/>
        <v>0.94970502794431633</v>
      </c>
      <c r="Z856" s="121">
        <f>VLOOKUP(F856,Rates2,7)*VLOOKUP(F856,Mort_Imp_Survivors,C856-'Mort Imp Cume'!$C$4+2)</f>
        <v>0.9369935196677579</v>
      </c>
      <c r="AA856" s="15">
        <f t="shared" si="1079"/>
        <v>6.3006480332242099E-2</v>
      </c>
      <c r="AB856" s="68">
        <f>PRODUCT(W$4:W855)</f>
        <v>2.8922069082061405E-7</v>
      </c>
      <c r="AC856" s="15">
        <f>PRODUCT(Y$4:Y855)</f>
        <v>1.0620904635143616E-3</v>
      </c>
      <c r="AD856" s="15">
        <f>PRODUCT(AA$4:AA855)</f>
        <v>5.9222902819296599E-18</v>
      </c>
      <c r="AE856" s="15">
        <f t="shared" si="1068"/>
        <v>3.0717853757160982E-10</v>
      </c>
      <c r="AF856" s="15">
        <f t="shared" si="1069"/>
        <v>2.8891351228304246E-7</v>
      </c>
      <c r="AG856" s="15">
        <f t="shared" si="1070"/>
        <v>3.0887728045195006E-11</v>
      </c>
      <c r="AH856" s="15">
        <f t="shared" si="1071"/>
        <v>3.9883046102709766E-11</v>
      </c>
      <c r="AI856" s="15">
        <f t="shared" si="1080"/>
        <v>0.99999971073942606</v>
      </c>
      <c r="AJ856" s="15">
        <f t="shared" si="1081"/>
        <v>3.062215273030698E-8</v>
      </c>
      <c r="AK856" s="15">
        <f t="shared" si="1072"/>
        <v>5.2819691706119357E-11</v>
      </c>
      <c r="AL856">
        <f>IF(AL855&gt;0,AL855+1,IF(AND(B856="January",C856&gt;=Personal!$G$28,F856&lt;=100,AL855=0),1,0))</f>
        <v>529</v>
      </c>
      <c r="AM856">
        <f t="shared" si="1082"/>
        <v>1</v>
      </c>
    </row>
    <row r="857" spans="1:39" x14ac:dyDescent="0.2">
      <c r="A857">
        <f t="shared" si="1073"/>
        <v>853</v>
      </c>
      <c r="B857" t="str">
        <f t="shared" si="1093"/>
        <v>February</v>
      </c>
      <c r="C857">
        <f t="shared" si="1065"/>
        <v>2094</v>
      </c>
      <c r="D857">
        <f t="shared" si="1095"/>
        <v>209402</v>
      </c>
      <c r="E857">
        <f t="shared" ref="E857:F857" si="1104">E845+1</f>
        <v>113</v>
      </c>
      <c r="F857">
        <f t="shared" si="1104"/>
        <v>111</v>
      </c>
      <c r="G857" s="11">
        <f>G856*IF($B857="January",(1+IF(C857&gt;Personal!$L$18+1,Calculations!$B$14,Calculations!$B$13)),1)</f>
        <v>8204.9178406997962</v>
      </c>
      <c r="H857" s="11">
        <f>IF(AND(Career!$F$15="Yes",$E857=62,$E856=61),G857,H856*IF($B857="January",(1+IF(C857&gt;Personal!$L$18+1,Calculations!$C$14,Calculations!$C$13)),1))</f>
        <v>4976.5143001879032</v>
      </c>
      <c r="I857" s="11">
        <f>H857*(1-'Retiree Assumptions'!$F$8)</f>
        <v>4379.332584165355</v>
      </c>
      <c r="J857" s="11"/>
      <c r="K857">
        <f>IF(OR(AND(L858=0,L857&gt;0,S857=0,S856&gt;0),AND(L857=0,L856&gt;0,S857&gt;0,S856&gt;0),AND(L846=0,L845&gt;0,S845=0),AND(B857="February",C857&gt;=Personal!$G$28,C857&lt;=Personal!$G$28+5,L856&gt;0),AND(B857="February",MOD(C857-Personal!$G$28,5)=0,L856&gt;0)),K856+1,K856)</f>
        <v>10</v>
      </c>
      <c r="L857">
        <f>IF(AND(C857&gt;=Personal!$G$28,MAX(L$5:L856)&lt;$AO$8,OR(S856&gt;0,S857&gt;0)),L856+1,0)</f>
        <v>0</v>
      </c>
      <c r="M857" t="str">
        <f>IF(AND(C857&gt;=Personal!$G$28,MAX(L$5:L856)&lt;$AO$8,OR(S856&gt;0,S857&gt;0)),L856+1,"")</f>
        <v/>
      </c>
      <c r="N857">
        <f t="shared" si="1075"/>
        <v>2094</v>
      </c>
      <c r="O857">
        <f t="shared" si="1076"/>
        <v>111</v>
      </c>
      <c r="P857" s="11">
        <f t="shared" si="1084"/>
        <v>52551.99100998426</v>
      </c>
      <c r="Q857" s="11">
        <f>$AD857*I857/(Calculations!$C$18^(A857-1+Calculations!$B$1/30))</f>
        <v>1.3973594002671314E-16</v>
      </c>
      <c r="R857" s="11">
        <f>IF(Q857=0,0,SUM(Q857:Q$1071)*I857/Q857)</f>
        <v>4672.9085365169221</v>
      </c>
      <c r="S857" s="11">
        <f>IF(S856&gt;0,MAX((S856+I857/2)*(Calculations!$C$18-1)+S856-I857,0),IF(AND(Personal!$G$28=Valuation!C857,Personal!$G$28&gt;Valuation!C856),Personal!$G$26,0))</f>
        <v>0</v>
      </c>
      <c r="T857">
        <f t="shared" si="1067"/>
        <v>2</v>
      </c>
      <c r="U857" s="11"/>
      <c r="V857" s="121">
        <f>VLOOKUP(E857,Rates2,5)*VLOOKUP(E857,Mort_Imp_Retirees,C857-'Mort Imp Cume'!$C$4+2)</f>
        <v>0.10587815361142344</v>
      </c>
      <c r="W857" s="15">
        <f t="shared" si="1077"/>
        <v>0.8941218463885765</v>
      </c>
      <c r="X857" s="121">
        <f>VLOOKUP(F857,Rates2,6)*VLOOKUP(F857,Mort_Imp_Survivors,C857-'Mort Imp Cume'!$C$4+2)</f>
        <v>5.0294972055683625E-2</v>
      </c>
      <c r="Y857" s="15">
        <f t="shared" si="1078"/>
        <v>0.94970502794431633</v>
      </c>
      <c r="Z857" s="121">
        <f>VLOOKUP(F857,Rates2,7)*VLOOKUP(F857,Mort_Imp_Survivors,C857-'Mort Imp Cume'!$C$4+2)</f>
        <v>0.9369935196677579</v>
      </c>
      <c r="AA857" s="15">
        <f t="shared" si="1079"/>
        <v>6.3006480332242099E-2</v>
      </c>
      <c r="AB857" s="68">
        <f>PRODUCT(W$4:W856)</f>
        <v>2.5859853809030704E-7</v>
      </c>
      <c r="AC857" s="15">
        <f>PRODUCT(Y$4:Y856)</f>
        <v>1.0086726533312987E-3</v>
      </c>
      <c r="AD857" s="15">
        <f>PRODUCT(AA$4:AA856)</f>
        <v>3.7314266617022964E-19</v>
      </c>
      <c r="AE857" s="15">
        <f t="shared" si="1068"/>
        <v>2.6084127356314493E-10</v>
      </c>
      <c r="AF857" s="15">
        <f t="shared" si="1069"/>
        <v>2.5833769681674393E-7</v>
      </c>
      <c r="AG857" s="15">
        <f t="shared" si="1070"/>
        <v>2.6228376449974232E-11</v>
      </c>
      <c r="AH857" s="15">
        <f t="shared" si="1071"/>
        <v>3.3400618405055292E-11</v>
      </c>
      <c r="AI857" s="15">
        <f t="shared" si="1080"/>
        <v>0.99999974136806136</v>
      </c>
      <c r="AJ857" s="15">
        <f t="shared" si="1081"/>
        <v>2.7379935739615065E-8</v>
      </c>
      <c r="AK857" s="15">
        <f t="shared" si="1072"/>
        <v>4.4415167563259754E-11</v>
      </c>
      <c r="AL857">
        <f>IF(AL856&gt;0,AL856+1,IF(AND(B857="January",C857&gt;=Personal!$G$28,F857&lt;=100,AL856=0),1,0))</f>
        <v>530</v>
      </c>
      <c r="AM857">
        <f t="shared" si="1082"/>
        <v>1</v>
      </c>
    </row>
    <row r="858" spans="1:39" x14ac:dyDescent="0.2">
      <c r="A858">
        <f t="shared" si="1073"/>
        <v>854</v>
      </c>
      <c r="B858" t="str">
        <f t="shared" si="1093"/>
        <v>March</v>
      </c>
      <c r="C858">
        <f t="shared" si="1065"/>
        <v>2094</v>
      </c>
      <c r="D858">
        <f t="shared" si="1095"/>
        <v>209403</v>
      </c>
      <c r="E858">
        <f t="shared" ref="E858:F858" si="1105">E846+1</f>
        <v>113</v>
      </c>
      <c r="F858">
        <f t="shared" si="1105"/>
        <v>111</v>
      </c>
      <c r="G858" s="11">
        <f>G857*IF($B858="January",(1+IF(C858&gt;Personal!$L$18+1,Calculations!$B$14,Calculations!$B$13)),1)</f>
        <v>8204.9178406997962</v>
      </c>
      <c r="H858" s="11">
        <f>IF(AND(Career!$F$15="Yes",$E858=62,$E857=61),G858,H857*IF($B858="January",(1+IF(C858&gt;Personal!$L$18+1,Calculations!$C$14,Calculations!$C$13)),1))</f>
        <v>4976.5143001879032</v>
      </c>
      <c r="I858" s="11">
        <f>H858*(1-'Retiree Assumptions'!$F$8)</f>
        <v>4379.332584165355</v>
      </c>
      <c r="J858" s="11"/>
      <c r="K858">
        <f>IF(OR(AND(L859=0,L858&gt;0,S858=0,S857&gt;0),AND(L858=0,L857&gt;0,S858&gt;0,S857&gt;0),AND(L847=0,L846&gt;0,S846=0),AND(B858="February",C858&gt;=Personal!$G$28,C858&lt;=Personal!$G$28+5,L857&gt;0),AND(B858="February",MOD(C858-Personal!$G$28,5)=0,L857&gt;0)),K857+1,K857)</f>
        <v>10</v>
      </c>
      <c r="L858">
        <f>IF(AND(C858&gt;=Personal!$G$28,MAX(L$5:L857)&lt;$AO$8,OR(S857&gt;0,S858&gt;0)),L857+1,0)</f>
        <v>0</v>
      </c>
      <c r="M858" t="str">
        <f>IF(AND(C858&gt;=Personal!$G$28,MAX(L$5:L857)&lt;$AO$8,OR(S857&gt;0,S858&gt;0)),L857+1,"")</f>
        <v/>
      </c>
      <c r="N858">
        <f t="shared" si="1075"/>
        <v>2094</v>
      </c>
      <c r="O858">
        <f t="shared" si="1076"/>
        <v>111</v>
      </c>
      <c r="P858" s="11">
        <f t="shared" si="1084"/>
        <v>52551.99100998426</v>
      </c>
      <c r="Q858" s="11">
        <f>$AD858*I858/(Calculations!$C$18^(A858-1+Calculations!$B$1/30))</f>
        <v>8.7789245927893433E-18</v>
      </c>
      <c r="R858" s="11">
        <f>IF(Q858=0,0,SUM(Q858:Q$1071)*I858/Q858)</f>
        <v>4672.9085365169312</v>
      </c>
      <c r="S858" s="11">
        <f>IF(S857&gt;0,MAX((S857+I858/2)*(Calculations!$C$18-1)+S857-I858,0),IF(AND(Personal!$G$28=Valuation!C858,Personal!$G$28&gt;Valuation!C857),Personal!$G$26,0))</f>
        <v>0</v>
      </c>
      <c r="T858">
        <f t="shared" si="1067"/>
        <v>2</v>
      </c>
      <c r="U858" s="11"/>
      <c r="V858" s="121">
        <f>VLOOKUP(E858,Rates2,5)*VLOOKUP(E858,Mort_Imp_Retirees,C858-'Mort Imp Cume'!$C$4+2)</f>
        <v>0.10587815361142344</v>
      </c>
      <c r="W858" s="15">
        <f t="shared" si="1077"/>
        <v>0.8941218463885765</v>
      </c>
      <c r="X858" s="121">
        <f>VLOOKUP(F858,Rates2,6)*VLOOKUP(F858,Mort_Imp_Survivors,C858-'Mort Imp Cume'!$C$4+2)</f>
        <v>5.0294972055683625E-2</v>
      </c>
      <c r="Y858" s="15">
        <f t="shared" si="1078"/>
        <v>0.94970502794431633</v>
      </c>
      <c r="Z858" s="121">
        <f>VLOOKUP(F858,Rates2,7)*VLOOKUP(F858,Mort_Imp_Survivors,C858-'Mort Imp Cume'!$C$4+2)</f>
        <v>0.9369935196677579</v>
      </c>
      <c r="AA858" s="15">
        <f t="shared" si="1079"/>
        <v>6.3006480332242099E-2</v>
      </c>
      <c r="AB858" s="68">
        <f>PRODUCT(W$4:W857)</f>
        <v>2.3121860235069196E-7</v>
      </c>
      <c r="AC858" s="15">
        <f>PRODUCT(Y$4:Y857)</f>
        <v>9.5794149041866881E-4</v>
      </c>
      <c r="AD858" s="15">
        <f>PRODUCT(AA$4:AA857)</f>
        <v>2.3510406057174952E-20</v>
      </c>
      <c r="AE858" s="15">
        <f t="shared" si="1068"/>
        <v>2.2149389254834338E-10</v>
      </c>
      <c r="AF858" s="15">
        <f t="shared" si="1069"/>
        <v>2.3099710845814361E-7</v>
      </c>
      <c r="AG858" s="15">
        <f t="shared" si="1070"/>
        <v>2.2271878663104811E-11</v>
      </c>
      <c r="AH858" s="15">
        <f t="shared" si="1071"/>
        <v>2.8332831856597071E-11</v>
      </c>
      <c r="AI858" s="15">
        <f t="shared" si="1080"/>
        <v>0.99999976875306484</v>
      </c>
      <c r="AJ858" s="15">
        <f t="shared" si="1081"/>
        <v>2.4480998697505197E-8</v>
      </c>
      <c r="AK858" s="15">
        <f t="shared" si="1072"/>
        <v>3.7687708979691188E-11</v>
      </c>
      <c r="AL858">
        <f>IF(AL857&gt;0,AL857+1,IF(AND(B858="January",C858&gt;=Personal!$G$28,F858&lt;=100,AL857=0),1,0))</f>
        <v>531</v>
      </c>
      <c r="AM858">
        <f t="shared" si="1082"/>
        <v>1</v>
      </c>
    </row>
    <row r="859" spans="1:39" x14ac:dyDescent="0.2">
      <c r="A859">
        <f t="shared" si="1073"/>
        <v>855</v>
      </c>
      <c r="B859" t="str">
        <f t="shared" si="1093"/>
        <v>April</v>
      </c>
      <c r="C859">
        <f t="shared" si="1065"/>
        <v>2094</v>
      </c>
      <c r="D859">
        <f t="shared" si="1095"/>
        <v>209404</v>
      </c>
      <c r="E859">
        <f t="shared" ref="E859:F859" si="1106">E847+1</f>
        <v>113</v>
      </c>
      <c r="F859">
        <f t="shared" si="1106"/>
        <v>111</v>
      </c>
      <c r="G859" s="11">
        <f>G858*IF($B859="January",(1+IF(C859&gt;Personal!$L$18+1,Calculations!$B$14,Calculations!$B$13)),1)</f>
        <v>8204.9178406997962</v>
      </c>
      <c r="H859" s="11">
        <f>IF(AND(Career!$F$15="Yes",$E859=62,$E858=61),G859,H858*IF($B859="January",(1+IF(C859&gt;Personal!$L$18+1,Calculations!$C$14,Calculations!$C$13)),1))</f>
        <v>4976.5143001879032</v>
      </c>
      <c r="I859" s="11">
        <f>H859*(1-'Retiree Assumptions'!$F$8)</f>
        <v>4379.332584165355</v>
      </c>
      <c r="J859" s="11"/>
      <c r="K859">
        <f>IF(OR(AND(L860=0,L859&gt;0,S859=0,S858&gt;0),AND(L859=0,L858&gt;0,S859&gt;0,S858&gt;0),AND(L848=0,L847&gt;0,S847=0),AND(B859="February",C859&gt;=Personal!$G$28,C859&lt;=Personal!$G$28+5,L858&gt;0),AND(B859="February",MOD(C859-Personal!$G$28,5)=0,L858&gt;0)),K858+1,K858)</f>
        <v>10</v>
      </c>
      <c r="L859">
        <f>IF(AND(C859&gt;=Personal!$G$28,MAX(L$5:L858)&lt;$AO$8,OR(S858&gt;0,S859&gt;0)),L858+1,0)</f>
        <v>0</v>
      </c>
      <c r="M859" t="str">
        <f>IF(AND(C859&gt;=Personal!$G$28,MAX(L$5:L858)&lt;$AO$8,OR(S858&gt;0,S859&gt;0)),L858+1,"")</f>
        <v/>
      </c>
      <c r="N859">
        <f t="shared" si="1075"/>
        <v>2094</v>
      </c>
      <c r="O859">
        <f t="shared" si="1076"/>
        <v>111</v>
      </c>
      <c r="P859" s="11">
        <f t="shared" si="1084"/>
        <v>52551.99100998426</v>
      </c>
      <c r="Q859" s="11">
        <f>$AD859*I859/(Calculations!$C$18^(A859-1+Calculations!$B$1/30))</f>
        <v>5.5153682718381717E-19</v>
      </c>
      <c r="R859" s="11">
        <f>IF(Q859=0,0,SUM(Q859:Q$1071)*I859/Q859)</f>
        <v>4672.9085365170786</v>
      </c>
      <c r="S859" s="11">
        <f>IF(S858&gt;0,MAX((S858+I859/2)*(Calculations!$C$18-1)+S858-I859,0),IF(AND(Personal!$G$28=Valuation!C859,Personal!$G$28&gt;Valuation!C858),Personal!$G$26,0))</f>
        <v>0</v>
      </c>
      <c r="T859">
        <f t="shared" si="1067"/>
        <v>2</v>
      </c>
      <c r="U859" s="11"/>
      <c r="V859" s="121">
        <f>VLOOKUP(E859,Rates2,5)*VLOOKUP(E859,Mort_Imp_Retirees,C859-'Mort Imp Cume'!$C$4+2)</f>
        <v>0.10587815361142344</v>
      </c>
      <c r="W859" s="15">
        <f t="shared" si="1077"/>
        <v>0.8941218463885765</v>
      </c>
      <c r="X859" s="121">
        <f>VLOOKUP(F859,Rates2,6)*VLOOKUP(F859,Mort_Imp_Survivors,C859-'Mort Imp Cume'!$C$4+2)</f>
        <v>5.0294972055683625E-2</v>
      </c>
      <c r="Y859" s="15">
        <f t="shared" si="1078"/>
        <v>0.94970502794431633</v>
      </c>
      <c r="Z859" s="121">
        <f>VLOOKUP(F859,Rates2,7)*VLOOKUP(F859,Mort_Imp_Survivors,C859-'Mort Imp Cume'!$C$4+2)</f>
        <v>0.9369935196677579</v>
      </c>
      <c r="AA859" s="15">
        <f t="shared" si="1079"/>
        <v>6.3006480332242099E-2</v>
      </c>
      <c r="AB859" s="68">
        <f>PRODUCT(W$4:W858)</f>
        <v>2.0673760365318675E-7</v>
      </c>
      <c r="AC859" s="15">
        <f>PRODUCT(Y$4:Y858)</f>
        <v>9.0976184992708187E-4</v>
      </c>
      <c r="AD859" s="15">
        <f>PRODUCT(AA$4:AA858)</f>
        <v>1.4813079368444191E-21</v>
      </c>
      <c r="AE859" s="15">
        <f t="shared" si="1068"/>
        <v>1.8808198474901501E-10</v>
      </c>
      <c r="AF859" s="15">
        <f t="shared" si="1069"/>
        <v>2.0654952166843773E-7</v>
      </c>
      <c r="AG859" s="15">
        <f t="shared" si="1070"/>
        <v>1.8912210602519035E-11</v>
      </c>
      <c r="AH859" s="15">
        <f t="shared" si="1071"/>
        <v>2.4057030676234216E-11</v>
      </c>
      <c r="AI859" s="15">
        <f t="shared" si="1080"/>
        <v>0.99999979323833932</v>
      </c>
      <c r="AJ859" s="15">
        <f t="shared" si="1081"/>
        <v>2.1888995756849684E-8</v>
      </c>
      <c r="AK859" s="15">
        <f t="shared" si="1072"/>
        <v>3.2000860013209142E-11</v>
      </c>
      <c r="AL859">
        <f>IF(AL858&gt;0,AL858+1,IF(AND(B859="January",C859&gt;=Personal!$G$28,F859&lt;=100,AL858=0),1,0))</f>
        <v>532</v>
      </c>
      <c r="AM859">
        <f t="shared" si="1082"/>
        <v>1</v>
      </c>
    </row>
    <row r="860" spans="1:39" x14ac:dyDescent="0.2">
      <c r="A860">
        <f t="shared" si="1073"/>
        <v>856</v>
      </c>
      <c r="B860" t="str">
        <f t="shared" si="1093"/>
        <v>May</v>
      </c>
      <c r="C860">
        <f t="shared" si="1065"/>
        <v>2094</v>
      </c>
      <c r="D860">
        <f t="shared" si="1095"/>
        <v>209405</v>
      </c>
      <c r="E860">
        <f t="shared" ref="E860:F860" si="1107">E848+1</f>
        <v>113</v>
      </c>
      <c r="F860">
        <f t="shared" si="1107"/>
        <v>111</v>
      </c>
      <c r="G860" s="11">
        <f>G859*IF($B860="January",(1+IF(C860&gt;Personal!$L$18+1,Calculations!$B$14,Calculations!$B$13)),1)</f>
        <v>8204.9178406997962</v>
      </c>
      <c r="H860" s="11">
        <f>IF(AND(Career!$F$15="Yes",$E860=62,$E859=61),G860,H859*IF($B860="January",(1+IF(C860&gt;Personal!$L$18+1,Calculations!$C$14,Calculations!$C$13)),1))</f>
        <v>4976.5143001879032</v>
      </c>
      <c r="I860" s="11">
        <f>H860*(1-'Retiree Assumptions'!$F$8)</f>
        <v>4379.332584165355</v>
      </c>
      <c r="J860" s="11"/>
      <c r="K860">
        <f>IF(OR(AND(L861=0,L860&gt;0,S860=0,S859&gt;0),AND(L860=0,L859&gt;0,S860&gt;0,S859&gt;0),AND(L849=0,L848&gt;0,S848=0),AND(B860="February",C860&gt;=Personal!$G$28,C860&lt;=Personal!$G$28+5,L859&gt;0),AND(B860="February",MOD(C860-Personal!$G$28,5)=0,L859&gt;0)),K859+1,K859)</f>
        <v>10</v>
      </c>
      <c r="L860">
        <f>IF(AND(C860&gt;=Personal!$G$28,MAX(L$5:L859)&lt;$AO$8,OR(S859&gt;0,S860&gt;0)),L859+1,0)</f>
        <v>0</v>
      </c>
      <c r="M860" t="str">
        <f>IF(AND(C860&gt;=Personal!$G$28,MAX(L$5:L859)&lt;$AO$8,OR(S859&gt;0,S860&gt;0)),L859+1,"")</f>
        <v/>
      </c>
      <c r="N860">
        <f t="shared" si="1075"/>
        <v>2094</v>
      </c>
      <c r="O860">
        <f t="shared" si="1076"/>
        <v>111</v>
      </c>
      <c r="P860" s="11">
        <f t="shared" si="1084"/>
        <v>52551.99100998426</v>
      </c>
      <c r="Q860" s="11">
        <f>$AD860*I860/(Calculations!$C$18^(A860-1+Calculations!$B$1/30))</f>
        <v>3.4650357059661218E-20</v>
      </c>
      <c r="R860" s="11">
        <f>IF(Q860=0,0,SUM(Q860:Q$1071)*I860/Q860)</f>
        <v>4672.9085365194387</v>
      </c>
      <c r="S860" s="11">
        <f>IF(S859&gt;0,MAX((S859+I860/2)*(Calculations!$C$18-1)+S859-I860,0),IF(AND(Personal!$G$28=Valuation!C860,Personal!$G$28&gt;Valuation!C859),Personal!$G$26,0))</f>
        <v>0</v>
      </c>
      <c r="T860">
        <f t="shared" si="1067"/>
        <v>2</v>
      </c>
      <c r="U860" s="11"/>
      <c r="V860" s="121">
        <f>VLOOKUP(E860,Rates2,5)*VLOOKUP(E860,Mort_Imp_Retirees,C860-'Mort Imp Cume'!$C$4+2)</f>
        <v>0.10587815361142344</v>
      </c>
      <c r="W860" s="15">
        <f t="shared" si="1077"/>
        <v>0.8941218463885765</v>
      </c>
      <c r="X860" s="121">
        <f>VLOOKUP(F860,Rates2,6)*VLOOKUP(F860,Mort_Imp_Survivors,C860-'Mort Imp Cume'!$C$4+2)</f>
        <v>5.0294972055683625E-2</v>
      </c>
      <c r="Y860" s="15">
        <f t="shared" si="1078"/>
        <v>0.94970502794431633</v>
      </c>
      <c r="Z860" s="121">
        <f>VLOOKUP(F860,Rates2,7)*VLOOKUP(F860,Mort_Imp_Survivors,C860-'Mort Imp Cume'!$C$4+2)</f>
        <v>0.9369935196677579</v>
      </c>
      <c r="AA860" s="15">
        <f t="shared" si="1079"/>
        <v>6.3006480332242099E-2</v>
      </c>
      <c r="AB860" s="68">
        <f>PRODUCT(W$4:W859)</f>
        <v>1.8484860789633706E-7</v>
      </c>
      <c r="AC860" s="15">
        <f>PRODUCT(Y$4:Y859)</f>
        <v>8.6400540310767218E-4</v>
      </c>
      <c r="AD860" s="15">
        <f>PRODUCT(AA$4:AA859)</f>
        <v>9.3331999388782021E-23</v>
      </c>
      <c r="AE860" s="15">
        <f t="shared" si="1068"/>
        <v>1.5971019597936675E-10</v>
      </c>
      <c r="AF860" s="15">
        <f t="shared" si="1069"/>
        <v>1.846888977003577E-7</v>
      </c>
      <c r="AG860" s="15">
        <f t="shared" si="1070"/>
        <v>1.6059341705490969E-11</v>
      </c>
      <c r="AH860" s="15">
        <f t="shared" si="1071"/>
        <v>2.0427959432673333E-11</v>
      </c>
      <c r="AI860" s="15">
        <f t="shared" si="1080"/>
        <v>0.99999981513096403</v>
      </c>
      <c r="AJ860" s="15">
        <f t="shared" si="1081"/>
        <v>1.9571429301706156E-8</v>
      </c>
      <c r="AK860" s="15">
        <f t="shared" si="1072"/>
        <v>2.7173485452240767E-11</v>
      </c>
      <c r="AL860">
        <f>IF(AL859&gt;0,AL859+1,IF(AND(B860="January",C860&gt;=Personal!$G$28,F860&lt;=100,AL859=0),1,0))</f>
        <v>533</v>
      </c>
      <c r="AM860">
        <f t="shared" si="1082"/>
        <v>1</v>
      </c>
    </row>
    <row r="861" spans="1:39" x14ac:dyDescent="0.2">
      <c r="A861">
        <f t="shared" si="1073"/>
        <v>857</v>
      </c>
      <c r="B861" t="str">
        <f t="shared" si="1093"/>
        <v>June</v>
      </c>
      <c r="C861">
        <f t="shared" si="1065"/>
        <v>2094</v>
      </c>
      <c r="D861">
        <f t="shared" si="1095"/>
        <v>209406</v>
      </c>
      <c r="E861">
        <f t="shared" ref="E861:F861" si="1108">E849+1</f>
        <v>113</v>
      </c>
      <c r="F861">
        <f t="shared" si="1108"/>
        <v>111</v>
      </c>
      <c r="G861" s="11">
        <f>G860*IF($B861="January",(1+IF(C861&gt;Personal!$L$18+1,Calculations!$B$14,Calculations!$B$13)),1)</f>
        <v>8204.9178406997962</v>
      </c>
      <c r="H861" s="11">
        <f>IF(AND(Career!$F$15="Yes",$E861=62,$E860=61),G861,H860*IF($B861="January",(1+IF(C861&gt;Personal!$L$18+1,Calculations!$C$14,Calculations!$C$13)),1))</f>
        <v>4976.5143001879032</v>
      </c>
      <c r="I861" s="11">
        <f>H861*(1-'Retiree Assumptions'!$F$8)</f>
        <v>4379.332584165355</v>
      </c>
      <c r="J861" s="11"/>
      <c r="K861">
        <f>IF(OR(AND(L862=0,L861&gt;0,S861=0,S860&gt;0),AND(L861=0,L860&gt;0,S861&gt;0,S860&gt;0),AND(L850=0,L849&gt;0,S849=0),AND(B861="February",C861&gt;=Personal!$G$28,C861&lt;=Personal!$G$28+5,L860&gt;0),AND(B861="February",MOD(C861-Personal!$G$28,5)=0,L860&gt;0)),K860+1,K860)</f>
        <v>10</v>
      </c>
      <c r="L861">
        <f>IF(AND(C861&gt;=Personal!$G$28,MAX(L$5:L860)&lt;$AO$8,OR(S860&gt;0,S861&gt;0)),L860+1,0)</f>
        <v>0</v>
      </c>
      <c r="M861" t="str">
        <f>IF(AND(C861&gt;=Personal!$G$28,MAX(L$5:L860)&lt;$AO$8,OR(S860&gt;0,S861&gt;0)),L860+1,"")</f>
        <v/>
      </c>
      <c r="N861">
        <f t="shared" si="1075"/>
        <v>2094</v>
      </c>
      <c r="O861">
        <f t="shared" si="1076"/>
        <v>111</v>
      </c>
      <c r="P861" s="11">
        <f t="shared" si="1084"/>
        <v>52551.99100998426</v>
      </c>
      <c r="Q861" s="11">
        <f>$AD861*I861/(Calculations!$C$18^(A861-1+Calculations!$B$1/30))</f>
        <v>2.1769121936835972E-21</v>
      </c>
      <c r="R861" s="11">
        <f>IF(Q861=0,0,SUM(Q861:Q$1071)*I861/Q861)</f>
        <v>4672.9085365569945</v>
      </c>
      <c r="S861" s="11">
        <f>IF(S860&gt;0,MAX((S860+I861/2)*(Calculations!$C$18-1)+S860-I861,0),IF(AND(Personal!$G$28=Valuation!C861,Personal!$G$28&gt;Valuation!C860),Personal!$G$26,0))</f>
        <v>0</v>
      </c>
      <c r="T861">
        <f t="shared" si="1067"/>
        <v>2</v>
      </c>
      <c r="U861" s="11"/>
      <c r="V861" s="121">
        <f>VLOOKUP(E861,Rates2,5)*VLOOKUP(E861,Mort_Imp_Retirees,C861-'Mort Imp Cume'!$C$4+2)</f>
        <v>0.10587815361142344</v>
      </c>
      <c r="W861" s="15">
        <f t="shared" si="1077"/>
        <v>0.8941218463885765</v>
      </c>
      <c r="X861" s="121">
        <f>VLOOKUP(F861,Rates2,6)*VLOOKUP(F861,Mort_Imp_Survivors,C861-'Mort Imp Cume'!$C$4+2)</f>
        <v>5.0294972055683625E-2</v>
      </c>
      <c r="Y861" s="15">
        <f t="shared" si="1078"/>
        <v>0.94970502794431633</v>
      </c>
      <c r="Z861" s="121">
        <f>VLOOKUP(F861,Rates2,7)*VLOOKUP(F861,Mort_Imp_Survivors,C861-'Mort Imp Cume'!$C$4+2)</f>
        <v>0.9369935196677579</v>
      </c>
      <c r="AA861" s="15">
        <f t="shared" si="1079"/>
        <v>6.3006480332242099E-2</v>
      </c>
      <c r="AB861" s="68">
        <f>PRODUCT(W$4:W860)</f>
        <v>1.6527717859463088E-7</v>
      </c>
      <c r="AC861" s="15">
        <f>PRODUCT(Y$4:Y860)</f>
        <v>8.2055027550241208E-4</v>
      </c>
      <c r="AD861" s="15">
        <f>PRODUCT(AA$4:AA860)</f>
        <v>5.880520783858126E-24</v>
      </c>
      <c r="AE861" s="15">
        <f t="shared" si="1068"/>
        <v>1.3561823443008573E-10</v>
      </c>
      <c r="AF861" s="15">
        <f t="shared" si="1069"/>
        <v>1.6514156036020079E-7</v>
      </c>
      <c r="AG861" s="15">
        <f t="shared" si="1070"/>
        <v>1.3636822338440427E-11</v>
      </c>
      <c r="AH861" s="15">
        <f t="shared" si="1071"/>
        <v>1.734643552971354E-11</v>
      </c>
      <c r="AI861" s="15">
        <f t="shared" si="1080"/>
        <v>0.99999983470547504</v>
      </c>
      <c r="AJ861" s="15">
        <f t="shared" si="1081"/>
        <v>1.7499242503704995E-8</v>
      </c>
      <c r="AK861" s="15">
        <f t="shared" si="1072"/>
        <v>2.307441299157845E-11</v>
      </c>
      <c r="AL861">
        <f>IF(AL860&gt;0,AL860+1,IF(AND(B861="January",C861&gt;=Personal!$G$28,F861&lt;=100,AL860=0),1,0))</f>
        <v>534</v>
      </c>
      <c r="AM861">
        <f t="shared" si="1082"/>
        <v>1</v>
      </c>
    </row>
    <row r="862" spans="1:39" x14ac:dyDescent="0.2">
      <c r="A862">
        <f t="shared" si="1073"/>
        <v>858</v>
      </c>
      <c r="B862" t="str">
        <f t="shared" si="1093"/>
        <v>July</v>
      </c>
      <c r="C862">
        <f t="shared" si="1065"/>
        <v>2094</v>
      </c>
      <c r="D862">
        <f t="shared" si="1095"/>
        <v>209407</v>
      </c>
      <c r="E862">
        <f t="shared" ref="E862:F862" si="1109">E850+1</f>
        <v>113</v>
      </c>
      <c r="F862">
        <f t="shared" si="1109"/>
        <v>111</v>
      </c>
      <c r="G862" s="11">
        <f>G861*IF($B862="January",(1+IF(C862&gt;Personal!$L$18+1,Calculations!$B$14,Calculations!$B$13)),1)</f>
        <v>8204.9178406997962</v>
      </c>
      <c r="H862" s="11">
        <f>IF(AND(Career!$F$15="Yes",$E862=62,$E861=61),G862,H861*IF($B862="January",(1+IF(C862&gt;Personal!$L$18+1,Calculations!$C$14,Calculations!$C$13)),1))</f>
        <v>4976.5143001879032</v>
      </c>
      <c r="I862" s="11">
        <f>H862*(1-'Retiree Assumptions'!$F$8)</f>
        <v>4379.332584165355</v>
      </c>
      <c r="J862" s="11"/>
      <c r="K862">
        <f>IF(OR(AND(L863=0,L862&gt;0,S862=0,S861&gt;0),AND(L862=0,L861&gt;0,S862&gt;0,S861&gt;0),AND(L851=0,L850&gt;0,S850=0),AND(B862="February",C862&gt;=Personal!$G$28,C862&lt;=Personal!$G$28+5,L861&gt;0),AND(B862="February",MOD(C862-Personal!$G$28,5)=0,L861&gt;0)),K861+1,K861)</f>
        <v>10</v>
      </c>
      <c r="L862">
        <f>IF(AND(C862&gt;=Personal!$G$28,MAX(L$5:L861)&lt;$AO$8,OR(S861&gt;0,S862&gt;0)),L861+1,0)</f>
        <v>0</v>
      </c>
      <c r="M862" t="str">
        <f>IF(AND(C862&gt;=Personal!$G$28,MAX(L$5:L861)&lt;$AO$8,OR(S861&gt;0,S862&gt;0)),L861+1,"")</f>
        <v/>
      </c>
      <c r="N862">
        <f t="shared" si="1075"/>
        <v>2094</v>
      </c>
      <c r="O862">
        <f t="shared" si="1076"/>
        <v>111</v>
      </c>
      <c r="P862" s="11">
        <f t="shared" si="1084"/>
        <v>52551.99100998426</v>
      </c>
      <c r="Q862" s="11">
        <f>$AD862*I862/(Calculations!$C$18^(A862-1+Calculations!$B$1/30))</f>
        <v>1.3676472917288496E-22</v>
      </c>
      <c r="R862" s="11">
        <f>IF(Q862=0,0,SUM(Q862:Q$1071)*I862/Q862)</f>
        <v>4672.9085371547772</v>
      </c>
      <c r="S862" s="11">
        <f>IF(S861&gt;0,MAX((S861+I862/2)*(Calculations!$C$18-1)+S861-I862,0),IF(AND(Personal!$G$28=Valuation!C862,Personal!$G$28&gt;Valuation!C861),Personal!$G$26,0))</f>
        <v>0</v>
      </c>
      <c r="T862">
        <f t="shared" si="1067"/>
        <v>2</v>
      </c>
      <c r="U862" s="11"/>
      <c r="V862" s="121">
        <f>VLOOKUP(E862,Rates2,5)*VLOOKUP(E862,Mort_Imp_Retirees,C862-'Mort Imp Cume'!$C$4+2)</f>
        <v>0.10587815361142344</v>
      </c>
      <c r="W862" s="15">
        <f t="shared" si="1077"/>
        <v>0.8941218463885765</v>
      </c>
      <c r="X862" s="121">
        <f>VLOOKUP(F862,Rates2,6)*VLOOKUP(F862,Mort_Imp_Survivors,C862-'Mort Imp Cume'!$C$4+2)</f>
        <v>5.0294972055683625E-2</v>
      </c>
      <c r="Y862" s="15">
        <f t="shared" si="1078"/>
        <v>0.94970502794431633</v>
      </c>
      <c r="Z862" s="121">
        <f>VLOOKUP(F862,Rates2,7)*VLOOKUP(F862,Mort_Imp_Survivors,C862-'Mort Imp Cume'!$C$4+2)</f>
        <v>0.9369935196677579</v>
      </c>
      <c r="AA862" s="15">
        <f t="shared" si="1079"/>
        <v>6.3006480332242099E-2</v>
      </c>
      <c r="AB862" s="68">
        <f>PRODUCT(W$4:W861)</f>
        <v>1.4777793609092588E-7</v>
      </c>
      <c r="AC862" s="15">
        <f>PRODUCT(Y$4:Y861)</f>
        <v>7.7928072232573474E-4</v>
      </c>
      <c r="AD862" s="15">
        <f>PRODUCT(AA$4:AA861)</f>
        <v>3.7051091711149788E-25</v>
      </c>
      <c r="AE862" s="15">
        <f t="shared" si="1068"/>
        <v>1.1516049678074299E-10</v>
      </c>
      <c r="AF862" s="15">
        <f t="shared" si="1069"/>
        <v>1.4766277559414514E-7</v>
      </c>
      <c r="AG862" s="15">
        <f t="shared" si="1070"/>
        <v>1.1579735141111289E-11</v>
      </c>
      <c r="AH862" s="15">
        <f t="shared" si="1071"/>
        <v>1.4729760187477831E-11</v>
      </c>
      <c r="AI862" s="15">
        <f t="shared" si="1080"/>
        <v>0.99999985220733412</v>
      </c>
      <c r="AJ862" s="15">
        <f t="shared" si="1081"/>
        <v>1.5646455017814168E-8</v>
      </c>
      <c r="AK862" s="15">
        <f t="shared" si="1072"/>
        <v>1.9593683809432978E-11</v>
      </c>
      <c r="AL862">
        <f>IF(AL861&gt;0,AL861+1,IF(AND(B862="January",C862&gt;=Personal!$G$28,F862&lt;=100,AL861=0),1,0))</f>
        <v>535</v>
      </c>
      <c r="AM862">
        <f t="shared" si="1082"/>
        <v>1</v>
      </c>
    </row>
    <row r="863" spans="1:39" x14ac:dyDescent="0.2">
      <c r="A863">
        <f t="shared" si="1073"/>
        <v>859</v>
      </c>
      <c r="B863" t="str">
        <f t="shared" si="1093"/>
        <v>August</v>
      </c>
      <c r="C863">
        <f t="shared" si="1065"/>
        <v>2094</v>
      </c>
      <c r="D863">
        <f t="shared" si="1095"/>
        <v>209408</v>
      </c>
      <c r="E863">
        <f t="shared" ref="E863:F863" si="1110">E851+1</f>
        <v>113</v>
      </c>
      <c r="F863">
        <f t="shared" si="1110"/>
        <v>111</v>
      </c>
      <c r="G863" s="11">
        <f>G862*IF($B863="January",(1+IF(C863&gt;Personal!$L$18+1,Calculations!$B$14,Calculations!$B$13)),1)</f>
        <v>8204.9178406997962</v>
      </c>
      <c r="H863" s="11">
        <f>IF(AND(Career!$F$15="Yes",$E863=62,$E862=61),G863,H862*IF($B863="January",(1+IF(C863&gt;Personal!$L$18+1,Calculations!$C$14,Calculations!$C$13)),1))</f>
        <v>4976.5143001879032</v>
      </c>
      <c r="I863" s="11">
        <f>H863*(1-'Retiree Assumptions'!$F$8)</f>
        <v>4379.332584165355</v>
      </c>
      <c r="J863" s="11"/>
      <c r="K863">
        <f>IF(OR(AND(L864=0,L863&gt;0,S863=0,S862&gt;0),AND(L863=0,L862&gt;0,S863&gt;0,S862&gt;0),AND(L852=0,L851&gt;0,S851=0),AND(B863="February",C863&gt;=Personal!$G$28,C863&lt;=Personal!$G$28+5,L862&gt;0),AND(B863="February",MOD(C863-Personal!$G$28,5)=0,L862&gt;0)),K862+1,K862)</f>
        <v>10</v>
      </c>
      <c r="L863">
        <f>IF(AND(C863&gt;=Personal!$G$28,MAX(L$5:L862)&lt;$AO$8,OR(S862&gt;0,S863&gt;0)),L862+1,0)</f>
        <v>0</v>
      </c>
      <c r="M863" t="str">
        <f>IF(AND(C863&gt;=Personal!$G$28,MAX(L$5:L862)&lt;$AO$8,OR(S862&gt;0,S863&gt;0)),L862+1,"")</f>
        <v/>
      </c>
      <c r="N863">
        <f t="shared" si="1075"/>
        <v>2094</v>
      </c>
      <c r="O863">
        <f t="shared" si="1076"/>
        <v>111</v>
      </c>
      <c r="P863" s="11">
        <f t="shared" si="1084"/>
        <v>52551.99100998426</v>
      </c>
      <c r="Q863" s="11">
        <f>$AD863*I863/(Calculations!$C$18^(A863-1+Calculations!$B$1/30))</f>
        <v>8.5922579697999503E-24</v>
      </c>
      <c r="R863" s="11">
        <f>IF(Q863=0,0,SUM(Q863:Q$1071)*I863/Q863)</f>
        <v>4672.9085466698116</v>
      </c>
      <c r="S863" s="11">
        <f>IF(S862&gt;0,MAX((S862+I863/2)*(Calculations!$C$18-1)+S862-I863,0),IF(AND(Personal!$G$28=Valuation!C863,Personal!$G$28&gt;Valuation!C862),Personal!$G$26,0))</f>
        <v>0</v>
      </c>
      <c r="T863">
        <f t="shared" si="1067"/>
        <v>2</v>
      </c>
      <c r="U863" s="11"/>
      <c r="V863" s="121">
        <f>VLOOKUP(E863,Rates2,5)*VLOOKUP(E863,Mort_Imp_Retirees,C863-'Mort Imp Cume'!$C$4+2)</f>
        <v>0.10587815361142344</v>
      </c>
      <c r="W863" s="15">
        <f t="shared" si="1077"/>
        <v>0.8941218463885765</v>
      </c>
      <c r="X863" s="121">
        <f>VLOOKUP(F863,Rates2,6)*VLOOKUP(F863,Mort_Imp_Survivors,C863-'Mort Imp Cume'!$C$4+2)</f>
        <v>5.0294972055683625E-2</v>
      </c>
      <c r="Y863" s="15">
        <f t="shared" si="1078"/>
        <v>0.94970502794431633</v>
      </c>
      <c r="Z863" s="121">
        <f>VLOOKUP(F863,Rates2,7)*VLOOKUP(F863,Mort_Imp_Survivors,C863-'Mort Imp Cume'!$C$4+2)</f>
        <v>0.9369935196677579</v>
      </c>
      <c r="AA863" s="15">
        <f t="shared" si="1079"/>
        <v>6.3006480332242099E-2</v>
      </c>
      <c r="AB863" s="68">
        <f>PRODUCT(W$4:W862)</f>
        <v>1.3213148107311171E-7</v>
      </c>
      <c r="AC863" s="15">
        <f>PRODUCT(Y$4:Y862)</f>
        <v>7.4008682017282889E-4</v>
      </c>
      <c r="AD863" s="15">
        <f>PRODUCT(AA$4:AA862)</f>
        <v>2.3344588811866575E-26</v>
      </c>
      <c r="AE863" s="15">
        <f t="shared" si="1068"/>
        <v>9.7788767672125566E-11</v>
      </c>
      <c r="AF863" s="15">
        <f t="shared" si="1069"/>
        <v>1.3203369230543958E-7</v>
      </c>
      <c r="AG863" s="15">
        <f t="shared" si="1070"/>
        <v>9.8329554063562658E-12</v>
      </c>
      <c r="AH863" s="15">
        <f t="shared" si="1071"/>
        <v>1.2507805486662254E-11</v>
      </c>
      <c r="AI863" s="15">
        <f t="shared" si="1080"/>
        <v>0.99999986785601114</v>
      </c>
      <c r="AJ863" s="15">
        <f t="shared" si="1081"/>
        <v>1.3989837249963811E-8</v>
      </c>
      <c r="AK863" s="15">
        <f t="shared" si="1072"/>
        <v>1.6638016023696652E-11</v>
      </c>
      <c r="AL863">
        <f>IF(AL862&gt;0,AL862+1,IF(AND(B863="January",C863&gt;=Personal!$G$28,F863&lt;=100,AL862=0),1,0))</f>
        <v>536</v>
      </c>
      <c r="AM863">
        <f t="shared" si="1082"/>
        <v>1</v>
      </c>
    </row>
    <row r="864" spans="1:39" x14ac:dyDescent="0.2">
      <c r="A864">
        <f t="shared" si="1073"/>
        <v>860</v>
      </c>
      <c r="B864" t="str">
        <f t="shared" si="1093"/>
        <v>September</v>
      </c>
      <c r="C864">
        <f t="shared" si="1065"/>
        <v>2094</v>
      </c>
      <c r="D864">
        <f t="shared" si="1095"/>
        <v>209409</v>
      </c>
      <c r="E864">
        <f t="shared" ref="E864:F864" si="1111">E852+1</f>
        <v>113</v>
      </c>
      <c r="F864">
        <f t="shared" si="1111"/>
        <v>111</v>
      </c>
      <c r="G864" s="11">
        <f>G863*IF($B864="January",(1+IF(C864&gt;Personal!$L$18+1,Calculations!$B$14,Calculations!$B$13)),1)</f>
        <v>8204.9178406997962</v>
      </c>
      <c r="H864" s="11">
        <f>IF(AND(Career!$F$15="Yes",$E864=62,$E863=61),G864,H863*IF($B864="January",(1+IF(C864&gt;Personal!$L$18+1,Calculations!$C$14,Calculations!$C$13)),1))</f>
        <v>4976.5143001879032</v>
      </c>
      <c r="I864" s="11">
        <f>H864*(1-'Retiree Assumptions'!$F$8)</f>
        <v>4379.332584165355</v>
      </c>
      <c r="J864" s="11"/>
      <c r="K864">
        <f>IF(OR(AND(L865=0,L864&gt;0,S864=0,S863&gt;0),AND(L864=0,L863&gt;0,S864&gt;0,S863&gt;0),AND(L853=0,L852&gt;0,S852=0),AND(B864="February",C864&gt;=Personal!$G$28,C864&lt;=Personal!$G$28+5,L863&gt;0),AND(B864="February",MOD(C864-Personal!$G$28,5)=0,L863&gt;0)),K863+1,K863)</f>
        <v>10</v>
      </c>
      <c r="L864">
        <f>IF(AND(C864&gt;=Personal!$G$28,MAX(L$5:L863)&lt;$AO$8,OR(S863&gt;0,S864&gt;0)),L863+1,0)</f>
        <v>0</v>
      </c>
      <c r="M864" t="str">
        <f>IF(AND(C864&gt;=Personal!$G$28,MAX(L$5:L863)&lt;$AO$8,OR(S863&gt;0,S864&gt;0)),L863+1,"")</f>
        <v/>
      </c>
      <c r="N864">
        <f t="shared" si="1075"/>
        <v>2094</v>
      </c>
      <c r="O864">
        <f t="shared" si="1076"/>
        <v>111</v>
      </c>
      <c r="P864" s="11">
        <f t="shared" si="1084"/>
        <v>52551.99100998426</v>
      </c>
      <c r="Q864" s="11">
        <f>$AD864*I864/(Calculations!$C$18^(A864-1+Calculations!$B$1/30))</f>
        <v>5.3980947767801894E-25</v>
      </c>
      <c r="R864" s="11">
        <f>IF(Q864=0,0,SUM(Q864:Q$1071)*I864/Q864)</f>
        <v>4672.9086981225428</v>
      </c>
      <c r="S864" s="11">
        <f>IF(S863&gt;0,MAX((S863+I864/2)*(Calculations!$C$18-1)+S863-I864,0),IF(AND(Personal!$G$28=Valuation!C864,Personal!$G$28&gt;Valuation!C863),Personal!$G$26,0))</f>
        <v>0</v>
      </c>
      <c r="T864">
        <f t="shared" si="1067"/>
        <v>2</v>
      </c>
      <c r="U864" s="11"/>
      <c r="V864" s="121">
        <f>VLOOKUP(E864,Rates2,5)*VLOOKUP(E864,Mort_Imp_Retirees,C864-'Mort Imp Cume'!$C$4+2)</f>
        <v>0.10587815361142344</v>
      </c>
      <c r="W864" s="15">
        <f t="shared" si="1077"/>
        <v>0.8941218463885765</v>
      </c>
      <c r="X864" s="121">
        <f>VLOOKUP(F864,Rates2,6)*VLOOKUP(F864,Mort_Imp_Survivors,C864-'Mort Imp Cume'!$C$4+2)</f>
        <v>5.0294972055683625E-2</v>
      </c>
      <c r="Y864" s="15">
        <f t="shared" si="1078"/>
        <v>0.94970502794431633</v>
      </c>
      <c r="Z864" s="121">
        <f>VLOOKUP(F864,Rates2,7)*VLOOKUP(F864,Mort_Imp_Survivors,C864-'Mort Imp Cume'!$C$4+2)</f>
        <v>0.9369935196677579</v>
      </c>
      <c r="AA864" s="15">
        <f t="shared" si="1079"/>
        <v>6.3006480332242099E-2</v>
      </c>
      <c r="AB864" s="68">
        <f>PRODUCT(W$4:W863)</f>
        <v>1.1814164382314789E-7</v>
      </c>
      <c r="AC864" s="15">
        <f>PRODUCT(Y$4:Y863)</f>
        <v>7.0286417423345664E-4</v>
      </c>
      <c r="AD864" s="15">
        <f>PRODUCT(AA$4:AA863)</f>
        <v>1.4708603758391504E-27</v>
      </c>
      <c r="AE864" s="15">
        <f t="shared" si="1068"/>
        <v>8.3037528928339993E-11</v>
      </c>
      <c r="AF864" s="15">
        <f t="shared" si="1069"/>
        <v>1.1805860629421955E-7</v>
      </c>
      <c r="AG864" s="15">
        <f t="shared" si="1070"/>
        <v>8.3496738781291343E-12</v>
      </c>
      <c r="AH864" s="15">
        <f t="shared" si="1071"/>
        <v>1.0621028206751161E-11</v>
      </c>
      <c r="AI864" s="15">
        <f t="shared" si="1080"/>
        <v>0.99999988184773503</v>
      </c>
      <c r="AJ864" s="15">
        <f t="shared" si="1081"/>
        <v>1.2508619112613327E-8</v>
      </c>
      <c r="AK864" s="15">
        <f t="shared" si="1072"/>
        <v>1.4128204798958185E-11</v>
      </c>
      <c r="AL864">
        <f>IF(AL863&gt;0,AL863+1,IF(AND(B864="January",C864&gt;=Personal!$G$28,F864&lt;=100,AL863=0),1,0))</f>
        <v>537</v>
      </c>
      <c r="AM864">
        <f t="shared" si="1082"/>
        <v>1</v>
      </c>
    </row>
    <row r="865" spans="1:39" x14ac:dyDescent="0.2">
      <c r="A865">
        <f t="shared" si="1073"/>
        <v>861</v>
      </c>
      <c r="B865" t="str">
        <f t="shared" si="1093"/>
        <v>October</v>
      </c>
      <c r="C865">
        <f t="shared" si="1065"/>
        <v>2094</v>
      </c>
      <c r="D865">
        <f t="shared" si="1095"/>
        <v>209410</v>
      </c>
      <c r="E865">
        <f t="shared" ref="E865:F865" si="1112">E853+1</f>
        <v>113</v>
      </c>
      <c r="F865">
        <f t="shared" si="1112"/>
        <v>111</v>
      </c>
      <c r="G865" s="11">
        <f>G864*IF($B865="January",(1+IF(C865&gt;Personal!$L$18+1,Calculations!$B$14,Calculations!$B$13)),1)</f>
        <v>8204.9178406997962</v>
      </c>
      <c r="H865" s="11">
        <f>IF(AND(Career!$F$15="Yes",$E865=62,$E864=61),G865,H864*IF($B865="January",(1+IF(C865&gt;Personal!$L$18+1,Calculations!$C$14,Calculations!$C$13)),1))</f>
        <v>4976.5143001879032</v>
      </c>
      <c r="I865" s="11">
        <f>H865*(1-'Retiree Assumptions'!$F$8)</f>
        <v>4379.332584165355</v>
      </c>
      <c r="J865" s="11"/>
      <c r="K865">
        <f>IF(OR(AND(L866=0,L865&gt;0,S865=0,S864&gt;0),AND(L865=0,L864&gt;0,S865&gt;0,S864&gt;0),AND(L854=0,L853&gt;0,S853=0),AND(B865="February",C865&gt;=Personal!$G$28,C865&lt;=Personal!$G$28+5,L864&gt;0),AND(B865="February",MOD(C865-Personal!$G$28,5)=0,L864&gt;0)),K864+1,K864)</f>
        <v>10</v>
      </c>
      <c r="L865">
        <f>IF(AND(C865&gt;=Personal!$G$28,MAX(L$5:L864)&lt;$AO$8,OR(S864&gt;0,S865&gt;0)),L864+1,0)</f>
        <v>0</v>
      </c>
      <c r="M865" t="str">
        <f>IF(AND(C865&gt;=Personal!$G$28,MAX(L$5:L864)&lt;$AO$8,OR(S864&gt;0,S865&gt;0)),L864+1,"")</f>
        <v/>
      </c>
      <c r="N865">
        <f t="shared" si="1075"/>
        <v>2094</v>
      </c>
      <c r="O865">
        <f t="shared" si="1076"/>
        <v>111</v>
      </c>
      <c r="P865" s="11">
        <f t="shared" si="1084"/>
        <v>52551.99100998426</v>
      </c>
      <c r="Q865" s="11">
        <f>$AD865*I865/(Calculations!$C$18^(A865-1+Calculations!$B$1/30))</f>
        <v>3.3913585138529078E-26</v>
      </c>
      <c r="R865" s="11">
        <f>IF(Q865=0,0,SUM(Q865:Q$1071)*I865/Q865)</f>
        <v>4672.91110882669</v>
      </c>
      <c r="S865" s="11">
        <f>IF(S864&gt;0,MAX((S864+I865/2)*(Calculations!$C$18-1)+S864-I865,0),IF(AND(Personal!$G$28=Valuation!C865,Personal!$G$28&gt;Valuation!C864),Personal!$G$26,0))</f>
        <v>0</v>
      </c>
      <c r="T865">
        <f t="shared" si="1067"/>
        <v>2</v>
      </c>
      <c r="U865" s="11"/>
      <c r="V865" s="121">
        <f>VLOOKUP(E865,Rates2,5)*VLOOKUP(E865,Mort_Imp_Retirees,C865-'Mort Imp Cume'!$C$4+2)</f>
        <v>0.10587815361142344</v>
      </c>
      <c r="W865" s="15">
        <f t="shared" si="1077"/>
        <v>0.8941218463885765</v>
      </c>
      <c r="X865" s="121">
        <f>VLOOKUP(F865,Rates2,6)*VLOOKUP(F865,Mort_Imp_Survivors,C865-'Mort Imp Cume'!$C$4+2)</f>
        <v>5.0294972055683625E-2</v>
      </c>
      <c r="Y865" s="15">
        <f t="shared" si="1078"/>
        <v>0.94970502794431633</v>
      </c>
      <c r="Z865" s="121">
        <f>VLOOKUP(F865,Rates2,7)*VLOOKUP(F865,Mort_Imp_Survivors,C865-'Mort Imp Cume'!$C$4+2)</f>
        <v>0.9369935196677579</v>
      </c>
      <c r="AA865" s="15">
        <f t="shared" si="1079"/>
        <v>6.3006480332242099E-2</v>
      </c>
      <c r="AB865" s="68">
        <f>PRODUCT(W$4:W864)</f>
        <v>1.0563302471053455E-7</v>
      </c>
      <c r="AC865" s="15">
        <f>PRODUCT(Y$4:Y864)</f>
        <v>6.6751364023144371E-4</v>
      </c>
      <c r="AD865" s="15">
        <f>PRODUCT(AA$4:AA864)</f>
        <v>9.2673735341783652E-29</v>
      </c>
      <c r="AE865" s="15">
        <f t="shared" si="1068"/>
        <v>7.0511484853186965E-11</v>
      </c>
      <c r="AF865" s="15">
        <f t="shared" si="1069"/>
        <v>1.0556251322568136E-7</v>
      </c>
      <c r="AG865" s="15">
        <f t="shared" si="1070"/>
        <v>7.0901423824260597E-12</v>
      </c>
      <c r="AH865" s="15">
        <f t="shared" si="1071"/>
        <v>9.0188674829459903E-12</v>
      </c>
      <c r="AI865" s="15">
        <f t="shared" si="1080"/>
        <v>0.99999989435795644</v>
      </c>
      <c r="AJ865" s="15">
        <f t="shared" si="1081"/>
        <v>1.1184229616741265E-8</v>
      </c>
      <c r="AK865" s="15">
        <f t="shared" si="1072"/>
        <v>1.1996993546558454E-11</v>
      </c>
      <c r="AL865">
        <f>IF(AL864&gt;0,AL864+1,IF(AND(B865="January",C865&gt;=Personal!$G$28,F865&lt;=100,AL864=0),1,0))</f>
        <v>538</v>
      </c>
      <c r="AM865">
        <f t="shared" si="1082"/>
        <v>1</v>
      </c>
    </row>
    <row r="866" spans="1:39" x14ac:dyDescent="0.2">
      <c r="A866">
        <f t="shared" si="1073"/>
        <v>862</v>
      </c>
      <c r="B866" t="str">
        <f t="shared" si="1093"/>
        <v>November</v>
      </c>
      <c r="C866">
        <f t="shared" si="1065"/>
        <v>2094</v>
      </c>
      <c r="D866">
        <f t="shared" si="1095"/>
        <v>209411</v>
      </c>
      <c r="E866">
        <f t="shared" ref="E866:F866" si="1113">E854+1</f>
        <v>113</v>
      </c>
      <c r="F866">
        <f t="shared" si="1113"/>
        <v>111</v>
      </c>
      <c r="G866" s="11">
        <f>G865*IF($B866="January",(1+IF(C866&gt;Personal!$L$18+1,Calculations!$B$14,Calculations!$B$13)),1)</f>
        <v>8204.9178406997962</v>
      </c>
      <c r="H866" s="11">
        <f>IF(AND(Career!$F$15="Yes",$E866=62,$E865=61),G866,H865*IF($B866="January",(1+IF(C866&gt;Personal!$L$18+1,Calculations!$C$14,Calculations!$C$13)),1))</f>
        <v>4976.5143001879032</v>
      </c>
      <c r="I866" s="11">
        <f>H866*(1-'Retiree Assumptions'!$F$8)</f>
        <v>4379.332584165355</v>
      </c>
      <c r="J866" s="11"/>
      <c r="K866">
        <f>IF(OR(AND(L867=0,L866&gt;0,S866=0,S865&gt;0),AND(L866=0,L865&gt;0,S866&gt;0,S865&gt;0),AND(L855=0,L854&gt;0,S854=0),AND(B866="February",C866&gt;=Personal!$G$28,C866&lt;=Personal!$G$28+5,L865&gt;0),AND(B866="February",MOD(C866-Personal!$G$28,5)=0,L865&gt;0)),K865+1,K865)</f>
        <v>10</v>
      </c>
      <c r="L866">
        <f>IF(AND(C866&gt;=Personal!$G$28,MAX(L$5:L865)&lt;$AO$8,OR(S865&gt;0,S866&gt;0)),L865+1,0)</f>
        <v>0</v>
      </c>
      <c r="M866" t="str">
        <f>IF(AND(C866&gt;=Personal!$G$28,MAX(L$5:L865)&lt;$AO$8,OR(S865&gt;0,S866&gt;0)),L865+1,"")</f>
        <v/>
      </c>
      <c r="N866">
        <f t="shared" si="1075"/>
        <v>2094</v>
      </c>
      <c r="O866">
        <f t="shared" si="1076"/>
        <v>111</v>
      </c>
      <c r="P866" s="11">
        <f t="shared" si="1084"/>
        <v>52551.99100998426</v>
      </c>
      <c r="Q866" s="11">
        <f>$AD866*I866/(Calculations!$C$18^(A866-1+Calculations!$B$1/30))</f>
        <v>2.1306244230752111E-27</v>
      </c>
      <c r="R866" s="11">
        <f>IF(Q866=0,0,SUM(Q866:Q$1071)*I866/Q866)</f>
        <v>4672.9494804981359</v>
      </c>
      <c r="S866" s="11">
        <f>IF(S865&gt;0,MAX((S865+I866/2)*(Calculations!$C$18-1)+S865-I866,0),IF(AND(Personal!$G$28=Valuation!C866,Personal!$G$28&gt;Valuation!C865),Personal!$G$26,0))</f>
        <v>0</v>
      </c>
      <c r="T866">
        <f t="shared" si="1067"/>
        <v>2</v>
      </c>
      <c r="U866" s="11"/>
      <c r="V866" s="121">
        <f>VLOOKUP(E866,Rates2,5)*VLOOKUP(E866,Mort_Imp_Retirees,C866-'Mort Imp Cume'!$C$4+2)</f>
        <v>0.10587815361142344</v>
      </c>
      <c r="W866" s="15">
        <f t="shared" si="1077"/>
        <v>0.8941218463885765</v>
      </c>
      <c r="X866" s="121">
        <f>VLOOKUP(F866,Rates2,6)*VLOOKUP(F866,Mort_Imp_Survivors,C866-'Mort Imp Cume'!$C$4+2)</f>
        <v>5.0294972055683625E-2</v>
      </c>
      <c r="Y866" s="15">
        <f t="shared" si="1078"/>
        <v>0.94970502794431633</v>
      </c>
      <c r="Z866" s="121">
        <f>VLOOKUP(F866,Rates2,7)*VLOOKUP(F866,Mort_Imp_Survivors,C866-'Mort Imp Cume'!$C$4+2)</f>
        <v>0.9369935196677579</v>
      </c>
      <c r="AA866" s="15">
        <f t="shared" si="1079"/>
        <v>6.3006480332242099E-2</v>
      </c>
      <c r="AB866" s="68">
        <f>PRODUCT(W$4:W865)</f>
        <v>9.444879509379328E-8</v>
      </c>
      <c r="AC866" s="15">
        <f>PRODUCT(Y$4:Y865)</f>
        <v>6.339410603492156E-4</v>
      </c>
      <c r="AD866" s="15">
        <f>PRODUCT(AA$4:AA865)</f>
        <v>5.8390458831275012E-30</v>
      </c>
      <c r="AE866" s="15">
        <f t="shared" si="1068"/>
        <v>5.9874969310465106E-11</v>
      </c>
      <c r="AF866" s="15">
        <f t="shared" si="1069"/>
        <v>9.4388920124482821E-8</v>
      </c>
      <c r="AG866" s="15">
        <f t="shared" si="1070"/>
        <v>6.0206086772742351E-12</v>
      </c>
      <c r="AH866" s="15">
        <f t="shared" si="1071"/>
        <v>7.6583894791093938E-12</v>
      </c>
      <c r="AI866" s="15">
        <f t="shared" si="1080"/>
        <v>0.99999990554354645</v>
      </c>
      <c r="AJ866" s="15">
        <f t="shared" si="1081"/>
        <v>1.0000064035354503E-8</v>
      </c>
      <c r="AK866" s="15">
        <f t="shared" si="1072"/>
        <v>1.0187271221321995E-11</v>
      </c>
      <c r="AL866">
        <f>IF(AL865&gt;0,AL865+1,IF(AND(B866="January",C866&gt;=Personal!$G$28,F866&lt;=100,AL865=0),1,0))</f>
        <v>539</v>
      </c>
      <c r="AM866">
        <f t="shared" si="1082"/>
        <v>1</v>
      </c>
    </row>
    <row r="867" spans="1:39" x14ac:dyDescent="0.2">
      <c r="A867">
        <f t="shared" si="1073"/>
        <v>863</v>
      </c>
      <c r="B867" t="str">
        <f t="shared" si="1093"/>
        <v>December</v>
      </c>
      <c r="C867">
        <f t="shared" si="1065"/>
        <v>2094</v>
      </c>
      <c r="D867">
        <f t="shared" si="1095"/>
        <v>209412</v>
      </c>
      <c r="E867">
        <f t="shared" ref="E867:F867" si="1114">E855+1</f>
        <v>113</v>
      </c>
      <c r="F867">
        <f t="shared" si="1114"/>
        <v>111</v>
      </c>
      <c r="G867" s="11">
        <f>G866*IF($B867="January",(1+IF(C867&gt;Personal!$L$18+1,Calculations!$B$14,Calculations!$B$13)),1)</f>
        <v>8204.9178406997962</v>
      </c>
      <c r="H867" s="11">
        <f>IF(AND(Career!$F$15="Yes",$E867=62,$E866=61),G867,H866*IF($B867="January",(1+IF(C867&gt;Personal!$L$18+1,Calculations!$C$14,Calculations!$C$13)),1))</f>
        <v>4976.5143001879032</v>
      </c>
      <c r="I867" s="11">
        <f>H867*(1-'Retiree Assumptions'!$F$8)</f>
        <v>4379.332584165355</v>
      </c>
      <c r="J867" s="11"/>
      <c r="K867">
        <f>IF(OR(AND(L868=0,L867&gt;0,S867=0,S866&gt;0),AND(L867=0,L866&gt;0,S867&gt;0,S866&gt;0),AND(L856=0,L855&gt;0,S855=0),AND(B867="February",C867&gt;=Personal!$G$28,C867&lt;=Personal!$G$28+5,L866&gt;0),AND(B867="February",MOD(C867-Personal!$G$28,5)=0,L866&gt;0)),K866+1,K866)</f>
        <v>10</v>
      </c>
      <c r="L867">
        <f>IF(AND(C867&gt;=Personal!$G$28,MAX(L$5:L866)&lt;$AO$8,OR(S866&gt;0,S867&gt;0)),L866+1,0)</f>
        <v>0</v>
      </c>
      <c r="M867" t="str">
        <f>IF(AND(C867&gt;=Personal!$G$28,MAX(L$5:L866)&lt;$AO$8,OR(S866&gt;0,S867&gt;0)),L866+1,"")</f>
        <v/>
      </c>
      <c r="N867">
        <f t="shared" si="1075"/>
        <v>2094</v>
      </c>
      <c r="O867">
        <f t="shared" si="1076"/>
        <v>111</v>
      </c>
      <c r="P867" s="11">
        <f t="shared" si="1084"/>
        <v>52551.99100998426</v>
      </c>
      <c r="Q867" s="11">
        <f>$AD867*I867/(Calculations!$C$18^(A867-1+Calculations!$B$1/30))</f>
        <v>1.3385669529368635E-28</v>
      </c>
      <c r="R867" s="11">
        <f>IF(Q867=0,0,SUM(Q867:Q$1071)*I867/Q867)</f>
        <v>4673.5602502482552</v>
      </c>
      <c r="S867" s="11">
        <f>IF(S866&gt;0,MAX((S866+I867/2)*(Calculations!$C$18-1)+S866-I867,0),IF(AND(Personal!$G$28=Valuation!C867,Personal!$G$28&gt;Valuation!C866),Personal!$G$26,0))</f>
        <v>0</v>
      </c>
      <c r="T867">
        <f t="shared" si="1067"/>
        <v>2</v>
      </c>
      <c r="U867" s="11"/>
      <c r="V867" s="121">
        <f>VLOOKUP(E867,Rates2,5)*VLOOKUP(E867,Mort_Imp_Retirees,C867-'Mort Imp Cume'!$C$4+2)</f>
        <v>0.10587815361142344</v>
      </c>
      <c r="W867" s="15">
        <f t="shared" si="1077"/>
        <v>0.8941218463885765</v>
      </c>
      <c r="X867" s="121">
        <f>VLOOKUP(F867,Rates2,6)*VLOOKUP(F867,Mort_Imp_Survivors,C867-'Mort Imp Cume'!$C$4+2)</f>
        <v>5.0294972055683625E-2</v>
      </c>
      <c r="Y867" s="15">
        <f t="shared" si="1078"/>
        <v>0.94970502794431633</v>
      </c>
      <c r="Z867" s="121">
        <f>VLOOKUP(F867,Rates2,7)*VLOOKUP(F867,Mort_Imp_Survivors,C867-'Mort Imp Cume'!$C$4+2)</f>
        <v>0.9369935196677579</v>
      </c>
      <c r="AA867" s="15">
        <f t="shared" si="1079"/>
        <v>6.3006480332242099E-2</v>
      </c>
      <c r="AB867" s="68">
        <f>PRODUCT(W$4:W866)</f>
        <v>8.4448731058438769E-8</v>
      </c>
      <c r="AC867" s="15">
        <f>PRODUCT(Y$4:Y866)</f>
        <v>6.0205701243400134E-4</v>
      </c>
      <c r="AD867" s="15">
        <f>PRODUCT(AA$4:AA866)</f>
        <v>3.678977295943321E-31</v>
      </c>
      <c r="AE867" s="15">
        <f t="shared" si="1068"/>
        <v>5.0842950724886106E-11</v>
      </c>
      <c r="AF867" s="15">
        <f t="shared" si="1069"/>
        <v>8.4397888107713888E-8</v>
      </c>
      <c r="AG867" s="15">
        <f t="shared" si="1070"/>
        <v>5.112411978455473E-12</v>
      </c>
      <c r="AH867" s="15">
        <f t="shared" si="1071"/>
        <v>6.503136843366391E-12</v>
      </c>
      <c r="AI867" s="15">
        <f t="shared" si="1080"/>
        <v>0.99999991554476575</v>
      </c>
      <c r="AJ867" s="15">
        <f t="shared" si="1081"/>
        <v>8.9412757192951664E-9</v>
      </c>
      <c r="AK867" s="15">
        <f t="shared" si="1072"/>
        <v>8.6505418656835947E-12</v>
      </c>
      <c r="AL867">
        <f>IF(AL866&gt;0,AL866+1,IF(AND(B867="January",C867&gt;=Personal!$G$28,F867&lt;=100,AL866=0),1,0))</f>
        <v>540</v>
      </c>
      <c r="AM867">
        <f t="shared" si="1082"/>
        <v>1</v>
      </c>
    </row>
    <row r="868" spans="1:39" x14ac:dyDescent="0.2">
      <c r="A868">
        <f t="shared" si="1073"/>
        <v>864</v>
      </c>
      <c r="B868" t="str">
        <f t="shared" si="1093"/>
        <v>January</v>
      </c>
      <c r="C868">
        <f t="shared" si="1065"/>
        <v>2095</v>
      </c>
      <c r="D868">
        <f t="shared" si="1095"/>
        <v>209501</v>
      </c>
      <c r="E868">
        <f t="shared" ref="E868:F868" si="1115">E856+1</f>
        <v>114</v>
      </c>
      <c r="F868">
        <f t="shared" si="1115"/>
        <v>112</v>
      </c>
      <c r="G868" s="11">
        <f>G867*IF($B868="January",(1+IF(C868&gt;Personal!$L$18+1,Calculations!$B$14,Calculations!$B$13)),1)</f>
        <v>8410.0407867172908</v>
      </c>
      <c r="H868" s="11">
        <f>IF(AND(Career!$F$15="Yes",$E868=62,$E867=61),G868,H867*IF($B868="January",(1+IF(C868&gt;Personal!$L$18+1,Calculations!$C$14,Calculations!$C$13)),1))</f>
        <v>5051.1620146907217</v>
      </c>
      <c r="I868" s="11">
        <f>H868*(1-'Retiree Assumptions'!$F$8)</f>
        <v>4445.0225729278354</v>
      </c>
      <c r="J868" s="11"/>
      <c r="K868">
        <f>IF(OR(AND(L869=0,L868&gt;0,S868=0,S867&gt;0),AND(L868=0,L867&gt;0,S868&gt;0,S867&gt;0),AND(L857=0,L856&gt;0,S856=0),AND(B868="February",C868&gt;=Personal!$G$28,C868&lt;=Personal!$G$28+5,L867&gt;0),AND(B868="February",MOD(C868-Personal!$G$28,5)=0,L867&gt;0)),K867+1,K867)</f>
        <v>10</v>
      </c>
      <c r="L868">
        <f>IF(AND(C868&gt;=Personal!$G$28,MAX(L$5:L867)&lt;$AO$8,OR(S867&gt;0,S868&gt;0)),L867+1,0)</f>
        <v>0</v>
      </c>
      <c r="M868" t="str">
        <f>IF(AND(C868&gt;=Personal!$G$28,MAX(L$5:L867)&lt;$AO$8,OR(S867&gt;0,S868&gt;0)),L867+1,"")</f>
        <v/>
      </c>
      <c r="N868">
        <f t="shared" si="1075"/>
        <v>2095</v>
      </c>
      <c r="O868">
        <f t="shared" si="1076"/>
        <v>112</v>
      </c>
      <c r="P868" s="11">
        <f t="shared" si="1084"/>
        <v>53340.270875134025</v>
      </c>
      <c r="Q868" s="11">
        <f>$AD868*I868/(Calculations!$C$18^(A868-1+Calculations!$B$1/30))</f>
        <v>8.5357038533435677E-30</v>
      </c>
      <c r="R868" s="11">
        <f>IF(Q868=0,0,SUM(Q868:Q$1071)*I868/Q868)</f>
        <v>4683.281997402004</v>
      </c>
      <c r="S868" s="11">
        <f>IF(S867&gt;0,MAX((S867+I868/2)*(Calculations!$C$18-1)+S867-I868,0),IF(AND(Personal!$G$28=Valuation!C868,Personal!$G$28&gt;Valuation!C867),Personal!$G$26,0))</f>
        <v>0</v>
      </c>
      <c r="T868">
        <f t="shared" si="1067"/>
        <v>2</v>
      </c>
      <c r="U868" s="11"/>
      <c r="V868" s="121">
        <f>VLOOKUP(E868,Rates2,5)*VLOOKUP(E868,Mort_Imp_Retirees,C868-'Mort Imp Cume'!$C$4+2)</f>
        <v>0.10572828219709987</v>
      </c>
      <c r="W868" s="15">
        <f t="shared" si="1077"/>
        <v>0.89427171780290016</v>
      </c>
      <c r="X868" s="121">
        <f>VLOOKUP(F868,Rates2,6)*VLOOKUP(F868,Mort_Imp_Survivors,C868-'Mort Imp Cume'!$C$4+2)</f>
        <v>5.286891518901194E-2</v>
      </c>
      <c r="Y868" s="15">
        <f t="shared" si="1078"/>
        <v>0.94713108481098807</v>
      </c>
      <c r="Z868" s="121">
        <f>VLOOKUP(F868,Rates2,7)*VLOOKUP(F868,Mort_Imp_Survivors,C868-'Mort Imp Cume'!$C$4+2)</f>
        <v>0.94897866695556288</v>
      </c>
      <c r="AA868" s="15">
        <f t="shared" si="1079"/>
        <v>5.1021333044437123E-2</v>
      </c>
      <c r="AB868" s="68">
        <f>PRODUCT(W$4:W867)</f>
        <v>7.55074553391436E-8</v>
      </c>
      <c r="AC868" s="15">
        <f>PRODUCT(Y$4:Y867)</f>
        <v>5.7177657181770481E-4</v>
      </c>
      <c r="AD868" s="15">
        <f>PRODUCT(AA$4:AA867)</f>
        <v>2.3179941063961806E-32</v>
      </c>
      <c r="AE868" s="15">
        <f t="shared" si="1068"/>
        <v>4.3173393960493976E-11</v>
      </c>
      <c r="AF868" s="15">
        <f t="shared" si="1069"/>
        <v>7.5464281945183109E-8</v>
      </c>
      <c r="AG868" s="15">
        <f t="shared" si="1070"/>
        <v>4.3233207508409666E-12</v>
      </c>
      <c r="AH868" s="15">
        <f t="shared" si="1071"/>
        <v>5.5221517420749163E-12</v>
      </c>
      <c r="AI868" s="15">
        <f t="shared" si="1080"/>
        <v>0.99999992448702257</v>
      </c>
      <c r="AJ868" s="15">
        <f t="shared" si="1081"/>
        <v>7.98327354608189E-9</v>
      </c>
      <c r="AK868" s="15">
        <f t="shared" si="1072"/>
        <v>7.5229347026397494E-12</v>
      </c>
      <c r="AL868">
        <f>IF(AL867&gt;0,AL867+1,IF(AND(B868="January",C868&gt;=Personal!$G$28,F868&lt;=100,AL867=0),1,0))</f>
        <v>541</v>
      </c>
      <c r="AM868">
        <f t="shared" si="1082"/>
        <v>1</v>
      </c>
    </row>
    <row r="869" spans="1:39" x14ac:dyDescent="0.2">
      <c r="A869">
        <f t="shared" si="1073"/>
        <v>865</v>
      </c>
      <c r="B869" t="str">
        <f t="shared" si="1093"/>
        <v>February</v>
      </c>
      <c r="C869">
        <f t="shared" si="1065"/>
        <v>2095</v>
      </c>
      <c r="D869">
        <f t="shared" si="1095"/>
        <v>209502</v>
      </c>
      <c r="E869">
        <f t="shared" ref="E869:F869" si="1116">E857+1</f>
        <v>114</v>
      </c>
      <c r="F869">
        <f t="shared" si="1116"/>
        <v>112</v>
      </c>
      <c r="G869" s="11">
        <f>G868*IF($B869="January",(1+IF(C869&gt;Personal!$L$18+1,Calculations!$B$14,Calculations!$B$13)),1)</f>
        <v>8410.0407867172908</v>
      </c>
      <c r="H869" s="11">
        <f>IF(AND(Career!$F$15="Yes",$E869=62,$E868=61),G869,H868*IF($B869="January",(1+IF(C869&gt;Personal!$L$18+1,Calculations!$C$14,Calculations!$C$13)),1))</f>
        <v>5051.1620146907217</v>
      </c>
      <c r="I869" s="11">
        <f>H869*(1-'Retiree Assumptions'!$F$8)</f>
        <v>4445.0225729278354</v>
      </c>
      <c r="J869" s="11"/>
      <c r="K869">
        <f>IF(OR(AND(L870=0,L869&gt;0,S869=0,S868&gt;0),AND(L869=0,L868&gt;0,S869&gt;0,S868&gt;0),AND(L858=0,L857&gt;0,S857=0),AND(B869="February",C869&gt;=Personal!$G$28,C869&lt;=Personal!$G$28+5,L868&gt;0),AND(B869="February",MOD(C869-Personal!$G$28,5)=0,L868&gt;0)),K868+1,K868)</f>
        <v>10</v>
      </c>
      <c r="L869">
        <f>IF(AND(C869&gt;=Personal!$G$28,MAX(L$5:L868)&lt;$AO$8,OR(S868&gt;0,S869&gt;0)),L868+1,0)</f>
        <v>0</v>
      </c>
      <c r="M869" t="str">
        <f>IF(AND(C869&gt;=Personal!$G$28,MAX(L$5:L868)&lt;$AO$8,OR(S868&gt;0,S869&gt;0)),L868+1,"")</f>
        <v/>
      </c>
      <c r="N869">
        <f t="shared" si="1075"/>
        <v>2095</v>
      </c>
      <c r="O869">
        <f t="shared" si="1076"/>
        <v>112</v>
      </c>
      <c r="P869" s="11">
        <f t="shared" si="1084"/>
        <v>53340.270875134025</v>
      </c>
      <c r="Q869" s="11">
        <f>$AD869*I869/(Calculations!$C$18^(A869-1+Calculations!$B$1/30))</f>
        <v>4.3424929113979769E-31</v>
      </c>
      <c r="R869" s="11">
        <f>IF(Q869=0,0,SUM(Q869:Q$1071)*I869/Q869)</f>
        <v>4683.2819974020067</v>
      </c>
      <c r="S869" s="11">
        <f>IF(S868&gt;0,MAX((S868+I869/2)*(Calculations!$C$18-1)+S868-I869,0),IF(AND(Personal!$G$28=Valuation!C869,Personal!$G$28&gt;Valuation!C868),Personal!$G$26,0))</f>
        <v>0</v>
      </c>
      <c r="T869">
        <f t="shared" si="1067"/>
        <v>2</v>
      </c>
      <c r="U869" s="11"/>
      <c r="V869" s="121">
        <f>VLOOKUP(E869,Rates2,5)*VLOOKUP(E869,Mort_Imp_Retirees,C869-'Mort Imp Cume'!$C$4+2)</f>
        <v>0.10572828219709987</v>
      </c>
      <c r="W869" s="15">
        <f t="shared" si="1077"/>
        <v>0.89427171780290016</v>
      </c>
      <c r="X869" s="121">
        <f>VLOOKUP(F869,Rates2,6)*VLOOKUP(F869,Mort_Imp_Survivors,C869-'Mort Imp Cume'!$C$4+2)</f>
        <v>5.286891518901194E-2</v>
      </c>
      <c r="Y869" s="15">
        <f t="shared" si="1078"/>
        <v>0.94713108481098807</v>
      </c>
      <c r="Z869" s="121">
        <f>VLOOKUP(F869,Rates2,7)*VLOOKUP(F869,Mort_Imp_Survivors,C869-'Mort Imp Cume'!$C$4+2)</f>
        <v>0.94897866695556288</v>
      </c>
      <c r="AA869" s="15">
        <f t="shared" si="1079"/>
        <v>5.1021333044437123E-2</v>
      </c>
      <c r="AB869" s="68">
        <f>PRODUCT(W$4:W868)</f>
        <v>6.7524181793061713E-8</v>
      </c>
      <c r="AC869" s="15">
        <f>PRODUCT(Y$4:Y868)</f>
        <v>5.4154736473521054E-4</v>
      </c>
      <c r="AD869" s="15">
        <f>PRODUCT(AA$4:AA868)</f>
        <v>1.1826714929748196E-33</v>
      </c>
      <c r="AE869" s="15">
        <f t="shared" si="1068"/>
        <v>3.6567542705933854E-11</v>
      </c>
      <c r="AF869" s="15">
        <f t="shared" si="1069"/>
        <v>6.7487614250355773E-8</v>
      </c>
      <c r="AG869" s="15">
        <f t="shared" si="1070"/>
        <v>3.6618204334940876E-12</v>
      </c>
      <c r="AH869" s="15">
        <f t="shared" si="1071"/>
        <v>4.6050682939952897E-12</v>
      </c>
      <c r="AI869" s="15">
        <f t="shared" si="1080"/>
        <v>0.9999999324712131</v>
      </c>
      <c r="AJ869" s="15">
        <f t="shared" si="1081"/>
        <v>7.1392157477451019E-9</v>
      </c>
      <c r="AK869" s="15">
        <f t="shared" si="1072"/>
        <v>6.303397884865567E-12</v>
      </c>
      <c r="AL869">
        <f>IF(AL868&gt;0,AL868+1,IF(AND(B869="January",C869&gt;=Personal!$G$28,F869&lt;=100,AL868=0),1,0))</f>
        <v>542</v>
      </c>
      <c r="AM869">
        <f t="shared" si="1082"/>
        <v>1</v>
      </c>
    </row>
    <row r="870" spans="1:39" x14ac:dyDescent="0.2">
      <c r="A870">
        <f t="shared" si="1073"/>
        <v>866</v>
      </c>
      <c r="B870" t="str">
        <f t="shared" si="1093"/>
        <v>March</v>
      </c>
      <c r="C870">
        <f t="shared" si="1065"/>
        <v>2095</v>
      </c>
      <c r="D870">
        <f t="shared" si="1095"/>
        <v>209503</v>
      </c>
      <c r="E870">
        <f t="shared" ref="E870:F870" si="1117">E858+1</f>
        <v>114</v>
      </c>
      <c r="F870">
        <f t="shared" si="1117"/>
        <v>112</v>
      </c>
      <c r="G870" s="11">
        <f>G869*IF($B870="January",(1+IF(C870&gt;Personal!$L$18+1,Calculations!$B$14,Calculations!$B$13)),1)</f>
        <v>8410.0407867172908</v>
      </c>
      <c r="H870" s="11">
        <f>IF(AND(Career!$F$15="Yes",$E870=62,$E869=61),G870,H869*IF($B870="January",(1+IF(C870&gt;Personal!$L$18+1,Calculations!$C$14,Calculations!$C$13)),1))</f>
        <v>5051.1620146907217</v>
      </c>
      <c r="I870" s="11">
        <f>H870*(1-'Retiree Assumptions'!$F$8)</f>
        <v>4445.0225729278354</v>
      </c>
      <c r="J870" s="11"/>
      <c r="K870">
        <f>IF(OR(AND(L871=0,L870&gt;0,S870=0,S869&gt;0),AND(L870=0,L869&gt;0,S870&gt;0,S869&gt;0),AND(L859=0,L858&gt;0,S858=0),AND(B870="February",C870&gt;=Personal!$G$28,C870&lt;=Personal!$G$28+5,L869&gt;0),AND(B870="February",MOD(C870-Personal!$G$28,5)=0,L869&gt;0)),K869+1,K869)</f>
        <v>10</v>
      </c>
      <c r="L870">
        <f>IF(AND(C870&gt;=Personal!$G$28,MAX(L$5:L869)&lt;$AO$8,OR(S869&gt;0,S870&gt;0)),L869+1,0)</f>
        <v>0</v>
      </c>
      <c r="M870" t="str">
        <f>IF(AND(C870&gt;=Personal!$G$28,MAX(L$5:L869)&lt;$AO$8,OR(S869&gt;0,S870&gt;0)),L869+1,"")</f>
        <v/>
      </c>
      <c r="N870">
        <f t="shared" si="1075"/>
        <v>2095</v>
      </c>
      <c r="O870">
        <f t="shared" si="1076"/>
        <v>112</v>
      </c>
      <c r="P870" s="11">
        <f t="shared" si="1084"/>
        <v>53340.270875134025</v>
      </c>
      <c r="Q870" s="11">
        <f>$AD870*I870/(Calculations!$C$18^(A870-1+Calculations!$B$1/30))</f>
        <v>2.2092196507210122E-32</v>
      </c>
      <c r="R870" s="11">
        <f>IF(Q870=0,0,SUM(Q870:Q$1071)*I870/Q870)</f>
        <v>4683.2819974020067</v>
      </c>
      <c r="S870" s="11">
        <f>IF(S869&gt;0,MAX((S869+I870/2)*(Calculations!$C$18-1)+S869-I870,0),IF(AND(Personal!$G$28=Valuation!C870,Personal!$G$28&gt;Valuation!C869),Personal!$G$26,0))</f>
        <v>0</v>
      </c>
      <c r="T870">
        <f t="shared" si="1067"/>
        <v>2</v>
      </c>
      <c r="U870" s="11"/>
      <c r="V870" s="121">
        <f>VLOOKUP(E870,Rates2,5)*VLOOKUP(E870,Mort_Imp_Retirees,C870-'Mort Imp Cume'!$C$4+2)</f>
        <v>0.10572828219709987</v>
      </c>
      <c r="W870" s="15">
        <f t="shared" si="1077"/>
        <v>0.89427171780290016</v>
      </c>
      <c r="X870" s="121">
        <f>VLOOKUP(F870,Rates2,6)*VLOOKUP(F870,Mort_Imp_Survivors,C870-'Mort Imp Cume'!$C$4+2)</f>
        <v>5.286891518901194E-2</v>
      </c>
      <c r="Y870" s="15">
        <f t="shared" si="1078"/>
        <v>0.94713108481098807</v>
      </c>
      <c r="Z870" s="121">
        <f>VLOOKUP(F870,Rates2,7)*VLOOKUP(F870,Mort_Imp_Survivors,C870-'Mort Imp Cume'!$C$4+2)</f>
        <v>0.94897866695556288</v>
      </c>
      <c r="AA870" s="15">
        <f t="shared" si="1079"/>
        <v>5.1021333044437123E-2</v>
      </c>
      <c r="AB870" s="68">
        <f>PRODUCT(W$4:W869)</f>
        <v>6.038496604531661E-8</v>
      </c>
      <c r="AC870" s="15">
        <f>PRODUCT(Y$4:Y869)</f>
        <v>5.129163430381918E-4</v>
      </c>
      <c r="AD870" s="15">
        <f>PRODUCT(AA$4:AA869)</f>
        <v>6.0341476125229948E-35</v>
      </c>
      <c r="AE870" s="15">
        <f t="shared" si="1068"/>
        <v>3.0972435958449181E-11</v>
      </c>
      <c r="AF870" s="15">
        <f t="shared" si="1069"/>
        <v>6.0353993609358163E-8</v>
      </c>
      <c r="AG870" s="15">
        <f t="shared" si="1070"/>
        <v>3.101534598039375E-12</v>
      </c>
      <c r="AH870" s="15">
        <f t="shared" si="1071"/>
        <v>3.8967771566143994E-12</v>
      </c>
      <c r="AI870" s="15">
        <f t="shared" si="1080"/>
        <v>0.9999999396111372</v>
      </c>
      <c r="AJ870" s="15">
        <f t="shared" si="1081"/>
        <v>6.3843987305015282E-9</v>
      </c>
      <c r="AK870" s="15">
        <f t="shared" si="1072"/>
        <v>5.3354374813911745E-12</v>
      </c>
      <c r="AL870">
        <f>IF(AL869&gt;0,AL869+1,IF(AND(B870="January",C870&gt;=Personal!$G$28,F870&lt;=100,AL869=0),1,0))</f>
        <v>543</v>
      </c>
      <c r="AM870">
        <f t="shared" si="1082"/>
        <v>1</v>
      </c>
    </row>
    <row r="871" spans="1:39" x14ac:dyDescent="0.2">
      <c r="A871">
        <f t="shared" si="1073"/>
        <v>867</v>
      </c>
      <c r="B871" t="str">
        <f t="shared" si="1093"/>
        <v>April</v>
      </c>
      <c r="C871">
        <f t="shared" si="1065"/>
        <v>2095</v>
      </c>
      <c r="D871">
        <f t="shared" si="1095"/>
        <v>209504</v>
      </c>
      <c r="E871">
        <f t="shared" ref="E871:F871" si="1118">E859+1</f>
        <v>114</v>
      </c>
      <c r="F871">
        <f t="shared" si="1118"/>
        <v>112</v>
      </c>
      <c r="G871" s="11">
        <f>G870*IF($B871="January",(1+IF(C871&gt;Personal!$L$18+1,Calculations!$B$14,Calculations!$B$13)),1)</f>
        <v>8410.0407867172908</v>
      </c>
      <c r="H871" s="11">
        <f>IF(AND(Career!$F$15="Yes",$E871=62,$E870=61),G871,H870*IF($B871="January",(1+IF(C871&gt;Personal!$L$18+1,Calculations!$C$14,Calculations!$C$13)),1))</f>
        <v>5051.1620146907217</v>
      </c>
      <c r="I871" s="11">
        <f>H871*(1-'Retiree Assumptions'!$F$8)</f>
        <v>4445.0225729278354</v>
      </c>
      <c r="J871" s="11"/>
      <c r="K871">
        <f>IF(OR(AND(L872=0,L871&gt;0,S871=0,S870&gt;0),AND(L871=0,L870&gt;0,S871&gt;0,S870&gt;0),AND(L860=0,L859&gt;0,S859=0),AND(B871="February",C871&gt;=Personal!$G$28,C871&lt;=Personal!$G$28+5,L870&gt;0),AND(B871="February",MOD(C871-Personal!$G$28,5)=0,L870&gt;0)),K870+1,K870)</f>
        <v>10</v>
      </c>
      <c r="L871">
        <f>IF(AND(C871&gt;=Personal!$G$28,MAX(L$5:L870)&lt;$AO$8,OR(S870&gt;0,S871&gt;0)),L870+1,0)</f>
        <v>0</v>
      </c>
      <c r="M871" t="str">
        <f>IF(AND(C871&gt;=Personal!$G$28,MAX(L$5:L870)&lt;$AO$8,OR(S870&gt;0,S871&gt;0)),L870+1,"")</f>
        <v/>
      </c>
      <c r="N871">
        <f t="shared" si="1075"/>
        <v>2095</v>
      </c>
      <c r="O871">
        <f t="shared" si="1076"/>
        <v>112</v>
      </c>
      <c r="P871" s="11">
        <f t="shared" si="1084"/>
        <v>53340.270875134025</v>
      </c>
      <c r="Q871" s="11">
        <f>$AD871*I871/(Calculations!$C$18^(A871-1+Calculations!$B$1/30))</f>
        <v>1.1239284817993276E-33</v>
      </c>
      <c r="R871" s="11">
        <f>IF(Q871=0,0,SUM(Q871:Q$1071)*I871/Q871)</f>
        <v>4683.2819974020249</v>
      </c>
      <c r="S871" s="11">
        <f>IF(S870&gt;0,MAX((S870+I871/2)*(Calculations!$C$18-1)+S870-I871,0),IF(AND(Personal!$G$28=Valuation!C871,Personal!$G$28&gt;Valuation!C870),Personal!$G$26,0))</f>
        <v>0</v>
      </c>
      <c r="T871">
        <f t="shared" si="1067"/>
        <v>2</v>
      </c>
      <c r="U871" s="11"/>
      <c r="V871" s="121">
        <f>VLOOKUP(E871,Rates2,5)*VLOOKUP(E871,Mort_Imp_Retirees,C871-'Mort Imp Cume'!$C$4+2)</f>
        <v>0.10572828219709987</v>
      </c>
      <c r="W871" s="15">
        <f t="shared" si="1077"/>
        <v>0.89427171780290016</v>
      </c>
      <c r="X871" s="121">
        <f>VLOOKUP(F871,Rates2,6)*VLOOKUP(F871,Mort_Imp_Survivors,C871-'Mort Imp Cume'!$C$4+2)</f>
        <v>5.286891518901194E-2</v>
      </c>
      <c r="Y871" s="15">
        <f t="shared" si="1078"/>
        <v>0.94713108481098807</v>
      </c>
      <c r="Z871" s="121">
        <f>VLOOKUP(F871,Rates2,7)*VLOOKUP(F871,Mort_Imp_Survivors,C871-'Mort Imp Cume'!$C$4+2)</f>
        <v>0.94897866695556288</v>
      </c>
      <c r="AA871" s="15">
        <f t="shared" si="1079"/>
        <v>5.1021333044437123E-2</v>
      </c>
      <c r="AB871" s="68">
        <f>PRODUCT(W$4:W870)</f>
        <v>5.400056731481508E-8</v>
      </c>
      <c r="AC871" s="15">
        <f>PRODUCT(Y$4:Y870)</f>
        <v>4.8579901239904748E-4</v>
      </c>
      <c r="AD871" s="15">
        <f>PRODUCT(AA$4:AA870)</f>
        <v>3.0787025497783083E-36</v>
      </c>
      <c r="AE871" s="15">
        <f t="shared" si="1068"/>
        <v>2.6233422270525449E-11</v>
      </c>
      <c r="AF871" s="15">
        <f t="shared" si="1069"/>
        <v>5.3974333892544551E-8</v>
      </c>
      <c r="AG871" s="15">
        <f t="shared" si="1070"/>
        <v>2.6269766739098073E-12</v>
      </c>
      <c r="AH871" s="15">
        <f t="shared" si="1071"/>
        <v>3.3003533631469531E-12</v>
      </c>
      <c r="AI871" s="15">
        <f t="shared" si="1080"/>
        <v>0.99999994599613229</v>
      </c>
      <c r="AJ871" s="15">
        <f t="shared" si="1081"/>
        <v>5.7093872198642562E-9</v>
      </c>
      <c r="AK871" s="15">
        <f t="shared" si="1072"/>
        <v>4.5188975121794512E-12</v>
      </c>
      <c r="AL871">
        <f>IF(AL870&gt;0,AL870+1,IF(AND(B871="January",C871&gt;=Personal!$G$28,F871&lt;=100,AL870=0),1,0))</f>
        <v>544</v>
      </c>
      <c r="AM871">
        <f t="shared" si="1082"/>
        <v>1</v>
      </c>
    </row>
    <row r="872" spans="1:39" x14ac:dyDescent="0.2">
      <c r="A872">
        <f t="shared" si="1073"/>
        <v>868</v>
      </c>
      <c r="B872" t="str">
        <f t="shared" si="1093"/>
        <v>May</v>
      </c>
      <c r="C872">
        <f t="shared" si="1065"/>
        <v>2095</v>
      </c>
      <c r="D872">
        <f t="shared" si="1095"/>
        <v>209505</v>
      </c>
      <c r="E872">
        <f t="shared" ref="E872:F872" si="1119">E860+1</f>
        <v>114</v>
      </c>
      <c r="F872">
        <f t="shared" si="1119"/>
        <v>112</v>
      </c>
      <c r="G872" s="11">
        <f>G871*IF($B872="January",(1+IF(C872&gt;Personal!$L$18+1,Calculations!$B$14,Calculations!$B$13)),1)</f>
        <v>8410.0407867172908</v>
      </c>
      <c r="H872" s="11">
        <f>IF(AND(Career!$F$15="Yes",$E872=62,$E871=61),G872,H871*IF($B872="January",(1+IF(C872&gt;Personal!$L$18+1,Calculations!$C$14,Calculations!$C$13)),1))</f>
        <v>5051.1620146907217</v>
      </c>
      <c r="I872" s="11">
        <f>H872*(1-'Retiree Assumptions'!$F$8)</f>
        <v>4445.0225729278354</v>
      </c>
      <c r="J872" s="11"/>
      <c r="K872">
        <f>IF(OR(AND(L873=0,L872&gt;0,S872=0,S871&gt;0),AND(L872=0,L871&gt;0,S872&gt;0,S871&gt;0),AND(L861=0,L860&gt;0,S860=0),AND(B872="February",C872&gt;=Personal!$G$28,C872&lt;=Personal!$G$28+5,L871&gt;0),AND(B872="February",MOD(C872-Personal!$G$28,5)=0,L871&gt;0)),K871+1,K871)</f>
        <v>10</v>
      </c>
      <c r="L872">
        <f>IF(AND(C872&gt;=Personal!$G$28,MAX(L$5:L871)&lt;$AO$8,OR(S871&gt;0,S872&gt;0)),L871+1,0)</f>
        <v>0</v>
      </c>
      <c r="M872" t="str">
        <f>IF(AND(C872&gt;=Personal!$G$28,MAX(L$5:L871)&lt;$AO$8,OR(S871&gt;0,S872&gt;0)),L871+1,"")</f>
        <v/>
      </c>
      <c r="N872">
        <f t="shared" si="1075"/>
        <v>2095</v>
      </c>
      <c r="O872">
        <f t="shared" si="1076"/>
        <v>112</v>
      </c>
      <c r="P872" s="11">
        <f t="shared" si="1084"/>
        <v>53340.270875134025</v>
      </c>
      <c r="Q872" s="11">
        <f>$AD872*I872/(Calculations!$C$18^(A872-1+Calculations!$B$1/30))</f>
        <v>5.7179250229259579E-35</v>
      </c>
      <c r="R872" s="11">
        <f>IF(Q872=0,0,SUM(Q872:Q$1071)*I872/Q872)</f>
        <v>4683.2819974023914</v>
      </c>
      <c r="S872" s="11">
        <f>IF(S871&gt;0,MAX((S871+I872/2)*(Calculations!$C$18-1)+S871-I872,0),IF(AND(Personal!$G$28=Valuation!C872,Personal!$G$28&gt;Valuation!C871),Personal!$G$26,0))</f>
        <v>0</v>
      </c>
      <c r="T872">
        <f t="shared" si="1067"/>
        <v>2</v>
      </c>
      <c r="U872" s="11"/>
      <c r="V872" s="121">
        <f>VLOOKUP(E872,Rates2,5)*VLOOKUP(E872,Mort_Imp_Retirees,C872-'Mort Imp Cume'!$C$4+2)</f>
        <v>0.10572828219709987</v>
      </c>
      <c r="W872" s="15">
        <f t="shared" si="1077"/>
        <v>0.89427171780290016</v>
      </c>
      <c r="X872" s="121">
        <f>VLOOKUP(F872,Rates2,6)*VLOOKUP(F872,Mort_Imp_Survivors,C872-'Mort Imp Cume'!$C$4+2)</f>
        <v>5.286891518901194E-2</v>
      </c>
      <c r="Y872" s="15">
        <f t="shared" si="1078"/>
        <v>0.94713108481098807</v>
      </c>
      <c r="Z872" s="121">
        <f>VLOOKUP(F872,Rates2,7)*VLOOKUP(F872,Mort_Imp_Survivors,C872-'Mort Imp Cume'!$C$4+2)</f>
        <v>0.94897866695556288</v>
      </c>
      <c r="AA872" s="15">
        <f t="shared" si="1079"/>
        <v>5.1021333044437123E-2</v>
      </c>
      <c r="AB872" s="68">
        <f>PRODUCT(W$4:W871)</f>
        <v>4.8291180094950828E-8</v>
      </c>
      <c r="AC872" s="15">
        <f>PRODUCT(Y$4:Y871)</f>
        <v>4.6011534561361648E-4</v>
      </c>
      <c r="AD872" s="15">
        <f>PRODUCT(AA$4:AA871)</f>
        <v>1.5707950813699683E-37</v>
      </c>
      <c r="AE872" s="15">
        <f t="shared" si="1068"/>
        <v>2.2219513019477698E-11</v>
      </c>
      <c r="AF872" s="15">
        <f t="shared" si="1069"/>
        <v>4.8268960581931349E-8</v>
      </c>
      <c r="AG872" s="15">
        <f t="shared" si="1070"/>
        <v>2.2250296513308876E-12</v>
      </c>
      <c r="AH872" s="15">
        <f t="shared" si="1071"/>
        <v>2.795365102015256E-12</v>
      </c>
      <c r="AI872" s="15">
        <f t="shared" si="1080"/>
        <v>0.99999995170602451</v>
      </c>
      <c r="AJ872" s="15">
        <f t="shared" si="1081"/>
        <v>5.1057435167099331E-9</v>
      </c>
      <c r="AK872" s="15">
        <f t="shared" si="1072"/>
        <v>3.8274633975324514E-12</v>
      </c>
      <c r="AL872">
        <f>IF(AL871&gt;0,AL871+1,IF(AND(B872="January",C872&gt;=Personal!$G$28,F872&lt;=100,AL871=0),1,0))</f>
        <v>545</v>
      </c>
      <c r="AM872">
        <f t="shared" si="1082"/>
        <v>1</v>
      </c>
    </row>
    <row r="873" spans="1:39" x14ac:dyDescent="0.2">
      <c r="A873">
        <f t="shared" si="1073"/>
        <v>869</v>
      </c>
      <c r="B873" t="str">
        <f t="shared" si="1093"/>
        <v>June</v>
      </c>
      <c r="C873">
        <f t="shared" si="1065"/>
        <v>2095</v>
      </c>
      <c r="D873">
        <f t="shared" si="1095"/>
        <v>209506</v>
      </c>
      <c r="E873">
        <f t="shared" ref="E873:F873" si="1120">E861+1</f>
        <v>114</v>
      </c>
      <c r="F873">
        <f t="shared" si="1120"/>
        <v>112</v>
      </c>
      <c r="G873" s="11">
        <f>G872*IF($B873="January",(1+IF(C873&gt;Personal!$L$18+1,Calculations!$B$14,Calculations!$B$13)),1)</f>
        <v>8410.0407867172908</v>
      </c>
      <c r="H873" s="11">
        <f>IF(AND(Career!$F$15="Yes",$E873=62,$E872=61),G873,H872*IF($B873="January",(1+IF(C873&gt;Personal!$L$18+1,Calculations!$C$14,Calculations!$C$13)),1))</f>
        <v>5051.1620146907217</v>
      </c>
      <c r="I873" s="11">
        <f>H873*(1-'Retiree Assumptions'!$F$8)</f>
        <v>4445.0225729278354</v>
      </c>
      <c r="J873" s="11"/>
      <c r="K873">
        <f>IF(OR(AND(L874=0,L873&gt;0,S873=0,S872&gt;0),AND(L873=0,L872&gt;0,S873&gt;0,S872&gt;0),AND(L862=0,L861&gt;0,S861=0),AND(B873="February",C873&gt;=Personal!$G$28,C873&lt;=Personal!$G$28+5,L872&gt;0),AND(B873="February",MOD(C873-Personal!$G$28,5)=0,L872&gt;0)),K872+1,K872)</f>
        <v>10</v>
      </c>
      <c r="L873">
        <f>IF(AND(C873&gt;=Personal!$G$28,MAX(L$5:L872)&lt;$AO$8,OR(S872&gt;0,S873&gt;0)),L872+1,0)</f>
        <v>0</v>
      </c>
      <c r="M873" t="str">
        <f>IF(AND(C873&gt;=Personal!$G$28,MAX(L$5:L872)&lt;$AO$8,OR(S872&gt;0,S873&gt;0)),L872+1,"")</f>
        <v/>
      </c>
      <c r="N873">
        <f t="shared" si="1075"/>
        <v>2095</v>
      </c>
      <c r="O873">
        <f t="shared" si="1076"/>
        <v>112</v>
      </c>
      <c r="P873" s="11">
        <f t="shared" si="1084"/>
        <v>53340.270875134025</v>
      </c>
      <c r="Q873" s="11">
        <f>$AD873*I873/(Calculations!$C$18^(A873-1+Calculations!$B$1/30))</f>
        <v>2.9089632567599873E-36</v>
      </c>
      <c r="R873" s="11">
        <f>IF(Q873=0,0,SUM(Q873:Q$1071)*I873/Q873)</f>
        <v>4683.2819974095273</v>
      </c>
      <c r="S873" s="11">
        <f>IF(S872&gt;0,MAX((S872+I873/2)*(Calculations!$C$18-1)+S872-I873,0),IF(AND(Personal!$G$28=Valuation!C873,Personal!$G$28&gt;Valuation!C872),Personal!$G$26,0))</f>
        <v>0</v>
      </c>
      <c r="T873">
        <f t="shared" si="1067"/>
        <v>2</v>
      </c>
      <c r="U873" s="11"/>
      <c r="V873" s="121">
        <f>VLOOKUP(E873,Rates2,5)*VLOOKUP(E873,Mort_Imp_Retirees,C873-'Mort Imp Cume'!$C$4+2)</f>
        <v>0.10572828219709987</v>
      </c>
      <c r="W873" s="15">
        <f t="shared" si="1077"/>
        <v>0.89427171780290016</v>
      </c>
      <c r="X873" s="121">
        <f>VLOOKUP(F873,Rates2,6)*VLOOKUP(F873,Mort_Imp_Survivors,C873-'Mort Imp Cume'!$C$4+2)</f>
        <v>5.286891518901194E-2</v>
      </c>
      <c r="Y873" s="15">
        <f t="shared" si="1078"/>
        <v>0.94713108481098807</v>
      </c>
      <c r="Z873" s="121">
        <f>VLOOKUP(F873,Rates2,7)*VLOOKUP(F873,Mort_Imp_Survivors,C873-'Mort Imp Cume'!$C$4+2)</f>
        <v>0.94897866695556288</v>
      </c>
      <c r="AA873" s="15">
        <f t="shared" si="1079"/>
        <v>5.1021333044437123E-2</v>
      </c>
      <c r="AB873" s="68">
        <f>PRODUCT(W$4:W872)</f>
        <v>4.3185436578240898E-8</v>
      </c>
      <c r="AC873" s="15">
        <f>PRODUCT(Y$4:Y872)</f>
        <v>4.3578954642920729E-4</v>
      </c>
      <c r="AD873" s="15">
        <f>PRODUCT(AA$4:AA872)</f>
        <v>8.0144058991140863E-39</v>
      </c>
      <c r="AE873" s="15">
        <f t="shared" si="1068"/>
        <v>1.8819761818778897E-11</v>
      </c>
      <c r="AF873" s="15">
        <f t="shared" si="1069"/>
        <v>4.3166616816422118E-8</v>
      </c>
      <c r="AG873" s="15">
        <f t="shared" si="1070"/>
        <v>1.8845835208476717E-12</v>
      </c>
      <c r="AH873" s="15">
        <f t="shared" si="1071"/>
        <v>2.3676529051816051E-12</v>
      </c>
      <c r="AI873" s="15">
        <f t="shared" si="1080"/>
        <v>0.99999995681219578</v>
      </c>
      <c r="AJ873" s="15">
        <f t="shared" si="1081"/>
        <v>4.565922025349213E-9</v>
      </c>
      <c r="AK873" s="15">
        <f t="shared" si="1072"/>
        <v>3.2418324892471322E-12</v>
      </c>
      <c r="AL873">
        <f>IF(AL872&gt;0,AL872+1,IF(AND(B873="January",C873&gt;=Personal!$G$28,F873&lt;=100,AL872=0),1,0))</f>
        <v>546</v>
      </c>
      <c r="AM873">
        <f t="shared" si="1082"/>
        <v>1</v>
      </c>
    </row>
    <row r="874" spans="1:39" x14ac:dyDescent="0.2">
      <c r="A874">
        <f t="shared" si="1073"/>
        <v>870</v>
      </c>
      <c r="B874" t="str">
        <f t="shared" si="1093"/>
        <v>July</v>
      </c>
      <c r="C874">
        <f t="shared" si="1065"/>
        <v>2095</v>
      </c>
      <c r="D874">
        <f t="shared" si="1095"/>
        <v>209507</v>
      </c>
      <c r="E874">
        <f t="shared" ref="E874:F874" si="1121">E862+1</f>
        <v>114</v>
      </c>
      <c r="F874">
        <f t="shared" si="1121"/>
        <v>112</v>
      </c>
      <c r="G874" s="11">
        <f>G873*IF($B874="January",(1+IF(C874&gt;Personal!$L$18+1,Calculations!$B$14,Calculations!$B$13)),1)</f>
        <v>8410.0407867172908</v>
      </c>
      <c r="H874" s="11">
        <f>IF(AND(Career!$F$15="Yes",$E874=62,$E873=61),G874,H873*IF($B874="January",(1+IF(C874&gt;Personal!$L$18+1,Calculations!$C$14,Calculations!$C$13)),1))</f>
        <v>5051.1620146907217</v>
      </c>
      <c r="I874" s="11">
        <f>H874*(1-'Retiree Assumptions'!$F$8)</f>
        <v>4445.0225729278354</v>
      </c>
      <c r="J874" s="11"/>
      <c r="K874">
        <f>IF(OR(AND(L875=0,L874&gt;0,S874=0,S873&gt;0),AND(L874=0,L873&gt;0,S874&gt;0,S873&gt;0),AND(L863=0,L862&gt;0,S862=0),AND(B874="February",C874&gt;=Personal!$G$28,C874&lt;=Personal!$G$28+5,L873&gt;0),AND(B874="February",MOD(C874-Personal!$G$28,5)=0,L873&gt;0)),K873+1,K873)</f>
        <v>10</v>
      </c>
      <c r="L874">
        <f>IF(AND(C874&gt;=Personal!$G$28,MAX(L$5:L873)&lt;$AO$8,OR(S873&gt;0,S874&gt;0)),L873+1,0)</f>
        <v>0</v>
      </c>
      <c r="M874" t="str">
        <f>IF(AND(C874&gt;=Personal!$G$28,MAX(L$5:L873)&lt;$AO$8,OR(S873&gt;0,S874&gt;0)),L873+1,"")</f>
        <v/>
      </c>
      <c r="N874">
        <f t="shared" si="1075"/>
        <v>2095</v>
      </c>
      <c r="O874">
        <f t="shared" si="1076"/>
        <v>112</v>
      </c>
      <c r="P874" s="11">
        <f t="shared" si="1084"/>
        <v>53340.270875134025</v>
      </c>
      <c r="Q874" s="11">
        <f>$AD874*I874/(Calculations!$C$18^(A874-1+Calculations!$B$1/30))</f>
        <v>1.4799192356057673E-37</v>
      </c>
      <c r="R874" s="11">
        <f>IF(Q874=0,0,SUM(Q874:Q$1071)*I874/Q874)</f>
        <v>4683.2819975498787</v>
      </c>
      <c r="S874" s="11">
        <f>IF(S873&gt;0,MAX((S873+I874/2)*(Calculations!$C$18-1)+S873-I874,0),IF(AND(Personal!$G$28=Valuation!C874,Personal!$G$28&gt;Valuation!C873),Personal!$G$26,0))</f>
        <v>0</v>
      </c>
      <c r="T874">
        <f t="shared" si="1067"/>
        <v>2</v>
      </c>
      <c r="U874" s="11"/>
      <c r="V874" s="121">
        <f>VLOOKUP(E874,Rates2,5)*VLOOKUP(E874,Mort_Imp_Retirees,C874-'Mort Imp Cume'!$C$4+2)</f>
        <v>0.10572828219709987</v>
      </c>
      <c r="W874" s="15">
        <f t="shared" si="1077"/>
        <v>0.89427171780290016</v>
      </c>
      <c r="X874" s="121">
        <f>VLOOKUP(F874,Rates2,6)*VLOOKUP(F874,Mort_Imp_Survivors,C874-'Mort Imp Cume'!$C$4+2)</f>
        <v>5.286891518901194E-2</v>
      </c>
      <c r="Y874" s="15">
        <f t="shared" si="1078"/>
        <v>0.94713108481098807</v>
      </c>
      <c r="Z874" s="121">
        <f>VLOOKUP(F874,Rates2,7)*VLOOKUP(F874,Mort_Imp_Survivors,C874-'Mort Imp Cume'!$C$4+2)</f>
        <v>0.94897866695556288</v>
      </c>
      <c r="AA874" s="15">
        <f t="shared" si="1079"/>
        <v>5.1021333044437123E-2</v>
      </c>
      <c r="AB874" s="68">
        <f>PRODUCT(W$4:W873)</f>
        <v>3.8619514552891685E-8</v>
      </c>
      <c r="AC874" s="15">
        <f>PRODUCT(Y$4:Y873)</f>
        <v>4.1274982585878356E-4</v>
      </c>
      <c r="AD874" s="15">
        <f>PRODUCT(AA$4:AA873)</f>
        <v>4.0890567253200131E-40</v>
      </c>
      <c r="AE874" s="15">
        <f t="shared" si="1068"/>
        <v>1.59401979064568E-11</v>
      </c>
      <c r="AF874" s="15">
        <f t="shared" si="1069"/>
        <v>3.8603574354985224E-8</v>
      </c>
      <c r="AG874" s="15">
        <f t="shared" si="1070"/>
        <v>1.5962281873080688E-12</v>
      </c>
      <c r="AH874" s="15">
        <f t="shared" si="1071"/>
        <v>2.0053843282565715E-12</v>
      </c>
      <c r="AI874" s="15">
        <f t="shared" si="1080"/>
        <v>0.99999996137848002</v>
      </c>
      <c r="AJ874" s="15">
        <f t="shared" si="1081"/>
        <v>4.0831749329631371E-9</v>
      </c>
      <c r="AK874" s="15">
        <f t="shared" si="1072"/>
        <v>2.7458079177750285E-12</v>
      </c>
      <c r="AL874">
        <f>IF(AL873&gt;0,AL873+1,IF(AND(B874="January",C874&gt;=Personal!$G$28,F874&lt;=100,AL873=0),1,0))</f>
        <v>547</v>
      </c>
      <c r="AM874">
        <f t="shared" si="1082"/>
        <v>1</v>
      </c>
    </row>
    <row r="875" spans="1:39" x14ac:dyDescent="0.2">
      <c r="A875">
        <f t="shared" si="1073"/>
        <v>871</v>
      </c>
      <c r="B875" t="str">
        <f t="shared" si="1093"/>
        <v>August</v>
      </c>
      <c r="C875">
        <f t="shared" si="1065"/>
        <v>2095</v>
      </c>
      <c r="D875">
        <f t="shared" si="1095"/>
        <v>209508</v>
      </c>
      <c r="E875">
        <f t="shared" ref="E875:F875" si="1122">E863+1</f>
        <v>114</v>
      </c>
      <c r="F875">
        <f t="shared" si="1122"/>
        <v>112</v>
      </c>
      <c r="G875" s="11">
        <f>G874*IF($B875="January",(1+IF(C875&gt;Personal!$L$18+1,Calculations!$B$14,Calculations!$B$13)),1)</f>
        <v>8410.0407867172908</v>
      </c>
      <c r="H875" s="11">
        <f>IF(AND(Career!$F$15="Yes",$E875=62,$E874=61),G875,H874*IF($B875="January",(1+IF(C875&gt;Personal!$L$18+1,Calculations!$C$14,Calculations!$C$13)),1))</f>
        <v>5051.1620146907217</v>
      </c>
      <c r="I875" s="11">
        <f>H875*(1-'Retiree Assumptions'!$F$8)</f>
        <v>4445.0225729278354</v>
      </c>
      <c r="J875" s="11"/>
      <c r="K875">
        <f>IF(OR(AND(L876=0,L875&gt;0,S875=0,S874&gt;0),AND(L875=0,L874&gt;0,S875&gt;0,S874&gt;0),AND(L864=0,L863&gt;0,S863=0),AND(B875="February",C875&gt;=Personal!$G$28,C875&lt;=Personal!$G$28+5,L874&gt;0),AND(B875="February",MOD(C875-Personal!$G$28,5)=0,L874&gt;0)),K874+1,K874)</f>
        <v>10</v>
      </c>
      <c r="L875">
        <f>IF(AND(C875&gt;=Personal!$G$28,MAX(L$5:L874)&lt;$AO$8,OR(S874&gt;0,S875&gt;0)),L874+1,0)</f>
        <v>0</v>
      </c>
      <c r="M875" t="str">
        <f>IF(AND(C875&gt;=Personal!$G$28,MAX(L$5:L874)&lt;$AO$8,OR(S874&gt;0,S875&gt;0)),L874+1,"")</f>
        <v/>
      </c>
      <c r="N875">
        <f t="shared" si="1075"/>
        <v>2095</v>
      </c>
      <c r="O875">
        <f t="shared" si="1076"/>
        <v>112</v>
      </c>
      <c r="P875" s="11">
        <f t="shared" si="1084"/>
        <v>53340.270875134025</v>
      </c>
      <c r="Q875" s="11">
        <f>$AD875*I875/(Calculations!$C$18^(A875-1+Calculations!$B$1/30))</f>
        <v>7.5290086212892478E-39</v>
      </c>
      <c r="R875" s="11">
        <f>IF(Q875=0,0,SUM(Q875:Q$1071)*I875/Q875)</f>
        <v>4683.2820003086517</v>
      </c>
      <c r="S875" s="11">
        <f>IF(S874&gt;0,MAX((S874+I875/2)*(Calculations!$C$18-1)+S874-I875,0),IF(AND(Personal!$G$28=Valuation!C875,Personal!$G$28&gt;Valuation!C874),Personal!$G$26,0))</f>
        <v>0</v>
      </c>
      <c r="T875">
        <f t="shared" si="1067"/>
        <v>2</v>
      </c>
      <c r="U875" s="11"/>
      <c r="V875" s="121">
        <f>VLOOKUP(E875,Rates2,5)*VLOOKUP(E875,Mort_Imp_Retirees,C875-'Mort Imp Cume'!$C$4+2)</f>
        <v>0.10572828219709987</v>
      </c>
      <c r="W875" s="15">
        <f t="shared" si="1077"/>
        <v>0.89427171780290016</v>
      </c>
      <c r="X875" s="121">
        <f>VLOOKUP(F875,Rates2,6)*VLOOKUP(F875,Mort_Imp_Survivors,C875-'Mort Imp Cume'!$C$4+2)</f>
        <v>5.286891518901194E-2</v>
      </c>
      <c r="Y875" s="15">
        <f t="shared" si="1078"/>
        <v>0.94713108481098807</v>
      </c>
      <c r="Z875" s="121">
        <f>VLOOKUP(F875,Rates2,7)*VLOOKUP(F875,Mort_Imp_Survivors,C875-'Mort Imp Cume'!$C$4+2)</f>
        <v>0.94897866695556288</v>
      </c>
      <c r="AA875" s="15">
        <f t="shared" si="1079"/>
        <v>5.1021333044437123E-2</v>
      </c>
      <c r="AB875" s="68">
        <f>PRODUCT(W$4:W874)</f>
        <v>3.4536339619928549E-8</v>
      </c>
      <c r="AC875" s="15">
        <f>PRODUCT(Y$4:Y874)</f>
        <v>3.909281903211761E-4</v>
      </c>
      <c r="AD875" s="15">
        <f>PRODUCT(AA$4:AA874)</f>
        <v>2.0862912502014783E-41</v>
      </c>
      <c r="AE875" s="15">
        <f t="shared" si="1068"/>
        <v>1.3501228747936202E-11</v>
      </c>
      <c r="AF875" s="15">
        <f t="shared" si="1069"/>
        <v>3.4522838391180612E-8</v>
      </c>
      <c r="AG875" s="15">
        <f t="shared" si="1070"/>
        <v>1.3519933702968795E-12</v>
      </c>
      <c r="AH875" s="15">
        <f t="shared" si="1071"/>
        <v>1.6985455690021422E-12</v>
      </c>
      <c r="AI875" s="15">
        <f t="shared" si="1080"/>
        <v>0.9999999654619619</v>
      </c>
      <c r="AJ875" s="15">
        <f t="shared" si="1081"/>
        <v>3.6514678613906866E-9</v>
      </c>
      <c r="AK875" s="15">
        <f t="shared" si="1072"/>
        <v>2.3256788274570196E-12</v>
      </c>
      <c r="AL875">
        <f>IF(AL874&gt;0,AL874+1,IF(AND(B875="January",C875&gt;=Personal!$G$28,F875&lt;=100,AL874=0),1,0))</f>
        <v>548</v>
      </c>
      <c r="AM875">
        <f t="shared" si="1082"/>
        <v>1</v>
      </c>
    </row>
    <row r="876" spans="1:39" x14ac:dyDescent="0.2">
      <c r="A876">
        <f t="shared" si="1073"/>
        <v>872</v>
      </c>
      <c r="B876" t="str">
        <f t="shared" si="1093"/>
        <v>September</v>
      </c>
      <c r="C876">
        <f t="shared" si="1065"/>
        <v>2095</v>
      </c>
      <c r="D876">
        <f t="shared" si="1095"/>
        <v>209509</v>
      </c>
      <c r="E876">
        <f t="shared" ref="E876:F876" si="1123">E864+1</f>
        <v>114</v>
      </c>
      <c r="F876">
        <f t="shared" si="1123"/>
        <v>112</v>
      </c>
      <c r="G876" s="11">
        <f>G875*IF($B876="January",(1+IF(C876&gt;Personal!$L$18+1,Calculations!$B$14,Calculations!$B$13)),1)</f>
        <v>8410.0407867172908</v>
      </c>
      <c r="H876" s="11">
        <f>IF(AND(Career!$F$15="Yes",$E876=62,$E875=61),G876,H875*IF($B876="January",(1+IF(C876&gt;Personal!$L$18+1,Calculations!$C$14,Calculations!$C$13)),1))</f>
        <v>5051.1620146907217</v>
      </c>
      <c r="I876" s="11">
        <f>H876*(1-'Retiree Assumptions'!$F$8)</f>
        <v>4445.0225729278354</v>
      </c>
      <c r="J876" s="11"/>
      <c r="K876">
        <f>IF(OR(AND(L877=0,L876&gt;0,S876=0,S875&gt;0),AND(L876=0,L875&gt;0,S876&gt;0,S875&gt;0),AND(L865=0,L864&gt;0,S864=0),AND(B876="February",C876&gt;=Personal!$G$28,C876&lt;=Personal!$G$28+5,L875&gt;0),AND(B876="February",MOD(C876-Personal!$G$28,5)=0,L875&gt;0)),K875+1,K875)</f>
        <v>10</v>
      </c>
      <c r="L876">
        <f>IF(AND(C876&gt;=Personal!$G$28,MAX(L$5:L875)&lt;$AO$8,OR(S875&gt;0,S876&gt;0)),L875+1,0)</f>
        <v>0</v>
      </c>
      <c r="M876" t="str">
        <f>IF(AND(C876&gt;=Personal!$G$28,MAX(L$5:L875)&lt;$AO$8,OR(S875&gt;0,S876&gt;0)),L875+1,"")</f>
        <v/>
      </c>
      <c r="N876">
        <f t="shared" si="1075"/>
        <v>2095</v>
      </c>
      <c r="O876">
        <f t="shared" si="1076"/>
        <v>112</v>
      </c>
      <c r="P876" s="11">
        <f t="shared" si="1084"/>
        <v>53340.270875134025</v>
      </c>
      <c r="Q876" s="11">
        <f>$AD876*I876/(Calculations!$C$18^(A876-1+Calculations!$B$1/30))</f>
        <v>3.830342187304893E-40</v>
      </c>
      <c r="R876" s="11">
        <f>IF(Q876=0,0,SUM(Q876:Q$1071)*I876/Q876)</f>
        <v>4683.2820545357126</v>
      </c>
      <c r="S876" s="11">
        <f>IF(S875&gt;0,MAX((S875+I876/2)*(Calculations!$C$18-1)+S875-I876,0),IF(AND(Personal!$G$28=Valuation!C876,Personal!$G$28&gt;Valuation!C875),Personal!$G$26,0))</f>
        <v>0</v>
      </c>
      <c r="T876">
        <f t="shared" si="1067"/>
        <v>2</v>
      </c>
      <c r="U876" s="11"/>
      <c r="V876" s="121">
        <f>VLOOKUP(E876,Rates2,5)*VLOOKUP(E876,Mort_Imp_Retirees,C876-'Mort Imp Cume'!$C$4+2)</f>
        <v>0.10572828219709987</v>
      </c>
      <c r="W876" s="15">
        <f t="shared" si="1077"/>
        <v>0.89427171780290016</v>
      </c>
      <c r="X876" s="121">
        <f>VLOOKUP(F876,Rates2,6)*VLOOKUP(F876,Mort_Imp_Survivors,C876-'Mort Imp Cume'!$C$4+2)</f>
        <v>5.286891518901194E-2</v>
      </c>
      <c r="Y876" s="15">
        <f t="shared" si="1078"/>
        <v>0.94713108481098807</v>
      </c>
      <c r="Z876" s="121">
        <f>VLOOKUP(F876,Rates2,7)*VLOOKUP(F876,Mort_Imp_Survivors,C876-'Mort Imp Cume'!$C$4+2)</f>
        <v>0.94897866695556288</v>
      </c>
      <c r="AA876" s="15">
        <f t="shared" si="1079"/>
        <v>5.1021333044437123E-2</v>
      </c>
      <c r="AB876" s="68">
        <f>PRODUCT(W$4:W875)</f>
        <v>3.0884871758537867E-8</v>
      </c>
      <c r="AC876" s="15">
        <f>PRODUCT(Y$4:Y875)</f>
        <v>3.7026024098209194E-4</v>
      </c>
      <c r="AD876" s="15">
        <f>PRODUCT(AA$4:AA875)</f>
        <v>1.0644536070422472E-42</v>
      </c>
      <c r="AE876" s="15">
        <f t="shared" si="1068"/>
        <v>1.1435440060017236E-11</v>
      </c>
      <c r="AF876" s="15">
        <f t="shared" si="1069"/>
        <v>3.0873436318477851E-8</v>
      </c>
      <c r="AG876" s="15">
        <f t="shared" si="1070"/>
        <v>1.1451283017432E-12</v>
      </c>
      <c r="AH876" s="15">
        <f t="shared" si="1071"/>
        <v>1.4386554294640908E-12</v>
      </c>
      <c r="AI876" s="15">
        <f t="shared" si="1080"/>
        <v>0.9999999691136896</v>
      </c>
      <c r="AJ876" s="15">
        <f t="shared" si="1081"/>
        <v>3.2654044369079317E-9</v>
      </c>
      <c r="AK876" s="15">
        <f t="shared" si="1072"/>
        <v>1.9698326223432964E-12</v>
      </c>
      <c r="AL876">
        <f>IF(AL875&gt;0,AL875+1,IF(AND(B876="January",C876&gt;=Personal!$G$28,F876&lt;=100,AL875=0),1,0))</f>
        <v>549</v>
      </c>
      <c r="AM876">
        <f t="shared" si="1082"/>
        <v>1</v>
      </c>
    </row>
    <row r="877" spans="1:39" x14ac:dyDescent="0.2">
      <c r="A877">
        <f t="shared" si="1073"/>
        <v>873</v>
      </c>
      <c r="B877" t="str">
        <f t="shared" si="1093"/>
        <v>October</v>
      </c>
      <c r="C877">
        <f t="shared" si="1065"/>
        <v>2095</v>
      </c>
      <c r="D877">
        <f t="shared" si="1095"/>
        <v>209510</v>
      </c>
      <c r="E877">
        <f t="shared" ref="E877:F877" si="1124">E865+1</f>
        <v>114</v>
      </c>
      <c r="F877">
        <f t="shared" si="1124"/>
        <v>112</v>
      </c>
      <c r="G877" s="11">
        <f>G876*IF($B877="January",(1+IF(C877&gt;Personal!$L$18+1,Calculations!$B$14,Calculations!$B$13)),1)</f>
        <v>8410.0407867172908</v>
      </c>
      <c r="H877" s="11">
        <f>IF(AND(Career!$F$15="Yes",$E877=62,$E876=61),G877,H876*IF($B877="January",(1+IF(C877&gt;Personal!$L$18+1,Calculations!$C$14,Calculations!$C$13)),1))</f>
        <v>5051.1620146907217</v>
      </c>
      <c r="I877" s="11">
        <f>H877*(1-'Retiree Assumptions'!$F$8)</f>
        <v>4445.0225729278354</v>
      </c>
      <c r="J877" s="11"/>
      <c r="K877">
        <f>IF(OR(AND(L878=0,L877&gt;0,S877=0,S876&gt;0),AND(L877=0,L876&gt;0,S877&gt;0,S876&gt;0),AND(L866=0,L865&gt;0,S865=0),AND(B877="February",C877&gt;=Personal!$G$28,C877&lt;=Personal!$G$28+5,L876&gt;0),AND(B877="February",MOD(C877-Personal!$G$28,5)=0,L876&gt;0)),K876+1,K876)</f>
        <v>10</v>
      </c>
      <c r="L877">
        <f>IF(AND(C877&gt;=Personal!$G$28,MAX(L$5:L876)&lt;$AO$8,OR(S876&gt;0,S877&gt;0)),L876+1,0)</f>
        <v>0</v>
      </c>
      <c r="M877" t="str">
        <f>IF(AND(C877&gt;=Personal!$G$28,MAX(L$5:L876)&lt;$AO$8,OR(S876&gt;0,S877&gt;0)),L876+1,"")</f>
        <v/>
      </c>
      <c r="N877">
        <f t="shared" si="1075"/>
        <v>2095</v>
      </c>
      <c r="O877">
        <f t="shared" si="1076"/>
        <v>112</v>
      </c>
      <c r="P877" s="11">
        <f t="shared" si="1084"/>
        <v>53340.270875134025</v>
      </c>
      <c r="Q877" s="11">
        <f>$AD877*I877/(Calculations!$C$18^(A877-1+Calculations!$B$1/30))</f>
        <v>1.948665755324281E-41</v>
      </c>
      <c r="R877" s="11">
        <f>IF(Q877=0,0,SUM(Q877:Q$1071)*I877/Q877)</f>
        <v>4683.2831204352651</v>
      </c>
      <c r="S877" s="11">
        <f>IF(S876&gt;0,MAX((S876+I877/2)*(Calculations!$C$18-1)+S876-I877,0),IF(AND(Personal!$G$28=Valuation!C877,Personal!$G$28&gt;Valuation!C876),Personal!$G$26,0))</f>
        <v>0</v>
      </c>
      <c r="T877">
        <f t="shared" si="1067"/>
        <v>2</v>
      </c>
      <c r="U877" s="11"/>
      <c r="V877" s="121">
        <f>VLOOKUP(E877,Rates2,5)*VLOOKUP(E877,Mort_Imp_Retirees,C877-'Mort Imp Cume'!$C$4+2)</f>
        <v>0.10572828219709987</v>
      </c>
      <c r="W877" s="15">
        <f t="shared" si="1077"/>
        <v>0.89427171780290016</v>
      </c>
      <c r="X877" s="121">
        <f>VLOOKUP(F877,Rates2,6)*VLOOKUP(F877,Mort_Imp_Survivors,C877-'Mort Imp Cume'!$C$4+2)</f>
        <v>5.286891518901194E-2</v>
      </c>
      <c r="Y877" s="15">
        <f t="shared" si="1078"/>
        <v>0.94713108481098807</v>
      </c>
      <c r="Z877" s="121">
        <f>VLOOKUP(F877,Rates2,7)*VLOOKUP(F877,Mort_Imp_Survivors,C877-'Mort Imp Cume'!$C$4+2)</f>
        <v>0.94897866695556288</v>
      </c>
      <c r="AA877" s="15">
        <f t="shared" si="1079"/>
        <v>5.1021333044437123E-2</v>
      </c>
      <c r="AB877" s="68">
        <f>PRODUCT(W$4:W876)</f>
        <v>2.7619467321629935E-8</v>
      </c>
      <c r="AC877" s="15">
        <f>PRODUCT(Y$4:Y876)</f>
        <v>3.5068498370374658E-4</v>
      </c>
      <c r="AD877" s="15">
        <f>PRODUCT(AA$4:AA876)</f>
        <v>5.4309841995254896E-44</v>
      </c>
      <c r="AE877" s="15">
        <f t="shared" si="1068"/>
        <v>9.6857324475919556E-12</v>
      </c>
      <c r="AF877" s="15">
        <f t="shared" si="1069"/>
        <v>2.7609781589182344E-8</v>
      </c>
      <c r="AG877" s="15">
        <f t="shared" si="1070"/>
        <v>9.6991513143686283E-13</v>
      </c>
      <c r="AH877" s="15">
        <f t="shared" si="1071"/>
        <v>1.218530419546075E-12</v>
      </c>
      <c r="AI877" s="15">
        <f t="shared" si="1080"/>
        <v>0.99999997237931415</v>
      </c>
      <c r="AJ877" s="15">
        <f t="shared" si="1081"/>
        <v>2.9201588351148679E-9</v>
      </c>
      <c r="AK877" s="15">
        <f t="shared" si="1072"/>
        <v>1.6684335405008372E-12</v>
      </c>
      <c r="AL877">
        <f>IF(AL876&gt;0,AL876+1,IF(AND(B877="January",C877&gt;=Personal!$G$28,F877&lt;=100,AL876=0),1,0))</f>
        <v>550</v>
      </c>
      <c r="AM877">
        <f t="shared" si="1082"/>
        <v>1</v>
      </c>
    </row>
    <row r="878" spans="1:39" x14ac:dyDescent="0.2">
      <c r="A878">
        <f t="shared" si="1073"/>
        <v>874</v>
      </c>
      <c r="B878" t="str">
        <f t="shared" si="1093"/>
        <v>November</v>
      </c>
      <c r="C878">
        <f t="shared" si="1065"/>
        <v>2095</v>
      </c>
      <c r="D878">
        <f t="shared" si="1095"/>
        <v>209511</v>
      </c>
      <c r="E878">
        <f t="shared" ref="E878:F878" si="1125">E866+1</f>
        <v>114</v>
      </c>
      <c r="F878">
        <f t="shared" si="1125"/>
        <v>112</v>
      </c>
      <c r="G878" s="11">
        <f>G877*IF($B878="January",(1+IF(C878&gt;Personal!$L$18+1,Calculations!$B$14,Calculations!$B$13)),1)</f>
        <v>8410.0407867172908</v>
      </c>
      <c r="H878" s="11">
        <f>IF(AND(Career!$F$15="Yes",$E878=62,$E877=61),G878,H877*IF($B878="January",(1+IF(C878&gt;Personal!$L$18+1,Calculations!$C$14,Calculations!$C$13)),1))</f>
        <v>5051.1620146907217</v>
      </c>
      <c r="I878" s="11">
        <f>H878*(1-'Retiree Assumptions'!$F$8)</f>
        <v>4445.0225729278354</v>
      </c>
      <c r="J878" s="11"/>
      <c r="K878">
        <f>IF(OR(AND(L879=0,L878&gt;0,S878=0,S877&gt;0),AND(L878=0,L877&gt;0,S878&gt;0,S877&gt;0),AND(L867=0,L866&gt;0,S866=0),AND(B878="February",C878&gt;=Personal!$G$28,C878&lt;=Personal!$G$28+5,L877&gt;0),AND(B878="February",MOD(C878-Personal!$G$28,5)=0,L877&gt;0)),K877+1,K877)</f>
        <v>10</v>
      </c>
      <c r="L878">
        <f>IF(AND(C878&gt;=Personal!$G$28,MAX(L$5:L877)&lt;$AO$8,OR(S877&gt;0,S878&gt;0)),L877+1,0)</f>
        <v>0</v>
      </c>
      <c r="M878" t="str">
        <f>IF(AND(C878&gt;=Personal!$G$28,MAX(L$5:L877)&lt;$AO$8,OR(S877&gt;0,S878&gt;0)),L877+1,"")</f>
        <v/>
      </c>
      <c r="N878">
        <f t="shared" si="1075"/>
        <v>2095</v>
      </c>
      <c r="O878">
        <f t="shared" si="1076"/>
        <v>112</v>
      </c>
      <c r="P878" s="11">
        <f t="shared" si="1084"/>
        <v>53340.270875134025</v>
      </c>
      <c r="Q878" s="11">
        <f>$AD878*I878/(Calculations!$C$18^(A878-1+Calculations!$B$1/30))</f>
        <v>9.9137310461690264E-43</v>
      </c>
      <c r="R878" s="11">
        <f>IF(Q878=0,0,SUM(Q878:Q$1071)*I878/Q878)</f>
        <v>4683.3040720018107</v>
      </c>
      <c r="S878" s="11">
        <f>IF(S877&gt;0,MAX((S877+I878/2)*(Calculations!$C$18-1)+S877-I878,0),IF(AND(Personal!$G$28=Valuation!C878,Personal!$G$28&gt;Valuation!C877),Personal!$G$26,0))</f>
        <v>0</v>
      </c>
      <c r="T878">
        <f t="shared" si="1067"/>
        <v>2</v>
      </c>
      <c r="U878" s="11"/>
      <c r="V878" s="121">
        <f>VLOOKUP(E878,Rates2,5)*VLOOKUP(E878,Mort_Imp_Retirees,C878-'Mort Imp Cume'!$C$4+2)</f>
        <v>0.10572828219709987</v>
      </c>
      <c r="W878" s="15">
        <f t="shared" si="1077"/>
        <v>0.89427171780290016</v>
      </c>
      <c r="X878" s="121">
        <f>VLOOKUP(F878,Rates2,6)*VLOOKUP(F878,Mort_Imp_Survivors,C878-'Mort Imp Cume'!$C$4+2)</f>
        <v>5.286891518901194E-2</v>
      </c>
      <c r="Y878" s="15">
        <f t="shared" si="1078"/>
        <v>0.94713108481098807</v>
      </c>
      <c r="Z878" s="121">
        <f>VLOOKUP(F878,Rates2,7)*VLOOKUP(F878,Mort_Imp_Survivors,C878-'Mort Imp Cume'!$C$4+2)</f>
        <v>0.94897866695556288</v>
      </c>
      <c r="AA878" s="15">
        <f t="shared" si="1079"/>
        <v>5.1021333044437123E-2</v>
      </c>
      <c r="AB878" s="68">
        <f>PRODUCT(W$4:W877)</f>
        <v>2.4699308486515069E-8</v>
      </c>
      <c r="AC878" s="15">
        <f>PRODUCT(Y$4:Y877)</f>
        <v>3.3214464904225319E-4</v>
      </c>
      <c r="AD878" s="15">
        <f>PRODUCT(AA$4:AA877)</f>
        <v>2.7709605360306574E-45</v>
      </c>
      <c r="AE878" s="15">
        <f t="shared" si="1068"/>
        <v>8.2037431488398943E-12</v>
      </c>
      <c r="AF878" s="15">
        <f t="shared" si="1069"/>
        <v>2.4691104743366229E-8</v>
      </c>
      <c r="AG878" s="15">
        <f t="shared" si="1070"/>
        <v>8.21510882892449E-13</v>
      </c>
      <c r="AH878" s="15">
        <f t="shared" si="1071"/>
        <v>1.0320861777973008E-12</v>
      </c>
      <c r="AI878" s="15">
        <f t="shared" si="1080"/>
        <v>0.99999997529965945</v>
      </c>
      <c r="AJ878" s="15">
        <f t="shared" si="1081"/>
        <v>2.611415457735489E-9</v>
      </c>
      <c r="AK878" s="15">
        <f t="shared" si="1072"/>
        <v>1.4131507659577987E-12</v>
      </c>
      <c r="AL878">
        <f>IF(AL877&gt;0,AL877+1,IF(AND(B878="January",C878&gt;=Personal!$G$28,F878&lt;=100,AL877=0),1,0))</f>
        <v>551</v>
      </c>
      <c r="AM878">
        <f t="shared" si="1082"/>
        <v>1</v>
      </c>
    </row>
    <row r="879" spans="1:39" x14ac:dyDescent="0.2">
      <c r="A879">
        <f t="shared" si="1073"/>
        <v>875</v>
      </c>
      <c r="B879" t="str">
        <f t="shared" si="1093"/>
        <v>December</v>
      </c>
      <c r="C879">
        <f t="shared" si="1065"/>
        <v>2095</v>
      </c>
      <c r="D879">
        <f t="shared" si="1095"/>
        <v>209512</v>
      </c>
      <c r="E879">
        <f t="shared" ref="E879:F879" si="1126">E867+1</f>
        <v>114</v>
      </c>
      <c r="F879">
        <f t="shared" si="1126"/>
        <v>112</v>
      </c>
      <c r="G879" s="11">
        <f>G878*IF($B879="January",(1+IF(C879&gt;Personal!$L$18+1,Calculations!$B$14,Calculations!$B$13)),1)</f>
        <v>8410.0407867172908</v>
      </c>
      <c r="H879" s="11">
        <f>IF(AND(Career!$F$15="Yes",$E879=62,$E878=61),G879,H878*IF($B879="January",(1+IF(C879&gt;Personal!$L$18+1,Calculations!$C$14,Calculations!$C$13)),1))</f>
        <v>5051.1620146907217</v>
      </c>
      <c r="I879" s="11">
        <f>H879*(1-'Retiree Assumptions'!$F$8)</f>
        <v>4445.0225729278354</v>
      </c>
      <c r="J879" s="11"/>
      <c r="K879">
        <f>IF(OR(AND(L880=0,L879&gt;0,S879=0,S878&gt;0),AND(L879=0,L878&gt;0,S879&gt;0,S878&gt;0),AND(L868=0,L867&gt;0,S867=0),AND(B879="February",C879&gt;=Personal!$G$28,C879&lt;=Personal!$G$28+5,L878&gt;0),AND(B879="February",MOD(C879-Personal!$G$28,5)=0,L878&gt;0)),K878+1,K878)</f>
        <v>10</v>
      </c>
      <c r="L879">
        <f>IF(AND(C879&gt;=Personal!$G$28,MAX(L$5:L878)&lt;$AO$8,OR(S878&gt;0,S879&gt;0)),L878+1,0)</f>
        <v>0</v>
      </c>
      <c r="M879" t="str">
        <f>IF(AND(C879&gt;=Personal!$G$28,MAX(L$5:L878)&lt;$AO$8,OR(S878&gt;0,S879&gt;0)),L878+1,"")</f>
        <v/>
      </c>
      <c r="N879">
        <f t="shared" si="1075"/>
        <v>2095</v>
      </c>
      <c r="O879">
        <f t="shared" si="1076"/>
        <v>112</v>
      </c>
      <c r="P879" s="11">
        <f t="shared" si="1084"/>
        <v>53340.270875134025</v>
      </c>
      <c r="Q879" s="11">
        <f>$AD879*I879/(Calculations!$C$18^(A879-1+Calculations!$B$1/30))</f>
        <v>5.0435567509329154E-44</v>
      </c>
      <c r="R879" s="11">
        <f>IF(Q879=0,0,SUM(Q879:Q$1071)*I879/Q879)</f>
        <v>4683.7159008083017</v>
      </c>
      <c r="S879" s="11">
        <f>IF(S878&gt;0,MAX((S878+I879/2)*(Calculations!$C$18-1)+S878-I879,0),IF(AND(Personal!$G$28=Valuation!C879,Personal!$G$28&gt;Valuation!C878),Personal!$G$26,0))</f>
        <v>0</v>
      </c>
      <c r="T879">
        <f t="shared" si="1067"/>
        <v>2</v>
      </c>
      <c r="U879" s="11"/>
      <c r="V879" s="121">
        <f>VLOOKUP(E879,Rates2,5)*VLOOKUP(E879,Mort_Imp_Retirees,C879-'Mort Imp Cume'!$C$4+2)</f>
        <v>0.10572828219709987</v>
      </c>
      <c r="W879" s="15">
        <f t="shared" si="1077"/>
        <v>0.89427171780290016</v>
      </c>
      <c r="X879" s="121">
        <f>VLOOKUP(F879,Rates2,6)*VLOOKUP(F879,Mort_Imp_Survivors,C879-'Mort Imp Cume'!$C$4+2)</f>
        <v>5.286891518901194E-2</v>
      </c>
      <c r="Y879" s="15">
        <f t="shared" si="1078"/>
        <v>0.94713108481098807</v>
      </c>
      <c r="Z879" s="121">
        <f>VLOOKUP(F879,Rates2,7)*VLOOKUP(F879,Mort_Imp_Survivors,C879-'Mort Imp Cume'!$C$4+2)</f>
        <v>0.94897866695556288</v>
      </c>
      <c r="AA879" s="15">
        <f t="shared" si="1079"/>
        <v>5.1021333044437123E-2</v>
      </c>
      <c r="AB879" s="68">
        <f>PRODUCT(W$4:W878)</f>
        <v>2.208789302877958E-8</v>
      </c>
      <c r="AC879" s="15">
        <f>PRODUCT(Y$4:Y878)</f>
        <v>3.1458452176155418E-4</v>
      </c>
      <c r="AD879" s="15">
        <f>PRODUCT(AA$4:AA878)</f>
        <v>1.4137810036181219E-46</v>
      </c>
      <c r="AE879" s="15">
        <f t="shared" si="1068"/>
        <v>6.948509265178991E-12</v>
      </c>
      <c r="AF879" s="15">
        <f t="shared" si="1069"/>
        <v>2.20809445195144E-8</v>
      </c>
      <c r="AG879" s="15">
        <f t="shared" si="1070"/>
        <v>6.9581359114476568E-13</v>
      </c>
      <c r="AH879" s="15">
        <f t="shared" si="1071"/>
        <v>8.7416929550040525E-13</v>
      </c>
      <c r="AI879" s="15">
        <f t="shared" si="1080"/>
        <v>0.99999997791123274</v>
      </c>
      <c r="AJ879" s="15">
        <f t="shared" si="1081"/>
        <v>2.3353149872861622E-9</v>
      </c>
      <c r="AK879" s="15">
        <f t="shared" si="1072"/>
        <v>1.1969281597682699E-12</v>
      </c>
      <c r="AL879">
        <f>IF(AL878&gt;0,AL878+1,IF(AND(B879="January",C879&gt;=Personal!$G$28,F879&lt;=100,AL878=0),1,0))</f>
        <v>552</v>
      </c>
      <c r="AM879">
        <f t="shared" si="1082"/>
        <v>1</v>
      </c>
    </row>
    <row r="880" spans="1:39" x14ac:dyDescent="0.2">
      <c r="A880">
        <f t="shared" si="1073"/>
        <v>876</v>
      </c>
      <c r="B880" t="str">
        <f t="shared" si="1093"/>
        <v>January</v>
      </c>
      <c r="C880">
        <f t="shared" si="1065"/>
        <v>2096</v>
      </c>
      <c r="D880">
        <f t="shared" si="1095"/>
        <v>209601</v>
      </c>
      <c r="E880">
        <f t="shared" ref="E880:F880" si="1127">E868+1</f>
        <v>115</v>
      </c>
      <c r="F880">
        <f t="shared" si="1127"/>
        <v>113</v>
      </c>
      <c r="G880" s="11">
        <f>G879*IF($B880="January",(1+IF(C880&gt;Personal!$L$18+1,Calculations!$B$14,Calculations!$B$13)),1)</f>
        <v>8620.291806385223</v>
      </c>
      <c r="H880" s="11">
        <f>IF(AND(Career!$F$15="Yes",$E880=62,$E879=61),G880,H879*IF($B880="January",(1+IF(C880&gt;Personal!$L$18+1,Calculations!$C$14,Calculations!$C$13)),1))</f>
        <v>5126.9294449110821</v>
      </c>
      <c r="I880" s="11">
        <f>H880*(1-'Retiree Assumptions'!$F$8)</f>
        <v>4511.6979115217518</v>
      </c>
      <c r="J880" s="11"/>
      <c r="K880">
        <f>IF(OR(AND(L881=0,L880&gt;0,S880=0,S879&gt;0),AND(L880=0,L879&gt;0,S880&gt;0,S879&gt;0),AND(L869=0,L868&gt;0,S868=0),AND(B880="February",C880&gt;=Personal!$G$28,C880&lt;=Personal!$G$28+5,L879&gt;0),AND(B880="February",MOD(C880-Personal!$G$28,5)=0,L879&gt;0)),K879+1,K879)</f>
        <v>10</v>
      </c>
      <c r="L880">
        <f>IF(AND(C880&gt;=Personal!$G$28,MAX(L$5:L879)&lt;$AO$8,OR(S879&gt;0,S880&gt;0)),L879+1,0)</f>
        <v>0</v>
      </c>
      <c r="M880" t="str">
        <f>IF(AND(C880&gt;=Personal!$G$28,MAX(L$5:L879)&lt;$AO$8,OR(S879&gt;0,S880&gt;0)),L879+1,"")</f>
        <v/>
      </c>
      <c r="N880">
        <f t="shared" si="1075"/>
        <v>2096</v>
      </c>
      <c r="O880">
        <f t="shared" si="1076"/>
        <v>113</v>
      </c>
      <c r="P880" s="11">
        <f t="shared" si="1084"/>
        <v>54140.374938261026</v>
      </c>
      <c r="Q880" s="11">
        <f>$AD880*I880/(Calculations!$C$18^(A880-1+Calculations!$B$1/30))</f>
        <v>2.6043702971301067E-45</v>
      </c>
      <c r="R880" s="11">
        <f>IF(Q880=0,0,SUM(Q880:Q$1071)*I880/Q880)</f>
        <v>4691.8109024633704</v>
      </c>
      <c r="S880" s="11">
        <f>IF(S879&gt;0,MAX((S879+I880/2)*(Calculations!$C$18-1)+S879-I880,0),IF(AND(Personal!$G$28=Valuation!C880,Personal!$G$28&gt;Valuation!C879),Personal!$G$26,0))</f>
        <v>0</v>
      </c>
      <c r="T880">
        <f t="shared" si="1067"/>
        <v>2</v>
      </c>
      <c r="U880" s="11"/>
      <c r="V880" s="121">
        <f>VLOOKUP(E880,Rates2,5)*VLOOKUP(E880,Mort_Imp_Retirees,C880-'Mort Imp Cume'!$C$4+2)</f>
        <v>0.10560508908407396</v>
      </c>
      <c r="W880" s="15">
        <f t="shared" si="1077"/>
        <v>0.89439491091592604</v>
      </c>
      <c r="X880" s="121">
        <f>VLOOKUP(F880,Rates2,6)*VLOOKUP(F880,Mort_Imp_Survivors,C880-'Mort Imp Cume'!$C$4+2)</f>
        <v>5.4383395361931687E-2</v>
      </c>
      <c r="Y880" s="15">
        <f t="shared" si="1078"/>
        <v>0.94561660463806829</v>
      </c>
      <c r="Z880" s="121">
        <f>VLOOKUP(F880,Rates2,7)*VLOOKUP(F880,Mort_Imp_Survivors,C880-'Mort Imp Cume'!$C$4+2)</f>
        <v>0.96150036962464236</v>
      </c>
      <c r="AA880" s="15">
        <f t="shared" si="1079"/>
        <v>3.8499630375357641E-2</v>
      </c>
      <c r="AB880" s="68">
        <f>PRODUCT(W$4:W879)</f>
        <v>1.9752578041493417E-8</v>
      </c>
      <c r="AC880" s="15">
        <f>PRODUCT(Y$4:Y879)</f>
        <v>2.9795277936076671E-4</v>
      </c>
      <c r="AD880" s="15">
        <f>PRODUCT(AA$4:AA879)</f>
        <v>7.2132991437498758E-48</v>
      </c>
      <c r="AE880" s="15">
        <f t="shared" si="1068"/>
        <v>5.8853355270034136E-12</v>
      </c>
      <c r="AF880" s="15">
        <f t="shared" si="1069"/>
        <v>1.9746692705966415E-8</v>
      </c>
      <c r="AG880" s="15">
        <f t="shared" si="1070"/>
        <v>5.8772093954200498E-13</v>
      </c>
      <c r="AH880" s="15">
        <f t="shared" si="1071"/>
        <v>7.4041487390771281E-13</v>
      </c>
      <c r="AI880" s="15">
        <f t="shared" si="1080"/>
        <v>0.99999998024668157</v>
      </c>
      <c r="AJ880" s="15">
        <f t="shared" si="1081"/>
        <v>2.0859727637120353E-9</v>
      </c>
      <c r="AK880" s="15">
        <f t="shared" si="1072"/>
        <v>1.031973703740498E-12</v>
      </c>
      <c r="AL880">
        <f>IF(AL879&gt;0,AL879+1,IF(AND(B880="January",C880&gt;=Personal!$G$28,F880&lt;=100,AL879=0),1,0))</f>
        <v>553</v>
      </c>
      <c r="AM880">
        <f t="shared" si="1082"/>
        <v>1</v>
      </c>
    </row>
    <row r="881" spans="1:39" x14ac:dyDescent="0.2">
      <c r="A881">
        <f t="shared" si="1073"/>
        <v>877</v>
      </c>
      <c r="B881" t="str">
        <f t="shared" si="1093"/>
        <v>February</v>
      </c>
      <c r="C881">
        <f t="shared" si="1065"/>
        <v>2096</v>
      </c>
      <c r="D881">
        <f t="shared" si="1095"/>
        <v>209602</v>
      </c>
      <c r="E881">
        <f t="shared" ref="E881:F881" si="1128">E869+1</f>
        <v>115</v>
      </c>
      <c r="F881">
        <f t="shared" si="1128"/>
        <v>113</v>
      </c>
      <c r="G881" s="11">
        <f>G880*IF($B881="January",(1+IF(C881&gt;Personal!$L$18+1,Calculations!$B$14,Calculations!$B$13)),1)</f>
        <v>8620.291806385223</v>
      </c>
      <c r="H881" s="11">
        <f>IF(AND(Career!$F$15="Yes",$E881=62,$E880=61),G881,H880*IF($B881="January",(1+IF(C881&gt;Personal!$L$18+1,Calculations!$C$14,Calculations!$C$13)),1))</f>
        <v>5126.9294449110821</v>
      </c>
      <c r="I881" s="11">
        <f>H881*(1-'Retiree Assumptions'!$F$8)</f>
        <v>4511.6979115217518</v>
      </c>
      <c r="J881" s="11"/>
      <c r="K881">
        <f>IF(OR(AND(L882=0,L881&gt;0,S881=0,S880&gt;0),AND(L881=0,L880&gt;0,S881&gt;0,S880&gt;0),AND(L870=0,L869&gt;0,S869=0),AND(B881="February",C881&gt;=Personal!$G$28,C881&lt;=Personal!$G$28+5,L880&gt;0),AND(B881="February",MOD(C881-Personal!$G$28,5)=0,L880&gt;0)),K880+1,K880)</f>
        <v>10</v>
      </c>
      <c r="L881">
        <f>IF(AND(C881&gt;=Personal!$G$28,MAX(L$5:L880)&lt;$AO$8,OR(S880&gt;0,S881&gt;0)),L880+1,0)</f>
        <v>0</v>
      </c>
      <c r="M881" t="str">
        <f>IF(AND(C881&gt;=Personal!$G$28,MAX(L$5:L880)&lt;$AO$8,OR(S880&gt;0,S881&gt;0)),L880+1,"")</f>
        <v/>
      </c>
      <c r="N881">
        <f t="shared" si="1075"/>
        <v>2096</v>
      </c>
      <c r="O881">
        <f t="shared" si="1076"/>
        <v>113</v>
      </c>
      <c r="P881" s="11">
        <f t="shared" si="1084"/>
        <v>54140.374938261026</v>
      </c>
      <c r="Q881" s="11">
        <f>$AD881*I881/(Calculations!$C$18^(A881-1+Calculations!$B$1/30))</f>
        <v>9.9978650778387058E-47</v>
      </c>
      <c r="R881" s="11">
        <f>IF(Q881=0,0,SUM(Q881:Q$1071)*I881/Q881)</f>
        <v>4691.8109024633704</v>
      </c>
      <c r="S881" s="11">
        <f>IF(S880&gt;0,MAX((S880+I881/2)*(Calculations!$C$18-1)+S880-I881,0),IF(AND(Personal!$G$28=Valuation!C881,Personal!$G$28&gt;Valuation!C880),Personal!$G$26,0))</f>
        <v>0</v>
      </c>
      <c r="T881">
        <f t="shared" si="1067"/>
        <v>2</v>
      </c>
      <c r="U881" s="11"/>
      <c r="V881" s="121">
        <f>VLOOKUP(E881,Rates2,5)*VLOOKUP(E881,Mort_Imp_Retirees,C881-'Mort Imp Cume'!$C$4+2)</f>
        <v>0.10560508908407396</v>
      </c>
      <c r="W881" s="15">
        <f t="shared" si="1077"/>
        <v>0.89439491091592604</v>
      </c>
      <c r="X881" s="121">
        <f>VLOOKUP(F881,Rates2,6)*VLOOKUP(F881,Mort_Imp_Survivors,C881-'Mort Imp Cume'!$C$4+2)</f>
        <v>5.4383395361931687E-2</v>
      </c>
      <c r="Y881" s="15">
        <f t="shared" si="1078"/>
        <v>0.94561660463806829</v>
      </c>
      <c r="Z881" s="121">
        <f>VLOOKUP(F881,Rates2,7)*VLOOKUP(F881,Mort_Imp_Survivors,C881-'Mort Imp Cume'!$C$4+2)</f>
        <v>0.96150036962464236</v>
      </c>
      <c r="AA881" s="15">
        <f t="shared" si="1079"/>
        <v>3.8499630375357641E-2</v>
      </c>
      <c r="AB881" s="68">
        <f>PRODUCT(W$4:W880)</f>
        <v>1.7666605277781383E-8</v>
      </c>
      <c r="AC881" s="15">
        <f>PRODUCT(Y$4:Y880)</f>
        <v>2.8174909556160374E-4</v>
      </c>
      <c r="AD881" s="15">
        <f>PRODUCT(AA$4:AA880)</f>
        <v>2.7770935082125399E-49</v>
      </c>
      <c r="AE881" s="15">
        <f t="shared" si="1068"/>
        <v>4.9775500586587598E-12</v>
      </c>
      <c r="AF881" s="15">
        <f t="shared" si="1069"/>
        <v>1.7661627727722725E-8</v>
      </c>
      <c r="AG881" s="15">
        <f t="shared" si="1070"/>
        <v>4.9706773448510502E-13</v>
      </c>
      <c r="AH881" s="15">
        <f t="shared" si="1071"/>
        <v>6.1622663851186895E-13</v>
      </c>
      <c r="AI881" s="15">
        <f t="shared" si="1080"/>
        <v>0.99999998233277854</v>
      </c>
      <c r="AJ881" s="15">
        <f t="shared" si="1081"/>
        <v>1.8656834241732739E-9</v>
      </c>
      <c r="AK881" s="15">
        <f t="shared" si="1072"/>
        <v>8.6319821347555853E-13</v>
      </c>
      <c r="AL881">
        <f>IF(AL880&gt;0,AL880+1,IF(AND(B881="January",C881&gt;=Personal!$G$28,F881&lt;=100,AL880=0),1,0))</f>
        <v>554</v>
      </c>
      <c r="AM881">
        <f t="shared" si="1082"/>
        <v>1</v>
      </c>
    </row>
    <row r="882" spans="1:39" x14ac:dyDescent="0.2">
      <c r="A882">
        <f t="shared" si="1073"/>
        <v>878</v>
      </c>
      <c r="B882" t="str">
        <f t="shared" si="1093"/>
        <v>March</v>
      </c>
      <c r="C882">
        <f t="shared" si="1065"/>
        <v>2096</v>
      </c>
      <c r="D882">
        <f t="shared" si="1095"/>
        <v>209603</v>
      </c>
      <c r="E882">
        <f t="shared" ref="E882:F882" si="1129">E870+1</f>
        <v>115</v>
      </c>
      <c r="F882">
        <f t="shared" si="1129"/>
        <v>113</v>
      </c>
      <c r="G882" s="11">
        <f>G881*IF($B882="January",(1+IF(C882&gt;Personal!$L$18+1,Calculations!$B$14,Calculations!$B$13)),1)</f>
        <v>8620.291806385223</v>
      </c>
      <c r="H882" s="11">
        <f>IF(AND(Career!$F$15="Yes",$E882=62,$E881=61),G882,H881*IF($B882="January",(1+IF(C882&gt;Personal!$L$18+1,Calculations!$C$14,Calculations!$C$13)),1))</f>
        <v>5126.9294449110821</v>
      </c>
      <c r="I882" s="11">
        <f>H882*(1-'Retiree Assumptions'!$F$8)</f>
        <v>4511.6979115217518</v>
      </c>
      <c r="J882" s="11"/>
      <c r="K882">
        <f>IF(OR(AND(L883=0,L882&gt;0,S882=0,S881&gt;0),AND(L882=0,L881&gt;0,S882&gt;0,S881&gt;0),AND(L871=0,L870&gt;0,S870=0),AND(B882="February",C882&gt;=Personal!$G$28,C882&lt;=Personal!$G$28+5,L881&gt;0),AND(B882="February",MOD(C882-Personal!$G$28,5)=0,L881&gt;0)),K881+1,K881)</f>
        <v>10</v>
      </c>
      <c r="L882">
        <f>IF(AND(C882&gt;=Personal!$G$28,MAX(L$5:L881)&lt;$AO$8,OR(S881&gt;0,S882&gt;0)),L881+1,0)</f>
        <v>0</v>
      </c>
      <c r="M882" t="str">
        <f>IF(AND(C882&gt;=Personal!$G$28,MAX(L$5:L881)&lt;$AO$8,OR(S881&gt;0,S882&gt;0)),L881+1,"")</f>
        <v/>
      </c>
      <c r="N882">
        <f t="shared" si="1075"/>
        <v>2096</v>
      </c>
      <c r="O882">
        <f t="shared" si="1076"/>
        <v>113</v>
      </c>
      <c r="P882" s="11">
        <f t="shared" si="1084"/>
        <v>54140.374938261026</v>
      </c>
      <c r="Q882" s="11">
        <f>$AD882*I882/(Calculations!$C$18^(A882-1+Calculations!$B$1/30))</f>
        <v>3.8380604411290888E-48</v>
      </c>
      <c r="R882" s="11">
        <f>IF(Q882=0,0,SUM(Q882:Q$1071)*I882/Q882)</f>
        <v>4691.8109024633704</v>
      </c>
      <c r="S882" s="11">
        <f>IF(S881&gt;0,MAX((S881+I882/2)*(Calculations!$C$18-1)+S881-I882,0),IF(AND(Personal!$G$28=Valuation!C882,Personal!$G$28&gt;Valuation!C881),Personal!$G$26,0))</f>
        <v>0</v>
      </c>
      <c r="T882">
        <f t="shared" si="1067"/>
        <v>2</v>
      </c>
      <c r="U882" s="11"/>
      <c r="V882" s="121">
        <f>VLOOKUP(E882,Rates2,5)*VLOOKUP(E882,Mort_Imp_Retirees,C882-'Mort Imp Cume'!$C$4+2)</f>
        <v>0.10560508908407396</v>
      </c>
      <c r="W882" s="15">
        <f t="shared" si="1077"/>
        <v>0.89439491091592604</v>
      </c>
      <c r="X882" s="121">
        <f>VLOOKUP(F882,Rates2,6)*VLOOKUP(F882,Mort_Imp_Survivors,C882-'Mort Imp Cume'!$C$4+2)</f>
        <v>5.4383395361931687E-2</v>
      </c>
      <c r="Y882" s="15">
        <f t="shared" si="1078"/>
        <v>0.94561660463806829</v>
      </c>
      <c r="Z882" s="121">
        <f>VLOOKUP(F882,Rates2,7)*VLOOKUP(F882,Mort_Imp_Survivors,C882-'Mort Imp Cume'!$C$4+2)</f>
        <v>0.96150036962464236</v>
      </c>
      <c r="AA882" s="15">
        <f t="shared" si="1079"/>
        <v>3.8499630375357641E-2</v>
      </c>
      <c r="AB882" s="68">
        <f>PRODUCT(W$4:W881)</f>
        <v>1.5800921853608108E-8</v>
      </c>
      <c r="AC882" s="15">
        <f>PRODUCT(Y$4:Y881)</f>
        <v>2.6642662310481037E-4</v>
      </c>
      <c r="AD882" s="15">
        <f>PRODUCT(AA$4:AA881)</f>
        <v>1.0691707358398802E-50</v>
      </c>
      <c r="AE882" s="15">
        <f t="shared" si="1068"/>
        <v>4.2097862513998087E-12</v>
      </c>
      <c r="AF882" s="15">
        <f t="shared" si="1069"/>
        <v>1.5796712067356708E-8</v>
      </c>
      <c r="AG882" s="15">
        <f t="shared" si="1070"/>
        <v>4.2039736215404317E-13</v>
      </c>
      <c r="AH882" s="15">
        <f t="shared" si="1071"/>
        <v>5.2079223229526107E-13</v>
      </c>
      <c r="AI882" s="15">
        <f t="shared" si="1080"/>
        <v>0.9999999841985574</v>
      </c>
      <c r="AJ882" s="15">
        <f t="shared" si="1081"/>
        <v>1.6686577599607752E-9</v>
      </c>
      <c r="AK882" s="15">
        <f t="shared" si="1072"/>
        <v>7.2968439394863622E-13</v>
      </c>
      <c r="AL882">
        <f>IF(AL881&gt;0,AL881+1,IF(AND(B882="January",C882&gt;=Personal!$G$28,F882&lt;=100,AL881=0),1,0))</f>
        <v>555</v>
      </c>
      <c r="AM882">
        <f t="shared" si="1082"/>
        <v>1</v>
      </c>
    </row>
    <row r="883" spans="1:39" x14ac:dyDescent="0.2">
      <c r="A883">
        <f t="shared" si="1073"/>
        <v>879</v>
      </c>
      <c r="B883" t="str">
        <f t="shared" si="1093"/>
        <v>April</v>
      </c>
      <c r="C883">
        <f t="shared" si="1065"/>
        <v>2096</v>
      </c>
      <c r="D883">
        <f t="shared" si="1095"/>
        <v>209604</v>
      </c>
      <c r="E883">
        <f t="shared" ref="E883:F883" si="1130">E871+1</f>
        <v>115</v>
      </c>
      <c r="F883">
        <f t="shared" si="1130"/>
        <v>113</v>
      </c>
      <c r="G883" s="11">
        <f>G882*IF($B883="January",(1+IF(C883&gt;Personal!$L$18+1,Calculations!$B$14,Calculations!$B$13)),1)</f>
        <v>8620.291806385223</v>
      </c>
      <c r="H883" s="11">
        <f>IF(AND(Career!$F$15="Yes",$E883=62,$E882=61),G883,H882*IF($B883="January",(1+IF(C883&gt;Personal!$L$18+1,Calculations!$C$14,Calculations!$C$13)),1))</f>
        <v>5126.9294449110821</v>
      </c>
      <c r="I883" s="11">
        <f>H883*(1-'Retiree Assumptions'!$F$8)</f>
        <v>4511.6979115217518</v>
      </c>
      <c r="J883" s="11"/>
      <c r="K883">
        <f>IF(OR(AND(L884=0,L883&gt;0,S883=0,S882&gt;0),AND(L883=0,L882&gt;0,S883&gt;0,S882&gt;0),AND(L872=0,L871&gt;0,S871=0),AND(B883="February",C883&gt;=Personal!$G$28,C883&lt;=Personal!$G$28+5,L882&gt;0),AND(B883="February",MOD(C883-Personal!$G$28,5)=0,L882&gt;0)),K882+1,K882)</f>
        <v>10</v>
      </c>
      <c r="L883">
        <f>IF(AND(C883&gt;=Personal!$G$28,MAX(L$5:L882)&lt;$AO$8,OR(S882&gt;0,S883&gt;0)),L882+1,0)</f>
        <v>0</v>
      </c>
      <c r="M883" t="str">
        <f>IF(AND(C883&gt;=Personal!$G$28,MAX(L$5:L882)&lt;$AO$8,OR(S882&gt;0,S883&gt;0)),L882+1,"")</f>
        <v/>
      </c>
      <c r="N883">
        <f t="shared" si="1075"/>
        <v>2096</v>
      </c>
      <c r="O883">
        <f t="shared" si="1076"/>
        <v>113</v>
      </c>
      <c r="P883" s="11">
        <f t="shared" si="1084"/>
        <v>54140.374938261026</v>
      </c>
      <c r="Q883" s="11">
        <f>$AD883*I883/(Calculations!$C$18^(A883-1+Calculations!$B$1/30))</f>
        <v>1.4733853512798592E-49</v>
      </c>
      <c r="R883" s="11">
        <f>IF(Q883=0,0,SUM(Q883:Q$1071)*I883/Q883)</f>
        <v>4691.8109024633704</v>
      </c>
      <c r="S883" s="11">
        <f>IF(S882&gt;0,MAX((S882+I883/2)*(Calculations!$C$18-1)+S882-I883,0),IF(AND(Personal!$G$28=Valuation!C883,Personal!$G$28&gt;Valuation!C882),Personal!$G$26,0))</f>
        <v>0</v>
      </c>
      <c r="T883">
        <f t="shared" si="1067"/>
        <v>2</v>
      </c>
      <c r="U883" s="11"/>
      <c r="V883" s="121">
        <f>VLOOKUP(E883,Rates2,5)*VLOOKUP(E883,Mort_Imp_Retirees,C883-'Mort Imp Cume'!$C$4+2)</f>
        <v>0.10560508908407396</v>
      </c>
      <c r="W883" s="15">
        <f t="shared" si="1077"/>
        <v>0.89439491091592604</v>
      </c>
      <c r="X883" s="121">
        <f>VLOOKUP(F883,Rates2,6)*VLOOKUP(F883,Mort_Imp_Survivors,C883-'Mort Imp Cume'!$C$4+2)</f>
        <v>5.4383395361931687E-2</v>
      </c>
      <c r="Y883" s="15">
        <f t="shared" si="1078"/>
        <v>0.94561660463806829</v>
      </c>
      <c r="Z883" s="121">
        <f>VLOOKUP(F883,Rates2,7)*VLOOKUP(F883,Mort_Imp_Survivors,C883-'Mort Imp Cume'!$C$4+2)</f>
        <v>0.96150036962464236</v>
      </c>
      <c r="AA883" s="15">
        <f t="shared" si="1079"/>
        <v>3.8499630375357641E-2</v>
      </c>
      <c r="AB883" s="68">
        <f>PRODUCT(W$4:W882)</f>
        <v>1.4132264093647333E-8</v>
      </c>
      <c r="AC883" s="15">
        <f>PRODUCT(Y$4:Y882)</f>
        <v>2.5193743872555711E-4</v>
      </c>
      <c r="AD883" s="15">
        <f>PRODUCT(AA$4:AA882)</f>
        <v>4.1162678137984532E-52</v>
      </c>
      <c r="AE883" s="15">
        <f t="shared" si="1068"/>
        <v>3.5604464191466658E-12</v>
      </c>
      <c r="AF883" s="15">
        <f t="shared" si="1069"/>
        <v>1.4128703647228187E-8</v>
      </c>
      <c r="AG883" s="15">
        <f t="shared" si="1070"/>
        <v>3.5555303602465817E-13</v>
      </c>
      <c r="AH883" s="15">
        <f t="shared" si="1071"/>
        <v>4.4044767059976813E-13</v>
      </c>
      <c r="AI883" s="15">
        <f t="shared" si="1080"/>
        <v>0.99999998586729544</v>
      </c>
      <c r="AJ883" s="15">
        <f t="shared" si="1081"/>
        <v>1.4924390085692863E-9</v>
      </c>
      <c r="AK883" s="15">
        <f t="shared" si="1072"/>
        <v>6.1711976335941689E-13</v>
      </c>
      <c r="AL883">
        <f>IF(AL882&gt;0,AL882+1,IF(AND(B883="January",C883&gt;=Personal!$G$28,F883&lt;=100,AL882=0),1,0))</f>
        <v>556</v>
      </c>
      <c r="AM883">
        <f t="shared" si="1082"/>
        <v>1</v>
      </c>
    </row>
    <row r="884" spans="1:39" x14ac:dyDescent="0.2">
      <c r="A884">
        <f t="shared" si="1073"/>
        <v>880</v>
      </c>
      <c r="B884" t="str">
        <f t="shared" si="1093"/>
        <v>May</v>
      </c>
      <c r="C884">
        <f t="shared" si="1065"/>
        <v>2096</v>
      </c>
      <c r="D884">
        <f t="shared" si="1095"/>
        <v>209605</v>
      </c>
      <c r="E884">
        <f t="shared" ref="E884:F884" si="1131">E872+1</f>
        <v>115</v>
      </c>
      <c r="F884">
        <f t="shared" si="1131"/>
        <v>113</v>
      </c>
      <c r="G884" s="11">
        <f>G883*IF($B884="January",(1+IF(C884&gt;Personal!$L$18+1,Calculations!$B$14,Calculations!$B$13)),1)</f>
        <v>8620.291806385223</v>
      </c>
      <c r="H884" s="11">
        <f>IF(AND(Career!$F$15="Yes",$E884=62,$E883=61),G884,H883*IF($B884="January",(1+IF(C884&gt;Personal!$L$18+1,Calculations!$C$14,Calculations!$C$13)),1))</f>
        <v>5126.9294449110821</v>
      </c>
      <c r="I884" s="11">
        <f>H884*(1-'Retiree Assumptions'!$F$8)</f>
        <v>4511.6979115217518</v>
      </c>
      <c r="J884" s="11"/>
      <c r="K884">
        <f>IF(OR(AND(L885=0,L884&gt;0,S884=0,S883&gt;0),AND(L884=0,L883&gt;0,S884&gt;0,S883&gt;0),AND(L873=0,L872&gt;0,S872=0),AND(B884="February",C884&gt;=Personal!$G$28,C884&lt;=Personal!$G$28+5,L883&gt;0),AND(B884="February",MOD(C884-Personal!$G$28,5)=0,L883&gt;0)),K883+1,K883)</f>
        <v>10</v>
      </c>
      <c r="L884">
        <f>IF(AND(C884&gt;=Personal!$G$28,MAX(L$5:L883)&lt;$AO$8,OR(S883&gt;0,S884&gt;0)),L883+1,0)</f>
        <v>0</v>
      </c>
      <c r="M884" t="str">
        <f>IF(AND(C884&gt;=Personal!$G$28,MAX(L$5:L883)&lt;$AO$8,OR(S883&gt;0,S884&gt;0)),L883+1,"")</f>
        <v/>
      </c>
      <c r="N884">
        <f t="shared" si="1075"/>
        <v>2096</v>
      </c>
      <c r="O884">
        <f t="shared" si="1076"/>
        <v>113</v>
      </c>
      <c r="P884" s="11">
        <f t="shared" si="1084"/>
        <v>54140.374938261026</v>
      </c>
      <c r="Q884" s="11">
        <f>$AD884*I884/(Calculations!$C$18^(A884-1+Calculations!$B$1/30))</f>
        <v>5.6561495751938815E-51</v>
      </c>
      <c r="R884" s="11">
        <f>IF(Q884=0,0,SUM(Q884:Q$1071)*I884/Q884)</f>
        <v>4691.810902463405</v>
      </c>
      <c r="S884" s="11">
        <f>IF(S883&gt;0,MAX((S883+I884/2)*(Calculations!$C$18-1)+S883-I884,0),IF(AND(Personal!$G$28=Valuation!C884,Personal!$G$28&gt;Valuation!C883),Personal!$G$26,0))</f>
        <v>0</v>
      </c>
      <c r="T884">
        <f t="shared" si="1067"/>
        <v>2</v>
      </c>
      <c r="U884" s="11"/>
      <c r="V884" s="121">
        <f>VLOOKUP(E884,Rates2,5)*VLOOKUP(E884,Mort_Imp_Retirees,C884-'Mort Imp Cume'!$C$4+2)</f>
        <v>0.10560508908407396</v>
      </c>
      <c r="W884" s="15">
        <f t="shared" si="1077"/>
        <v>0.89439491091592604</v>
      </c>
      <c r="X884" s="121">
        <f>VLOOKUP(F884,Rates2,6)*VLOOKUP(F884,Mort_Imp_Survivors,C884-'Mort Imp Cume'!$C$4+2)</f>
        <v>5.4383395361931687E-2</v>
      </c>
      <c r="Y884" s="15">
        <f t="shared" si="1078"/>
        <v>0.94561660463806829</v>
      </c>
      <c r="Z884" s="121">
        <f>VLOOKUP(F884,Rates2,7)*VLOOKUP(F884,Mort_Imp_Survivors,C884-'Mort Imp Cume'!$C$4+2)</f>
        <v>0.96150036962464236</v>
      </c>
      <c r="AA884" s="15">
        <f t="shared" si="1079"/>
        <v>3.8499630375357641E-2</v>
      </c>
      <c r="AB884" s="68">
        <f>PRODUCT(W$4:W883)</f>
        <v>1.2639825085078047E-8</v>
      </c>
      <c r="AC884" s="15">
        <f>PRODUCT(Y$4:Y883)</f>
        <v>2.382362253888727E-4</v>
      </c>
      <c r="AD884" s="15">
        <f>PRODUCT(AA$4:AA883)</f>
        <v>1.5847478935722193E-53</v>
      </c>
      <c r="AE884" s="15">
        <f t="shared" si="1068"/>
        <v>3.0112642178445806E-12</v>
      </c>
      <c r="AF884" s="15">
        <f t="shared" si="1069"/>
        <v>1.2636813820860202E-8</v>
      </c>
      <c r="AG884" s="15">
        <f t="shared" si="1070"/>
        <v>3.0071064380282546E-13</v>
      </c>
      <c r="AH884" s="15">
        <f t="shared" si="1071"/>
        <v>3.7251010854243651E-13</v>
      </c>
      <c r="AI884" s="15">
        <f t="shared" si="1080"/>
        <v>0.99999998735980244</v>
      </c>
      <c r="AJ884" s="15">
        <f t="shared" si="1081"/>
        <v>1.3348298541167799E-9</v>
      </c>
      <c r="AK884" s="15">
        <f t="shared" si="1072"/>
        <v>5.2193137955074824E-13</v>
      </c>
      <c r="AL884">
        <f>IF(AL883&gt;0,AL883+1,IF(AND(B884="January",C884&gt;=Personal!$G$28,F884&lt;=100,AL883=0),1,0))</f>
        <v>557</v>
      </c>
      <c r="AM884">
        <f t="shared" si="1082"/>
        <v>1</v>
      </c>
    </row>
    <row r="885" spans="1:39" ht="13.5" customHeight="1" x14ac:dyDescent="0.2">
      <c r="A885">
        <f t="shared" si="1073"/>
        <v>881</v>
      </c>
      <c r="B885" t="str">
        <f t="shared" si="1093"/>
        <v>June</v>
      </c>
      <c r="C885">
        <f t="shared" si="1065"/>
        <v>2096</v>
      </c>
      <c r="D885">
        <f t="shared" si="1095"/>
        <v>209606</v>
      </c>
      <c r="E885">
        <f t="shared" ref="E885:F885" si="1132">E873+1</f>
        <v>115</v>
      </c>
      <c r="F885">
        <f t="shared" si="1132"/>
        <v>113</v>
      </c>
      <c r="G885" s="11">
        <f>G884*IF($B885="January",(1+IF(C885&gt;Personal!$L$18+1,Calculations!$B$14,Calculations!$B$13)),1)</f>
        <v>8620.291806385223</v>
      </c>
      <c r="H885" s="11">
        <f>IF(AND(Career!$F$15="Yes",$E885=62,$E884=61),G885,H884*IF($B885="January",(1+IF(C885&gt;Personal!$L$18+1,Calculations!$C$14,Calculations!$C$13)),1))</f>
        <v>5126.9294449110821</v>
      </c>
      <c r="I885" s="11">
        <f>H885*(1-'Retiree Assumptions'!$F$8)</f>
        <v>4511.6979115217518</v>
      </c>
      <c r="J885" s="11"/>
      <c r="K885">
        <f>IF(OR(AND(L886=0,L885&gt;0,S885=0,S884&gt;0),AND(L885=0,L884&gt;0,S885&gt;0,S884&gt;0),AND(L874=0,L873&gt;0,S873=0),AND(B885="February",C885&gt;=Personal!$G$28,C885&lt;=Personal!$G$28+5,L884&gt;0),AND(B885="February",MOD(C885-Personal!$G$28,5)=0,L884&gt;0)),K884+1,K884)</f>
        <v>10</v>
      </c>
      <c r="L885">
        <f>IF(AND(C885&gt;=Personal!$G$28,MAX(L$5:L884)&lt;$AO$8,OR(S884&gt;0,S885&gt;0)),L884+1,0)</f>
        <v>0</v>
      </c>
      <c r="M885" t="str">
        <f>IF(AND(C885&gt;=Personal!$G$28,MAX(L$5:L884)&lt;$AO$8,OR(S884&gt;0,S885&gt;0)),L884+1,"")</f>
        <v/>
      </c>
      <c r="N885">
        <f t="shared" si="1075"/>
        <v>2096</v>
      </c>
      <c r="O885">
        <f t="shared" si="1076"/>
        <v>113</v>
      </c>
      <c r="P885" s="11">
        <f t="shared" si="1084"/>
        <v>54140.374938261026</v>
      </c>
      <c r="Q885" s="11">
        <f>$AD885*I885/(Calculations!$C$18^(A885-1+Calculations!$B$1/30))</f>
        <v>2.1713279549831278E-52</v>
      </c>
      <c r="R885" s="11">
        <f>IF(Q885=0,0,SUM(Q885:Q$1071)*I885/Q885)</f>
        <v>4691.810902464249</v>
      </c>
      <c r="S885" s="11">
        <f>IF(S884&gt;0,MAX((S884+I885/2)*(Calculations!$C$18-1)+S884-I885,0),IF(AND(Personal!$G$28=Valuation!C885,Personal!$G$28&gt;Valuation!C884),Personal!$G$26,0))</f>
        <v>0</v>
      </c>
      <c r="T885">
        <f t="shared" si="1067"/>
        <v>2</v>
      </c>
      <c r="U885" s="11"/>
      <c r="V885" s="121">
        <f>VLOOKUP(E885,Rates2,5)*VLOOKUP(E885,Mort_Imp_Retirees,C885-'Mort Imp Cume'!$C$4+2)</f>
        <v>0.10560508908407396</v>
      </c>
      <c r="W885" s="15">
        <f t="shared" si="1077"/>
        <v>0.89439491091592604</v>
      </c>
      <c r="X885" s="121">
        <f>VLOOKUP(F885,Rates2,6)*VLOOKUP(F885,Mort_Imp_Survivors,C885-'Mort Imp Cume'!$C$4+2)</f>
        <v>5.4383395361931687E-2</v>
      </c>
      <c r="Y885" s="15">
        <f t="shared" si="1078"/>
        <v>0.94561660463806829</v>
      </c>
      <c r="Z885" s="121">
        <f>VLOOKUP(F885,Rates2,7)*VLOOKUP(F885,Mort_Imp_Survivors,C885-'Mort Imp Cume'!$C$4+2)</f>
        <v>0.96150036962464236</v>
      </c>
      <c r="AA885" s="15">
        <f t="shared" si="1079"/>
        <v>3.8499630375357641E-2</v>
      </c>
      <c r="AB885" s="68">
        <f>PRODUCT(W$4:W884)</f>
        <v>1.1304995230961267E-8</v>
      </c>
      <c r="AC885" s="15">
        <f>PRODUCT(Y$4:Y884)</f>
        <v>2.2528013055401536E-4</v>
      </c>
      <c r="AD885" s="15">
        <f>PRODUCT(AA$4:AA884)</f>
        <v>6.1012208140657051E-55</v>
      </c>
      <c r="AE885" s="15">
        <f t="shared" si="1068"/>
        <v>2.5467908015434754E-12</v>
      </c>
      <c r="AF885" s="15">
        <f t="shared" si="1069"/>
        <v>1.1302448440159725E-8</v>
      </c>
      <c r="AG885" s="15">
        <f t="shared" si="1070"/>
        <v>2.5432743398101234E-13</v>
      </c>
      <c r="AH885" s="15">
        <f t="shared" si="1071"/>
        <v>3.1505214529279361E-13</v>
      </c>
      <c r="AI885" s="15">
        <f t="shared" si="1080"/>
        <v>0.99999998869468976</v>
      </c>
      <c r="AJ885" s="15">
        <f t="shared" si="1081"/>
        <v>1.1938650284606958E-9</v>
      </c>
      <c r="AK885" s="15">
        <f t="shared" si="1072"/>
        <v>4.414258852145273E-13</v>
      </c>
      <c r="AL885">
        <f>IF(AL884&gt;0,AL884+1,IF(AND(B885="January",C885&gt;=Personal!$G$28,F885&lt;=100,AL884=0),1,0))</f>
        <v>558</v>
      </c>
      <c r="AM885">
        <f t="shared" si="1082"/>
        <v>1</v>
      </c>
    </row>
    <row r="886" spans="1:39" x14ac:dyDescent="0.2">
      <c r="A886">
        <f t="shared" si="1073"/>
        <v>882</v>
      </c>
      <c r="B886" t="str">
        <f t="shared" si="1093"/>
        <v>July</v>
      </c>
      <c r="C886">
        <f t="shared" si="1065"/>
        <v>2096</v>
      </c>
      <c r="D886">
        <f t="shared" si="1095"/>
        <v>209607</v>
      </c>
      <c r="E886">
        <f t="shared" ref="E886:F886" si="1133">E874+1</f>
        <v>115</v>
      </c>
      <c r="F886">
        <f t="shared" si="1133"/>
        <v>113</v>
      </c>
      <c r="G886" s="11">
        <f>G885*IF($B886="January",(1+IF(C886&gt;Personal!$L$18+1,Calculations!$B$14,Calculations!$B$13)),1)</f>
        <v>8620.291806385223</v>
      </c>
      <c r="H886" s="11">
        <f>IF(AND(Career!$F$15="Yes",$E886=62,$E885=61),G886,H885*IF($B886="January",(1+IF(C886&gt;Personal!$L$18+1,Calculations!$C$14,Calculations!$C$13)),1))</f>
        <v>5126.9294449110821</v>
      </c>
      <c r="I886" s="11">
        <f>H886*(1-'Retiree Assumptions'!$F$8)</f>
        <v>4511.6979115217518</v>
      </c>
      <c r="J886" s="11"/>
      <c r="K886">
        <f>IF(OR(AND(L887=0,L886&gt;0,S886=0,S885&gt;0),AND(L886=0,L885&gt;0,S886&gt;0,S885&gt;0),AND(L875=0,L874&gt;0,S874=0),AND(B886="February",C886&gt;=Personal!$G$28,C886&lt;=Personal!$G$28+5,L885&gt;0),AND(B886="February",MOD(C886-Personal!$G$28,5)=0,L885&gt;0)),K885+1,K885)</f>
        <v>10</v>
      </c>
      <c r="L886">
        <f>IF(AND(C886&gt;=Personal!$G$28,MAX(L$5:L885)&lt;$AO$8,OR(S885&gt;0,S886&gt;0)),L885+1,0)</f>
        <v>0</v>
      </c>
      <c r="M886" t="str">
        <f>IF(AND(C886&gt;=Personal!$G$28,MAX(L$5:L885)&lt;$AO$8,OR(S885&gt;0,S886&gt;0)),L885+1,"")</f>
        <v/>
      </c>
      <c r="N886">
        <f t="shared" si="1075"/>
        <v>2096</v>
      </c>
      <c r="O886">
        <f t="shared" si="1076"/>
        <v>113</v>
      </c>
      <c r="P886" s="11">
        <f t="shared" si="1084"/>
        <v>54140.374938261026</v>
      </c>
      <c r="Q886" s="11">
        <f>$AD886*I886/(Calculations!$C$18^(A886-1+Calculations!$B$1/30))</f>
        <v>8.3354674861645623E-54</v>
      </c>
      <c r="R886" s="11">
        <f>IF(Q886=0,0,SUM(Q886:Q$1071)*I886/Q886)</f>
        <v>4691.8109024862624</v>
      </c>
      <c r="S886" s="11">
        <f>IF(S885&gt;0,MAX((S885+I886/2)*(Calculations!$C$18-1)+S885-I886,0),IF(AND(Personal!$G$28=Valuation!C886,Personal!$G$28&gt;Valuation!C885),Personal!$G$26,0))</f>
        <v>0</v>
      </c>
      <c r="T886">
        <f t="shared" si="1067"/>
        <v>2</v>
      </c>
      <c r="U886" s="11"/>
      <c r="V886" s="121">
        <f>VLOOKUP(E886,Rates2,5)*VLOOKUP(E886,Mort_Imp_Retirees,C886-'Mort Imp Cume'!$C$4+2)</f>
        <v>0.10560508908407396</v>
      </c>
      <c r="W886" s="15">
        <f t="shared" si="1077"/>
        <v>0.89439491091592604</v>
      </c>
      <c r="X886" s="121">
        <f>VLOOKUP(F886,Rates2,6)*VLOOKUP(F886,Mort_Imp_Survivors,C886-'Mort Imp Cume'!$C$4+2)</f>
        <v>5.4383395361931687E-2</v>
      </c>
      <c r="Y886" s="15">
        <f t="shared" si="1078"/>
        <v>0.94561660463806829</v>
      </c>
      <c r="Z886" s="121">
        <f>VLOOKUP(F886,Rates2,7)*VLOOKUP(F886,Mort_Imp_Survivors,C886-'Mort Imp Cume'!$C$4+2)</f>
        <v>0.96150036962464236</v>
      </c>
      <c r="AA886" s="15">
        <f t="shared" si="1079"/>
        <v>3.8499630375357641E-2</v>
      </c>
      <c r="AB886" s="68">
        <f>PRODUCT(W$4:W885)</f>
        <v>1.0111130202500571E-8</v>
      </c>
      <c r="AC886" s="15">
        <f>PRODUCT(Y$4:Y885)</f>
        <v>2.1302863214690875E-4</v>
      </c>
      <c r="AD886" s="15">
        <f>PRODUCT(AA$4:AA885)</f>
        <v>2.3489474617996828E-56</v>
      </c>
      <c r="AE886" s="15">
        <f t="shared" si="1068"/>
        <v>2.153960236497993E-12</v>
      </c>
      <c r="AF886" s="15">
        <f t="shared" si="1069"/>
        <v>1.0108976242264073E-8</v>
      </c>
      <c r="AG886" s="15">
        <f t="shared" si="1070"/>
        <v>2.1509861725339576E-13</v>
      </c>
      <c r="AH886" s="15">
        <f t="shared" si="1071"/>
        <v>2.6645682512374836E-13</v>
      </c>
      <c r="AI886" s="15">
        <f t="shared" si="1080"/>
        <v>0.99999998988860339</v>
      </c>
      <c r="AJ886" s="15">
        <f t="shared" si="1081"/>
        <v>1.0677868057757434E-9</v>
      </c>
      <c r="AK886" s="15">
        <f t="shared" si="1072"/>
        <v>3.7333800698084296E-13</v>
      </c>
      <c r="AL886">
        <f>IF(AL885&gt;0,AL885+1,IF(AND(B886="January",C886&gt;=Personal!$G$28,F886&lt;=100,AL885=0),1,0))</f>
        <v>559</v>
      </c>
      <c r="AM886">
        <f t="shared" si="1082"/>
        <v>1</v>
      </c>
    </row>
    <row r="887" spans="1:39" x14ac:dyDescent="0.2">
      <c r="A887">
        <f t="shared" si="1073"/>
        <v>883</v>
      </c>
      <c r="B887" t="str">
        <f t="shared" si="1093"/>
        <v>August</v>
      </c>
      <c r="C887">
        <f t="shared" si="1065"/>
        <v>2096</v>
      </c>
      <c r="D887">
        <f t="shared" si="1095"/>
        <v>209608</v>
      </c>
      <c r="E887">
        <f t="shared" ref="E887:F887" si="1134">E875+1</f>
        <v>115</v>
      </c>
      <c r="F887">
        <f t="shared" si="1134"/>
        <v>113</v>
      </c>
      <c r="G887" s="11">
        <f>G886*IF($B887="January",(1+IF(C887&gt;Personal!$L$18+1,Calculations!$B$14,Calculations!$B$13)),1)</f>
        <v>8620.291806385223</v>
      </c>
      <c r="H887" s="11">
        <f>IF(AND(Career!$F$15="Yes",$E887=62,$E886=61),G887,H886*IF($B887="January",(1+IF(C887&gt;Personal!$L$18+1,Calculations!$C$14,Calculations!$C$13)),1))</f>
        <v>5126.9294449110821</v>
      </c>
      <c r="I887" s="11">
        <f>H887*(1-'Retiree Assumptions'!$F$8)</f>
        <v>4511.6979115217518</v>
      </c>
      <c r="J887" s="11"/>
      <c r="K887">
        <f>IF(OR(AND(L888=0,L887&gt;0,S887=0,S886&gt;0),AND(L887=0,L886&gt;0,S887&gt;0,S886&gt;0),AND(L876=0,L875&gt;0,S875=0),AND(B887="February",C887&gt;=Personal!$G$28,C887&lt;=Personal!$G$28+5,L886&gt;0),AND(B887="February",MOD(C887-Personal!$G$28,5)=0,L886&gt;0)),K886+1,K886)</f>
        <v>10</v>
      </c>
      <c r="L887">
        <f>IF(AND(C887&gt;=Personal!$G$28,MAX(L$5:L886)&lt;$AO$8,OR(S886&gt;0,S887&gt;0)),L886+1,0)</f>
        <v>0</v>
      </c>
      <c r="M887" t="str">
        <f>IF(AND(C887&gt;=Personal!$G$28,MAX(L$5:L886)&lt;$AO$8,OR(S886&gt;0,S887&gt;0)),L886+1,"")</f>
        <v/>
      </c>
      <c r="N887">
        <f t="shared" si="1075"/>
        <v>2096</v>
      </c>
      <c r="O887">
        <f t="shared" si="1076"/>
        <v>113</v>
      </c>
      <c r="P887" s="11">
        <f t="shared" si="1084"/>
        <v>54140.374938261026</v>
      </c>
      <c r="Q887" s="11">
        <f>$AD887*I887/(Calculations!$C$18^(A887-1+Calculations!$B$1/30))</f>
        <v>3.199885952439943E-55</v>
      </c>
      <c r="R887" s="11">
        <f>IF(Q887=0,0,SUM(Q887:Q$1071)*I887/Q887)</f>
        <v>4691.8109030596997</v>
      </c>
      <c r="S887" s="11">
        <f>IF(S886&gt;0,MAX((S886+I887/2)*(Calculations!$C$18-1)+S886-I887,0),IF(AND(Personal!$G$28=Valuation!C887,Personal!$G$28&gt;Valuation!C886),Personal!$G$26,0))</f>
        <v>0</v>
      </c>
      <c r="T887">
        <f t="shared" si="1067"/>
        <v>2</v>
      </c>
      <c r="U887" s="11"/>
      <c r="V887" s="121">
        <f>VLOOKUP(E887,Rates2,5)*VLOOKUP(E887,Mort_Imp_Retirees,C887-'Mort Imp Cume'!$C$4+2)</f>
        <v>0.10560508908407396</v>
      </c>
      <c r="W887" s="15">
        <f t="shared" si="1077"/>
        <v>0.89439491091592604</v>
      </c>
      <c r="X887" s="121">
        <f>VLOOKUP(F887,Rates2,6)*VLOOKUP(F887,Mort_Imp_Survivors,C887-'Mort Imp Cume'!$C$4+2)</f>
        <v>5.4383395361931687E-2</v>
      </c>
      <c r="Y887" s="15">
        <f t="shared" si="1078"/>
        <v>0.94561660463806829</v>
      </c>
      <c r="Z887" s="121">
        <f>VLOOKUP(F887,Rates2,7)*VLOOKUP(F887,Mort_Imp_Survivors,C887-'Mort Imp Cume'!$C$4+2)</f>
        <v>0.96150036962464236</v>
      </c>
      <c r="AA887" s="15">
        <f t="shared" si="1079"/>
        <v>3.8499630375357641E-2</v>
      </c>
      <c r="AB887" s="68">
        <f>PRODUCT(W$4:W886)</f>
        <v>9.0433433967248269E-9</v>
      </c>
      <c r="AC887" s="15">
        <f>PRODUCT(Y$4:Y886)</f>
        <v>2.014434118214519E-4</v>
      </c>
      <c r="AD887" s="15">
        <f>PRODUCT(AA$4:AA886)</f>
        <v>9.0433609050422301E-58</v>
      </c>
      <c r="AE887" s="15">
        <f t="shared" si="1068"/>
        <v>1.8217219481092468E-12</v>
      </c>
      <c r="AF887" s="15">
        <f t="shared" si="1069"/>
        <v>9.0415216747767176E-9</v>
      </c>
      <c r="AG887" s="15">
        <f t="shared" si="1070"/>
        <v>1.8192066195964174E-13</v>
      </c>
      <c r="AH887" s="15">
        <f t="shared" si="1071"/>
        <v>2.2535710653165137E-13</v>
      </c>
      <c r="AI887" s="15">
        <f t="shared" si="1080"/>
        <v>0.99999999095643122</v>
      </c>
      <c r="AJ887" s="15">
        <f t="shared" si="1081"/>
        <v>9.550230850289973E-10</v>
      </c>
      <c r="AK887" s="15">
        <f t="shared" si="1072"/>
        <v>3.1575236617125626E-13</v>
      </c>
      <c r="AL887">
        <f>IF(AL886&gt;0,AL886+1,IF(AND(B887="January",C887&gt;=Personal!$G$28,F887&lt;=100,AL886=0),1,0))</f>
        <v>560</v>
      </c>
      <c r="AM887">
        <f t="shared" si="1082"/>
        <v>1</v>
      </c>
    </row>
    <row r="888" spans="1:39" ht="12" customHeight="1" x14ac:dyDescent="0.2">
      <c r="A888">
        <f t="shared" si="1073"/>
        <v>884</v>
      </c>
      <c r="B888" t="str">
        <f t="shared" si="1093"/>
        <v>September</v>
      </c>
      <c r="C888">
        <f t="shared" si="1065"/>
        <v>2096</v>
      </c>
      <c r="D888">
        <f t="shared" si="1095"/>
        <v>209609</v>
      </c>
      <c r="E888">
        <f t="shared" ref="E888:F888" si="1135">E876+1</f>
        <v>115</v>
      </c>
      <c r="F888">
        <f t="shared" si="1135"/>
        <v>113</v>
      </c>
      <c r="G888" s="11">
        <f>G887*IF($B888="January",(1+IF(C888&gt;Personal!$L$18+1,Calculations!$B$14,Calculations!$B$13)),1)</f>
        <v>8620.291806385223</v>
      </c>
      <c r="H888" s="11">
        <f>IF(AND(Career!$F$15="Yes",$E888=62,$E887=61),G888,H887*IF($B888="January",(1+IF(C888&gt;Personal!$L$18+1,Calculations!$C$14,Calculations!$C$13)),1))</f>
        <v>5126.9294449110821</v>
      </c>
      <c r="I888" s="11">
        <f>H888*(1-'Retiree Assumptions'!$F$8)</f>
        <v>4511.6979115217518</v>
      </c>
      <c r="J888" s="11"/>
      <c r="K888">
        <f>IF(OR(AND(L889=0,L888&gt;0,S888=0,S887&gt;0),AND(L888=0,L887&gt;0,S888&gt;0,S887&gt;0),AND(L877=0,L876&gt;0,S876=0),AND(B888="February",C888&gt;=Personal!$G$28,C888&lt;=Personal!$G$28+5,L887&gt;0),AND(B888="February",MOD(C888-Personal!$G$28,5)=0,L887&gt;0)),K887+1,K887)</f>
        <v>10</v>
      </c>
      <c r="L888">
        <f>IF(AND(C888&gt;=Personal!$G$28,MAX(L$5:L887)&lt;$AO$8,OR(S887&gt;0,S888&gt;0)),L887+1,0)</f>
        <v>0</v>
      </c>
      <c r="M888" t="str">
        <f>IF(AND(C888&gt;=Personal!$G$28,MAX(L$5:L887)&lt;$AO$8,OR(S887&gt;0,S888&gt;0)),L887+1,"")</f>
        <v/>
      </c>
      <c r="N888">
        <f t="shared" si="1075"/>
        <v>2096</v>
      </c>
      <c r="O888">
        <f t="shared" si="1076"/>
        <v>113</v>
      </c>
      <c r="P888" s="11">
        <f t="shared" si="1084"/>
        <v>54140.374938261026</v>
      </c>
      <c r="Q888" s="11">
        <f>$AD888*I888/(Calculations!$C$18^(A888-1+Calculations!$B$1/30))</f>
        <v>1.228397822391833E-56</v>
      </c>
      <c r="R888" s="11">
        <f>IF(Q888=0,0,SUM(Q888:Q$1071)*I888/Q888)</f>
        <v>4691.8109179973117</v>
      </c>
      <c r="S888" s="11">
        <f>IF(S887&gt;0,MAX((S887+I888/2)*(Calculations!$C$18-1)+S887-I888,0),IF(AND(Personal!$G$28=Valuation!C888,Personal!$G$28&gt;Valuation!C887),Personal!$G$26,0))</f>
        <v>0</v>
      </c>
      <c r="T888">
        <f t="shared" si="1067"/>
        <v>2</v>
      </c>
      <c r="U888" s="11"/>
      <c r="V888" s="121">
        <f>VLOOKUP(E888,Rates2,5)*VLOOKUP(E888,Mort_Imp_Retirees,C888-'Mort Imp Cume'!$C$4+2)</f>
        <v>0.10560508908407396</v>
      </c>
      <c r="W888" s="15">
        <f t="shared" si="1077"/>
        <v>0.89439491091592604</v>
      </c>
      <c r="X888" s="121">
        <f>VLOOKUP(F888,Rates2,6)*VLOOKUP(F888,Mort_Imp_Survivors,C888-'Mort Imp Cume'!$C$4+2)</f>
        <v>5.4383395361931687E-2</v>
      </c>
      <c r="Y888" s="15">
        <f t="shared" si="1078"/>
        <v>0.94561660463806829</v>
      </c>
      <c r="Z888" s="121">
        <f>VLOOKUP(F888,Rates2,7)*VLOOKUP(F888,Mort_Imp_Survivors,C888-'Mort Imp Cume'!$C$4+2)</f>
        <v>0.96150036962464236</v>
      </c>
      <c r="AA888" s="15">
        <f t="shared" si="1079"/>
        <v>3.8499630375357641E-2</v>
      </c>
      <c r="AB888" s="68">
        <f>PRODUCT(W$4:W887)</f>
        <v>8.0883203116958298E-9</v>
      </c>
      <c r="AC888" s="15">
        <f>PRODUCT(Y$4:Y887)</f>
        <v>1.9048823511330946E-4</v>
      </c>
      <c r="AD888" s="15">
        <f>PRODUCT(AA$4:AA887)</f>
        <v>3.4816605219508561E-59</v>
      </c>
      <c r="AE888" s="15">
        <f t="shared" si="1068"/>
        <v>1.5407298612060718E-12</v>
      </c>
      <c r="AF888" s="15">
        <f t="shared" si="1069"/>
        <v>8.0867795818346232E-9</v>
      </c>
      <c r="AG888" s="15">
        <f t="shared" si="1070"/>
        <v>1.5386025103474618E-13</v>
      </c>
      <c r="AH888" s="15">
        <f t="shared" si="1071"/>
        <v>1.9059682726357041E-13</v>
      </c>
      <c r="AI888" s="15">
        <f t="shared" si="1080"/>
        <v>0.99999999191148903</v>
      </c>
      <c r="AJ888" s="15">
        <f t="shared" si="1081"/>
        <v>8.5416778705716294E-10</v>
      </c>
      <c r="AK888" s="15">
        <f t="shared" si="1072"/>
        <v>2.6704904105111102E-13</v>
      </c>
      <c r="AL888">
        <f>IF(AL887&gt;0,AL887+1,IF(AND(B888="January",C888&gt;=Personal!$G$28,F888&lt;=100,AL887=0),1,0))</f>
        <v>561</v>
      </c>
      <c r="AM888">
        <f t="shared" si="1082"/>
        <v>1</v>
      </c>
    </row>
    <row r="889" spans="1:39" x14ac:dyDescent="0.2">
      <c r="A889">
        <f t="shared" si="1073"/>
        <v>885</v>
      </c>
      <c r="B889" t="str">
        <f t="shared" si="1093"/>
        <v>October</v>
      </c>
      <c r="C889">
        <f t="shared" si="1065"/>
        <v>2096</v>
      </c>
      <c r="D889">
        <f t="shared" si="1095"/>
        <v>209610</v>
      </c>
      <c r="E889">
        <f t="shared" ref="E889:F889" si="1136">E877+1</f>
        <v>115</v>
      </c>
      <c r="F889">
        <f t="shared" si="1136"/>
        <v>113</v>
      </c>
      <c r="G889" s="11">
        <f>G888*IF($B889="January",(1+IF(C889&gt;Personal!$L$18+1,Calculations!$B$14,Calculations!$B$13)),1)</f>
        <v>8620.291806385223</v>
      </c>
      <c r="H889" s="11">
        <f>IF(AND(Career!$F$15="Yes",$E889=62,$E888=61),G889,H888*IF($B889="January",(1+IF(C889&gt;Personal!$L$18+1,Calculations!$C$14,Calculations!$C$13)),1))</f>
        <v>5126.9294449110821</v>
      </c>
      <c r="I889" s="11">
        <f>H889*(1-'Retiree Assumptions'!$F$8)</f>
        <v>4511.6979115217518</v>
      </c>
      <c r="J889" s="11"/>
      <c r="K889">
        <f>IF(OR(AND(L890=0,L889&gt;0,S889=0,S888&gt;0),AND(L889=0,L888&gt;0,S889&gt;0,S888&gt;0),AND(L878=0,L877&gt;0,S877=0),AND(B889="February",C889&gt;=Personal!$G$28,C889&lt;=Personal!$G$28+5,L888&gt;0),AND(B889="February",MOD(C889-Personal!$G$28,5)=0,L888&gt;0)),K888+1,K888)</f>
        <v>10</v>
      </c>
      <c r="L889">
        <f>IF(AND(C889&gt;=Personal!$G$28,MAX(L$5:L888)&lt;$AO$8,OR(S888&gt;0,S889&gt;0)),L888+1,0)</f>
        <v>0</v>
      </c>
      <c r="M889" t="str">
        <f>IF(AND(C889&gt;=Personal!$G$28,MAX(L$5:L888)&lt;$AO$8,OR(S888&gt;0,S889&gt;0)),L888+1,"")</f>
        <v/>
      </c>
      <c r="N889">
        <f t="shared" si="1075"/>
        <v>2096</v>
      </c>
      <c r="O889">
        <f t="shared" si="1076"/>
        <v>113</v>
      </c>
      <c r="P889" s="11">
        <f t="shared" si="1084"/>
        <v>54140.374938261026</v>
      </c>
      <c r="Q889" s="11">
        <f>$AD889*I889/(Calculations!$C$18^(A889-1+Calculations!$B$1/30))</f>
        <v>4.7156718473244368E-58</v>
      </c>
      <c r="R889" s="11">
        <f>IF(Q889=0,0,SUM(Q889:Q$1071)*I889/Q889)</f>
        <v>4691.8113071111575</v>
      </c>
      <c r="S889" s="11">
        <f>IF(S888&gt;0,MAX((S888+I889/2)*(Calculations!$C$18-1)+S888-I889,0),IF(AND(Personal!$G$28=Valuation!C889,Personal!$G$28&gt;Valuation!C888),Personal!$G$26,0))</f>
        <v>0</v>
      </c>
      <c r="T889">
        <f t="shared" si="1067"/>
        <v>2</v>
      </c>
      <c r="U889" s="11"/>
      <c r="V889" s="121">
        <f>VLOOKUP(E889,Rates2,5)*VLOOKUP(E889,Mort_Imp_Retirees,C889-'Mort Imp Cume'!$C$4+2)</f>
        <v>0.10560508908407396</v>
      </c>
      <c r="W889" s="15">
        <f t="shared" si="1077"/>
        <v>0.89439491091592604</v>
      </c>
      <c r="X889" s="121">
        <f>VLOOKUP(F889,Rates2,6)*VLOOKUP(F889,Mort_Imp_Survivors,C889-'Mort Imp Cume'!$C$4+2)</f>
        <v>5.4383395361931687E-2</v>
      </c>
      <c r="Y889" s="15">
        <f t="shared" si="1078"/>
        <v>0.94561660463806829</v>
      </c>
      <c r="Z889" s="121">
        <f>VLOOKUP(F889,Rates2,7)*VLOOKUP(F889,Mort_Imp_Survivors,C889-'Mort Imp Cume'!$C$4+2)</f>
        <v>0.96150036962464236</v>
      </c>
      <c r="AA889" s="15">
        <f t="shared" si="1079"/>
        <v>3.8499630375357641E-2</v>
      </c>
      <c r="AB889" s="68">
        <f>PRODUCT(W$4:W888)</f>
        <v>7.2341525246386667E-9</v>
      </c>
      <c r="AC889" s="15">
        <f>PRODUCT(Y$4:Y888)</f>
        <v>1.8012883811134575E-4</v>
      </c>
      <c r="AD889" s="15">
        <f>PRODUCT(AA$4:AA888)</f>
        <v>1.3404264318758271E-60</v>
      </c>
      <c r="AE889" s="15">
        <f t="shared" si="1068"/>
        <v>1.3030794889834216E-12</v>
      </c>
      <c r="AF889" s="15">
        <f t="shared" si="1069"/>
        <v>7.2328494451496835E-9</v>
      </c>
      <c r="AG889" s="15">
        <f t="shared" si="1070"/>
        <v>1.3012802720411626E-13</v>
      </c>
      <c r="AH889" s="15">
        <f t="shared" si="1071"/>
        <v>1.6119815843510952E-13</v>
      </c>
      <c r="AI889" s="15">
        <f t="shared" si="1080"/>
        <v>0.9999999927656863</v>
      </c>
      <c r="AJ889" s="15">
        <f t="shared" si="1081"/>
        <v>7.639633218122449E-10</v>
      </c>
      <c r="AK889" s="15">
        <f t="shared" si="1072"/>
        <v>2.258579759555788E-13</v>
      </c>
      <c r="AL889">
        <f>IF(AL888&gt;0,AL888+1,IF(AND(B889="January",C889&gt;=Personal!$G$28,F889&lt;=100,AL888=0),1,0))</f>
        <v>562</v>
      </c>
      <c r="AM889">
        <f t="shared" si="1082"/>
        <v>1</v>
      </c>
    </row>
    <row r="890" spans="1:39" x14ac:dyDescent="0.2">
      <c r="A890">
        <f t="shared" si="1073"/>
        <v>886</v>
      </c>
      <c r="B890" t="str">
        <f t="shared" si="1093"/>
        <v>November</v>
      </c>
      <c r="C890">
        <f t="shared" si="1065"/>
        <v>2096</v>
      </c>
      <c r="D890">
        <f t="shared" si="1095"/>
        <v>209611</v>
      </c>
      <c r="E890">
        <f t="shared" ref="E890:F890" si="1137">E878+1</f>
        <v>115</v>
      </c>
      <c r="F890">
        <f t="shared" si="1137"/>
        <v>113</v>
      </c>
      <c r="G890" s="11">
        <f>G889*IF($B890="January",(1+IF(C890&gt;Personal!$L$18+1,Calculations!$B$14,Calculations!$B$13)),1)</f>
        <v>8620.291806385223</v>
      </c>
      <c r="H890" s="11">
        <f>IF(AND(Career!$F$15="Yes",$E890=62,$E889=61),G890,H889*IF($B890="January",(1+IF(C890&gt;Personal!$L$18+1,Calculations!$C$14,Calculations!$C$13)),1))</f>
        <v>5126.9294449110821</v>
      </c>
      <c r="I890" s="11">
        <f>H890*(1-'Retiree Assumptions'!$F$8)</f>
        <v>4511.6979115217518</v>
      </c>
      <c r="J890" s="11"/>
      <c r="K890">
        <f>IF(OR(AND(L891=0,L890&gt;0,S890=0,S889&gt;0),AND(L890=0,L889&gt;0,S890&gt;0,S889&gt;0),AND(L879=0,L878&gt;0,S878=0),AND(B890="February",C890&gt;=Personal!$G$28,C890&lt;=Personal!$G$28+5,L889&gt;0),AND(B890="February",MOD(C890-Personal!$G$28,5)=0,L889&gt;0)),K889+1,K889)</f>
        <v>10</v>
      </c>
      <c r="L890">
        <f>IF(AND(C890&gt;=Personal!$G$28,MAX(L$5:L889)&lt;$AO$8,OR(S889&gt;0,S890&gt;0)),L889+1,0)</f>
        <v>0</v>
      </c>
      <c r="M890" t="str">
        <f>IF(AND(C890&gt;=Personal!$G$28,MAX(L$5:L889)&lt;$AO$8,OR(S889&gt;0,S890&gt;0)),L889+1,"")</f>
        <v/>
      </c>
      <c r="N890">
        <f t="shared" si="1075"/>
        <v>2096</v>
      </c>
      <c r="O890">
        <f t="shared" si="1076"/>
        <v>113</v>
      </c>
      <c r="P890" s="11">
        <f t="shared" si="1084"/>
        <v>54140.374938261026</v>
      </c>
      <c r="Q890" s="11">
        <f>$AD890*I890/(Calculations!$C$18^(A890-1+Calculations!$B$1/30))</f>
        <v>1.8102898398459503E-59</v>
      </c>
      <c r="R890" s="11">
        <f>IF(Q890=0,0,SUM(Q890:Q$1071)*I890/Q890)</f>
        <v>4691.8214432405157</v>
      </c>
      <c r="S890" s="11">
        <f>IF(S889&gt;0,MAX((S889+I890/2)*(Calculations!$C$18-1)+S889-I890,0),IF(AND(Personal!$G$28=Valuation!C890,Personal!$G$28&gt;Valuation!C889),Personal!$G$26,0))</f>
        <v>0</v>
      </c>
      <c r="T890">
        <f t="shared" si="1067"/>
        <v>2</v>
      </c>
      <c r="U890" s="11"/>
      <c r="V890" s="121">
        <f>VLOOKUP(E890,Rates2,5)*VLOOKUP(E890,Mort_Imp_Retirees,C890-'Mort Imp Cume'!$C$4+2)</f>
        <v>0.10560508908407396</v>
      </c>
      <c r="W890" s="15">
        <f t="shared" si="1077"/>
        <v>0.89439491091592604</v>
      </c>
      <c r="X890" s="121">
        <f>VLOOKUP(F890,Rates2,6)*VLOOKUP(F890,Mort_Imp_Survivors,C890-'Mort Imp Cume'!$C$4+2)</f>
        <v>5.4383395361931687E-2</v>
      </c>
      <c r="Y890" s="15">
        <f t="shared" si="1078"/>
        <v>0.94561660463806829</v>
      </c>
      <c r="Z890" s="121">
        <f>VLOOKUP(F890,Rates2,7)*VLOOKUP(F890,Mort_Imp_Survivors,C890-'Mort Imp Cume'!$C$4+2)</f>
        <v>0.96150036962464236</v>
      </c>
      <c r="AA890" s="15">
        <f t="shared" si="1079"/>
        <v>3.8499630375357641E-2</v>
      </c>
      <c r="AB890" s="68">
        <f>PRODUCT(W$4:W889)</f>
        <v>6.4701892028264217E-9</v>
      </c>
      <c r="AC890" s="15">
        <f>PRODUCT(Y$4:Y889)</f>
        <v>1.7033282029225104E-4</v>
      </c>
      <c r="AD890" s="15">
        <f>PRODUCT(AA$4:AA889)</f>
        <v>5.1605922172578853E-62</v>
      </c>
      <c r="AE890" s="15">
        <f t="shared" si="1068"/>
        <v>1.1020855747418959E-12</v>
      </c>
      <c r="AF890" s="15">
        <f t="shared" si="1069"/>
        <v>6.46908711725168E-9</v>
      </c>
      <c r="AG890" s="15">
        <f t="shared" si="1070"/>
        <v>1.1005638785946858E-13</v>
      </c>
      <c r="AH890" s="15">
        <f t="shared" si="1071"/>
        <v>1.3633409672105631E-13</v>
      </c>
      <c r="AI890" s="15">
        <f t="shared" si="1080"/>
        <v>0.99999999352967439</v>
      </c>
      <c r="AJ890" s="15">
        <f t="shared" si="1081"/>
        <v>6.8328490715529774E-10</v>
      </c>
      <c r="AK890" s="15">
        <f t="shared" si="1072"/>
        <v>1.9102043992360762E-13</v>
      </c>
      <c r="AL890">
        <f>IF(AL889&gt;0,AL889+1,IF(AND(B890="January",C890&gt;=Personal!$G$28,F890&lt;=100,AL889=0),1,0))</f>
        <v>563</v>
      </c>
      <c r="AM890">
        <f t="shared" si="1082"/>
        <v>1</v>
      </c>
    </row>
    <row r="891" spans="1:39" x14ac:dyDescent="0.2">
      <c r="A891">
        <f t="shared" si="1073"/>
        <v>887</v>
      </c>
      <c r="B891" t="str">
        <f t="shared" si="1093"/>
        <v>December</v>
      </c>
      <c r="C891">
        <f t="shared" si="1065"/>
        <v>2096</v>
      </c>
      <c r="D891">
        <f t="shared" si="1095"/>
        <v>209612</v>
      </c>
      <c r="E891">
        <f t="shared" ref="E891:F891" si="1138">E879+1</f>
        <v>115</v>
      </c>
      <c r="F891">
        <f t="shared" si="1138"/>
        <v>113</v>
      </c>
      <c r="G891" s="11">
        <f>G890*IF($B891="January",(1+IF(C891&gt;Personal!$L$18+1,Calculations!$B$14,Calculations!$B$13)),1)</f>
        <v>8620.291806385223</v>
      </c>
      <c r="H891" s="11">
        <f>IF(AND(Career!$F$15="Yes",$E891=62,$E890=61),G891,H890*IF($B891="January",(1+IF(C891&gt;Personal!$L$18+1,Calculations!$C$14,Calculations!$C$13)),1))</f>
        <v>5126.9294449110821</v>
      </c>
      <c r="I891" s="11">
        <f>H891*(1-'Retiree Assumptions'!$F$8)</f>
        <v>4511.6979115217518</v>
      </c>
      <c r="J891" s="11"/>
      <c r="K891">
        <f>IF(OR(AND(L892=0,L891&gt;0,S891=0,S890&gt;0),AND(L891=0,L890&gt;0,S891&gt;0,S890&gt;0),AND(L880=0,L879&gt;0,S879=0),AND(B891="February",C891&gt;=Personal!$G$28,C891&lt;=Personal!$G$28+5,L890&gt;0),AND(B891="February",MOD(C891-Personal!$G$28,5)=0,L890&gt;0)),K890+1,K890)</f>
        <v>10</v>
      </c>
      <c r="L891">
        <f>IF(AND(C891&gt;=Personal!$G$28,MAX(L$5:L890)&lt;$AO$8,OR(S890&gt;0,S891&gt;0)),L890+1,0)</f>
        <v>0</v>
      </c>
      <c r="M891" t="str">
        <f>IF(AND(C891&gt;=Personal!$G$28,MAX(L$5:L890)&lt;$AO$8,OR(S890&gt;0,S891&gt;0)),L890+1,"")</f>
        <v/>
      </c>
      <c r="N891">
        <f t="shared" si="1075"/>
        <v>2096</v>
      </c>
      <c r="O891">
        <f t="shared" si="1076"/>
        <v>113</v>
      </c>
      <c r="P891" s="11">
        <f t="shared" si="1084"/>
        <v>54140.374938261026</v>
      </c>
      <c r="Q891" s="11">
        <f>$AD891*I891/(Calculations!$C$18^(A891-1+Calculations!$B$1/30))</f>
        <v>6.9494854823472424E-61</v>
      </c>
      <c r="R891" s="11">
        <f>IF(Q891=0,0,SUM(Q891:Q$1071)*I891/Q891)</f>
        <v>4692.0854819530223</v>
      </c>
      <c r="S891" s="11">
        <f>IF(S890&gt;0,MAX((S890+I891/2)*(Calculations!$C$18-1)+S890-I891,0),IF(AND(Personal!$G$28=Valuation!C891,Personal!$G$28&gt;Valuation!C890),Personal!$G$26,0))</f>
        <v>0</v>
      </c>
      <c r="T891">
        <f t="shared" si="1067"/>
        <v>2</v>
      </c>
      <c r="U891" s="11"/>
      <c r="V891" s="121">
        <f>VLOOKUP(E891,Rates2,5)*VLOOKUP(E891,Mort_Imp_Retirees,C891-'Mort Imp Cume'!$C$4+2)</f>
        <v>0.10560508908407396</v>
      </c>
      <c r="W891" s="15">
        <f t="shared" si="1077"/>
        <v>0.89439491091592604</v>
      </c>
      <c r="X891" s="121">
        <f>VLOOKUP(F891,Rates2,6)*VLOOKUP(F891,Mort_Imp_Survivors,C891-'Mort Imp Cume'!$C$4+2)</f>
        <v>5.4383395361931687E-2</v>
      </c>
      <c r="Y891" s="15">
        <f t="shared" si="1078"/>
        <v>0.94561660463806829</v>
      </c>
      <c r="Z891" s="121">
        <f>VLOOKUP(F891,Rates2,7)*VLOOKUP(F891,Mort_Imp_Survivors,C891-'Mort Imp Cume'!$C$4+2)</f>
        <v>0.96150036962464236</v>
      </c>
      <c r="AA891" s="15">
        <f t="shared" si="1079"/>
        <v>3.8499630375357641E-2</v>
      </c>
      <c r="AB891" s="68">
        <f>PRODUCT(W$4:W890)</f>
        <v>5.786904295671124E-9</v>
      </c>
      <c r="AC891" s="15">
        <f>PRODUCT(Y$4:Y890)</f>
        <v>1.610695431831847E-4</v>
      </c>
      <c r="AD891" s="15">
        <f>PRODUCT(AA$4:AA890)</f>
        <v>1.9868089288237591E-63</v>
      </c>
      <c r="AE891" s="15">
        <f t="shared" si="1068"/>
        <v>9.320940313485571E-13</v>
      </c>
      <c r="AF891" s="15">
        <f t="shared" si="1069"/>
        <v>5.7859722016397755E-9</v>
      </c>
      <c r="AG891" s="15">
        <f t="shared" si="1070"/>
        <v>9.3080704971224183E-14</v>
      </c>
      <c r="AH891" s="15">
        <f t="shared" si="1071"/>
        <v>1.1530520019078751E-13</v>
      </c>
      <c r="AI891" s="15">
        <f t="shared" si="1080"/>
        <v>0.99999999421298025</v>
      </c>
      <c r="AJ891" s="15">
        <f t="shared" si="1081"/>
        <v>6.1112654366535934E-10</v>
      </c>
      <c r="AK891" s="15">
        <f t="shared" si="1072"/>
        <v>1.6155643082441091E-13</v>
      </c>
      <c r="AL891">
        <f>IF(AL890&gt;0,AL890+1,IF(AND(B891="January",C891&gt;=Personal!$G$28,F891&lt;=100,AL890=0),1,0))</f>
        <v>564</v>
      </c>
      <c r="AM891">
        <f t="shared" si="1082"/>
        <v>1</v>
      </c>
    </row>
    <row r="892" spans="1:39" x14ac:dyDescent="0.2">
      <c r="A892">
        <f t="shared" si="1073"/>
        <v>888</v>
      </c>
      <c r="B892" t="str">
        <f t="shared" si="1093"/>
        <v>January</v>
      </c>
      <c r="C892">
        <f t="shared" ref="C892:C900" si="1139">C891+IF(B891="December",1,0)</f>
        <v>2097</v>
      </c>
      <c r="D892">
        <f t="shared" si="1095"/>
        <v>209701</v>
      </c>
      <c r="E892">
        <f t="shared" ref="E892:F892" si="1140">E880+1</f>
        <v>116</v>
      </c>
      <c r="F892">
        <f t="shared" si="1140"/>
        <v>114</v>
      </c>
      <c r="G892" s="11">
        <f>G891*IF($B892="January",(1+IF(C892&gt;Personal!$L$18+1,Calculations!$B$14,Calculations!$B$13)),1)</f>
        <v>8835.7991015448533</v>
      </c>
      <c r="H892" s="11">
        <f>IF(AND(Career!$F$15="Yes",$E892=62,$E891=61),G892,H891*IF($B892="January",(1+IF(C892&gt;Personal!$L$18+1,Calculations!$C$14,Calculations!$C$13)),1))</f>
        <v>5203.833386584748</v>
      </c>
      <c r="I892" s="11">
        <f>H892*(1-'Retiree Assumptions'!$F$8)</f>
        <v>4579.3733801945782</v>
      </c>
      <c r="J892" s="11"/>
      <c r="K892">
        <f>IF(OR(AND(L893=0,L892&gt;0,S892=0,S891&gt;0),AND(L892=0,L891&gt;0,S892&gt;0,S891&gt;0),AND(L881=0,L880&gt;0,S880=0),AND(B892="February",C892&gt;=Personal!$G$28,C892&lt;=Personal!$G$28+5,L891&gt;0),AND(B892="February",MOD(C892-Personal!$G$28,5)=0,L891&gt;0)),K891+1,K891)</f>
        <v>10</v>
      </c>
      <c r="L892">
        <f>IF(AND(C892&gt;=Personal!$G$28,MAX(L$5:L891)&lt;$AO$8,OR(S891&gt;0,S892&gt;0)),L891+1,0)</f>
        <v>0</v>
      </c>
      <c r="M892" t="str">
        <f>IF(AND(C892&gt;=Personal!$G$28,MAX(L$5:L891)&lt;$AO$8,OR(S891&gt;0,S892&gt;0)),L891+1,"")</f>
        <v/>
      </c>
      <c r="N892">
        <f t="shared" ref="N892:N900" si="1141">C892</f>
        <v>2097</v>
      </c>
      <c r="O892">
        <f t="shared" ref="O892:O900" si="1142">F892</f>
        <v>114</v>
      </c>
      <c r="P892" s="11">
        <f t="shared" ref="P892:P900" si="1143">I892*12</f>
        <v>54952.480562334938</v>
      </c>
      <c r="Q892" s="11">
        <f>$AD892*I892/(Calculations!$C$18^(A892-1+Calculations!$B$1/30))</f>
        <v>2.7078414526464361E-62</v>
      </c>
      <c r="R892" s="11">
        <f>IF(Q892=0,0,SUM(Q892:Q$1071)*I892/Q892)</f>
        <v>4698.9634961569245</v>
      </c>
      <c r="S892" s="11">
        <f>IF(S891&gt;0,MAX((S891+I892/2)*(Calculations!$C$18-1)+S891-I892,0),IF(AND(Personal!$G$28=Valuation!C892,Personal!$G$28&gt;Valuation!C891),Personal!$G$26,0))</f>
        <v>0</v>
      </c>
      <c r="T892">
        <f t="shared" ref="T892:T900" si="1144">IF(T891&gt;1,T891,IF(T891&gt;0,IF(L892&gt;0,1,IF(S891&gt;0,3,2)),IF(S892=0,0,1)))</f>
        <v>2</v>
      </c>
      <c r="U892" s="11"/>
      <c r="V892" s="121">
        <f>VLOOKUP(E892,Rates2,5)*VLOOKUP(E892,Mort_Imp_Retirees,C892-'Mort Imp Cume'!$C$4+2)</f>
        <v>0.10184625677259096</v>
      </c>
      <c r="W892" s="15">
        <f t="shared" ref="W892:W900" si="1145">1-V892</f>
        <v>0.89815374322740904</v>
      </c>
      <c r="X892" s="121">
        <f>VLOOKUP(F892,Rates2,6)*VLOOKUP(F892,Mort_Imp_Survivors,C892-'Mort Imp Cume'!$C$4+2)</f>
        <v>5.4854263983718454E-2</v>
      </c>
      <c r="Y892" s="15">
        <f t="shared" ref="Y892:Y900" si="1146">1-X892</f>
        <v>0.9451457360162816</v>
      </c>
      <c r="Z892" s="121">
        <f>VLOOKUP(F892,Rates2,7)*VLOOKUP(F892,Mort_Imp_Survivors,C892-'Mort Imp Cume'!$C$4+2)</f>
        <v>0.97447620559393955</v>
      </c>
      <c r="AA892" s="15">
        <f t="shared" ref="AA892:AA900" si="1147">1-Z892</f>
        <v>2.5523794406060452E-2</v>
      </c>
      <c r="AB892" s="68">
        <f>PRODUCT(W$4:W891)</f>
        <v>5.1757777520057647E-9</v>
      </c>
      <c r="AC892" s="15">
        <f>PRODUCT(Y$4:Y891)</f>
        <v>1.5231003453548784E-4</v>
      </c>
      <c r="AD892" s="15">
        <f>PRODUCT(AA$4:AA891)</f>
        <v>7.6491409386174977E-65</v>
      </c>
      <c r="AE892" s="15">
        <f t="shared" ref="AE892:AE900" si="1148">AB892*AC892</f>
        <v>7.8832288815600761E-13</v>
      </c>
      <c r="AF892" s="15">
        <f t="shared" ref="AF892:AF900" si="1149">AB892*(1-AC892)</f>
        <v>5.1749894291176087E-9</v>
      </c>
      <c r="AG892" s="15">
        <f t="shared" ref="AG892:AG900" si="1150">AE892*V892*Y892</f>
        <v>7.5883610660767635E-14</v>
      </c>
      <c r="AH892" s="15">
        <f t="shared" ref="AH892:AH900" si="1151">AH891*AA891+AG891</f>
        <v>9.7519912558926115E-14</v>
      </c>
      <c r="AI892" s="15">
        <f t="shared" ref="AI892:AI900" si="1152">1-AE892-AF892-AH892</f>
        <v>0.99999999482412472</v>
      </c>
      <c r="AJ892" s="15">
        <f t="shared" ref="AJ892:AJ900" si="1153">AB892*V892</f>
        <v>5.2713358992864273E-10</v>
      </c>
      <c r="AK892" s="15">
        <f t="shared" ref="AK892:AK900" si="1154">AE892*X892+AH892*Z892</f>
        <v>1.3827370617159209E-13</v>
      </c>
      <c r="AL892">
        <f>IF(AL891&gt;0,AL891+1,IF(AND(B892="January",C892&gt;=Personal!$G$28,F892&lt;=100,AL891=0),1,0))</f>
        <v>565</v>
      </c>
      <c r="AM892">
        <f t="shared" ref="AM892:AM900" si="1155">IF(AL892=0,0,1)</f>
        <v>1</v>
      </c>
    </row>
    <row r="893" spans="1:39" x14ac:dyDescent="0.2">
      <c r="A893">
        <f t="shared" si="1073"/>
        <v>889</v>
      </c>
      <c r="B893" t="str">
        <f t="shared" si="1093"/>
        <v>February</v>
      </c>
      <c r="C893">
        <f t="shared" si="1139"/>
        <v>2097</v>
      </c>
      <c r="D893">
        <f t="shared" si="1095"/>
        <v>209702</v>
      </c>
      <c r="E893">
        <f t="shared" ref="E893:F893" si="1156">E881+1</f>
        <v>116</v>
      </c>
      <c r="F893">
        <f t="shared" si="1156"/>
        <v>114</v>
      </c>
      <c r="G893" s="11">
        <f>G892*IF($B893="January",(1+IF(C893&gt;Personal!$L$18+1,Calculations!$B$14,Calculations!$B$13)),1)</f>
        <v>8835.7991015448533</v>
      </c>
      <c r="H893" s="11">
        <f>IF(AND(Career!$F$15="Yes",$E893=62,$E892=61),G893,H892*IF($B893="January",(1+IF(C893&gt;Personal!$L$18+1,Calculations!$C$14,Calculations!$C$13)),1))</f>
        <v>5203.833386584748</v>
      </c>
      <c r="I893" s="11">
        <f>H893*(1-'Retiree Assumptions'!$F$8)</f>
        <v>4579.3733801945782</v>
      </c>
      <c r="J893" s="11"/>
      <c r="K893">
        <f>IF(OR(AND(L894=0,L893&gt;0,S893=0,S892&gt;0),AND(L893=0,L892&gt;0,S893&gt;0,S892&gt;0),AND(L882=0,L881&gt;0,S881=0),AND(B893="February",C893&gt;=Personal!$G$28,C893&lt;=Personal!$G$28+5,L892&gt;0),AND(B893="February",MOD(C893-Personal!$G$28,5)=0,L892&gt;0)),K892+1,K892)</f>
        <v>10</v>
      </c>
      <c r="L893">
        <f>IF(AND(C893&gt;=Personal!$G$28,MAX(L$5:L892)&lt;$AO$8,OR(S892&gt;0,S893&gt;0)),L892+1,0)</f>
        <v>0</v>
      </c>
      <c r="M893" t="str">
        <f>IF(AND(C893&gt;=Personal!$G$28,MAX(L$5:L892)&lt;$AO$8,OR(S892&gt;0,S893&gt;0)),L892+1,"")</f>
        <v/>
      </c>
      <c r="N893">
        <f t="shared" si="1141"/>
        <v>2097</v>
      </c>
      <c r="O893">
        <f t="shared" si="1142"/>
        <v>114</v>
      </c>
      <c r="P893" s="11">
        <f t="shared" si="1143"/>
        <v>54952.480562334938</v>
      </c>
      <c r="Q893" s="11">
        <f>$AD893*I893/(Calculations!$C$18^(A893-1+Calculations!$B$1/30))</f>
        <v>6.8915426475323857E-64</v>
      </c>
      <c r="R893" s="11">
        <f>IF(Q893=0,0,SUM(Q893:Q$1071)*I893/Q893)</f>
        <v>4698.9634961569245</v>
      </c>
      <c r="S893" s="11">
        <f>IF(S892&gt;0,MAX((S892+I893/2)*(Calculations!$C$18-1)+S892-I893,0),IF(AND(Personal!$G$28=Valuation!C893,Personal!$G$28&gt;Valuation!C892),Personal!$G$26,0))</f>
        <v>0</v>
      </c>
      <c r="T893">
        <f t="shared" si="1144"/>
        <v>2</v>
      </c>
      <c r="U893" s="11"/>
      <c r="V893" s="121">
        <f>VLOOKUP(E893,Rates2,5)*VLOOKUP(E893,Mort_Imp_Retirees,C893-'Mort Imp Cume'!$C$4+2)</f>
        <v>0.10184625677259096</v>
      </c>
      <c r="W893" s="15">
        <f t="shared" si="1145"/>
        <v>0.89815374322740904</v>
      </c>
      <c r="X893" s="121">
        <f>VLOOKUP(F893,Rates2,6)*VLOOKUP(F893,Mort_Imp_Survivors,C893-'Mort Imp Cume'!$C$4+2)</f>
        <v>5.4854263983718454E-2</v>
      </c>
      <c r="Y893" s="15">
        <f t="shared" si="1146"/>
        <v>0.9451457360162816</v>
      </c>
      <c r="Z893" s="121">
        <f>VLOOKUP(F893,Rates2,7)*VLOOKUP(F893,Mort_Imp_Survivors,C893-'Mort Imp Cume'!$C$4+2)</f>
        <v>0.97447620559393955</v>
      </c>
      <c r="AA893" s="15">
        <f t="shared" si="1147"/>
        <v>2.5523794406060452E-2</v>
      </c>
      <c r="AB893" s="68">
        <f>PRODUCT(W$4:W892)</f>
        <v>4.6486441620771222E-9</v>
      </c>
      <c r="AC893" s="15">
        <f>PRODUCT(Y$4:Y892)</f>
        <v>1.4395517969370891E-4</v>
      </c>
      <c r="AD893" s="15">
        <f>PRODUCT(AA$4:AA892)</f>
        <v>1.9523510070025329E-66</v>
      </c>
      <c r="AE893" s="15">
        <f t="shared" si="1148"/>
        <v>6.6919640568392307E-13</v>
      </c>
      <c r="AF893" s="15">
        <f t="shared" si="1149"/>
        <v>4.6479749656714388E-9</v>
      </c>
      <c r="AG893" s="15">
        <f t="shared" si="1150"/>
        <v>6.4416548431427065E-14</v>
      </c>
      <c r="AH893" s="15">
        <f t="shared" si="1151"/>
        <v>7.8372688859418663E-14</v>
      </c>
      <c r="AI893" s="15">
        <f t="shared" si="1152"/>
        <v>0.99999999535127737</v>
      </c>
      <c r="AJ893" s="15">
        <f t="shared" si="1153"/>
        <v>4.7344700697531252E-10</v>
      </c>
      <c r="AK893" s="15">
        <f t="shared" si="1154"/>
        <v>1.1308059675626217E-13</v>
      </c>
      <c r="AL893">
        <f>IF(AL892&gt;0,AL892+1,IF(AND(B893="January",C893&gt;=Personal!$G$28,F893&lt;=100,AL892=0),1,0))</f>
        <v>566</v>
      </c>
      <c r="AM893">
        <f t="shared" si="1155"/>
        <v>1</v>
      </c>
    </row>
    <row r="894" spans="1:39" x14ac:dyDescent="0.2">
      <c r="A894">
        <f t="shared" si="1073"/>
        <v>890</v>
      </c>
      <c r="B894" t="str">
        <f t="shared" si="1093"/>
        <v>March</v>
      </c>
      <c r="C894">
        <f t="shared" si="1139"/>
        <v>2097</v>
      </c>
      <c r="D894">
        <f t="shared" si="1095"/>
        <v>209703</v>
      </c>
      <c r="E894">
        <f t="shared" ref="E894:F894" si="1157">E882+1</f>
        <v>116</v>
      </c>
      <c r="F894">
        <f t="shared" si="1157"/>
        <v>114</v>
      </c>
      <c r="G894" s="11">
        <f>G893*IF($B894="January",(1+IF(C894&gt;Personal!$L$18+1,Calculations!$B$14,Calculations!$B$13)),1)</f>
        <v>8835.7991015448533</v>
      </c>
      <c r="H894" s="11">
        <f>IF(AND(Career!$F$15="Yes",$E894=62,$E893=61),G894,H893*IF($B894="January",(1+IF(C894&gt;Personal!$L$18+1,Calculations!$C$14,Calculations!$C$13)),1))</f>
        <v>5203.833386584748</v>
      </c>
      <c r="I894" s="11">
        <f>H894*(1-'Retiree Assumptions'!$F$8)</f>
        <v>4579.3733801945782</v>
      </c>
      <c r="J894" s="11"/>
      <c r="K894">
        <f>IF(OR(AND(L895=0,L894&gt;0,S894=0,S893&gt;0),AND(L894=0,L893&gt;0,S894&gt;0,S893&gt;0),AND(L883=0,L882&gt;0,S882=0),AND(B894="February",C894&gt;=Personal!$G$28,C894&lt;=Personal!$G$28+5,L893&gt;0),AND(B894="February",MOD(C894-Personal!$G$28,5)=0,L893&gt;0)),K893+1,K893)</f>
        <v>10</v>
      </c>
      <c r="L894">
        <f>IF(AND(C894&gt;=Personal!$G$28,MAX(L$5:L893)&lt;$AO$8,OR(S893&gt;0,S894&gt;0)),L893+1,0)</f>
        <v>0</v>
      </c>
      <c r="M894" t="str">
        <f>IF(AND(C894&gt;=Personal!$G$28,MAX(L$5:L893)&lt;$AO$8,OR(S893&gt;0,S894&gt;0)),L893+1,"")</f>
        <v/>
      </c>
      <c r="N894">
        <f t="shared" si="1141"/>
        <v>2097</v>
      </c>
      <c r="O894">
        <f t="shared" si="1142"/>
        <v>114</v>
      </c>
      <c r="P894" s="11">
        <f t="shared" si="1143"/>
        <v>54952.480562334938</v>
      </c>
      <c r="Q894" s="11">
        <f>$AD894*I894/(Calculations!$C$18^(A894-1+Calculations!$B$1/30))</f>
        <v>1.7539195293853452E-65</v>
      </c>
      <c r="R894" s="11">
        <f>IF(Q894=0,0,SUM(Q894:Q$1071)*I894/Q894)</f>
        <v>4698.9634961569236</v>
      </c>
      <c r="S894" s="11">
        <f>IF(S893&gt;0,MAX((S893+I894/2)*(Calculations!$C$18-1)+S893-I894,0),IF(AND(Personal!$G$28=Valuation!C894,Personal!$G$28&gt;Valuation!C893),Personal!$G$26,0))</f>
        <v>0</v>
      </c>
      <c r="T894">
        <f t="shared" si="1144"/>
        <v>2</v>
      </c>
      <c r="U894" s="11"/>
      <c r="V894" s="121">
        <f>VLOOKUP(E894,Rates2,5)*VLOOKUP(E894,Mort_Imp_Retirees,C894-'Mort Imp Cume'!$C$4+2)</f>
        <v>0.10184625677259096</v>
      </c>
      <c r="W894" s="15">
        <f t="shared" si="1145"/>
        <v>0.89815374322740904</v>
      </c>
      <c r="X894" s="121">
        <f>VLOOKUP(F894,Rates2,6)*VLOOKUP(F894,Mort_Imp_Survivors,C894-'Mort Imp Cume'!$C$4+2)</f>
        <v>5.4854263983718454E-2</v>
      </c>
      <c r="Y894" s="15">
        <f t="shared" si="1146"/>
        <v>0.9451457360162816</v>
      </c>
      <c r="Z894" s="121">
        <f>VLOOKUP(F894,Rates2,7)*VLOOKUP(F894,Mort_Imp_Survivors,C894-'Mort Imp Cume'!$C$4+2)</f>
        <v>0.97447620559393955</v>
      </c>
      <c r="AA894" s="15">
        <f t="shared" si="1147"/>
        <v>2.5523794406060452E-2</v>
      </c>
      <c r="AB894" s="68">
        <f>PRODUCT(W$4:W893)</f>
        <v>4.1751971551018095E-9</v>
      </c>
      <c r="AC894" s="15">
        <f>PRODUCT(Y$4:Y893)</f>
        <v>1.3605862426496659E-4</v>
      </c>
      <c r="AD894" s="15">
        <f>PRODUCT(AA$4:AA893)</f>
        <v>4.9831405711197737E-68</v>
      </c>
      <c r="AE894" s="15">
        <f t="shared" si="1148"/>
        <v>5.6807158095815451E-13</v>
      </c>
      <c r="AF894" s="15">
        <f t="shared" si="1149"/>
        <v>4.1746290835208518E-9</v>
      </c>
      <c r="AG894" s="15">
        <f t="shared" si="1150"/>
        <v>5.4682317771730715E-14</v>
      </c>
      <c r="AH894" s="15">
        <f t="shared" si="1151"/>
        <v>6.6416916828925014E-14</v>
      </c>
      <c r="AI894" s="15">
        <f t="shared" si="1152"/>
        <v>0.99999999582473642</v>
      </c>
      <c r="AJ894" s="15">
        <f t="shared" si="1153"/>
        <v>4.2522820153469015E-10</v>
      </c>
      <c r="AK894" s="15">
        <f t="shared" si="1154"/>
        <v>9.5882853562226015E-14</v>
      </c>
      <c r="AL894">
        <f>IF(AL893&gt;0,AL893+1,IF(AND(B894="January",C894&gt;=Personal!$G$28,F894&lt;=100,AL893=0),1,0))</f>
        <v>567</v>
      </c>
      <c r="AM894">
        <f t="shared" si="1155"/>
        <v>1</v>
      </c>
    </row>
    <row r="895" spans="1:39" x14ac:dyDescent="0.2">
      <c r="A895">
        <f t="shared" si="1073"/>
        <v>891</v>
      </c>
      <c r="B895" t="str">
        <f t="shared" si="1093"/>
        <v>April</v>
      </c>
      <c r="C895">
        <f t="shared" si="1139"/>
        <v>2097</v>
      </c>
      <c r="D895">
        <f t="shared" si="1095"/>
        <v>209704</v>
      </c>
      <c r="E895">
        <f t="shared" ref="E895:F895" si="1158">E883+1</f>
        <v>116</v>
      </c>
      <c r="F895">
        <f t="shared" si="1158"/>
        <v>114</v>
      </c>
      <c r="G895" s="11">
        <f>G894*IF($B895="January",(1+IF(C895&gt;Personal!$L$18+1,Calculations!$B$14,Calculations!$B$13)),1)</f>
        <v>8835.7991015448533</v>
      </c>
      <c r="H895" s="11">
        <f>IF(AND(Career!$F$15="Yes",$E895=62,$E894=61),G895,H894*IF($B895="January",(1+IF(C895&gt;Personal!$L$18+1,Calculations!$C$14,Calculations!$C$13)),1))</f>
        <v>5203.833386584748</v>
      </c>
      <c r="I895" s="11">
        <f>H895*(1-'Retiree Assumptions'!$F$8)</f>
        <v>4579.3733801945782</v>
      </c>
      <c r="J895" s="11"/>
      <c r="K895">
        <f>IF(OR(AND(L896=0,L895&gt;0,S895=0,S894&gt;0),AND(L895=0,L894&gt;0,S895&gt;0,S894&gt;0),AND(L884=0,L883&gt;0,S883=0),AND(B895="February",C895&gt;=Personal!$G$28,C895&lt;=Personal!$G$28+5,L894&gt;0),AND(B895="February",MOD(C895-Personal!$G$28,5)=0,L894&gt;0)),K894+1,K894)</f>
        <v>10</v>
      </c>
      <c r="L895">
        <f>IF(AND(C895&gt;=Personal!$G$28,MAX(L$5:L894)&lt;$AO$8,OR(S894&gt;0,S895&gt;0)),L894+1,0)</f>
        <v>0</v>
      </c>
      <c r="M895" t="str">
        <f>IF(AND(C895&gt;=Personal!$G$28,MAX(L$5:L894)&lt;$AO$8,OR(S894&gt;0,S895&gt;0)),L894+1,"")</f>
        <v/>
      </c>
      <c r="N895">
        <f t="shared" si="1141"/>
        <v>2097</v>
      </c>
      <c r="O895">
        <f t="shared" si="1142"/>
        <v>114</v>
      </c>
      <c r="P895" s="11">
        <f t="shared" si="1143"/>
        <v>54952.480562334938</v>
      </c>
      <c r="Q895" s="11">
        <f>$AD895*I895/(Calculations!$C$18^(A895-1+Calculations!$B$1/30))</f>
        <v>4.4637810036056308E-67</v>
      </c>
      <c r="R895" s="11">
        <f>IF(Q895=0,0,SUM(Q895:Q$1071)*I895/Q895)</f>
        <v>4698.9634961569236</v>
      </c>
      <c r="S895" s="11">
        <f>IF(S894&gt;0,MAX((S894+I895/2)*(Calculations!$C$18-1)+S894-I895,0),IF(AND(Personal!$G$28=Valuation!C895,Personal!$G$28&gt;Valuation!C894),Personal!$G$26,0))</f>
        <v>0</v>
      </c>
      <c r="T895">
        <f t="shared" si="1144"/>
        <v>2</v>
      </c>
      <c r="U895" s="11"/>
      <c r="V895" s="121">
        <f>VLOOKUP(E895,Rates2,5)*VLOOKUP(E895,Mort_Imp_Retirees,C895-'Mort Imp Cume'!$C$4+2)</f>
        <v>0.10184625677259096</v>
      </c>
      <c r="W895" s="15">
        <f t="shared" si="1145"/>
        <v>0.89815374322740904</v>
      </c>
      <c r="X895" s="121">
        <f>VLOOKUP(F895,Rates2,6)*VLOOKUP(F895,Mort_Imp_Survivors,C895-'Mort Imp Cume'!$C$4+2)</f>
        <v>5.4854263983718454E-2</v>
      </c>
      <c r="Y895" s="15">
        <f t="shared" si="1146"/>
        <v>0.9451457360162816</v>
      </c>
      <c r="Z895" s="121">
        <f>VLOOKUP(F895,Rates2,7)*VLOOKUP(F895,Mort_Imp_Survivors,C895-'Mort Imp Cume'!$C$4+2)</f>
        <v>0.97447620559393955</v>
      </c>
      <c r="AA895" s="15">
        <f t="shared" si="1147"/>
        <v>2.5523794406060452E-2</v>
      </c>
      <c r="AB895" s="68">
        <f>PRODUCT(W$4:W894)</f>
        <v>3.7499689535671193E-9</v>
      </c>
      <c r="AC895" s="15">
        <f>PRODUCT(Y$4:Y894)</f>
        <v>1.2859522857227456E-4</v>
      </c>
      <c r="AD895" s="15">
        <f>PRODUCT(AA$4:AA894)</f>
        <v>1.2718865543375977E-69</v>
      </c>
      <c r="AE895" s="15">
        <f t="shared" si="1148"/>
        <v>4.8222811472289692E-13</v>
      </c>
      <c r="AF895" s="15">
        <f t="shared" si="1149"/>
        <v>3.7494867254523969E-9</v>
      </c>
      <c r="AG895" s="15">
        <f t="shared" si="1150"/>
        <v>4.6419063884983345E-14</v>
      </c>
      <c r="AH895" s="15">
        <f t="shared" si="1151"/>
        <v>5.637752950195661E-14</v>
      </c>
      <c r="AI895" s="15">
        <f t="shared" si="1152"/>
        <v>0.9999999962499746</v>
      </c>
      <c r="AJ895" s="15">
        <f t="shared" si="1153"/>
        <v>3.8192030093424105E-10</v>
      </c>
      <c r="AK895" s="15">
        <f t="shared" si="1154"/>
        <v>8.1390829335207714E-14</v>
      </c>
      <c r="AL895">
        <f>IF(AL894&gt;0,AL894+1,IF(AND(B895="January",C895&gt;=Personal!$G$28,F895&lt;=100,AL894=0),1,0))</f>
        <v>568</v>
      </c>
      <c r="AM895">
        <f t="shared" si="1155"/>
        <v>1</v>
      </c>
    </row>
    <row r="896" spans="1:39" x14ac:dyDescent="0.2">
      <c r="A896">
        <f t="shared" si="1073"/>
        <v>892</v>
      </c>
      <c r="B896" t="str">
        <f t="shared" si="1093"/>
        <v>May</v>
      </c>
      <c r="C896">
        <f t="shared" si="1139"/>
        <v>2097</v>
      </c>
      <c r="D896">
        <f t="shared" si="1095"/>
        <v>209705</v>
      </c>
      <c r="E896">
        <f t="shared" ref="E896:F896" si="1159">E884+1</f>
        <v>116</v>
      </c>
      <c r="F896">
        <f t="shared" si="1159"/>
        <v>114</v>
      </c>
      <c r="G896" s="11">
        <f>G895*IF($B896="January",(1+IF(C896&gt;Personal!$L$18+1,Calculations!$B$14,Calculations!$B$13)),1)</f>
        <v>8835.7991015448533</v>
      </c>
      <c r="H896" s="11">
        <f>IF(AND(Career!$F$15="Yes",$E896=62,$E895=61),G896,H895*IF($B896="January",(1+IF(C896&gt;Personal!$L$18+1,Calculations!$C$14,Calculations!$C$13)),1))</f>
        <v>5203.833386584748</v>
      </c>
      <c r="I896" s="11">
        <f>H896*(1-'Retiree Assumptions'!$F$8)</f>
        <v>4579.3733801945782</v>
      </c>
      <c r="J896" s="11"/>
      <c r="K896">
        <f>IF(OR(AND(L897=0,L896&gt;0,S896=0,S895&gt;0),AND(L896=0,L895&gt;0,S896&gt;0,S895&gt;0),AND(L885=0,L884&gt;0,S884=0),AND(B896="February",C896&gt;=Personal!$G$28,C896&lt;=Personal!$G$28+5,L895&gt;0),AND(B896="February",MOD(C896-Personal!$G$28,5)=0,L895&gt;0)),K895+1,K895)</f>
        <v>10</v>
      </c>
      <c r="L896">
        <f>IF(AND(C896&gt;=Personal!$G$28,MAX(L$5:L895)&lt;$AO$8,OR(S895&gt;0,S896&gt;0)),L895+1,0)</f>
        <v>0</v>
      </c>
      <c r="M896" t="str">
        <f>IF(AND(C896&gt;=Personal!$G$28,MAX(L$5:L895)&lt;$AO$8,OR(S895&gt;0,S896&gt;0)),L895+1,"")</f>
        <v/>
      </c>
      <c r="N896">
        <f t="shared" si="1141"/>
        <v>2097</v>
      </c>
      <c r="O896">
        <f t="shared" si="1142"/>
        <v>114</v>
      </c>
      <c r="P896" s="11">
        <f t="shared" si="1143"/>
        <v>54952.480562334938</v>
      </c>
      <c r="Q896" s="11">
        <f>$AD896*I896/(Calculations!$C$18^(A896-1+Calculations!$B$1/30))</f>
        <v>1.1360464670310873E-68</v>
      </c>
      <c r="R896" s="11">
        <f>IF(Q896=0,0,SUM(Q896:Q$1071)*I896/Q896)</f>
        <v>4698.9634961569136</v>
      </c>
      <c r="S896" s="11">
        <f>IF(S895&gt;0,MAX((S895+I896/2)*(Calculations!$C$18-1)+S895-I896,0),IF(AND(Personal!$G$28=Valuation!C896,Personal!$G$28&gt;Valuation!C895),Personal!$G$26,0))</f>
        <v>0</v>
      </c>
      <c r="T896">
        <f t="shared" si="1144"/>
        <v>2</v>
      </c>
      <c r="U896" s="11"/>
      <c r="V896" s="121">
        <f>VLOOKUP(E896,Rates2,5)*VLOOKUP(E896,Mort_Imp_Retirees,C896-'Mort Imp Cume'!$C$4+2)</f>
        <v>0.10184625677259096</v>
      </c>
      <c r="W896" s="15">
        <f t="shared" si="1145"/>
        <v>0.89815374322740904</v>
      </c>
      <c r="X896" s="121">
        <f>VLOOKUP(F896,Rates2,6)*VLOOKUP(F896,Mort_Imp_Survivors,C896-'Mort Imp Cume'!$C$4+2)</f>
        <v>5.4854263983718454E-2</v>
      </c>
      <c r="Y896" s="15">
        <f t="shared" si="1146"/>
        <v>0.9451457360162816</v>
      </c>
      <c r="Z896" s="121">
        <f>VLOOKUP(F896,Rates2,7)*VLOOKUP(F896,Mort_Imp_Survivors,C896-'Mort Imp Cume'!$C$4+2)</f>
        <v>0.97447620559393955</v>
      </c>
      <c r="AA896" s="15">
        <f t="shared" si="1147"/>
        <v>2.5523794406060452E-2</v>
      </c>
      <c r="AB896" s="68">
        <f>PRODUCT(W$4:W895)</f>
        <v>3.3680486526328784E-9</v>
      </c>
      <c r="AC896" s="15">
        <f>PRODUCT(Y$4:Y895)</f>
        <v>1.2154123195712441E-4</v>
      </c>
      <c r="AD896" s="15">
        <f>PRODUCT(AA$4:AA895)</f>
        <v>3.2463370920745477E-71</v>
      </c>
      <c r="AE896" s="15">
        <f t="shared" si="1148"/>
        <v>4.0935678253253303E-13</v>
      </c>
      <c r="AF896" s="15">
        <f t="shared" si="1149"/>
        <v>3.3676392958503458E-9</v>
      </c>
      <c r="AG896" s="15">
        <f t="shared" si="1150"/>
        <v>3.9404501852920777E-14</v>
      </c>
      <c r="AH896" s="15">
        <f t="shared" si="1151"/>
        <v>4.7858032357112894E-14</v>
      </c>
      <c r="AI896" s="15">
        <f t="shared" si="1152"/>
        <v>0.99999999663190353</v>
      </c>
      <c r="AJ896" s="15">
        <f t="shared" si="1153"/>
        <v>3.4302314789862716E-10</v>
      </c>
      <c r="AK896" s="15">
        <f t="shared" si="1154"/>
        <v>6.9091478791116553E-14</v>
      </c>
      <c r="AL896">
        <f>IF(AL895&gt;0,AL895+1,IF(AND(B896="January",C896&gt;=Personal!$G$28,F896&lt;=100,AL895=0),1,0))</f>
        <v>569</v>
      </c>
      <c r="AM896">
        <f t="shared" si="1155"/>
        <v>1</v>
      </c>
    </row>
    <row r="897" spans="1:39" x14ac:dyDescent="0.2">
      <c r="A897">
        <f t="shared" si="1073"/>
        <v>893</v>
      </c>
      <c r="B897" t="str">
        <f t="shared" si="1093"/>
        <v>June</v>
      </c>
      <c r="C897">
        <f t="shared" si="1139"/>
        <v>2097</v>
      </c>
      <c r="D897">
        <f t="shared" si="1095"/>
        <v>209706</v>
      </c>
      <c r="E897">
        <f t="shared" ref="E897:F897" si="1160">E885+1</f>
        <v>116</v>
      </c>
      <c r="F897">
        <f t="shared" si="1160"/>
        <v>114</v>
      </c>
      <c r="G897" s="11">
        <f>G896*IF($B897="January",(1+IF(C897&gt;Personal!$L$18+1,Calculations!$B$14,Calculations!$B$13)),1)</f>
        <v>8835.7991015448533</v>
      </c>
      <c r="H897" s="11">
        <f>IF(AND(Career!$F$15="Yes",$E897=62,$E896=61),G897,H896*IF($B897="January",(1+IF(C897&gt;Personal!$L$18+1,Calculations!$C$14,Calculations!$C$13)),1))</f>
        <v>5203.833386584748</v>
      </c>
      <c r="I897" s="11">
        <f>H897*(1-'Retiree Assumptions'!$F$8)</f>
        <v>4579.3733801945782</v>
      </c>
      <c r="J897" s="11"/>
      <c r="K897">
        <f>IF(OR(AND(L898=0,L897&gt;0,S897=0,S896&gt;0),AND(L897=0,L896&gt;0,S897&gt;0,S896&gt;0),AND(L886=0,L885&gt;0,S885=0),AND(B897="February",C897&gt;=Personal!$G$28,C897&lt;=Personal!$G$28+5,L896&gt;0),AND(B897="February",MOD(C897-Personal!$G$28,5)=0,L896&gt;0)),K896+1,K896)</f>
        <v>10</v>
      </c>
      <c r="L897">
        <f>IF(AND(C897&gt;=Personal!$G$28,MAX(L$5:L896)&lt;$AO$8,OR(S896&gt;0,S897&gt;0)),L896+1,0)</f>
        <v>0</v>
      </c>
      <c r="M897" t="str">
        <f>IF(AND(C897&gt;=Personal!$G$28,MAX(L$5:L896)&lt;$AO$8,OR(S896&gt;0,S897&gt;0)),L896+1,"")</f>
        <v/>
      </c>
      <c r="N897">
        <f t="shared" si="1141"/>
        <v>2097</v>
      </c>
      <c r="O897">
        <f t="shared" si="1142"/>
        <v>114</v>
      </c>
      <c r="P897" s="11">
        <f t="shared" si="1143"/>
        <v>54952.480562334938</v>
      </c>
      <c r="Q897" s="11">
        <f>$AD897*I897/(Calculations!$C$18^(A897-1+Calculations!$B$1/30))</f>
        <v>2.8912744021521864E-70</v>
      </c>
      <c r="R897" s="11">
        <f>IF(Q897=0,0,SUM(Q897:Q$1071)*I897/Q897)</f>
        <v>4698.9634961565716</v>
      </c>
      <c r="S897" s="11">
        <f>IF(S896&gt;0,MAX((S896+I897/2)*(Calculations!$C$18-1)+S896-I897,0),IF(AND(Personal!$G$28=Valuation!C897,Personal!$G$28&gt;Valuation!C896),Personal!$G$26,0))</f>
        <v>0</v>
      </c>
      <c r="T897">
        <f t="shared" si="1144"/>
        <v>2</v>
      </c>
      <c r="U897" s="11"/>
      <c r="V897" s="121">
        <f>VLOOKUP(E897,Rates2,5)*VLOOKUP(E897,Mort_Imp_Retirees,C897-'Mort Imp Cume'!$C$4+2)</f>
        <v>0.10184625677259096</v>
      </c>
      <c r="W897" s="15">
        <f t="shared" si="1145"/>
        <v>0.89815374322740904</v>
      </c>
      <c r="X897" s="121">
        <f>VLOOKUP(F897,Rates2,6)*VLOOKUP(F897,Mort_Imp_Survivors,C897-'Mort Imp Cume'!$C$4+2)</f>
        <v>5.4854263983718454E-2</v>
      </c>
      <c r="Y897" s="15">
        <f t="shared" si="1146"/>
        <v>0.9451457360162816</v>
      </c>
      <c r="Z897" s="121">
        <f>VLOOKUP(F897,Rates2,7)*VLOOKUP(F897,Mort_Imp_Survivors,C897-'Mort Imp Cume'!$C$4+2)</f>
        <v>0.97447620559393955</v>
      </c>
      <c r="AA897" s="15">
        <f t="shared" si="1147"/>
        <v>2.5523794406060452E-2</v>
      </c>
      <c r="AB897" s="68">
        <f>PRODUCT(W$4:W896)</f>
        <v>3.0250255047342513E-9</v>
      </c>
      <c r="AC897" s="15">
        <f>PRODUCT(Y$4:Y896)</f>
        <v>1.1487417713444196E-4</v>
      </c>
      <c r="AD897" s="15">
        <f>PRODUCT(AA$4:AA896)</f>
        <v>8.2858840510878895E-73</v>
      </c>
      <c r="AE897" s="15">
        <f t="shared" si="1148"/>
        <v>3.4749731566704707E-13</v>
      </c>
      <c r="AF897" s="15">
        <f t="shared" si="1149"/>
        <v>3.0246780074185843E-9</v>
      </c>
      <c r="AG897" s="15">
        <f t="shared" si="1150"/>
        <v>3.344993708025083E-14</v>
      </c>
      <c r="AH897" s="15">
        <f t="shared" si="1151"/>
        <v>4.0626020431482312E-14</v>
      </c>
      <c r="AI897" s="15">
        <f t="shared" si="1152"/>
        <v>0.99999999697493391</v>
      </c>
      <c r="AJ897" s="15">
        <f t="shared" si="1153"/>
        <v>3.0808752429880112E-10</v>
      </c>
      <c r="AK897" s="15">
        <f t="shared" si="1154"/>
        <v>5.8650799725686484E-14</v>
      </c>
      <c r="AL897">
        <f>IF(AL896&gt;0,AL896+1,IF(AND(B897="January",C897&gt;=Personal!$G$28,F897&lt;=100,AL896=0),1,0))</f>
        <v>570</v>
      </c>
      <c r="AM897">
        <f t="shared" si="1155"/>
        <v>1</v>
      </c>
    </row>
    <row r="898" spans="1:39" x14ac:dyDescent="0.2">
      <c r="A898">
        <f t="shared" si="1073"/>
        <v>894</v>
      </c>
      <c r="B898" t="str">
        <f t="shared" si="1093"/>
        <v>July</v>
      </c>
      <c r="C898">
        <f t="shared" si="1139"/>
        <v>2097</v>
      </c>
      <c r="D898">
        <f t="shared" si="1095"/>
        <v>209707</v>
      </c>
      <c r="E898">
        <f t="shared" ref="E898:F898" si="1161">E886+1</f>
        <v>116</v>
      </c>
      <c r="F898">
        <f t="shared" si="1161"/>
        <v>114</v>
      </c>
      <c r="G898" s="11">
        <f>G897*IF($B898="January",(1+IF(C898&gt;Personal!$L$18+1,Calculations!$B$14,Calculations!$B$13)),1)</f>
        <v>8835.7991015448533</v>
      </c>
      <c r="H898" s="11">
        <f>IF(AND(Career!$F$15="Yes",$E898=62,$E897=61),G898,H897*IF($B898="January",(1+IF(C898&gt;Personal!$L$18+1,Calculations!$C$14,Calculations!$C$13)),1))</f>
        <v>5203.833386584748</v>
      </c>
      <c r="I898" s="11">
        <f>H898*(1-'Retiree Assumptions'!$F$8)</f>
        <v>4579.3733801945782</v>
      </c>
      <c r="J898" s="11"/>
      <c r="K898">
        <f>IF(OR(AND(L899=0,L898&gt;0,S898=0,S897&gt;0),AND(L898=0,L897&gt;0,S898&gt;0,S897&gt;0),AND(L887=0,L886&gt;0,S886=0),AND(B898="February",C898&gt;=Personal!$G$28,C898&lt;=Personal!$G$28+5,L897&gt;0),AND(B898="February",MOD(C898-Personal!$G$28,5)=0,L897&gt;0)),K897+1,K897)</f>
        <v>10</v>
      </c>
      <c r="L898">
        <f>IF(AND(C898&gt;=Personal!$G$28,MAX(L$5:L897)&lt;$AO$8,OR(S897&gt;0,S898&gt;0)),L897+1,0)</f>
        <v>0</v>
      </c>
      <c r="M898" t="str">
        <f>IF(AND(C898&gt;=Personal!$G$28,MAX(L$5:L897)&lt;$AO$8,OR(S897&gt;0,S898&gt;0)),L897+1,"")</f>
        <v/>
      </c>
      <c r="N898">
        <f t="shared" si="1141"/>
        <v>2097</v>
      </c>
      <c r="O898">
        <f t="shared" si="1142"/>
        <v>114</v>
      </c>
      <c r="P898" s="11">
        <f t="shared" si="1143"/>
        <v>54952.480562334938</v>
      </c>
      <c r="Q898" s="11">
        <f>$AD898*I898/(Calculations!$C$18^(A898-1+Calculations!$B$1/30))</f>
        <v>7.3583853399825129E-72</v>
      </c>
      <c r="R898" s="11">
        <f>IF(Q898=0,0,SUM(Q898:Q$1071)*I898/Q898)</f>
        <v>4698.9634961430911</v>
      </c>
      <c r="S898" s="11">
        <f>IF(S897&gt;0,MAX((S897+I898/2)*(Calculations!$C$18-1)+S897-I898,0),IF(AND(Personal!$G$28=Valuation!C898,Personal!$G$28&gt;Valuation!C897),Personal!$G$26,0))</f>
        <v>0</v>
      </c>
      <c r="T898">
        <f t="shared" si="1144"/>
        <v>2</v>
      </c>
      <c r="U898" s="11"/>
      <c r="V898" s="121">
        <f>VLOOKUP(E898,Rates2,5)*VLOOKUP(E898,Mort_Imp_Retirees,C898-'Mort Imp Cume'!$C$4+2)</f>
        <v>0.10184625677259096</v>
      </c>
      <c r="W898" s="15">
        <f t="shared" si="1145"/>
        <v>0.89815374322740904</v>
      </c>
      <c r="X898" s="121">
        <f>VLOOKUP(F898,Rates2,6)*VLOOKUP(F898,Mort_Imp_Survivors,C898-'Mort Imp Cume'!$C$4+2)</f>
        <v>5.4854263983718454E-2</v>
      </c>
      <c r="Y898" s="15">
        <f t="shared" si="1146"/>
        <v>0.9451457360162816</v>
      </c>
      <c r="Z898" s="121">
        <f>VLOOKUP(F898,Rates2,7)*VLOOKUP(F898,Mort_Imp_Survivors,C898-'Mort Imp Cume'!$C$4+2)</f>
        <v>0.97447620559393955</v>
      </c>
      <c r="AA898" s="15">
        <f t="shared" si="1147"/>
        <v>2.5523794406060452E-2</v>
      </c>
      <c r="AB898" s="68">
        <f>PRODUCT(W$4:W897)</f>
        <v>2.7169379804354502E-9</v>
      </c>
      <c r="AC898" s="15">
        <f>PRODUCT(Y$4:Y897)</f>
        <v>1.0857283869699685E-4</v>
      </c>
      <c r="AD898" s="15">
        <f>PRODUCT(AA$4:AA897)</f>
        <v>2.1148720099242257E-74</v>
      </c>
      <c r="AE898" s="15">
        <f t="shared" si="1148"/>
        <v>2.9498566909956253E-13</v>
      </c>
      <c r="AF898" s="15">
        <f t="shared" si="1149"/>
        <v>2.7166429947663505E-9</v>
      </c>
      <c r="AG898" s="15">
        <f t="shared" si="1150"/>
        <v>2.8395189332657522E-14</v>
      </c>
      <c r="AH898" s="15">
        <f t="shared" si="1151"/>
        <v>3.4486867273280397E-14</v>
      </c>
      <c r="AI898" s="15">
        <f t="shared" si="1152"/>
        <v>0.99999999728302746</v>
      </c>
      <c r="AJ898" s="15">
        <f t="shared" si="1153"/>
        <v>2.7670996319063357E-10</v>
      </c>
      <c r="AK898" s="15">
        <f t="shared" si="1154"/>
        <v>4.9787853327489316E-14</v>
      </c>
      <c r="AL898">
        <f>IF(AL897&gt;0,AL897+1,IF(AND(B898="January",C898&gt;=Personal!$G$28,F898&lt;=100,AL897=0),1,0))</f>
        <v>571</v>
      </c>
      <c r="AM898">
        <f t="shared" si="1155"/>
        <v>1</v>
      </c>
    </row>
    <row r="899" spans="1:39" x14ac:dyDescent="0.2">
      <c r="A899">
        <f t="shared" si="1073"/>
        <v>895</v>
      </c>
      <c r="B899" t="str">
        <f t="shared" si="1093"/>
        <v>August</v>
      </c>
      <c r="C899">
        <f t="shared" si="1139"/>
        <v>2097</v>
      </c>
      <c r="D899">
        <f t="shared" si="1095"/>
        <v>209708</v>
      </c>
      <c r="E899">
        <f t="shared" ref="E899:F899" si="1162">E887+1</f>
        <v>116</v>
      </c>
      <c r="F899">
        <f t="shared" si="1162"/>
        <v>114</v>
      </c>
      <c r="G899" s="11">
        <f>G898*IF($B899="January",(1+IF(C899&gt;Personal!$L$18+1,Calculations!$B$14,Calculations!$B$13)),1)</f>
        <v>8835.7991015448533</v>
      </c>
      <c r="H899" s="11">
        <f>IF(AND(Career!$F$15="Yes",$E899=62,$E898=61),G899,H898*IF($B899="January",(1+IF(C899&gt;Personal!$L$18+1,Calculations!$C$14,Calculations!$C$13)),1))</f>
        <v>5203.833386584748</v>
      </c>
      <c r="I899" s="11">
        <f>H899*(1-'Retiree Assumptions'!$F$8)</f>
        <v>4579.3733801945782</v>
      </c>
      <c r="J899" s="11"/>
      <c r="K899">
        <f>IF(OR(AND(L900=0,L899&gt;0,S899=0,S898&gt;0),AND(L899=0,L898&gt;0,S899&gt;0,S898&gt;0),AND(L888=0,L887&gt;0,S887=0),AND(B899="February",C899&gt;=Personal!$G$28,C899&lt;=Personal!$G$28+5,L898&gt;0),AND(B899="February",MOD(C899-Personal!$G$28,5)=0,L898&gt;0)),K898+1,K898)</f>
        <v>10</v>
      </c>
      <c r="L899">
        <f>IF(AND(C899&gt;=Personal!$G$28,MAX(L$5:L898)&lt;$AO$8,OR(S898&gt;0,S899&gt;0)),L898+1,0)</f>
        <v>0</v>
      </c>
      <c r="M899" t="str">
        <f>IF(AND(C899&gt;=Personal!$G$28,MAX(L$5:L898)&lt;$AO$8,OR(S898&gt;0,S899&gt;0)),L898+1,"")</f>
        <v/>
      </c>
      <c r="N899">
        <f t="shared" si="1141"/>
        <v>2097</v>
      </c>
      <c r="O899">
        <f t="shared" si="1142"/>
        <v>114</v>
      </c>
      <c r="P899" s="11">
        <f t="shared" si="1143"/>
        <v>54952.480562334938</v>
      </c>
      <c r="Q899" s="11">
        <f>$AD899*I899/(Calculations!$C$18^(A899-1+Calculations!$B$1/30))</f>
        <v>1.8727324798837804E-73</v>
      </c>
      <c r="R899" s="11">
        <f>IF(Q899=0,0,SUM(Q899:Q$1071)*I899/Q899)</f>
        <v>4698.9634956134478</v>
      </c>
      <c r="S899" s="11">
        <f>IF(S898&gt;0,MAX((S898+I899/2)*(Calculations!$C$18-1)+S898-I899,0),IF(AND(Personal!$G$28=Valuation!C899,Personal!$G$28&gt;Valuation!C898),Personal!$G$26,0))</f>
        <v>0</v>
      </c>
      <c r="T899">
        <f t="shared" si="1144"/>
        <v>2</v>
      </c>
      <c r="U899" s="11"/>
      <c r="V899" s="121">
        <f>VLOOKUP(E899,Rates2,5)*VLOOKUP(E899,Mort_Imp_Retirees,C899-'Mort Imp Cume'!$C$4+2)</f>
        <v>0.10184625677259096</v>
      </c>
      <c r="W899" s="15">
        <f t="shared" si="1145"/>
        <v>0.89815374322740904</v>
      </c>
      <c r="X899" s="121">
        <f>VLOOKUP(F899,Rates2,6)*VLOOKUP(F899,Mort_Imp_Survivors,C899-'Mort Imp Cume'!$C$4+2)</f>
        <v>5.4854263983718454E-2</v>
      </c>
      <c r="Y899" s="15">
        <f t="shared" si="1146"/>
        <v>0.9451457360162816</v>
      </c>
      <c r="Z899" s="121">
        <f>VLOOKUP(F899,Rates2,7)*VLOOKUP(F899,Mort_Imp_Survivors,C899-'Mort Imp Cume'!$C$4+2)</f>
        <v>0.97447620559393955</v>
      </c>
      <c r="AA899" s="15">
        <f t="shared" si="1147"/>
        <v>2.5523794406060452E-2</v>
      </c>
      <c r="AB899" s="68">
        <f>PRODUCT(W$4:W898)</f>
        <v>2.4402280172448167E-9</v>
      </c>
      <c r="AC899" s="15">
        <f>PRODUCT(Y$4:Y898)</f>
        <v>1.0261715554165011E-4</v>
      </c>
      <c r="AD899" s="15">
        <f>PRODUCT(AA$4:AA898)</f>
        <v>5.3979558376437776E-76</v>
      </c>
      <c r="AE899" s="15">
        <f t="shared" si="1148"/>
        <v>2.504092580027038E-13</v>
      </c>
      <c r="AF899" s="15">
        <f t="shared" si="1149"/>
        <v>2.439977607986814E-9</v>
      </c>
      <c r="AG899" s="15">
        <f t="shared" si="1150"/>
        <v>2.4104283822808952E-14</v>
      </c>
      <c r="AH899" s="15">
        <f t="shared" si="1151"/>
        <v>2.9275425042649827E-14</v>
      </c>
      <c r="AI899" s="15">
        <f t="shared" si="1152"/>
        <v>0.99999999755974278</v>
      </c>
      <c r="AJ899" s="15">
        <f t="shared" si="1153"/>
        <v>2.4852808922798612E-10</v>
      </c>
      <c r="AK899" s="15">
        <f t="shared" si="1154"/>
        <v>4.2264220655158573E-14</v>
      </c>
      <c r="AL899">
        <f>IF(AL898&gt;0,AL898+1,IF(AND(B899="January",C899&gt;=Personal!$G$28,F899&lt;=100,AL898=0),1,0))</f>
        <v>572</v>
      </c>
      <c r="AM899">
        <f t="shared" si="1155"/>
        <v>1</v>
      </c>
    </row>
    <row r="900" spans="1:39" x14ac:dyDescent="0.2">
      <c r="A900">
        <f t="shared" si="1073"/>
        <v>896</v>
      </c>
      <c r="B900" t="str">
        <f t="shared" si="1093"/>
        <v>September</v>
      </c>
      <c r="C900">
        <f t="shared" si="1139"/>
        <v>2097</v>
      </c>
      <c r="D900">
        <f t="shared" si="1095"/>
        <v>209709</v>
      </c>
      <c r="E900">
        <f t="shared" ref="E900:F900" si="1163">E888+1</f>
        <v>116</v>
      </c>
      <c r="F900">
        <f t="shared" si="1163"/>
        <v>114</v>
      </c>
      <c r="G900" s="11">
        <f>G899*IF($B900="January",(1+IF(C900&gt;Personal!$L$18+1,Calculations!$B$14,Calculations!$B$13)),1)</f>
        <v>8835.7991015448533</v>
      </c>
      <c r="H900" s="11">
        <f>IF(AND(Career!$F$15="Yes",$E900=62,$E899=61),G900,H899*IF($B900="January",(1+IF(C900&gt;Personal!$L$18+1,Calculations!$C$14,Calculations!$C$13)),1))</f>
        <v>5203.833386584748</v>
      </c>
      <c r="I900" s="11">
        <f>H900*(1-'Retiree Assumptions'!$F$8)</f>
        <v>4579.3733801945782</v>
      </c>
      <c r="J900" s="11"/>
      <c r="K900">
        <f>IF(OR(AND(L901=0,L900&gt;0,S900=0,S899&gt;0),AND(L900=0,L899&gt;0,S900&gt;0,S899&gt;0),AND(L889=0,L888&gt;0,S888=0),AND(B900="February",C900&gt;=Personal!$G$28,C900&lt;=Personal!$G$28+5,L899&gt;0),AND(B900="February",MOD(C900-Personal!$G$28,5)=0,L899&gt;0)),K899+1,K899)</f>
        <v>10</v>
      </c>
      <c r="L900">
        <f>IF(AND(C900&gt;=Personal!$G$28,MAX(L$5:L899)&lt;$AO$8,OR(S899&gt;0,S900&gt;0)),L899+1,0)</f>
        <v>0</v>
      </c>
      <c r="M900" t="str">
        <f>IF(AND(C900&gt;=Personal!$G$28,MAX(L$5:L899)&lt;$AO$8,OR(S899&gt;0,S900&gt;0)),L899+1,"")</f>
        <v/>
      </c>
      <c r="N900">
        <f t="shared" si="1141"/>
        <v>2097</v>
      </c>
      <c r="O900">
        <f t="shared" si="1142"/>
        <v>114</v>
      </c>
      <c r="P900" s="11">
        <f t="shared" si="1143"/>
        <v>54952.480562334938</v>
      </c>
      <c r="Q900" s="11">
        <f>$AD900*I900/(Calculations!$C$18^(A900-1+Calculations!$B$1/30))</f>
        <v>4.766163742683239E-75</v>
      </c>
      <c r="R900" s="11">
        <f>IF(Q900=0,0,SUM(Q900:Q$1071)*I900/Q900)</f>
        <v>4698.9634748025665</v>
      </c>
      <c r="S900" s="11">
        <f>IF(S899&gt;0,MAX((S899+I900/2)*(Calculations!$C$18-1)+S899-I900,0),IF(AND(Personal!$G$28=Valuation!C900,Personal!$G$28&gt;Valuation!C899),Personal!$G$26,0))</f>
        <v>0</v>
      </c>
      <c r="T900">
        <f t="shared" si="1144"/>
        <v>2</v>
      </c>
      <c r="U900" s="11"/>
      <c r="V900" s="121">
        <f>VLOOKUP(E900,Rates2,5)*VLOOKUP(E900,Mort_Imp_Retirees,C900-'Mort Imp Cume'!$C$4+2)</f>
        <v>0.10184625677259096</v>
      </c>
      <c r="W900" s="15">
        <f t="shared" si="1145"/>
        <v>0.89815374322740904</v>
      </c>
      <c r="X900" s="121">
        <f>VLOOKUP(F900,Rates2,6)*VLOOKUP(F900,Mort_Imp_Survivors,C900-'Mort Imp Cume'!$C$4+2)</f>
        <v>5.4854263983718454E-2</v>
      </c>
      <c r="Y900" s="15">
        <f t="shared" si="1146"/>
        <v>0.9451457360162816</v>
      </c>
      <c r="Z900" s="121">
        <f>VLOOKUP(F900,Rates2,7)*VLOOKUP(F900,Mort_Imp_Survivors,C900-'Mort Imp Cume'!$C$4+2)</f>
        <v>0.97447620559393955</v>
      </c>
      <c r="AA900" s="15">
        <f t="shared" si="1147"/>
        <v>2.5523794406060452E-2</v>
      </c>
      <c r="AB900" s="68">
        <f>PRODUCT(W$4:W899)</f>
        <v>2.1916999280168304E-9</v>
      </c>
      <c r="AC900" s="15">
        <f>PRODUCT(Y$4:Y899)</f>
        <v>9.6988167002310147E-5</v>
      </c>
      <c r="AD900" s="15">
        <f>PRODUCT(AA$4:AA899)</f>
        <v>1.377763150130136E-77</v>
      </c>
      <c r="AE900" s="15">
        <f t="shared" si="1148"/>
        <v>2.1256895863744747E-13</v>
      </c>
      <c r="AF900" s="15">
        <f t="shared" si="1149"/>
        <v>2.1914873590581929E-9</v>
      </c>
      <c r="AG900" s="15">
        <f t="shared" si="1150"/>
        <v>2.0461793432815674E-14</v>
      </c>
      <c r="AH900" s="15">
        <f t="shared" si="1151"/>
        <v>2.4851503752747579E-14</v>
      </c>
      <c r="AI900" s="15">
        <f t="shared" si="1152"/>
        <v>0.9999999978082752</v>
      </c>
      <c r="AJ900" s="15">
        <f t="shared" si="1153"/>
        <v>2.2321643363727125E-10</v>
      </c>
      <c r="AK900" s="15">
        <f t="shared" si="1154"/>
        <v>3.5877512852123682E-14</v>
      </c>
      <c r="AL900">
        <f>IF(AL899&gt;0,AL899+1,IF(AND(B900="January",C900&gt;=Personal!$G$28,F900&lt;=100,AL899=0),1,0))</f>
        <v>573</v>
      </c>
      <c r="AM900">
        <f t="shared" si="1155"/>
        <v>1</v>
      </c>
    </row>
    <row r="901" spans="1:39" x14ac:dyDescent="0.2">
      <c r="A901">
        <f t="shared" si="1073"/>
        <v>897</v>
      </c>
      <c r="B901" t="str">
        <f t="shared" si="1093"/>
        <v>October</v>
      </c>
      <c r="C901">
        <f t="shared" ref="C901:C964" si="1164">C900+IF(B900="December",1,0)</f>
        <v>2097</v>
      </c>
      <c r="D901">
        <f t="shared" si="1095"/>
        <v>209710</v>
      </c>
      <c r="E901">
        <f t="shared" ref="E901:F901" si="1165">E889+1</f>
        <v>116</v>
      </c>
      <c r="F901">
        <f t="shared" si="1165"/>
        <v>114</v>
      </c>
      <c r="G901" s="11">
        <f>G900*IF($B901="January",(1+IF(C901&gt;Personal!$L$18+1,Calculations!$B$14,Calculations!$B$13)),1)</f>
        <v>8835.7991015448533</v>
      </c>
      <c r="H901" s="11">
        <f>IF(AND(Career!$F$15="Yes",$E901=62,$E900=61),G901,H900*IF($B901="January",(1+IF(C901&gt;Personal!$L$18+1,Calculations!$C$14,Calculations!$C$13)),1))</f>
        <v>5203.833386584748</v>
      </c>
      <c r="I901" s="11">
        <f>H901*(1-'Retiree Assumptions'!$F$8)</f>
        <v>4579.3733801945782</v>
      </c>
      <c r="J901" s="11"/>
      <c r="K901">
        <f>IF(OR(AND(L902=0,L901&gt;0,S901=0,S900&gt;0),AND(L901=0,L900&gt;0,S901&gt;0,S900&gt;0),AND(L890=0,L889&gt;0,S889=0),AND(B901="February",C901&gt;=Personal!$G$28,C901&lt;=Personal!$G$28+5,L900&gt;0),AND(B901="February",MOD(C901-Personal!$G$28,5)=0,L900&gt;0)),K900+1,K900)</f>
        <v>10</v>
      </c>
      <c r="L901">
        <f>IF(AND(C901&gt;=Personal!$G$28,MAX(L$5:L900)&lt;$AO$8,OR(S900&gt;0,S901&gt;0)),L900+1,0)</f>
        <v>0</v>
      </c>
      <c r="M901" t="str">
        <f>IF(AND(C901&gt;=Personal!$G$28,MAX(L$5:L900)&lt;$AO$8,OR(S900&gt;0,S901&gt;0)),L900+1,"")</f>
        <v/>
      </c>
      <c r="N901">
        <f t="shared" ref="N901:N964" si="1166">C901</f>
        <v>2097</v>
      </c>
      <c r="O901">
        <f t="shared" ref="O901:O964" si="1167">F901</f>
        <v>114</v>
      </c>
      <c r="P901" s="11">
        <f t="shared" ref="P901:P964" si="1168">I901*12</f>
        <v>54952.480562334938</v>
      </c>
      <c r="Q901" s="11">
        <f>$AD901*I901/(Calculations!$C$18^(A901-1+Calculations!$B$1/30))</f>
        <v>1.2130038361634035E-76</v>
      </c>
      <c r="R901" s="11">
        <f>IF(Q901=0,0,SUM(Q901:Q$1071)*I901/Q901)</f>
        <v>4698.962657096391</v>
      </c>
      <c r="S901" s="11">
        <f>IF(S900&gt;0,MAX((S900+I901/2)*(Calculations!$C$18-1)+S900-I901,0),IF(AND(Personal!$G$28=Valuation!C901,Personal!$G$28&gt;Valuation!C900),Personal!$G$26,0))</f>
        <v>0</v>
      </c>
      <c r="T901">
        <f t="shared" ref="T901:T964" si="1169">IF(T900&gt;1,T900,IF(T900&gt;0,IF(L901&gt;0,1,IF(S900&gt;0,3,2)),IF(S901=0,0,1)))</f>
        <v>2</v>
      </c>
      <c r="U901" s="11"/>
      <c r="V901" s="121">
        <f>VLOOKUP(E901,Rates2,5)*VLOOKUP(E901,Mort_Imp_Retirees,C901-'Mort Imp Cume'!$C$4+2)</f>
        <v>0.10184625677259096</v>
      </c>
      <c r="W901" s="15">
        <f t="shared" ref="W901:W964" si="1170">1-V901</f>
        <v>0.89815374322740904</v>
      </c>
      <c r="X901" s="121">
        <f>VLOOKUP(F901,Rates2,6)*VLOOKUP(F901,Mort_Imp_Survivors,C901-'Mort Imp Cume'!$C$4+2)</f>
        <v>5.4854263983718454E-2</v>
      </c>
      <c r="Y901" s="15">
        <f t="shared" ref="Y901:Y964" si="1171">1-X901</f>
        <v>0.9451457360162816</v>
      </c>
      <c r="Z901" s="121">
        <f>VLOOKUP(F901,Rates2,7)*VLOOKUP(F901,Mort_Imp_Survivors,C901-'Mort Imp Cume'!$C$4+2)</f>
        <v>0.97447620559393955</v>
      </c>
      <c r="AA901" s="15">
        <f t="shared" ref="AA901:AA964" si="1172">1-Z901</f>
        <v>2.5523794406060452E-2</v>
      </c>
      <c r="AB901" s="68">
        <f>PRODUCT(W$4:W900)</f>
        <v>1.9684834943795593E-9</v>
      </c>
      <c r="AC901" s="15">
        <f>PRODUCT(Y$4:Y900)</f>
        <v>9.1667952486268462E-5</v>
      </c>
      <c r="AD901" s="15">
        <f>PRODUCT(AA$4:AA900)</f>
        <v>3.516574338416779E-79</v>
      </c>
      <c r="AE901" s="15">
        <f t="shared" ref="AE901:AE964" si="1173">AB901*AC901</f>
        <v>1.8044685143278916E-13</v>
      </c>
      <c r="AF901" s="15">
        <f t="shared" ref="AF901:AF964" si="1174">AB901*(1-AC901)</f>
        <v>1.9683030475281263E-9</v>
      </c>
      <c r="AG901" s="15">
        <f t="shared" ref="AG901:AG964" si="1175">AE901*V901*Y901</f>
        <v>1.7369733677423486E-14</v>
      </c>
      <c r="AH901" s="15">
        <f t="shared" ref="AH901:AH964" si="1176">AH900*AA900+AG900</f>
        <v>2.1096098105282243E-14</v>
      </c>
      <c r="AI901" s="15">
        <f t="shared" ref="AI901:AI964" si="1177">1-AE901-AF901-AH901</f>
        <v>0.99999999803149542</v>
      </c>
      <c r="AJ901" s="15">
        <f t="shared" ref="AJ901:AJ964" si="1178">AB901*V901</f>
        <v>2.0048267542118772E-10</v>
      </c>
      <c r="AK901" s="15">
        <f t="shared" ref="AK901:AK964" si="1179">AE901*X901+AH901*Z901</f>
        <v>3.045592485799798E-14</v>
      </c>
      <c r="AL901">
        <f>IF(AL900&gt;0,AL900+1,IF(AND(B901="January",C901&gt;=Personal!$G$28,F901&lt;=100,AL900=0),1,0))</f>
        <v>574</v>
      </c>
      <c r="AM901">
        <f t="shared" ref="AM901:AM964" si="1180">IF(AL901=0,0,1)</f>
        <v>1</v>
      </c>
    </row>
    <row r="902" spans="1:39" x14ac:dyDescent="0.2">
      <c r="A902">
        <f t="shared" ref="A902:A965" si="1181">A901+1</f>
        <v>898</v>
      </c>
      <c r="B902" t="str">
        <f t="shared" si="1093"/>
        <v>November</v>
      </c>
      <c r="C902">
        <f t="shared" si="1164"/>
        <v>2097</v>
      </c>
      <c r="D902">
        <f t="shared" si="1095"/>
        <v>209711</v>
      </c>
      <c r="E902">
        <f t="shared" ref="E902:F902" si="1182">E890+1</f>
        <v>116</v>
      </c>
      <c r="F902">
        <f t="shared" si="1182"/>
        <v>114</v>
      </c>
      <c r="G902" s="11">
        <f>G901*IF($B902="January",(1+IF(C902&gt;Personal!$L$18+1,Calculations!$B$14,Calculations!$B$13)),1)</f>
        <v>8835.7991015448533</v>
      </c>
      <c r="H902" s="11">
        <f>IF(AND(Career!$F$15="Yes",$E902=62,$E901=61),G902,H901*IF($B902="January",(1+IF(C902&gt;Personal!$L$18+1,Calculations!$C$14,Calculations!$C$13)),1))</f>
        <v>5203.833386584748</v>
      </c>
      <c r="I902" s="11">
        <f>H902*(1-'Retiree Assumptions'!$F$8)</f>
        <v>4579.3733801945782</v>
      </c>
      <c r="J902" s="11"/>
      <c r="K902">
        <f>IF(OR(AND(L903=0,L902&gt;0,S902=0,S901&gt;0),AND(L902=0,L901&gt;0,S902&gt;0,S901&gt;0),AND(L891=0,L890&gt;0,S890=0),AND(B902="February",C902&gt;=Personal!$G$28,C902&lt;=Personal!$G$28+5,L901&gt;0),AND(B902="February",MOD(C902-Personal!$G$28,5)=0,L901&gt;0)),K901+1,K901)</f>
        <v>10</v>
      </c>
      <c r="L902">
        <f>IF(AND(C902&gt;=Personal!$G$28,MAX(L$5:L901)&lt;$AO$8,OR(S901&gt;0,S902&gt;0)),L901+1,0)</f>
        <v>0</v>
      </c>
      <c r="M902" t="str">
        <f>IF(AND(C902&gt;=Personal!$G$28,MAX(L$5:L901)&lt;$AO$8,OR(S901&gt;0,S902&gt;0)),L901+1,"")</f>
        <v/>
      </c>
      <c r="N902">
        <f t="shared" si="1166"/>
        <v>2097</v>
      </c>
      <c r="O902">
        <f t="shared" si="1167"/>
        <v>114</v>
      </c>
      <c r="P902" s="11">
        <f t="shared" si="1168"/>
        <v>54952.480562334938</v>
      </c>
      <c r="Q902" s="11">
        <f>$AD902*I902/(Calculations!$C$18^(A902-1+Calculations!$B$1/30))</f>
        <v>3.087133355008869E-78</v>
      </c>
      <c r="R902" s="11">
        <f>IF(Q902=0,0,SUM(Q902:Q$1071)*I902/Q902)</f>
        <v>4698.930527589373</v>
      </c>
      <c r="S902" s="11">
        <f>IF(S901&gt;0,MAX((S901+I902/2)*(Calculations!$C$18-1)+S901-I902,0),IF(AND(Personal!$G$28=Valuation!C902,Personal!$G$28&gt;Valuation!C901),Personal!$G$26,0))</f>
        <v>0</v>
      </c>
      <c r="T902">
        <f t="shared" si="1169"/>
        <v>2</v>
      </c>
      <c r="U902" s="11"/>
      <c r="V902" s="121">
        <f>VLOOKUP(E902,Rates2,5)*VLOOKUP(E902,Mort_Imp_Retirees,C902-'Mort Imp Cume'!$C$4+2)</f>
        <v>0.10184625677259096</v>
      </c>
      <c r="W902" s="15">
        <f t="shared" si="1170"/>
        <v>0.89815374322740904</v>
      </c>
      <c r="X902" s="121">
        <f>VLOOKUP(F902,Rates2,6)*VLOOKUP(F902,Mort_Imp_Survivors,C902-'Mort Imp Cume'!$C$4+2)</f>
        <v>5.4854263983718454E-2</v>
      </c>
      <c r="Y902" s="15">
        <f t="shared" si="1171"/>
        <v>0.9451457360162816</v>
      </c>
      <c r="Z902" s="121">
        <f>VLOOKUP(F902,Rates2,7)*VLOOKUP(F902,Mort_Imp_Survivors,C902-'Mort Imp Cume'!$C$4+2)</f>
        <v>0.97447620559393955</v>
      </c>
      <c r="AA902" s="15">
        <f t="shared" si="1172"/>
        <v>2.5523794406060452E-2</v>
      </c>
      <c r="AB902" s="68">
        <f>PRODUCT(W$4:W901)</f>
        <v>1.7680008189583716E-9</v>
      </c>
      <c r="AC902" s="15">
        <f>PRODUCT(Y$4:Y901)</f>
        <v>8.6639574421739743E-5</v>
      </c>
      <c r="AD902" s="15">
        <f>PRODUCT(AA$4:AA901)</f>
        <v>8.9756320427377922E-81</v>
      </c>
      <c r="AE902" s="15">
        <f t="shared" si="1173"/>
        <v>1.5317883853184066E-13</v>
      </c>
      <c r="AF902" s="15">
        <f t="shared" si="1174"/>
        <v>1.7678476401198397E-9</v>
      </c>
      <c r="AG902" s="15">
        <f t="shared" si="1175"/>
        <v>1.4744926881177228E-14</v>
      </c>
      <c r="AH902" s="15">
        <f t="shared" si="1176"/>
        <v>1.790818614823279E-14</v>
      </c>
      <c r="AI902" s="15">
        <f t="shared" si="1177"/>
        <v>0.99999999823198127</v>
      </c>
      <c r="AJ902" s="15">
        <f t="shared" si="1178"/>
        <v>1.8006426538178541E-10</v>
      </c>
      <c r="AK902" s="15">
        <f t="shared" si="1179"/>
        <v>2.585361373234481E-14</v>
      </c>
      <c r="AL902">
        <f>IF(AL901&gt;0,AL901+1,IF(AND(B902="January",C902&gt;=Personal!$G$28,F902&lt;=100,AL901=0),1,0))</f>
        <v>575</v>
      </c>
      <c r="AM902">
        <f t="shared" si="1180"/>
        <v>1</v>
      </c>
    </row>
    <row r="903" spans="1:39" x14ac:dyDescent="0.2">
      <c r="A903">
        <f t="shared" si="1181"/>
        <v>899</v>
      </c>
      <c r="B903" t="str">
        <f t="shared" si="1093"/>
        <v>December</v>
      </c>
      <c r="C903">
        <f t="shared" si="1164"/>
        <v>2097</v>
      </c>
      <c r="D903">
        <f t="shared" si="1095"/>
        <v>209712</v>
      </c>
      <c r="E903">
        <f t="shared" ref="E903:F903" si="1183">E891+1</f>
        <v>116</v>
      </c>
      <c r="F903">
        <f t="shared" si="1183"/>
        <v>114</v>
      </c>
      <c r="G903" s="11">
        <f>G902*IF($B903="January",(1+IF(C903&gt;Personal!$L$18+1,Calculations!$B$14,Calculations!$B$13)),1)</f>
        <v>8835.7991015448533</v>
      </c>
      <c r="H903" s="11">
        <f>IF(AND(Career!$F$15="Yes",$E903=62,$E902=61),G903,H902*IF($B903="January",(1+IF(C903&gt;Personal!$L$18+1,Calculations!$C$14,Calculations!$C$13)),1))</f>
        <v>5203.833386584748</v>
      </c>
      <c r="I903" s="11">
        <f>H903*(1-'Retiree Assumptions'!$F$8)</f>
        <v>4579.3733801945782</v>
      </c>
      <c r="J903" s="11"/>
      <c r="K903">
        <f>IF(OR(AND(L904=0,L903&gt;0,S903=0,S902&gt;0),AND(L903=0,L902&gt;0,S903&gt;0,S902&gt;0),AND(L892=0,L891&gt;0,S891=0),AND(B903="February",C903&gt;=Personal!$G$28,C903&lt;=Personal!$G$28+5,L902&gt;0),AND(B903="February",MOD(C903-Personal!$G$28,5)=0,L902&gt;0)),K902+1,K902)</f>
        <v>10</v>
      </c>
      <c r="L903">
        <f>IF(AND(C903&gt;=Personal!$G$28,MAX(L$5:L902)&lt;$AO$8,OR(S902&gt;0,S903&gt;0)),L902+1,0)</f>
        <v>0</v>
      </c>
      <c r="M903" t="str">
        <f>IF(AND(C903&gt;=Personal!$G$28,MAX(L$5:L902)&lt;$AO$8,OR(S902&gt;0,S903&gt;0)),L902+1,"")</f>
        <v/>
      </c>
      <c r="N903">
        <f t="shared" si="1166"/>
        <v>2097</v>
      </c>
      <c r="O903">
        <f t="shared" si="1167"/>
        <v>114</v>
      </c>
      <c r="P903" s="11">
        <f t="shared" si="1168"/>
        <v>54952.480562334938</v>
      </c>
      <c r="Q903" s="11">
        <f>$AD903*I903/(Calculations!$C$18^(A903-1+Calculations!$B$1/30))</f>
        <v>7.8568526062966863E-80</v>
      </c>
      <c r="R903" s="11">
        <f>IF(Q903=0,0,SUM(Q903:Q$1071)*I903/Q903)</f>
        <v>4697.6680872997831</v>
      </c>
      <c r="S903" s="11">
        <f>IF(S902&gt;0,MAX((S902+I903/2)*(Calculations!$C$18-1)+S902-I903,0),IF(AND(Personal!$G$28=Valuation!C903,Personal!$G$28&gt;Valuation!C902),Personal!$G$26,0))</f>
        <v>0</v>
      </c>
      <c r="T903">
        <f t="shared" si="1169"/>
        <v>2</v>
      </c>
      <c r="U903" s="11"/>
      <c r="V903" s="121">
        <f>VLOOKUP(E903,Rates2,5)*VLOOKUP(E903,Mort_Imp_Retirees,C903-'Mort Imp Cume'!$C$4+2)</f>
        <v>0.10184625677259096</v>
      </c>
      <c r="W903" s="15">
        <f t="shared" si="1170"/>
        <v>0.89815374322740904</v>
      </c>
      <c r="X903" s="121">
        <f>VLOOKUP(F903,Rates2,6)*VLOOKUP(F903,Mort_Imp_Survivors,C903-'Mort Imp Cume'!$C$4+2)</f>
        <v>5.4854263983718454E-2</v>
      </c>
      <c r="Y903" s="15">
        <f t="shared" si="1171"/>
        <v>0.9451457360162816</v>
      </c>
      <c r="Z903" s="121">
        <f>VLOOKUP(F903,Rates2,7)*VLOOKUP(F903,Mort_Imp_Survivors,C903-'Mort Imp Cume'!$C$4+2)</f>
        <v>0.97447620559393955</v>
      </c>
      <c r="AA903" s="15">
        <f t="shared" si="1172"/>
        <v>2.5523794406060452E-2</v>
      </c>
      <c r="AB903" s="68">
        <f>PRODUCT(W$4:W902)</f>
        <v>1.5879365535765862E-9</v>
      </c>
      <c r="AC903" s="15">
        <f>PRODUCT(Y$4:Y902)</f>
        <v>8.1887024334972619E-5</v>
      </c>
      <c r="AD903" s="15">
        <f>PRODUCT(AA$4:AA902)</f>
        <v>2.2909218692328779E-82</v>
      </c>
      <c r="AE903" s="15">
        <f t="shared" si="1173"/>
        <v>1.3003139920511846E-13</v>
      </c>
      <c r="AF903" s="15">
        <f t="shared" si="1174"/>
        <v>1.587806522177381E-9</v>
      </c>
      <c r="AG903" s="15">
        <f t="shared" si="1175"/>
        <v>1.2516764664840416E-14</v>
      </c>
      <c r="AH903" s="15">
        <f t="shared" si="1176"/>
        <v>1.5202011742610181E-14</v>
      </c>
      <c r="AI903" s="15">
        <f t="shared" si="1177"/>
        <v>0.99999999841204823</v>
      </c>
      <c r="AJ903" s="15">
        <f t="shared" si="1178"/>
        <v>1.6172539397414413E-10</v>
      </c>
      <c r="AK903" s="15">
        <f t="shared" si="1179"/>
        <v>2.1946775418503127E-14</v>
      </c>
      <c r="AL903">
        <f>IF(AL902&gt;0,AL902+1,IF(AND(B903="January",C903&gt;=Personal!$G$28,F903&lt;=100,AL902=0),1,0))</f>
        <v>576</v>
      </c>
      <c r="AM903">
        <f t="shared" si="1180"/>
        <v>1</v>
      </c>
    </row>
    <row r="904" spans="1:39" x14ac:dyDescent="0.2">
      <c r="A904">
        <f t="shared" si="1181"/>
        <v>900</v>
      </c>
      <c r="B904" t="str">
        <f t="shared" si="1093"/>
        <v>January</v>
      </c>
      <c r="C904">
        <f t="shared" si="1164"/>
        <v>2098</v>
      </c>
      <c r="D904">
        <f t="shared" si="1095"/>
        <v>209801</v>
      </c>
      <c r="E904">
        <f t="shared" ref="E904:F904" si="1184">E892+1</f>
        <v>117</v>
      </c>
      <c r="F904">
        <f t="shared" si="1184"/>
        <v>115</v>
      </c>
      <c r="G904" s="11">
        <f>G903*IF($B904="January",(1+IF(C904&gt;Personal!$L$18+1,Calculations!$B$14,Calculations!$B$13)),1)</f>
        <v>9056.6940790834742</v>
      </c>
      <c r="H904" s="11">
        <f>IF(AND(Career!$F$15="Yes",$E904=62,$E903=61),G904,H903*IF($B904="January",(1+IF(C904&gt;Personal!$L$18+1,Calculations!$C$14,Calculations!$C$13)),1))</f>
        <v>5281.8908873835189</v>
      </c>
      <c r="I904" s="11">
        <f>H904*(1-'Retiree Assumptions'!$F$8)</f>
        <v>4648.0639808974965</v>
      </c>
      <c r="J904" s="11"/>
      <c r="K904">
        <f>IF(OR(AND(L905=0,L904&gt;0,S904=0,S903&gt;0),AND(L904=0,L903&gt;0,S904&gt;0,S903&gt;0),AND(L893=0,L892&gt;0,S892=0),AND(B904="February",C904&gt;=Personal!$G$28,C904&lt;=Personal!$G$28+5,L903&gt;0),AND(B904="February",MOD(C904-Personal!$G$28,5)=0,L903&gt;0)),K903+1,K903)</f>
        <v>10</v>
      </c>
      <c r="L904">
        <f>IF(AND(C904&gt;=Personal!$G$28,MAX(L$5:L903)&lt;$AO$8,OR(S903&gt;0,S904&gt;0)),L903+1,0)</f>
        <v>0</v>
      </c>
      <c r="M904" t="str">
        <f>IF(AND(C904&gt;=Personal!$G$28,MAX(L$5:L903)&lt;$AO$8,OR(S903&gt;0,S904&gt;0)),L903+1,"")</f>
        <v/>
      </c>
      <c r="N904">
        <f t="shared" si="1166"/>
        <v>2098</v>
      </c>
      <c r="O904">
        <f t="shared" si="1167"/>
        <v>115</v>
      </c>
      <c r="P904" s="11">
        <f t="shared" si="1168"/>
        <v>55776.767770769962</v>
      </c>
      <c r="Q904" s="11">
        <f>$AD904*I904/(Calculations!$C$18^(A904-1+Calculations!$B$1/30))</f>
        <v>2.0295878948205362E-81</v>
      </c>
      <c r="R904" s="11">
        <f>IF(Q904=0,0,SUM(Q904:Q$1071)*I904/Q904)</f>
        <v>4648.0639808974965</v>
      </c>
      <c r="S904" s="11">
        <f>IF(S903&gt;0,MAX((S903+I904/2)*(Calculations!$C$18-1)+S903-I904,0),IF(AND(Personal!$G$28=Valuation!C904,Personal!$G$28&gt;Valuation!C903),Personal!$G$26,0))</f>
        <v>0</v>
      </c>
      <c r="T904">
        <f t="shared" si="1169"/>
        <v>2</v>
      </c>
      <c r="U904" s="11"/>
      <c r="V904" s="121">
        <f>VLOOKUP(E904,Rates2,5)*VLOOKUP(E904,Mort_Imp_Retirees,C904-'Mort Imp Cume'!$C$4+2)</f>
        <v>0.10184625677259096</v>
      </c>
      <c r="W904" s="15">
        <f t="shared" si="1170"/>
        <v>0.89815374322740904</v>
      </c>
      <c r="X904" s="121">
        <f>VLOOKUP(F904,Rates2,6)*VLOOKUP(F904,Mort_Imp_Survivors,C904-'Mort Imp Cume'!$C$4+2)</f>
        <v>5.6047067153322416E-2</v>
      </c>
      <c r="Y904" s="15">
        <f t="shared" si="1171"/>
        <v>0.94395293284667758</v>
      </c>
      <c r="Z904" s="121">
        <f>VLOOKUP(F904,Rates2,7)*VLOOKUP(F904,Mort_Imp_Survivors,C904-'Mort Imp Cume'!$C$4+2)</f>
        <v>1</v>
      </c>
      <c r="AA904" s="15">
        <f t="shared" si="1172"/>
        <v>0</v>
      </c>
      <c r="AB904" s="68">
        <f>PRODUCT(W$4:W903)</f>
        <v>1.4262111596024421E-9</v>
      </c>
      <c r="AC904" s="15">
        <f>PRODUCT(Y$4:Y903)</f>
        <v>7.7395171885260853E-5</v>
      </c>
      <c r="AD904" s="15">
        <f>PRODUCT(AA$4:AA903)</f>
        <v>5.8473018790647683E-84</v>
      </c>
      <c r="AE904" s="15">
        <f t="shared" si="1173"/>
        <v>1.103818578421082E-13</v>
      </c>
      <c r="AF904" s="15">
        <f t="shared" si="1174"/>
        <v>1.4261007777446001E-9</v>
      </c>
      <c r="AG904" s="15">
        <f t="shared" si="1175"/>
        <v>1.0611899082809925E-14</v>
      </c>
      <c r="AH904" s="15">
        <f t="shared" si="1176"/>
        <v>1.2904777687117315E-14</v>
      </c>
      <c r="AI904" s="15">
        <f t="shared" si="1177"/>
        <v>0.99999999857377597</v>
      </c>
      <c r="AJ904" s="15">
        <f t="shared" si="1178"/>
        <v>1.4525426797280501E-10</v>
      </c>
      <c r="AK904" s="15">
        <f t="shared" si="1179"/>
        <v>1.9091357086102441E-14</v>
      </c>
      <c r="AL904">
        <f>IF(AL903&gt;0,AL903+1,IF(AND(B904="January",C904&gt;=Personal!$G$28,F904&lt;=100,AL903=0),1,0))</f>
        <v>577</v>
      </c>
      <c r="AM904">
        <f t="shared" si="1180"/>
        <v>1</v>
      </c>
    </row>
    <row r="905" spans="1:39" x14ac:dyDescent="0.2">
      <c r="A905">
        <f t="shared" si="1181"/>
        <v>901</v>
      </c>
      <c r="B905" t="str">
        <f t="shared" si="1093"/>
        <v>February</v>
      </c>
      <c r="C905">
        <f t="shared" si="1164"/>
        <v>2098</v>
      </c>
      <c r="D905">
        <f t="shared" si="1095"/>
        <v>209802</v>
      </c>
      <c r="E905">
        <f t="shared" ref="E905:F905" si="1185">E893+1</f>
        <v>117</v>
      </c>
      <c r="F905">
        <f t="shared" si="1185"/>
        <v>115</v>
      </c>
      <c r="G905" s="11">
        <f>G904*IF($B905="January",(1+IF(C905&gt;Personal!$L$18+1,Calculations!$B$14,Calculations!$B$13)),1)</f>
        <v>9056.6940790834742</v>
      </c>
      <c r="H905" s="11">
        <f>IF(AND(Career!$F$15="Yes",$E905=62,$E904=61),G905,H904*IF($B905="January",(1+IF(C905&gt;Personal!$L$18+1,Calculations!$C$14,Calculations!$C$13)),1))</f>
        <v>5281.8908873835189</v>
      </c>
      <c r="I905" s="11">
        <f>H905*(1-'Retiree Assumptions'!$F$8)</f>
        <v>4648.0639808974965</v>
      </c>
      <c r="J905" s="11"/>
      <c r="K905">
        <f>IF(OR(AND(L906=0,L905&gt;0,S905=0,S904&gt;0),AND(L905=0,L904&gt;0,S905&gt;0,S904&gt;0),AND(L894=0,L893&gt;0,S893=0),AND(B905="February",C905&gt;=Personal!$G$28,C905&lt;=Personal!$G$28+5,L904&gt;0),AND(B905="February",MOD(C905-Personal!$G$28,5)=0,L904&gt;0)),K904+1,K904)</f>
        <v>10</v>
      </c>
      <c r="L905">
        <f>IF(AND(C905&gt;=Personal!$G$28,MAX(L$5:L904)&lt;$AO$8,OR(S904&gt;0,S905&gt;0)),L904+1,0)</f>
        <v>0</v>
      </c>
      <c r="M905" t="str">
        <f>IF(AND(C905&gt;=Personal!$G$28,MAX(L$5:L904)&lt;$AO$8,OR(S904&gt;0,S905&gt;0)),L904+1,"")</f>
        <v/>
      </c>
      <c r="N905">
        <f t="shared" si="1166"/>
        <v>2098</v>
      </c>
      <c r="O905">
        <f t="shared" si="1167"/>
        <v>115</v>
      </c>
      <c r="P905" s="11">
        <f t="shared" si="1168"/>
        <v>55776.767770769962</v>
      </c>
      <c r="Q905" s="11">
        <f>$AD905*I905/(Calculations!$C$18^(A905-1+Calculations!$B$1/30))</f>
        <v>0</v>
      </c>
      <c r="R905" s="11">
        <f>IF(Q905=0,0,SUM(Q905:Q$1071)*I905/Q905)</f>
        <v>0</v>
      </c>
      <c r="S905" s="11">
        <f>IF(S904&gt;0,MAX((S904+I905/2)*(Calculations!$C$18-1)+S904-I905,0),IF(AND(Personal!$G$28=Valuation!C905,Personal!$G$28&gt;Valuation!C904),Personal!$G$26,0))</f>
        <v>0</v>
      </c>
      <c r="T905">
        <f t="shared" si="1169"/>
        <v>2</v>
      </c>
      <c r="U905" s="11"/>
      <c r="V905" s="121">
        <f>VLOOKUP(E905,Rates2,5)*VLOOKUP(E905,Mort_Imp_Retirees,C905-'Mort Imp Cume'!$C$4+2)</f>
        <v>0.10184625677259096</v>
      </c>
      <c r="W905" s="15">
        <f t="shared" si="1170"/>
        <v>0.89815374322740904</v>
      </c>
      <c r="X905" s="121">
        <f>VLOOKUP(F905,Rates2,6)*VLOOKUP(F905,Mort_Imp_Survivors,C905-'Mort Imp Cume'!$C$4+2)</f>
        <v>5.6047067153322416E-2</v>
      </c>
      <c r="Y905" s="15">
        <f t="shared" si="1171"/>
        <v>0.94395293284667758</v>
      </c>
      <c r="Z905" s="121">
        <f>VLOOKUP(F905,Rates2,7)*VLOOKUP(F905,Mort_Imp_Survivors,C905-'Mort Imp Cume'!$C$4+2)</f>
        <v>1</v>
      </c>
      <c r="AA905" s="15">
        <f t="shared" si="1172"/>
        <v>0</v>
      </c>
      <c r="AB905" s="68">
        <f>PRODUCT(W$4:W904)</f>
        <v>1.2809568916296371E-9</v>
      </c>
      <c r="AC905" s="15">
        <f>PRODUCT(Y$4:Y904)</f>
        <v>7.3057399489264709E-5</v>
      </c>
      <c r="AD905" s="15">
        <f>PRODUCT(AA$4:AA904)</f>
        <v>0</v>
      </c>
      <c r="AE905" s="15">
        <f t="shared" si="1173"/>
        <v>9.358337936031316E-14</v>
      </c>
      <c r="AF905" s="15">
        <f t="shared" si="1174"/>
        <v>1.2808633082502768E-9</v>
      </c>
      <c r="AG905" s="15">
        <f t="shared" si="1175"/>
        <v>8.9969257359348049E-15</v>
      </c>
      <c r="AH905" s="15">
        <f t="shared" si="1176"/>
        <v>1.0611899082809925E-14</v>
      </c>
      <c r="AI905" s="15">
        <f t="shared" si="1177"/>
        <v>0.99999999871903245</v>
      </c>
      <c r="AJ905" s="15">
        <f t="shared" si="1178"/>
        <v>1.30460664499532E-10</v>
      </c>
      <c r="AK905" s="15">
        <f t="shared" si="1179"/>
        <v>1.5856973030252245E-14</v>
      </c>
      <c r="AL905">
        <f>IF(AL904&gt;0,AL904+1,IF(AND(B905="January",C905&gt;=Personal!$G$28,F905&lt;=100,AL904=0),1,0))</f>
        <v>578</v>
      </c>
      <c r="AM905">
        <f t="shared" si="1180"/>
        <v>1</v>
      </c>
    </row>
    <row r="906" spans="1:39" x14ac:dyDescent="0.2">
      <c r="A906">
        <f t="shared" si="1181"/>
        <v>902</v>
      </c>
      <c r="B906" t="str">
        <f t="shared" si="1093"/>
        <v>March</v>
      </c>
      <c r="C906">
        <f t="shared" si="1164"/>
        <v>2098</v>
      </c>
      <c r="D906">
        <f t="shared" si="1095"/>
        <v>209803</v>
      </c>
      <c r="E906">
        <f t="shared" ref="E906:F906" si="1186">E894+1</f>
        <v>117</v>
      </c>
      <c r="F906">
        <f t="shared" si="1186"/>
        <v>115</v>
      </c>
      <c r="G906" s="11">
        <f>G905*IF($B906="January",(1+IF(C906&gt;Personal!$L$18+1,Calculations!$B$14,Calculations!$B$13)),1)</f>
        <v>9056.6940790834742</v>
      </c>
      <c r="H906" s="11">
        <f>IF(AND(Career!$F$15="Yes",$E906=62,$E905=61),G906,H905*IF($B906="January",(1+IF(C906&gt;Personal!$L$18+1,Calculations!$C$14,Calculations!$C$13)),1))</f>
        <v>5281.8908873835189</v>
      </c>
      <c r="I906" s="11">
        <f>H906*(1-'Retiree Assumptions'!$F$8)</f>
        <v>4648.0639808974965</v>
      </c>
      <c r="J906" s="11"/>
      <c r="K906">
        <f>IF(OR(AND(L907=0,L906&gt;0,S906=0,S905&gt;0),AND(L906=0,L905&gt;0,S906&gt;0,S905&gt;0),AND(L895=0,L894&gt;0,S894=0),AND(B906="February",C906&gt;=Personal!$G$28,C906&lt;=Personal!$G$28+5,L905&gt;0),AND(B906="February",MOD(C906-Personal!$G$28,5)=0,L905&gt;0)),K905+1,K905)</f>
        <v>10</v>
      </c>
      <c r="L906">
        <f>IF(AND(C906&gt;=Personal!$G$28,MAX(L$5:L905)&lt;$AO$8,OR(S905&gt;0,S906&gt;0)),L905+1,0)</f>
        <v>0</v>
      </c>
      <c r="M906" t="str">
        <f>IF(AND(C906&gt;=Personal!$G$28,MAX(L$5:L905)&lt;$AO$8,OR(S905&gt;0,S906&gt;0)),L905+1,"")</f>
        <v/>
      </c>
      <c r="N906">
        <f t="shared" si="1166"/>
        <v>2098</v>
      </c>
      <c r="O906">
        <f t="shared" si="1167"/>
        <v>115</v>
      </c>
      <c r="P906" s="11">
        <f t="shared" si="1168"/>
        <v>55776.767770769962</v>
      </c>
      <c r="Q906" s="11">
        <f>$AD906*I906/(Calculations!$C$18^(A906-1+Calculations!$B$1/30))</f>
        <v>0</v>
      </c>
      <c r="R906" s="11">
        <f>IF(Q906=0,0,SUM(Q906:Q$1071)*I906/Q906)</f>
        <v>0</v>
      </c>
      <c r="S906" s="11">
        <f>IF(S905&gt;0,MAX((S905+I906/2)*(Calculations!$C$18-1)+S905-I906,0),IF(AND(Personal!$G$28=Valuation!C906,Personal!$G$28&gt;Valuation!C905),Personal!$G$26,0))</f>
        <v>0</v>
      </c>
      <c r="T906">
        <f t="shared" si="1169"/>
        <v>2</v>
      </c>
      <c r="U906" s="11"/>
      <c r="V906" s="121">
        <f>VLOOKUP(E906,Rates2,5)*VLOOKUP(E906,Mort_Imp_Retirees,C906-'Mort Imp Cume'!$C$4+2)</f>
        <v>0.10184625677259096</v>
      </c>
      <c r="W906" s="15">
        <f t="shared" si="1170"/>
        <v>0.89815374322740904</v>
      </c>
      <c r="X906" s="121">
        <f>VLOOKUP(F906,Rates2,6)*VLOOKUP(F906,Mort_Imp_Survivors,C906-'Mort Imp Cume'!$C$4+2)</f>
        <v>5.6047067153322416E-2</v>
      </c>
      <c r="Y906" s="15">
        <f t="shared" si="1171"/>
        <v>0.94395293284667758</v>
      </c>
      <c r="Z906" s="121">
        <f>VLOOKUP(F906,Rates2,7)*VLOOKUP(F906,Mort_Imp_Survivors,C906-'Mort Imp Cume'!$C$4+2)</f>
        <v>1</v>
      </c>
      <c r="AA906" s="15">
        <f t="shared" si="1172"/>
        <v>0</v>
      </c>
      <c r="AB906" s="68">
        <f>PRODUCT(W$4:W905)</f>
        <v>1.1504962271301052E-9</v>
      </c>
      <c r="AC906" s="15">
        <f>PRODUCT(Y$4:Y905)</f>
        <v>6.8962746514042783E-5</v>
      </c>
      <c r="AD906" s="15">
        <f>PRODUCT(AA$4:AA905)</f>
        <v>0</v>
      </c>
      <c r="AE906" s="15">
        <f t="shared" si="1173"/>
        <v>7.9341379676936036E-14</v>
      </c>
      <c r="AF906" s="15">
        <f t="shared" si="1174"/>
        <v>1.1504168857504283E-9</v>
      </c>
      <c r="AG906" s="15">
        <f t="shared" si="1175"/>
        <v>7.6277273338423698E-15</v>
      </c>
      <c r="AH906" s="15">
        <f t="shared" si="1176"/>
        <v>8.9969257359348049E-15</v>
      </c>
      <c r="AI906" s="15">
        <f t="shared" si="1177"/>
        <v>0.99999999884949475</v>
      </c>
      <c r="AJ906" s="15">
        <f t="shared" si="1178"/>
        <v>1.1717373416418981E-10</v>
      </c>
      <c r="AK906" s="15">
        <f t="shared" si="1179"/>
        <v>1.3443777370725289E-14</v>
      </c>
      <c r="AL906">
        <f>IF(AL905&gt;0,AL905+1,IF(AND(B906="January",C906&gt;=Personal!$G$28,F906&lt;=100,AL905=0),1,0))</f>
        <v>579</v>
      </c>
      <c r="AM906">
        <f t="shared" si="1180"/>
        <v>1</v>
      </c>
    </row>
    <row r="907" spans="1:39" x14ac:dyDescent="0.2">
      <c r="A907">
        <f t="shared" si="1181"/>
        <v>903</v>
      </c>
      <c r="B907" t="str">
        <f t="shared" si="1093"/>
        <v>April</v>
      </c>
      <c r="C907">
        <f t="shared" si="1164"/>
        <v>2098</v>
      </c>
      <c r="D907">
        <f t="shared" si="1095"/>
        <v>209804</v>
      </c>
      <c r="E907">
        <f t="shared" ref="E907:F907" si="1187">E895+1</f>
        <v>117</v>
      </c>
      <c r="F907">
        <f t="shared" si="1187"/>
        <v>115</v>
      </c>
      <c r="G907" s="11">
        <f>G906*IF($B907="January",(1+IF(C907&gt;Personal!$L$18+1,Calculations!$B$14,Calculations!$B$13)),1)</f>
        <v>9056.6940790834742</v>
      </c>
      <c r="H907" s="11">
        <f>IF(AND(Career!$F$15="Yes",$E907=62,$E906=61),G907,H906*IF($B907="January",(1+IF(C907&gt;Personal!$L$18+1,Calculations!$C$14,Calculations!$C$13)),1))</f>
        <v>5281.8908873835189</v>
      </c>
      <c r="I907" s="11">
        <f>H907*(1-'Retiree Assumptions'!$F$8)</f>
        <v>4648.0639808974965</v>
      </c>
      <c r="J907" s="11"/>
      <c r="K907">
        <f>IF(OR(AND(L908=0,L907&gt;0,S907=0,S906&gt;0),AND(L907=0,L906&gt;0,S907&gt;0,S906&gt;0),AND(L896=0,L895&gt;0,S895=0),AND(B907="February",C907&gt;=Personal!$G$28,C907&lt;=Personal!$G$28+5,L906&gt;0),AND(B907="February",MOD(C907-Personal!$G$28,5)=0,L906&gt;0)),K906+1,K906)</f>
        <v>10</v>
      </c>
      <c r="L907">
        <f>IF(AND(C907&gt;=Personal!$G$28,MAX(L$5:L906)&lt;$AO$8,OR(S906&gt;0,S907&gt;0)),L906+1,0)</f>
        <v>0</v>
      </c>
      <c r="M907" t="str">
        <f>IF(AND(C907&gt;=Personal!$G$28,MAX(L$5:L906)&lt;$AO$8,OR(S906&gt;0,S907&gt;0)),L906+1,"")</f>
        <v/>
      </c>
      <c r="N907">
        <f t="shared" si="1166"/>
        <v>2098</v>
      </c>
      <c r="O907">
        <f t="shared" si="1167"/>
        <v>115</v>
      </c>
      <c r="P907" s="11">
        <f t="shared" si="1168"/>
        <v>55776.767770769962</v>
      </c>
      <c r="Q907" s="11">
        <f>$AD907*I907/(Calculations!$C$18^(A907-1+Calculations!$B$1/30))</f>
        <v>0</v>
      </c>
      <c r="R907" s="11">
        <f>IF(Q907=0,0,SUM(Q907:Q$1071)*I907/Q907)</f>
        <v>0</v>
      </c>
      <c r="S907" s="11">
        <f>IF(S906&gt;0,MAX((S906+I907/2)*(Calculations!$C$18-1)+S906-I907,0),IF(AND(Personal!$G$28=Valuation!C907,Personal!$G$28&gt;Valuation!C906),Personal!$G$26,0))</f>
        <v>0</v>
      </c>
      <c r="T907">
        <f t="shared" si="1169"/>
        <v>2</v>
      </c>
      <c r="U907" s="11"/>
      <c r="V907" s="121">
        <f>VLOOKUP(E907,Rates2,5)*VLOOKUP(E907,Mort_Imp_Retirees,C907-'Mort Imp Cume'!$C$4+2)</f>
        <v>0.10184625677259096</v>
      </c>
      <c r="W907" s="15">
        <f t="shared" si="1170"/>
        <v>0.89815374322740904</v>
      </c>
      <c r="X907" s="121">
        <f>VLOOKUP(F907,Rates2,6)*VLOOKUP(F907,Mort_Imp_Survivors,C907-'Mort Imp Cume'!$C$4+2)</f>
        <v>5.6047067153322416E-2</v>
      </c>
      <c r="Y907" s="15">
        <f t="shared" si="1171"/>
        <v>0.94395293284667758</v>
      </c>
      <c r="Z907" s="121">
        <f>VLOOKUP(F907,Rates2,7)*VLOOKUP(F907,Mort_Imp_Survivors,C907-'Mort Imp Cume'!$C$4+2)</f>
        <v>1</v>
      </c>
      <c r="AA907" s="15">
        <f t="shared" si="1172"/>
        <v>0</v>
      </c>
      <c r="AB907" s="68">
        <f>PRODUCT(W$4:W906)</f>
        <v>1.0333224929659155E-9</v>
      </c>
      <c r="AC907" s="15">
        <f>PRODUCT(Y$4:Y906)</f>
        <v>6.5097586829092674E-5</v>
      </c>
      <c r="AD907" s="15">
        <f>PRODUCT(AA$4:AA906)</f>
        <v>0</v>
      </c>
      <c r="AE907" s="15">
        <f t="shared" si="1173"/>
        <v>6.7266800708303183E-14</v>
      </c>
      <c r="AF907" s="15">
        <f t="shared" si="1174"/>
        <v>1.0332552261652073E-9</v>
      </c>
      <c r="AG907" s="15">
        <f t="shared" si="1175"/>
        <v>6.4669005821687752E-15</v>
      </c>
      <c r="AH907" s="15">
        <f t="shared" si="1176"/>
        <v>7.6277273338423698E-15</v>
      </c>
      <c r="AI907" s="15">
        <f t="shared" si="1177"/>
        <v>0.9999999989666698</v>
      </c>
      <c r="AJ907" s="15">
        <f t="shared" si="1178"/>
        <v>1.0524002794750044E-10</v>
      </c>
      <c r="AK907" s="15">
        <f t="shared" si="1179"/>
        <v>1.1397834230329795E-14</v>
      </c>
      <c r="AL907">
        <f>IF(AL906&gt;0,AL906+1,IF(AND(B907="January",C907&gt;=Personal!$G$28,F907&lt;=100,AL906=0),1,0))</f>
        <v>580</v>
      </c>
      <c r="AM907">
        <f t="shared" si="1180"/>
        <v>1</v>
      </c>
    </row>
    <row r="908" spans="1:39" x14ac:dyDescent="0.2">
      <c r="A908">
        <f t="shared" si="1181"/>
        <v>904</v>
      </c>
      <c r="B908" t="str">
        <f t="shared" si="1093"/>
        <v>May</v>
      </c>
      <c r="C908">
        <f t="shared" si="1164"/>
        <v>2098</v>
      </c>
      <c r="D908">
        <f t="shared" si="1095"/>
        <v>209805</v>
      </c>
      <c r="E908">
        <f t="shared" ref="E908:F908" si="1188">E896+1</f>
        <v>117</v>
      </c>
      <c r="F908">
        <f t="shared" si="1188"/>
        <v>115</v>
      </c>
      <c r="G908" s="11">
        <f>G907*IF($B908="January",(1+IF(C908&gt;Personal!$L$18+1,Calculations!$B$14,Calculations!$B$13)),1)</f>
        <v>9056.6940790834742</v>
      </c>
      <c r="H908" s="11">
        <f>IF(AND(Career!$F$15="Yes",$E908=62,$E907=61),G908,H907*IF($B908="January",(1+IF(C908&gt;Personal!$L$18+1,Calculations!$C$14,Calculations!$C$13)),1))</f>
        <v>5281.8908873835189</v>
      </c>
      <c r="I908" s="11">
        <f>H908*(1-'Retiree Assumptions'!$F$8)</f>
        <v>4648.0639808974965</v>
      </c>
      <c r="J908" s="11"/>
      <c r="K908">
        <f>IF(OR(AND(L909=0,L908&gt;0,S908=0,S907&gt;0),AND(L908=0,L907&gt;0,S908&gt;0,S907&gt;0),AND(L897=0,L896&gt;0,S896=0),AND(B908="February",C908&gt;=Personal!$G$28,C908&lt;=Personal!$G$28+5,L907&gt;0),AND(B908="February",MOD(C908-Personal!$G$28,5)=0,L907&gt;0)),K907+1,K907)</f>
        <v>10</v>
      </c>
      <c r="L908">
        <f>IF(AND(C908&gt;=Personal!$G$28,MAX(L$5:L907)&lt;$AO$8,OR(S907&gt;0,S908&gt;0)),L907+1,0)</f>
        <v>0</v>
      </c>
      <c r="M908" t="str">
        <f>IF(AND(C908&gt;=Personal!$G$28,MAX(L$5:L907)&lt;$AO$8,OR(S907&gt;0,S908&gt;0)),L907+1,"")</f>
        <v/>
      </c>
      <c r="N908">
        <f t="shared" si="1166"/>
        <v>2098</v>
      </c>
      <c r="O908">
        <f t="shared" si="1167"/>
        <v>115</v>
      </c>
      <c r="P908" s="11">
        <f t="shared" si="1168"/>
        <v>55776.767770769962</v>
      </c>
      <c r="Q908" s="11">
        <f>$AD908*I908/(Calculations!$C$18^(A908-1+Calculations!$B$1/30))</f>
        <v>0</v>
      </c>
      <c r="R908" s="11">
        <f>IF(Q908=0,0,SUM(Q908:Q$1071)*I908/Q908)</f>
        <v>0</v>
      </c>
      <c r="S908" s="11">
        <f>IF(S907&gt;0,MAX((S907+I908/2)*(Calculations!$C$18-1)+S907-I908,0),IF(AND(Personal!$G$28=Valuation!C908,Personal!$G$28&gt;Valuation!C907),Personal!$G$26,0))</f>
        <v>0</v>
      </c>
      <c r="T908">
        <f t="shared" si="1169"/>
        <v>2</v>
      </c>
      <c r="U908" s="11"/>
      <c r="V908" s="121">
        <f>VLOOKUP(E908,Rates2,5)*VLOOKUP(E908,Mort_Imp_Retirees,C908-'Mort Imp Cume'!$C$4+2)</f>
        <v>0.10184625677259096</v>
      </c>
      <c r="W908" s="15">
        <f t="shared" si="1170"/>
        <v>0.89815374322740904</v>
      </c>
      <c r="X908" s="121">
        <f>VLOOKUP(F908,Rates2,6)*VLOOKUP(F908,Mort_Imp_Survivors,C908-'Mort Imp Cume'!$C$4+2)</f>
        <v>5.6047067153322416E-2</v>
      </c>
      <c r="Y908" s="15">
        <f t="shared" si="1171"/>
        <v>0.94395293284667758</v>
      </c>
      <c r="Z908" s="121">
        <f>VLOOKUP(F908,Rates2,7)*VLOOKUP(F908,Mort_Imp_Survivors,C908-'Mort Imp Cume'!$C$4+2)</f>
        <v>1</v>
      </c>
      <c r="AA908" s="15">
        <f t="shared" si="1172"/>
        <v>0</v>
      </c>
      <c r="AB908" s="68">
        <f>PRODUCT(W$4:W907)</f>
        <v>9.2808246501841499E-10</v>
      </c>
      <c r="AC908" s="15">
        <f>PRODUCT(Y$4:Y907)</f>
        <v>6.1449058008563286E-5</v>
      </c>
      <c r="AD908" s="15">
        <f>PRODUCT(AA$4:AA907)</f>
        <v>0</v>
      </c>
      <c r="AE908" s="15">
        <f t="shared" si="1173"/>
        <v>5.7029793229646993E-14</v>
      </c>
      <c r="AF908" s="15">
        <f t="shared" si="1174"/>
        <v>9.2802543522518532E-10</v>
      </c>
      <c r="AG908" s="15">
        <f t="shared" si="1175"/>
        <v>5.4827344121369057E-15</v>
      </c>
      <c r="AH908" s="15">
        <f t="shared" si="1176"/>
        <v>6.4669005821687752E-15</v>
      </c>
      <c r="AI908" s="15">
        <f t="shared" si="1177"/>
        <v>0.99999999907191106</v>
      </c>
      <c r="AJ908" s="15">
        <f t="shared" si="1178"/>
        <v>9.4521725038404659E-11</v>
      </c>
      <c r="AK908" s="15">
        <f t="shared" si="1179"/>
        <v>9.6632532330508923E-15</v>
      </c>
      <c r="AL908">
        <f>IF(AL907&gt;0,AL907+1,IF(AND(B908="January",C908&gt;=Personal!$G$28,F908&lt;=100,AL907=0),1,0))</f>
        <v>581</v>
      </c>
      <c r="AM908">
        <f t="shared" si="1180"/>
        <v>1</v>
      </c>
    </row>
    <row r="909" spans="1:39" x14ac:dyDescent="0.2">
      <c r="A909">
        <f t="shared" si="1181"/>
        <v>905</v>
      </c>
      <c r="B909" t="str">
        <f t="shared" si="1093"/>
        <v>June</v>
      </c>
      <c r="C909">
        <f t="shared" si="1164"/>
        <v>2098</v>
      </c>
      <c r="D909">
        <f t="shared" si="1095"/>
        <v>209806</v>
      </c>
      <c r="E909">
        <f t="shared" ref="E909:F909" si="1189">E897+1</f>
        <v>117</v>
      </c>
      <c r="F909">
        <f t="shared" si="1189"/>
        <v>115</v>
      </c>
      <c r="G909" s="11">
        <f>G908*IF($B909="January",(1+IF(C909&gt;Personal!$L$18+1,Calculations!$B$14,Calculations!$B$13)),1)</f>
        <v>9056.6940790834742</v>
      </c>
      <c r="H909" s="11">
        <f>IF(AND(Career!$F$15="Yes",$E909=62,$E908=61),G909,H908*IF($B909="January",(1+IF(C909&gt;Personal!$L$18+1,Calculations!$C$14,Calculations!$C$13)),1))</f>
        <v>5281.8908873835189</v>
      </c>
      <c r="I909" s="11">
        <f>H909*(1-'Retiree Assumptions'!$F$8)</f>
        <v>4648.0639808974965</v>
      </c>
      <c r="J909" s="11"/>
      <c r="K909">
        <f>IF(OR(AND(L910=0,L909&gt;0,S909=0,S908&gt;0),AND(L909=0,L908&gt;0,S909&gt;0,S908&gt;0),AND(L898=0,L897&gt;0,S897=0),AND(B909="February",C909&gt;=Personal!$G$28,C909&lt;=Personal!$G$28+5,L908&gt;0),AND(B909="February",MOD(C909-Personal!$G$28,5)=0,L908&gt;0)),K908+1,K908)</f>
        <v>10</v>
      </c>
      <c r="L909">
        <f>IF(AND(C909&gt;=Personal!$G$28,MAX(L$5:L908)&lt;$AO$8,OR(S908&gt;0,S909&gt;0)),L908+1,0)</f>
        <v>0</v>
      </c>
      <c r="M909" t="str">
        <f>IF(AND(C909&gt;=Personal!$G$28,MAX(L$5:L908)&lt;$AO$8,OR(S908&gt;0,S909&gt;0)),L908+1,"")</f>
        <v/>
      </c>
      <c r="N909">
        <f t="shared" si="1166"/>
        <v>2098</v>
      </c>
      <c r="O909">
        <f t="shared" si="1167"/>
        <v>115</v>
      </c>
      <c r="P909" s="11">
        <f t="shared" si="1168"/>
        <v>55776.767770769962</v>
      </c>
      <c r="Q909" s="11">
        <f>$AD909*I909/(Calculations!$C$18^(A909-1+Calculations!$B$1/30))</f>
        <v>0</v>
      </c>
      <c r="R909" s="11">
        <f>IF(Q909=0,0,SUM(Q909:Q$1071)*I909/Q909)</f>
        <v>0</v>
      </c>
      <c r="S909" s="11">
        <f>IF(S908&gt;0,MAX((S908+I909/2)*(Calculations!$C$18-1)+S908-I909,0),IF(AND(Personal!$G$28=Valuation!C909,Personal!$G$28&gt;Valuation!C908),Personal!$G$26,0))</f>
        <v>0</v>
      </c>
      <c r="T909">
        <f t="shared" si="1169"/>
        <v>2</v>
      </c>
      <c r="U909" s="11"/>
      <c r="V909" s="121">
        <f>VLOOKUP(E909,Rates2,5)*VLOOKUP(E909,Mort_Imp_Retirees,C909-'Mort Imp Cume'!$C$4+2)</f>
        <v>0.10184625677259096</v>
      </c>
      <c r="W909" s="15">
        <f t="shared" si="1170"/>
        <v>0.89815374322740904</v>
      </c>
      <c r="X909" s="121">
        <f>VLOOKUP(F909,Rates2,6)*VLOOKUP(F909,Mort_Imp_Survivors,C909-'Mort Imp Cume'!$C$4+2)</f>
        <v>5.6047067153322416E-2</v>
      </c>
      <c r="Y909" s="15">
        <f t="shared" si="1171"/>
        <v>0.94395293284667758</v>
      </c>
      <c r="Z909" s="121">
        <f>VLOOKUP(F909,Rates2,7)*VLOOKUP(F909,Mort_Imp_Survivors,C909-'Mort Imp Cume'!$C$4+2)</f>
        <v>1</v>
      </c>
      <c r="AA909" s="15">
        <f t="shared" si="1172"/>
        <v>0</v>
      </c>
      <c r="AB909" s="68">
        <f>PRODUCT(W$4:W908)</f>
        <v>8.335607399800103E-10</v>
      </c>
      <c r="AC909" s="15">
        <f>PRODUCT(Y$4:Y908)</f>
        <v>5.8005018527848937E-5</v>
      </c>
      <c r="AD909" s="15">
        <f>PRODUCT(AA$4:AA908)</f>
        <v>0</v>
      </c>
      <c r="AE909" s="15">
        <f t="shared" si="1173"/>
        <v>4.8350706166627968E-14</v>
      </c>
      <c r="AF909" s="15">
        <f t="shared" si="1174"/>
        <v>8.3351238927384373E-10</v>
      </c>
      <c r="AG909" s="15">
        <f t="shared" si="1175"/>
        <v>4.6483437084089199E-15</v>
      </c>
      <c r="AH909" s="15">
        <f t="shared" si="1176"/>
        <v>5.4827344121369057E-15</v>
      </c>
      <c r="AI909" s="15">
        <f t="shared" si="1177"/>
        <v>0.99999999916643378</v>
      </c>
      <c r="AJ909" s="15">
        <f t="shared" si="1178"/>
        <v>8.4895041159555061E-11</v>
      </c>
      <c r="AK909" s="15">
        <f t="shared" si="1179"/>
        <v>8.1926496875684644E-15</v>
      </c>
      <c r="AL909">
        <f>IF(AL908&gt;0,AL908+1,IF(AND(B909="January",C909&gt;=Personal!$G$28,F909&lt;=100,AL908=0),1,0))</f>
        <v>582</v>
      </c>
      <c r="AM909">
        <f t="shared" si="1180"/>
        <v>1</v>
      </c>
    </row>
    <row r="910" spans="1:39" x14ac:dyDescent="0.2">
      <c r="A910">
        <f t="shared" si="1181"/>
        <v>906</v>
      </c>
      <c r="B910" t="str">
        <f t="shared" si="1093"/>
        <v>July</v>
      </c>
      <c r="C910">
        <f t="shared" si="1164"/>
        <v>2098</v>
      </c>
      <c r="D910">
        <f t="shared" si="1095"/>
        <v>209807</v>
      </c>
      <c r="E910">
        <f t="shared" ref="E910:F910" si="1190">E898+1</f>
        <v>117</v>
      </c>
      <c r="F910">
        <f t="shared" si="1190"/>
        <v>115</v>
      </c>
      <c r="G910" s="11">
        <f>G909*IF($B910="January",(1+IF(C910&gt;Personal!$L$18+1,Calculations!$B$14,Calculations!$B$13)),1)</f>
        <v>9056.6940790834742</v>
      </c>
      <c r="H910" s="11">
        <f>IF(AND(Career!$F$15="Yes",$E910=62,$E909=61),G910,H909*IF($B910="January",(1+IF(C910&gt;Personal!$L$18+1,Calculations!$C$14,Calculations!$C$13)),1))</f>
        <v>5281.8908873835189</v>
      </c>
      <c r="I910" s="11">
        <f>H910*(1-'Retiree Assumptions'!$F$8)</f>
        <v>4648.0639808974965</v>
      </c>
      <c r="J910" s="11"/>
      <c r="K910">
        <f>IF(OR(AND(L911=0,L910&gt;0,S910=0,S909&gt;0),AND(L910=0,L909&gt;0,S910&gt;0,S909&gt;0),AND(L899=0,L898&gt;0,S898=0),AND(B910="February",C910&gt;=Personal!$G$28,C910&lt;=Personal!$G$28+5,L909&gt;0),AND(B910="February",MOD(C910-Personal!$G$28,5)=0,L909&gt;0)),K909+1,K909)</f>
        <v>10</v>
      </c>
      <c r="L910">
        <f>IF(AND(C910&gt;=Personal!$G$28,MAX(L$5:L909)&lt;$AO$8,OR(S909&gt;0,S910&gt;0)),L909+1,0)</f>
        <v>0</v>
      </c>
      <c r="M910" t="str">
        <f>IF(AND(C910&gt;=Personal!$G$28,MAX(L$5:L909)&lt;$AO$8,OR(S909&gt;0,S910&gt;0)),L909+1,"")</f>
        <v/>
      </c>
      <c r="N910">
        <f t="shared" si="1166"/>
        <v>2098</v>
      </c>
      <c r="O910">
        <f t="shared" si="1167"/>
        <v>115</v>
      </c>
      <c r="P910" s="11">
        <f t="shared" si="1168"/>
        <v>55776.767770769962</v>
      </c>
      <c r="Q910" s="11">
        <f>$AD910*I910/(Calculations!$C$18^(A910-1+Calculations!$B$1/30))</f>
        <v>0</v>
      </c>
      <c r="R910" s="11">
        <f>IF(Q910=0,0,SUM(Q910:Q$1071)*I910/Q910)</f>
        <v>0</v>
      </c>
      <c r="S910" s="11">
        <f>IF(S909&gt;0,MAX((S909+I910/2)*(Calculations!$C$18-1)+S909-I910,0),IF(AND(Personal!$G$28=Valuation!C910,Personal!$G$28&gt;Valuation!C909),Personal!$G$26,0))</f>
        <v>0</v>
      </c>
      <c r="T910">
        <f t="shared" si="1169"/>
        <v>2</v>
      </c>
      <c r="U910" s="11"/>
      <c r="V910" s="121">
        <f>VLOOKUP(E910,Rates2,5)*VLOOKUP(E910,Mort_Imp_Retirees,C910-'Mort Imp Cume'!$C$4+2)</f>
        <v>0.10184625677259096</v>
      </c>
      <c r="W910" s="15">
        <f t="shared" si="1170"/>
        <v>0.89815374322740904</v>
      </c>
      <c r="X910" s="121">
        <f>VLOOKUP(F910,Rates2,6)*VLOOKUP(F910,Mort_Imp_Survivors,C910-'Mort Imp Cume'!$C$4+2)</f>
        <v>5.6047067153322416E-2</v>
      </c>
      <c r="Y910" s="15">
        <f t="shared" si="1171"/>
        <v>0.94395293284667758</v>
      </c>
      <c r="Z910" s="121">
        <f>VLOOKUP(F910,Rates2,7)*VLOOKUP(F910,Mort_Imp_Survivors,C910-'Mort Imp Cume'!$C$4+2)</f>
        <v>1</v>
      </c>
      <c r="AA910" s="15">
        <f t="shared" si="1172"/>
        <v>0</v>
      </c>
      <c r="AB910" s="68">
        <f>PRODUCT(W$4:W909)</f>
        <v>7.4866569882045527E-10</v>
      </c>
      <c r="AC910" s="15">
        <f>PRODUCT(Y$4:Y909)</f>
        <v>5.4754007359188879E-5</v>
      </c>
      <c r="AD910" s="15">
        <f>PRODUCT(AA$4:AA909)</f>
        <v>0</v>
      </c>
      <c r="AE910" s="15">
        <f t="shared" si="1173"/>
        <v>4.0992447182787495E-14</v>
      </c>
      <c r="AF910" s="15">
        <f t="shared" si="1174"/>
        <v>7.4862470637327245E-10</v>
      </c>
      <c r="AG910" s="15">
        <f t="shared" si="1175"/>
        <v>3.9409348706867956E-15</v>
      </c>
      <c r="AH910" s="15">
        <f t="shared" si="1176"/>
        <v>4.6483437084089199E-15</v>
      </c>
      <c r="AI910" s="15">
        <f t="shared" si="1177"/>
        <v>0.99999999925132965</v>
      </c>
      <c r="AJ910" s="15">
        <f t="shared" si="1178"/>
        <v>7.6248798998899339E-11</v>
      </c>
      <c r="AK910" s="15">
        <f t="shared" si="1179"/>
        <v>6.9458501484416327E-15</v>
      </c>
      <c r="AL910">
        <f>IF(AL909&gt;0,AL909+1,IF(AND(B910="January",C910&gt;=Personal!$G$28,F910&lt;=100,AL909=0),1,0))</f>
        <v>583</v>
      </c>
      <c r="AM910">
        <f t="shared" si="1180"/>
        <v>1</v>
      </c>
    </row>
    <row r="911" spans="1:39" x14ac:dyDescent="0.2">
      <c r="A911">
        <f t="shared" si="1181"/>
        <v>907</v>
      </c>
      <c r="B911" t="str">
        <f t="shared" si="1093"/>
        <v>August</v>
      </c>
      <c r="C911">
        <f t="shared" si="1164"/>
        <v>2098</v>
      </c>
      <c r="D911">
        <f t="shared" si="1095"/>
        <v>209808</v>
      </c>
      <c r="E911">
        <f t="shared" ref="E911:F911" si="1191">E899+1</f>
        <v>117</v>
      </c>
      <c r="F911">
        <f t="shared" si="1191"/>
        <v>115</v>
      </c>
      <c r="G911" s="11">
        <f>G910*IF($B911="January",(1+IF(C911&gt;Personal!$L$18+1,Calculations!$B$14,Calculations!$B$13)),1)</f>
        <v>9056.6940790834742</v>
      </c>
      <c r="H911" s="11">
        <f>IF(AND(Career!$F$15="Yes",$E911=62,$E910=61),G911,H910*IF($B911="January",(1+IF(C911&gt;Personal!$L$18+1,Calculations!$C$14,Calculations!$C$13)),1))</f>
        <v>5281.8908873835189</v>
      </c>
      <c r="I911" s="11">
        <f>H911*(1-'Retiree Assumptions'!$F$8)</f>
        <v>4648.0639808974965</v>
      </c>
      <c r="J911" s="11"/>
      <c r="K911">
        <f>IF(OR(AND(L912=0,L911&gt;0,S911=0,S910&gt;0),AND(L911=0,L910&gt;0,S911&gt;0,S910&gt;0),AND(L900=0,L899&gt;0,S899=0),AND(B911="February",C911&gt;=Personal!$G$28,C911&lt;=Personal!$G$28+5,L910&gt;0),AND(B911="February",MOD(C911-Personal!$G$28,5)=0,L910&gt;0)),K910+1,K910)</f>
        <v>10</v>
      </c>
      <c r="L911">
        <f>IF(AND(C911&gt;=Personal!$G$28,MAX(L$5:L910)&lt;$AO$8,OR(S910&gt;0,S911&gt;0)),L910+1,0)</f>
        <v>0</v>
      </c>
      <c r="M911" t="str">
        <f>IF(AND(C911&gt;=Personal!$G$28,MAX(L$5:L910)&lt;$AO$8,OR(S910&gt;0,S911&gt;0)),L910+1,"")</f>
        <v/>
      </c>
      <c r="N911">
        <f t="shared" si="1166"/>
        <v>2098</v>
      </c>
      <c r="O911">
        <f t="shared" si="1167"/>
        <v>115</v>
      </c>
      <c r="P911" s="11">
        <f t="shared" si="1168"/>
        <v>55776.767770769962</v>
      </c>
      <c r="Q911" s="11">
        <f>$AD911*I911/(Calculations!$C$18^(A911-1+Calculations!$B$1/30))</f>
        <v>0</v>
      </c>
      <c r="R911" s="11">
        <f>IF(Q911=0,0,SUM(Q911:Q$1071)*I911/Q911)</f>
        <v>0</v>
      </c>
      <c r="S911" s="11">
        <f>IF(S910&gt;0,MAX((S910+I911/2)*(Calculations!$C$18-1)+S910-I911,0),IF(AND(Personal!$G$28=Valuation!C911,Personal!$G$28&gt;Valuation!C910),Personal!$G$26,0))</f>
        <v>0</v>
      </c>
      <c r="T911">
        <f t="shared" si="1169"/>
        <v>2</v>
      </c>
      <c r="U911" s="11"/>
      <c r="V911" s="121">
        <f>VLOOKUP(E911,Rates2,5)*VLOOKUP(E911,Mort_Imp_Retirees,C911-'Mort Imp Cume'!$C$4+2)</f>
        <v>0.10184625677259096</v>
      </c>
      <c r="W911" s="15">
        <f t="shared" si="1170"/>
        <v>0.89815374322740904</v>
      </c>
      <c r="X911" s="121">
        <f>VLOOKUP(F911,Rates2,6)*VLOOKUP(F911,Mort_Imp_Survivors,C911-'Mort Imp Cume'!$C$4+2)</f>
        <v>5.6047067153322416E-2</v>
      </c>
      <c r="Y911" s="15">
        <f t="shared" si="1171"/>
        <v>0.94395293284667758</v>
      </c>
      <c r="Z911" s="121">
        <f>VLOOKUP(F911,Rates2,7)*VLOOKUP(F911,Mort_Imp_Survivors,C911-'Mort Imp Cume'!$C$4+2)</f>
        <v>1</v>
      </c>
      <c r="AA911" s="15">
        <f t="shared" si="1172"/>
        <v>0</v>
      </c>
      <c r="AB911" s="68">
        <f>PRODUCT(W$4:W910)</f>
        <v>6.7241689982155593E-10</v>
      </c>
      <c r="AC911" s="15">
        <f>PRODUCT(Y$4:Y910)</f>
        <v>5.1685205831814907E-5</v>
      </c>
      <c r="AD911" s="15">
        <f>PRODUCT(AA$4:AA910)</f>
        <v>0</v>
      </c>
      <c r="AE911" s="15">
        <f t="shared" si="1173"/>
        <v>3.475400587206798E-14</v>
      </c>
      <c r="AF911" s="15">
        <f t="shared" si="1174"/>
        <v>6.7238214581568389E-10</v>
      </c>
      <c r="AG911" s="15">
        <f t="shared" si="1175"/>
        <v>3.3411831459234388E-15</v>
      </c>
      <c r="AH911" s="15">
        <f t="shared" si="1176"/>
        <v>3.9409348706867956E-15</v>
      </c>
      <c r="AI911" s="15">
        <f t="shared" si="1177"/>
        <v>0.99999999932757921</v>
      </c>
      <c r="AJ911" s="15">
        <f t="shared" si="1178"/>
        <v>6.8483144237455764E-11</v>
      </c>
      <c r="AK911" s="15">
        <f t="shared" si="1179"/>
        <v>5.8887949716455511E-15</v>
      </c>
      <c r="AL911">
        <f>IF(AL910&gt;0,AL910+1,IF(AND(B911="January",C911&gt;=Personal!$G$28,F911&lt;=100,AL910=0),1,0))</f>
        <v>584</v>
      </c>
      <c r="AM911">
        <f t="shared" si="1180"/>
        <v>1</v>
      </c>
    </row>
    <row r="912" spans="1:39" x14ac:dyDescent="0.2">
      <c r="A912">
        <f t="shared" si="1181"/>
        <v>908</v>
      </c>
      <c r="B912" t="str">
        <f t="shared" ref="B912:B975" si="1192">B900</f>
        <v>September</v>
      </c>
      <c r="C912">
        <f t="shared" si="1164"/>
        <v>2098</v>
      </c>
      <c r="D912">
        <f t="shared" si="1095"/>
        <v>209809</v>
      </c>
      <c r="E912">
        <f t="shared" ref="E912:F912" si="1193">E900+1</f>
        <v>117</v>
      </c>
      <c r="F912">
        <f t="shared" si="1193"/>
        <v>115</v>
      </c>
      <c r="G912" s="11">
        <f>G911*IF($B912="January",(1+IF(C912&gt;Personal!$L$18+1,Calculations!$B$14,Calculations!$B$13)),1)</f>
        <v>9056.6940790834742</v>
      </c>
      <c r="H912" s="11">
        <f>IF(AND(Career!$F$15="Yes",$E912=62,$E911=61),G912,H911*IF($B912="January",(1+IF(C912&gt;Personal!$L$18+1,Calculations!$C$14,Calculations!$C$13)),1))</f>
        <v>5281.8908873835189</v>
      </c>
      <c r="I912" s="11">
        <f>H912*(1-'Retiree Assumptions'!$F$8)</f>
        <v>4648.0639808974965</v>
      </c>
      <c r="J912" s="11"/>
      <c r="K912">
        <f>IF(OR(AND(L913=0,L912&gt;0,S912=0,S911&gt;0),AND(L912=0,L911&gt;0,S912&gt;0,S911&gt;0),AND(L901=0,L900&gt;0,S900=0),AND(B912="February",C912&gt;=Personal!$G$28,C912&lt;=Personal!$G$28+5,L911&gt;0),AND(B912="February",MOD(C912-Personal!$G$28,5)=0,L911&gt;0)),K911+1,K911)</f>
        <v>10</v>
      </c>
      <c r="L912">
        <f>IF(AND(C912&gt;=Personal!$G$28,MAX(L$5:L911)&lt;$AO$8,OR(S911&gt;0,S912&gt;0)),L911+1,0)</f>
        <v>0</v>
      </c>
      <c r="M912" t="str">
        <f>IF(AND(C912&gt;=Personal!$G$28,MAX(L$5:L911)&lt;$AO$8,OR(S911&gt;0,S912&gt;0)),L911+1,"")</f>
        <v/>
      </c>
      <c r="N912">
        <f t="shared" si="1166"/>
        <v>2098</v>
      </c>
      <c r="O912">
        <f t="shared" si="1167"/>
        <v>115</v>
      </c>
      <c r="P912" s="11">
        <f t="shared" si="1168"/>
        <v>55776.767770769962</v>
      </c>
      <c r="Q912" s="11">
        <f>$AD912*I912/(Calculations!$C$18^(A912-1+Calculations!$B$1/30))</f>
        <v>0</v>
      </c>
      <c r="R912" s="11">
        <f>IF(Q912=0,0,SUM(Q912:Q$1071)*I912/Q912)</f>
        <v>0</v>
      </c>
      <c r="S912" s="11">
        <f>IF(S911&gt;0,MAX((S911+I912/2)*(Calculations!$C$18-1)+S911-I912,0),IF(AND(Personal!$G$28=Valuation!C912,Personal!$G$28&gt;Valuation!C911),Personal!$G$26,0))</f>
        <v>0</v>
      </c>
      <c r="T912">
        <f t="shared" si="1169"/>
        <v>2</v>
      </c>
      <c r="U912" s="11"/>
      <c r="V912" s="121">
        <f>VLOOKUP(E912,Rates2,5)*VLOOKUP(E912,Mort_Imp_Retirees,C912-'Mort Imp Cume'!$C$4+2)</f>
        <v>0.10184625677259096</v>
      </c>
      <c r="W912" s="15">
        <f t="shared" si="1170"/>
        <v>0.89815374322740904</v>
      </c>
      <c r="X912" s="121">
        <f>VLOOKUP(F912,Rates2,6)*VLOOKUP(F912,Mort_Imp_Survivors,C912-'Mort Imp Cume'!$C$4+2)</f>
        <v>5.6047067153322416E-2</v>
      </c>
      <c r="Y912" s="15">
        <f t="shared" si="1171"/>
        <v>0.94395293284667758</v>
      </c>
      <c r="Z912" s="121">
        <f>VLOOKUP(F912,Rates2,7)*VLOOKUP(F912,Mort_Imp_Survivors,C912-'Mort Imp Cume'!$C$4+2)</f>
        <v>1</v>
      </c>
      <c r="AA912" s="15">
        <f t="shared" si="1172"/>
        <v>0</v>
      </c>
      <c r="AB912" s="68">
        <f>PRODUCT(W$4:W911)</f>
        <v>6.0393375558410013E-10</v>
      </c>
      <c r="AC912" s="15">
        <f>PRODUCT(Y$4:Y911)</f>
        <v>4.8788401629725884E-5</v>
      </c>
      <c r="AD912" s="15">
        <f>PRODUCT(AA$4:AA911)</f>
        <v>0</v>
      </c>
      <c r="AE912" s="15">
        <f t="shared" si="1173"/>
        <v>2.9464962625185783E-14</v>
      </c>
      <c r="AF912" s="15">
        <f t="shared" si="1174"/>
        <v>6.03904290621475E-10</v>
      </c>
      <c r="AG912" s="15">
        <f t="shared" si="1175"/>
        <v>2.8327047213184126E-15</v>
      </c>
      <c r="AH912" s="15">
        <f t="shared" si="1176"/>
        <v>3.3411831459234388E-15</v>
      </c>
      <c r="AI912" s="15">
        <f t="shared" si="1177"/>
        <v>0.99999999939606299</v>
      </c>
      <c r="AJ912" s="15">
        <f t="shared" si="1178"/>
        <v>6.1508392344853451E-11</v>
      </c>
      <c r="AK912" s="15">
        <f t="shared" si="1179"/>
        <v>4.9926078848473618E-15</v>
      </c>
      <c r="AL912">
        <f>IF(AL911&gt;0,AL911+1,IF(AND(B912="January",C912&gt;=Personal!$G$28,F912&lt;=100,AL911=0),1,0))</f>
        <v>585</v>
      </c>
      <c r="AM912">
        <f t="shared" si="1180"/>
        <v>1</v>
      </c>
    </row>
    <row r="913" spans="1:39" x14ac:dyDescent="0.2">
      <c r="A913">
        <f t="shared" si="1181"/>
        <v>909</v>
      </c>
      <c r="B913" t="str">
        <f t="shared" si="1192"/>
        <v>October</v>
      </c>
      <c r="C913">
        <f t="shared" si="1164"/>
        <v>2098</v>
      </c>
      <c r="D913">
        <f t="shared" ref="D913:D976" si="1194">D901+100</f>
        <v>209810</v>
      </c>
      <c r="E913">
        <f t="shared" ref="E913:F913" si="1195">E901+1</f>
        <v>117</v>
      </c>
      <c r="F913">
        <f t="shared" si="1195"/>
        <v>115</v>
      </c>
      <c r="G913" s="11">
        <f>G912*IF($B913="January",(1+IF(C913&gt;Personal!$L$18+1,Calculations!$B$14,Calculations!$B$13)),1)</f>
        <v>9056.6940790834742</v>
      </c>
      <c r="H913" s="11">
        <f>IF(AND(Career!$F$15="Yes",$E913=62,$E912=61),G913,H912*IF($B913="January",(1+IF(C913&gt;Personal!$L$18+1,Calculations!$C$14,Calculations!$C$13)),1))</f>
        <v>5281.8908873835189</v>
      </c>
      <c r="I913" s="11">
        <f>H913*(1-'Retiree Assumptions'!$F$8)</f>
        <v>4648.0639808974965</v>
      </c>
      <c r="J913" s="11"/>
      <c r="K913">
        <f>IF(OR(AND(L914=0,L913&gt;0,S913=0,S912&gt;0),AND(L913=0,L912&gt;0,S913&gt;0,S912&gt;0),AND(L902=0,L901&gt;0,S901=0),AND(B913="February",C913&gt;=Personal!$G$28,C913&lt;=Personal!$G$28+5,L912&gt;0),AND(B913="February",MOD(C913-Personal!$G$28,5)=0,L912&gt;0)),K912+1,K912)</f>
        <v>10</v>
      </c>
      <c r="L913">
        <f>IF(AND(C913&gt;=Personal!$G$28,MAX(L$5:L912)&lt;$AO$8,OR(S912&gt;0,S913&gt;0)),L912+1,0)</f>
        <v>0</v>
      </c>
      <c r="M913" t="str">
        <f>IF(AND(C913&gt;=Personal!$G$28,MAX(L$5:L912)&lt;$AO$8,OR(S912&gt;0,S913&gt;0)),L912+1,"")</f>
        <v/>
      </c>
      <c r="N913">
        <f t="shared" si="1166"/>
        <v>2098</v>
      </c>
      <c r="O913">
        <f t="shared" si="1167"/>
        <v>115</v>
      </c>
      <c r="P913" s="11">
        <f t="shared" si="1168"/>
        <v>55776.767770769962</v>
      </c>
      <c r="Q913" s="11">
        <f>$AD913*I913/(Calculations!$C$18^(A913-1+Calculations!$B$1/30))</f>
        <v>0</v>
      </c>
      <c r="R913" s="11">
        <f>IF(Q913=0,0,SUM(Q913:Q$1071)*I913/Q913)</f>
        <v>0</v>
      </c>
      <c r="S913" s="11">
        <f>IF(S912&gt;0,MAX((S912+I913/2)*(Calculations!$C$18-1)+S912-I913,0),IF(AND(Personal!$G$28=Valuation!C913,Personal!$G$28&gt;Valuation!C912),Personal!$G$26,0))</f>
        <v>0</v>
      </c>
      <c r="T913">
        <f t="shared" si="1169"/>
        <v>2</v>
      </c>
      <c r="U913" s="11"/>
      <c r="V913" s="121">
        <f>VLOOKUP(E913,Rates2,5)*VLOOKUP(E913,Mort_Imp_Retirees,C913-'Mort Imp Cume'!$C$4+2)</f>
        <v>0.10184625677259096</v>
      </c>
      <c r="W913" s="15">
        <f t="shared" si="1170"/>
        <v>0.89815374322740904</v>
      </c>
      <c r="X913" s="121">
        <f>VLOOKUP(F913,Rates2,6)*VLOOKUP(F913,Mort_Imp_Survivors,C913-'Mort Imp Cume'!$C$4+2)</f>
        <v>5.6047067153322416E-2</v>
      </c>
      <c r="Y913" s="15">
        <f t="shared" si="1171"/>
        <v>0.94395293284667758</v>
      </c>
      <c r="Z913" s="121">
        <f>VLOOKUP(F913,Rates2,7)*VLOOKUP(F913,Mort_Imp_Survivors,C913-'Mort Imp Cume'!$C$4+2)</f>
        <v>1</v>
      </c>
      <c r="AA913" s="15">
        <f t="shared" si="1172"/>
        <v>0</v>
      </c>
      <c r="AB913" s="68">
        <f>PRODUCT(W$4:W912)</f>
        <v>5.4242536323924669E-10</v>
      </c>
      <c r="AC913" s="15">
        <f>PRODUCT(Y$4:Y912)</f>
        <v>4.605395480728137E-5</v>
      </c>
      <c r="AD913" s="15">
        <f>PRODUCT(AA$4:AA912)</f>
        <v>0</v>
      </c>
      <c r="AE913" s="15">
        <f t="shared" si="1173"/>
        <v>2.4980833164943447E-14</v>
      </c>
      <c r="AF913" s="15">
        <f t="shared" si="1174"/>
        <v>5.4240038240608171E-10</v>
      </c>
      <c r="AG913" s="15">
        <f t="shared" si="1175"/>
        <v>2.4016091569149478E-15</v>
      </c>
      <c r="AH913" s="15">
        <f t="shared" si="1176"/>
        <v>2.8327047213184126E-15</v>
      </c>
      <c r="AI913" s="15">
        <f t="shared" si="1177"/>
        <v>0.99999999945757179</v>
      </c>
      <c r="AJ913" s="15">
        <f t="shared" si="1178"/>
        <v>5.5243992824430242E-11</v>
      </c>
      <c r="AK913" s="15">
        <f t="shared" si="1179"/>
        <v>4.2328071552599415E-15</v>
      </c>
      <c r="AL913">
        <f>IF(AL912&gt;0,AL912+1,IF(AND(B913="January",C913&gt;=Personal!$G$28,F913&lt;=100,AL912=0),1,0))</f>
        <v>586</v>
      </c>
      <c r="AM913">
        <f t="shared" si="1180"/>
        <v>1</v>
      </c>
    </row>
    <row r="914" spans="1:39" x14ac:dyDescent="0.2">
      <c r="A914">
        <f t="shared" si="1181"/>
        <v>910</v>
      </c>
      <c r="B914" t="str">
        <f t="shared" si="1192"/>
        <v>November</v>
      </c>
      <c r="C914">
        <f t="shared" si="1164"/>
        <v>2098</v>
      </c>
      <c r="D914">
        <f t="shared" si="1194"/>
        <v>209811</v>
      </c>
      <c r="E914">
        <f t="shared" ref="E914:F914" si="1196">E902+1</f>
        <v>117</v>
      </c>
      <c r="F914">
        <f t="shared" si="1196"/>
        <v>115</v>
      </c>
      <c r="G914" s="11">
        <f>G913*IF($B914="January",(1+IF(C914&gt;Personal!$L$18+1,Calculations!$B$14,Calculations!$B$13)),1)</f>
        <v>9056.6940790834742</v>
      </c>
      <c r="H914" s="11">
        <f>IF(AND(Career!$F$15="Yes",$E914=62,$E913=61),G914,H913*IF($B914="January",(1+IF(C914&gt;Personal!$L$18+1,Calculations!$C$14,Calculations!$C$13)),1))</f>
        <v>5281.8908873835189</v>
      </c>
      <c r="I914" s="11">
        <f>H914*(1-'Retiree Assumptions'!$F$8)</f>
        <v>4648.0639808974965</v>
      </c>
      <c r="J914" s="11"/>
      <c r="K914">
        <f>IF(OR(AND(L915=0,L914&gt;0,S914=0,S913&gt;0),AND(L914=0,L913&gt;0,S914&gt;0,S913&gt;0),AND(L903=0,L902&gt;0,S902=0),AND(B914="February",C914&gt;=Personal!$G$28,C914&lt;=Personal!$G$28+5,L913&gt;0),AND(B914="February",MOD(C914-Personal!$G$28,5)=0,L913&gt;0)),K913+1,K913)</f>
        <v>10</v>
      </c>
      <c r="L914">
        <f>IF(AND(C914&gt;=Personal!$G$28,MAX(L$5:L913)&lt;$AO$8,OR(S913&gt;0,S914&gt;0)),L913+1,0)</f>
        <v>0</v>
      </c>
      <c r="M914" t="str">
        <f>IF(AND(C914&gt;=Personal!$G$28,MAX(L$5:L913)&lt;$AO$8,OR(S913&gt;0,S914&gt;0)),L913+1,"")</f>
        <v/>
      </c>
      <c r="N914">
        <f t="shared" si="1166"/>
        <v>2098</v>
      </c>
      <c r="O914">
        <f t="shared" si="1167"/>
        <v>115</v>
      </c>
      <c r="P914" s="11">
        <f t="shared" si="1168"/>
        <v>55776.767770769962</v>
      </c>
      <c r="Q914" s="11">
        <f>$AD914*I914/(Calculations!$C$18^(A914-1+Calculations!$B$1/30))</f>
        <v>0</v>
      </c>
      <c r="R914" s="11">
        <f>IF(Q914=0,0,SUM(Q914:Q$1071)*I914/Q914)</f>
        <v>0</v>
      </c>
      <c r="S914" s="11">
        <f>IF(S913&gt;0,MAX((S913+I914/2)*(Calculations!$C$18-1)+S913-I914,0),IF(AND(Personal!$G$28=Valuation!C914,Personal!$G$28&gt;Valuation!C913),Personal!$G$26,0))</f>
        <v>0</v>
      </c>
      <c r="T914">
        <f t="shared" si="1169"/>
        <v>2</v>
      </c>
      <c r="U914" s="11"/>
      <c r="V914" s="121">
        <f>VLOOKUP(E914,Rates2,5)*VLOOKUP(E914,Mort_Imp_Retirees,C914-'Mort Imp Cume'!$C$4+2)</f>
        <v>0.10184625677259096</v>
      </c>
      <c r="W914" s="15">
        <f t="shared" si="1170"/>
        <v>0.89815374322740904</v>
      </c>
      <c r="X914" s="121">
        <f>VLOOKUP(F914,Rates2,6)*VLOOKUP(F914,Mort_Imp_Survivors,C914-'Mort Imp Cume'!$C$4+2)</f>
        <v>5.6047067153322416E-2</v>
      </c>
      <c r="Y914" s="15">
        <f t="shared" si="1171"/>
        <v>0.94395293284667758</v>
      </c>
      <c r="Z914" s="121">
        <f>VLOOKUP(F914,Rates2,7)*VLOOKUP(F914,Mort_Imp_Survivors,C914-'Mort Imp Cume'!$C$4+2)</f>
        <v>1</v>
      </c>
      <c r="AA914" s="15">
        <f t="shared" si="1172"/>
        <v>0</v>
      </c>
      <c r="AB914" s="68">
        <f>PRODUCT(W$4:W913)</f>
        <v>4.8718137041481647E-10</v>
      </c>
      <c r="AC914" s="15">
        <f>PRODUCT(Y$4:Y913)</f>
        <v>4.3472765709521593E-5</v>
      </c>
      <c r="AD914" s="15">
        <f>PRODUCT(AA$4:AA913)</f>
        <v>0</v>
      </c>
      <c r="AE914" s="15">
        <f t="shared" si="1173"/>
        <v>2.1179121574086971E-14</v>
      </c>
      <c r="AF914" s="15">
        <f t="shared" si="1174"/>
        <v>4.8716019129324242E-10</v>
      </c>
      <c r="AG914" s="15">
        <f t="shared" si="1175"/>
        <v>2.0361199313048348E-15</v>
      </c>
      <c r="AH914" s="15">
        <f t="shared" si="1176"/>
        <v>2.4016091569149478E-15</v>
      </c>
      <c r="AI914" s="15">
        <f t="shared" si="1177"/>
        <v>0.99999999951281615</v>
      </c>
      <c r="AJ914" s="15">
        <f t="shared" si="1178"/>
        <v>4.9617598946090147E-11</v>
      </c>
      <c r="AK914" s="15">
        <f t="shared" si="1179"/>
        <v>3.5886368060261799E-15</v>
      </c>
      <c r="AL914">
        <f>IF(AL913&gt;0,AL913+1,IF(AND(B914="January",C914&gt;=Personal!$G$28,F914&lt;=100,AL913=0),1,0))</f>
        <v>587</v>
      </c>
      <c r="AM914">
        <f t="shared" si="1180"/>
        <v>1</v>
      </c>
    </row>
    <row r="915" spans="1:39" x14ac:dyDescent="0.2">
      <c r="A915">
        <f t="shared" si="1181"/>
        <v>911</v>
      </c>
      <c r="B915" t="str">
        <f t="shared" si="1192"/>
        <v>December</v>
      </c>
      <c r="C915">
        <f t="shared" si="1164"/>
        <v>2098</v>
      </c>
      <c r="D915">
        <f t="shared" si="1194"/>
        <v>209812</v>
      </c>
      <c r="E915">
        <f t="shared" ref="E915:F915" si="1197">E903+1</f>
        <v>117</v>
      </c>
      <c r="F915">
        <f t="shared" si="1197"/>
        <v>115</v>
      </c>
      <c r="G915" s="11">
        <f>G914*IF($B915="January",(1+IF(C915&gt;Personal!$L$18+1,Calculations!$B$14,Calculations!$B$13)),1)</f>
        <v>9056.6940790834742</v>
      </c>
      <c r="H915" s="11">
        <f>IF(AND(Career!$F$15="Yes",$E915=62,$E914=61),G915,H914*IF($B915="January",(1+IF(C915&gt;Personal!$L$18+1,Calculations!$C$14,Calculations!$C$13)),1))</f>
        <v>5281.8908873835189</v>
      </c>
      <c r="I915" s="11">
        <f>H915*(1-'Retiree Assumptions'!$F$8)</f>
        <v>4648.0639808974965</v>
      </c>
      <c r="J915" s="11"/>
      <c r="K915">
        <f>IF(OR(AND(L916=0,L915&gt;0,S915=0,S914&gt;0),AND(L915=0,L914&gt;0,S915&gt;0,S914&gt;0),AND(L904=0,L903&gt;0,S903=0),AND(B915="February",C915&gt;=Personal!$G$28,C915&lt;=Personal!$G$28+5,L914&gt;0),AND(B915="February",MOD(C915-Personal!$G$28,5)=0,L914&gt;0)),K914+1,K914)</f>
        <v>10</v>
      </c>
      <c r="L915">
        <f>IF(AND(C915&gt;=Personal!$G$28,MAX(L$5:L914)&lt;$AO$8,OR(S914&gt;0,S915&gt;0)),L914+1,0)</f>
        <v>0</v>
      </c>
      <c r="M915" t="str">
        <f>IF(AND(C915&gt;=Personal!$G$28,MAX(L$5:L914)&lt;$AO$8,OR(S914&gt;0,S915&gt;0)),L914+1,"")</f>
        <v/>
      </c>
      <c r="N915">
        <f t="shared" si="1166"/>
        <v>2098</v>
      </c>
      <c r="O915">
        <f t="shared" si="1167"/>
        <v>115</v>
      </c>
      <c r="P915" s="11">
        <f t="shared" si="1168"/>
        <v>55776.767770769962</v>
      </c>
      <c r="Q915" s="11">
        <f>$AD915*I915/(Calculations!$C$18^(A915-1+Calculations!$B$1/30))</f>
        <v>0</v>
      </c>
      <c r="R915" s="11">
        <f>IF(Q915=0,0,SUM(Q915:Q$1071)*I915/Q915)</f>
        <v>0</v>
      </c>
      <c r="S915" s="11">
        <f>IF(S914&gt;0,MAX((S914+I915/2)*(Calculations!$C$18-1)+S914-I915,0),IF(AND(Personal!$G$28=Valuation!C915,Personal!$G$28&gt;Valuation!C914),Personal!$G$26,0))</f>
        <v>0</v>
      </c>
      <c r="T915">
        <f t="shared" si="1169"/>
        <v>2</v>
      </c>
      <c r="U915" s="11"/>
      <c r="V915" s="121">
        <f>VLOOKUP(E915,Rates2,5)*VLOOKUP(E915,Mort_Imp_Retirees,C915-'Mort Imp Cume'!$C$4+2)</f>
        <v>0.10184625677259096</v>
      </c>
      <c r="W915" s="15">
        <f t="shared" si="1170"/>
        <v>0.89815374322740904</v>
      </c>
      <c r="X915" s="121">
        <f>VLOOKUP(F915,Rates2,6)*VLOOKUP(F915,Mort_Imp_Survivors,C915-'Mort Imp Cume'!$C$4+2)</f>
        <v>5.6047067153322416E-2</v>
      </c>
      <c r="Y915" s="15">
        <f t="shared" si="1171"/>
        <v>0.94395293284667758</v>
      </c>
      <c r="Z915" s="121">
        <f>VLOOKUP(F915,Rates2,7)*VLOOKUP(F915,Mort_Imp_Survivors,C915-'Mort Imp Cume'!$C$4+2)</f>
        <v>1</v>
      </c>
      <c r="AA915" s="15">
        <f t="shared" si="1172"/>
        <v>0</v>
      </c>
      <c r="AB915" s="68">
        <f>PRODUCT(W$4:W914)</f>
        <v>4.3756377146872631E-10</v>
      </c>
      <c r="AC915" s="15">
        <f>PRODUCT(Y$4:Y914)</f>
        <v>4.1036244690459387E-5</v>
      </c>
      <c r="AD915" s="15">
        <f>PRODUCT(AA$4:AA914)</f>
        <v>0</v>
      </c>
      <c r="AE915" s="15">
        <f t="shared" si="1173"/>
        <v>1.7955973993670905E-14</v>
      </c>
      <c r="AF915" s="15">
        <f t="shared" si="1174"/>
        <v>4.3754581549473266E-10</v>
      </c>
      <c r="AG915" s="15">
        <f t="shared" si="1175"/>
        <v>1.7262527346382979E-15</v>
      </c>
      <c r="AH915" s="15">
        <f t="shared" si="1176"/>
        <v>2.0361199313048348E-15</v>
      </c>
      <c r="AI915" s="15">
        <f t="shared" si="1177"/>
        <v>0.99999999956243424</v>
      </c>
      <c r="AJ915" s="15">
        <f t="shared" si="1178"/>
        <v>4.4564232223387213E-11</v>
      </c>
      <c r="AK915" s="15">
        <f t="shared" si="1179"/>
        <v>3.0424996115314189E-15</v>
      </c>
      <c r="AL915">
        <f>IF(AL914&gt;0,AL914+1,IF(AND(B915="January",C915&gt;=Personal!$G$28,F915&lt;=100,AL914=0),1,0))</f>
        <v>588</v>
      </c>
      <c r="AM915">
        <f t="shared" si="1180"/>
        <v>1</v>
      </c>
    </row>
    <row r="916" spans="1:39" x14ac:dyDescent="0.2">
      <c r="A916">
        <f t="shared" si="1181"/>
        <v>912</v>
      </c>
      <c r="B916" t="str">
        <f t="shared" si="1192"/>
        <v>January</v>
      </c>
      <c r="C916">
        <f t="shared" si="1164"/>
        <v>2099</v>
      </c>
      <c r="D916">
        <f t="shared" si="1194"/>
        <v>209901</v>
      </c>
      <c r="E916">
        <f t="shared" ref="E916:F916" si="1198">E904+1</f>
        <v>118</v>
      </c>
      <c r="F916">
        <f t="shared" si="1198"/>
        <v>116</v>
      </c>
      <c r="G916" s="11">
        <f>G915*IF($B916="January",(1+IF(C916&gt;Personal!$L$18+1,Calculations!$B$14,Calculations!$B$13)),1)</f>
        <v>9283.1114310605608</v>
      </c>
      <c r="H916" s="11">
        <f>IF(AND(Career!$F$15="Yes",$E916=62,$E915=61),G916,H915*IF($B916="January",(1+IF(C916&gt;Personal!$L$18+1,Calculations!$C$14,Calculations!$C$13)),1))</f>
        <v>5361.1192506942716</v>
      </c>
      <c r="I916" s="11">
        <f>H916*(1-'Retiree Assumptions'!$F$8)</f>
        <v>4717.784940610959</v>
      </c>
      <c r="J916" s="11"/>
      <c r="K916">
        <f>IF(OR(AND(L917=0,L916&gt;0,S916=0,S915&gt;0),AND(L916=0,L915&gt;0,S916&gt;0,S915&gt;0),AND(L905=0,L904&gt;0,S904=0),AND(B916="February",C916&gt;=Personal!$G$28,C916&lt;=Personal!$G$28+5,L915&gt;0),AND(B916="February",MOD(C916-Personal!$G$28,5)=0,L915&gt;0)),K915+1,K915)</f>
        <v>10</v>
      </c>
      <c r="L916">
        <f>IF(AND(C916&gt;=Personal!$G$28,MAX(L$5:L915)&lt;$AO$8,OR(S915&gt;0,S916&gt;0)),L915+1,0)</f>
        <v>0</v>
      </c>
      <c r="M916" t="str">
        <f>IF(AND(C916&gt;=Personal!$G$28,MAX(L$5:L915)&lt;$AO$8,OR(S915&gt;0,S916&gt;0)),L915+1,"")</f>
        <v/>
      </c>
      <c r="N916">
        <f t="shared" si="1166"/>
        <v>2099</v>
      </c>
      <c r="O916">
        <f t="shared" si="1167"/>
        <v>116</v>
      </c>
      <c r="P916" s="11">
        <f t="shared" si="1168"/>
        <v>56613.419287331504</v>
      </c>
      <c r="Q916" s="11">
        <f>$AD916*I916/(Calculations!$C$18^(A916-1+Calculations!$B$1/30))</f>
        <v>0</v>
      </c>
      <c r="R916" s="11">
        <f>IF(Q916=0,0,SUM(Q916:Q$1071)*I916/Q916)</f>
        <v>0</v>
      </c>
      <c r="S916" s="11">
        <f>IF(S915&gt;0,MAX((S915+I916/2)*(Calculations!$C$18-1)+S915-I916,0),IF(AND(Personal!$G$28=Valuation!C916,Personal!$G$28&gt;Valuation!C915),Personal!$G$26,0))</f>
        <v>0</v>
      </c>
      <c r="T916">
        <f t="shared" si="1169"/>
        <v>2</v>
      </c>
      <c r="U916" s="11"/>
      <c r="V916" s="121">
        <f>VLOOKUP(E916,Rates2,5)*VLOOKUP(E916,Mort_Imp_Retirees,C916-'Mort Imp Cume'!$C$4+2)</f>
        <v>0.10184625677259096</v>
      </c>
      <c r="W916" s="15">
        <f t="shared" si="1170"/>
        <v>0.89815374322740904</v>
      </c>
      <c r="X916" s="121">
        <f>VLOOKUP(F916,Rates2,6)*VLOOKUP(F916,Mort_Imp_Survivors,C916-'Mort Imp Cume'!$C$4+2)</f>
        <v>5.6086368231755501E-2</v>
      </c>
      <c r="Y916" s="15">
        <f t="shared" si="1171"/>
        <v>0.9439136317682445</v>
      </c>
      <c r="Z916" s="121">
        <f>VLOOKUP(F916,Rates2,7)*VLOOKUP(F916,Mort_Imp_Survivors,C916-'Mort Imp Cume'!$C$4+2)</f>
        <v>1</v>
      </c>
      <c r="AA916" s="15">
        <f t="shared" si="1172"/>
        <v>0</v>
      </c>
      <c r="AB916" s="68">
        <f>PRODUCT(W$4:W915)</f>
        <v>3.9299953924533909E-10</v>
      </c>
      <c r="AC916" s="15">
        <f>PRODUCT(Y$4:Y915)</f>
        <v>3.8736283528573039E-5</v>
      </c>
      <c r="AD916" s="15">
        <f>PRODUCT(AA$4:AA915)</f>
        <v>0</v>
      </c>
      <c r="AE916" s="15">
        <f t="shared" si="1173"/>
        <v>1.5223341578806023E-14</v>
      </c>
      <c r="AF916" s="15">
        <f t="shared" si="1174"/>
        <v>3.9298431590376028E-10</v>
      </c>
      <c r="AG916" s="15">
        <f t="shared" si="1175"/>
        <v>1.463481786679174E-15</v>
      </c>
      <c r="AH916" s="15">
        <f t="shared" si="1176"/>
        <v>1.7262527346382979E-15</v>
      </c>
      <c r="AI916" s="15">
        <f t="shared" si="1177"/>
        <v>0.9999999996069987</v>
      </c>
      <c r="AJ916" s="15">
        <f t="shared" si="1178"/>
        <v>4.0025531985490744E-11</v>
      </c>
      <c r="AK916" s="15">
        <f t="shared" si="1179"/>
        <v>2.5800746761450064E-15</v>
      </c>
      <c r="AL916">
        <f>IF(AL915&gt;0,AL915+1,IF(AND(B916="January",C916&gt;=Personal!$G$28,F916&lt;=100,AL915=0),1,0))</f>
        <v>589</v>
      </c>
      <c r="AM916">
        <f t="shared" si="1180"/>
        <v>1</v>
      </c>
    </row>
    <row r="917" spans="1:39" x14ac:dyDescent="0.2">
      <c r="A917">
        <f t="shared" si="1181"/>
        <v>913</v>
      </c>
      <c r="B917" t="str">
        <f t="shared" si="1192"/>
        <v>February</v>
      </c>
      <c r="C917">
        <f t="shared" si="1164"/>
        <v>2099</v>
      </c>
      <c r="D917">
        <f t="shared" si="1194"/>
        <v>209902</v>
      </c>
      <c r="E917">
        <f t="shared" ref="E917:F917" si="1199">E905+1</f>
        <v>118</v>
      </c>
      <c r="F917">
        <f t="shared" si="1199"/>
        <v>116</v>
      </c>
      <c r="G917" s="11">
        <f>G916*IF($B917="January",(1+IF(C917&gt;Personal!$L$18+1,Calculations!$B$14,Calculations!$B$13)),1)</f>
        <v>9283.1114310605608</v>
      </c>
      <c r="H917" s="11">
        <f>IF(AND(Career!$F$15="Yes",$E917=62,$E916=61),G917,H916*IF($B917="January",(1+IF(C917&gt;Personal!$L$18+1,Calculations!$C$14,Calculations!$C$13)),1))</f>
        <v>5361.1192506942716</v>
      </c>
      <c r="I917" s="11">
        <f>H917*(1-'Retiree Assumptions'!$F$8)</f>
        <v>4717.784940610959</v>
      </c>
      <c r="J917" s="11"/>
      <c r="K917">
        <f>IF(OR(AND(L918=0,L917&gt;0,S917=0,S916&gt;0),AND(L917=0,L916&gt;0,S917&gt;0,S916&gt;0),AND(L906=0,L905&gt;0,S905=0),AND(B917="February",C917&gt;=Personal!$G$28,C917&lt;=Personal!$G$28+5,L916&gt;0),AND(B917="February",MOD(C917-Personal!$G$28,5)=0,L916&gt;0)),K916+1,K916)</f>
        <v>10</v>
      </c>
      <c r="L917">
        <f>IF(AND(C917&gt;=Personal!$G$28,MAX(L$5:L916)&lt;$AO$8,OR(S916&gt;0,S917&gt;0)),L916+1,0)</f>
        <v>0</v>
      </c>
      <c r="M917" t="str">
        <f>IF(AND(C917&gt;=Personal!$G$28,MAX(L$5:L916)&lt;$AO$8,OR(S916&gt;0,S917&gt;0)),L916+1,"")</f>
        <v/>
      </c>
      <c r="N917">
        <f t="shared" si="1166"/>
        <v>2099</v>
      </c>
      <c r="O917">
        <f t="shared" si="1167"/>
        <v>116</v>
      </c>
      <c r="P917" s="11">
        <f t="shared" si="1168"/>
        <v>56613.419287331504</v>
      </c>
      <c r="Q917" s="11">
        <f>$AD917*I917/(Calculations!$C$18^(A917-1+Calculations!$B$1/30))</f>
        <v>0</v>
      </c>
      <c r="R917" s="11">
        <f>IF(Q917=0,0,SUM(Q917:Q$1071)*I917/Q917)</f>
        <v>0</v>
      </c>
      <c r="S917" s="11">
        <f>IF(S916&gt;0,MAX((S916+I917/2)*(Calculations!$C$18-1)+S916-I917,0),IF(AND(Personal!$G$28=Valuation!C917,Personal!$G$28&gt;Valuation!C916),Personal!$G$26,0))</f>
        <v>0</v>
      </c>
      <c r="T917">
        <f t="shared" si="1169"/>
        <v>2</v>
      </c>
      <c r="U917" s="11"/>
      <c r="V917" s="121">
        <f>VLOOKUP(E917,Rates2,5)*VLOOKUP(E917,Mort_Imp_Retirees,C917-'Mort Imp Cume'!$C$4+2)</f>
        <v>0.10184625677259096</v>
      </c>
      <c r="W917" s="15">
        <f t="shared" si="1170"/>
        <v>0.89815374322740904</v>
      </c>
      <c r="X917" s="121">
        <f>VLOOKUP(F917,Rates2,6)*VLOOKUP(F917,Mort_Imp_Survivors,C917-'Mort Imp Cume'!$C$4+2)</f>
        <v>5.6086368231755501E-2</v>
      </c>
      <c r="Y917" s="15">
        <f t="shared" si="1171"/>
        <v>0.9439136317682445</v>
      </c>
      <c r="Z917" s="121">
        <f>VLOOKUP(F917,Rates2,7)*VLOOKUP(F917,Mort_Imp_Survivors,C917-'Mort Imp Cume'!$C$4+2)</f>
        <v>1</v>
      </c>
      <c r="AA917" s="15">
        <f t="shared" si="1172"/>
        <v>0</v>
      </c>
      <c r="AB917" s="68">
        <f>PRODUCT(W$4:W916)</f>
        <v>3.5297400725984836E-10</v>
      </c>
      <c r="AC917" s="15">
        <f>PRODUCT(Y$4:Y916)</f>
        <v>3.6563706066659806E-5</v>
      </c>
      <c r="AD917" s="15">
        <f>PRODUCT(AA$4:AA916)</f>
        <v>0</v>
      </c>
      <c r="AE917" s="15">
        <f t="shared" si="1173"/>
        <v>1.290603785062014E-14</v>
      </c>
      <c r="AF917" s="15">
        <f t="shared" si="1174"/>
        <v>3.5296110122199777E-10</v>
      </c>
      <c r="AG917" s="15">
        <f t="shared" si="1175"/>
        <v>1.2407099476024494E-15</v>
      </c>
      <c r="AH917" s="15">
        <f t="shared" si="1176"/>
        <v>1.463481786679174E-15</v>
      </c>
      <c r="AI917" s="15">
        <f t="shared" si="1177"/>
        <v>0.99999999964702457</v>
      </c>
      <c r="AJ917" s="15">
        <f t="shared" si="1178"/>
        <v>3.59490813774369E-11</v>
      </c>
      <c r="AK917" s="15">
        <f t="shared" si="1179"/>
        <v>2.1873345779820295E-15</v>
      </c>
      <c r="AL917">
        <f>IF(AL916&gt;0,AL916+1,IF(AND(B917="January",C917&gt;=Personal!$G$28,F917&lt;=100,AL916=0),1,0))</f>
        <v>590</v>
      </c>
      <c r="AM917">
        <f t="shared" si="1180"/>
        <v>1</v>
      </c>
    </row>
    <row r="918" spans="1:39" x14ac:dyDescent="0.2">
      <c r="A918">
        <f t="shared" si="1181"/>
        <v>914</v>
      </c>
      <c r="B918" t="str">
        <f t="shared" si="1192"/>
        <v>March</v>
      </c>
      <c r="C918">
        <f t="shared" si="1164"/>
        <v>2099</v>
      </c>
      <c r="D918">
        <f t="shared" si="1194"/>
        <v>209903</v>
      </c>
      <c r="E918">
        <f t="shared" ref="E918:F918" si="1200">E906+1</f>
        <v>118</v>
      </c>
      <c r="F918">
        <f t="shared" si="1200"/>
        <v>116</v>
      </c>
      <c r="G918" s="11">
        <f>G917*IF($B918="January",(1+IF(C918&gt;Personal!$L$18+1,Calculations!$B$14,Calculations!$B$13)),1)</f>
        <v>9283.1114310605608</v>
      </c>
      <c r="H918" s="11">
        <f>IF(AND(Career!$F$15="Yes",$E918=62,$E917=61),G918,H917*IF($B918="January",(1+IF(C918&gt;Personal!$L$18+1,Calculations!$C$14,Calculations!$C$13)),1))</f>
        <v>5361.1192506942716</v>
      </c>
      <c r="I918" s="11">
        <f>H918*(1-'Retiree Assumptions'!$F$8)</f>
        <v>4717.784940610959</v>
      </c>
      <c r="J918" s="11"/>
      <c r="K918">
        <f>IF(OR(AND(L919=0,L918&gt;0,S918=0,S917&gt;0),AND(L918=0,L917&gt;0,S918&gt;0,S917&gt;0),AND(L907=0,L906&gt;0,S906=0),AND(B918="February",C918&gt;=Personal!$G$28,C918&lt;=Personal!$G$28+5,L917&gt;0),AND(B918="February",MOD(C918-Personal!$G$28,5)=0,L917&gt;0)),K917+1,K917)</f>
        <v>10</v>
      </c>
      <c r="L918">
        <f>IF(AND(C918&gt;=Personal!$G$28,MAX(L$5:L917)&lt;$AO$8,OR(S917&gt;0,S918&gt;0)),L917+1,0)</f>
        <v>0</v>
      </c>
      <c r="M918" t="str">
        <f>IF(AND(C918&gt;=Personal!$G$28,MAX(L$5:L917)&lt;$AO$8,OR(S917&gt;0,S918&gt;0)),L917+1,"")</f>
        <v/>
      </c>
      <c r="N918">
        <f t="shared" si="1166"/>
        <v>2099</v>
      </c>
      <c r="O918">
        <f t="shared" si="1167"/>
        <v>116</v>
      </c>
      <c r="P918" s="11">
        <f t="shared" si="1168"/>
        <v>56613.419287331504</v>
      </c>
      <c r="Q918" s="11">
        <f>$AD918*I918/(Calculations!$C$18^(A918-1+Calculations!$B$1/30))</f>
        <v>0</v>
      </c>
      <c r="R918" s="11">
        <f>IF(Q918=0,0,SUM(Q918:Q$1071)*I918/Q918)</f>
        <v>0</v>
      </c>
      <c r="S918" s="11">
        <f>IF(S917&gt;0,MAX((S917+I918/2)*(Calculations!$C$18-1)+S917-I918,0),IF(AND(Personal!$G$28=Valuation!C918,Personal!$G$28&gt;Valuation!C917),Personal!$G$26,0))</f>
        <v>0</v>
      </c>
      <c r="T918">
        <f t="shared" si="1169"/>
        <v>2</v>
      </c>
      <c r="U918" s="11"/>
      <c r="V918" s="121">
        <f>VLOOKUP(E918,Rates2,5)*VLOOKUP(E918,Mort_Imp_Retirees,C918-'Mort Imp Cume'!$C$4+2)</f>
        <v>0.10184625677259096</v>
      </c>
      <c r="W918" s="15">
        <f t="shared" si="1170"/>
        <v>0.89815374322740904</v>
      </c>
      <c r="X918" s="121">
        <f>VLOOKUP(F918,Rates2,6)*VLOOKUP(F918,Mort_Imp_Survivors,C918-'Mort Imp Cume'!$C$4+2)</f>
        <v>5.6086368231755501E-2</v>
      </c>
      <c r="Y918" s="15">
        <f t="shared" si="1171"/>
        <v>0.9439136317682445</v>
      </c>
      <c r="Z918" s="121">
        <f>VLOOKUP(F918,Rates2,7)*VLOOKUP(F918,Mort_Imp_Survivors,C918-'Mort Imp Cume'!$C$4+2)</f>
        <v>1</v>
      </c>
      <c r="AA918" s="15">
        <f t="shared" si="1172"/>
        <v>0</v>
      </c>
      <c r="AB918" s="68">
        <f>PRODUCT(W$4:W917)</f>
        <v>3.1702492588241144E-10</v>
      </c>
      <c r="AC918" s="15">
        <f>PRODUCT(Y$4:Y917)</f>
        <v>3.4512980584287452E-5</v>
      </c>
      <c r="AD918" s="15">
        <f>PRODUCT(AA$4:AA917)</f>
        <v>0</v>
      </c>
      <c r="AE918" s="15">
        <f t="shared" si="1173"/>
        <v>1.0941475111714835E-14</v>
      </c>
      <c r="AF918" s="15">
        <f t="shared" si="1174"/>
        <v>3.170139844072997E-10</v>
      </c>
      <c r="AG918" s="15">
        <f t="shared" si="1175"/>
        <v>1.0518485355206768E-15</v>
      </c>
      <c r="AH918" s="15">
        <f t="shared" si="1176"/>
        <v>1.2407099476024494E-15</v>
      </c>
      <c r="AI918" s="15">
        <f t="shared" si="1177"/>
        <v>0.99999999968297382</v>
      </c>
      <c r="AJ918" s="15">
        <f t="shared" si="1178"/>
        <v>3.228780200473169E-11</v>
      </c>
      <c r="AK918" s="15">
        <f t="shared" si="1179"/>
        <v>1.8543775497166759E-15</v>
      </c>
      <c r="AL918">
        <f>IF(AL917&gt;0,AL917+1,IF(AND(B918="January",C918&gt;=Personal!$G$28,F918&lt;=100,AL917=0),1,0))</f>
        <v>591</v>
      </c>
      <c r="AM918">
        <f t="shared" si="1180"/>
        <v>1</v>
      </c>
    </row>
    <row r="919" spans="1:39" x14ac:dyDescent="0.2">
      <c r="A919">
        <f t="shared" si="1181"/>
        <v>915</v>
      </c>
      <c r="B919" t="str">
        <f t="shared" si="1192"/>
        <v>April</v>
      </c>
      <c r="C919">
        <f t="shared" si="1164"/>
        <v>2099</v>
      </c>
      <c r="D919">
        <f t="shared" si="1194"/>
        <v>209904</v>
      </c>
      <c r="E919">
        <f t="shared" ref="E919:F919" si="1201">E907+1</f>
        <v>118</v>
      </c>
      <c r="F919">
        <f t="shared" si="1201"/>
        <v>116</v>
      </c>
      <c r="G919" s="11">
        <f>G918*IF($B919="January",(1+IF(C919&gt;Personal!$L$18+1,Calculations!$B$14,Calculations!$B$13)),1)</f>
        <v>9283.1114310605608</v>
      </c>
      <c r="H919" s="11">
        <f>IF(AND(Career!$F$15="Yes",$E919=62,$E918=61),G919,H918*IF($B919="January",(1+IF(C919&gt;Personal!$L$18+1,Calculations!$C$14,Calculations!$C$13)),1))</f>
        <v>5361.1192506942716</v>
      </c>
      <c r="I919" s="11">
        <f>H919*(1-'Retiree Assumptions'!$F$8)</f>
        <v>4717.784940610959</v>
      </c>
      <c r="J919" s="11"/>
      <c r="K919">
        <f>IF(OR(AND(L920=0,L919&gt;0,S919=0,S918&gt;0),AND(L919=0,L918&gt;0,S919&gt;0,S918&gt;0),AND(L908=0,L907&gt;0,S907=0),AND(B919="February",C919&gt;=Personal!$G$28,C919&lt;=Personal!$G$28+5,L918&gt;0),AND(B919="February",MOD(C919-Personal!$G$28,5)=0,L918&gt;0)),K918+1,K918)</f>
        <v>10</v>
      </c>
      <c r="L919">
        <f>IF(AND(C919&gt;=Personal!$G$28,MAX(L$5:L918)&lt;$AO$8,OR(S918&gt;0,S919&gt;0)),L918+1,0)</f>
        <v>0</v>
      </c>
      <c r="M919" t="str">
        <f>IF(AND(C919&gt;=Personal!$G$28,MAX(L$5:L918)&lt;$AO$8,OR(S918&gt;0,S919&gt;0)),L918+1,"")</f>
        <v/>
      </c>
      <c r="N919">
        <f t="shared" si="1166"/>
        <v>2099</v>
      </c>
      <c r="O919">
        <f t="shared" si="1167"/>
        <v>116</v>
      </c>
      <c r="P919" s="11">
        <f t="shared" si="1168"/>
        <v>56613.419287331504</v>
      </c>
      <c r="Q919" s="11">
        <f>$AD919*I919/(Calculations!$C$18^(A919-1+Calculations!$B$1/30))</f>
        <v>0</v>
      </c>
      <c r="R919" s="11">
        <f>IF(Q919=0,0,SUM(Q919:Q$1071)*I919/Q919)</f>
        <v>0</v>
      </c>
      <c r="S919" s="11">
        <f>IF(S918&gt;0,MAX((S918+I919/2)*(Calculations!$C$18-1)+S918-I919,0),IF(AND(Personal!$G$28=Valuation!C919,Personal!$G$28&gt;Valuation!C918),Personal!$G$26,0))</f>
        <v>0</v>
      </c>
      <c r="T919">
        <f t="shared" si="1169"/>
        <v>2</v>
      </c>
      <c r="U919" s="11"/>
      <c r="V919" s="121">
        <f>VLOOKUP(E919,Rates2,5)*VLOOKUP(E919,Mort_Imp_Retirees,C919-'Mort Imp Cume'!$C$4+2)</f>
        <v>0.10184625677259096</v>
      </c>
      <c r="W919" s="15">
        <f t="shared" si="1170"/>
        <v>0.89815374322740904</v>
      </c>
      <c r="X919" s="121">
        <f>VLOOKUP(F919,Rates2,6)*VLOOKUP(F919,Mort_Imp_Survivors,C919-'Mort Imp Cume'!$C$4+2)</f>
        <v>5.6086368231755501E-2</v>
      </c>
      <c r="Y919" s="15">
        <f t="shared" si="1171"/>
        <v>0.9439136317682445</v>
      </c>
      <c r="Z919" s="121">
        <f>VLOOKUP(F919,Rates2,7)*VLOOKUP(F919,Mort_Imp_Survivors,C919-'Mort Imp Cume'!$C$4+2)</f>
        <v>1</v>
      </c>
      <c r="AA919" s="15">
        <f t="shared" si="1172"/>
        <v>0</v>
      </c>
      <c r="AB919" s="68">
        <f>PRODUCT(W$4:W918)</f>
        <v>2.8473712387767975E-10</v>
      </c>
      <c r="AC919" s="15">
        <f>PRODUCT(Y$4:Y918)</f>
        <v>3.2577272846461675E-5</v>
      </c>
      <c r="AD919" s="15">
        <f>PRODUCT(AA$4:AA918)</f>
        <v>0</v>
      </c>
      <c r="AE919" s="15">
        <f t="shared" si="1173"/>
        <v>9.2759589740799314E-15</v>
      </c>
      <c r="AF919" s="15">
        <f t="shared" si="1174"/>
        <v>2.8472784791870568E-10</v>
      </c>
      <c r="AG919" s="15">
        <f t="shared" si="1175"/>
        <v>8.9173569037225336E-16</v>
      </c>
      <c r="AH919" s="15">
        <f t="shared" si="1176"/>
        <v>1.0518485355206768E-15</v>
      </c>
      <c r="AI919" s="15">
        <f t="shared" si="1177"/>
        <v>0.99999999971526188</v>
      </c>
      <c r="AJ919" s="15">
        <f t="shared" si="1178"/>
        <v>2.8999410231135213E-11</v>
      </c>
      <c r="AK919" s="15">
        <f t="shared" si="1179"/>
        <v>1.5721033862435807E-15</v>
      </c>
      <c r="AL919">
        <f>IF(AL918&gt;0,AL918+1,IF(AND(B919="January",C919&gt;=Personal!$G$28,F919&lt;=100,AL918=0),1,0))</f>
        <v>592</v>
      </c>
      <c r="AM919">
        <f t="shared" si="1180"/>
        <v>1</v>
      </c>
    </row>
    <row r="920" spans="1:39" x14ac:dyDescent="0.2">
      <c r="A920">
        <f t="shared" si="1181"/>
        <v>916</v>
      </c>
      <c r="B920" t="str">
        <f t="shared" si="1192"/>
        <v>May</v>
      </c>
      <c r="C920">
        <f t="shared" si="1164"/>
        <v>2099</v>
      </c>
      <c r="D920">
        <f t="shared" si="1194"/>
        <v>209905</v>
      </c>
      <c r="E920">
        <f t="shared" ref="E920:F920" si="1202">E908+1</f>
        <v>118</v>
      </c>
      <c r="F920">
        <f t="shared" si="1202"/>
        <v>116</v>
      </c>
      <c r="G920" s="11">
        <f>G919*IF($B920="January",(1+IF(C920&gt;Personal!$L$18+1,Calculations!$B$14,Calculations!$B$13)),1)</f>
        <v>9283.1114310605608</v>
      </c>
      <c r="H920" s="11">
        <f>IF(AND(Career!$F$15="Yes",$E920=62,$E919=61),G920,H919*IF($B920="January",(1+IF(C920&gt;Personal!$L$18+1,Calculations!$C$14,Calculations!$C$13)),1))</f>
        <v>5361.1192506942716</v>
      </c>
      <c r="I920" s="11">
        <f>H920*(1-'Retiree Assumptions'!$F$8)</f>
        <v>4717.784940610959</v>
      </c>
      <c r="J920" s="11"/>
      <c r="K920">
        <f>IF(OR(AND(L921=0,L920&gt;0,S920=0,S919&gt;0),AND(L920=0,L919&gt;0,S920&gt;0,S919&gt;0),AND(L909=0,L908&gt;0,S908=0),AND(B920="February",C920&gt;=Personal!$G$28,C920&lt;=Personal!$G$28+5,L919&gt;0),AND(B920="February",MOD(C920-Personal!$G$28,5)=0,L919&gt;0)),K919+1,K919)</f>
        <v>10</v>
      </c>
      <c r="L920">
        <f>IF(AND(C920&gt;=Personal!$G$28,MAX(L$5:L919)&lt;$AO$8,OR(S919&gt;0,S920&gt;0)),L919+1,0)</f>
        <v>0</v>
      </c>
      <c r="M920" t="str">
        <f>IF(AND(C920&gt;=Personal!$G$28,MAX(L$5:L919)&lt;$AO$8,OR(S919&gt;0,S920&gt;0)),L919+1,"")</f>
        <v/>
      </c>
      <c r="N920">
        <f t="shared" si="1166"/>
        <v>2099</v>
      </c>
      <c r="O920">
        <f t="shared" si="1167"/>
        <v>116</v>
      </c>
      <c r="P920" s="11">
        <f t="shared" si="1168"/>
        <v>56613.419287331504</v>
      </c>
      <c r="Q920" s="11">
        <f>$AD920*I920/(Calculations!$C$18^(A920-1+Calculations!$B$1/30))</f>
        <v>0</v>
      </c>
      <c r="R920" s="11">
        <f>IF(Q920=0,0,SUM(Q920:Q$1071)*I920/Q920)</f>
        <v>0</v>
      </c>
      <c r="S920" s="11">
        <f>IF(S919&gt;0,MAX((S919+I920/2)*(Calculations!$C$18-1)+S919-I920,0),IF(AND(Personal!$G$28=Valuation!C920,Personal!$G$28&gt;Valuation!C919),Personal!$G$26,0))</f>
        <v>0</v>
      </c>
      <c r="T920">
        <f t="shared" si="1169"/>
        <v>2</v>
      </c>
      <c r="U920" s="11"/>
      <c r="V920" s="121">
        <f>VLOOKUP(E920,Rates2,5)*VLOOKUP(E920,Mort_Imp_Retirees,C920-'Mort Imp Cume'!$C$4+2)</f>
        <v>0.10184625677259096</v>
      </c>
      <c r="W920" s="15">
        <f t="shared" si="1170"/>
        <v>0.89815374322740904</v>
      </c>
      <c r="X920" s="121">
        <f>VLOOKUP(F920,Rates2,6)*VLOOKUP(F920,Mort_Imp_Survivors,C920-'Mort Imp Cume'!$C$4+2)</f>
        <v>5.6086368231755501E-2</v>
      </c>
      <c r="Y920" s="15">
        <f t="shared" si="1171"/>
        <v>0.9439136317682445</v>
      </c>
      <c r="Z920" s="121">
        <f>VLOOKUP(F920,Rates2,7)*VLOOKUP(F920,Mort_Imp_Survivors,C920-'Mort Imp Cume'!$C$4+2)</f>
        <v>1</v>
      </c>
      <c r="AA920" s="15">
        <f t="shared" si="1172"/>
        <v>0</v>
      </c>
      <c r="AB920" s="68">
        <f>PRODUCT(W$4:W919)</f>
        <v>2.5573771364654453E-10</v>
      </c>
      <c r="AC920" s="15">
        <f>PRODUCT(Y$4:Y919)</f>
        <v>3.0750131925608657E-5</v>
      </c>
      <c r="AD920" s="15">
        <f>PRODUCT(AA$4:AA919)</f>
        <v>0</v>
      </c>
      <c r="AE920" s="15">
        <f t="shared" si="1173"/>
        <v>7.8639684329847745E-15</v>
      </c>
      <c r="AF920" s="15">
        <f t="shared" si="1174"/>
        <v>2.5572984967811151E-10</v>
      </c>
      <c r="AG920" s="15">
        <f t="shared" si="1175"/>
        <v>7.5599529269682348E-16</v>
      </c>
      <c r="AH920" s="15">
        <f t="shared" si="1176"/>
        <v>8.9173569037225336E-16</v>
      </c>
      <c r="AI920" s="15">
        <f t="shared" si="1177"/>
        <v>0.99999999974426135</v>
      </c>
      <c r="AJ920" s="15">
        <f t="shared" si="1178"/>
        <v>2.6045928850481313E-11</v>
      </c>
      <c r="AK920" s="15">
        <f t="shared" si="1179"/>
        <v>1.3327971196675387E-15</v>
      </c>
      <c r="AL920">
        <f>IF(AL919&gt;0,AL919+1,IF(AND(B920="January",C920&gt;=Personal!$G$28,F920&lt;=100,AL919=0),1,0))</f>
        <v>593</v>
      </c>
      <c r="AM920">
        <f t="shared" si="1180"/>
        <v>1</v>
      </c>
    </row>
    <row r="921" spans="1:39" x14ac:dyDescent="0.2">
      <c r="A921">
        <f t="shared" si="1181"/>
        <v>917</v>
      </c>
      <c r="B921" t="str">
        <f t="shared" si="1192"/>
        <v>June</v>
      </c>
      <c r="C921">
        <f t="shared" si="1164"/>
        <v>2099</v>
      </c>
      <c r="D921">
        <f t="shared" si="1194"/>
        <v>209906</v>
      </c>
      <c r="E921">
        <f t="shared" ref="E921:F921" si="1203">E909+1</f>
        <v>118</v>
      </c>
      <c r="F921">
        <f t="shared" si="1203"/>
        <v>116</v>
      </c>
      <c r="G921" s="11">
        <f>G920*IF($B921="January",(1+IF(C921&gt;Personal!$L$18+1,Calculations!$B$14,Calculations!$B$13)),1)</f>
        <v>9283.1114310605608</v>
      </c>
      <c r="H921" s="11">
        <f>IF(AND(Career!$F$15="Yes",$E921=62,$E920=61),G921,H920*IF($B921="January",(1+IF(C921&gt;Personal!$L$18+1,Calculations!$C$14,Calculations!$C$13)),1))</f>
        <v>5361.1192506942716</v>
      </c>
      <c r="I921" s="11">
        <f>H921*(1-'Retiree Assumptions'!$F$8)</f>
        <v>4717.784940610959</v>
      </c>
      <c r="J921" s="11"/>
      <c r="K921">
        <f>IF(OR(AND(L922=0,L921&gt;0,S921=0,S920&gt;0),AND(L921=0,L920&gt;0,S921&gt;0,S920&gt;0),AND(L910=0,L909&gt;0,S909=0),AND(B921="February",C921&gt;=Personal!$G$28,C921&lt;=Personal!$G$28+5,L920&gt;0),AND(B921="February",MOD(C921-Personal!$G$28,5)=0,L920&gt;0)),K920+1,K920)</f>
        <v>10</v>
      </c>
      <c r="L921">
        <f>IF(AND(C921&gt;=Personal!$G$28,MAX(L$5:L920)&lt;$AO$8,OR(S920&gt;0,S921&gt;0)),L920+1,0)</f>
        <v>0</v>
      </c>
      <c r="M921" t="str">
        <f>IF(AND(C921&gt;=Personal!$G$28,MAX(L$5:L920)&lt;$AO$8,OR(S920&gt;0,S921&gt;0)),L920+1,"")</f>
        <v/>
      </c>
      <c r="N921">
        <f t="shared" si="1166"/>
        <v>2099</v>
      </c>
      <c r="O921">
        <f t="shared" si="1167"/>
        <v>116</v>
      </c>
      <c r="P921" s="11">
        <f t="shared" si="1168"/>
        <v>56613.419287331504</v>
      </c>
      <c r="Q921" s="11">
        <f>$AD921*I921/(Calculations!$C$18^(A921-1+Calculations!$B$1/30))</f>
        <v>0</v>
      </c>
      <c r="R921" s="11">
        <f>IF(Q921=0,0,SUM(Q921:Q$1071)*I921/Q921)</f>
        <v>0</v>
      </c>
      <c r="S921" s="11">
        <f>IF(S920&gt;0,MAX((S920+I921/2)*(Calculations!$C$18-1)+S920-I921,0),IF(AND(Personal!$G$28=Valuation!C921,Personal!$G$28&gt;Valuation!C920),Personal!$G$26,0))</f>
        <v>0</v>
      </c>
      <c r="T921">
        <f t="shared" si="1169"/>
        <v>2</v>
      </c>
      <c r="U921" s="11"/>
      <c r="V921" s="121">
        <f>VLOOKUP(E921,Rates2,5)*VLOOKUP(E921,Mort_Imp_Retirees,C921-'Mort Imp Cume'!$C$4+2)</f>
        <v>0.10184625677259096</v>
      </c>
      <c r="W921" s="15">
        <f t="shared" si="1170"/>
        <v>0.89815374322740904</v>
      </c>
      <c r="X921" s="121">
        <f>VLOOKUP(F921,Rates2,6)*VLOOKUP(F921,Mort_Imp_Survivors,C921-'Mort Imp Cume'!$C$4+2)</f>
        <v>5.6086368231755501E-2</v>
      </c>
      <c r="Y921" s="15">
        <f t="shared" si="1171"/>
        <v>0.9439136317682445</v>
      </c>
      <c r="Z921" s="121">
        <f>VLOOKUP(F921,Rates2,7)*VLOOKUP(F921,Mort_Imp_Survivors,C921-'Mort Imp Cume'!$C$4+2)</f>
        <v>1</v>
      </c>
      <c r="AA921" s="15">
        <f t="shared" si="1172"/>
        <v>0</v>
      </c>
      <c r="AB921" s="68">
        <f>PRODUCT(W$4:W920)</f>
        <v>2.2969178479606322E-10</v>
      </c>
      <c r="AC921" s="15">
        <f>PRODUCT(Y$4:Y920)</f>
        <v>2.902546870325391E-5</v>
      </c>
      <c r="AD921" s="15">
        <f>PRODUCT(AA$4:AA920)</f>
        <v>0</v>
      </c>
      <c r="AE921" s="15">
        <f t="shared" si="1173"/>
        <v>6.6669117109926653E-15</v>
      </c>
      <c r="AF921" s="15">
        <f t="shared" si="1174"/>
        <v>2.2968511788435224E-10</v>
      </c>
      <c r="AG921" s="15">
        <f t="shared" si="1175"/>
        <v>6.4091735785653284E-16</v>
      </c>
      <c r="AH921" s="15">
        <f t="shared" si="1176"/>
        <v>7.5599529269682348E-16</v>
      </c>
      <c r="AI921" s="15">
        <f t="shared" si="1177"/>
        <v>0.9999999997703074</v>
      </c>
      <c r="AJ921" s="15">
        <f t="shared" si="1178"/>
        <v>2.3393248492894558E-11</v>
      </c>
      <c r="AK921" s="15">
        <f t="shared" si="1179"/>
        <v>1.1299181578881611E-15</v>
      </c>
      <c r="AL921">
        <f>IF(AL920&gt;0,AL920+1,IF(AND(B921="January",C921&gt;=Personal!$G$28,F921&lt;=100,AL920=0),1,0))</f>
        <v>594</v>
      </c>
      <c r="AM921">
        <f t="shared" si="1180"/>
        <v>1</v>
      </c>
    </row>
    <row r="922" spans="1:39" x14ac:dyDescent="0.2">
      <c r="A922">
        <f t="shared" si="1181"/>
        <v>918</v>
      </c>
      <c r="B922" t="str">
        <f t="shared" si="1192"/>
        <v>July</v>
      </c>
      <c r="C922">
        <f t="shared" si="1164"/>
        <v>2099</v>
      </c>
      <c r="D922">
        <f t="shared" si="1194"/>
        <v>209907</v>
      </c>
      <c r="E922">
        <f t="shared" ref="E922:F922" si="1204">E910+1</f>
        <v>118</v>
      </c>
      <c r="F922">
        <f t="shared" si="1204"/>
        <v>116</v>
      </c>
      <c r="G922" s="11">
        <f>G921*IF($B922="January",(1+IF(C922&gt;Personal!$L$18+1,Calculations!$B$14,Calculations!$B$13)),1)</f>
        <v>9283.1114310605608</v>
      </c>
      <c r="H922" s="11">
        <f>IF(AND(Career!$F$15="Yes",$E922=62,$E921=61),G922,H921*IF($B922="January",(1+IF(C922&gt;Personal!$L$18+1,Calculations!$C$14,Calculations!$C$13)),1))</f>
        <v>5361.1192506942716</v>
      </c>
      <c r="I922" s="11">
        <f>H922*(1-'Retiree Assumptions'!$F$8)</f>
        <v>4717.784940610959</v>
      </c>
      <c r="J922" s="11"/>
      <c r="K922">
        <f>IF(OR(AND(L923=0,L922&gt;0,S922=0,S921&gt;0),AND(L922=0,L921&gt;0,S922&gt;0,S921&gt;0),AND(L911=0,L910&gt;0,S910=0),AND(B922="February",C922&gt;=Personal!$G$28,C922&lt;=Personal!$G$28+5,L921&gt;0),AND(B922="February",MOD(C922-Personal!$G$28,5)=0,L921&gt;0)),K921+1,K921)</f>
        <v>10</v>
      </c>
      <c r="L922">
        <f>IF(AND(C922&gt;=Personal!$G$28,MAX(L$5:L921)&lt;$AO$8,OR(S921&gt;0,S922&gt;0)),L921+1,0)</f>
        <v>0</v>
      </c>
      <c r="M922" t="str">
        <f>IF(AND(C922&gt;=Personal!$G$28,MAX(L$5:L921)&lt;$AO$8,OR(S921&gt;0,S922&gt;0)),L921+1,"")</f>
        <v/>
      </c>
      <c r="N922">
        <f t="shared" si="1166"/>
        <v>2099</v>
      </c>
      <c r="O922">
        <f t="shared" si="1167"/>
        <v>116</v>
      </c>
      <c r="P922" s="11">
        <f t="shared" si="1168"/>
        <v>56613.419287331504</v>
      </c>
      <c r="Q922" s="11">
        <f>$AD922*I922/(Calculations!$C$18^(A922-1+Calculations!$B$1/30))</f>
        <v>0</v>
      </c>
      <c r="R922" s="11">
        <f>IF(Q922=0,0,SUM(Q922:Q$1071)*I922/Q922)</f>
        <v>0</v>
      </c>
      <c r="S922" s="11">
        <f>IF(S921&gt;0,MAX((S921+I922/2)*(Calculations!$C$18-1)+S921-I922,0),IF(AND(Personal!$G$28=Valuation!C922,Personal!$G$28&gt;Valuation!C921),Personal!$G$26,0))</f>
        <v>0</v>
      </c>
      <c r="T922">
        <f t="shared" si="1169"/>
        <v>2</v>
      </c>
      <c r="U922" s="11"/>
      <c r="V922" s="121">
        <f>VLOOKUP(E922,Rates2,5)*VLOOKUP(E922,Mort_Imp_Retirees,C922-'Mort Imp Cume'!$C$4+2)</f>
        <v>0.10184625677259096</v>
      </c>
      <c r="W922" s="15">
        <f t="shared" si="1170"/>
        <v>0.89815374322740904</v>
      </c>
      <c r="X922" s="121">
        <f>VLOOKUP(F922,Rates2,6)*VLOOKUP(F922,Mort_Imp_Survivors,C922-'Mort Imp Cume'!$C$4+2)</f>
        <v>5.6086368231755501E-2</v>
      </c>
      <c r="Y922" s="15">
        <f t="shared" si="1171"/>
        <v>0.9439136317682445</v>
      </c>
      <c r="Z922" s="121">
        <f>VLOOKUP(F922,Rates2,7)*VLOOKUP(F922,Mort_Imp_Survivors,C922-'Mort Imp Cume'!$C$4+2)</f>
        <v>1</v>
      </c>
      <c r="AA922" s="15">
        <f t="shared" si="1172"/>
        <v>0</v>
      </c>
      <c r="AB922" s="68">
        <f>PRODUCT(W$4:W921)</f>
        <v>2.0629853630316866E-10</v>
      </c>
      <c r="AC922" s="15">
        <f>PRODUCT(Y$4:Y921)</f>
        <v>2.7397535577463918E-5</v>
      </c>
      <c r="AD922" s="15">
        <f>PRODUCT(AA$4:AA921)</f>
        <v>0</v>
      </c>
      <c r="AE922" s="15">
        <f t="shared" si="1173"/>
        <v>5.652071487944795E-15</v>
      </c>
      <c r="AF922" s="15">
        <f t="shared" si="1174"/>
        <v>2.062928842316807E-10</v>
      </c>
      <c r="AG922" s="15">
        <f t="shared" si="1175"/>
        <v>5.4335663670135045E-16</v>
      </c>
      <c r="AH922" s="15">
        <f t="shared" si="1176"/>
        <v>6.4091735785653284E-16</v>
      </c>
      <c r="AI922" s="15">
        <f t="shared" si="1177"/>
        <v>0.9999999997937008</v>
      </c>
      <c r="AJ922" s="15">
        <f t="shared" si="1178"/>
        <v>2.1010733700142192E-11</v>
      </c>
      <c r="AK922" s="15">
        <f t="shared" si="1179"/>
        <v>9.5792152060161088E-16</v>
      </c>
      <c r="AL922">
        <f>IF(AL921&gt;0,AL921+1,IF(AND(B922="January",C922&gt;=Personal!$G$28,F922&lt;=100,AL921=0),1,0))</f>
        <v>595</v>
      </c>
      <c r="AM922">
        <f t="shared" si="1180"/>
        <v>1</v>
      </c>
    </row>
    <row r="923" spans="1:39" x14ac:dyDescent="0.2">
      <c r="A923">
        <f t="shared" si="1181"/>
        <v>919</v>
      </c>
      <c r="B923" t="str">
        <f t="shared" si="1192"/>
        <v>August</v>
      </c>
      <c r="C923">
        <f t="shared" si="1164"/>
        <v>2099</v>
      </c>
      <c r="D923">
        <f t="shared" si="1194"/>
        <v>209908</v>
      </c>
      <c r="E923">
        <f t="shared" ref="E923:F923" si="1205">E911+1</f>
        <v>118</v>
      </c>
      <c r="F923">
        <f t="shared" si="1205"/>
        <v>116</v>
      </c>
      <c r="G923" s="11">
        <f>G922*IF($B923="January",(1+IF(C923&gt;Personal!$L$18+1,Calculations!$B$14,Calculations!$B$13)),1)</f>
        <v>9283.1114310605608</v>
      </c>
      <c r="H923" s="11">
        <f>IF(AND(Career!$F$15="Yes",$E923=62,$E922=61),G923,H922*IF($B923="January",(1+IF(C923&gt;Personal!$L$18+1,Calculations!$C$14,Calculations!$C$13)),1))</f>
        <v>5361.1192506942716</v>
      </c>
      <c r="I923" s="11">
        <f>H923*(1-'Retiree Assumptions'!$F$8)</f>
        <v>4717.784940610959</v>
      </c>
      <c r="J923" s="11"/>
      <c r="K923">
        <f>IF(OR(AND(L924=0,L923&gt;0,S923=0,S922&gt;0),AND(L923=0,L922&gt;0,S923&gt;0,S922&gt;0),AND(L912=0,L911&gt;0,S911=0),AND(B923="February",C923&gt;=Personal!$G$28,C923&lt;=Personal!$G$28+5,L922&gt;0),AND(B923="February",MOD(C923-Personal!$G$28,5)=0,L922&gt;0)),K922+1,K922)</f>
        <v>10</v>
      </c>
      <c r="L923">
        <f>IF(AND(C923&gt;=Personal!$G$28,MAX(L$5:L922)&lt;$AO$8,OR(S922&gt;0,S923&gt;0)),L922+1,0)</f>
        <v>0</v>
      </c>
      <c r="M923" t="str">
        <f>IF(AND(C923&gt;=Personal!$G$28,MAX(L$5:L922)&lt;$AO$8,OR(S922&gt;0,S923&gt;0)),L922+1,"")</f>
        <v/>
      </c>
      <c r="N923">
        <f t="shared" si="1166"/>
        <v>2099</v>
      </c>
      <c r="O923">
        <f t="shared" si="1167"/>
        <v>116</v>
      </c>
      <c r="P923" s="11">
        <f t="shared" si="1168"/>
        <v>56613.419287331504</v>
      </c>
      <c r="Q923" s="11">
        <f>$AD923*I923/(Calculations!$C$18^(A923-1+Calculations!$B$1/30))</f>
        <v>0</v>
      </c>
      <c r="R923" s="11">
        <f>IF(Q923=0,0,SUM(Q923:Q$1071)*I923/Q923)</f>
        <v>0</v>
      </c>
      <c r="S923" s="11">
        <f>IF(S922&gt;0,MAX((S922+I923/2)*(Calculations!$C$18-1)+S922-I923,0),IF(AND(Personal!$G$28=Valuation!C923,Personal!$G$28&gt;Valuation!C922),Personal!$G$26,0))</f>
        <v>0</v>
      </c>
      <c r="T923">
        <f t="shared" si="1169"/>
        <v>2</v>
      </c>
      <c r="U923" s="11"/>
      <c r="V923" s="121">
        <f>VLOOKUP(E923,Rates2,5)*VLOOKUP(E923,Mort_Imp_Retirees,C923-'Mort Imp Cume'!$C$4+2)</f>
        <v>0.10184625677259096</v>
      </c>
      <c r="W923" s="15">
        <f t="shared" si="1170"/>
        <v>0.89815374322740904</v>
      </c>
      <c r="X923" s="121">
        <f>VLOOKUP(F923,Rates2,6)*VLOOKUP(F923,Mort_Imp_Survivors,C923-'Mort Imp Cume'!$C$4+2)</f>
        <v>5.6086368231755501E-2</v>
      </c>
      <c r="Y923" s="15">
        <f t="shared" si="1171"/>
        <v>0.9439136317682445</v>
      </c>
      <c r="Z923" s="121">
        <f>VLOOKUP(F923,Rates2,7)*VLOOKUP(F923,Mort_Imp_Survivors,C923-'Mort Imp Cume'!$C$4+2)</f>
        <v>1</v>
      </c>
      <c r="AA923" s="15">
        <f t="shared" si="1172"/>
        <v>0</v>
      </c>
      <c r="AB923" s="68">
        <f>PRODUCT(W$4:W922)</f>
        <v>1.8528780260302645E-10</v>
      </c>
      <c r="AC923" s="15">
        <f>PRODUCT(Y$4:Y922)</f>
        <v>2.5860907308423654E-5</v>
      </c>
      <c r="AD923" s="15">
        <f>PRODUCT(AA$4:AA922)</f>
        <v>0</v>
      </c>
      <c r="AE923" s="15">
        <f t="shared" si="1173"/>
        <v>4.791710688498366E-15</v>
      </c>
      <c r="AF923" s="15">
        <f t="shared" si="1174"/>
        <v>1.8528301089233796E-10</v>
      </c>
      <c r="AG923" s="15">
        <f t="shared" si="1175"/>
        <v>4.6064665128556393E-16</v>
      </c>
      <c r="AH923" s="15">
        <f t="shared" si="1176"/>
        <v>5.4335663670135045E-16</v>
      </c>
      <c r="AI923" s="15">
        <f t="shared" si="1177"/>
        <v>0.99999999981471166</v>
      </c>
      <c r="AJ923" s="15">
        <f t="shared" si="1178"/>
        <v>1.8870869120736981E-11</v>
      </c>
      <c r="AK923" s="15">
        <f t="shared" si="1179"/>
        <v>8.1210628683650849E-16</v>
      </c>
      <c r="AL923">
        <f>IF(AL922&gt;0,AL922+1,IF(AND(B923="January",C923&gt;=Personal!$G$28,F923&lt;=100,AL922=0),1,0))</f>
        <v>596</v>
      </c>
      <c r="AM923">
        <f t="shared" si="1180"/>
        <v>1</v>
      </c>
    </row>
    <row r="924" spans="1:39" x14ac:dyDescent="0.2">
      <c r="A924">
        <f t="shared" si="1181"/>
        <v>920</v>
      </c>
      <c r="B924" t="str">
        <f t="shared" si="1192"/>
        <v>September</v>
      </c>
      <c r="C924">
        <f t="shared" si="1164"/>
        <v>2099</v>
      </c>
      <c r="D924">
        <f t="shared" si="1194"/>
        <v>209909</v>
      </c>
      <c r="E924">
        <f t="shared" ref="E924:F924" si="1206">E912+1</f>
        <v>118</v>
      </c>
      <c r="F924">
        <f t="shared" si="1206"/>
        <v>116</v>
      </c>
      <c r="G924" s="11">
        <f>G923*IF($B924="January",(1+IF(C924&gt;Personal!$L$18+1,Calculations!$B$14,Calculations!$B$13)),1)</f>
        <v>9283.1114310605608</v>
      </c>
      <c r="H924" s="11">
        <f>IF(AND(Career!$F$15="Yes",$E924=62,$E923=61),G924,H923*IF($B924="January",(1+IF(C924&gt;Personal!$L$18+1,Calculations!$C$14,Calculations!$C$13)),1))</f>
        <v>5361.1192506942716</v>
      </c>
      <c r="I924" s="11">
        <f>H924*(1-'Retiree Assumptions'!$F$8)</f>
        <v>4717.784940610959</v>
      </c>
      <c r="J924" s="11"/>
      <c r="K924">
        <f>IF(OR(AND(L925=0,L924&gt;0,S924=0,S923&gt;0),AND(L924=0,L923&gt;0,S924&gt;0,S923&gt;0),AND(L913=0,L912&gt;0,S912=0),AND(B924="February",C924&gt;=Personal!$G$28,C924&lt;=Personal!$G$28+5,L923&gt;0),AND(B924="February",MOD(C924-Personal!$G$28,5)=0,L923&gt;0)),K923+1,K923)</f>
        <v>10</v>
      </c>
      <c r="L924">
        <f>IF(AND(C924&gt;=Personal!$G$28,MAX(L$5:L923)&lt;$AO$8,OR(S923&gt;0,S924&gt;0)),L923+1,0)</f>
        <v>0</v>
      </c>
      <c r="M924" t="str">
        <f>IF(AND(C924&gt;=Personal!$G$28,MAX(L$5:L923)&lt;$AO$8,OR(S923&gt;0,S924&gt;0)),L923+1,"")</f>
        <v/>
      </c>
      <c r="N924">
        <f t="shared" si="1166"/>
        <v>2099</v>
      </c>
      <c r="O924">
        <f t="shared" si="1167"/>
        <v>116</v>
      </c>
      <c r="P924" s="11">
        <f t="shared" si="1168"/>
        <v>56613.419287331504</v>
      </c>
      <c r="Q924" s="11">
        <f>$AD924*I924/(Calculations!$C$18^(A924-1+Calculations!$B$1/30))</f>
        <v>0</v>
      </c>
      <c r="R924" s="11">
        <f>IF(Q924=0,0,SUM(Q924:Q$1071)*I924/Q924)</f>
        <v>0</v>
      </c>
      <c r="S924" s="11">
        <f>IF(S923&gt;0,MAX((S923+I924/2)*(Calculations!$C$18-1)+S923-I924,0),IF(AND(Personal!$G$28=Valuation!C924,Personal!$G$28&gt;Valuation!C923),Personal!$G$26,0))</f>
        <v>0</v>
      </c>
      <c r="T924">
        <f t="shared" si="1169"/>
        <v>2</v>
      </c>
      <c r="U924" s="11"/>
      <c r="V924" s="121">
        <f>VLOOKUP(E924,Rates2,5)*VLOOKUP(E924,Mort_Imp_Retirees,C924-'Mort Imp Cume'!$C$4+2)</f>
        <v>0.10184625677259096</v>
      </c>
      <c r="W924" s="15">
        <f t="shared" si="1170"/>
        <v>0.89815374322740904</v>
      </c>
      <c r="X924" s="121">
        <f>VLOOKUP(F924,Rates2,6)*VLOOKUP(F924,Mort_Imp_Survivors,C924-'Mort Imp Cume'!$C$4+2)</f>
        <v>5.6086368231755501E-2</v>
      </c>
      <c r="Y924" s="15">
        <f t="shared" si="1171"/>
        <v>0.9439136317682445</v>
      </c>
      <c r="Z924" s="121">
        <f>VLOOKUP(F924,Rates2,7)*VLOOKUP(F924,Mort_Imp_Survivors,C924-'Mort Imp Cume'!$C$4+2)</f>
        <v>1</v>
      </c>
      <c r="AA924" s="15">
        <f t="shared" si="1172"/>
        <v>0</v>
      </c>
      <c r="AB924" s="68">
        <f>PRODUCT(W$4:W923)</f>
        <v>1.6641693348228948E-10</v>
      </c>
      <c r="AC924" s="15">
        <f>PRODUCT(Y$4:Y923)</f>
        <v>2.4410462938316108E-5</v>
      </c>
      <c r="AD924" s="15">
        <f>PRODUCT(AA$4:AA923)</f>
        <v>0</v>
      </c>
      <c r="AE924" s="15">
        <f t="shared" si="1173"/>
        <v>4.0623143870776446E-15</v>
      </c>
      <c r="AF924" s="15">
        <f t="shared" si="1174"/>
        <v>1.6641287116790239E-10</v>
      </c>
      <c r="AG924" s="15">
        <f t="shared" si="1175"/>
        <v>3.9052681610519215E-16</v>
      </c>
      <c r="AH924" s="15">
        <f t="shared" si="1176"/>
        <v>4.6064665128556393E-16</v>
      </c>
      <c r="AI924" s="15">
        <f t="shared" si="1177"/>
        <v>0.99999999983358256</v>
      </c>
      <c r="AJ924" s="15">
        <f t="shared" si="1178"/>
        <v>1.6948941738744445E-11</v>
      </c>
      <c r="AK924" s="15">
        <f t="shared" si="1179"/>
        <v>6.8848711187235879E-16</v>
      </c>
      <c r="AL924">
        <f>IF(AL923&gt;0,AL923+1,IF(AND(B924="January",C924&gt;=Personal!$G$28,F924&lt;=100,AL923=0),1,0))</f>
        <v>597</v>
      </c>
      <c r="AM924">
        <f t="shared" si="1180"/>
        <v>1</v>
      </c>
    </row>
    <row r="925" spans="1:39" x14ac:dyDescent="0.2">
      <c r="A925">
        <f t="shared" si="1181"/>
        <v>921</v>
      </c>
      <c r="B925" t="str">
        <f t="shared" si="1192"/>
        <v>October</v>
      </c>
      <c r="C925">
        <f t="shared" si="1164"/>
        <v>2099</v>
      </c>
      <c r="D925">
        <f t="shared" si="1194"/>
        <v>209910</v>
      </c>
      <c r="E925">
        <f t="shared" ref="E925:F925" si="1207">E913+1</f>
        <v>118</v>
      </c>
      <c r="F925">
        <f t="shared" si="1207"/>
        <v>116</v>
      </c>
      <c r="G925" s="11">
        <f>G924*IF($B925="January",(1+IF(C925&gt;Personal!$L$18+1,Calculations!$B$14,Calculations!$B$13)),1)</f>
        <v>9283.1114310605608</v>
      </c>
      <c r="H925" s="11">
        <f>IF(AND(Career!$F$15="Yes",$E925=62,$E924=61),G925,H924*IF($B925="January",(1+IF(C925&gt;Personal!$L$18+1,Calculations!$C$14,Calculations!$C$13)),1))</f>
        <v>5361.1192506942716</v>
      </c>
      <c r="I925" s="11">
        <f>H925*(1-'Retiree Assumptions'!$F$8)</f>
        <v>4717.784940610959</v>
      </c>
      <c r="J925" s="11"/>
      <c r="K925">
        <f>IF(OR(AND(L926=0,L925&gt;0,S925=0,S924&gt;0),AND(L925=0,L924&gt;0,S925&gt;0,S924&gt;0),AND(L914=0,L913&gt;0,S913=0),AND(B925="February",C925&gt;=Personal!$G$28,C925&lt;=Personal!$G$28+5,L924&gt;0),AND(B925="February",MOD(C925-Personal!$G$28,5)=0,L924&gt;0)),K924+1,K924)</f>
        <v>10</v>
      </c>
      <c r="L925">
        <f>IF(AND(C925&gt;=Personal!$G$28,MAX(L$5:L924)&lt;$AO$8,OR(S924&gt;0,S925&gt;0)),L924+1,0)</f>
        <v>0</v>
      </c>
      <c r="M925" t="str">
        <f>IF(AND(C925&gt;=Personal!$G$28,MAX(L$5:L924)&lt;$AO$8,OR(S924&gt;0,S925&gt;0)),L924+1,"")</f>
        <v/>
      </c>
      <c r="N925">
        <f t="shared" si="1166"/>
        <v>2099</v>
      </c>
      <c r="O925">
        <f t="shared" si="1167"/>
        <v>116</v>
      </c>
      <c r="P925" s="11">
        <f t="shared" si="1168"/>
        <v>56613.419287331504</v>
      </c>
      <c r="Q925" s="11">
        <f>$AD925*I925/(Calculations!$C$18^(A925-1+Calculations!$B$1/30))</f>
        <v>0</v>
      </c>
      <c r="R925" s="11">
        <f>IF(Q925=0,0,SUM(Q925:Q$1071)*I925/Q925)</f>
        <v>0</v>
      </c>
      <c r="S925" s="11">
        <f>IF(S924&gt;0,MAX((S924+I925/2)*(Calculations!$C$18-1)+S924-I925,0),IF(AND(Personal!$G$28=Valuation!C925,Personal!$G$28&gt;Valuation!C924),Personal!$G$26,0))</f>
        <v>0</v>
      </c>
      <c r="T925">
        <f t="shared" si="1169"/>
        <v>2</v>
      </c>
      <c r="U925" s="11"/>
      <c r="V925" s="121">
        <f>VLOOKUP(E925,Rates2,5)*VLOOKUP(E925,Mort_Imp_Retirees,C925-'Mort Imp Cume'!$C$4+2)</f>
        <v>0.10184625677259096</v>
      </c>
      <c r="W925" s="15">
        <f t="shared" si="1170"/>
        <v>0.89815374322740904</v>
      </c>
      <c r="X925" s="121">
        <f>VLOOKUP(F925,Rates2,6)*VLOOKUP(F925,Mort_Imp_Survivors,C925-'Mort Imp Cume'!$C$4+2)</f>
        <v>5.6086368231755501E-2</v>
      </c>
      <c r="Y925" s="15">
        <f t="shared" si="1171"/>
        <v>0.9439136317682445</v>
      </c>
      <c r="Z925" s="121">
        <f>VLOOKUP(F925,Rates2,7)*VLOOKUP(F925,Mort_Imp_Survivors,C925-'Mort Imp Cume'!$C$4+2)</f>
        <v>1</v>
      </c>
      <c r="AA925" s="15">
        <f t="shared" si="1172"/>
        <v>0</v>
      </c>
      <c r="AB925" s="68">
        <f>PRODUCT(W$4:W924)</f>
        <v>1.4946799174354504E-10</v>
      </c>
      <c r="AC925" s="15">
        <f>PRODUCT(Y$4:Y924)</f>
        <v>2.3041368725250089E-5</v>
      </c>
      <c r="AD925" s="15">
        <f>PRODUCT(AA$4:AA924)</f>
        <v>0</v>
      </c>
      <c r="AE925" s="15">
        <f t="shared" si="1173"/>
        <v>3.4439471103856571E-15</v>
      </c>
      <c r="AF925" s="15">
        <f t="shared" si="1174"/>
        <v>1.4946454779643466E-10</v>
      </c>
      <c r="AG925" s="15">
        <f t="shared" si="1175"/>
        <v>3.3108065297258362E-16</v>
      </c>
      <c r="AH925" s="15">
        <f t="shared" si="1176"/>
        <v>3.9052681610519215E-16</v>
      </c>
      <c r="AI925" s="15">
        <f t="shared" si="1177"/>
        <v>0.99999999985053156</v>
      </c>
      <c r="AJ925" s="15">
        <f t="shared" si="1178"/>
        <v>1.5222755466396593E-11</v>
      </c>
      <c r="AK925" s="15">
        <f t="shared" si="1179"/>
        <v>5.8368530190897247E-16</v>
      </c>
      <c r="AL925">
        <f>IF(AL924&gt;0,AL924+1,IF(AND(B925="January",C925&gt;=Personal!$G$28,F925&lt;=100,AL924=0),1,0))</f>
        <v>598</v>
      </c>
      <c r="AM925">
        <f t="shared" si="1180"/>
        <v>1</v>
      </c>
    </row>
    <row r="926" spans="1:39" x14ac:dyDescent="0.2">
      <c r="A926">
        <f t="shared" si="1181"/>
        <v>922</v>
      </c>
      <c r="B926" t="str">
        <f t="shared" si="1192"/>
        <v>November</v>
      </c>
      <c r="C926">
        <f t="shared" si="1164"/>
        <v>2099</v>
      </c>
      <c r="D926">
        <f t="shared" si="1194"/>
        <v>209911</v>
      </c>
      <c r="E926">
        <f t="shared" ref="E926:F926" si="1208">E914+1</f>
        <v>118</v>
      </c>
      <c r="F926">
        <f t="shared" si="1208"/>
        <v>116</v>
      </c>
      <c r="G926" s="11">
        <f>G925*IF($B926="January",(1+IF(C926&gt;Personal!$L$18+1,Calculations!$B$14,Calculations!$B$13)),1)</f>
        <v>9283.1114310605608</v>
      </c>
      <c r="H926" s="11">
        <f>IF(AND(Career!$F$15="Yes",$E926=62,$E925=61),G926,H925*IF($B926="January",(1+IF(C926&gt;Personal!$L$18+1,Calculations!$C$14,Calculations!$C$13)),1))</f>
        <v>5361.1192506942716</v>
      </c>
      <c r="I926" s="11">
        <f>H926*(1-'Retiree Assumptions'!$F$8)</f>
        <v>4717.784940610959</v>
      </c>
      <c r="J926" s="11"/>
      <c r="K926">
        <f>IF(OR(AND(L927=0,L926&gt;0,S926=0,S925&gt;0),AND(L926=0,L925&gt;0,S926&gt;0,S925&gt;0),AND(L915=0,L914&gt;0,S914=0),AND(B926="February",C926&gt;=Personal!$G$28,C926&lt;=Personal!$G$28+5,L925&gt;0),AND(B926="February",MOD(C926-Personal!$G$28,5)=0,L925&gt;0)),K925+1,K925)</f>
        <v>10</v>
      </c>
      <c r="L926">
        <f>IF(AND(C926&gt;=Personal!$G$28,MAX(L$5:L925)&lt;$AO$8,OR(S925&gt;0,S926&gt;0)),L925+1,0)</f>
        <v>0</v>
      </c>
      <c r="M926" t="str">
        <f>IF(AND(C926&gt;=Personal!$G$28,MAX(L$5:L925)&lt;$AO$8,OR(S925&gt;0,S926&gt;0)),L925+1,"")</f>
        <v/>
      </c>
      <c r="N926">
        <f t="shared" si="1166"/>
        <v>2099</v>
      </c>
      <c r="O926">
        <f t="shared" si="1167"/>
        <v>116</v>
      </c>
      <c r="P926" s="11">
        <f t="shared" si="1168"/>
        <v>56613.419287331504</v>
      </c>
      <c r="Q926" s="11">
        <f>$AD926*I926/(Calculations!$C$18^(A926-1+Calculations!$B$1/30))</f>
        <v>0</v>
      </c>
      <c r="R926" s="11">
        <f>IF(Q926=0,0,SUM(Q926:Q$1071)*I926/Q926)</f>
        <v>0</v>
      </c>
      <c r="S926" s="11">
        <f>IF(S925&gt;0,MAX((S925+I926/2)*(Calculations!$C$18-1)+S925-I926,0),IF(AND(Personal!$G$28=Valuation!C926,Personal!$G$28&gt;Valuation!C925),Personal!$G$26,0))</f>
        <v>0</v>
      </c>
      <c r="T926">
        <f t="shared" si="1169"/>
        <v>2</v>
      </c>
      <c r="U926" s="11"/>
      <c r="V926" s="121">
        <f>VLOOKUP(E926,Rates2,5)*VLOOKUP(E926,Mort_Imp_Retirees,C926-'Mort Imp Cume'!$C$4+2)</f>
        <v>0.10184625677259096</v>
      </c>
      <c r="W926" s="15">
        <f t="shared" si="1170"/>
        <v>0.89815374322740904</v>
      </c>
      <c r="X926" s="121">
        <f>VLOOKUP(F926,Rates2,6)*VLOOKUP(F926,Mort_Imp_Survivors,C926-'Mort Imp Cume'!$C$4+2)</f>
        <v>5.6086368231755501E-2</v>
      </c>
      <c r="Y926" s="15">
        <f t="shared" si="1171"/>
        <v>0.9439136317682445</v>
      </c>
      <c r="Z926" s="121">
        <f>VLOOKUP(F926,Rates2,7)*VLOOKUP(F926,Mort_Imp_Survivors,C926-'Mort Imp Cume'!$C$4+2)</f>
        <v>1</v>
      </c>
      <c r="AA926" s="15">
        <f t="shared" si="1172"/>
        <v>0</v>
      </c>
      <c r="AB926" s="68">
        <f>PRODUCT(W$4:W925)</f>
        <v>1.3424523627714843E-10</v>
      </c>
      <c r="AC926" s="15">
        <f>PRODUCT(Y$4:Y925)</f>
        <v>2.1749062034362057E-5</v>
      </c>
      <c r="AD926" s="15">
        <f>PRODUCT(AA$4:AA925)</f>
        <v>0</v>
      </c>
      <c r="AE926" s="15">
        <f t="shared" si="1173"/>
        <v>2.919707971609293E-15</v>
      </c>
      <c r="AF926" s="15">
        <f t="shared" si="1174"/>
        <v>1.3424231656917684E-10</v>
      </c>
      <c r="AG926" s="15">
        <f t="shared" si="1175"/>
        <v>2.8068341084988811E-16</v>
      </c>
      <c r="AH926" s="15">
        <f t="shared" si="1176"/>
        <v>3.3108065297258362E-16</v>
      </c>
      <c r="AI926" s="15">
        <f t="shared" si="1177"/>
        <v>0.9999999998657545</v>
      </c>
      <c r="AJ926" s="15">
        <f t="shared" si="1178"/>
        <v>1.3672374804379602E-11</v>
      </c>
      <c r="AK926" s="15">
        <f t="shared" si="1179"/>
        <v>4.9483646939745435E-16</v>
      </c>
      <c r="AL926">
        <f>IF(AL925&gt;0,AL925+1,IF(AND(B926="January",C926&gt;=Personal!$G$28,F926&lt;=100,AL925=0),1,0))</f>
        <v>599</v>
      </c>
      <c r="AM926">
        <f t="shared" si="1180"/>
        <v>1</v>
      </c>
    </row>
    <row r="927" spans="1:39" x14ac:dyDescent="0.2">
      <c r="A927">
        <f t="shared" si="1181"/>
        <v>923</v>
      </c>
      <c r="B927" t="str">
        <f t="shared" si="1192"/>
        <v>December</v>
      </c>
      <c r="C927">
        <f t="shared" si="1164"/>
        <v>2099</v>
      </c>
      <c r="D927">
        <f t="shared" si="1194"/>
        <v>209912</v>
      </c>
      <c r="E927">
        <f t="shared" ref="E927:F927" si="1209">E915+1</f>
        <v>118</v>
      </c>
      <c r="F927">
        <f t="shared" si="1209"/>
        <v>116</v>
      </c>
      <c r="G927" s="11">
        <f>G926*IF($B927="January",(1+IF(C927&gt;Personal!$L$18+1,Calculations!$B$14,Calculations!$B$13)),1)</f>
        <v>9283.1114310605608</v>
      </c>
      <c r="H927" s="11">
        <f>IF(AND(Career!$F$15="Yes",$E927=62,$E926=61),G927,H926*IF($B927="January",(1+IF(C927&gt;Personal!$L$18+1,Calculations!$C$14,Calculations!$C$13)),1))</f>
        <v>5361.1192506942716</v>
      </c>
      <c r="I927" s="11">
        <f>H927*(1-'Retiree Assumptions'!$F$8)</f>
        <v>4717.784940610959</v>
      </c>
      <c r="J927" s="11"/>
      <c r="K927">
        <f>IF(OR(AND(L928=0,L927&gt;0,S927=0,S926&gt;0),AND(L927=0,L926&gt;0,S927&gt;0,S926&gt;0),AND(L916=0,L915&gt;0,S915=0),AND(B927="February",C927&gt;=Personal!$G$28,C927&lt;=Personal!$G$28+5,L926&gt;0),AND(B927="February",MOD(C927-Personal!$G$28,5)=0,L926&gt;0)),K926+1,K926)</f>
        <v>10</v>
      </c>
      <c r="L927">
        <f>IF(AND(C927&gt;=Personal!$G$28,MAX(L$5:L926)&lt;$AO$8,OR(S926&gt;0,S927&gt;0)),L926+1,0)</f>
        <v>0</v>
      </c>
      <c r="M927" t="str">
        <f>IF(AND(C927&gt;=Personal!$G$28,MAX(L$5:L926)&lt;$AO$8,OR(S926&gt;0,S927&gt;0)),L926+1,"")</f>
        <v/>
      </c>
      <c r="N927">
        <f t="shared" si="1166"/>
        <v>2099</v>
      </c>
      <c r="O927">
        <f t="shared" si="1167"/>
        <v>116</v>
      </c>
      <c r="P927" s="11">
        <f t="shared" si="1168"/>
        <v>56613.419287331504</v>
      </c>
      <c r="Q927" s="11">
        <f>$AD927*I927/(Calculations!$C$18^(A927-1+Calculations!$B$1/30))</f>
        <v>0</v>
      </c>
      <c r="R927" s="11">
        <f>IF(Q927=0,0,SUM(Q927:Q$1071)*I927/Q927)</f>
        <v>0</v>
      </c>
      <c r="S927" s="11">
        <f>IF(S926&gt;0,MAX((S926+I927/2)*(Calculations!$C$18-1)+S926-I927,0),IF(AND(Personal!$G$28=Valuation!C927,Personal!$G$28&gt;Valuation!C926),Personal!$G$26,0))</f>
        <v>0</v>
      </c>
      <c r="T927">
        <f t="shared" si="1169"/>
        <v>2</v>
      </c>
      <c r="U927" s="11"/>
      <c r="V927" s="121">
        <f>VLOOKUP(E927,Rates2,5)*VLOOKUP(E927,Mort_Imp_Retirees,C927-'Mort Imp Cume'!$C$4+2)</f>
        <v>0.10184625677259096</v>
      </c>
      <c r="W927" s="15">
        <f t="shared" si="1170"/>
        <v>0.89815374322740904</v>
      </c>
      <c r="X927" s="121">
        <f>VLOOKUP(F927,Rates2,6)*VLOOKUP(F927,Mort_Imp_Survivors,C927-'Mort Imp Cume'!$C$4+2)</f>
        <v>5.6086368231755501E-2</v>
      </c>
      <c r="Y927" s="15">
        <f t="shared" si="1171"/>
        <v>0.9439136317682445</v>
      </c>
      <c r="Z927" s="121">
        <f>VLOOKUP(F927,Rates2,7)*VLOOKUP(F927,Mort_Imp_Survivors,C927-'Mort Imp Cume'!$C$4+2)</f>
        <v>1</v>
      </c>
      <c r="AA927" s="15">
        <f t="shared" si="1172"/>
        <v>0</v>
      </c>
      <c r="AB927" s="68">
        <f>PRODUCT(W$4:W926)</f>
        <v>1.2057286147276882E-10</v>
      </c>
      <c r="AC927" s="15">
        <f>PRODUCT(Y$4:Y926)</f>
        <v>2.0529236132407535E-5</v>
      </c>
      <c r="AD927" s="15">
        <f>PRODUCT(AA$4:AA926)</f>
        <v>0</v>
      </c>
      <c r="AE927" s="15">
        <f t="shared" si="1173"/>
        <v>2.4752687443345338E-15</v>
      </c>
      <c r="AF927" s="15">
        <f t="shared" si="1174"/>
        <v>1.2057038620402449E-10</v>
      </c>
      <c r="AG927" s="15">
        <f t="shared" si="1175"/>
        <v>2.3795765901443663E-16</v>
      </c>
      <c r="AH927" s="15">
        <f t="shared" si="1176"/>
        <v>2.8068341084988811E-16</v>
      </c>
      <c r="AI927" s="15">
        <f t="shared" si="1177"/>
        <v>0.99999999987942689</v>
      </c>
      <c r="AJ927" s="15">
        <f t="shared" si="1178"/>
        <v>1.2279894609361653E-11</v>
      </c>
      <c r="AK927" s="15">
        <f t="shared" si="1179"/>
        <v>4.195122451171898E-16</v>
      </c>
      <c r="AL927">
        <f>IF(AL926&gt;0,AL926+1,IF(AND(B927="January",C927&gt;=Personal!$G$28,F927&lt;=100,AL926=0),1,0))</f>
        <v>600</v>
      </c>
      <c r="AM927">
        <f t="shared" si="1180"/>
        <v>1</v>
      </c>
    </row>
    <row r="928" spans="1:39" x14ac:dyDescent="0.2">
      <c r="A928">
        <f t="shared" si="1181"/>
        <v>924</v>
      </c>
      <c r="B928" t="str">
        <f t="shared" si="1192"/>
        <v>January</v>
      </c>
      <c r="C928">
        <f t="shared" si="1164"/>
        <v>2100</v>
      </c>
      <c r="D928">
        <f t="shared" si="1194"/>
        <v>210001</v>
      </c>
      <c r="E928">
        <f t="shared" ref="E928:F928" si="1210">E916+1</f>
        <v>119</v>
      </c>
      <c r="F928">
        <f t="shared" si="1210"/>
        <v>117</v>
      </c>
      <c r="G928" s="11">
        <f>G927*IF($B928="January",(1+IF(C928&gt;Personal!$L$18+1,Calculations!$B$14,Calculations!$B$13)),1)</f>
        <v>9515.1892168370741</v>
      </c>
      <c r="H928" s="11">
        <f>IF(AND(Career!$F$15="Yes",$E928=62,$E927=61),G928,H927*IF($B928="January",(1+IF(C928&gt;Personal!$L$18+1,Calculations!$C$14,Calculations!$C$13)),1))</f>
        <v>5441.5360394546851</v>
      </c>
      <c r="I928" s="11">
        <f>H928*(1-'Retiree Assumptions'!$F$8)</f>
        <v>4788.5517147201226</v>
      </c>
      <c r="J928" s="11"/>
      <c r="K928">
        <f>IF(OR(AND(L929=0,L928&gt;0,S928=0,S927&gt;0),AND(L928=0,L927&gt;0,S928&gt;0,S927&gt;0),AND(L917=0,L916&gt;0,S916=0),AND(B928="February",C928&gt;=Personal!$G$28,C928&lt;=Personal!$G$28+5,L927&gt;0),AND(B928="February",MOD(C928-Personal!$G$28,5)=0,L927&gt;0)),K927+1,K927)</f>
        <v>10</v>
      </c>
      <c r="L928">
        <f>IF(AND(C928&gt;=Personal!$G$28,MAX(L$5:L927)&lt;$AO$8,OR(S927&gt;0,S928&gt;0)),L927+1,0)</f>
        <v>0</v>
      </c>
      <c r="M928" t="str">
        <f>IF(AND(C928&gt;=Personal!$G$28,MAX(L$5:L927)&lt;$AO$8,OR(S927&gt;0,S928&gt;0)),L927+1,"")</f>
        <v/>
      </c>
      <c r="N928">
        <f t="shared" si="1166"/>
        <v>2100</v>
      </c>
      <c r="O928">
        <f t="shared" si="1167"/>
        <v>117</v>
      </c>
      <c r="P928" s="11">
        <f t="shared" si="1168"/>
        <v>57462.620576641471</v>
      </c>
      <c r="Q928" s="11">
        <f>$AD928*I928/(Calculations!$C$18^(A928-1+Calculations!$B$1/30))</f>
        <v>0</v>
      </c>
      <c r="R928" s="11">
        <f>IF(Q928=0,0,SUM(Q928:Q$1071)*I928/Q928)</f>
        <v>0</v>
      </c>
      <c r="S928" s="11">
        <f>IF(S927&gt;0,MAX((S927+I928/2)*(Calculations!$C$18-1)+S927-I928,0),IF(AND(Personal!$G$28=Valuation!C928,Personal!$G$28&gt;Valuation!C927),Personal!$G$26,0))</f>
        <v>0</v>
      </c>
      <c r="T928">
        <f t="shared" si="1169"/>
        <v>2</v>
      </c>
      <c r="U928" s="11"/>
      <c r="V928" s="121">
        <f>VLOOKUP(E928,Rates2,5)*VLOOKUP(E928,Mort_Imp_Retirees,C928-'Mort Imp Cume'!$C$4+2)</f>
        <v>0.10184625677259096</v>
      </c>
      <c r="W928" s="15">
        <f t="shared" si="1170"/>
        <v>0.89815374322740904</v>
      </c>
      <c r="X928" s="121">
        <f>VLOOKUP(F928,Rates2,6)*VLOOKUP(F928,Mort_Imp_Survivors,C928-'Mort Imp Cume'!$C$4+2)</f>
        <v>5.610209370443564E-2</v>
      </c>
      <c r="Y928" s="15">
        <f t="shared" si="1171"/>
        <v>0.94389790629556436</v>
      </c>
      <c r="Z928" s="121">
        <f>VLOOKUP(F928,Rates2,7)*VLOOKUP(F928,Mort_Imp_Survivors,C928-'Mort Imp Cume'!$C$4+2)</f>
        <v>1</v>
      </c>
      <c r="AA928" s="15">
        <f t="shared" si="1172"/>
        <v>0</v>
      </c>
      <c r="AB928" s="68">
        <f>PRODUCT(W$4:W927)</f>
        <v>1.0829296686340717E-10</v>
      </c>
      <c r="AC928" s="15">
        <f>PRODUCT(Y$4:Y927)</f>
        <v>1.9377825835168666E-5</v>
      </c>
      <c r="AD928" s="15">
        <f>PRODUCT(AA$4:AA927)</f>
        <v>0</v>
      </c>
      <c r="AE928" s="15">
        <f t="shared" si="1173"/>
        <v>2.0984822510527957E-15</v>
      </c>
      <c r="AF928" s="15">
        <f t="shared" si="1174"/>
        <v>1.0829086838115612E-10</v>
      </c>
      <c r="AG928" s="15">
        <f t="shared" si="1175"/>
        <v>2.017322789636409E-16</v>
      </c>
      <c r="AH928" s="15">
        <f t="shared" si="1176"/>
        <v>2.3795765901443663E-16</v>
      </c>
      <c r="AI928" s="15">
        <f t="shared" si="1177"/>
        <v>0.99999999989170685</v>
      </c>
      <c r="AJ928" s="15">
        <f t="shared" si="1178"/>
        <v>1.1029233309836252E-11</v>
      </c>
      <c r="AK928" s="15">
        <f t="shared" si="1179"/>
        <v>3.5568690690009562E-16</v>
      </c>
      <c r="AL928">
        <f>IF(AL927&gt;0,AL927+1,IF(AND(B928="January",C928&gt;=Personal!$G$28,F928&lt;=100,AL927=0),1,0))</f>
        <v>601</v>
      </c>
      <c r="AM928">
        <f t="shared" si="1180"/>
        <v>1</v>
      </c>
    </row>
    <row r="929" spans="1:39" x14ac:dyDescent="0.2">
      <c r="A929">
        <f t="shared" si="1181"/>
        <v>925</v>
      </c>
      <c r="B929" t="str">
        <f t="shared" si="1192"/>
        <v>February</v>
      </c>
      <c r="C929">
        <f t="shared" si="1164"/>
        <v>2100</v>
      </c>
      <c r="D929">
        <f t="shared" si="1194"/>
        <v>210002</v>
      </c>
      <c r="E929">
        <f t="shared" ref="E929:F929" si="1211">E917+1</f>
        <v>119</v>
      </c>
      <c r="F929">
        <f t="shared" si="1211"/>
        <v>117</v>
      </c>
      <c r="G929" s="11">
        <f>G928*IF($B929="January",(1+IF(C929&gt;Personal!$L$18+1,Calculations!$B$14,Calculations!$B$13)),1)</f>
        <v>9515.1892168370741</v>
      </c>
      <c r="H929" s="11">
        <f>IF(AND(Career!$F$15="Yes",$E929=62,$E928=61),G929,H928*IF($B929="January",(1+IF(C929&gt;Personal!$L$18+1,Calculations!$C$14,Calculations!$C$13)),1))</f>
        <v>5441.5360394546851</v>
      </c>
      <c r="I929" s="11">
        <f>H929*(1-'Retiree Assumptions'!$F$8)</f>
        <v>4788.5517147201226</v>
      </c>
      <c r="J929" s="11"/>
      <c r="K929">
        <f>IF(OR(AND(L930=0,L929&gt;0,S929=0,S928&gt;0),AND(L929=0,L928&gt;0,S929&gt;0,S928&gt;0),AND(L918=0,L917&gt;0,S917=0),AND(B929="February",C929&gt;=Personal!$G$28,C929&lt;=Personal!$G$28+5,L928&gt;0),AND(B929="February",MOD(C929-Personal!$G$28,5)=0,L928&gt;0)),K928+1,K928)</f>
        <v>10</v>
      </c>
      <c r="L929">
        <f>IF(AND(C929&gt;=Personal!$G$28,MAX(L$5:L928)&lt;$AO$8,OR(S928&gt;0,S929&gt;0)),L928+1,0)</f>
        <v>0</v>
      </c>
      <c r="M929" t="str">
        <f>IF(AND(C929&gt;=Personal!$G$28,MAX(L$5:L928)&lt;$AO$8,OR(S928&gt;0,S929&gt;0)),L928+1,"")</f>
        <v/>
      </c>
      <c r="N929">
        <f t="shared" si="1166"/>
        <v>2100</v>
      </c>
      <c r="O929">
        <f t="shared" si="1167"/>
        <v>117</v>
      </c>
      <c r="P929" s="11">
        <f t="shared" si="1168"/>
        <v>57462.620576641471</v>
      </c>
      <c r="Q929" s="11">
        <f>$AD929*I929/(Calculations!$C$18^(A929-1+Calculations!$B$1/30))</f>
        <v>0</v>
      </c>
      <c r="R929" s="11">
        <f>IF(Q929=0,0,SUM(Q929:Q$1071)*I929/Q929)</f>
        <v>0</v>
      </c>
      <c r="S929" s="11">
        <f>IF(S928&gt;0,MAX((S928+I929/2)*(Calculations!$C$18-1)+S928-I929,0),IF(AND(Personal!$G$28=Valuation!C929,Personal!$G$28&gt;Valuation!C928),Personal!$G$26,0))</f>
        <v>0</v>
      </c>
      <c r="T929">
        <f t="shared" si="1169"/>
        <v>2</v>
      </c>
      <c r="U929" s="11"/>
      <c r="V929" s="121">
        <f>VLOOKUP(E929,Rates2,5)*VLOOKUP(E929,Mort_Imp_Retirees,C929-'Mort Imp Cume'!$C$4+2)</f>
        <v>0.10184625677259096</v>
      </c>
      <c r="W929" s="15">
        <f t="shared" si="1170"/>
        <v>0.89815374322740904</v>
      </c>
      <c r="X929" s="121">
        <f>VLOOKUP(F929,Rates2,6)*VLOOKUP(F929,Mort_Imp_Survivors,C929-'Mort Imp Cume'!$C$4+2)</f>
        <v>5.610209370443564E-2</v>
      </c>
      <c r="Y929" s="15">
        <f t="shared" si="1171"/>
        <v>0.94389790629556436</v>
      </c>
      <c r="Z929" s="121">
        <f>VLOOKUP(F929,Rates2,7)*VLOOKUP(F929,Mort_Imp_Survivors,C929-'Mort Imp Cume'!$C$4+2)</f>
        <v>1</v>
      </c>
      <c r="AA929" s="15">
        <f t="shared" si="1172"/>
        <v>0</v>
      </c>
      <c r="AB929" s="68">
        <f>PRODUCT(W$4:W928)</f>
        <v>9.7263733553570913E-11</v>
      </c>
      <c r="AC929" s="15">
        <f>PRODUCT(Y$4:Y928)</f>
        <v>1.8290689234375799E-5</v>
      </c>
      <c r="AD929" s="15">
        <f>PRODUCT(AA$4:AA928)</f>
        <v>0</v>
      </c>
      <c r="AE929" s="15">
        <f t="shared" si="1173"/>
        <v>1.7790207242034956E-15</v>
      </c>
      <c r="AF929" s="15">
        <f t="shared" si="1174"/>
        <v>9.7261954532846705E-11</v>
      </c>
      <c r="AG929" s="15">
        <f t="shared" si="1175"/>
        <v>1.7102165378671518E-16</v>
      </c>
      <c r="AH929" s="15">
        <f t="shared" si="1176"/>
        <v>2.017322789636409E-16</v>
      </c>
      <c r="AI929" s="15">
        <f t="shared" si="1177"/>
        <v>0.99999999990273603</v>
      </c>
      <c r="AJ929" s="15">
        <f t="shared" si="1178"/>
        <v>9.9059471821578541E-12</v>
      </c>
      <c r="AK929" s="15">
        <f t="shared" si="1179"/>
        <v>3.0153906633503835E-16</v>
      </c>
      <c r="AL929">
        <f>IF(AL928&gt;0,AL928+1,IF(AND(B929="January",C929&gt;=Personal!$G$28,F929&lt;=100,AL928=0),1,0))</f>
        <v>602</v>
      </c>
      <c r="AM929">
        <f t="shared" si="1180"/>
        <v>1</v>
      </c>
    </row>
    <row r="930" spans="1:39" x14ac:dyDescent="0.2">
      <c r="A930">
        <f t="shared" si="1181"/>
        <v>926</v>
      </c>
      <c r="B930" t="str">
        <f t="shared" si="1192"/>
        <v>March</v>
      </c>
      <c r="C930">
        <f t="shared" si="1164"/>
        <v>2100</v>
      </c>
      <c r="D930">
        <f t="shared" si="1194"/>
        <v>210003</v>
      </c>
      <c r="E930">
        <f t="shared" ref="E930:F930" si="1212">E918+1</f>
        <v>119</v>
      </c>
      <c r="F930">
        <f t="shared" si="1212"/>
        <v>117</v>
      </c>
      <c r="G930" s="11">
        <f>G929*IF($B930="January",(1+IF(C930&gt;Personal!$L$18+1,Calculations!$B$14,Calculations!$B$13)),1)</f>
        <v>9515.1892168370741</v>
      </c>
      <c r="H930" s="11">
        <f>IF(AND(Career!$F$15="Yes",$E930=62,$E929=61),G930,H929*IF($B930="January",(1+IF(C930&gt;Personal!$L$18+1,Calculations!$C$14,Calculations!$C$13)),1))</f>
        <v>5441.5360394546851</v>
      </c>
      <c r="I930" s="11">
        <f>H930*(1-'Retiree Assumptions'!$F$8)</f>
        <v>4788.5517147201226</v>
      </c>
      <c r="J930" s="11"/>
      <c r="K930">
        <f>IF(OR(AND(L931=0,L930&gt;0,S930=0,S929&gt;0),AND(L930=0,L929&gt;0,S930&gt;0,S929&gt;0),AND(L919=0,L918&gt;0,S918=0),AND(B930="February",C930&gt;=Personal!$G$28,C930&lt;=Personal!$G$28+5,L929&gt;0),AND(B930="February",MOD(C930-Personal!$G$28,5)=0,L929&gt;0)),K929+1,K929)</f>
        <v>10</v>
      </c>
      <c r="L930">
        <f>IF(AND(C930&gt;=Personal!$G$28,MAX(L$5:L929)&lt;$AO$8,OR(S929&gt;0,S930&gt;0)),L929+1,0)</f>
        <v>0</v>
      </c>
      <c r="M930" t="str">
        <f>IF(AND(C930&gt;=Personal!$G$28,MAX(L$5:L929)&lt;$AO$8,OR(S929&gt;0,S930&gt;0)),L929+1,"")</f>
        <v/>
      </c>
      <c r="N930">
        <f t="shared" si="1166"/>
        <v>2100</v>
      </c>
      <c r="O930">
        <f t="shared" si="1167"/>
        <v>117</v>
      </c>
      <c r="P930" s="11">
        <f t="shared" si="1168"/>
        <v>57462.620576641471</v>
      </c>
      <c r="Q930" s="11">
        <f>$AD930*I930/(Calculations!$C$18^(A930-1+Calculations!$B$1/30))</f>
        <v>0</v>
      </c>
      <c r="R930" s="11">
        <f>IF(Q930=0,0,SUM(Q930:Q$1071)*I930/Q930)</f>
        <v>0</v>
      </c>
      <c r="S930" s="11">
        <f>IF(S929&gt;0,MAX((S929+I930/2)*(Calculations!$C$18-1)+S929-I930,0),IF(AND(Personal!$G$28=Valuation!C930,Personal!$G$28&gt;Valuation!C929),Personal!$G$26,0))</f>
        <v>0</v>
      </c>
      <c r="T930">
        <f t="shared" si="1169"/>
        <v>2</v>
      </c>
      <c r="U930" s="11"/>
      <c r="V930" s="121">
        <f>VLOOKUP(E930,Rates2,5)*VLOOKUP(E930,Mort_Imp_Retirees,C930-'Mort Imp Cume'!$C$4+2)</f>
        <v>0.10184625677259096</v>
      </c>
      <c r="W930" s="15">
        <f t="shared" si="1170"/>
        <v>0.89815374322740904</v>
      </c>
      <c r="X930" s="121">
        <f>VLOOKUP(F930,Rates2,6)*VLOOKUP(F930,Mort_Imp_Survivors,C930-'Mort Imp Cume'!$C$4+2)</f>
        <v>5.610209370443564E-2</v>
      </c>
      <c r="Y930" s="15">
        <f t="shared" si="1171"/>
        <v>0.94389790629556436</v>
      </c>
      <c r="Z930" s="121">
        <f>VLOOKUP(F930,Rates2,7)*VLOOKUP(F930,Mort_Imp_Survivors,C930-'Mort Imp Cume'!$C$4+2)</f>
        <v>1</v>
      </c>
      <c r="AA930" s="15">
        <f t="shared" si="1172"/>
        <v>0</v>
      </c>
      <c r="AB930" s="68">
        <f>PRODUCT(W$4:W929)</f>
        <v>8.7357786371413062E-11</v>
      </c>
      <c r="AC930" s="15">
        <f>PRODUCT(Y$4:Y929)</f>
        <v>1.7264543273030135E-5</v>
      </c>
      <c r="AD930" s="15">
        <f>PRODUCT(AA$4:AA929)</f>
        <v>0</v>
      </c>
      <c r="AE930" s="15">
        <f t="shared" si="1173"/>
        <v>1.5081922830453831E-15</v>
      </c>
      <c r="AF930" s="15">
        <f t="shared" si="1174"/>
        <v>8.7356278179130026E-11</v>
      </c>
      <c r="AG930" s="15">
        <f t="shared" si="1175"/>
        <v>1.4498624718959655E-16</v>
      </c>
      <c r="AH930" s="15">
        <f t="shared" si="1176"/>
        <v>1.7102165378671518E-16</v>
      </c>
      <c r="AI930" s="15">
        <f t="shared" si="1177"/>
        <v>0.99999999991264199</v>
      </c>
      <c r="AJ930" s="15">
        <f t="shared" si="1178"/>
        <v>8.897063541868082E-12</v>
      </c>
      <c r="AK930" s="15">
        <f t="shared" si="1179"/>
        <v>2.55634398574434E-16</v>
      </c>
      <c r="AL930">
        <f>IF(AL929&gt;0,AL929+1,IF(AND(B930="January",C930&gt;=Personal!$G$28,F930&lt;=100,AL929=0),1,0))</f>
        <v>603</v>
      </c>
      <c r="AM930">
        <f t="shared" si="1180"/>
        <v>1</v>
      </c>
    </row>
    <row r="931" spans="1:39" x14ac:dyDescent="0.2">
      <c r="A931">
        <f t="shared" si="1181"/>
        <v>927</v>
      </c>
      <c r="B931" t="str">
        <f t="shared" si="1192"/>
        <v>April</v>
      </c>
      <c r="C931">
        <f t="shared" si="1164"/>
        <v>2100</v>
      </c>
      <c r="D931">
        <f t="shared" si="1194"/>
        <v>210004</v>
      </c>
      <c r="E931">
        <f t="shared" ref="E931:F931" si="1213">E919+1</f>
        <v>119</v>
      </c>
      <c r="F931">
        <f t="shared" si="1213"/>
        <v>117</v>
      </c>
      <c r="G931" s="11">
        <f>G930*IF($B931="January",(1+IF(C931&gt;Personal!$L$18+1,Calculations!$B$14,Calculations!$B$13)),1)</f>
        <v>9515.1892168370741</v>
      </c>
      <c r="H931" s="11">
        <f>IF(AND(Career!$F$15="Yes",$E931=62,$E930=61),G931,H930*IF($B931="January",(1+IF(C931&gt;Personal!$L$18+1,Calculations!$C$14,Calculations!$C$13)),1))</f>
        <v>5441.5360394546851</v>
      </c>
      <c r="I931" s="11">
        <f>H931*(1-'Retiree Assumptions'!$F$8)</f>
        <v>4788.5517147201226</v>
      </c>
      <c r="J931" s="11"/>
      <c r="K931">
        <f>IF(OR(AND(L932=0,L931&gt;0,S931=0,S930&gt;0),AND(L931=0,L930&gt;0,S931&gt;0,S930&gt;0),AND(L920=0,L919&gt;0,S919=0),AND(B931="February",C931&gt;=Personal!$G$28,C931&lt;=Personal!$G$28+5,L930&gt;0),AND(B931="February",MOD(C931-Personal!$G$28,5)=0,L930&gt;0)),K930+1,K930)</f>
        <v>10</v>
      </c>
      <c r="L931">
        <f>IF(AND(C931&gt;=Personal!$G$28,MAX(L$5:L930)&lt;$AO$8,OR(S930&gt;0,S931&gt;0)),L930+1,0)</f>
        <v>0</v>
      </c>
      <c r="M931" t="str">
        <f>IF(AND(C931&gt;=Personal!$G$28,MAX(L$5:L930)&lt;$AO$8,OR(S930&gt;0,S931&gt;0)),L930+1,"")</f>
        <v/>
      </c>
      <c r="N931">
        <f t="shared" si="1166"/>
        <v>2100</v>
      </c>
      <c r="O931">
        <f t="shared" si="1167"/>
        <v>117</v>
      </c>
      <c r="P931" s="11">
        <f t="shared" si="1168"/>
        <v>57462.620576641471</v>
      </c>
      <c r="Q931" s="11">
        <f>$AD931*I931/(Calculations!$C$18^(A931-1+Calculations!$B$1/30))</f>
        <v>0</v>
      </c>
      <c r="R931" s="11">
        <f>IF(Q931=0,0,SUM(Q931:Q$1071)*I931/Q931)</f>
        <v>0</v>
      </c>
      <c r="S931" s="11">
        <f>IF(S930&gt;0,MAX((S930+I931/2)*(Calculations!$C$18-1)+S930-I931,0),IF(AND(Personal!$G$28=Valuation!C931,Personal!$G$28&gt;Valuation!C930),Personal!$G$26,0))</f>
        <v>0</v>
      </c>
      <c r="T931">
        <f t="shared" si="1169"/>
        <v>2</v>
      </c>
      <c r="U931" s="11"/>
      <c r="V931" s="121">
        <f>VLOOKUP(E931,Rates2,5)*VLOOKUP(E931,Mort_Imp_Retirees,C931-'Mort Imp Cume'!$C$4+2)</f>
        <v>0.10184625677259096</v>
      </c>
      <c r="W931" s="15">
        <f t="shared" si="1170"/>
        <v>0.89815374322740904</v>
      </c>
      <c r="X931" s="121">
        <f>VLOOKUP(F931,Rates2,6)*VLOOKUP(F931,Mort_Imp_Survivors,C931-'Mort Imp Cume'!$C$4+2)</f>
        <v>5.610209370443564E-2</v>
      </c>
      <c r="Y931" s="15">
        <f t="shared" si="1171"/>
        <v>0.94389790629556436</v>
      </c>
      <c r="Z931" s="121">
        <f>VLOOKUP(F931,Rates2,7)*VLOOKUP(F931,Mort_Imp_Survivors,C931-'Mort Imp Cume'!$C$4+2)</f>
        <v>1</v>
      </c>
      <c r="AA931" s="15">
        <f t="shared" si="1172"/>
        <v>0</v>
      </c>
      <c r="AB931" s="68">
        <f>PRODUCT(W$4:W930)</f>
        <v>7.8460722829544976E-11</v>
      </c>
      <c r="AC931" s="15">
        <f>PRODUCT(Y$4:Y930)</f>
        <v>1.6295966248562315E-5</v>
      </c>
      <c r="AD931" s="15">
        <f>PRODUCT(AA$4:AA930)</f>
        <v>0</v>
      </c>
      <c r="AE931" s="15">
        <f t="shared" si="1173"/>
        <v>1.2785932910680675E-15</v>
      </c>
      <c r="AF931" s="15">
        <f t="shared" si="1174"/>
        <v>7.8459444236253907E-11</v>
      </c>
      <c r="AG931" s="15">
        <f t="shared" si="1175"/>
        <v>1.2291432931842972E-16</v>
      </c>
      <c r="AH931" s="15">
        <f t="shared" si="1176"/>
        <v>1.4498624718959655E-16</v>
      </c>
      <c r="AI931" s="15">
        <f t="shared" si="1177"/>
        <v>0.9999999999215391</v>
      </c>
      <c r="AJ931" s="15">
        <f t="shared" si="1178"/>
        <v>7.9909309238609269E-12</v>
      </c>
      <c r="AK931" s="15">
        <f t="shared" si="1179"/>
        <v>2.1671800781496003E-16</v>
      </c>
      <c r="AL931">
        <f>IF(AL930&gt;0,AL930+1,IF(AND(B931="January",C931&gt;=Personal!$G$28,F931&lt;=100,AL930=0),1,0))</f>
        <v>604</v>
      </c>
      <c r="AM931">
        <f t="shared" si="1180"/>
        <v>1</v>
      </c>
    </row>
    <row r="932" spans="1:39" x14ac:dyDescent="0.2">
      <c r="A932">
        <f t="shared" si="1181"/>
        <v>928</v>
      </c>
      <c r="B932" t="str">
        <f t="shared" si="1192"/>
        <v>May</v>
      </c>
      <c r="C932">
        <f t="shared" si="1164"/>
        <v>2100</v>
      </c>
      <c r="D932">
        <f t="shared" si="1194"/>
        <v>210005</v>
      </c>
      <c r="E932">
        <f t="shared" ref="E932:F932" si="1214">E920+1</f>
        <v>119</v>
      </c>
      <c r="F932">
        <f t="shared" si="1214"/>
        <v>117</v>
      </c>
      <c r="G932" s="11">
        <f>G931*IF($B932="January",(1+IF(C932&gt;Personal!$L$18+1,Calculations!$B$14,Calculations!$B$13)),1)</f>
        <v>9515.1892168370741</v>
      </c>
      <c r="H932" s="11">
        <f>IF(AND(Career!$F$15="Yes",$E932=62,$E931=61),G932,H931*IF($B932="January",(1+IF(C932&gt;Personal!$L$18+1,Calculations!$C$14,Calculations!$C$13)),1))</f>
        <v>5441.5360394546851</v>
      </c>
      <c r="I932" s="11">
        <f>H932*(1-'Retiree Assumptions'!$F$8)</f>
        <v>4788.5517147201226</v>
      </c>
      <c r="J932" s="11"/>
      <c r="K932">
        <f>IF(OR(AND(L933=0,L932&gt;0,S932=0,S931&gt;0),AND(L932=0,L931&gt;0,S932&gt;0,S931&gt;0),AND(L921=0,L920&gt;0,S920=0),AND(B932="February",C932&gt;=Personal!$G$28,C932&lt;=Personal!$G$28+5,L931&gt;0),AND(B932="February",MOD(C932-Personal!$G$28,5)=0,L931&gt;0)),K931+1,K931)</f>
        <v>10</v>
      </c>
      <c r="L932">
        <f>IF(AND(C932&gt;=Personal!$G$28,MAX(L$5:L931)&lt;$AO$8,OR(S931&gt;0,S932&gt;0)),L931+1,0)</f>
        <v>0</v>
      </c>
      <c r="M932" t="str">
        <f>IF(AND(C932&gt;=Personal!$G$28,MAX(L$5:L931)&lt;$AO$8,OR(S931&gt;0,S932&gt;0)),L931+1,"")</f>
        <v/>
      </c>
      <c r="N932">
        <f t="shared" si="1166"/>
        <v>2100</v>
      </c>
      <c r="O932">
        <f t="shared" si="1167"/>
        <v>117</v>
      </c>
      <c r="P932" s="11">
        <f t="shared" si="1168"/>
        <v>57462.620576641471</v>
      </c>
      <c r="Q932" s="11">
        <f>$AD932*I932/(Calculations!$C$18^(A932-1+Calculations!$B$1/30))</f>
        <v>0</v>
      </c>
      <c r="R932" s="11">
        <f>IF(Q932=0,0,SUM(Q932:Q$1071)*I932/Q932)</f>
        <v>0</v>
      </c>
      <c r="S932" s="11">
        <f>IF(S931&gt;0,MAX((S931+I932/2)*(Calculations!$C$18-1)+S931-I932,0),IF(AND(Personal!$G$28=Valuation!C932,Personal!$G$28&gt;Valuation!C931),Personal!$G$26,0))</f>
        <v>0</v>
      </c>
      <c r="T932">
        <f t="shared" si="1169"/>
        <v>2</v>
      </c>
      <c r="U932" s="11"/>
      <c r="V932" s="121">
        <f>VLOOKUP(E932,Rates2,5)*VLOOKUP(E932,Mort_Imp_Retirees,C932-'Mort Imp Cume'!$C$4+2)</f>
        <v>0.10184625677259096</v>
      </c>
      <c r="W932" s="15">
        <f t="shared" si="1170"/>
        <v>0.89815374322740904</v>
      </c>
      <c r="X932" s="121">
        <f>VLOOKUP(F932,Rates2,6)*VLOOKUP(F932,Mort_Imp_Survivors,C932-'Mort Imp Cume'!$C$4+2)</f>
        <v>5.610209370443564E-2</v>
      </c>
      <c r="Y932" s="15">
        <f t="shared" si="1171"/>
        <v>0.94389790629556436</v>
      </c>
      <c r="Z932" s="121">
        <f>VLOOKUP(F932,Rates2,7)*VLOOKUP(F932,Mort_Imp_Survivors,C932-'Mort Imp Cume'!$C$4+2)</f>
        <v>1</v>
      </c>
      <c r="AA932" s="15">
        <f t="shared" si="1172"/>
        <v>0</v>
      </c>
      <c r="AB932" s="68">
        <f>PRODUCT(W$4:W931)</f>
        <v>7.0469791905684052E-11</v>
      </c>
      <c r="AC932" s="15">
        <f>PRODUCT(Y$4:Y931)</f>
        <v>1.5381728423081152E-5</v>
      </c>
      <c r="AD932" s="15">
        <f>PRODUCT(AA$4:AA931)</f>
        <v>0</v>
      </c>
      <c r="AE932" s="15">
        <f t="shared" si="1173"/>
        <v>1.0839472011242744E-15</v>
      </c>
      <c r="AF932" s="15">
        <f t="shared" si="1174"/>
        <v>7.0468707958482933E-11</v>
      </c>
      <c r="AG932" s="15">
        <f t="shared" si="1175"/>
        <v>1.0420252020209173E-16</v>
      </c>
      <c r="AH932" s="15">
        <f t="shared" si="1176"/>
        <v>1.2291432931842972E-16</v>
      </c>
      <c r="AI932" s="15">
        <f t="shared" si="1177"/>
        <v>0.99999999992953004</v>
      </c>
      <c r="AJ932" s="15">
        <f t="shared" si="1178"/>
        <v>7.1770845211373502E-12</v>
      </c>
      <c r="AK932" s="15">
        <f t="shared" si="1179"/>
        <v>1.8372603676656451E-16</v>
      </c>
      <c r="AL932">
        <f>IF(AL931&gt;0,AL931+1,IF(AND(B932="January",C932&gt;=Personal!$G$28,F932&lt;=100,AL931=0),1,0))</f>
        <v>605</v>
      </c>
      <c r="AM932">
        <f t="shared" si="1180"/>
        <v>1</v>
      </c>
    </row>
    <row r="933" spans="1:39" x14ac:dyDescent="0.2">
      <c r="A933">
        <f t="shared" si="1181"/>
        <v>929</v>
      </c>
      <c r="B933" t="str">
        <f t="shared" si="1192"/>
        <v>June</v>
      </c>
      <c r="C933">
        <f t="shared" si="1164"/>
        <v>2100</v>
      </c>
      <c r="D933">
        <f t="shared" si="1194"/>
        <v>210006</v>
      </c>
      <c r="E933">
        <f t="shared" ref="E933:F933" si="1215">E921+1</f>
        <v>119</v>
      </c>
      <c r="F933">
        <f t="shared" si="1215"/>
        <v>117</v>
      </c>
      <c r="G933" s="11">
        <f>G932*IF($B933="January",(1+IF(C933&gt;Personal!$L$18+1,Calculations!$B$14,Calculations!$B$13)),1)</f>
        <v>9515.1892168370741</v>
      </c>
      <c r="H933" s="11">
        <f>IF(AND(Career!$F$15="Yes",$E933=62,$E932=61),G933,H932*IF($B933="January",(1+IF(C933&gt;Personal!$L$18+1,Calculations!$C$14,Calculations!$C$13)),1))</f>
        <v>5441.5360394546851</v>
      </c>
      <c r="I933" s="11">
        <f>H933*(1-'Retiree Assumptions'!$F$8)</f>
        <v>4788.5517147201226</v>
      </c>
      <c r="J933" s="11"/>
      <c r="K933">
        <f>IF(OR(AND(L934=0,L933&gt;0,S933=0,S932&gt;0),AND(L933=0,L932&gt;0,S933&gt;0,S932&gt;0),AND(L922=0,L921&gt;0,S921=0),AND(B933="February",C933&gt;=Personal!$G$28,C933&lt;=Personal!$G$28+5,L932&gt;0),AND(B933="February",MOD(C933-Personal!$G$28,5)=0,L932&gt;0)),K932+1,K932)</f>
        <v>10</v>
      </c>
      <c r="L933">
        <f>IF(AND(C933&gt;=Personal!$G$28,MAX(L$5:L932)&lt;$AO$8,OR(S932&gt;0,S933&gt;0)),L932+1,0)</f>
        <v>0</v>
      </c>
      <c r="M933" t="str">
        <f>IF(AND(C933&gt;=Personal!$G$28,MAX(L$5:L932)&lt;$AO$8,OR(S932&gt;0,S933&gt;0)),L932+1,"")</f>
        <v/>
      </c>
      <c r="N933">
        <f t="shared" si="1166"/>
        <v>2100</v>
      </c>
      <c r="O933">
        <f t="shared" si="1167"/>
        <v>117</v>
      </c>
      <c r="P933" s="11">
        <f t="shared" si="1168"/>
        <v>57462.620576641471</v>
      </c>
      <c r="Q933" s="11">
        <f>$AD933*I933/(Calculations!$C$18^(A933-1+Calculations!$B$1/30))</f>
        <v>0</v>
      </c>
      <c r="R933" s="11">
        <f>IF(Q933=0,0,SUM(Q933:Q$1071)*I933/Q933)</f>
        <v>0</v>
      </c>
      <c r="S933" s="11">
        <f>IF(S932&gt;0,MAX((S932+I933/2)*(Calculations!$C$18-1)+S932-I933,0),IF(AND(Personal!$G$28=Valuation!C933,Personal!$G$28&gt;Valuation!C932),Personal!$G$26,0))</f>
        <v>0</v>
      </c>
      <c r="T933">
        <f t="shared" si="1169"/>
        <v>2</v>
      </c>
      <c r="U933" s="11"/>
      <c r="V933" s="121">
        <f>VLOOKUP(E933,Rates2,5)*VLOOKUP(E933,Mort_Imp_Retirees,C933-'Mort Imp Cume'!$C$4+2)</f>
        <v>0.10184625677259096</v>
      </c>
      <c r="W933" s="15">
        <f t="shared" si="1170"/>
        <v>0.89815374322740904</v>
      </c>
      <c r="X933" s="121">
        <f>VLOOKUP(F933,Rates2,6)*VLOOKUP(F933,Mort_Imp_Survivors,C933-'Mort Imp Cume'!$C$4+2)</f>
        <v>5.610209370443564E-2</v>
      </c>
      <c r="Y933" s="15">
        <f t="shared" si="1171"/>
        <v>0.94389790629556436</v>
      </c>
      <c r="Z933" s="121">
        <f>VLOOKUP(F933,Rates2,7)*VLOOKUP(F933,Mort_Imp_Survivors,C933-'Mort Imp Cume'!$C$4+2)</f>
        <v>1</v>
      </c>
      <c r="AA933" s="15">
        <f t="shared" si="1172"/>
        <v>0</v>
      </c>
      <c r="AB933" s="68">
        <f>PRODUCT(W$4:W932)</f>
        <v>6.3292707384546703E-11</v>
      </c>
      <c r="AC933" s="15">
        <f>PRODUCT(Y$4:Y932)</f>
        <v>1.4518781253753272E-5</v>
      </c>
      <c r="AD933" s="15">
        <f>PRODUCT(AA$4:AA932)</f>
        <v>0</v>
      </c>
      <c r="AE933" s="15">
        <f t="shared" si="1173"/>
        <v>9.1893297347404796E-16</v>
      </c>
      <c r="AF933" s="15">
        <f t="shared" si="1174"/>
        <v>6.3291788451573232E-11</v>
      </c>
      <c r="AG933" s="15">
        <f t="shared" si="1175"/>
        <v>8.8339295155225356E-17</v>
      </c>
      <c r="AH933" s="15">
        <f t="shared" si="1176"/>
        <v>1.0420252020209173E-16</v>
      </c>
      <c r="AI933" s="15">
        <f t="shared" si="1177"/>
        <v>0.99999999993670718</v>
      </c>
      <c r="AJ933" s="15">
        <f t="shared" si="1178"/>
        <v>6.4461253281190075E-12</v>
      </c>
      <c r="AK933" s="15">
        <f t="shared" si="1179"/>
        <v>1.5575658398802844E-16</v>
      </c>
      <c r="AL933">
        <f>IF(AL932&gt;0,AL932+1,IF(AND(B933="January",C933&gt;=Personal!$G$28,F933&lt;=100,AL932=0),1,0))</f>
        <v>606</v>
      </c>
      <c r="AM933">
        <f t="shared" si="1180"/>
        <v>1</v>
      </c>
    </row>
    <row r="934" spans="1:39" x14ac:dyDescent="0.2">
      <c r="A934">
        <f t="shared" si="1181"/>
        <v>930</v>
      </c>
      <c r="B934" t="str">
        <f t="shared" si="1192"/>
        <v>July</v>
      </c>
      <c r="C934">
        <f t="shared" si="1164"/>
        <v>2100</v>
      </c>
      <c r="D934">
        <f t="shared" si="1194"/>
        <v>210007</v>
      </c>
      <c r="E934">
        <f t="shared" ref="E934:F934" si="1216">E922+1</f>
        <v>119</v>
      </c>
      <c r="F934">
        <f t="shared" si="1216"/>
        <v>117</v>
      </c>
      <c r="G934" s="11">
        <f>G933*IF($B934="January",(1+IF(C934&gt;Personal!$L$18+1,Calculations!$B$14,Calculations!$B$13)),1)</f>
        <v>9515.1892168370741</v>
      </c>
      <c r="H934" s="11">
        <f>IF(AND(Career!$F$15="Yes",$E934=62,$E933=61),G934,H933*IF($B934="January",(1+IF(C934&gt;Personal!$L$18+1,Calculations!$C$14,Calculations!$C$13)),1))</f>
        <v>5441.5360394546851</v>
      </c>
      <c r="I934" s="11">
        <f>H934*(1-'Retiree Assumptions'!$F$8)</f>
        <v>4788.5517147201226</v>
      </c>
      <c r="J934" s="11"/>
      <c r="K934">
        <f>IF(OR(AND(L935=0,L934&gt;0,S934=0,S933&gt;0),AND(L934=0,L933&gt;0,S934&gt;0,S933&gt;0),AND(L923=0,L922&gt;0,S922=0),AND(B934="February",C934&gt;=Personal!$G$28,C934&lt;=Personal!$G$28+5,L933&gt;0),AND(B934="February",MOD(C934-Personal!$G$28,5)=0,L933&gt;0)),K933+1,K933)</f>
        <v>10</v>
      </c>
      <c r="L934">
        <f>IF(AND(C934&gt;=Personal!$G$28,MAX(L$5:L933)&lt;$AO$8,OR(S933&gt;0,S934&gt;0)),L933+1,0)</f>
        <v>0</v>
      </c>
      <c r="M934" t="str">
        <f>IF(AND(C934&gt;=Personal!$G$28,MAX(L$5:L933)&lt;$AO$8,OR(S933&gt;0,S934&gt;0)),L933+1,"")</f>
        <v/>
      </c>
      <c r="N934">
        <f t="shared" si="1166"/>
        <v>2100</v>
      </c>
      <c r="O934">
        <f t="shared" si="1167"/>
        <v>117</v>
      </c>
      <c r="P934" s="11">
        <f t="shared" si="1168"/>
        <v>57462.620576641471</v>
      </c>
      <c r="Q934" s="11">
        <f>$AD934*I934/(Calculations!$C$18^(A934-1+Calculations!$B$1/30))</f>
        <v>0</v>
      </c>
      <c r="R934" s="11">
        <f>IF(Q934=0,0,SUM(Q934:Q$1071)*I934/Q934)</f>
        <v>0</v>
      </c>
      <c r="S934" s="11">
        <f>IF(S933&gt;0,MAX((S933+I934/2)*(Calculations!$C$18-1)+S933-I934,0),IF(AND(Personal!$G$28=Valuation!C934,Personal!$G$28&gt;Valuation!C933),Personal!$G$26,0))</f>
        <v>0</v>
      </c>
      <c r="T934">
        <f t="shared" si="1169"/>
        <v>2</v>
      </c>
      <c r="U934" s="11"/>
      <c r="V934" s="121">
        <f>VLOOKUP(E934,Rates2,5)*VLOOKUP(E934,Mort_Imp_Retirees,C934-'Mort Imp Cume'!$C$4+2)</f>
        <v>0.10184625677259096</v>
      </c>
      <c r="W934" s="15">
        <f t="shared" si="1170"/>
        <v>0.89815374322740904</v>
      </c>
      <c r="X934" s="121">
        <f>VLOOKUP(F934,Rates2,6)*VLOOKUP(F934,Mort_Imp_Survivors,C934-'Mort Imp Cume'!$C$4+2)</f>
        <v>5.610209370443564E-2</v>
      </c>
      <c r="Y934" s="15">
        <f t="shared" si="1171"/>
        <v>0.94389790629556436</v>
      </c>
      <c r="Z934" s="121">
        <f>VLOOKUP(F934,Rates2,7)*VLOOKUP(F934,Mort_Imp_Survivors,C934-'Mort Imp Cume'!$C$4+2)</f>
        <v>1</v>
      </c>
      <c r="AA934" s="15">
        <f t="shared" si="1172"/>
        <v>0</v>
      </c>
      <c r="AB934" s="68">
        <f>PRODUCT(W$4:W933)</f>
        <v>5.6846582056427696E-11</v>
      </c>
      <c r="AC934" s="15">
        <f>PRODUCT(Y$4:Y933)</f>
        <v>1.3704247227381003E-5</v>
      </c>
      <c r="AD934" s="15">
        <f>PRODUCT(AA$4:AA933)</f>
        <v>0</v>
      </c>
      <c r="AE934" s="15">
        <f t="shared" si="1173"/>
        <v>7.7903961453288588E-16</v>
      </c>
      <c r="AF934" s="15">
        <f t="shared" si="1174"/>
        <v>5.6845803016813167E-11</v>
      </c>
      <c r="AG934" s="15">
        <f t="shared" si="1175"/>
        <v>7.4891001229021822E-17</v>
      </c>
      <c r="AH934" s="15">
        <f t="shared" si="1176"/>
        <v>8.8339295155225356E-17</v>
      </c>
      <c r="AI934" s="15">
        <f t="shared" si="1177"/>
        <v>0.99999999994315336</v>
      </c>
      <c r="AJ934" s="15">
        <f t="shared" si="1178"/>
        <v>5.7896115927630967E-12</v>
      </c>
      <c r="AK934" s="15">
        <f t="shared" si="1179"/>
        <v>1.3204504860921673E-16</v>
      </c>
      <c r="AL934">
        <f>IF(AL933&gt;0,AL933+1,IF(AND(B934="January",C934&gt;=Personal!$G$28,F934&lt;=100,AL933=0),1,0))</f>
        <v>607</v>
      </c>
      <c r="AM934">
        <f t="shared" si="1180"/>
        <v>1</v>
      </c>
    </row>
    <row r="935" spans="1:39" x14ac:dyDescent="0.2">
      <c r="A935">
        <f t="shared" si="1181"/>
        <v>931</v>
      </c>
      <c r="B935" t="str">
        <f t="shared" si="1192"/>
        <v>August</v>
      </c>
      <c r="C935">
        <f t="shared" si="1164"/>
        <v>2100</v>
      </c>
      <c r="D935">
        <f t="shared" si="1194"/>
        <v>210008</v>
      </c>
      <c r="E935">
        <f t="shared" ref="E935:F935" si="1217">E923+1</f>
        <v>119</v>
      </c>
      <c r="F935">
        <f t="shared" si="1217"/>
        <v>117</v>
      </c>
      <c r="G935" s="11">
        <f>G934*IF($B935="January",(1+IF(C935&gt;Personal!$L$18+1,Calculations!$B$14,Calculations!$B$13)),1)</f>
        <v>9515.1892168370741</v>
      </c>
      <c r="H935" s="11">
        <f>IF(AND(Career!$F$15="Yes",$E935=62,$E934=61),G935,H934*IF($B935="January",(1+IF(C935&gt;Personal!$L$18+1,Calculations!$C$14,Calculations!$C$13)),1))</f>
        <v>5441.5360394546851</v>
      </c>
      <c r="I935" s="11">
        <f>H935*(1-'Retiree Assumptions'!$F$8)</f>
        <v>4788.5517147201226</v>
      </c>
      <c r="J935" s="11"/>
      <c r="K935">
        <f>IF(OR(AND(L936=0,L935&gt;0,S935=0,S934&gt;0),AND(L935=0,L934&gt;0,S935&gt;0,S934&gt;0),AND(L924=0,L923&gt;0,S923=0),AND(B935="February",C935&gt;=Personal!$G$28,C935&lt;=Personal!$G$28+5,L934&gt;0),AND(B935="February",MOD(C935-Personal!$G$28,5)=0,L934&gt;0)),K934+1,K934)</f>
        <v>10</v>
      </c>
      <c r="L935">
        <f>IF(AND(C935&gt;=Personal!$G$28,MAX(L$5:L934)&lt;$AO$8,OR(S934&gt;0,S935&gt;0)),L934+1,0)</f>
        <v>0</v>
      </c>
      <c r="M935" t="str">
        <f>IF(AND(C935&gt;=Personal!$G$28,MAX(L$5:L934)&lt;$AO$8,OR(S934&gt;0,S935&gt;0)),L934+1,"")</f>
        <v/>
      </c>
      <c r="N935">
        <f t="shared" si="1166"/>
        <v>2100</v>
      </c>
      <c r="O935">
        <f t="shared" si="1167"/>
        <v>117</v>
      </c>
      <c r="P935" s="11">
        <f t="shared" si="1168"/>
        <v>57462.620576641471</v>
      </c>
      <c r="Q935" s="11">
        <f>$AD935*I935/(Calculations!$C$18^(A935-1+Calculations!$B$1/30))</f>
        <v>0</v>
      </c>
      <c r="R935" s="11">
        <f>IF(Q935=0,0,SUM(Q935:Q$1071)*I935/Q935)</f>
        <v>0</v>
      </c>
      <c r="S935" s="11">
        <f>IF(S934&gt;0,MAX((S934+I935/2)*(Calculations!$C$18-1)+S934-I935,0),IF(AND(Personal!$G$28=Valuation!C935,Personal!$G$28&gt;Valuation!C934),Personal!$G$26,0))</f>
        <v>0</v>
      </c>
      <c r="T935">
        <f t="shared" si="1169"/>
        <v>2</v>
      </c>
      <c r="U935" s="11"/>
      <c r="V935" s="121">
        <f>VLOOKUP(E935,Rates2,5)*VLOOKUP(E935,Mort_Imp_Retirees,C935-'Mort Imp Cume'!$C$4+2)</f>
        <v>0.10184625677259096</v>
      </c>
      <c r="W935" s="15">
        <f t="shared" si="1170"/>
        <v>0.89815374322740904</v>
      </c>
      <c r="X935" s="121">
        <f>VLOOKUP(F935,Rates2,6)*VLOOKUP(F935,Mort_Imp_Survivors,C935-'Mort Imp Cume'!$C$4+2)</f>
        <v>5.610209370443564E-2</v>
      </c>
      <c r="Y935" s="15">
        <f t="shared" si="1171"/>
        <v>0.94389790629556436</v>
      </c>
      <c r="Z935" s="121">
        <f>VLOOKUP(F935,Rates2,7)*VLOOKUP(F935,Mort_Imp_Survivors,C935-'Mort Imp Cume'!$C$4+2)</f>
        <v>1</v>
      </c>
      <c r="AA935" s="15">
        <f t="shared" si="1172"/>
        <v>0</v>
      </c>
      <c r="AB935" s="68">
        <f>PRODUCT(W$4:W934)</f>
        <v>5.1056970463664601E-11</v>
      </c>
      <c r="AC935" s="15">
        <f>PRODUCT(Y$4:Y934)</f>
        <v>1.2935410265281721E-5</v>
      </c>
      <c r="AD935" s="15">
        <f>PRODUCT(AA$4:AA934)</f>
        <v>0</v>
      </c>
      <c r="AE935" s="15">
        <f t="shared" si="1173"/>
        <v>6.6044285984987269E-16</v>
      </c>
      <c r="AF935" s="15">
        <f t="shared" si="1174"/>
        <v>5.1056310020804754E-11</v>
      </c>
      <c r="AG935" s="15">
        <f t="shared" si="1175"/>
        <v>6.3490002441496605E-17</v>
      </c>
      <c r="AH935" s="15">
        <f t="shared" si="1176"/>
        <v>7.4891001229021822E-17</v>
      </c>
      <c r="AI935" s="15">
        <f t="shared" si="1177"/>
        <v>0.99999999994894295</v>
      </c>
      <c r="AJ935" s="15">
        <f t="shared" si="1178"/>
        <v>5.1999613238729777E-12</v>
      </c>
      <c r="AK935" s="15">
        <f t="shared" si="1179"/>
        <v>1.1194322843874483E-16</v>
      </c>
      <c r="AL935">
        <f>IF(AL934&gt;0,AL934+1,IF(AND(B935="January",C935&gt;=Personal!$G$28,F935&lt;=100,AL934=0),1,0))</f>
        <v>608</v>
      </c>
      <c r="AM935">
        <f t="shared" si="1180"/>
        <v>1</v>
      </c>
    </row>
    <row r="936" spans="1:39" x14ac:dyDescent="0.2">
      <c r="A936">
        <f t="shared" si="1181"/>
        <v>932</v>
      </c>
      <c r="B936" t="str">
        <f t="shared" si="1192"/>
        <v>September</v>
      </c>
      <c r="C936">
        <f t="shared" si="1164"/>
        <v>2100</v>
      </c>
      <c r="D936">
        <f t="shared" si="1194"/>
        <v>210009</v>
      </c>
      <c r="E936">
        <f t="shared" ref="E936:F936" si="1218">E924+1</f>
        <v>119</v>
      </c>
      <c r="F936">
        <f t="shared" si="1218"/>
        <v>117</v>
      </c>
      <c r="G936" s="11">
        <f>G935*IF($B936="January",(1+IF(C936&gt;Personal!$L$18+1,Calculations!$B$14,Calculations!$B$13)),1)</f>
        <v>9515.1892168370741</v>
      </c>
      <c r="H936" s="11">
        <f>IF(AND(Career!$F$15="Yes",$E936=62,$E935=61),G936,H935*IF($B936="January",(1+IF(C936&gt;Personal!$L$18+1,Calculations!$C$14,Calculations!$C$13)),1))</f>
        <v>5441.5360394546851</v>
      </c>
      <c r="I936" s="11">
        <f>H936*(1-'Retiree Assumptions'!$F$8)</f>
        <v>4788.5517147201226</v>
      </c>
      <c r="J936" s="11"/>
      <c r="K936">
        <f>IF(OR(AND(L937=0,L936&gt;0,S936=0,S935&gt;0),AND(L936=0,L935&gt;0,S936&gt;0,S935&gt;0),AND(L925=0,L924&gt;0,S924=0),AND(B936="February",C936&gt;=Personal!$G$28,C936&lt;=Personal!$G$28+5,L935&gt;0),AND(B936="February",MOD(C936-Personal!$G$28,5)=0,L935&gt;0)),K935+1,K935)</f>
        <v>10</v>
      </c>
      <c r="L936">
        <f>IF(AND(C936&gt;=Personal!$G$28,MAX(L$5:L935)&lt;$AO$8,OR(S935&gt;0,S936&gt;0)),L935+1,0)</f>
        <v>0</v>
      </c>
      <c r="M936" t="str">
        <f>IF(AND(C936&gt;=Personal!$G$28,MAX(L$5:L935)&lt;$AO$8,OR(S935&gt;0,S936&gt;0)),L935+1,"")</f>
        <v/>
      </c>
      <c r="N936">
        <f t="shared" si="1166"/>
        <v>2100</v>
      </c>
      <c r="O936">
        <f t="shared" si="1167"/>
        <v>117</v>
      </c>
      <c r="P936" s="11">
        <f t="shared" si="1168"/>
        <v>57462.620576641471</v>
      </c>
      <c r="Q936" s="11">
        <f>$AD936*I936/(Calculations!$C$18^(A936-1+Calculations!$B$1/30))</f>
        <v>0</v>
      </c>
      <c r="R936" s="11">
        <f>IF(Q936=0,0,SUM(Q936:Q$1071)*I936/Q936)</f>
        <v>0</v>
      </c>
      <c r="S936" s="11">
        <f>IF(S935&gt;0,MAX((S935+I936/2)*(Calculations!$C$18-1)+S935-I936,0),IF(AND(Personal!$G$28=Valuation!C936,Personal!$G$28&gt;Valuation!C935),Personal!$G$26,0))</f>
        <v>0</v>
      </c>
      <c r="T936">
        <f t="shared" si="1169"/>
        <v>2</v>
      </c>
      <c r="U936" s="11"/>
      <c r="V936" s="121">
        <f>VLOOKUP(E936,Rates2,5)*VLOOKUP(E936,Mort_Imp_Retirees,C936-'Mort Imp Cume'!$C$4+2)</f>
        <v>0.10184625677259096</v>
      </c>
      <c r="W936" s="15">
        <f t="shared" si="1170"/>
        <v>0.89815374322740904</v>
      </c>
      <c r="X936" s="121">
        <f>VLOOKUP(F936,Rates2,6)*VLOOKUP(F936,Mort_Imp_Survivors,C936-'Mort Imp Cume'!$C$4+2)</f>
        <v>5.610209370443564E-2</v>
      </c>
      <c r="Y936" s="15">
        <f t="shared" si="1171"/>
        <v>0.94389790629556436</v>
      </c>
      <c r="Z936" s="121">
        <f>VLOOKUP(F936,Rates2,7)*VLOOKUP(F936,Mort_Imp_Survivors,C936-'Mort Imp Cume'!$C$4+2)</f>
        <v>1</v>
      </c>
      <c r="AA936" s="15">
        <f t="shared" si="1172"/>
        <v>0</v>
      </c>
      <c r="AB936" s="68">
        <f>PRODUCT(W$4:W935)</f>
        <v>4.5857009139791626E-11</v>
      </c>
      <c r="AC936" s="15">
        <f>PRODUCT(Y$4:Y935)</f>
        <v>1.2209706666473567E-5</v>
      </c>
      <c r="AD936" s="15">
        <f>PRODUCT(AA$4:AA935)</f>
        <v>0</v>
      </c>
      <c r="AE936" s="15">
        <f t="shared" si="1173"/>
        <v>5.5990063019865309E-16</v>
      </c>
      <c r="AF936" s="15">
        <f t="shared" si="1174"/>
        <v>4.5856449239161428E-11</v>
      </c>
      <c r="AG936" s="15">
        <f t="shared" si="1175"/>
        <v>5.3824629713444887E-17</v>
      </c>
      <c r="AH936" s="15">
        <f t="shared" si="1176"/>
        <v>6.3490002441496605E-17</v>
      </c>
      <c r="AI936" s="15">
        <f t="shared" si="1177"/>
        <v>0.9999999999541429</v>
      </c>
      <c r="AJ936" s="15">
        <f t="shared" si="1178"/>
        <v>4.6703647276742683E-12</v>
      </c>
      <c r="AK936" s="15">
        <f t="shared" si="1179"/>
        <v>9.4901600062074017E-17</v>
      </c>
      <c r="AL936">
        <f>IF(AL935&gt;0,AL935+1,IF(AND(B936="January",C936&gt;=Personal!$G$28,F936&lt;=100,AL935=0),1,0))</f>
        <v>609</v>
      </c>
      <c r="AM936">
        <f t="shared" si="1180"/>
        <v>1</v>
      </c>
    </row>
    <row r="937" spans="1:39" x14ac:dyDescent="0.2">
      <c r="A937">
        <f t="shared" si="1181"/>
        <v>933</v>
      </c>
      <c r="B937" t="str">
        <f t="shared" si="1192"/>
        <v>October</v>
      </c>
      <c r="C937">
        <f t="shared" si="1164"/>
        <v>2100</v>
      </c>
      <c r="D937">
        <f t="shared" si="1194"/>
        <v>210010</v>
      </c>
      <c r="E937">
        <f t="shared" ref="E937:F937" si="1219">E925+1</f>
        <v>119</v>
      </c>
      <c r="F937">
        <f t="shared" si="1219"/>
        <v>117</v>
      </c>
      <c r="G937" s="11">
        <f>G936*IF($B937="January",(1+IF(C937&gt;Personal!$L$18+1,Calculations!$B$14,Calculations!$B$13)),1)</f>
        <v>9515.1892168370741</v>
      </c>
      <c r="H937" s="11">
        <f>IF(AND(Career!$F$15="Yes",$E937=62,$E936=61),G937,H936*IF($B937="January",(1+IF(C937&gt;Personal!$L$18+1,Calculations!$C$14,Calculations!$C$13)),1))</f>
        <v>5441.5360394546851</v>
      </c>
      <c r="I937" s="11">
        <f>H937*(1-'Retiree Assumptions'!$F$8)</f>
        <v>4788.5517147201226</v>
      </c>
      <c r="J937" s="11"/>
      <c r="K937">
        <f>IF(OR(AND(L938=0,L937&gt;0,S937=0,S936&gt;0),AND(L937=0,L936&gt;0,S937&gt;0,S936&gt;0),AND(L926=0,L925&gt;0,S925=0),AND(B937="February",C937&gt;=Personal!$G$28,C937&lt;=Personal!$G$28+5,L936&gt;0),AND(B937="February",MOD(C937-Personal!$G$28,5)=0,L936&gt;0)),K936+1,K936)</f>
        <v>10</v>
      </c>
      <c r="L937">
        <f>IF(AND(C937&gt;=Personal!$G$28,MAX(L$5:L936)&lt;$AO$8,OR(S936&gt;0,S937&gt;0)),L936+1,0)</f>
        <v>0</v>
      </c>
      <c r="M937" t="str">
        <f>IF(AND(C937&gt;=Personal!$G$28,MAX(L$5:L936)&lt;$AO$8,OR(S936&gt;0,S937&gt;0)),L936+1,"")</f>
        <v/>
      </c>
      <c r="N937">
        <f t="shared" si="1166"/>
        <v>2100</v>
      </c>
      <c r="O937">
        <f t="shared" si="1167"/>
        <v>117</v>
      </c>
      <c r="P937" s="11">
        <f t="shared" si="1168"/>
        <v>57462.620576641471</v>
      </c>
      <c r="Q937" s="11">
        <f>$AD937*I937/(Calculations!$C$18^(A937-1+Calculations!$B$1/30))</f>
        <v>0</v>
      </c>
      <c r="R937" s="11">
        <f>IF(Q937=0,0,SUM(Q937:Q$1071)*I937/Q937)</f>
        <v>0</v>
      </c>
      <c r="S937" s="11">
        <f>IF(S936&gt;0,MAX((S936+I937/2)*(Calculations!$C$18-1)+S936-I937,0),IF(AND(Personal!$G$28=Valuation!C937,Personal!$G$28&gt;Valuation!C936),Personal!$G$26,0))</f>
        <v>0</v>
      </c>
      <c r="T937">
        <f t="shared" si="1169"/>
        <v>2</v>
      </c>
      <c r="U937" s="11"/>
      <c r="V937" s="121">
        <f>VLOOKUP(E937,Rates2,5)*VLOOKUP(E937,Mort_Imp_Retirees,C937-'Mort Imp Cume'!$C$4+2)</f>
        <v>0.10184625677259096</v>
      </c>
      <c r="W937" s="15">
        <f t="shared" si="1170"/>
        <v>0.89815374322740904</v>
      </c>
      <c r="X937" s="121">
        <f>VLOOKUP(F937,Rates2,6)*VLOOKUP(F937,Mort_Imp_Survivors,C937-'Mort Imp Cume'!$C$4+2)</f>
        <v>5.610209370443564E-2</v>
      </c>
      <c r="Y937" s="15">
        <f t="shared" si="1171"/>
        <v>0.94389790629556436</v>
      </c>
      <c r="Z937" s="121">
        <f>VLOOKUP(F937,Rates2,7)*VLOOKUP(F937,Mort_Imp_Survivors,C937-'Mort Imp Cume'!$C$4+2)</f>
        <v>1</v>
      </c>
      <c r="AA937" s="15">
        <f t="shared" si="1172"/>
        <v>0</v>
      </c>
      <c r="AB937" s="68">
        <f>PRODUCT(W$4:W936)</f>
        <v>4.118664441211736E-11</v>
      </c>
      <c r="AC937" s="15">
        <f>PRODUCT(Y$4:Y936)</f>
        <v>1.1524716558967395E-5</v>
      </c>
      <c r="AD937" s="15">
        <f>PRODUCT(AA$4:AA936)</f>
        <v>0</v>
      </c>
      <c r="AE937" s="15">
        <f t="shared" si="1173"/>
        <v>4.7466440286463084E-16</v>
      </c>
      <c r="AF937" s="15">
        <f t="shared" si="1174"/>
        <v>4.1186169747714496E-11</v>
      </c>
      <c r="AG937" s="15">
        <f t="shared" si="1175"/>
        <v>4.5630660771497096E-17</v>
      </c>
      <c r="AH937" s="15">
        <f t="shared" si="1176"/>
        <v>5.3824629713444887E-17</v>
      </c>
      <c r="AI937" s="15">
        <f t="shared" si="1177"/>
        <v>0.99999999995881339</v>
      </c>
      <c r="AJ937" s="15">
        <f t="shared" si="1178"/>
        <v>4.1947055623979028E-12</v>
      </c>
      <c r="AK937" s="15">
        <f t="shared" si="1179"/>
        <v>8.0454296521116403E-17</v>
      </c>
      <c r="AL937">
        <f>IF(AL936&gt;0,AL936+1,IF(AND(B937="January",C937&gt;=Personal!$G$28,F937&lt;=100,AL936=0),1,0))</f>
        <v>610</v>
      </c>
      <c r="AM937">
        <f t="shared" si="1180"/>
        <v>1</v>
      </c>
    </row>
    <row r="938" spans="1:39" x14ac:dyDescent="0.2">
      <c r="A938">
        <f t="shared" si="1181"/>
        <v>934</v>
      </c>
      <c r="B938" t="str">
        <f t="shared" si="1192"/>
        <v>November</v>
      </c>
      <c r="C938">
        <f t="shared" si="1164"/>
        <v>2100</v>
      </c>
      <c r="D938">
        <f t="shared" si="1194"/>
        <v>210011</v>
      </c>
      <c r="E938">
        <f t="shared" ref="E938:F938" si="1220">E926+1</f>
        <v>119</v>
      </c>
      <c r="F938">
        <f t="shared" si="1220"/>
        <v>117</v>
      </c>
      <c r="G938" s="11">
        <f>G937*IF($B938="January",(1+IF(C938&gt;Personal!$L$18+1,Calculations!$B$14,Calculations!$B$13)),1)</f>
        <v>9515.1892168370741</v>
      </c>
      <c r="H938" s="11">
        <f>IF(AND(Career!$F$15="Yes",$E938=62,$E937=61),G938,H937*IF($B938="January",(1+IF(C938&gt;Personal!$L$18+1,Calculations!$C$14,Calculations!$C$13)),1))</f>
        <v>5441.5360394546851</v>
      </c>
      <c r="I938" s="11">
        <f>H938*(1-'Retiree Assumptions'!$F$8)</f>
        <v>4788.5517147201226</v>
      </c>
      <c r="J938" s="11"/>
      <c r="K938">
        <f>IF(OR(AND(L939=0,L938&gt;0,S938=0,S937&gt;0),AND(L938=0,L937&gt;0,S938&gt;0,S937&gt;0),AND(L927=0,L926&gt;0,S926=0),AND(B938="February",C938&gt;=Personal!$G$28,C938&lt;=Personal!$G$28+5,L937&gt;0),AND(B938="February",MOD(C938-Personal!$G$28,5)=0,L937&gt;0)),K937+1,K937)</f>
        <v>10</v>
      </c>
      <c r="L938">
        <f>IF(AND(C938&gt;=Personal!$G$28,MAX(L$5:L937)&lt;$AO$8,OR(S937&gt;0,S938&gt;0)),L937+1,0)</f>
        <v>0</v>
      </c>
      <c r="M938" t="str">
        <f>IF(AND(C938&gt;=Personal!$G$28,MAX(L$5:L937)&lt;$AO$8,OR(S937&gt;0,S938&gt;0)),L937+1,"")</f>
        <v/>
      </c>
      <c r="N938">
        <f t="shared" si="1166"/>
        <v>2100</v>
      </c>
      <c r="O938">
        <f t="shared" si="1167"/>
        <v>117</v>
      </c>
      <c r="P938" s="11">
        <f t="shared" si="1168"/>
        <v>57462.620576641471</v>
      </c>
      <c r="Q938" s="11">
        <f>$AD938*I938/(Calculations!$C$18^(A938-1+Calculations!$B$1/30))</f>
        <v>0</v>
      </c>
      <c r="R938" s="11">
        <f>IF(Q938=0,0,SUM(Q938:Q$1071)*I938/Q938)</f>
        <v>0</v>
      </c>
      <c r="S938" s="11">
        <f>IF(S937&gt;0,MAX((S937+I938/2)*(Calculations!$C$18-1)+S937-I938,0),IF(AND(Personal!$G$28=Valuation!C938,Personal!$G$28&gt;Valuation!C937),Personal!$G$26,0))</f>
        <v>0</v>
      </c>
      <c r="T938">
        <f t="shared" si="1169"/>
        <v>2</v>
      </c>
      <c r="U938" s="11"/>
      <c r="V938" s="121">
        <f>VLOOKUP(E938,Rates2,5)*VLOOKUP(E938,Mort_Imp_Retirees,C938-'Mort Imp Cume'!$C$4+2)</f>
        <v>0.10184625677259096</v>
      </c>
      <c r="W938" s="15">
        <f t="shared" si="1170"/>
        <v>0.89815374322740904</v>
      </c>
      <c r="X938" s="121">
        <f>VLOOKUP(F938,Rates2,6)*VLOOKUP(F938,Mort_Imp_Survivors,C938-'Mort Imp Cume'!$C$4+2)</f>
        <v>5.610209370443564E-2</v>
      </c>
      <c r="Y938" s="15">
        <f t="shared" si="1171"/>
        <v>0.94389790629556436</v>
      </c>
      <c r="Z938" s="121">
        <f>VLOOKUP(F938,Rates2,7)*VLOOKUP(F938,Mort_Imp_Survivors,C938-'Mort Imp Cume'!$C$4+2)</f>
        <v>1</v>
      </c>
      <c r="AA938" s="15">
        <f t="shared" si="1172"/>
        <v>0</v>
      </c>
      <c r="AB938" s="68">
        <f>PRODUCT(W$4:W937)</f>
        <v>3.6991938849719456E-11</v>
      </c>
      <c r="AC938" s="15">
        <f>PRODUCT(Y$4:Y937)</f>
        <v>1.0878155830659145E-5</v>
      </c>
      <c r="AD938" s="15">
        <f>PRODUCT(AA$4:AA937)</f>
        <v>0</v>
      </c>
      <c r="AE938" s="15">
        <f t="shared" si="1173"/>
        <v>4.0240407528546223E-16</v>
      </c>
      <c r="AF938" s="15">
        <f t="shared" si="1174"/>
        <v>3.699153644564417E-11</v>
      </c>
      <c r="AG938" s="15">
        <f t="shared" si="1175"/>
        <v>3.8684097104403127E-17</v>
      </c>
      <c r="AH938" s="15">
        <f t="shared" si="1176"/>
        <v>4.5630660771497096E-17</v>
      </c>
      <c r="AI938" s="15">
        <f t="shared" si="1177"/>
        <v>0.99999999996300803</v>
      </c>
      <c r="AJ938" s="15">
        <f t="shared" si="1178"/>
        <v>3.7674905026045107E-12</v>
      </c>
      <c r="AK938" s="15">
        <f t="shared" si="1179"/>
        <v>6.8206371910208874E-17</v>
      </c>
      <c r="AL938">
        <f>IF(AL937&gt;0,AL937+1,IF(AND(B938="January",C938&gt;=Personal!$G$28,F938&lt;=100,AL937=0),1,0))</f>
        <v>611</v>
      </c>
      <c r="AM938">
        <f t="shared" si="1180"/>
        <v>1</v>
      </c>
    </row>
    <row r="939" spans="1:39" x14ac:dyDescent="0.2">
      <c r="A939">
        <f t="shared" si="1181"/>
        <v>935</v>
      </c>
      <c r="B939" t="str">
        <f t="shared" si="1192"/>
        <v>December</v>
      </c>
      <c r="C939">
        <f t="shared" si="1164"/>
        <v>2100</v>
      </c>
      <c r="D939">
        <f t="shared" si="1194"/>
        <v>210012</v>
      </c>
      <c r="E939">
        <f t="shared" ref="E939:F939" si="1221">E927+1</f>
        <v>119</v>
      </c>
      <c r="F939">
        <f t="shared" si="1221"/>
        <v>117</v>
      </c>
      <c r="G939" s="11">
        <f>G938*IF($B939="January",(1+IF(C939&gt;Personal!$L$18+1,Calculations!$B$14,Calculations!$B$13)),1)</f>
        <v>9515.1892168370741</v>
      </c>
      <c r="H939" s="11">
        <f>IF(AND(Career!$F$15="Yes",$E939=62,$E938=61),G939,H938*IF($B939="January",(1+IF(C939&gt;Personal!$L$18+1,Calculations!$C$14,Calculations!$C$13)),1))</f>
        <v>5441.5360394546851</v>
      </c>
      <c r="I939" s="11">
        <f>H939*(1-'Retiree Assumptions'!$F$8)</f>
        <v>4788.5517147201226</v>
      </c>
      <c r="J939" s="11"/>
      <c r="K939">
        <f>IF(OR(AND(L940=0,L939&gt;0,S939=0,S938&gt;0),AND(L939=0,L938&gt;0,S939&gt;0,S938&gt;0),AND(L928=0,L927&gt;0,S927=0),AND(B939="February",C939&gt;=Personal!$G$28,C939&lt;=Personal!$G$28+5,L938&gt;0),AND(B939="February",MOD(C939-Personal!$G$28,5)=0,L938&gt;0)),K938+1,K938)</f>
        <v>10</v>
      </c>
      <c r="L939">
        <f>IF(AND(C939&gt;=Personal!$G$28,MAX(L$5:L938)&lt;$AO$8,OR(S938&gt;0,S939&gt;0)),L938+1,0)</f>
        <v>0</v>
      </c>
      <c r="M939" t="str">
        <f>IF(AND(C939&gt;=Personal!$G$28,MAX(L$5:L938)&lt;$AO$8,OR(S938&gt;0,S939&gt;0)),L938+1,"")</f>
        <v/>
      </c>
      <c r="N939">
        <f t="shared" si="1166"/>
        <v>2100</v>
      </c>
      <c r="O939">
        <f t="shared" si="1167"/>
        <v>117</v>
      </c>
      <c r="P939" s="11">
        <f t="shared" si="1168"/>
        <v>57462.620576641471</v>
      </c>
      <c r="Q939" s="11">
        <f>$AD939*I939/(Calculations!$C$18^(A939-1+Calculations!$B$1/30))</f>
        <v>0</v>
      </c>
      <c r="R939" s="11">
        <f>IF(Q939=0,0,SUM(Q939:Q$1071)*I939/Q939)</f>
        <v>0</v>
      </c>
      <c r="S939" s="11">
        <f>IF(S938&gt;0,MAX((S938+I939/2)*(Calculations!$C$18-1)+S938-I939,0),IF(AND(Personal!$G$28=Valuation!C939,Personal!$G$28&gt;Valuation!C938),Personal!$G$26,0))</f>
        <v>0</v>
      </c>
      <c r="T939">
        <f t="shared" si="1169"/>
        <v>2</v>
      </c>
      <c r="U939" s="11"/>
      <c r="V939" s="121">
        <f>VLOOKUP(E939,Rates2,5)*VLOOKUP(E939,Mort_Imp_Retirees,C939-'Mort Imp Cume'!$C$4+2)</f>
        <v>0.10184625677259096</v>
      </c>
      <c r="W939" s="15">
        <f t="shared" si="1170"/>
        <v>0.89815374322740904</v>
      </c>
      <c r="X939" s="121">
        <f>VLOOKUP(F939,Rates2,6)*VLOOKUP(F939,Mort_Imp_Survivors,C939-'Mort Imp Cume'!$C$4+2)</f>
        <v>5.610209370443564E-2</v>
      </c>
      <c r="Y939" s="15">
        <f t="shared" si="1171"/>
        <v>0.94389790629556436</v>
      </c>
      <c r="Z939" s="121">
        <f>VLOOKUP(F939,Rates2,7)*VLOOKUP(F939,Mort_Imp_Survivors,C939-'Mort Imp Cume'!$C$4+2)</f>
        <v>1</v>
      </c>
      <c r="AA939" s="15">
        <f t="shared" si="1172"/>
        <v>0</v>
      </c>
      <c r="AB939" s="68">
        <f>PRODUCT(W$4:W938)</f>
        <v>3.3224448347114943E-11</v>
      </c>
      <c r="AC939" s="15">
        <f>PRODUCT(Y$4:Y938)</f>
        <v>1.0267868512916052E-5</v>
      </c>
      <c r="AD939" s="15">
        <f>PRODUCT(AA$4:AA938)</f>
        <v>0</v>
      </c>
      <c r="AE939" s="15">
        <f t="shared" si="1173"/>
        <v>3.411442670423473E-16</v>
      </c>
      <c r="AF939" s="15">
        <f t="shared" si="1174"/>
        <v>3.3224107202847901E-11</v>
      </c>
      <c r="AG939" s="15">
        <f t="shared" si="1175"/>
        <v>3.2795040516214575E-17</v>
      </c>
      <c r="AH939" s="15">
        <f t="shared" si="1176"/>
        <v>3.8684097104403127E-17</v>
      </c>
      <c r="AI939" s="15">
        <f t="shared" si="1177"/>
        <v>0.99999999996677558</v>
      </c>
      <c r="AJ939" s="15">
        <f t="shared" si="1178"/>
        <v>3.3837856974879539E-12</v>
      </c>
      <c r="AK939" s="15">
        <f t="shared" si="1179"/>
        <v>5.7823004740743918E-17</v>
      </c>
      <c r="AL939">
        <f>IF(AL938&gt;0,AL938+1,IF(AND(B939="January",C939&gt;=Personal!$G$28,F939&lt;=100,AL938=0),1,0))</f>
        <v>612</v>
      </c>
      <c r="AM939">
        <f t="shared" si="1180"/>
        <v>1</v>
      </c>
    </row>
    <row r="940" spans="1:39" x14ac:dyDescent="0.2">
      <c r="A940">
        <f t="shared" si="1181"/>
        <v>936</v>
      </c>
      <c r="B940" t="str">
        <f t="shared" si="1192"/>
        <v>January</v>
      </c>
      <c r="C940">
        <f t="shared" si="1164"/>
        <v>2101</v>
      </c>
      <c r="D940">
        <f t="shared" si="1194"/>
        <v>210101</v>
      </c>
      <c r="E940">
        <f t="shared" ref="E940:F940" si="1222">E928+1</f>
        <v>120</v>
      </c>
      <c r="F940">
        <f t="shared" si="1222"/>
        <v>118</v>
      </c>
      <c r="G940" s="11">
        <f>G939*IF($B940="January",(1+IF(C940&gt;Personal!$L$18+1,Calculations!$B$14,Calculations!$B$13)),1)</f>
        <v>9753.0689472579998</v>
      </c>
      <c r="H940" s="11">
        <f>IF(AND(Career!$F$15="Yes",$E940=62,$E939=61),G940,H939*IF($B940="January",(1+IF(C940&gt;Personal!$L$18+1,Calculations!$C$14,Calculations!$C$13)),1))</f>
        <v>5523.1590800465046</v>
      </c>
      <c r="I940" s="11">
        <f>H940*(1-'Retiree Assumptions'!$F$8)</f>
        <v>4860.3799904409243</v>
      </c>
      <c r="J940" s="11"/>
      <c r="K940">
        <f>IF(OR(AND(L941=0,L940&gt;0,S940=0,S939&gt;0),AND(L940=0,L939&gt;0,S940&gt;0,S939&gt;0),AND(L929=0,L928&gt;0,S928=0),AND(B940="February",C940&gt;=Personal!$G$28,C940&lt;=Personal!$G$28+5,L939&gt;0),AND(B940="February",MOD(C940-Personal!$G$28,5)=0,L939&gt;0)),K939+1,K939)</f>
        <v>10</v>
      </c>
      <c r="L940">
        <f>IF(AND(C940&gt;=Personal!$G$28,MAX(L$5:L939)&lt;$AO$8,OR(S939&gt;0,S940&gt;0)),L939+1,0)</f>
        <v>0</v>
      </c>
      <c r="M940" t="str">
        <f>IF(AND(C940&gt;=Personal!$G$28,MAX(L$5:L939)&lt;$AO$8,OR(S939&gt;0,S940&gt;0)),L939+1,"")</f>
        <v/>
      </c>
      <c r="N940">
        <f t="shared" si="1166"/>
        <v>2101</v>
      </c>
      <c r="O940">
        <f t="shared" si="1167"/>
        <v>118</v>
      </c>
      <c r="P940" s="11">
        <f t="shared" si="1168"/>
        <v>58324.559885291092</v>
      </c>
      <c r="Q940" s="11">
        <f>$AD940*I940/(Calculations!$C$18^(A940-1+Calculations!$B$1/30))</f>
        <v>0</v>
      </c>
      <c r="R940" s="11">
        <f>IF(Q940=0,0,SUM(Q940:Q$1071)*I940/Q940)</f>
        <v>0</v>
      </c>
      <c r="S940" s="11">
        <f>IF(S939&gt;0,MAX((S939+I940/2)*(Calculations!$C$18-1)+S939-I940,0),IF(AND(Personal!$G$28=Valuation!C940,Personal!$G$28&gt;Valuation!C939),Personal!$G$26,0))</f>
        <v>0</v>
      </c>
      <c r="T940">
        <f t="shared" si="1169"/>
        <v>2</v>
      </c>
      <c r="U940" s="11"/>
      <c r="V940" s="121">
        <f>VLOOKUP(E940,Rates2,5)*VLOOKUP(E940,Mort_Imp_Retirees,C940-'Mort Imp Cume'!$C$4+2)</f>
        <v>1</v>
      </c>
      <c r="W940" s="15">
        <f t="shared" si="1170"/>
        <v>0</v>
      </c>
      <c r="X940" s="121">
        <f>VLOOKUP(F940,Rates2,6)*VLOOKUP(F940,Mort_Imp_Survivors,C940-'Mort Imp Cume'!$C$4+2)</f>
        <v>5.6125687318306472E-2</v>
      </c>
      <c r="Y940" s="15">
        <f t="shared" si="1171"/>
        <v>0.94387431268169353</v>
      </c>
      <c r="Z940" s="121">
        <f>VLOOKUP(F940,Rates2,7)*VLOOKUP(F940,Mort_Imp_Survivors,C940-'Mort Imp Cume'!$C$4+2)</f>
        <v>1</v>
      </c>
      <c r="AA940" s="15">
        <f t="shared" si="1172"/>
        <v>0</v>
      </c>
      <c r="AB940" s="68">
        <f>PRODUCT(W$4:W939)</f>
        <v>2.984066264962699E-11</v>
      </c>
      <c r="AC940" s="15">
        <f>PRODUCT(Y$4:Y939)</f>
        <v>9.6918195914596116E-6</v>
      </c>
      <c r="AD940" s="15">
        <f>PRODUCT(AA$4:AA939)</f>
        <v>0</v>
      </c>
      <c r="AE940" s="15">
        <f t="shared" si="1173"/>
        <v>2.8921031888979193E-16</v>
      </c>
      <c r="AF940" s="15">
        <f t="shared" si="1174"/>
        <v>2.98403734393081E-11</v>
      </c>
      <c r="AG940" s="15">
        <f t="shared" si="1175"/>
        <v>2.7297819096255578E-16</v>
      </c>
      <c r="AH940" s="15">
        <f t="shared" si="1176"/>
        <v>3.2795040516214575E-17</v>
      </c>
      <c r="AI940" s="15">
        <f t="shared" si="1177"/>
        <v>0.99999999997015931</v>
      </c>
      <c r="AJ940" s="15">
        <f t="shared" si="1178"/>
        <v>2.984066264962699E-11</v>
      </c>
      <c r="AK940" s="15">
        <f t="shared" si="1179"/>
        <v>4.9027168443450745E-17</v>
      </c>
      <c r="AL940">
        <f>IF(AL939&gt;0,AL939+1,IF(AND(B940="January",C940&gt;=Personal!$G$28,F940&lt;=100,AL939=0),1,0))</f>
        <v>613</v>
      </c>
      <c r="AM940">
        <f t="shared" si="1180"/>
        <v>1</v>
      </c>
    </row>
    <row r="941" spans="1:39" x14ac:dyDescent="0.2">
      <c r="A941">
        <f t="shared" si="1181"/>
        <v>937</v>
      </c>
      <c r="B941" t="str">
        <f t="shared" si="1192"/>
        <v>February</v>
      </c>
      <c r="C941">
        <f t="shared" si="1164"/>
        <v>2101</v>
      </c>
      <c r="D941">
        <f t="shared" si="1194"/>
        <v>210102</v>
      </c>
      <c r="E941">
        <f t="shared" ref="E941:F941" si="1223">E929+1</f>
        <v>120</v>
      </c>
      <c r="F941">
        <f t="shared" si="1223"/>
        <v>118</v>
      </c>
      <c r="G941" s="11">
        <f>G940*IF($B941="January",(1+IF(C941&gt;Personal!$L$18+1,Calculations!$B$14,Calculations!$B$13)),1)</f>
        <v>9753.0689472579998</v>
      </c>
      <c r="H941" s="11">
        <f>IF(AND(Career!$F$15="Yes",$E941=62,$E940=61),G941,H940*IF($B941="January",(1+IF(C941&gt;Personal!$L$18+1,Calculations!$C$14,Calculations!$C$13)),1))</f>
        <v>5523.1590800465046</v>
      </c>
      <c r="I941" s="11">
        <f>H941*(1-'Retiree Assumptions'!$F$8)</f>
        <v>4860.3799904409243</v>
      </c>
      <c r="J941" s="11"/>
      <c r="K941">
        <f>IF(OR(AND(L942=0,L941&gt;0,S941=0,S940&gt;0),AND(L941=0,L940&gt;0,S941&gt;0,S940&gt;0),AND(L930=0,L929&gt;0,S929=0),AND(B941="February",C941&gt;=Personal!$G$28,C941&lt;=Personal!$G$28+5,L940&gt;0),AND(B941="February",MOD(C941-Personal!$G$28,5)=0,L940&gt;0)),K940+1,K940)</f>
        <v>10</v>
      </c>
      <c r="L941">
        <f>IF(AND(C941&gt;=Personal!$G$28,MAX(L$5:L940)&lt;$AO$8,OR(S940&gt;0,S941&gt;0)),L940+1,0)</f>
        <v>0</v>
      </c>
      <c r="M941" t="str">
        <f>IF(AND(C941&gt;=Personal!$G$28,MAX(L$5:L940)&lt;$AO$8,OR(S940&gt;0,S941&gt;0)),L940+1,"")</f>
        <v/>
      </c>
      <c r="N941">
        <f t="shared" si="1166"/>
        <v>2101</v>
      </c>
      <c r="O941">
        <f t="shared" si="1167"/>
        <v>118</v>
      </c>
      <c r="P941" s="11">
        <f t="shared" si="1168"/>
        <v>58324.559885291092</v>
      </c>
      <c r="Q941" s="11">
        <f>$AD941*I941/(Calculations!$C$18^(A941-1+Calculations!$B$1/30))</f>
        <v>0</v>
      </c>
      <c r="R941" s="11">
        <f>IF(Q941=0,0,SUM(Q941:Q$1071)*I941/Q941)</f>
        <v>0</v>
      </c>
      <c r="S941" s="11">
        <f>IF(S940&gt;0,MAX((S940+I941/2)*(Calculations!$C$18-1)+S940-I941,0),IF(AND(Personal!$G$28=Valuation!C941,Personal!$G$28&gt;Valuation!C940),Personal!$G$26,0))</f>
        <v>0</v>
      </c>
      <c r="T941">
        <f t="shared" si="1169"/>
        <v>2</v>
      </c>
      <c r="U941" s="11"/>
      <c r="V941" s="121">
        <f>VLOOKUP(E941,Rates2,5)*VLOOKUP(E941,Mort_Imp_Retirees,C941-'Mort Imp Cume'!$C$4+2)</f>
        <v>1</v>
      </c>
      <c r="W941" s="15">
        <f t="shared" si="1170"/>
        <v>0</v>
      </c>
      <c r="X941" s="121">
        <f>VLOOKUP(F941,Rates2,6)*VLOOKUP(F941,Mort_Imp_Survivors,C941-'Mort Imp Cume'!$C$4+2)</f>
        <v>5.6125687318306472E-2</v>
      </c>
      <c r="Y941" s="15">
        <f t="shared" si="1171"/>
        <v>0.94387431268169353</v>
      </c>
      <c r="Z941" s="121">
        <f>VLOOKUP(F941,Rates2,7)*VLOOKUP(F941,Mort_Imp_Survivors,C941-'Mort Imp Cume'!$C$4+2)</f>
        <v>1</v>
      </c>
      <c r="AA941" s="15">
        <f t="shared" si="1172"/>
        <v>0</v>
      </c>
      <c r="AB941" s="68">
        <f>PRODUCT(W$4:W940)</f>
        <v>0</v>
      </c>
      <c r="AC941" s="15">
        <f>PRODUCT(Y$4:Y940)</f>
        <v>9.1478595555239128E-6</v>
      </c>
      <c r="AD941" s="15">
        <f>PRODUCT(AA$4:AA940)</f>
        <v>0</v>
      </c>
      <c r="AE941" s="15">
        <f t="shared" si="1173"/>
        <v>0</v>
      </c>
      <c r="AF941" s="15">
        <f t="shared" si="1174"/>
        <v>0</v>
      </c>
      <c r="AG941" s="15">
        <f t="shared" si="1175"/>
        <v>0</v>
      </c>
      <c r="AH941" s="15">
        <f t="shared" si="1176"/>
        <v>2.7297819096255578E-16</v>
      </c>
      <c r="AI941" s="15">
        <f t="shared" si="1177"/>
        <v>0.99999999999999978</v>
      </c>
      <c r="AJ941" s="15">
        <f t="shared" si="1178"/>
        <v>0</v>
      </c>
      <c r="AK941" s="15">
        <f t="shared" si="1179"/>
        <v>2.7297819096255578E-16</v>
      </c>
      <c r="AL941">
        <f>IF(AL940&gt;0,AL940+1,IF(AND(B941="January",C941&gt;=Personal!$G$28,F941&lt;=100,AL940=0),1,0))</f>
        <v>614</v>
      </c>
      <c r="AM941">
        <f t="shared" si="1180"/>
        <v>1</v>
      </c>
    </row>
    <row r="942" spans="1:39" x14ac:dyDescent="0.2">
      <c r="A942">
        <f t="shared" si="1181"/>
        <v>938</v>
      </c>
      <c r="B942" t="str">
        <f t="shared" si="1192"/>
        <v>March</v>
      </c>
      <c r="C942">
        <f t="shared" si="1164"/>
        <v>2101</v>
      </c>
      <c r="D942">
        <f t="shared" si="1194"/>
        <v>210103</v>
      </c>
      <c r="E942">
        <f t="shared" ref="E942:F942" si="1224">E930+1</f>
        <v>120</v>
      </c>
      <c r="F942">
        <f t="shared" si="1224"/>
        <v>118</v>
      </c>
      <c r="G942" s="11">
        <f>G941*IF($B942="January",(1+IF(C942&gt;Personal!$L$18+1,Calculations!$B$14,Calculations!$B$13)),1)</f>
        <v>9753.0689472579998</v>
      </c>
      <c r="H942" s="11">
        <f>IF(AND(Career!$F$15="Yes",$E942=62,$E941=61),G942,H941*IF($B942="January",(1+IF(C942&gt;Personal!$L$18+1,Calculations!$C$14,Calculations!$C$13)),1))</f>
        <v>5523.1590800465046</v>
      </c>
      <c r="I942" s="11">
        <f>H942*(1-'Retiree Assumptions'!$F$8)</f>
        <v>4860.3799904409243</v>
      </c>
      <c r="J942" s="11"/>
      <c r="K942">
        <f>IF(OR(AND(L943=0,L942&gt;0,S942=0,S941&gt;0),AND(L942=0,L941&gt;0,S942&gt;0,S941&gt;0),AND(L931=0,L930&gt;0,S930=0),AND(B942="February",C942&gt;=Personal!$G$28,C942&lt;=Personal!$G$28+5,L941&gt;0),AND(B942="February",MOD(C942-Personal!$G$28,5)=0,L941&gt;0)),K941+1,K941)</f>
        <v>10</v>
      </c>
      <c r="L942">
        <f>IF(AND(C942&gt;=Personal!$G$28,MAX(L$5:L941)&lt;$AO$8,OR(S941&gt;0,S942&gt;0)),L941+1,0)</f>
        <v>0</v>
      </c>
      <c r="M942" t="str">
        <f>IF(AND(C942&gt;=Personal!$G$28,MAX(L$5:L941)&lt;$AO$8,OR(S941&gt;0,S942&gt;0)),L941+1,"")</f>
        <v/>
      </c>
      <c r="N942">
        <f t="shared" si="1166"/>
        <v>2101</v>
      </c>
      <c r="O942">
        <f t="shared" si="1167"/>
        <v>118</v>
      </c>
      <c r="P942" s="11">
        <f t="shared" si="1168"/>
        <v>58324.559885291092</v>
      </c>
      <c r="Q942" s="11">
        <f>$AD942*I942/(Calculations!$C$18^(A942-1+Calculations!$B$1/30))</f>
        <v>0</v>
      </c>
      <c r="R942" s="11">
        <f>IF(Q942=0,0,SUM(Q942:Q$1071)*I942/Q942)</f>
        <v>0</v>
      </c>
      <c r="S942" s="11">
        <f>IF(S941&gt;0,MAX((S941+I942/2)*(Calculations!$C$18-1)+S941-I942,0),IF(AND(Personal!$G$28=Valuation!C942,Personal!$G$28&gt;Valuation!C941),Personal!$G$26,0))</f>
        <v>0</v>
      </c>
      <c r="T942">
        <f t="shared" si="1169"/>
        <v>2</v>
      </c>
      <c r="U942" s="11"/>
      <c r="V942" s="121">
        <f>VLOOKUP(E942,Rates2,5)*VLOOKUP(E942,Mort_Imp_Retirees,C942-'Mort Imp Cume'!$C$4+2)</f>
        <v>1</v>
      </c>
      <c r="W942" s="15">
        <f t="shared" si="1170"/>
        <v>0</v>
      </c>
      <c r="X942" s="121">
        <f>VLOOKUP(F942,Rates2,6)*VLOOKUP(F942,Mort_Imp_Survivors,C942-'Mort Imp Cume'!$C$4+2)</f>
        <v>5.6125687318306472E-2</v>
      </c>
      <c r="Y942" s="15">
        <f t="shared" si="1171"/>
        <v>0.94387431268169353</v>
      </c>
      <c r="Z942" s="121">
        <f>VLOOKUP(F942,Rates2,7)*VLOOKUP(F942,Mort_Imp_Survivors,C942-'Mort Imp Cume'!$C$4+2)</f>
        <v>1</v>
      </c>
      <c r="AA942" s="15">
        <f t="shared" si="1172"/>
        <v>0</v>
      </c>
      <c r="AB942" s="68">
        <f>PRODUCT(W$4:W941)</f>
        <v>0</v>
      </c>
      <c r="AC942" s="15">
        <f>PRODUCT(Y$4:Y941)</f>
        <v>8.6344296504787952E-6</v>
      </c>
      <c r="AD942" s="15">
        <f>PRODUCT(AA$4:AA941)</f>
        <v>0</v>
      </c>
      <c r="AE942" s="15">
        <f t="shared" si="1173"/>
        <v>0</v>
      </c>
      <c r="AF942" s="15">
        <f t="shared" si="1174"/>
        <v>0</v>
      </c>
      <c r="AG942" s="15">
        <f t="shared" si="1175"/>
        <v>0</v>
      </c>
      <c r="AH942" s="15">
        <f t="shared" si="1176"/>
        <v>0</v>
      </c>
      <c r="AI942" s="15">
        <f t="shared" si="1177"/>
        <v>1</v>
      </c>
      <c r="AJ942" s="15">
        <f t="shared" si="1178"/>
        <v>0</v>
      </c>
      <c r="AK942" s="15">
        <f t="shared" si="1179"/>
        <v>0</v>
      </c>
      <c r="AL942">
        <f>IF(AL941&gt;0,AL941+1,IF(AND(B942="January",C942&gt;=Personal!$G$28,F942&lt;=100,AL941=0),1,0))</f>
        <v>615</v>
      </c>
      <c r="AM942">
        <f t="shared" si="1180"/>
        <v>1</v>
      </c>
    </row>
    <row r="943" spans="1:39" x14ac:dyDescent="0.2">
      <c r="A943">
        <f t="shared" si="1181"/>
        <v>939</v>
      </c>
      <c r="B943" t="str">
        <f t="shared" si="1192"/>
        <v>April</v>
      </c>
      <c r="C943">
        <f t="shared" si="1164"/>
        <v>2101</v>
      </c>
      <c r="D943">
        <f t="shared" si="1194"/>
        <v>210104</v>
      </c>
      <c r="E943">
        <f t="shared" ref="E943:F943" si="1225">E931+1</f>
        <v>120</v>
      </c>
      <c r="F943">
        <f t="shared" si="1225"/>
        <v>118</v>
      </c>
      <c r="G943" s="11">
        <f>G942*IF($B943="January",(1+IF(C943&gt;Personal!$L$18+1,Calculations!$B$14,Calculations!$B$13)),1)</f>
        <v>9753.0689472579998</v>
      </c>
      <c r="H943" s="11">
        <f>IF(AND(Career!$F$15="Yes",$E943=62,$E942=61),G943,H942*IF($B943="January",(1+IF(C943&gt;Personal!$L$18+1,Calculations!$C$14,Calculations!$C$13)),1))</f>
        <v>5523.1590800465046</v>
      </c>
      <c r="I943" s="11">
        <f>H943*(1-'Retiree Assumptions'!$F$8)</f>
        <v>4860.3799904409243</v>
      </c>
      <c r="J943" s="11"/>
      <c r="K943">
        <f>IF(OR(AND(L944=0,L943&gt;0,S943=0,S942&gt;0),AND(L943=0,L942&gt;0,S943&gt;0,S942&gt;0),AND(L932=0,L931&gt;0,S931=0),AND(B943="February",C943&gt;=Personal!$G$28,C943&lt;=Personal!$G$28+5,L942&gt;0),AND(B943="February",MOD(C943-Personal!$G$28,5)=0,L942&gt;0)),K942+1,K942)</f>
        <v>10</v>
      </c>
      <c r="L943">
        <f>IF(AND(C943&gt;=Personal!$G$28,MAX(L$5:L942)&lt;$AO$8,OR(S942&gt;0,S943&gt;0)),L942+1,0)</f>
        <v>0</v>
      </c>
      <c r="M943" t="str">
        <f>IF(AND(C943&gt;=Personal!$G$28,MAX(L$5:L942)&lt;$AO$8,OR(S942&gt;0,S943&gt;0)),L942+1,"")</f>
        <v/>
      </c>
      <c r="N943">
        <f t="shared" si="1166"/>
        <v>2101</v>
      </c>
      <c r="O943">
        <f t="shared" si="1167"/>
        <v>118</v>
      </c>
      <c r="P943" s="11">
        <f t="shared" si="1168"/>
        <v>58324.559885291092</v>
      </c>
      <c r="Q943" s="11">
        <f>$AD943*I943/(Calculations!$C$18^(A943-1+Calculations!$B$1/30))</f>
        <v>0</v>
      </c>
      <c r="R943" s="11">
        <f>IF(Q943=0,0,SUM(Q943:Q$1071)*I943/Q943)</f>
        <v>0</v>
      </c>
      <c r="S943" s="11">
        <f>IF(S942&gt;0,MAX((S942+I943/2)*(Calculations!$C$18-1)+S942-I943,0),IF(AND(Personal!$G$28=Valuation!C943,Personal!$G$28&gt;Valuation!C942),Personal!$G$26,0))</f>
        <v>0</v>
      </c>
      <c r="T943">
        <f t="shared" si="1169"/>
        <v>2</v>
      </c>
      <c r="U943" s="11"/>
      <c r="V943" s="121">
        <f>VLOOKUP(E943,Rates2,5)*VLOOKUP(E943,Mort_Imp_Retirees,C943-'Mort Imp Cume'!$C$4+2)</f>
        <v>1</v>
      </c>
      <c r="W943" s="15">
        <f t="shared" si="1170"/>
        <v>0</v>
      </c>
      <c r="X943" s="121">
        <f>VLOOKUP(F943,Rates2,6)*VLOOKUP(F943,Mort_Imp_Survivors,C943-'Mort Imp Cume'!$C$4+2)</f>
        <v>5.6125687318306472E-2</v>
      </c>
      <c r="Y943" s="15">
        <f t="shared" si="1171"/>
        <v>0.94387431268169353</v>
      </c>
      <c r="Z943" s="121">
        <f>VLOOKUP(F943,Rates2,7)*VLOOKUP(F943,Mort_Imp_Survivors,C943-'Mort Imp Cume'!$C$4+2)</f>
        <v>1</v>
      </c>
      <c r="AA943" s="15">
        <f t="shared" si="1172"/>
        <v>0</v>
      </c>
      <c r="AB943" s="68">
        <f>PRODUCT(W$4:W942)</f>
        <v>0</v>
      </c>
      <c r="AC943" s="15">
        <f>PRODUCT(Y$4:Y942)</f>
        <v>8.1498163517441074E-6</v>
      </c>
      <c r="AD943" s="15">
        <f>PRODUCT(AA$4:AA942)</f>
        <v>0</v>
      </c>
      <c r="AE943" s="15">
        <f t="shared" si="1173"/>
        <v>0</v>
      </c>
      <c r="AF943" s="15">
        <f t="shared" si="1174"/>
        <v>0</v>
      </c>
      <c r="AG943" s="15">
        <f t="shared" si="1175"/>
        <v>0</v>
      </c>
      <c r="AH943" s="15">
        <f t="shared" si="1176"/>
        <v>0</v>
      </c>
      <c r="AI943" s="15">
        <f t="shared" si="1177"/>
        <v>1</v>
      </c>
      <c r="AJ943" s="15">
        <f t="shared" si="1178"/>
        <v>0</v>
      </c>
      <c r="AK943" s="15">
        <f t="shared" si="1179"/>
        <v>0</v>
      </c>
      <c r="AL943">
        <f>IF(AL942&gt;0,AL942+1,IF(AND(B943="January",C943&gt;=Personal!$G$28,F943&lt;=100,AL942=0),1,0))</f>
        <v>616</v>
      </c>
      <c r="AM943">
        <f t="shared" si="1180"/>
        <v>1</v>
      </c>
    </row>
    <row r="944" spans="1:39" x14ac:dyDescent="0.2">
      <c r="A944">
        <f t="shared" si="1181"/>
        <v>940</v>
      </c>
      <c r="B944" t="str">
        <f t="shared" si="1192"/>
        <v>May</v>
      </c>
      <c r="C944">
        <f t="shared" si="1164"/>
        <v>2101</v>
      </c>
      <c r="D944">
        <f t="shared" si="1194"/>
        <v>210105</v>
      </c>
      <c r="E944">
        <f t="shared" ref="E944:F944" si="1226">E932+1</f>
        <v>120</v>
      </c>
      <c r="F944">
        <f t="shared" si="1226"/>
        <v>118</v>
      </c>
      <c r="G944" s="11">
        <f>G943*IF($B944="January",(1+IF(C944&gt;Personal!$L$18+1,Calculations!$B$14,Calculations!$B$13)),1)</f>
        <v>9753.0689472579998</v>
      </c>
      <c r="H944" s="11">
        <f>IF(AND(Career!$F$15="Yes",$E944=62,$E943=61),G944,H943*IF($B944="January",(1+IF(C944&gt;Personal!$L$18+1,Calculations!$C$14,Calculations!$C$13)),1))</f>
        <v>5523.1590800465046</v>
      </c>
      <c r="I944" s="11">
        <f>H944*(1-'Retiree Assumptions'!$F$8)</f>
        <v>4860.3799904409243</v>
      </c>
      <c r="J944" s="11"/>
      <c r="K944">
        <f>IF(OR(AND(L945=0,L944&gt;0,S944=0,S943&gt;0),AND(L944=0,L943&gt;0,S944&gt;0,S943&gt;0),AND(L933=0,L932&gt;0,S932=0),AND(B944="February",C944&gt;=Personal!$G$28,C944&lt;=Personal!$G$28+5,L943&gt;0),AND(B944="February",MOD(C944-Personal!$G$28,5)=0,L943&gt;0)),K943+1,K943)</f>
        <v>10</v>
      </c>
      <c r="L944">
        <f>IF(AND(C944&gt;=Personal!$G$28,MAX(L$5:L943)&lt;$AO$8,OR(S943&gt;0,S944&gt;0)),L943+1,0)</f>
        <v>0</v>
      </c>
      <c r="M944" t="str">
        <f>IF(AND(C944&gt;=Personal!$G$28,MAX(L$5:L943)&lt;$AO$8,OR(S943&gt;0,S944&gt;0)),L943+1,"")</f>
        <v/>
      </c>
      <c r="N944">
        <f t="shared" si="1166"/>
        <v>2101</v>
      </c>
      <c r="O944">
        <f t="shared" si="1167"/>
        <v>118</v>
      </c>
      <c r="P944" s="11">
        <f t="shared" si="1168"/>
        <v>58324.559885291092</v>
      </c>
      <c r="Q944" s="11">
        <f>$AD944*I944/(Calculations!$C$18^(A944-1+Calculations!$B$1/30))</f>
        <v>0</v>
      </c>
      <c r="R944" s="11">
        <f>IF(Q944=0,0,SUM(Q944:Q$1071)*I944/Q944)</f>
        <v>0</v>
      </c>
      <c r="S944" s="11">
        <f>IF(S943&gt;0,MAX((S943+I944/2)*(Calculations!$C$18-1)+S943-I944,0),IF(AND(Personal!$G$28=Valuation!C944,Personal!$G$28&gt;Valuation!C943),Personal!$G$26,0))</f>
        <v>0</v>
      </c>
      <c r="T944">
        <f t="shared" si="1169"/>
        <v>2</v>
      </c>
      <c r="U944" s="11"/>
      <c r="V944" s="121">
        <f>VLOOKUP(E944,Rates2,5)*VLOOKUP(E944,Mort_Imp_Retirees,C944-'Mort Imp Cume'!$C$4+2)</f>
        <v>1</v>
      </c>
      <c r="W944" s="15">
        <f t="shared" si="1170"/>
        <v>0</v>
      </c>
      <c r="X944" s="121">
        <f>VLOOKUP(F944,Rates2,6)*VLOOKUP(F944,Mort_Imp_Survivors,C944-'Mort Imp Cume'!$C$4+2)</f>
        <v>5.6125687318306472E-2</v>
      </c>
      <c r="Y944" s="15">
        <f t="shared" si="1171"/>
        <v>0.94387431268169353</v>
      </c>
      <c r="Z944" s="121">
        <f>VLOOKUP(F944,Rates2,7)*VLOOKUP(F944,Mort_Imp_Survivors,C944-'Mort Imp Cume'!$C$4+2)</f>
        <v>1</v>
      </c>
      <c r="AA944" s="15">
        <f t="shared" si="1172"/>
        <v>0</v>
      </c>
      <c r="AB944" s="68">
        <f>PRODUCT(W$4:W943)</f>
        <v>0</v>
      </c>
      <c r="AC944" s="15">
        <f>PRODUCT(Y$4:Y943)</f>
        <v>7.6924023074844963E-6</v>
      </c>
      <c r="AD944" s="15">
        <f>PRODUCT(AA$4:AA943)</f>
        <v>0</v>
      </c>
      <c r="AE944" s="15">
        <f t="shared" si="1173"/>
        <v>0</v>
      </c>
      <c r="AF944" s="15">
        <f t="shared" si="1174"/>
        <v>0</v>
      </c>
      <c r="AG944" s="15">
        <f t="shared" si="1175"/>
        <v>0</v>
      </c>
      <c r="AH944" s="15">
        <f t="shared" si="1176"/>
        <v>0</v>
      </c>
      <c r="AI944" s="15">
        <f t="shared" si="1177"/>
        <v>1</v>
      </c>
      <c r="AJ944" s="15">
        <f t="shared" si="1178"/>
        <v>0</v>
      </c>
      <c r="AK944" s="15">
        <f t="shared" si="1179"/>
        <v>0</v>
      </c>
      <c r="AL944">
        <f>IF(AL943&gt;0,AL943+1,IF(AND(B944="January",C944&gt;=Personal!$G$28,F944&lt;=100,AL943=0),1,0))</f>
        <v>617</v>
      </c>
      <c r="AM944">
        <f t="shared" si="1180"/>
        <v>1</v>
      </c>
    </row>
    <row r="945" spans="1:39" x14ac:dyDescent="0.2">
      <c r="A945">
        <f t="shared" si="1181"/>
        <v>941</v>
      </c>
      <c r="B945" t="str">
        <f t="shared" si="1192"/>
        <v>June</v>
      </c>
      <c r="C945">
        <f t="shared" si="1164"/>
        <v>2101</v>
      </c>
      <c r="D945">
        <f t="shared" si="1194"/>
        <v>210106</v>
      </c>
      <c r="E945">
        <f t="shared" ref="E945:F945" si="1227">E933+1</f>
        <v>120</v>
      </c>
      <c r="F945">
        <f t="shared" si="1227"/>
        <v>118</v>
      </c>
      <c r="G945" s="11">
        <f>G944*IF($B945="January",(1+IF(C945&gt;Personal!$L$18+1,Calculations!$B$14,Calculations!$B$13)),1)</f>
        <v>9753.0689472579998</v>
      </c>
      <c r="H945" s="11">
        <f>IF(AND(Career!$F$15="Yes",$E945=62,$E944=61),G945,H944*IF($B945="January",(1+IF(C945&gt;Personal!$L$18+1,Calculations!$C$14,Calculations!$C$13)),1))</f>
        <v>5523.1590800465046</v>
      </c>
      <c r="I945" s="11">
        <f>H945*(1-'Retiree Assumptions'!$F$8)</f>
        <v>4860.3799904409243</v>
      </c>
      <c r="J945" s="11"/>
      <c r="K945">
        <f>IF(OR(AND(L946=0,L945&gt;0,S945=0,S944&gt;0),AND(L945=0,L944&gt;0,S945&gt;0,S944&gt;0),AND(L934=0,L933&gt;0,S933=0),AND(B945="February",C945&gt;=Personal!$G$28,C945&lt;=Personal!$G$28+5,L944&gt;0),AND(B945="February",MOD(C945-Personal!$G$28,5)=0,L944&gt;0)),K944+1,K944)</f>
        <v>10</v>
      </c>
      <c r="L945">
        <f>IF(AND(C945&gt;=Personal!$G$28,MAX(L$5:L944)&lt;$AO$8,OR(S944&gt;0,S945&gt;0)),L944+1,0)</f>
        <v>0</v>
      </c>
      <c r="M945" t="str">
        <f>IF(AND(C945&gt;=Personal!$G$28,MAX(L$5:L944)&lt;$AO$8,OR(S944&gt;0,S945&gt;0)),L944+1,"")</f>
        <v/>
      </c>
      <c r="N945">
        <f t="shared" si="1166"/>
        <v>2101</v>
      </c>
      <c r="O945">
        <f t="shared" si="1167"/>
        <v>118</v>
      </c>
      <c r="P945" s="11">
        <f t="shared" si="1168"/>
        <v>58324.559885291092</v>
      </c>
      <c r="Q945" s="11">
        <f>$AD945*I945/(Calculations!$C$18^(A945-1+Calculations!$B$1/30))</f>
        <v>0</v>
      </c>
      <c r="R945" s="11">
        <f>IF(Q945=0,0,SUM(Q945:Q$1071)*I945/Q945)</f>
        <v>0</v>
      </c>
      <c r="S945" s="11">
        <f>IF(S944&gt;0,MAX((S944+I945/2)*(Calculations!$C$18-1)+S944-I945,0),IF(AND(Personal!$G$28=Valuation!C945,Personal!$G$28&gt;Valuation!C944),Personal!$G$26,0))</f>
        <v>0</v>
      </c>
      <c r="T945">
        <f t="shared" si="1169"/>
        <v>2</v>
      </c>
      <c r="U945" s="11"/>
      <c r="V945" s="121">
        <f>VLOOKUP(E945,Rates2,5)*VLOOKUP(E945,Mort_Imp_Retirees,C945-'Mort Imp Cume'!$C$4+2)</f>
        <v>1</v>
      </c>
      <c r="W945" s="15">
        <f t="shared" si="1170"/>
        <v>0</v>
      </c>
      <c r="X945" s="121">
        <f>VLOOKUP(F945,Rates2,6)*VLOOKUP(F945,Mort_Imp_Survivors,C945-'Mort Imp Cume'!$C$4+2)</f>
        <v>5.6125687318306472E-2</v>
      </c>
      <c r="Y945" s="15">
        <f t="shared" si="1171"/>
        <v>0.94387431268169353</v>
      </c>
      <c r="Z945" s="121">
        <f>VLOOKUP(F945,Rates2,7)*VLOOKUP(F945,Mort_Imp_Survivors,C945-'Mort Imp Cume'!$C$4+2)</f>
        <v>1</v>
      </c>
      <c r="AA945" s="15">
        <f t="shared" si="1172"/>
        <v>0</v>
      </c>
      <c r="AB945" s="68">
        <f>PRODUCT(W$4:W944)</f>
        <v>0</v>
      </c>
      <c r="AC945" s="15">
        <f>PRODUCT(Y$4:Y944)</f>
        <v>7.2606609408480019E-6</v>
      </c>
      <c r="AD945" s="15">
        <f>PRODUCT(AA$4:AA944)</f>
        <v>0</v>
      </c>
      <c r="AE945" s="15">
        <f t="shared" si="1173"/>
        <v>0</v>
      </c>
      <c r="AF945" s="15">
        <f t="shared" si="1174"/>
        <v>0</v>
      </c>
      <c r="AG945" s="15">
        <f t="shared" si="1175"/>
        <v>0</v>
      </c>
      <c r="AH945" s="15">
        <f t="shared" si="1176"/>
        <v>0</v>
      </c>
      <c r="AI945" s="15">
        <f t="shared" si="1177"/>
        <v>1</v>
      </c>
      <c r="AJ945" s="15">
        <f t="shared" si="1178"/>
        <v>0</v>
      </c>
      <c r="AK945" s="15">
        <f t="shared" si="1179"/>
        <v>0</v>
      </c>
      <c r="AL945">
        <f>IF(AL944&gt;0,AL944+1,IF(AND(B945="January",C945&gt;=Personal!$G$28,F945&lt;=100,AL944=0),1,0))</f>
        <v>618</v>
      </c>
      <c r="AM945">
        <f t="shared" si="1180"/>
        <v>1</v>
      </c>
    </row>
    <row r="946" spans="1:39" x14ac:dyDescent="0.2">
      <c r="A946">
        <f t="shared" si="1181"/>
        <v>942</v>
      </c>
      <c r="B946" t="str">
        <f t="shared" si="1192"/>
        <v>July</v>
      </c>
      <c r="C946">
        <f t="shared" si="1164"/>
        <v>2101</v>
      </c>
      <c r="D946">
        <f t="shared" si="1194"/>
        <v>210107</v>
      </c>
      <c r="E946">
        <f t="shared" ref="E946:F946" si="1228">E934+1</f>
        <v>120</v>
      </c>
      <c r="F946">
        <f t="shared" si="1228"/>
        <v>118</v>
      </c>
      <c r="G946" s="11">
        <f>G945*IF($B946="January",(1+IF(C946&gt;Personal!$L$18+1,Calculations!$B$14,Calculations!$B$13)),1)</f>
        <v>9753.0689472579998</v>
      </c>
      <c r="H946" s="11">
        <f>IF(AND(Career!$F$15="Yes",$E946=62,$E945=61),G946,H945*IF($B946="January",(1+IF(C946&gt;Personal!$L$18+1,Calculations!$C$14,Calculations!$C$13)),1))</f>
        <v>5523.1590800465046</v>
      </c>
      <c r="I946" s="11">
        <f>H946*(1-'Retiree Assumptions'!$F$8)</f>
        <v>4860.3799904409243</v>
      </c>
      <c r="J946" s="11"/>
      <c r="K946">
        <f>IF(OR(AND(L947=0,L946&gt;0,S946=0,S945&gt;0),AND(L946=0,L945&gt;0,S946&gt;0,S945&gt;0),AND(L935=0,L934&gt;0,S934=0),AND(B946="February",C946&gt;=Personal!$G$28,C946&lt;=Personal!$G$28+5,L945&gt;0),AND(B946="February",MOD(C946-Personal!$G$28,5)=0,L945&gt;0)),K945+1,K945)</f>
        <v>10</v>
      </c>
      <c r="L946">
        <f>IF(AND(C946&gt;=Personal!$G$28,MAX(L$5:L945)&lt;$AO$8,OR(S945&gt;0,S946&gt;0)),L945+1,0)</f>
        <v>0</v>
      </c>
      <c r="M946" t="str">
        <f>IF(AND(C946&gt;=Personal!$G$28,MAX(L$5:L945)&lt;$AO$8,OR(S945&gt;0,S946&gt;0)),L945+1,"")</f>
        <v/>
      </c>
      <c r="N946">
        <f t="shared" si="1166"/>
        <v>2101</v>
      </c>
      <c r="O946">
        <f t="shared" si="1167"/>
        <v>118</v>
      </c>
      <c r="P946" s="11">
        <f t="shared" si="1168"/>
        <v>58324.559885291092</v>
      </c>
      <c r="Q946" s="11">
        <f>$AD946*I946/(Calculations!$C$18^(A946-1+Calculations!$B$1/30))</f>
        <v>0</v>
      </c>
      <c r="R946" s="11">
        <f>IF(Q946=0,0,SUM(Q946:Q$1071)*I946/Q946)</f>
        <v>0</v>
      </c>
      <c r="S946" s="11">
        <f>IF(S945&gt;0,MAX((S945+I946/2)*(Calculations!$C$18-1)+S945-I946,0),IF(AND(Personal!$G$28=Valuation!C946,Personal!$G$28&gt;Valuation!C945),Personal!$G$26,0))</f>
        <v>0</v>
      </c>
      <c r="T946">
        <f t="shared" si="1169"/>
        <v>2</v>
      </c>
      <c r="U946" s="11"/>
      <c r="V946" s="121">
        <f>VLOOKUP(E946,Rates2,5)*VLOOKUP(E946,Mort_Imp_Retirees,C946-'Mort Imp Cume'!$C$4+2)</f>
        <v>1</v>
      </c>
      <c r="W946" s="15">
        <f t="shared" si="1170"/>
        <v>0</v>
      </c>
      <c r="X946" s="121">
        <f>VLOOKUP(F946,Rates2,6)*VLOOKUP(F946,Mort_Imp_Survivors,C946-'Mort Imp Cume'!$C$4+2)</f>
        <v>5.6125687318306472E-2</v>
      </c>
      <c r="Y946" s="15">
        <f t="shared" si="1171"/>
        <v>0.94387431268169353</v>
      </c>
      <c r="Z946" s="121">
        <f>VLOOKUP(F946,Rates2,7)*VLOOKUP(F946,Mort_Imp_Survivors,C946-'Mort Imp Cume'!$C$4+2)</f>
        <v>1</v>
      </c>
      <c r="AA946" s="15">
        <f t="shared" si="1172"/>
        <v>0</v>
      </c>
      <c r="AB946" s="68">
        <f>PRODUCT(W$4:W945)</f>
        <v>0</v>
      </c>
      <c r="AC946" s="15">
        <f>PRODUCT(Y$4:Y945)</f>
        <v>6.8531513551577257E-6</v>
      </c>
      <c r="AD946" s="15">
        <f>PRODUCT(AA$4:AA945)</f>
        <v>0</v>
      </c>
      <c r="AE946" s="15">
        <f t="shared" si="1173"/>
        <v>0</v>
      </c>
      <c r="AF946" s="15">
        <f t="shared" si="1174"/>
        <v>0</v>
      </c>
      <c r="AG946" s="15">
        <f t="shared" si="1175"/>
        <v>0</v>
      </c>
      <c r="AH946" s="15">
        <f t="shared" si="1176"/>
        <v>0</v>
      </c>
      <c r="AI946" s="15">
        <f t="shared" si="1177"/>
        <v>1</v>
      </c>
      <c r="AJ946" s="15">
        <f t="shared" si="1178"/>
        <v>0</v>
      </c>
      <c r="AK946" s="15">
        <f t="shared" si="1179"/>
        <v>0</v>
      </c>
      <c r="AL946">
        <f>IF(AL945&gt;0,AL945+1,IF(AND(B946="January",C946&gt;=Personal!$G$28,F946&lt;=100,AL945=0),1,0))</f>
        <v>619</v>
      </c>
      <c r="AM946">
        <f t="shared" si="1180"/>
        <v>1</v>
      </c>
    </row>
    <row r="947" spans="1:39" x14ac:dyDescent="0.2">
      <c r="A947">
        <f t="shared" si="1181"/>
        <v>943</v>
      </c>
      <c r="B947" t="str">
        <f t="shared" si="1192"/>
        <v>August</v>
      </c>
      <c r="C947">
        <f t="shared" si="1164"/>
        <v>2101</v>
      </c>
      <c r="D947">
        <f t="shared" si="1194"/>
        <v>210108</v>
      </c>
      <c r="E947">
        <f t="shared" ref="E947:F947" si="1229">E935+1</f>
        <v>120</v>
      </c>
      <c r="F947">
        <f t="shared" si="1229"/>
        <v>118</v>
      </c>
      <c r="G947" s="11">
        <f>G946*IF($B947="January",(1+IF(C947&gt;Personal!$L$18+1,Calculations!$B$14,Calculations!$B$13)),1)</f>
        <v>9753.0689472579998</v>
      </c>
      <c r="H947" s="11">
        <f>IF(AND(Career!$F$15="Yes",$E947=62,$E946=61),G947,H946*IF($B947="January",(1+IF(C947&gt;Personal!$L$18+1,Calculations!$C$14,Calculations!$C$13)),1))</f>
        <v>5523.1590800465046</v>
      </c>
      <c r="I947" s="11">
        <f>H947*(1-'Retiree Assumptions'!$F$8)</f>
        <v>4860.3799904409243</v>
      </c>
      <c r="J947" s="11"/>
      <c r="K947">
        <f>IF(OR(AND(L948=0,L947&gt;0,S947=0,S946&gt;0),AND(L947=0,L946&gt;0,S947&gt;0,S946&gt;0),AND(L936=0,L935&gt;0,S935=0),AND(B947="February",C947&gt;=Personal!$G$28,C947&lt;=Personal!$G$28+5,L946&gt;0),AND(B947="February",MOD(C947-Personal!$G$28,5)=0,L946&gt;0)),K946+1,K946)</f>
        <v>10</v>
      </c>
      <c r="L947">
        <f>IF(AND(C947&gt;=Personal!$G$28,MAX(L$5:L946)&lt;$AO$8,OR(S946&gt;0,S947&gt;0)),L946+1,0)</f>
        <v>0</v>
      </c>
      <c r="M947" t="str">
        <f>IF(AND(C947&gt;=Personal!$G$28,MAX(L$5:L946)&lt;$AO$8,OR(S946&gt;0,S947&gt;0)),L946+1,"")</f>
        <v/>
      </c>
      <c r="N947">
        <f t="shared" si="1166"/>
        <v>2101</v>
      </c>
      <c r="O947">
        <f t="shared" si="1167"/>
        <v>118</v>
      </c>
      <c r="P947" s="11">
        <f t="shared" si="1168"/>
        <v>58324.559885291092</v>
      </c>
      <c r="Q947" s="11">
        <f>$AD947*I947/(Calculations!$C$18^(A947-1+Calculations!$B$1/30))</f>
        <v>0</v>
      </c>
      <c r="R947" s="11">
        <f>IF(Q947=0,0,SUM(Q947:Q$1071)*I947/Q947)</f>
        <v>0</v>
      </c>
      <c r="S947" s="11">
        <f>IF(S946&gt;0,MAX((S946+I947/2)*(Calculations!$C$18-1)+S946-I947,0),IF(AND(Personal!$G$28=Valuation!C947,Personal!$G$28&gt;Valuation!C946),Personal!$G$26,0))</f>
        <v>0</v>
      </c>
      <c r="T947">
        <f t="shared" si="1169"/>
        <v>2</v>
      </c>
      <c r="U947" s="11"/>
      <c r="V947" s="121">
        <f>VLOOKUP(E947,Rates2,5)*VLOOKUP(E947,Mort_Imp_Retirees,C947-'Mort Imp Cume'!$C$4+2)</f>
        <v>1</v>
      </c>
      <c r="W947" s="15">
        <f t="shared" si="1170"/>
        <v>0</v>
      </c>
      <c r="X947" s="121">
        <f>VLOOKUP(F947,Rates2,6)*VLOOKUP(F947,Mort_Imp_Survivors,C947-'Mort Imp Cume'!$C$4+2)</f>
        <v>5.6125687318306472E-2</v>
      </c>
      <c r="Y947" s="15">
        <f t="shared" si="1171"/>
        <v>0.94387431268169353</v>
      </c>
      <c r="Z947" s="121">
        <f>VLOOKUP(F947,Rates2,7)*VLOOKUP(F947,Mort_Imp_Survivors,C947-'Mort Imp Cume'!$C$4+2)</f>
        <v>1</v>
      </c>
      <c r="AA947" s="15">
        <f t="shared" si="1172"/>
        <v>0</v>
      </c>
      <c r="AB947" s="68">
        <f>PRODUCT(W$4:W946)</f>
        <v>0</v>
      </c>
      <c r="AC947" s="15">
        <f>PRODUCT(Y$4:Y946)</f>
        <v>6.4685135250531147E-6</v>
      </c>
      <c r="AD947" s="15">
        <f>PRODUCT(AA$4:AA946)</f>
        <v>0</v>
      </c>
      <c r="AE947" s="15">
        <f t="shared" si="1173"/>
        <v>0</v>
      </c>
      <c r="AF947" s="15">
        <f t="shared" si="1174"/>
        <v>0</v>
      </c>
      <c r="AG947" s="15">
        <f t="shared" si="1175"/>
        <v>0</v>
      </c>
      <c r="AH947" s="15">
        <f t="shared" si="1176"/>
        <v>0</v>
      </c>
      <c r="AI947" s="15">
        <f t="shared" si="1177"/>
        <v>1</v>
      </c>
      <c r="AJ947" s="15">
        <f t="shared" si="1178"/>
        <v>0</v>
      </c>
      <c r="AK947" s="15">
        <f t="shared" si="1179"/>
        <v>0</v>
      </c>
      <c r="AL947">
        <f>IF(AL946&gt;0,AL946+1,IF(AND(B947="January",C947&gt;=Personal!$G$28,F947&lt;=100,AL946=0),1,0))</f>
        <v>620</v>
      </c>
      <c r="AM947">
        <f t="shared" si="1180"/>
        <v>1</v>
      </c>
    </row>
    <row r="948" spans="1:39" x14ac:dyDescent="0.2">
      <c r="A948">
        <f t="shared" si="1181"/>
        <v>944</v>
      </c>
      <c r="B948" t="str">
        <f t="shared" si="1192"/>
        <v>September</v>
      </c>
      <c r="C948">
        <f t="shared" si="1164"/>
        <v>2101</v>
      </c>
      <c r="D948">
        <f t="shared" si="1194"/>
        <v>210109</v>
      </c>
      <c r="E948">
        <f t="shared" ref="E948:F948" si="1230">E936+1</f>
        <v>120</v>
      </c>
      <c r="F948">
        <f t="shared" si="1230"/>
        <v>118</v>
      </c>
      <c r="G948" s="11">
        <f>G947*IF($B948="January",(1+IF(C948&gt;Personal!$L$18+1,Calculations!$B$14,Calculations!$B$13)),1)</f>
        <v>9753.0689472579998</v>
      </c>
      <c r="H948" s="11">
        <f>IF(AND(Career!$F$15="Yes",$E948=62,$E947=61),G948,H947*IF($B948="January",(1+IF(C948&gt;Personal!$L$18+1,Calculations!$C$14,Calculations!$C$13)),1))</f>
        <v>5523.1590800465046</v>
      </c>
      <c r="I948" s="11">
        <f>H948*(1-'Retiree Assumptions'!$F$8)</f>
        <v>4860.3799904409243</v>
      </c>
      <c r="J948" s="11"/>
      <c r="K948">
        <f>IF(OR(AND(L949=0,L948&gt;0,S948=0,S947&gt;0),AND(L948=0,L947&gt;0,S948&gt;0,S947&gt;0),AND(L937=0,L936&gt;0,S936=0),AND(B948="February",C948&gt;=Personal!$G$28,C948&lt;=Personal!$G$28+5,L947&gt;0),AND(B948="February",MOD(C948-Personal!$G$28,5)=0,L947&gt;0)),K947+1,K947)</f>
        <v>10</v>
      </c>
      <c r="L948">
        <f>IF(AND(C948&gt;=Personal!$G$28,MAX(L$5:L947)&lt;$AO$8,OR(S947&gt;0,S948&gt;0)),L947+1,0)</f>
        <v>0</v>
      </c>
      <c r="M948" t="str">
        <f>IF(AND(C948&gt;=Personal!$G$28,MAX(L$5:L947)&lt;$AO$8,OR(S947&gt;0,S948&gt;0)),L947+1,"")</f>
        <v/>
      </c>
      <c r="N948">
        <f t="shared" si="1166"/>
        <v>2101</v>
      </c>
      <c r="O948">
        <f t="shared" si="1167"/>
        <v>118</v>
      </c>
      <c r="P948" s="11">
        <f t="shared" si="1168"/>
        <v>58324.559885291092</v>
      </c>
      <c r="Q948" s="11">
        <f>$AD948*I948/(Calculations!$C$18^(A948-1+Calculations!$B$1/30))</f>
        <v>0</v>
      </c>
      <c r="R948" s="11">
        <f>IF(Q948=0,0,SUM(Q948:Q$1071)*I948/Q948)</f>
        <v>0</v>
      </c>
      <c r="S948" s="11">
        <f>IF(S947&gt;0,MAX((S947+I948/2)*(Calculations!$C$18-1)+S947-I948,0),IF(AND(Personal!$G$28=Valuation!C948,Personal!$G$28&gt;Valuation!C947),Personal!$G$26,0))</f>
        <v>0</v>
      </c>
      <c r="T948">
        <f t="shared" si="1169"/>
        <v>2</v>
      </c>
      <c r="U948" s="11"/>
      <c r="V948" s="121">
        <f>VLOOKUP(E948,Rates2,5)*VLOOKUP(E948,Mort_Imp_Retirees,C948-'Mort Imp Cume'!$C$4+2)</f>
        <v>1</v>
      </c>
      <c r="W948" s="15">
        <f t="shared" si="1170"/>
        <v>0</v>
      </c>
      <c r="X948" s="121">
        <f>VLOOKUP(F948,Rates2,6)*VLOOKUP(F948,Mort_Imp_Survivors,C948-'Mort Imp Cume'!$C$4+2)</f>
        <v>5.6125687318306472E-2</v>
      </c>
      <c r="Y948" s="15">
        <f t="shared" si="1171"/>
        <v>0.94387431268169353</v>
      </c>
      <c r="Z948" s="121">
        <f>VLOOKUP(F948,Rates2,7)*VLOOKUP(F948,Mort_Imp_Survivors,C948-'Mort Imp Cume'!$C$4+2)</f>
        <v>1</v>
      </c>
      <c r="AA948" s="15">
        <f t="shared" si="1172"/>
        <v>0</v>
      </c>
      <c r="AB948" s="68">
        <f>PRODUCT(W$4:W947)</f>
        <v>0</v>
      </c>
      <c r="AC948" s="15">
        <f>PRODUCT(Y$4:Y947)</f>
        <v>6.1054637575317469E-6</v>
      </c>
      <c r="AD948" s="15">
        <f>PRODUCT(AA$4:AA947)</f>
        <v>0</v>
      </c>
      <c r="AE948" s="15">
        <f t="shared" si="1173"/>
        <v>0</v>
      </c>
      <c r="AF948" s="15">
        <f t="shared" si="1174"/>
        <v>0</v>
      </c>
      <c r="AG948" s="15">
        <f t="shared" si="1175"/>
        <v>0</v>
      </c>
      <c r="AH948" s="15">
        <f t="shared" si="1176"/>
        <v>0</v>
      </c>
      <c r="AI948" s="15">
        <f t="shared" si="1177"/>
        <v>1</v>
      </c>
      <c r="AJ948" s="15">
        <f t="shared" si="1178"/>
        <v>0</v>
      </c>
      <c r="AK948" s="15">
        <f t="shared" si="1179"/>
        <v>0</v>
      </c>
      <c r="AL948">
        <f>IF(AL947&gt;0,AL947+1,IF(AND(B948="January",C948&gt;=Personal!$G$28,F948&lt;=100,AL947=0),1,0))</f>
        <v>621</v>
      </c>
      <c r="AM948">
        <f t="shared" si="1180"/>
        <v>1</v>
      </c>
    </row>
    <row r="949" spans="1:39" x14ac:dyDescent="0.2">
      <c r="A949">
        <f t="shared" si="1181"/>
        <v>945</v>
      </c>
      <c r="B949" t="str">
        <f t="shared" si="1192"/>
        <v>October</v>
      </c>
      <c r="C949">
        <f t="shared" si="1164"/>
        <v>2101</v>
      </c>
      <c r="D949">
        <f t="shared" si="1194"/>
        <v>210110</v>
      </c>
      <c r="E949">
        <f t="shared" ref="E949:F949" si="1231">E937+1</f>
        <v>120</v>
      </c>
      <c r="F949">
        <f t="shared" si="1231"/>
        <v>118</v>
      </c>
      <c r="G949" s="11">
        <f>G948*IF($B949="January",(1+IF(C949&gt;Personal!$L$18+1,Calculations!$B$14,Calculations!$B$13)),1)</f>
        <v>9753.0689472579998</v>
      </c>
      <c r="H949" s="11">
        <f>IF(AND(Career!$F$15="Yes",$E949=62,$E948=61),G949,H948*IF($B949="January",(1+IF(C949&gt;Personal!$L$18+1,Calculations!$C$14,Calculations!$C$13)),1))</f>
        <v>5523.1590800465046</v>
      </c>
      <c r="I949" s="11">
        <f>H949*(1-'Retiree Assumptions'!$F$8)</f>
        <v>4860.3799904409243</v>
      </c>
      <c r="J949" s="11"/>
      <c r="K949">
        <f>IF(OR(AND(L950=0,L949&gt;0,S949=0,S948&gt;0),AND(L949=0,L948&gt;0,S949&gt;0,S948&gt;0),AND(L938=0,L937&gt;0,S937=0),AND(B949="February",C949&gt;=Personal!$G$28,C949&lt;=Personal!$G$28+5,L948&gt;0),AND(B949="February",MOD(C949-Personal!$G$28,5)=0,L948&gt;0)),K948+1,K948)</f>
        <v>10</v>
      </c>
      <c r="L949">
        <f>IF(AND(C949&gt;=Personal!$G$28,MAX(L$5:L948)&lt;$AO$8,OR(S948&gt;0,S949&gt;0)),L948+1,0)</f>
        <v>0</v>
      </c>
      <c r="M949" t="str">
        <f>IF(AND(C949&gt;=Personal!$G$28,MAX(L$5:L948)&lt;$AO$8,OR(S948&gt;0,S949&gt;0)),L948+1,"")</f>
        <v/>
      </c>
      <c r="N949">
        <f t="shared" si="1166"/>
        <v>2101</v>
      </c>
      <c r="O949">
        <f t="shared" si="1167"/>
        <v>118</v>
      </c>
      <c r="P949" s="11">
        <f t="shared" si="1168"/>
        <v>58324.559885291092</v>
      </c>
      <c r="Q949" s="11">
        <f>$AD949*I949/(Calculations!$C$18^(A949-1+Calculations!$B$1/30))</f>
        <v>0</v>
      </c>
      <c r="R949" s="11">
        <f>IF(Q949=0,0,SUM(Q949:Q$1071)*I949/Q949)</f>
        <v>0</v>
      </c>
      <c r="S949" s="11">
        <f>IF(S948&gt;0,MAX((S948+I949/2)*(Calculations!$C$18-1)+S948-I949,0),IF(AND(Personal!$G$28=Valuation!C949,Personal!$G$28&gt;Valuation!C948),Personal!$G$26,0))</f>
        <v>0</v>
      </c>
      <c r="T949">
        <f t="shared" si="1169"/>
        <v>2</v>
      </c>
      <c r="U949" s="11"/>
      <c r="V949" s="121">
        <f>VLOOKUP(E949,Rates2,5)*VLOOKUP(E949,Mort_Imp_Retirees,C949-'Mort Imp Cume'!$C$4+2)</f>
        <v>1</v>
      </c>
      <c r="W949" s="15">
        <f t="shared" si="1170"/>
        <v>0</v>
      </c>
      <c r="X949" s="121">
        <f>VLOOKUP(F949,Rates2,6)*VLOOKUP(F949,Mort_Imp_Survivors,C949-'Mort Imp Cume'!$C$4+2)</f>
        <v>5.6125687318306472E-2</v>
      </c>
      <c r="Y949" s="15">
        <f t="shared" si="1171"/>
        <v>0.94387431268169353</v>
      </c>
      <c r="Z949" s="121">
        <f>VLOOKUP(F949,Rates2,7)*VLOOKUP(F949,Mort_Imp_Survivors,C949-'Mort Imp Cume'!$C$4+2)</f>
        <v>1</v>
      </c>
      <c r="AA949" s="15">
        <f t="shared" si="1172"/>
        <v>0</v>
      </c>
      <c r="AB949" s="68">
        <f>PRODUCT(W$4:W948)</f>
        <v>0</v>
      </c>
      <c r="AC949" s="15">
        <f>PRODUCT(Y$4:Y948)</f>
        <v>5.7627904077432678E-6</v>
      </c>
      <c r="AD949" s="15">
        <f>PRODUCT(AA$4:AA948)</f>
        <v>0</v>
      </c>
      <c r="AE949" s="15">
        <f t="shared" si="1173"/>
        <v>0</v>
      </c>
      <c r="AF949" s="15">
        <f t="shared" si="1174"/>
        <v>0</v>
      </c>
      <c r="AG949" s="15">
        <f t="shared" si="1175"/>
        <v>0</v>
      </c>
      <c r="AH949" s="15">
        <f t="shared" si="1176"/>
        <v>0</v>
      </c>
      <c r="AI949" s="15">
        <f t="shared" si="1177"/>
        <v>1</v>
      </c>
      <c r="AJ949" s="15">
        <f t="shared" si="1178"/>
        <v>0</v>
      </c>
      <c r="AK949" s="15">
        <f t="shared" si="1179"/>
        <v>0</v>
      </c>
      <c r="AL949">
        <f>IF(AL948&gt;0,AL948+1,IF(AND(B949="January",C949&gt;=Personal!$G$28,F949&lt;=100,AL948=0),1,0))</f>
        <v>622</v>
      </c>
      <c r="AM949">
        <f t="shared" si="1180"/>
        <v>1</v>
      </c>
    </row>
    <row r="950" spans="1:39" x14ac:dyDescent="0.2">
      <c r="A950">
        <f t="shared" si="1181"/>
        <v>946</v>
      </c>
      <c r="B950" t="str">
        <f t="shared" si="1192"/>
        <v>November</v>
      </c>
      <c r="C950">
        <f t="shared" si="1164"/>
        <v>2101</v>
      </c>
      <c r="D950">
        <f t="shared" si="1194"/>
        <v>210111</v>
      </c>
      <c r="E950">
        <f t="shared" ref="E950:F950" si="1232">E938+1</f>
        <v>120</v>
      </c>
      <c r="F950">
        <f t="shared" si="1232"/>
        <v>118</v>
      </c>
      <c r="G950" s="11">
        <f>G949*IF($B950="January",(1+IF(C950&gt;Personal!$L$18+1,Calculations!$B$14,Calculations!$B$13)),1)</f>
        <v>9753.0689472579998</v>
      </c>
      <c r="H950" s="11">
        <f>IF(AND(Career!$F$15="Yes",$E950=62,$E949=61),G950,H949*IF($B950="January",(1+IF(C950&gt;Personal!$L$18+1,Calculations!$C$14,Calculations!$C$13)),1))</f>
        <v>5523.1590800465046</v>
      </c>
      <c r="I950" s="11">
        <f>H950*(1-'Retiree Assumptions'!$F$8)</f>
        <v>4860.3799904409243</v>
      </c>
      <c r="J950" s="11"/>
      <c r="K950">
        <f>IF(OR(AND(L951=0,L950&gt;0,S950=0,S949&gt;0),AND(L950=0,L949&gt;0,S950&gt;0,S949&gt;0),AND(L939=0,L938&gt;0,S938=0),AND(B950="February",C950&gt;=Personal!$G$28,C950&lt;=Personal!$G$28+5,L949&gt;0),AND(B950="February",MOD(C950-Personal!$G$28,5)=0,L949&gt;0)),K949+1,K949)</f>
        <v>10</v>
      </c>
      <c r="L950">
        <f>IF(AND(C950&gt;=Personal!$G$28,MAX(L$5:L949)&lt;$AO$8,OR(S949&gt;0,S950&gt;0)),L949+1,0)</f>
        <v>0</v>
      </c>
      <c r="M950" t="str">
        <f>IF(AND(C950&gt;=Personal!$G$28,MAX(L$5:L949)&lt;$AO$8,OR(S949&gt;0,S950&gt;0)),L949+1,"")</f>
        <v/>
      </c>
      <c r="N950">
        <f t="shared" si="1166"/>
        <v>2101</v>
      </c>
      <c r="O950">
        <f t="shared" si="1167"/>
        <v>118</v>
      </c>
      <c r="P950" s="11">
        <f t="shared" si="1168"/>
        <v>58324.559885291092</v>
      </c>
      <c r="Q950" s="11">
        <f>$AD950*I950/(Calculations!$C$18^(A950-1+Calculations!$B$1/30))</f>
        <v>0</v>
      </c>
      <c r="R950" s="11">
        <f>IF(Q950=0,0,SUM(Q950:Q$1071)*I950/Q950)</f>
        <v>0</v>
      </c>
      <c r="S950" s="11">
        <f>IF(S949&gt;0,MAX((S949+I950/2)*(Calculations!$C$18-1)+S949-I950,0),IF(AND(Personal!$G$28=Valuation!C950,Personal!$G$28&gt;Valuation!C949),Personal!$G$26,0))</f>
        <v>0</v>
      </c>
      <c r="T950">
        <f t="shared" si="1169"/>
        <v>2</v>
      </c>
      <c r="U950" s="11"/>
      <c r="V950" s="121">
        <f>VLOOKUP(E950,Rates2,5)*VLOOKUP(E950,Mort_Imp_Retirees,C950-'Mort Imp Cume'!$C$4+2)</f>
        <v>1</v>
      </c>
      <c r="W950" s="15">
        <f t="shared" si="1170"/>
        <v>0</v>
      </c>
      <c r="X950" s="121">
        <f>VLOOKUP(F950,Rates2,6)*VLOOKUP(F950,Mort_Imp_Survivors,C950-'Mort Imp Cume'!$C$4+2)</f>
        <v>5.6125687318306472E-2</v>
      </c>
      <c r="Y950" s="15">
        <f t="shared" si="1171"/>
        <v>0.94387431268169353</v>
      </c>
      <c r="Z950" s="121">
        <f>VLOOKUP(F950,Rates2,7)*VLOOKUP(F950,Mort_Imp_Survivors,C950-'Mort Imp Cume'!$C$4+2)</f>
        <v>1</v>
      </c>
      <c r="AA950" s="15">
        <f t="shared" si="1172"/>
        <v>0</v>
      </c>
      <c r="AB950" s="68">
        <f>PRODUCT(W$4:W949)</f>
        <v>0</v>
      </c>
      <c r="AC950" s="15">
        <f>PRODUCT(Y$4:Y949)</f>
        <v>5.4393498352373329E-6</v>
      </c>
      <c r="AD950" s="15">
        <f>PRODUCT(AA$4:AA949)</f>
        <v>0</v>
      </c>
      <c r="AE950" s="15">
        <f t="shared" si="1173"/>
        <v>0</v>
      </c>
      <c r="AF950" s="15">
        <f t="shared" si="1174"/>
        <v>0</v>
      </c>
      <c r="AG950" s="15">
        <f t="shared" si="1175"/>
        <v>0</v>
      </c>
      <c r="AH950" s="15">
        <f t="shared" si="1176"/>
        <v>0</v>
      </c>
      <c r="AI950" s="15">
        <f t="shared" si="1177"/>
        <v>1</v>
      </c>
      <c r="AJ950" s="15">
        <f t="shared" si="1178"/>
        <v>0</v>
      </c>
      <c r="AK950" s="15">
        <f t="shared" si="1179"/>
        <v>0</v>
      </c>
      <c r="AL950">
        <f>IF(AL949&gt;0,AL949+1,IF(AND(B950="January",C950&gt;=Personal!$G$28,F950&lt;=100,AL949=0),1,0))</f>
        <v>623</v>
      </c>
      <c r="AM950">
        <f t="shared" si="1180"/>
        <v>1</v>
      </c>
    </row>
    <row r="951" spans="1:39" x14ac:dyDescent="0.2">
      <c r="A951">
        <f t="shared" si="1181"/>
        <v>947</v>
      </c>
      <c r="B951" t="str">
        <f t="shared" si="1192"/>
        <v>December</v>
      </c>
      <c r="C951">
        <f t="shared" si="1164"/>
        <v>2101</v>
      </c>
      <c r="D951">
        <f t="shared" si="1194"/>
        <v>210112</v>
      </c>
      <c r="E951">
        <f t="shared" ref="E951:F951" si="1233">E939+1</f>
        <v>120</v>
      </c>
      <c r="F951">
        <f t="shared" si="1233"/>
        <v>118</v>
      </c>
      <c r="G951" s="11">
        <f>G950*IF($B951="January",(1+IF(C951&gt;Personal!$L$18+1,Calculations!$B$14,Calculations!$B$13)),1)</f>
        <v>9753.0689472579998</v>
      </c>
      <c r="H951" s="11">
        <f>IF(AND(Career!$F$15="Yes",$E951=62,$E950=61),G951,H950*IF($B951="January",(1+IF(C951&gt;Personal!$L$18+1,Calculations!$C$14,Calculations!$C$13)),1))</f>
        <v>5523.1590800465046</v>
      </c>
      <c r="I951" s="11">
        <f>H951*(1-'Retiree Assumptions'!$F$8)</f>
        <v>4860.3799904409243</v>
      </c>
      <c r="J951" s="11"/>
      <c r="K951">
        <f>IF(OR(AND(L952=0,L951&gt;0,S951=0,S950&gt;0),AND(L951=0,L950&gt;0,S951&gt;0,S950&gt;0),AND(L940=0,L939&gt;0,S939=0),AND(B951="February",C951&gt;=Personal!$G$28,C951&lt;=Personal!$G$28+5,L950&gt;0),AND(B951="February",MOD(C951-Personal!$G$28,5)=0,L950&gt;0)),K950+1,K950)</f>
        <v>10</v>
      </c>
      <c r="L951">
        <f>IF(AND(C951&gt;=Personal!$G$28,MAX(L$5:L950)&lt;$AO$8,OR(S950&gt;0,S951&gt;0)),L950+1,0)</f>
        <v>0</v>
      </c>
      <c r="M951" t="str">
        <f>IF(AND(C951&gt;=Personal!$G$28,MAX(L$5:L950)&lt;$AO$8,OR(S950&gt;0,S951&gt;0)),L950+1,"")</f>
        <v/>
      </c>
      <c r="N951">
        <f t="shared" si="1166"/>
        <v>2101</v>
      </c>
      <c r="O951">
        <f t="shared" si="1167"/>
        <v>118</v>
      </c>
      <c r="P951" s="11">
        <f t="shared" si="1168"/>
        <v>58324.559885291092</v>
      </c>
      <c r="Q951" s="11">
        <f>$AD951*I951/(Calculations!$C$18^(A951-1+Calculations!$B$1/30))</f>
        <v>0</v>
      </c>
      <c r="R951" s="11">
        <f>IF(Q951=0,0,SUM(Q951:Q$1071)*I951/Q951)</f>
        <v>0</v>
      </c>
      <c r="S951" s="11">
        <f>IF(S950&gt;0,MAX((S950+I951/2)*(Calculations!$C$18-1)+S950-I951,0),IF(AND(Personal!$G$28=Valuation!C951,Personal!$G$28&gt;Valuation!C950),Personal!$G$26,0))</f>
        <v>0</v>
      </c>
      <c r="T951">
        <f t="shared" si="1169"/>
        <v>2</v>
      </c>
      <c r="U951" s="11"/>
      <c r="V951" s="121">
        <f>VLOOKUP(E951,Rates2,5)*VLOOKUP(E951,Mort_Imp_Retirees,C951-'Mort Imp Cume'!$C$4+2)</f>
        <v>1</v>
      </c>
      <c r="W951" s="15">
        <f t="shared" si="1170"/>
        <v>0</v>
      </c>
      <c r="X951" s="121">
        <f>VLOOKUP(F951,Rates2,6)*VLOOKUP(F951,Mort_Imp_Survivors,C951-'Mort Imp Cume'!$C$4+2)</f>
        <v>5.6125687318306472E-2</v>
      </c>
      <c r="Y951" s="15">
        <f t="shared" si="1171"/>
        <v>0.94387431268169353</v>
      </c>
      <c r="Z951" s="121">
        <f>VLOOKUP(F951,Rates2,7)*VLOOKUP(F951,Mort_Imp_Survivors,C951-'Mort Imp Cume'!$C$4+2)</f>
        <v>1</v>
      </c>
      <c r="AA951" s="15">
        <f t="shared" si="1172"/>
        <v>0</v>
      </c>
      <c r="AB951" s="68">
        <f>PRODUCT(W$4:W950)</f>
        <v>0</v>
      </c>
      <c r="AC951" s="15">
        <f>PRODUCT(Y$4:Y950)</f>
        <v>5.1340625871699203E-6</v>
      </c>
      <c r="AD951" s="15">
        <f>PRODUCT(AA$4:AA950)</f>
        <v>0</v>
      </c>
      <c r="AE951" s="15">
        <f t="shared" si="1173"/>
        <v>0</v>
      </c>
      <c r="AF951" s="15">
        <f t="shared" si="1174"/>
        <v>0</v>
      </c>
      <c r="AG951" s="15">
        <f t="shared" si="1175"/>
        <v>0</v>
      </c>
      <c r="AH951" s="15">
        <f t="shared" si="1176"/>
        <v>0</v>
      </c>
      <c r="AI951" s="15">
        <f t="shared" si="1177"/>
        <v>1</v>
      </c>
      <c r="AJ951" s="15">
        <f t="shared" si="1178"/>
        <v>0</v>
      </c>
      <c r="AK951" s="15">
        <f t="shared" si="1179"/>
        <v>0</v>
      </c>
      <c r="AL951">
        <f>IF(AL950&gt;0,AL950+1,IF(AND(B951="January",C951&gt;=Personal!$G$28,F951&lt;=100,AL950=0),1,0))</f>
        <v>624</v>
      </c>
      <c r="AM951">
        <f t="shared" si="1180"/>
        <v>1</v>
      </c>
    </row>
    <row r="952" spans="1:39" x14ac:dyDescent="0.2">
      <c r="A952">
        <f t="shared" si="1181"/>
        <v>948</v>
      </c>
      <c r="B952" t="str">
        <f t="shared" si="1192"/>
        <v>January</v>
      </c>
      <c r="C952">
        <f t="shared" si="1164"/>
        <v>2102</v>
      </c>
      <c r="D952">
        <f t="shared" si="1194"/>
        <v>210201</v>
      </c>
      <c r="E952">
        <f t="shared" ref="E952:F952" si="1234">E940+1</f>
        <v>121</v>
      </c>
      <c r="F952">
        <f t="shared" si="1234"/>
        <v>119</v>
      </c>
      <c r="G952" s="11">
        <f>G951*IF($B952="January",(1+IF(C952&gt;Personal!$L$18+1,Calculations!$B$14,Calculations!$B$13)),1)</f>
        <v>9996.8956709394497</v>
      </c>
      <c r="H952" s="11">
        <f>IF(AND(Career!$F$15="Yes",$E952=62,$E951=61),G952,H951*IF($B952="January",(1+IF(C952&gt;Personal!$L$18+1,Calculations!$C$14,Calculations!$C$13)),1))</f>
        <v>5606.0064662472014</v>
      </c>
      <c r="I952" s="11">
        <f>H952*(1-'Retiree Assumptions'!$F$8)</f>
        <v>4933.2856902975373</v>
      </c>
      <c r="J952" s="11"/>
      <c r="K952">
        <f>IF(OR(AND(L953=0,L952&gt;0,S952=0,S951&gt;0),AND(L952=0,L951&gt;0,S952&gt;0,S951&gt;0),AND(L941=0,L940&gt;0,S940=0),AND(B952="February",C952&gt;=Personal!$G$28,C952&lt;=Personal!$G$28+5,L951&gt;0),AND(B952="February",MOD(C952-Personal!$G$28,5)=0,L951&gt;0)),K951+1,K951)</f>
        <v>10</v>
      </c>
      <c r="L952">
        <f>IF(AND(C952&gt;=Personal!$G$28,MAX(L$5:L951)&lt;$AO$8,OR(S951&gt;0,S952&gt;0)),L951+1,0)</f>
        <v>0</v>
      </c>
      <c r="M952" t="str">
        <f>IF(AND(C952&gt;=Personal!$G$28,MAX(L$5:L951)&lt;$AO$8,OR(S951&gt;0,S952&gt;0)),L951+1,"")</f>
        <v/>
      </c>
      <c r="N952">
        <f t="shared" si="1166"/>
        <v>2102</v>
      </c>
      <c r="O952">
        <f t="shared" si="1167"/>
        <v>119</v>
      </c>
      <c r="P952" s="11">
        <f t="shared" si="1168"/>
        <v>59199.428283570451</v>
      </c>
      <c r="Q952" s="11">
        <f>$AD952*I952/(Calculations!$C$18^(A952-1+Calculations!$B$1/30))</f>
        <v>0</v>
      </c>
      <c r="R952" s="11">
        <f>IF(Q952=0,0,SUM(Q952:Q$1071)*I952/Q952)</f>
        <v>0</v>
      </c>
      <c r="S952" s="11">
        <f>IF(S951&gt;0,MAX((S951+I952/2)*(Calculations!$C$18-1)+S951-I952,0),IF(AND(Personal!$G$28=Valuation!C952,Personal!$G$28&gt;Valuation!C951),Personal!$G$26,0))</f>
        <v>0</v>
      </c>
      <c r="T952">
        <f t="shared" si="1169"/>
        <v>2</v>
      </c>
      <c r="U952" s="11"/>
      <c r="V952" s="121">
        <f>VLOOKUP(E952,Rates2,5)*VLOOKUP(E952,Mort_Imp_Retirees,C952-'Mort Imp Cume'!$C$4+2)</f>
        <v>1</v>
      </c>
      <c r="W952" s="15">
        <f t="shared" si="1170"/>
        <v>0</v>
      </c>
      <c r="X952" s="121">
        <f>VLOOKUP(F952,Rates2,6)*VLOOKUP(F952,Mort_Imp_Survivors,C952-'Mort Imp Cume'!$C$4+2)</f>
        <v>5.6125687318306472E-2</v>
      </c>
      <c r="Y952" s="15">
        <f t="shared" si="1171"/>
        <v>0.94387431268169353</v>
      </c>
      <c r="Z952" s="121">
        <f>VLOOKUP(F952,Rates2,7)*VLOOKUP(F952,Mort_Imp_Survivors,C952-'Mort Imp Cume'!$C$4+2)</f>
        <v>1</v>
      </c>
      <c r="AA952" s="15">
        <f t="shared" si="1172"/>
        <v>0</v>
      </c>
      <c r="AB952" s="68">
        <f>PRODUCT(W$4:W951)</f>
        <v>0</v>
      </c>
      <c r="AC952" s="15">
        <f>PRODUCT(Y$4:Y951)</f>
        <v>4.8459097957298058E-6</v>
      </c>
      <c r="AD952" s="15">
        <f>PRODUCT(AA$4:AA951)</f>
        <v>0</v>
      </c>
      <c r="AE952" s="15">
        <f t="shared" si="1173"/>
        <v>0</v>
      </c>
      <c r="AF952" s="15">
        <f t="shared" si="1174"/>
        <v>0</v>
      </c>
      <c r="AG952" s="15">
        <f t="shared" si="1175"/>
        <v>0</v>
      </c>
      <c r="AH952" s="15">
        <f t="shared" si="1176"/>
        <v>0</v>
      </c>
      <c r="AI952" s="15">
        <f t="shared" si="1177"/>
        <v>1</v>
      </c>
      <c r="AJ952" s="15">
        <f t="shared" si="1178"/>
        <v>0</v>
      </c>
      <c r="AK952" s="15">
        <f t="shared" si="1179"/>
        <v>0</v>
      </c>
      <c r="AL952">
        <f>IF(AL951&gt;0,AL951+1,IF(AND(B952="January",C952&gt;=Personal!$G$28,F952&lt;=100,AL951=0),1,0))</f>
        <v>625</v>
      </c>
      <c r="AM952">
        <f t="shared" si="1180"/>
        <v>1</v>
      </c>
    </row>
    <row r="953" spans="1:39" x14ac:dyDescent="0.2">
      <c r="A953">
        <f t="shared" si="1181"/>
        <v>949</v>
      </c>
      <c r="B953" t="str">
        <f t="shared" si="1192"/>
        <v>February</v>
      </c>
      <c r="C953">
        <f t="shared" si="1164"/>
        <v>2102</v>
      </c>
      <c r="D953">
        <f t="shared" si="1194"/>
        <v>210202</v>
      </c>
      <c r="E953">
        <f t="shared" ref="E953:F953" si="1235">E941+1</f>
        <v>121</v>
      </c>
      <c r="F953">
        <f t="shared" si="1235"/>
        <v>119</v>
      </c>
      <c r="G953" s="11">
        <f>G952*IF($B953="January",(1+IF(C953&gt;Personal!$L$18+1,Calculations!$B$14,Calculations!$B$13)),1)</f>
        <v>9996.8956709394497</v>
      </c>
      <c r="H953" s="11">
        <f>IF(AND(Career!$F$15="Yes",$E953=62,$E952=61),G953,H952*IF($B953="January",(1+IF(C953&gt;Personal!$L$18+1,Calculations!$C$14,Calculations!$C$13)),1))</f>
        <v>5606.0064662472014</v>
      </c>
      <c r="I953" s="11">
        <f>H953*(1-'Retiree Assumptions'!$F$8)</f>
        <v>4933.2856902975373</v>
      </c>
      <c r="J953" s="11"/>
      <c r="K953">
        <f>IF(OR(AND(L954=0,L953&gt;0,S953=0,S952&gt;0),AND(L953=0,L952&gt;0,S953&gt;0,S952&gt;0),AND(L942=0,L941&gt;0,S941=0),AND(B953="February",C953&gt;=Personal!$G$28,C953&lt;=Personal!$G$28+5,L952&gt;0),AND(B953="February",MOD(C953-Personal!$G$28,5)=0,L952&gt;0)),K952+1,K952)</f>
        <v>10</v>
      </c>
      <c r="L953">
        <f>IF(AND(C953&gt;=Personal!$G$28,MAX(L$5:L952)&lt;$AO$8,OR(S952&gt;0,S953&gt;0)),L952+1,0)</f>
        <v>0</v>
      </c>
      <c r="M953" t="str">
        <f>IF(AND(C953&gt;=Personal!$G$28,MAX(L$5:L952)&lt;$AO$8,OR(S952&gt;0,S953&gt;0)),L952+1,"")</f>
        <v/>
      </c>
      <c r="N953">
        <f t="shared" si="1166"/>
        <v>2102</v>
      </c>
      <c r="O953">
        <f t="shared" si="1167"/>
        <v>119</v>
      </c>
      <c r="P953" s="11">
        <f t="shared" si="1168"/>
        <v>59199.428283570451</v>
      </c>
      <c r="Q953" s="11">
        <f>$AD953*I953/(Calculations!$C$18^(A953-1+Calculations!$B$1/30))</f>
        <v>0</v>
      </c>
      <c r="R953" s="11">
        <f>IF(Q953=0,0,SUM(Q953:Q$1071)*I953/Q953)</f>
        <v>0</v>
      </c>
      <c r="S953" s="11">
        <f>IF(S952&gt;0,MAX((S952+I953/2)*(Calculations!$C$18-1)+S952-I953,0),IF(AND(Personal!$G$28=Valuation!C953,Personal!$G$28&gt;Valuation!C952),Personal!$G$26,0))</f>
        <v>0</v>
      </c>
      <c r="T953">
        <f t="shared" si="1169"/>
        <v>2</v>
      </c>
      <c r="U953" s="11"/>
      <c r="V953" s="121">
        <f>VLOOKUP(E953,Rates2,5)*VLOOKUP(E953,Mort_Imp_Retirees,C953-'Mort Imp Cume'!$C$4+2)</f>
        <v>1</v>
      </c>
      <c r="W953" s="15">
        <f t="shared" si="1170"/>
        <v>0</v>
      </c>
      <c r="X953" s="121">
        <f>VLOOKUP(F953,Rates2,6)*VLOOKUP(F953,Mort_Imp_Survivors,C953-'Mort Imp Cume'!$C$4+2)</f>
        <v>5.6125687318306472E-2</v>
      </c>
      <c r="Y953" s="15">
        <f t="shared" si="1171"/>
        <v>0.94387431268169353</v>
      </c>
      <c r="Z953" s="121">
        <f>VLOOKUP(F953,Rates2,7)*VLOOKUP(F953,Mort_Imp_Survivors,C953-'Mort Imp Cume'!$C$4+2)</f>
        <v>1</v>
      </c>
      <c r="AA953" s="15">
        <f t="shared" si="1172"/>
        <v>0</v>
      </c>
      <c r="AB953" s="68">
        <f>PRODUCT(W$4:W952)</f>
        <v>0</v>
      </c>
      <c r="AC953" s="15">
        <f>PRODUCT(Y$4:Y952)</f>
        <v>4.5739297777619564E-6</v>
      </c>
      <c r="AD953" s="15">
        <f>PRODUCT(AA$4:AA952)</f>
        <v>0</v>
      </c>
      <c r="AE953" s="15">
        <f t="shared" si="1173"/>
        <v>0</v>
      </c>
      <c r="AF953" s="15">
        <f t="shared" si="1174"/>
        <v>0</v>
      </c>
      <c r="AG953" s="15">
        <f t="shared" si="1175"/>
        <v>0</v>
      </c>
      <c r="AH953" s="15">
        <f t="shared" si="1176"/>
        <v>0</v>
      </c>
      <c r="AI953" s="15">
        <f t="shared" si="1177"/>
        <v>1</v>
      </c>
      <c r="AJ953" s="15">
        <f t="shared" si="1178"/>
        <v>0</v>
      </c>
      <c r="AK953" s="15">
        <f t="shared" si="1179"/>
        <v>0</v>
      </c>
      <c r="AL953">
        <f>IF(AL952&gt;0,AL952+1,IF(AND(B953="January",C953&gt;=Personal!$G$28,F953&lt;=100,AL952=0),1,0))</f>
        <v>626</v>
      </c>
      <c r="AM953">
        <f t="shared" si="1180"/>
        <v>1</v>
      </c>
    </row>
    <row r="954" spans="1:39" x14ac:dyDescent="0.2">
      <c r="A954">
        <f t="shared" si="1181"/>
        <v>950</v>
      </c>
      <c r="B954" t="str">
        <f t="shared" si="1192"/>
        <v>March</v>
      </c>
      <c r="C954">
        <f t="shared" si="1164"/>
        <v>2102</v>
      </c>
      <c r="D954">
        <f t="shared" si="1194"/>
        <v>210203</v>
      </c>
      <c r="E954">
        <f t="shared" ref="E954:F954" si="1236">E942+1</f>
        <v>121</v>
      </c>
      <c r="F954">
        <f t="shared" si="1236"/>
        <v>119</v>
      </c>
      <c r="G954" s="11">
        <f>G953*IF($B954="January",(1+IF(C954&gt;Personal!$L$18+1,Calculations!$B$14,Calculations!$B$13)),1)</f>
        <v>9996.8956709394497</v>
      </c>
      <c r="H954" s="11">
        <f>IF(AND(Career!$F$15="Yes",$E954=62,$E953=61),G954,H953*IF($B954="January",(1+IF(C954&gt;Personal!$L$18+1,Calculations!$C$14,Calculations!$C$13)),1))</f>
        <v>5606.0064662472014</v>
      </c>
      <c r="I954" s="11">
        <f>H954*(1-'Retiree Assumptions'!$F$8)</f>
        <v>4933.2856902975373</v>
      </c>
      <c r="J954" s="11"/>
      <c r="K954">
        <f>IF(OR(AND(L955=0,L954&gt;0,S954=0,S953&gt;0),AND(L954=0,L953&gt;0,S954&gt;0,S953&gt;0),AND(L943=0,L942&gt;0,S942=0),AND(B954="February",C954&gt;=Personal!$G$28,C954&lt;=Personal!$G$28+5,L953&gt;0),AND(B954="February",MOD(C954-Personal!$G$28,5)=0,L953&gt;0)),K953+1,K953)</f>
        <v>10</v>
      </c>
      <c r="L954">
        <f>IF(AND(C954&gt;=Personal!$G$28,MAX(L$5:L953)&lt;$AO$8,OR(S953&gt;0,S954&gt;0)),L953+1,0)</f>
        <v>0</v>
      </c>
      <c r="M954" t="str">
        <f>IF(AND(C954&gt;=Personal!$G$28,MAX(L$5:L953)&lt;$AO$8,OR(S953&gt;0,S954&gt;0)),L953+1,"")</f>
        <v/>
      </c>
      <c r="N954">
        <f t="shared" si="1166"/>
        <v>2102</v>
      </c>
      <c r="O954">
        <f t="shared" si="1167"/>
        <v>119</v>
      </c>
      <c r="P954" s="11">
        <f t="shared" si="1168"/>
        <v>59199.428283570451</v>
      </c>
      <c r="Q954" s="11">
        <f>$AD954*I954/(Calculations!$C$18^(A954-1+Calculations!$B$1/30))</f>
        <v>0</v>
      </c>
      <c r="R954" s="11">
        <f>IF(Q954=0,0,SUM(Q954:Q$1071)*I954/Q954)</f>
        <v>0</v>
      </c>
      <c r="S954" s="11">
        <f>IF(S953&gt;0,MAX((S953+I954/2)*(Calculations!$C$18-1)+S953-I954,0),IF(AND(Personal!$G$28=Valuation!C954,Personal!$G$28&gt;Valuation!C953),Personal!$G$26,0))</f>
        <v>0</v>
      </c>
      <c r="T954">
        <f t="shared" si="1169"/>
        <v>2</v>
      </c>
      <c r="U954" s="11"/>
      <c r="V954" s="121">
        <f>VLOOKUP(E954,Rates2,5)*VLOOKUP(E954,Mort_Imp_Retirees,C954-'Mort Imp Cume'!$C$4+2)</f>
        <v>1</v>
      </c>
      <c r="W954" s="15">
        <f t="shared" si="1170"/>
        <v>0</v>
      </c>
      <c r="X954" s="121">
        <f>VLOOKUP(F954,Rates2,6)*VLOOKUP(F954,Mort_Imp_Survivors,C954-'Mort Imp Cume'!$C$4+2)</f>
        <v>5.6125687318306472E-2</v>
      </c>
      <c r="Y954" s="15">
        <f t="shared" si="1171"/>
        <v>0.94387431268169353</v>
      </c>
      <c r="Z954" s="121">
        <f>VLOOKUP(F954,Rates2,7)*VLOOKUP(F954,Mort_Imp_Survivors,C954-'Mort Imp Cume'!$C$4+2)</f>
        <v>1</v>
      </c>
      <c r="AA954" s="15">
        <f t="shared" si="1172"/>
        <v>0</v>
      </c>
      <c r="AB954" s="68">
        <f>PRODUCT(W$4:W953)</f>
        <v>0</v>
      </c>
      <c r="AC954" s="15">
        <f>PRODUCT(Y$4:Y953)</f>
        <v>4.3172148252393976E-6</v>
      </c>
      <c r="AD954" s="15">
        <f>PRODUCT(AA$4:AA953)</f>
        <v>0</v>
      </c>
      <c r="AE954" s="15">
        <f t="shared" si="1173"/>
        <v>0</v>
      </c>
      <c r="AF954" s="15">
        <f t="shared" si="1174"/>
        <v>0</v>
      </c>
      <c r="AG954" s="15">
        <f t="shared" si="1175"/>
        <v>0</v>
      </c>
      <c r="AH954" s="15">
        <f t="shared" si="1176"/>
        <v>0</v>
      </c>
      <c r="AI954" s="15">
        <f t="shared" si="1177"/>
        <v>1</v>
      </c>
      <c r="AJ954" s="15">
        <f t="shared" si="1178"/>
        <v>0</v>
      </c>
      <c r="AK954" s="15">
        <f t="shared" si="1179"/>
        <v>0</v>
      </c>
      <c r="AL954">
        <f>IF(AL953&gt;0,AL953+1,IF(AND(B954="January",C954&gt;=Personal!$G$28,F954&lt;=100,AL953=0),1,0))</f>
        <v>627</v>
      </c>
      <c r="AM954">
        <f t="shared" si="1180"/>
        <v>1</v>
      </c>
    </row>
    <row r="955" spans="1:39" x14ac:dyDescent="0.2">
      <c r="A955">
        <f t="shared" si="1181"/>
        <v>951</v>
      </c>
      <c r="B955" t="str">
        <f t="shared" si="1192"/>
        <v>April</v>
      </c>
      <c r="C955">
        <f t="shared" si="1164"/>
        <v>2102</v>
      </c>
      <c r="D955">
        <f t="shared" si="1194"/>
        <v>210204</v>
      </c>
      <c r="E955">
        <f t="shared" ref="E955:F955" si="1237">E943+1</f>
        <v>121</v>
      </c>
      <c r="F955">
        <f t="shared" si="1237"/>
        <v>119</v>
      </c>
      <c r="G955" s="11">
        <f>G954*IF($B955="January",(1+IF(C955&gt;Personal!$L$18+1,Calculations!$B$14,Calculations!$B$13)),1)</f>
        <v>9996.8956709394497</v>
      </c>
      <c r="H955" s="11">
        <f>IF(AND(Career!$F$15="Yes",$E955=62,$E954=61),G955,H954*IF($B955="January",(1+IF(C955&gt;Personal!$L$18+1,Calculations!$C$14,Calculations!$C$13)),1))</f>
        <v>5606.0064662472014</v>
      </c>
      <c r="I955" s="11">
        <f>H955*(1-'Retiree Assumptions'!$F$8)</f>
        <v>4933.2856902975373</v>
      </c>
      <c r="J955" s="11"/>
      <c r="K955">
        <f>IF(OR(AND(L956=0,L955&gt;0,S955=0,S954&gt;0),AND(L955=0,L954&gt;0,S955&gt;0,S954&gt;0),AND(L944=0,L943&gt;0,S943=0),AND(B955="February",C955&gt;=Personal!$G$28,C955&lt;=Personal!$G$28+5,L954&gt;0),AND(B955="February",MOD(C955-Personal!$G$28,5)=0,L954&gt;0)),K954+1,K954)</f>
        <v>10</v>
      </c>
      <c r="L955">
        <f>IF(AND(C955&gt;=Personal!$G$28,MAX(L$5:L954)&lt;$AO$8,OR(S954&gt;0,S955&gt;0)),L954+1,0)</f>
        <v>0</v>
      </c>
      <c r="M955" t="str">
        <f>IF(AND(C955&gt;=Personal!$G$28,MAX(L$5:L954)&lt;$AO$8,OR(S954&gt;0,S955&gt;0)),L954+1,"")</f>
        <v/>
      </c>
      <c r="N955">
        <f t="shared" si="1166"/>
        <v>2102</v>
      </c>
      <c r="O955">
        <f t="shared" si="1167"/>
        <v>119</v>
      </c>
      <c r="P955" s="11">
        <f t="shared" si="1168"/>
        <v>59199.428283570451</v>
      </c>
      <c r="Q955" s="11">
        <f>$AD955*I955/(Calculations!$C$18^(A955-1+Calculations!$B$1/30))</f>
        <v>0</v>
      </c>
      <c r="R955" s="11">
        <f>IF(Q955=0,0,SUM(Q955:Q$1071)*I955/Q955)</f>
        <v>0</v>
      </c>
      <c r="S955" s="11">
        <f>IF(S954&gt;0,MAX((S954+I955/2)*(Calculations!$C$18-1)+S954-I955,0),IF(AND(Personal!$G$28=Valuation!C955,Personal!$G$28&gt;Valuation!C954),Personal!$G$26,0))</f>
        <v>0</v>
      </c>
      <c r="T955">
        <f t="shared" si="1169"/>
        <v>2</v>
      </c>
      <c r="U955" s="11"/>
      <c r="V955" s="121">
        <f>VLOOKUP(E955,Rates2,5)*VLOOKUP(E955,Mort_Imp_Retirees,C955-'Mort Imp Cume'!$C$4+2)</f>
        <v>1</v>
      </c>
      <c r="W955" s="15">
        <f t="shared" si="1170"/>
        <v>0</v>
      </c>
      <c r="X955" s="121">
        <f>VLOOKUP(F955,Rates2,6)*VLOOKUP(F955,Mort_Imp_Survivors,C955-'Mort Imp Cume'!$C$4+2)</f>
        <v>5.6125687318306472E-2</v>
      </c>
      <c r="Y955" s="15">
        <f t="shared" si="1171"/>
        <v>0.94387431268169353</v>
      </c>
      <c r="Z955" s="121">
        <f>VLOOKUP(F955,Rates2,7)*VLOOKUP(F955,Mort_Imp_Survivors,C955-'Mort Imp Cume'!$C$4+2)</f>
        <v>1</v>
      </c>
      <c r="AA955" s="15">
        <f t="shared" si="1172"/>
        <v>0</v>
      </c>
      <c r="AB955" s="68">
        <f>PRODUCT(W$4:W954)</f>
        <v>0</v>
      </c>
      <c r="AC955" s="15">
        <f>PRODUCT(Y$4:Y954)</f>
        <v>4.0749081758720537E-6</v>
      </c>
      <c r="AD955" s="15">
        <f>PRODUCT(AA$4:AA954)</f>
        <v>0</v>
      </c>
      <c r="AE955" s="15">
        <f t="shared" si="1173"/>
        <v>0</v>
      </c>
      <c r="AF955" s="15">
        <f t="shared" si="1174"/>
        <v>0</v>
      </c>
      <c r="AG955" s="15">
        <f t="shared" si="1175"/>
        <v>0</v>
      </c>
      <c r="AH955" s="15">
        <f t="shared" si="1176"/>
        <v>0</v>
      </c>
      <c r="AI955" s="15">
        <f t="shared" si="1177"/>
        <v>1</v>
      </c>
      <c r="AJ955" s="15">
        <f t="shared" si="1178"/>
        <v>0</v>
      </c>
      <c r="AK955" s="15">
        <f t="shared" si="1179"/>
        <v>0</v>
      </c>
      <c r="AL955">
        <f>IF(AL954&gt;0,AL954+1,IF(AND(B955="January",C955&gt;=Personal!$G$28,F955&lt;=100,AL954=0),1,0))</f>
        <v>628</v>
      </c>
      <c r="AM955">
        <f t="shared" si="1180"/>
        <v>1</v>
      </c>
    </row>
    <row r="956" spans="1:39" x14ac:dyDescent="0.2">
      <c r="A956">
        <f t="shared" si="1181"/>
        <v>952</v>
      </c>
      <c r="B956" t="str">
        <f t="shared" si="1192"/>
        <v>May</v>
      </c>
      <c r="C956">
        <f t="shared" si="1164"/>
        <v>2102</v>
      </c>
      <c r="D956">
        <f t="shared" si="1194"/>
        <v>210205</v>
      </c>
      <c r="E956">
        <f t="shared" ref="E956:F956" si="1238">E944+1</f>
        <v>121</v>
      </c>
      <c r="F956">
        <f t="shared" si="1238"/>
        <v>119</v>
      </c>
      <c r="G956" s="11">
        <f>G955*IF($B956="January",(1+IF(C956&gt;Personal!$L$18+1,Calculations!$B$14,Calculations!$B$13)),1)</f>
        <v>9996.8956709394497</v>
      </c>
      <c r="H956" s="11">
        <f>IF(AND(Career!$F$15="Yes",$E956=62,$E955=61),G956,H955*IF($B956="January",(1+IF(C956&gt;Personal!$L$18+1,Calculations!$C$14,Calculations!$C$13)),1))</f>
        <v>5606.0064662472014</v>
      </c>
      <c r="I956" s="11">
        <f>H956*(1-'Retiree Assumptions'!$F$8)</f>
        <v>4933.2856902975373</v>
      </c>
      <c r="J956" s="11"/>
      <c r="K956">
        <f>IF(OR(AND(L957=0,L956&gt;0,S956=0,S955&gt;0),AND(L956=0,L955&gt;0,S956&gt;0,S955&gt;0),AND(L945=0,L944&gt;0,S944=0),AND(B956="February",C956&gt;=Personal!$G$28,C956&lt;=Personal!$G$28+5,L955&gt;0),AND(B956="February",MOD(C956-Personal!$G$28,5)=0,L955&gt;0)),K955+1,K955)</f>
        <v>10</v>
      </c>
      <c r="L956">
        <f>IF(AND(C956&gt;=Personal!$G$28,MAX(L$5:L955)&lt;$AO$8,OR(S955&gt;0,S956&gt;0)),L955+1,0)</f>
        <v>0</v>
      </c>
      <c r="M956" t="str">
        <f>IF(AND(C956&gt;=Personal!$G$28,MAX(L$5:L955)&lt;$AO$8,OR(S955&gt;0,S956&gt;0)),L955+1,"")</f>
        <v/>
      </c>
      <c r="N956">
        <f t="shared" si="1166"/>
        <v>2102</v>
      </c>
      <c r="O956">
        <f t="shared" si="1167"/>
        <v>119</v>
      </c>
      <c r="P956" s="11">
        <f t="shared" si="1168"/>
        <v>59199.428283570451</v>
      </c>
      <c r="Q956" s="11">
        <f>$AD956*I956/(Calculations!$C$18^(A956-1+Calculations!$B$1/30))</f>
        <v>0</v>
      </c>
      <c r="R956" s="11">
        <f>IF(Q956=0,0,SUM(Q956:Q$1071)*I956/Q956)</f>
        <v>0</v>
      </c>
      <c r="S956" s="11">
        <f>IF(S955&gt;0,MAX((S955+I956/2)*(Calculations!$C$18-1)+S955-I956,0),IF(AND(Personal!$G$28=Valuation!C956,Personal!$G$28&gt;Valuation!C955),Personal!$G$26,0))</f>
        <v>0</v>
      </c>
      <c r="T956">
        <f t="shared" si="1169"/>
        <v>2</v>
      </c>
      <c r="U956" s="11"/>
      <c r="V956" s="121">
        <f>VLOOKUP(E956,Rates2,5)*VLOOKUP(E956,Mort_Imp_Retirees,C956-'Mort Imp Cume'!$C$4+2)</f>
        <v>1</v>
      </c>
      <c r="W956" s="15">
        <f t="shared" si="1170"/>
        <v>0</v>
      </c>
      <c r="X956" s="121">
        <f>VLOOKUP(F956,Rates2,6)*VLOOKUP(F956,Mort_Imp_Survivors,C956-'Mort Imp Cume'!$C$4+2)</f>
        <v>5.6125687318306472E-2</v>
      </c>
      <c r="Y956" s="15">
        <f t="shared" si="1171"/>
        <v>0.94387431268169353</v>
      </c>
      <c r="Z956" s="121">
        <f>VLOOKUP(F956,Rates2,7)*VLOOKUP(F956,Mort_Imp_Survivors,C956-'Mort Imp Cume'!$C$4+2)</f>
        <v>1</v>
      </c>
      <c r="AA956" s="15">
        <f t="shared" si="1172"/>
        <v>0</v>
      </c>
      <c r="AB956" s="68">
        <f>PRODUCT(W$4:W955)</f>
        <v>0</v>
      </c>
      <c r="AC956" s="15">
        <f>PRODUCT(Y$4:Y955)</f>
        <v>3.8462011537422482E-6</v>
      </c>
      <c r="AD956" s="15">
        <f>PRODUCT(AA$4:AA955)</f>
        <v>0</v>
      </c>
      <c r="AE956" s="15">
        <f t="shared" si="1173"/>
        <v>0</v>
      </c>
      <c r="AF956" s="15">
        <f t="shared" si="1174"/>
        <v>0</v>
      </c>
      <c r="AG956" s="15">
        <f t="shared" si="1175"/>
        <v>0</v>
      </c>
      <c r="AH956" s="15">
        <f t="shared" si="1176"/>
        <v>0</v>
      </c>
      <c r="AI956" s="15">
        <f t="shared" si="1177"/>
        <v>1</v>
      </c>
      <c r="AJ956" s="15">
        <f t="shared" si="1178"/>
        <v>0</v>
      </c>
      <c r="AK956" s="15">
        <f t="shared" si="1179"/>
        <v>0</v>
      </c>
      <c r="AL956">
        <f>IF(AL955&gt;0,AL955+1,IF(AND(B956="January",C956&gt;=Personal!$G$28,F956&lt;=100,AL955=0),1,0))</f>
        <v>629</v>
      </c>
      <c r="AM956">
        <f t="shared" si="1180"/>
        <v>1</v>
      </c>
    </row>
    <row r="957" spans="1:39" x14ac:dyDescent="0.2">
      <c r="A957">
        <f t="shared" si="1181"/>
        <v>953</v>
      </c>
      <c r="B957" t="str">
        <f t="shared" si="1192"/>
        <v>June</v>
      </c>
      <c r="C957">
        <f t="shared" si="1164"/>
        <v>2102</v>
      </c>
      <c r="D957">
        <f t="shared" si="1194"/>
        <v>210206</v>
      </c>
      <c r="E957">
        <f t="shared" ref="E957:F957" si="1239">E945+1</f>
        <v>121</v>
      </c>
      <c r="F957">
        <f t="shared" si="1239"/>
        <v>119</v>
      </c>
      <c r="G957" s="11">
        <f>G956*IF($B957="January",(1+IF(C957&gt;Personal!$L$18+1,Calculations!$B$14,Calculations!$B$13)),1)</f>
        <v>9996.8956709394497</v>
      </c>
      <c r="H957" s="11">
        <f>IF(AND(Career!$F$15="Yes",$E957=62,$E956=61),G957,H956*IF($B957="January",(1+IF(C957&gt;Personal!$L$18+1,Calculations!$C$14,Calculations!$C$13)),1))</f>
        <v>5606.0064662472014</v>
      </c>
      <c r="I957" s="11">
        <f>H957*(1-'Retiree Assumptions'!$F$8)</f>
        <v>4933.2856902975373</v>
      </c>
      <c r="J957" s="11"/>
      <c r="K957">
        <f>IF(OR(AND(L958=0,L957&gt;0,S957=0,S956&gt;0),AND(L957=0,L956&gt;0,S957&gt;0,S956&gt;0),AND(L946=0,L945&gt;0,S945=0),AND(B957="February",C957&gt;=Personal!$G$28,C957&lt;=Personal!$G$28+5,L956&gt;0),AND(B957="February",MOD(C957-Personal!$G$28,5)=0,L956&gt;0)),K956+1,K956)</f>
        <v>10</v>
      </c>
      <c r="L957">
        <f>IF(AND(C957&gt;=Personal!$G$28,MAX(L$5:L956)&lt;$AO$8,OR(S956&gt;0,S957&gt;0)),L956+1,0)</f>
        <v>0</v>
      </c>
      <c r="M957" t="str">
        <f>IF(AND(C957&gt;=Personal!$G$28,MAX(L$5:L956)&lt;$AO$8,OR(S956&gt;0,S957&gt;0)),L956+1,"")</f>
        <v/>
      </c>
      <c r="N957">
        <f t="shared" si="1166"/>
        <v>2102</v>
      </c>
      <c r="O957">
        <f t="shared" si="1167"/>
        <v>119</v>
      </c>
      <c r="P957" s="11">
        <f t="shared" si="1168"/>
        <v>59199.428283570451</v>
      </c>
      <c r="Q957" s="11">
        <f>$AD957*I957/(Calculations!$C$18^(A957-1+Calculations!$B$1/30))</f>
        <v>0</v>
      </c>
      <c r="R957" s="11">
        <f>IF(Q957=0,0,SUM(Q957:Q$1071)*I957/Q957)</f>
        <v>0</v>
      </c>
      <c r="S957" s="11">
        <f>IF(S956&gt;0,MAX((S956+I957/2)*(Calculations!$C$18-1)+S956-I957,0),IF(AND(Personal!$G$28=Valuation!C957,Personal!$G$28&gt;Valuation!C956),Personal!$G$26,0))</f>
        <v>0</v>
      </c>
      <c r="T957">
        <f t="shared" si="1169"/>
        <v>2</v>
      </c>
      <c r="U957" s="11"/>
      <c r="V957" s="121">
        <f>VLOOKUP(E957,Rates2,5)*VLOOKUP(E957,Mort_Imp_Retirees,C957-'Mort Imp Cume'!$C$4+2)</f>
        <v>1</v>
      </c>
      <c r="W957" s="15">
        <f t="shared" si="1170"/>
        <v>0</v>
      </c>
      <c r="X957" s="121">
        <f>VLOOKUP(F957,Rates2,6)*VLOOKUP(F957,Mort_Imp_Survivors,C957-'Mort Imp Cume'!$C$4+2)</f>
        <v>5.6125687318306472E-2</v>
      </c>
      <c r="Y957" s="15">
        <f t="shared" si="1171"/>
        <v>0.94387431268169353</v>
      </c>
      <c r="Z957" s="121">
        <f>VLOOKUP(F957,Rates2,7)*VLOOKUP(F957,Mort_Imp_Survivors,C957-'Mort Imp Cume'!$C$4+2)</f>
        <v>1</v>
      </c>
      <c r="AA957" s="15">
        <f t="shared" si="1172"/>
        <v>0</v>
      </c>
      <c r="AB957" s="68">
        <f>PRODUCT(W$4:W956)</f>
        <v>0</v>
      </c>
      <c r="AC957" s="15">
        <f>PRODUCT(Y$4:Y956)</f>
        <v>3.630330470424001E-6</v>
      </c>
      <c r="AD957" s="15">
        <f>PRODUCT(AA$4:AA956)</f>
        <v>0</v>
      </c>
      <c r="AE957" s="15">
        <f t="shared" si="1173"/>
        <v>0</v>
      </c>
      <c r="AF957" s="15">
        <f t="shared" si="1174"/>
        <v>0</v>
      </c>
      <c r="AG957" s="15">
        <f t="shared" si="1175"/>
        <v>0</v>
      </c>
      <c r="AH957" s="15">
        <f t="shared" si="1176"/>
        <v>0</v>
      </c>
      <c r="AI957" s="15">
        <f t="shared" si="1177"/>
        <v>1</v>
      </c>
      <c r="AJ957" s="15">
        <f t="shared" si="1178"/>
        <v>0</v>
      </c>
      <c r="AK957" s="15">
        <f t="shared" si="1179"/>
        <v>0</v>
      </c>
      <c r="AL957">
        <f>IF(AL956&gt;0,AL956+1,IF(AND(B957="January",C957&gt;=Personal!$G$28,F957&lt;=100,AL956=0),1,0))</f>
        <v>630</v>
      </c>
      <c r="AM957">
        <f t="shared" si="1180"/>
        <v>1</v>
      </c>
    </row>
    <row r="958" spans="1:39" x14ac:dyDescent="0.2">
      <c r="A958">
        <f t="shared" si="1181"/>
        <v>954</v>
      </c>
      <c r="B958" t="str">
        <f t="shared" si="1192"/>
        <v>July</v>
      </c>
      <c r="C958">
        <f t="shared" si="1164"/>
        <v>2102</v>
      </c>
      <c r="D958">
        <f t="shared" si="1194"/>
        <v>210207</v>
      </c>
      <c r="E958">
        <f t="shared" ref="E958:F958" si="1240">E946+1</f>
        <v>121</v>
      </c>
      <c r="F958">
        <f t="shared" si="1240"/>
        <v>119</v>
      </c>
      <c r="G958" s="11">
        <f>G957*IF($B958="January",(1+IF(C958&gt;Personal!$L$18+1,Calculations!$B$14,Calculations!$B$13)),1)</f>
        <v>9996.8956709394497</v>
      </c>
      <c r="H958" s="11">
        <f>IF(AND(Career!$F$15="Yes",$E958=62,$E957=61),G958,H957*IF($B958="January",(1+IF(C958&gt;Personal!$L$18+1,Calculations!$C$14,Calculations!$C$13)),1))</f>
        <v>5606.0064662472014</v>
      </c>
      <c r="I958" s="11">
        <f>H958*(1-'Retiree Assumptions'!$F$8)</f>
        <v>4933.2856902975373</v>
      </c>
      <c r="J958" s="11"/>
      <c r="K958">
        <f>IF(OR(AND(L959=0,L958&gt;0,S958=0,S957&gt;0),AND(L958=0,L957&gt;0,S958&gt;0,S957&gt;0),AND(L947=0,L946&gt;0,S946=0),AND(B958="February",C958&gt;=Personal!$G$28,C958&lt;=Personal!$G$28+5,L957&gt;0),AND(B958="February",MOD(C958-Personal!$G$28,5)=0,L957&gt;0)),K957+1,K957)</f>
        <v>10</v>
      </c>
      <c r="L958">
        <f>IF(AND(C958&gt;=Personal!$G$28,MAX(L$5:L957)&lt;$AO$8,OR(S957&gt;0,S958&gt;0)),L957+1,0)</f>
        <v>0</v>
      </c>
      <c r="M958" t="str">
        <f>IF(AND(C958&gt;=Personal!$G$28,MAX(L$5:L957)&lt;$AO$8,OR(S957&gt;0,S958&gt;0)),L957+1,"")</f>
        <v/>
      </c>
      <c r="N958">
        <f t="shared" si="1166"/>
        <v>2102</v>
      </c>
      <c r="O958">
        <f t="shared" si="1167"/>
        <v>119</v>
      </c>
      <c r="P958" s="11">
        <f t="shared" si="1168"/>
        <v>59199.428283570451</v>
      </c>
      <c r="Q958" s="11">
        <f>$AD958*I958/(Calculations!$C$18^(A958-1+Calculations!$B$1/30))</f>
        <v>0</v>
      </c>
      <c r="R958" s="11">
        <f>IF(Q958=0,0,SUM(Q958:Q$1071)*I958/Q958)</f>
        <v>0</v>
      </c>
      <c r="S958" s="11">
        <f>IF(S957&gt;0,MAX((S957+I958/2)*(Calculations!$C$18-1)+S957-I958,0),IF(AND(Personal!$G$28=Valuation!C958,Personal!$G$28&gt;Valuation!C957),Personal!$G$26,0))</f>
        <v>0</v>
      </c>
      <c r="T958">
        <f t="shared" si="1169"/>
        <v>2</v>
      </c>
      <c r="U958" s="11"/>
      <c r="V958" s="121">
        <f>VLOOKUP(E958,Rates2,5)*VLOOKUP(E958,Mort_Imp_Retirees,C958-'Mort Imp Cume'!$C$4+2)</f>
        <v>1</v>
      </c>
      <c r="W958" s="15">
        <f t="shared" si="1170"/>
        <v>0</v>
      </c>
      <c r="X958" s="121">
        <f>VLOOKUP(F958,Rates2,6)*VLOOKUP(F958,Mort_Imp_Survivors,C958-'Mort Imp Cume'!$C$4+2)</f>
        <v>5.6125687318306472E-2</v>
      </c>
      <c r="Y958" s="15">
        <f t="shared" si="1171"/>
        <v>0.94387431268169353</v>
      </c>
      <c r="Z958" s="121">
        <f>VLOOKUP(F958,Rates2,7)*VLOOKUP(F958,Mort_Imp_Survivors,C958-'Mort Imp Cume'!$C$4+2)</f>
        <v>1</v>
      </c>
      <c r="AA958" s="15">
        <f t="shared" si="1172"/>
        <v>0</v>
      </c>
      <c r="AB958" s="68">
        <f>PRODUCT(W$4:W957)</f>
        <v>0</v>
      </c>
      <c r="AC958" s="15">
        <f>PRODUCT(Y$4:Y957)</f>
        <v>3.4265756775788629E-6</v>
      </c>
      <c r="AD958" s="15">
        <f>PRODUCT(AA$4:AA957)</f>
        <v>0</v>
      </c>
      <c r="AE958" s="15">
        <f t="shared" si="1173"/>
        <v>0</v>
      </c>
      <c r="AF958" s="15">
        <f t="shared" si="1174"/>
        <v>0</v>
      </c>
      <c r="AG958" s="15">
        <f t="shared" si="1175"/>
        <v>0</v>
      </c>
      <c r="AH958" s="15">
        <f t="shared" si="1176"/>
        <v>0</v>
      </c>
      <c r="AI958" s="15">
        <f t="shared" si="1177"/>
        <v>1</v>
      </c>
      <c r="AJ958" s="15">
        <f t="shared" si="1178"/>
        <v>0</v>
      </c>
      <c r="AK958" s="15">
        <f t="shared" si="1179"/>
        <v>0</v>
      </c>
      <c r="AL958">
        <f>IF(AL957&gt;0,AL957+1,IF(AND(B958="January",C958&gt;=Personal!$G$28,F958&lt;=100,AL957=0),1,0))</f>
        <v>631</v>
      </c>
      <c r="AM958">
        <f t="shared" si="1180"/>
        <v>1</v>
      </c>
    </row>
    <row r="959" spans="1:39" x14ac:dyDescent="0.2">
      <c r="A959">
        <f t="shared" si="1181"/>
        <v>955</v>
      </c>
      <c r="B959" t="str">
        <f t="shared" si="1192"/>
        <v>August</v>
      </c>
      <c r="C959">
        <f t="shared" si="1164"/>
        <v>2102</v>
      </c>
      <c r="D959">
        <f t="shared" si="1194"/>
        <v>210208</v>
      </c>
      <c r="E959">
        <f t="shared" ref="E959:F959" si="1241">E947+1</f>
        <v>121</v>
      </c>
      <c r="F959">
        <f t="shared" si="1241"/>
        <v>119</v>
      </c>
      <c r="G959" s="11">
        <f>G958*IF($B959="January",(1+IF(C959&gt;Personal!$L$18+1,Calculations!$B$14,Calculations!$B$13)),1)</f>
        <v>9996.8956709394497</v>
      </c>
      <c r="H959" s="11">
        <f>IF(AND(Career!$F$15="Yes",$E959=62,$E958=61),G959,H958*IF($B959="January",(1+IF(C959&gt;Personal!$L$18+1,Calculations!$C$14,Calculations!$C$13)),1))</f>
        <v>5606.0064662472014</v>
      </c>
      <c r="I959" s="11">
        <f>H959*(1-'Retiree Assumptions'!$F$8)</f>
        <v>4933.2856902975373</v>
      </c>
      <c r="J959" s="11"/>
      <c r="K959">
        <f>IF(OR(AND(L960=0,L959&gt;0,S959=0,S958&gt;0),AND(L959=0,L958&gt;0,S959&gt;0,S958&gt;0),AND(L948=0,L947&gt;0,S947=0),AND(B959="February",C959&gt;=Personal!$G$28,C959&lt;=Personal!$G$28+5,L958&gt;0),AND(B959="February",MOD(C959-Personal!$G$28,5)=0,L958&gt;0)),K958+1,K958)</f>
        <v>10</v>
      </c>
      <c r="L959">
        <f>IF(AND(C959&gt;=Personal!$G$28,MAX(L$5:L958)&lt;$AO$8,OR(S958&gt;0,S959&gt;0)),L958+1,0)</f>
        <v>0</v>
      </c>
      <c r="M959" t="str">
        <f>IF(AND(C959&gt;=Personal!$G$28,MAX(L$5:L958)&lt;$AO$8,OR(S958&gt;0,S959&gt;0)),L958+1,"")</f>
        <v/>
      </c>
      <c r="N959">
        <f t="shared" si="1166"/>
        <v>2102</v>
      </c>
      <c r="O959">
        <f t="shared" si="1167"/>
        <v>119</v>
      </c>
      <c r="P959" s="11">
        <f t="shared" si="1168"/>
        <v>59199.428283570451</v>
      </c>
      <c r="Q959" s="11">
        <f>$AD959*I959/(Calculations!$C$18^(A959-1+Calculations!$B$1/30))</f>
        <v>0</v>
      </c>
      <c r="R959" s="11">
        <f>IF(Q959=0,0,SUM(Q959:Q$1071)*I959/Q959)</f>
        <v>0</v>
      </c>
      <c r="S959" s="11">
        <f>IF(S958&gt;0,MAX((S958+I959/2)*(Calculations!$C$18-1)+S958-I959,0),IF(AND(Personal!$G$28=Valuation!C959,Personal!$G$28&gt;Valuation!C958),Personal!$G$26,0))</f>
        <v>0</v>
      </c>
      <c r="T959">
        <f t="shared" si="1169"/>
        <v>2</v>
      </c>
      <c r="U959" s="11"/>
      <c r="V959" s="121">
        <f>VLOOKUP(E959,Rates2,5)*VLOOKUP(E959,Mort_Imp_Retirees,C959-'Mort Imp Cume'!$C$4+2)</f>
        <v>1</v>
      </c>
      <c r="W959" s="15">
        <f t="shared" si="1170"/>
        <v>0</v>
      </c>
      <c r="X959" s="121">
        <f>VLOOKUP(F959,Rates2,6)*VLOOKUP(F959,Mort_Imp_Survivors,C959-'Mort Imp Cume'!$C$4+2)</f>
        <v>5.6125687318306472E-2</v>
      </c>
      <c r="Y959" s="15">
        <f t="shared" si="1171"/>
        <v>0.94387431268169353</v>
      </c>
      <c r="Z959" s="121">
        <f>VLOOKUP(F959,Rates2,7)*VLOOKUP(F959,Mort_Imp_Survivors,C959-'Mort Imp Cume'!$C$4+2)</f>
        <v>1</v>
      </c>
      <c r="AA959" s="15">
        <f t="shared" si="1172"/>
        <v>0</v>
      </c>
      <c r="AB959" s="68">
        <f>PRODUCT(W$4:W958)</f>
        <v>0</v>
      </c>
      <c r="AC959" s="15">
        <f>PRODUCT(Y$4:Y958)</f>
        <v>3.2342567625265574E-6</v>
      </c>
      <c r="AD959" s="15">
        <f>PRODUCT(AA$4:AA958)</f>
        <v>0</v>
      </c>
      <c r="AE959" s="15">
        <f t="shared" si="1173"/>
        <v>0</v>
      </c>
      <c r="AF959" s="15">
        <f t="shared" si="1174"/>
        <v>0</v>
      </c>
      <c r="AG959" s="15">
        <f t="shared" si="1175"/>
        <v>0</v>
      </c>
      <c r="AH959" s="15">
        <f t="shared" si="1176"/>
        <v>0</v>
      </c>
      <c r="AI959" s="15">
        <f t="shared" si="1177"/>
        <v>1</v>
      </c>
      <c r="AJ959" s="15">
        <f t="shared" si="1178"/>
        <v>0</v>
      </c>
      <c r="AK959" s="15">
        <f t="shared" si="1179"/>
        <v>0</v>
      </c>
      <c r="AL959">
        <f>IF(AL958&gt;0,AL958+1,IF(AND(B959="January",C959&gt;=Personal!$G$28,F959&lt;=100,AL958=0),1,0))</f>
        <v>632</v>
      </c>
      <c r="AM959">
        <f t="shared" si="1180"/>
        <v>1</v>
      </c>
    </row>
    <row r="960" spans="1:39" x14ac:dyDescent="0.2">
      <c r="A960">
        <f t="shared" si="1181"/>
        <v>956</v>
      </c>
      <c r="B960" t="str">
        <f t="shared" si="1192"/>
        <v>September</v>
      </c>
      <c r="C960">
        <f t="shared" si="1164"/>
        <v>2102</v>
      </c>
      <c r="D960">
        <f t="shared" si="1194"/>
        <v>210209</v>
      </c>
      <c r="E960">
        <f t="shared" ref="E960:F960" si="1242">E948+1</f>
        <v>121</v>
      </c>
      <c r="F960">
        <f t="shared" si="1242"/>
        <v>119</v>
      </c>
      <c r="G960" s="11">
        <f>G959*IF($B960="January",(1+IF(C960&gt;Personal!$L$18+1,Calculations!$B$14,Calculations!$B$13)),1)</f>
        <v>9996.8956709394497</v>
      </c>
      <c r="H960" s="11">
        <f>IF(AND(Career!$F$15="Yes",$E960=62,$E959=61),G960,H959*IF($B960="January",(1+IF(C960&gt;Personal!$L$18+1,Calculations!$C$14,Calculations!$C$13)),1))</f>
        <v>5606.0064662472014</v>
      </c>
      <c r="I960" s="11">
        <f>H960*(1-'Retiree Assumptions'!$F$8)</f>
        <v>4933.2856902975373</v>
      </c>
      <c r="J960" s="11"/>
      <c r="K960">
        <f>IF(OR(AND(L961=0,L960&gt;0,S960=0,S959&gt;0),AND(L960=0,L959&gt;0,S960&gt;0,S959&gt;0),AND(L949=0,L948&gt;0,S948=0),AND(B960="February",C960&gt;=Personal!$G$28,C960&lt;=Personal!$G$28+5,L959&gt;0),AND(B960="February",MOD(C960-Personal!$G$28,5)=0,L959&gt;0)),K959+1,K959)</f>
        <v>10</v>
      </c>
      <c r="L960">
        <f>IF(AND(C960&gt;=Personal!$G$28,MAX(L$5:L959)&lt;$AO$8,OR(S959&gt;0,S960&gt;0)),L959+1,0)</f>
        <v>0</v>
      </c>
      <c r="M960" t="str">
        <f>IF(AND(C960&gt;=Personal!$G$28,MAX(L$5:L959)&lt;$AO$8,OR(S959&gt;0,S960&gt;0)),L959+1,"")</f>
        <v/>
      </c>
      <c r="N960">
        <f t="shared" si="1166"/>
        <v>2102</v>
      </c>
      <c r="O960">
        <f t="shared" si="1167"/>
        <v>119</v>
      </c>
      <c r="P960" s="11">
        <f t="shared" si="1168"/>
        <v>59199.428283570451</v>
      </c>
      <c r="Q960" s="11">
        <f>$AD960*I960/(Calculations!$C$18^(A960-1+Calculations!$B$1/30))</f>
        <v>0</v>
      </c>
      <c r="R960" s="11">
        <f>IF(Q960=0,0,SUM(Q960:Q$1071)*I960/Q960)</f>
        <v>0</v>
      </c>
      <c r="S960" s="11">
        <f>IF(S959&gt;0,MAX((S959+I960/2)*(Calculations!$C$18-1)+S959-I960,0),IF(AND(Personal!$G$28=Valuation!C960,Personal!$G$28&gt;Valuation!C959),Personal!$G$26,0))</f>
        <v>0</v>
      </c>
      <c r="T960">
        <f t="shared" si="1169"/>
        <v>2</v>
      </c>
      <c r="U960" s="11"/>
      <c r="V960" s="121">
        <f>VLOOKUP(E960,Rates2,5)*VLOOKUP(E960,Mort_Imp_Retirees,C960-'Mort Imp Cume'!$C$4+2)</f>
        <v>1</v>
      </c>
      <c r="W960" s="15">
        <f t="shared" si="1170"/>
        <v>0</v>
      </c>
      <c r="X960" s="121">
        <f>VLOOKUP(F960,Rates2,6)*VLOOKUP(F960,Mort_Imp_Survivors,C960-'Mort Imp Cume'!$C$4+2)</f>
        <v>5.6125687318306472E-2</v>
      </c>
      <c r="Y960" s="15">
        <f t="shared" si="1171"/>
        <v>0.94387431268169353</v>
      </c>
      <c r="Z960" s="121">
        <f>VLOOKUP(F960,Rates2,7)*VLOOKUP(F960,Mort_Imp_Survivors,C960-'Mort Imp Cume'!$C$4+2)</f>
        <v>1</v>
      </c>
      <c r="AA960" s="15">
        <f t="shared" si="1172"/>
        <v>0</v>
      </c>
      <c r="AB960" s="68">
        <f>PRODUCT(W$4:W959)</f>
        <v>0</v>
      </c>
      <c r="AC960" s="15">
        <f>PRODUCT(Y$4:Y959)</f>
        <v>3.0527318787658735E-6</v>
      </c>
      <c r="AD960" s="15">
        <f>PRODUCT(AA$4:AA959)</f>
        <v>0</v>
      </c>
      <c r="AE960" s="15">
        <f t="shared" si="1173"/>
        <v>0</v>
      </c>
      <c r="AF960" s="15">
        <f t="shared" si="1174"/>
        <v>0</v>
      </c>
      <c r="AG960" s="15">
        <f t="shared" si="1175"/>
        <v>0</v>
      </c>
      <c r="AH960" s="15">
        <f t="shared" si="1176"/>
        <v>0</v>
      </c>
      <c r="AI960" s="15">
        <f t="shared" si="1177"/>
        <v>1</v>
      </c>
      <c r="AJ960" s="15">
        <f t="shared" si="1178"/>
        <v>0</v>
      </c>
      <c r="AK960" s="15">
        <f t="shared" si="1179"/>
        <v>0</v>
      </c>
      <c r="AL960">
        <f>IF(AL959&gt;0,AL959+1,IF(AND(B960="January",C960&gt;=Personal!$G$28,F960&lt;=100,AL959=0),1,0))</f>
        <v>633</v>
      </c>
      <c r="AM960">
        <f t="shared" si="1180"/>
        <v>1</v>
      </c>
    </row>
    <row r="961" spans="1:39" x14ac:dyDescent="0.2">
      <c r="A961">
        <f t="shared" si="1181"/>
        <v>957</v>
      </c>
      <c r="B961" t="str">
        <f t="shared" si="1192"/>
        <v>October</v>
      </c>
      <c r="C961">
        <f t="shared" si="1164"/>
        <v>2102</v>
      </c>
      <c r="D961">
        <f t="shared" si="1194"/>
        <v>210210</v>
      </c>
      <c r="E961">
        <f t="shared" ref="E961:F961" si="1243">E949+1</f>
        <v>121</v>
      </c>
      <c r="F961">
        <f t="shared" si="1243"/>
        <v>119</v>
      </c>
      <c r="G961" s="11">
        <f>G960*IF($B961="January",(1+IF(C961&gt;Personal!$L$18+1,Calculations!$B$14,Calculations!$B$13)),1)</f>
        <v>9996.8956709394497</v>
      </c>
      <c r="H961" s="11">
        <f>IF(AND(Career!$F$15="Yes",$E961=62,$E960=61),G961,H960*IF($B961="January",(1+IF(C961&gt;Personal!$L$18+1,Calculations!$C$14,Calculations!$C$13)),1))</f>
        <v>5606.0064662472014</v>
      </c>
      <c r="I961" s="11">
        <f>H961*(1-'Retiree Assumptions'!$F$8)</f>
        <v>4933.2856902975373</v>
      </c>
      <c r="J961" s="11"/>
      <c r="K961">
        <f>IF(OR(AND(L962=0,L961&gt;0,S961=0,S960&gt;0),AND(L961=0,L960&gt;0,S961&gt;0,S960&gt;0),AND(L950=0,L949&gt;0,S949=0),AND(B961="February",C961&gt;=Personal!$G$28,C961&lt;=Personal!$G$28+5,L960&gt;0),AND(B961="February",MOD(C961-Personal!$G$28,5)=0,L960&gt;0)),K960+1,K960)</f>
        <v>10</v>
      </c>
      <c r="L961">
        <f>IF(AND(C961&gt;=Personal!$G$28,MAX(L$5:L960)&lt;$AO$8,OR(S960&gt;0,S961&gt;0)),L960+1,0)</f>
        <v>0</v>
      </c>
      <c r="M961" t="str">
        <f>IF(AND(C961&gt;=Personal!$G$28,MAX(L$5:L960)&lt;$AO$8,OR(S960&gt;0,S961&gt;0)),L960+1,"")</f>
        <v/>
      </c>
      <c r="N961">
        <f t="shared" si="1166"/>
        <v>2102</v>
      </c>
      <c r="O961">
        <f t="shared" si="1167"/>
        <v>119</v>
      </c>
      <c r="P961" s="11">
        <f t="shared" si="1168"/>
        <v>59199.428283570451</v>
      </c>
      <c r="Q961" s="11">
        <f>$AD961*I961/(Calculations!$C$18^(A961-1+Calculations!$B$1/30))</f>
        <v>0</v>
      </c>
      <c r="R961" s="11">
        <f>IF(Q961=0,0,SUM(Q961:Q$1071)*I961/Q961)</f>
        <v>0</v>
      </c>
      <c r="S961" s="11">
        <f>IF(S960&gt;0,MAX((S960+I961/2)*(Calculations!$C$18-1)+S960-I961,0),IF(AND(Personal!$G$28=Valuation!C961,Personal!$G$28&gt;Valuation!C960),Personal!$G$26,0))</f>
        <v>0</v>
      </c>
      <c r="T961">
        <f t="shared" si="1169"/>
        <v>2</v>
      </c>
      <c r="U961" s="11"/>
      <c r="V961" s="121">
        <f>VLOOKUP(E961,Rates2,5)*VLOOKUP(E961,Mort_Imp_Retirees,C961-'Mort Imp Cume'!$C$4+2)</f>
        <v>1</v>
      </c>
      <c r="W961" s="15">
        <f t="shared" si="1170"/>
        <v>0</v>
      </c>
      <c r="X961" s="121">
        <f>VLOOKUP(F961,Rates2,6)*VLOOKUP(F961,Mort_Imp_Survivors,C961-'Mort Imp Cume'!$C$4+2)</f>
        <v>5.6125687318306472E-2</v>
      </c>
      <c r="Y961" s="15">
        <f t="shared" si="1171"/>
        <v>0.94387431268169353</v>
      </c>
      <c r="Z961" s="121">
        <f>VLOOKUP(F961,Rates2,7)*VLOOKUP(F961,Mort_Imp_Survivors,C961-'Mort Imp Cume'!$C$4+2)</f>
        <v>1</v>
      </c>
      <c r="AA961" s="15">
        <f t="shared" si="1172"/>
        <v>0</v>
      </c>
      <c r="AB961" s="68">
        <f>PRODUCT(W$4:W960)</f>
        <v>0</v>
      </c>
      <c r="AC961" s="15">
        <f>PRODUCT(Y$4:Y960)</f>
        <v>2.8813952038716339E-6</v>
      </c>
      <c r="AD961" s="15">
        <f>PRODUCT(AA$4:AA960)</f>
        <v>0</v>
      </c>
      <c r="AE961" s="15">
        <f t="shared" si="1173"/>
        <v>0</v>
      </c>
      <c r="AF961" s="15">
        <f t="shared" si="1174"/>
        <v>0</v>
      </c>
      <c r="AG961" s="15">
        <f t="shared" si="1175"/>
        <v>0</v>
      </c>
      <c r="AH961" s="15">
        <f t="shared" si="1176"/>
        <v>0</v>
      </c>
      <c r="AI961" s="15">
        <f t="shared" si="1177"/>
        <v>1</v>
      </c>
      <c r="AJ961" s="15">
        <f t="shared" si="1178"/>
        <v>0</v>
      </c>
      <c r="AK961" s="15">
        <f t="shared" si="1179"/>
        <v>0</v>
      </c>
      <c r="AL961">
        <f>IF(AL960&gt;0,AL960+1,IF(AND(B961="January",C961&gt;=Personal!$G$28,F961&lt;=100,AL960=0),1,0))</f>
        <v>634</v>
      </c>
      <c r="AM961">
        <f t="shared" si="1180"/>
        <v>1</v>
      </c>
    </row>
    <row r="962" spans="1:39" x14ac:dyDescent="0.2">
      <c r="A962">
        <f t="shared" si="1181"/>
        <v>958</v>
      </c>
      <c r="B962" t="str">
        <f t="shared" si="1192"/>
        <v>November</v>
      </c>
      <c r="C962">
        <f t="shared" si="1164"/>
        <v>2102</v>
      </c>
      <c r="D962">
        <f t="shared" si="1194"/>
        <v>210211</v>
      </c>
      <c r="E962">
        <f t="shared" ref="E962:F962" si="1244">E950+1</f>
        <v>121</v>
      </c>
      <c r="F962">
        <f t="shared" si="1244"/>
        <v>119</v>
      </c>
      <c r="G962" s="11">
        <f>G961*IF($B962="January",(1+IF(C962&gt;Personal!$L$18+1,Calculations!$B$14,Calculations!$B$13)),1)</f>
        <v>9996.8956709394497</v>
      </c>
      <c r="H962" s="11">
        <f>IF(AND(Career!$F$15="Yes",$E962=62,$E961=61),G962,H961*IF($B962="January",(1+IF(C962&gt;Personal!$L$18+1,Calculations!$C$14,Calculations!$C$13)),1))</f>
        <v>5606.0064662472014</v>
      </c>
      <c r="I962" s="11">
        <f>H962*(1-'Retiree Assumptions'!$F$8)</f>
        <v>4933.2856902975373</v>
      </c>
      <c r="J962" s="11"/>
      <c r="K962">
        <f>IF(OR(AND(L963=0,L962&gt;0,S962=0,S961&gt;0),AND(L962=0,L961&gt;0,S962&gt;0,S961&gt;0),AND(L951=0,L950&gt;0,S950=0),AND(B962="February",C962&gt;=Personal!$G$28,C962&lt;=Personal!$G$28+5,L961&gt;0),AND(B962="February",MOD(C962-Personal!$G$28,5)=0,L961&gt;0)),K961+1,K961)</f>
        <v>10</v>
      </c>
      <c r="L962">
        <f>IF(AND(C962&gt;=Personal!$G$28,MAX(L$5:L961)&lt;$AO$8,OR(S961&gt;0,S962&gt;0)),L961+1,0)</f>
        <v>0</v>
      </c>
      <c r="M962" t="str">
        <f>IF(AND(C962&gt;=Personal!$G$28,MAX(L$5:L961)&lt;$AO$8,OR(S961&gt;0,S962&gt;0)),L961+1,"")</f>
        <v/>
      </c>
      <c r="N962">
        <f t="shared" si="1166"/>
        <v>2102</v>
      </c>
      <c r="O962">
        <f t="shared" si="1167"/>
        <v>119</v>
      </c>
      <c r="P962" s="11">
        <f t="shared" si="1168"/>
        <v>59199.428283570451</v>
      </c>
      <c r="Q962" s="11">
        <f>$AD962*I962/(Calculations!$C$18^(A962-1+Calculations!$B$1/30))</f>
        <v>0</v>
      </c>
      <c r="R962" s="11">
        <f>IF(Q962=0,0,SUM(Q962:Q$1071)*I962/Q962)</f>
        <v>0</v>
      </c>
      <c r="S962" s="11">
        <f>IF(S961&gt;0,MAX((S961+I962/2)*(Calculations!$C$18-1)+S961-I962,0),IF(AND(Personal!$G$28=Valuation!C962,Personal!$G$28&gt;Valuation!C961),Personal!$G$26,0))</f>
        <v>0</v>
      </c>
      <c r="T962">
        <f t="shared" si="1169"/>
        <v>2</v>
      </c>
      <c r="U962" s="11"/>
      <c r="V962" s="121">
        <f>VLOOKUP(E962,Rates2,5)*VLOOKUP(E962,Mort_Imp_Retirees,C962-'Mort Imp Cume'!$C$4+2)</f>
        <v>1</v>
      </c>
      <c r="W962" s="15">
        <f t="shared" si="1170"/>
        <v>0</v>
      </c>
      <c r="X962" s="121">
        <f>VLOOKUP(F962,Rates2,6)*VLOOKUP(F962,Mort_Imp_Survivors,C962-'Mort Imp Cume'!$C$4+2)</f>
        <v>5.6125687318306472E-2</v>
      </c>
      <c r="Y962" s="15">
        <f t="shared" si="1171"/>
        <v>0.94387431268169353</v>
      </c>
      <c r="Z962" s="121">
        <f>VLOOKUP(F962,Rates2,7)*VLOOKUP(F962,Mort_Imp_Survivors,C962-'Mort Imp Cume'!$C$4+2)</f>
        <v>1</v>
      </c>
      <c r="AA962" s="15">
        <f t="shared" si="1172"/>
        <v>0</v>
      </c>
      <c r="AB962" s="68">
        <f>PRODUCT(W$4:W961)</f>
        <v>0</v>
      </c>
      <c r="AC962" s="15">
        <f>PRODUCT(Y$4:Y961)</f>
        <v>2.7196749176186665E-6</v>
      </c>
      <c r="AD962" s="15">
        <f>PRODUCT(AA$4:AA961)</f>
        <v>0</v>
      </c>
      <c r="AE962" s="15">
        <f t="shared" si="1173"/>
        <v>0</v>
      </c>
      <c r="AF962" s="15">
        <f t="shared" si="1174"/>
        <v>0</v>
      </c>
      <c r="AG962" s="15">
        <f t="shared" si="1175"/>
        <v>0</v>
      </c>
      <c r="AH962" s="15">
        <f t="shared" si="1176"/>
        <v>0</v>
      </c>
      <c r="AI962" s="15">
        <f t="shared" si="1177"/>
        <v>1</v>
      </c>
      <c r="AJ962" s="15">
        <f t="shared" si="1178"/>
        <v>0</v>
      </c>
      <c r="AK962" s="15">
        <f t="shared" si="1179"/>
        <v>0</v>
      </c>
      <c r="AL962">
        <f>IF(AL961&gt;0,AL961+1,IF(AND(B962="January",C962&gt;=Personal!$G$28,F962&lt;=100,AL961=0),1,0))</f>
        <v>635</v>
      </c>
      <c r="AM962">
        <f t="shared" si="1180"/>
        <v>1</v>
      </c>
    </row>
    <row r="963" spans="1:39" x14ac:dyDescent="0.2">
      <c r="A963">
        <f t="shared" si="1181"/>
        <v>959</v>
      </c>
      <c r="B963" t="str">
        <f t="shared" si="1192"/>
        <v>December</v>
      </c>
      <c r="C963">
        <f t="shared" si="1164"/>
        <v>2102</v>
      </c>
      <c r="D963">
        <f t="shared" si="1194"/>
        <v>210212</v>
      </c>
      <c r="E963">
        <f t="shared" ref="E963:F963" si="1245">E951+1</f>
        <v>121</v>
      </c>
      <c r="F963">
        <f t="shared" si="1245"/>
        <v>119</v>
      </c>
      <c r="G963" s="11">
        <f>G962*IF($B963="January",(1+IF(C963&gt;Personal!$L$18+1,Calculations!$B$14,Calculations!$B$13)),1)</f>
        <v>9996.8956709394497</v>
      </c>
      <c r="H963" s="11">
        <f>IF(AND(Career!$F$15="Yes",$E963=62,$E962=61),G963,H962*IF($B963="January",(1+IF(C963&gt;Personal!$L$18+1,Calculations!$C$14,Calculations!$C$13)),1))</f>
        <v>5606.0064662472014</v>
      </c>
      <c r="I963" s="11">
        <f>H963*(1-'Retiree Assumptions'!$F$8)</f>
        <v>4933.2856902975373</v>
      </c>
      <c r="J963" s="11"/>
      <c r="K963">
        <f>IF(OR(AND(L964=0,L963&gt;0,S963=0,S962&gt;0),AND(L963=0,L962&gt;0,S963&gt;0,S962&gt;0),AND(L952=0,L951&gt;0,S951=0),AND(B963="February",C963&gt;=Personal!$G$28,C963&lt;=Personal!$G$28+5,L962&gt;0),AND(B963="February",MOD(C963-Personal!$G$28,5)=0,L962&gt;0)),K962+1,K962)</f>
        <v>10</v>
      </c>
      <c r="L963">
        <f>IF(AND(C963&gt;=Personal!$G$28,MAX(L$5:L962)&lt;$AO$8,OR(S962&gt;0,S963&gt;0)),L962+1,0)</f>
        <v>0</v>
      </c>
      <c r="M963" t="str">
        <f>IF(AND(C963&gt;=Personal!$G$28,MAX(L$5:L962)&lt;$AO$8,OR(S962&gt;0,S963&gt;0)),L962+1,"")</f>
        <v/>
      </c>
      <c r="N963">
        <f t="shared" si="1166"/>
        <v>2102</v>
      </c>
      <c r="O963">
        <f t="shared" si="1167"/>
        <v>119</v>
      </c>
      <c r="P963" s="11">
        <f t="shared" si="1168"/>
        <v>59199.428283570451</v>
      </c>
      <c r="Q963" s="11">
        <f>$AD963*I963/(Calculations!$C$18^(A963-1+Calculations!$B$1/30))</f>
        <v>0</v>
      </c>
      <c r="R963" s="11">
        <f>IF(Q963=0,0,SUM(Q963:Q$1071)*I963/Q963)</f>
        <v>0</v>
      </c>
      <c r="S963" s="11">
        <f>IF(S962&gt;0,MAX((S962+I963/2)*(Calculations!$C$18-1)+S962-I963,0),IF(AND(Personal!$G$28=Valuation!C963,Personal!$G$28&gt;Valuation!C962),Personal!$G$26,0))</f>
        <v>0</v>
      </c>
      <c r="T963">
        <f t="shared" si="1169"/>
        <v>2</v>
      </c>
      <c r="U963" s="11"/>
      <c r="V963" s="121">
        <f>VLOOKUP(E963,Rates2,5)*VLOOKUP(E963,Mort_Imp_Retirees,C963-'Mort Imp Cume'!$C$4+2)</f>
        <v>1</v>
      </c>
      <c r="W963" s="15">
        <f t="shared" si="1170"/>
        <v>0</v>
      </c>
      <c r="X963" s="121">
        <f>VLOOKUP(F963,Rates2,6)*VLOOKUP(F963,Mort_Imp_Survivors,C963-'Mort Imp Cume'!$C$4+2)</f>
        <v>5.6125687318306472E-2</v>
      </c>
      <c r="Y963" s="15">
        <f t="shared" si="1171"/>
        <v>0.94387431268169353</v>
      </c>
      <c r="Z963" s="121">
        <f>VLOOKUP(F963,Rates2,7)*VLOOKUP(F963,Mort_Imp_Survivors,C963-'Mort Imp Cume'!$C$4+2)</f>
        <v>1</v>
      </c>
      <c r="AA963" s="15">
        <f t="shared" si="1172"/>
        <v>0</v>
      </c>
      <c r="AB963" s="68">
        <f>PRODUCT(W$4:W962)</f>
        <v>0</v>
      </c>
      <c r="AC963" s="15">
        <f>PRODUCT(Y$4:Y962)</f>
        <v>2.5670312935849602E-6</v>
      </c>
      <c r="AD963" s="15">
        <f>PRODUCT(AA$4:AA962)</f>
        <v>0</v>
      </c>
      <c r="AE963" s="15">
        <f t="shared" si="1173"/>
        <v>0</v>
      </c>
      <c r="AF963" s="15">
        <f t="shared" si="1174"/>
        <v>0</v>
      </c>
      <c r="AG963" s="15">
        <f t="shared" si="1175"/>
        <v>0</v>
      </c>
      <c r="AH963" s="15">
        <f t="shared" si="1176"/>
        <v>0</v>
      </c>
      <c r="AI963" s="15">
        <f t="shared" si="1177"/>
        <v>1</v>
      </c>
      <c r="AJ963" s="15">
        <f t="shared" si="1178"/>
        <v>0</v>
      </c>
      <c r="AK963" s="15">
        <f t="shared" si="1179"/>
        <v>0</v>
      </c>
      <c r="AL963">
        <f>IF(AL962&gt;0,AL962+1,IF(AND(B963="January",C963&gt;=Personal!$G$28,F963&lt;=100,AL962=0),1,0))</f>
        <v>636</v>
      </c>
      <c r="AM963">
        <f t="shared" si="1180"/>
        <v>1</v>
      </c>
    </row>
    <row r="964" spans="1:39" x14ac:dyDescent="0.2">
      <c r="A964">
        <f t="shared" si="1181"/>
        <v>960</v>
      </c>
      <c r="B964" t="str">
        <f t="shared" si="1192"/>
        <v>January</v>
      </c>
      <c r="C964">
        <f t="shared" si="1164"/>
        <v>2103</v>
      </c>
      <c r="D964">
        <f t="shared" si="1194"/>
        <v>210301</v>
      </c>
      <c r="E964">
        <f t="shared" ref="E964:F964" si="1246">E952+1</f>
        <v>122</v>
      </c>
      <c r="F964">
        <f t="shared" si="1246"/>
        <v>120</v>
      </c>
      <c r="G964" s="11">
        <f>G963*IF($B964="January",(1+IF(C964&gt;Personal!$L$18+1,Calculations!$B$14,Calculations!$B$13)),1)</f>
        <v>10246.818062712935</v>
      </c>
      <c r="H964" s="11">
        <f>IF(AND(Career!$F$15="Yes",$E964=62,$E963=61),G964,H963*IF($B964="January",(1+IF(C964&gt;Personal!$L$18+1,Calculations!$C$14,Calculations!$C$13)),1))</f>
        <v>5690.0965632409088</v>
      </c>
      <c r="I964" s="11">
        <f>H964*(1-'Retiree Assumptions'!$F$8)</f>
        <v>5007.284975652</v>
      </c>
      <c r="J964" s="11"/>
      <c r="K964">
        <f>IF(OR(AND(L965=0,L964&gt;0,S964=0,S963&gt;0),AND(L964=0,L963&gt;0,S964&gt;0,S963&gt;0),AND(L953=0,L952&gt;0,S952=0),AND(B964="February",C964&gt;=Personal!$G$28,C964&lt;=Personal!$G$28+5,L963&gt;0),AND(B964="February",MOD(C964-Personal!$G$28,5)=0,L963&gt;0)),K963+1,K963)</f>
        <v>10</v>
      </c>
      <c r="L964">
        <f>IF(AND(C964&gt;=Personal!$G$28,MAX(L$5:L963)&lt;$AO$8,OR(S963&gt;0,S964&gt;0)),L963+1,0)</f>
        <v>0</v>
      </c>
      <c r="M964" t="str">
        <f>IF(AND(C964&gt;=Personal!$G$28,MAX(L$5:L963)&lt;$AO$8,OR(S963&gt;0,S964&gt;0)),L963+1,"")</f>
        <v/>
      </c>
      <c r="N964">
        <f t="shared" si="1166"/>
        <v>2103</v>
      </c>
      <c r="O964">
        <f t="shared" si="1167"/>
        <v>120</v>
      </c>
      <c r="P964" s="11">
        <f t="shared" si="1168"/>
        <v>60087.419707823996</v>
      </c>
      <c r="Q964" s="11">
        <f>$AD964*I964/(Calculations!$C$18^(A964-1+Calculations!$B$1/30))</f>
        <v>0</v>
      </c>
      <c r="R964" s="11">
        <f>IF(Q964=0,0,SUM(Q964:Q$1071)*I964/Q964)</f>
        <v>0</v>
      </c>
      <c r="S964" s="11">
        <f>IF(S963&gt;0,MAX((S963+I964/2)*(Calculations!$C$18-1)+S963-I964,0),IF(AND(Personal!$G$28=Valuation!C964,Personal!$G$28&gt;Valuation!C963),Personal!$G$26,0))</f>
        <v>0</v>
      </c>
      <c r="T964">
        <f t="shared" si="1169"/>
        <v>2</v>
      </c>
      <c r="U964" s="11"/>
      <c r="V964" s="121">
        <f>VLOOKUP(E964,Rates2,5)*VLOOKUP(E964,Mort_Imp_Retirees,C964-'Mort Imp Cume'!$C$4+2)</f>
        <v>1</v>
      </c>
      <c r="W964" s="15">
        <f t="shared" si="1170"/>
        <v>0</v>
      </c>
      <c r="X964" s="121">
        <f>VLOOKUP(F964,Rates2,6)*VLOOKUP(F964,Mort_Imp_Survivors,C964-'Mort Imp Cume'!$C$4+2)</f>
        <v>1</v>
      </c>
      <c r="Y964" s="15">
        <f t="shared" si="1171"/>
        <v>0</v>
      </c>
      <c r="Z964" s="121">
        <f>VLOOKUP(F964,Rates2,7)*VLOOKUP(F964,Mort_Imp_Survivors,C964-'Mort Imp Cume'!$C$4+2)</f>
        <v>1</v>
      </c>
      <c r="AA964" s="15">
        <f t="shared" si="1172"/>
        <v>0</v>
      </c>
      <c r="AB964" s="68">
        <f>PRODUCT(W$4:W963)</f>
        <v>0</v>
      </c>
      <c r="AC964" s="15">
        <f>PRODUCT(Y$4:Y963)</f>
        <v>2.4229548978649029E-6</v>
      </c>
      <c r="AD964" s="15">
        <f>PRODUCT(AA$4:AA963)</f>
        <v>0</v>
      </c>
      <c r="AE964" s="15">
        <f t="shared" si="1173"/>
        <v>0</v>
      </c>
      <c r="AF964" s="15">
        <f t="shared" si="1174"/>
        <v>0</v>
      </c>
      <c r="AG964" s="15">
        <f t="shared" si="1175"/>
        <v>0</v>
      </c>
      <c r="AH964" s="15">
        <f t="shared" si="1176"/>
        <v>0</v>
      </c>
      <c r="AI964" s="15">
        <f t="shared" si="1177"/>
        <v>1</v>
      </c>
      <c r="AJ964" s="15">
        <f t="shared" si="1178"/>
        <v>0</v>
      </c>
      <c r="AK964" s="15">
        <f t="shared" si="1179"/>
        <v>0</v>
      </c>
      <c r="AL964">
        <f>IF(AL963&gt;0,AL963+1,IF(AND(B964="January",C964&gt;=Personal!$G$28,F964&lt;=100,AL963=0),1,0))</f>
        <v>637</v>
      </c>
      <c r="AM964">
        <f t="shared" si="1180"/>
        <v>1</v>
      </c>
    </row>
    <row r="965" spans="1:39" x14ac:dyDescent="0.2">
      <c r="A965">
        <f t="shared" si="1181"/>
        <v>961</v>
      </c>
      <c r="B965" t="str">
        <f t="shared" si="1192"/>
        <v>February</v>
      </c>
      <c r="C965">
        <f t="shared" ref="C965:C1028" si="1247">C964+IF(B964="December",1,0)</f>
        <v>2103</v>
      </c>
      <c r="D965">
        <f t="shared" si="1194"/>
        <v>210302</v>
      </c>
      <c r="E965">
        <f t="shared" ref="E965:F965" si="1248">E953+1</f>
        <v>122</v>
      </c>
      <c r="F965">
        <f t="shared" si="1248"/>
        <v>120</v>
      </c>
      <c r="G965" s="11">
        <f>G964*IF($B965="January",(1+IF(C965&gt;Personal!$L$18+1,Calculations!$B$14,Calculations!$B$13)),1)</f>
        <v>10246.818062712935</v>
      </c>
      <c r="H965" s="11">
        <f>IF(AND(Career!$F$15="Yes",$E965=62,$E964=61),G965,H964*IF($B965="January",(1+IF(C965&gt;Personal!$L$18+1,Calculations!$C$14,Calculations!$C$13)),1))</f>
        <v>5690.0965632409088</v>
      </c>
      <c r="I965" s="11">
        <f>H965*(1-'Retiree Assumptions'!$F$8)</f>
        <v>5007.284975652</v>
      </c>
      <c r="J965" s="11"/>
      <c r="K965">
        <f>IF(OR(AND(L966=0,L965&gt;0,S965=0,S964&gt;0),AND(L965=0,L964&gt;0,S965&gt;0,S964&gt;0),AND(L954=0,L953&gt;0,S953=0),AND(B965="February",C965&gt;=Personal!$G$28,C965&lt;=Personal!$G$28+5,L964&gt;0),AND(B965="February",MOD(C965-Personal!$G$28,5)=0,L964&gt;0)),K964+1,K964)</f>
        <v>10</v>
      </c>
      <c r="L965">
        <f>IF(AND(C965&gt;=Personal!$G$28,MAX(L$5:L964)&lt;$AO$8,OR(S964&gt;0,S965&gt;0)),L964+1,0)</f>
        <v>0</v>
      </c>
      <c r="M965" t="str">
        <f>IF(AND(C965&gt;=Personal!$G$28,MAX(L$5:L964)&lt;$AO$8,OR(S964&gt;0,S965&gt;0)),L964+1,"")</f>
        <v/>
      </c>
      <c r="N965">
        <f t="shared" ref="N965:N1028" si="1249">C965</f>
        <v>2103</v>
      </c>
      <c r="O965">
        <f t="shared" ref="O965:O1028" si="1250">F965</f>
        <v>120</v>
      </c>
      <c r="P965" s="11">
        <f t="shared" ref="P965:P1028" si="1251">I965*12</f>
        <v>60087.419707823996</v>
      </c>
      <c r="Q965" s="11">
        <f>$AD965*I965/(Calculations!$C$18^(A965-1+Calculations!$B$1/30))</f>
        <v>0</v>
      </c>
      <c r="R965" s="11">
        <f>IF(Q965=0,0,SUM(Q965:Q$1071)*I965/Q965)</f>
        <v>0</v>
      </c>
      <c r="S965" s="11">
        <f>IF(S964&gt;0,MAX((S964+I965/2)*(Calculations!$C$18-1)+S964-I965,0),IF(AND(Personal!$G$28=Valuation!C965,Personal!$G$28&gt;Valuation!C964),Personal!$G$26,0))</f>
        <v>0</v>
      </c>
      <c r="T965">
        <f t="shared" ref="T965:T1028" si="1252">IF(T964&gt;1,T964,IF(T964&gt;0,IF(L965&gt;0,1,IF(S964&gt;0,3,2)),IF(S965=0,0,1)))</f>
        <v>2</v>
      </c>
      <c r="U965" s="11"/>
      <c r="V965" s="121">
        <f>VLOOKUP(E965,Rates2,5)*VLOOKUP(E965,Mort_Imp_Retirees,C965-'Mort Imp Cume'!$C$4+2)</f>
        <v>1</v>
      </c>
      <c r="W965" s="15">
        <f t="shared" ref="W965:W1028" si="1253">1-V965</f>
        <v>0</v>
      </c>
      <c r="X965" s="121">
        <f>VLOOKUP(F965,Rates2,6)*VLOOKUP(F965,Mort_Imp_Survivors,C965-'Mort Imp Cume'!$C$4+2)</f>
        <v>1</v>
      </c>
      <c r="Y965" s="15">
        <f t="shared" ref="Y965:Y1028" si="1254">1-X965</f>
        <v>0</v>
      </c>
      <c r="Z965" s="121">
        <f>VLOOKUP(F965,Rates2,7)*VLOOKUP(F965,Mort_Imp_Survivors,C965-'Mort Imp Cume'!$C$4+2)</f>
        <v>1</v>
      </c>
      <c r="AA965" s="15">
        <f t="shared" ref="AA965:AA1028" si="1255">1-Z965</f>
        <v>0</v>
      </c>
      <c r="AB965" s="68">
        <f>PRODUCT(W$4:W964)</f>
        <v>0</v>
      </c>
      <c r="AC965" s="15">
        <f>PRODUCT(Y$4:Y964)</f>
        <v>0</v>
      </c>
      <c r="AD965" s="15">
        <f>PRODUCT(AA$4:AA964)</f>
        <v>0</v>
      </c>
      <c r="AE965" s="15">
        <f t="shared" ref="AE965:AE1028" si="1256">AB965*AC965</f>
        <v>0</v>
      </c>
      <c r="AF965" s="15">
        <f t="shared" ref="AF965:AF1028" si="1257">AB965*(1-AC965)</f>
        <v>0</v>
      </c>
      <c r="AG965" s="15">
        <f t="shared" ref="AG965:AG1028" si="1258">AE965*V965*Y965</f>
        <v>0</v>
      </c>
      <c r="AH965" s="15">
        <f t="shared" ref="AH965:AH1028" si="1259">AH964*AA964+AG964</f>
        <v>0</v>
      </c>
      <c r="AI965" s="15">
        <f t="shared" ref="AI965:AI1028" si="1260">1-AE965-AF965-AH965</f>
        <v>1</v>
      </c>
      <c r="AJ965" s="15">
        <f t="shared" ref="AJ965:AJ1028" si="1261">AB965*V965</f>
        <v>0</v>
      </c>
      <c r="AK965" s="15">
        <f t="shared" ref="AK965:AK1028" si="1262">AE965*X965+AH965*Z965</f>
        <v>0</v>
      </c>
      <c r="AL965">
        <f>IF(AL964&gt;0,AL964+1,IF(AND(B965="January",C965&gt;=Personal!$G$28,F965&lt;=100,AL964=0),1,0))</f>
        <v>638</v>
      </c>
      <c r="AM965">
        <f t="shared" ref="AM965:AM1028" si="1263">IF(AL965=0,0,1)</f>
        <v>1</v>
      </c>
    </row>
    <row r="966" spans="1:39" x14ac:dyDescent="0.2">
      <c r="A966">
        <f t="shared" ref="A966:A1029" si="1264">A965+1</f>
        <v>962</v>
      </c>
      <c r="B966" t="str">
        <f t="shared" si="1192"/>
        <v>March</v>
      </c>
      <c r="C966">
        <f t="shared" si="1247"/>
        <v>2103</v>
      </c>
      <c r="D966">
        <f t="shared" si="1194"/>
        <v>210303</v>
      </c>
      <c r="E966">
        <f t="shared" ref="E966:F966" si="1265">E954+1</f>
        <v>122</v>
      </c>
      <c r="F966">
        <f t="shared" si="1265"/>
        <v>120</v>
      </c>
      <c r="G966" s="11">
        <f>G965*IF($B966="January",(1+IF(C966&gt;Personal!$L$18+1,Calculations!$B$14,Calculations!$B$13)),1)</f>
        <v>10246.818062712935</v>
      </c>
      <c r="H966" s="11">
        <f>IF(AND(Career!$F$15="Yes",$E966=62,$E965=61),G966,H965*IF($B966="January",(1+IF(C966&gt;Personal!$L$18+1,Calculations!$C$14,Calculations!$C$13)),1))</f>
        <v>5690.0965632409088</v>
      </c>
      <c r="I966" s="11">
        <f>H966*(1-'Retiree Assumptions'!$F$8)</f>
        <v>5007.284975652</v>
      </c>
      <c r="J966" s="11"/>
      <c r="K966">
        <f>IF(OR(AND(L967=0,L966&gt;0,S966=0,S965&gt;0),AND(L966=0,L965&gt;0,S966&gt;0,S965&gt;0),AND(L955=0,L954&gt;0,S954=0),AND(B966="February",C966&gt;=Personal!$G$28,C966&lt;=Personal!$G$28+5,L965&gt;0),AND(B966="February",MOD(C966-Personal!$G$28,5)=0,L965&gt;0)),K965+1,K965)</f>
        <v>10</v>
      </c>
      <c r="L966">
        <f>IF(AND(C966&gt;=Personal!$G$28,MAX(L$5:L965)&lt;$AO$8,OR(S965&gt;0,S966&gt;0)),L965+1,0)</f>
        <v>0</v>
      </c>
      <c r="M966" t="str">
        <f>IF(AND(C966&gt;=Personal!$G$28,MAX(L$5:L965)&lt;$AO$8,OR(S965&gt;0,S966&gt;0)),L965+1,"")</f>
        <v/>
      </c>
      <c r="N966">
        <f t="shared" si="1249"/>
        <v>2103</v>
      </c>
      <c r="O966">
        <f t="shared" si="1250"/>
        <v>120</v>
      </c>
      <c r="P966" s="11">
        <f t="shared" si="1251"/>
        <v>60087.419707823996</v>
      </c>
      <c r="Q966" s="11">
        <f>$AD966*I966/(Calculations!$C$18^(A966-1+Calculations!$B$1/30))</f>
        <v>0</v>
      </c>
      <c r="R966" s="11">
        <f>IF(Q966=0,0,SUM(Q966:Q$1071)*I966/Q966)</f>
        <v>0</v>
      </c>
      <c r="S966" s="11">
        <f>IF(S965&gt;0,MAX((S965+I966/2)*(Calculations!$C$18-1)+S965-I966,0),IF(AND(Personal!$G$28=Valuation!C966,Personal!$G$28&gt;Valuation!C965),Personal!$G$26,0))</f>
        <v>0</v>
      </c>
      <c r="T966">
        <f t="shared" si="1252"/>
        <v>2</v>
      </c>
      <c r="U966" s="11"/>
      <c r="V966" s="121">
        <f>VLOOKUP(E966,Rates2,5)*VLOOKUP(E966,Mort_Imp_Retirees,C966-'Mort Imp Cume'!$C$4+2)</f>
        <v>1</v>
      </c>
      <c r="W966" s="15">
        <f t="shared" si="1253"/>
        <v>0</v>
      </c>
      <c r="X966" s="121">
        <f>VLOOKUP(F966,Rates2,6)*VLOOKUP(F966,Mort_Imp_Survivors,C966-'Mort Imp Cume'!$C$4+2)</f>
        <v>1</v>
      </c>
      <c r="Y966" s="15">
        <f t="shared" si="1254"/>
        <v>0</v>
      </c>
      <c r="Z966" s="121">
        <f>VLOOKUP(F966,Rates2,7)*VLOOKUP(F966,Mort_Imp_Survivors,C966-'Mort Imp Cume'!$C$4+2)</f>
        <v>1</v>
      </c>
      <c r="AA966" s="15">
        <f t="shared" si="1255"/>
        <v>0</v>
      </c>
      <c r="AB966" s="68">
        <f>PRODUCT(W$4:W965)</f>
        <v>0</v>
      </c>
      <c r="AC966" s="15">
        <f>PRODUCT(Y$4:Y965)</f>
        <v>0</v>
      </c>
      <c r="AD966" s="15">
        <f>PRODUCT(AA$4:AA965)</f>
        <v>0</v>
      </c>
      <c r="AE966" s="15">
        <f t="shared" si="1256"/>
        <v>0</v>
      </c>
      <c r="AF966" s="15">
        <f t="shared" si="1257"/>
        <v>0</v>
      </c>
      <c r="AG966" s="15">
        <f t="shared" si="1258"/>
        <v>0</v>
      </c>
      <c r="AH966" s="15">
        <f t="shared" si="1259"/>
        <v>0</v>
      </c>
      <c r="AI966" s="15">
        <f t="shared" si="1260"/>
        <v>1</v>
      </c>
      <c r="AJ966" s="15">
        <f t="shared" si="1261"/>
        <v>0</v>
      </c>
      <c r="AK966" s="15">
        <f t="shared" si="1262"/>
        <v>0</v>
      </c>
      <c r="AL966">
        <f>IF(AL965&gt;0,AL965+1,IF(AND(B966="January",C966&gt;=Personal!$G$28,F966&lt;=100,AL965=0),1,0))</f>
        <v>639</v>
      </c>
      <c r="AM966">
        <f t="shared" si="1263"/>
        <v>1</v>
      </c>
    </row>
    <row r="967" spans="1:39" x14ac:dyDescent="0.2">
      <c r="A967">
        <f t="shared" si="1264"/>
        <v>963</v>
      </c>
      <c r="B967" t="str">
        <f t="shared" si="1192"/>
        <v>April</v>
      </c>
      <c r="C967">
        <f t="shared" si="1247"/>
        <v>2103</v>
      </c>
      <c r="D967">
        <f t="shared" si="1194"/>
        <v>210304</v>
      </c>
      <c r="E967">
        <f t="shared" ref="E967:F967" si="1266">E955+1</f>
        <v>122</v>
      </c>
      <c r="F967">
        <f t="shared" si="1266"/>
        <v>120</v>
      </c>
      <c r="G967" s="11">
        <f>G966*IF($B967="January",(1+IF(C967&gt;Personal!$L$18+1,Calculations!$B$14,Calculations!$B$13)),1)</f>
        <v>10246.818062712935</v>
      </c>
      <c r="H967" s="11">
        <f>IF(AND(Career!$F$15="Yes",$E967=62,$E966=61),G967,H966*IF($B967="January",(1+IF(C967&gt;Personal!$L$18+1,Calculations!$C$14,Calculations!$C$13)),1))</f>
        <v>5690.0965632409088</v>
      </c>
      <c r="I967" s="11">
        <f>H967*(1-'Retiree Assumptions'!$F$8)</f>
        <v>5007.284975652</v>
      </c>
      <c r="J967" s="11"/>
      <c r="K967">
        <f>IF(OR(AND(L968=0,L967&gt;0,S967=0,S966&gt;0),AND(L967=0,L966&gt;0,S967&gt;0,S966&gt;0),AND(L956=0,L955&gt;0,S955=0),AND(B967="February",C967&gt;=Personal!$G$28,C967&lt;=Personal!$G$28+5,L966&gt;0),AND(B967="February",MOD(C967-Personal!$G$28,5)=0,L966&gt;0)),K966+1,K966)</f>
        <v>10</v>
      </c>
      <c r="L967">
        <f>IF(AND(C967&gt;=Personal!$G$28,MAX(L$5:L966)&lt;$AO$8,OR(S966&gt;0,S967&gt;0)),L966+1,0)</f>
        <v>0</v>
      </c>
      <c r="M967" t="str">
        <f>IF(AND(C967&gt;=Personal!$G$28,MAX(L$5:L966)&lt;$AO$8,OR(S966&gt;0,S967&gt;0)),L966+1,"")</f>
        <v/>
      </c>
      <c r="N967">
        <f t="shared" si="1249"/>
        <v>2103</v>
      </c>
      <c r="O967">
        <f t="shared" si="1250"/>
        <v>120</v>
      </c>
      <c r="P967" s="11">
        <f t="shared" si="1251"/>
        <v>60087.419707823996</v>
      </c>
      <c r="Q967" s="11">
        <f>$AD967*I967/(Calculations!$C$18^(A967-1+Calculations!$B$1/30))</f>
        <v>0</v>
      </c>
      <c r="R967" s="11">
        <f>IF(Q967=0,0,SUM(Q967:Q$1071)*I967/Q967)</f>
        <v>0</v>
      </c>
      <c r="S967" s="11">
        <f>IF(S966&gt;0,MAX((S966+I967/2)*(Calculations!$C$18-1)+S966-I967,0),IF(AND(Personal!$G$28=Valuation!C967,Personal!$G$28&gt;Valuation!C966),Personal!$G$26,0))</f>
        <v>0</v>
      </c>
      <c r="T967">
        <f t="shared" si="1252"/>
        <v>2</v>
      </c>
      <c r="U967" s="11"/>
      <c r="V967" s="121">
        <f>VLOOKUP(E967,Rates2,5)*VLOOKUP(E967,Mort_Imp_Retirees,C967-'Mort Imp Cume'!$C$4+2)</f>
        <v>1</v>
      </c>
      <c r="W967" s="15">
        <f t="shared" si="1253"/>
        <v>0</v>
      </c>
      <c r="X967" s="121">
        <f>VLOOKUP(F967,Rates2,6)*VLOOKUP(F967,Mort_Imp_Survivors,C967-'Mort Imp Cume'!$C$4+2)</f>
        <v>1</v>
      </c>
      <c r="Y967" s="15">
        <f t="shared" si="1254"/>
        <v>0</v>
      </c>
      <c r="Z967" s="121">
        <f>VLOOKUP(F967,Rates2,7)*VLOOKUP(F967,Mort_Imp_Survivors,C967-'Mort Imp Cume'!$C$4+2)</f>
        <v>1</v>
      </c>
      <c r="AA967" s="15">
        <f t="shared" si="1255"/>
        <v>0</v>
      </c>
      <c r="AB967" s="68">
        <f>PRODUCT(W$4:W966)</f>
        <v>0</v>
      </c>
      <c r="AC967" s="15">
        <f>PRODUCT(Y$4:Y966)</f>
        <v>0</v>
      </c>
      <c r="AD967" s="15">
        <f>PRODUCT(AA$4:AA966)</f>
        <v>0</v>
      </c>
      <c r="AE967" s="15">
        <f t="shared" si="1256"/>
        <v>0</v>
      </c>
      <c r="AF967" s="15">
        <f t="shared" si="1257"/>
        <v>0</v>
      </c>
      <c r="AG967" s="15">
        <f t="shared" si="1258"/>
        <v>0</v>
      </c>
      <c r="AH967" s="15">
        <f t="shared" si="1259"/>
        <v>0</v>
      </c>
      <c r="AI967" s="15">
        <f t="shared" si="1260"/>
        <v>1</v>
      </c>
      <c r="AJ967" s="15">
        <f t="shared" si="1261"/>
        <v>0</v>
      </c>
      <c r="AK967" s="15">
        <f t="shared" si="1262"/>
        <v>0</v>
      </c>
      <c r="AL967">
        <f>IF(AL966&gt;0,AL966+1,IF(AND(B967="January",C967&gt;=Personal!$G$28,F967&lt;=100,AL966=0),1,0))</f>
        <v>640</v>
      </c>
      <c r="AM967">
        <f t="shared" si="1263"/>
        <v>1</v>
      </c>
    </row>
    <row r="968" spans="1:39" x14ac:dyDescent="0.2">
      <c r="A968">
        <f t="shared" si="1264"/>
        <v>964</v>
      </c>
      <c r="B968" t="str">
        <f t="shared" si="1192"/>
        <v>May</v>
      </c>
      <c r="C968">
        <f t="shared" si="1247"/>
        <v>2103</v>
      </c>
      <c r="D968">
        <f t="shared" si="1194"/>
        <v>210305</v>
      </c>
      <c r="E968">
        <f t="shared" ref="E968:F968" si="1267">E956+1</f>
        <v>122</v>
      </c>
      <c r="F968">
        <f t="shared" si="1267"/>
        <v>120</v>
      </c>
      <c r="G968" s="11">
        <f>G967*IF($B968="January",(1+IF(C968&gt;Personal!$L$18+1,Calculations!$B$14,Calculations!$B$13)),1)</f>
        <v>10246.818062712935</v>
      </c>
      <c r="H968" s="11">
        <f>IF(AND(Career!$F$15="Yes",$E968=62,$E967=61),G968,H967*IF($B968="January",(1+IF(C968&gt;Personal!$L$18+1,Calculations!$C$14,Calculations!$C$13)),1))</f>
        <v>5690.0965632409088</v>
      </c>
      <c r="I968" s="11">
        <f>H968*(1-'Retiree Assumptions'!$F$8)</f>
        <v>5007.284975652</v>
      </c>
      <c r="J968" s="11"/>
      <c r="K968">
        <f>IF(OR(AND(L969=0,L968&gt;0,S968=0,S967&gt;0),AND(L968=0,L967&gt;0,S968&gt;0,S967&gt;0),AND(L957=0,L956&gt;0,S956=0),AND(B968="February",C968&gt;=Personal!$G$28,C968&lt;=Personal!$G$28+5,L967&gt;0),AND(B968="February",MOD(C968-Personal!$G$28,5)=0,L967&gt;0)),K967+1,K967)</f>
        <v>10</v>
      </c>
      <c r="L968">
        <f>IF(AND(C968&gt;=Personal!$G$28,MAX(L$5:L967)&lt;$AO$8,OR(S967&gt;0,S968&gt;0)),L967+1,0)</f>
        <v>0</v>
      </c>
      <c r="M968" t="str">
        <f>IF(AND(C968&gt;=Personal!$G$28,MAX(L$5:L967)&lt;$AO$8,OR(S967&gt;0,S968&gt;0)),L967+1,"")</f>
        <v/>
      </c>
      <c r="N968">
        <f t="shared" si="1249"/>
        <v>2103</v>
      </c>
      <c r="O968">
        <f t="shared" si="1250"/>
        <v>120</v>
      </c>
      <c r="P968" s="11">
        <f t="shared" si="1251"/>
        <v>60087.419707823996</v>
      </c>
      <c r="Q968" s="11">
        <f>$AD968*I968/(Calculations!$C$18^(A968-1+Calculations!$B$1/30))</f>
        <v>0</v>
      </c>
      <c r="R968" s="11">
        <f>IF(Q968=0,0,SUM(Q968:Q$1071)*I968/Q968)</f>
        <v>0</v>
      </c>
      <c r="S968" s="11">
        <f>IF(S967&gt;0,MAX((S967+I968/2)*(Calculations!$C$18-1)+S967-I968,0),IF(AND(Personal!$G$28=Valuation!C968,Personal!$G$28&gt;Valuation!C967),Personal!$G$26,0))</f>
        <v>0</v>
      </c>
      <c r="T968">
        <f t="shared" si="1252"/>
        <v>2</v>
      </c>
      <c r="U968" s="11"/>
      <c r="V968" s="121">
        <f>VLOOKUP(E968,Rates2,5)*VLOOKUP(E968,Mort_Imp_Retirees,C968-'Mort Imp Cume'!$C$4+2)</f>
        <v>1</v>
      </c>
      <c r="W968" s="15">
        <f t="shared" si="1253"/>
        <v>0</v>
      </c>
      <c r="X968" s="121">
        <f>VLOOKUP(F968,Rates2,6)*VLOOKUP(F968,Mort_Imp_Survivors,C968-'Mort Imp Cume'!$C$4+2)</f>
        <v>1</v>
      </c>
      <c r="Y968" s="15">
        <f t="shared" si="1254"/>
        <v>0</v>
      </c>
      <c r="Z968" s="121">
        <f>VLOOKUP(F968,Rates2,7)*VLOOKUP(F968,Mort_Imp_Survivors,C968-'Mort Imp Cume'!$C$4+2)</f>
        <v>1</v>
      </c>
      <c r="AA968" s="15">
        <f t="shared" si="1255"/>
        <v>0</v>
      </c>
      <c r="AB968" s="68">
        <f>PRODUCT(W$4:W967)</f>
        <v>0</v>
      </c>
      <c r="AC968" s="15">
        <f>PRODUCT(Y$4:Y967)</f>
        <v>0</v>
      </c>
      <c r="AD968" s="15">
        <f>PRODUCT(AA$4:AA967)</f>
        <v>0</v>
      </c>
      <c r="AE968" s="15">
        <f t="shared" si="1256"/>
        <v>0</v>
      </c>
      <c r="AF968" s="15">
        <f t="shared" si="1257"/>
        <v>0</v>
      </c>
      <c r="AG968" s="15">
        <f t="shared" si="1258"/>
        <v>0</v>
      </c>
      <c r="AH968" s="15">
        <f t="shared" si="1259"/>
        <v>0</v>
      </c>
      <c r="AI968" s="15">
        <f t="shared" si="1260"/>
        <v>1</v>
      </c>
      <c r="AJ968" s="15">
        <f t="shared" si="1261"/>
        <v>0</v>
      </c>
      <c r="AK968" s="15">
        <f t="shared" si="1262"/>
        <v>0</v>
      </c>
      <c r="AL968">
        <f>IF(AL967&gt;0,AL967+1,IF(AND(B968="January",C968&gt;=Personal!$G$28,F968&lt;=100,AL967=0),1,0))</f>
        <v>641</v>
      </c>
      <c r="AM968">
        <f t="shared" si="1263"/>
        <v>1</v>
      </c>
    </row>
    <row r="969" spans="1:39" x14ac:dyDescent="0.2">
      <c r="A969">
        <f t="shared" si="1264"/>
        <v>965</v>
      </c>
      <c r="B969" t="str">
        <f t="shared" si="1192"/>
        <v>June</v>
      </c>
      <c r="C969">
        <f t="shared" si="1247"/>
        <v>2103</v>
      </c>
      <c r="D969">
        <f t="shared" si="1194"/>
        <v>210306</v>
      </c>
      <c r="E969">
        <f t="shared" ref="E969:F969" si="1268">E957+1</f>
        <v>122</v>
      </c>
      <c r="F969">
        <f t="shared" si="1268"/>
        <v>120</v>
      </c>
      <c r="G969" s="11">
        <f>G968*IF($B969="January",(1+IF(C969&gt;Personal!$L$18+1,Calculations!$B$14,Calculations!$B$13)),1)</f>
        <v>10246.818062712935</v>
      </c>
      <c r="H969" s="11">
        <f>IF(AND(Career!$F$15="Yes",$E969=62,$E968=61),G969,H968*IF($B969="January",(1+IF(C969&gt;Personal!$L$18+1,Calculations!$C$14,Calculations!$C$13)),1))</f>
        <v>5690.0965632409088</v>
      </c>
      <c r="I969" s="11">
        <f>H969*(1-'Retiree Assumptions'!$F$8)</f>
        <v>5007.284975652</v>
      </c>
      <c r="J969" s="11"/>
      <c r="K969">
        <f>IF(OR(AND(L970=0,L969&gt;0,S969=0,S968&gt;0),AND(L969=0,L968&gt;0,S969&gt;0,S968&gt;0),AND(L958=0,L957&gt;0,S957=0),AND(B969="February",C969&gt;=Personal!$G$28,C969&lt;=Personal!$G$28+5,L968&gt;0),AND(B969="February",MOD(C969-Personal!$G$28,5)=0,L968&gt;0)),K968+1,K968)</f>
        <v>10</v>
      </c>
      <c r="L969">
        <f>IF(AND(C969&gt;=Personal!$G$28,MAX(L$5:L968)&lt;$AO$8,OR(S968&gt;0,S969&gt;0)),L968+1,0)</f>
        <v>0</v>
      </c>
      <c r="M969" t="str">
        <f>IF(AND(C969&gt;=Personal!$G$28,MAX(L$5:L968)&lt;$AO$8,OR(S968&gt;0,S969&gt;0)),L968+1,"")</f>
        <v/>
      </c>
      <c r="N969">
        <f t="shared" si="1249"/>
        <v>2103</v>
      </c>
      <c r="O969">
        <f t="shared" si="1250"/>
        <v>120</v>
      </c>
      <c r="P969" s="11">
        <f t="shared" si="1251"/>
        <v>60087.419707823996</v>
      </c>
      <c r="Q969" s="11">
        <f>$AD969*I969/(Calculations!$C$18^(A969-1+Calculations!$B$1/30))</f>
        <v>0</v>
      </c>
      <c r="R969" s="11">
        <f>IF(Q969=0,0,SUM(Q969:Q$1071)*I969/Q969)</f>
        <v>0</v>
      </c>
      <c r="S969" s="11">
        <f>IF(S968&gt;0,MAX((S968+I969/2)*(Calculations!$C$18-1)+S968-I969,0),IF(AND(Personal!$G$28=Valuation!C969,Personal!$G$28&gt;Valuation!C968),Personal!$G$26,0))</f>
        <v>0</v>
      </c>
      <c r="T969">
        <f t="shared" si="1252"/>
        <v>2</v>
      </c>
      <c r="U969" s="11"/>
      <c r="V969" s="121">
        <f>VLOOKUP(E969,Rates2,5)*VLOOKUP(E969,Mort_Imp_Retirees,C969-'Mort Imp Cume'!$C$4+2)</f>
        <v>1</v>
      </c>
      <c r="W969" s="15">
        <f t="shared" si="1253"/>
        <v>0</v>
      </c>
      <c r="X969" s="121">
        <f>VLOOKUP(F969,Rates2,6)*VLOOKUP(F969,Mort_Imp_Survivors,C969-'Mort Imp Cume'!$C$4+2)</f>
        <v>1</v>
      </c>
      <c r="Y969" s="15">
        <f t="shared" si="1254"/>
        <v>0</v>
      </c>
      <c r="Z969" s="121">
        <f>VLOOKUP(F969,Rates2,7)*VLOOKUP(F969,Mort_Imp_Survivors,C969-'Mort Imp Cume'!$C$4+2)</f>
        <v>1</v>
      </c>
      <c r="AA969" s="15">
        <f t="shared" si="1255"/>
        <v>0</v>
      </c>
      <c r="AB969" s="68">
        <f>PRODUCT(W$4:W968)</f>
        <v>0</v>
      </c>
      <c r="AC969" s="15">
        <f>PRODUCT(Y$4:Y968)</f>
        <v>0</v>
      </c>
      <c r="AD969" s="15">
        <f>PRODUCT(AA$4:AA968)</f>
        <v>0</v>
      </c>
      <c r="AE969" s="15">
        <f t="shared" si="1256"/>
        <v>0</v>
      </c>
      <c r="AF969" s="15">
        <f t="shared" si="1257"/>
        <v>0</v>
      </c>
      <c r="AG969" s="15">
        <f t="shared" si="1258"/>
        <v>0</v>
      </c>
      <c r="AH969" s="15">
        <f t="shared" si="1259"/>
        <v>0</v>
      </c>
      <c r="AI969" s="15">
        <f t="shared" si="1260"/>
        <v>1</v>
      </c>
      <c r="AJ969" s="15">
        <f t="shared" si="1261"/>
        <v>0</v>
      </c>
      <c r="AK969" s="15">
        <f t="shared" si="1262"/>
        <v>0</v>
      </c>
      <c r="AL969">
        <f>IF(AL968&gt;0,AL968+1,IF(AND(B969="January",C969&gt;=Personal!$G$28,F969&lt;=100,AL968=0),1,0))</f>
        <v>642</v>
      </c>
      <c r="AM969">
        <f t="shared" si="1263"/>
        <v>1</v>
      </c>
    </row>
    <row r="970" spans="1:39" x14ac:dyDescent="0.2">
      <c r="A970">
        <f t="shared" si="1264"/>
        <v>966</v>
      </c>
      <c r="B970" t="str">
        <f t="shared" si="1192"/>
        <v>July</v>
      </c>
      <c r="C970">
        <f t="shared" si="1247"/>
        <v>2103</v>
      </c>
      <c r="D970">
        <f t="shared" si="1194"/>
        <v>210307</v>
      </c>
      <c r="E970">
        <f t="shared" ref="E970:F970" si="1269">E958+1</f>
        <v>122</v>
      </c>
      <c r="F970">
        <f t="shared" si="1269"/>
        <v>120</v>
      </c>
      <c r="G970" s="11">
        <f>G969*IF($B970="January",(1+IF(C970&gt;Personal!$L$18+1,Calculations!$B$14,Calculations!$B$13)),1)</f>
        <v>10246.818062712935</v>
      </c>
      <c r="H970" s="11">
        <f>IF(AND(Career!$F$15="Yes",$E970=62,$E969=61),G970,H969*IF($B970="January",(1+IF(C970&gt;Personal!$L$18+1,Calculations!$C$14,Calculations!$C$13)),1))</f>
        <v>5690.0965632409088</v>
      </c>
      <c r="I970" s="11">
        <f>H970*(1-'Retiree Assumptions'!$F$8)</f>
        <v>5007.284975652</v>
      </c>
      <c r="J970" s="11"/>
      <c r="K970">
        <f>IF(OR(AND(L971=0,L970&gt;0,S970=0,S969&gt;0),AND(L970=0,L969&gt;0,S970&gt;0,S969&gt;0),AND(L959=0,L958&gt;0,S958=0),AND(B970="February",C970&gt;=Personal!$G$28,C970&lt;=Personal!$G$28+5,L969&gt;0),AND(B970="February",MOD(C970-Personal!$G$28,5)=0,L969&gt;0)),K969+1,K969)</f>
        <v>10</v>
      </c>
      <c r="L970">
        <f>IF(AND(C970&gt;=Personal!$G$28,MAX(L$5:L969)&lt;$AO$8,OR(S969&gt;0,S970&gt;0)),L969+1,0)</f>
        <v>0</v>
      </c>
      <c r="M970" t="str">
        <f>IF(AND(C970&gt;=Personal!$G$28,MAX(L$5:L969)&lt;$AO$8,OR(S969&gt;0,S970&gt;0)),L969+1,"")</f>
        <v/>
      </c>
      <c r="N970">
        <f t="shared" si="1249"/>
        <v>2103</v>
      </c>
      <c r="O970">
        <f t="shared" si="1250"/>
        <v>120</v>
      </c>
      <c r="P970" s="11">
        <f t="shared" si="1251"/>
        <v>60087.419707823996</v>
      </c>
      <c r="Q970" s="11">
        <f>$AD970*I970/(Calculations!$C$18^(A970-1+Calculations!$B$1/30))</f>
        <v>0</v>
      </c>
      <c r="R970" s="11">
        <f>IF(Q970=0,0,SUM(Q970:Q$1071)*I970/Q970)</f>
        <v>0</v>
      </c>
      <c r="S970" s="11">
        <f>IF(S969&gt;0,MAX((S969+I970/2)*(Calculations!$C$18-1)+S969-I970,0),IF(AND(Personal!$G$28=Valuation!C970,Personal!$G$28&gt;Valuation!C969),Personal!$G$26,0))</f>
        <v>0</v>
      </c>
      <c r="T970">
        <f t="shared" si="1252"/>
        <v>2</v>
      </c>
      <c r="U970" s="11"/>
      <c r="V970" s="121">
        <f>VLOOKUP(E970,Rates2,5)*VLOOKUP(E970,Mort_Imp_Retirees,C970-'Mort Imp Cume'!$C$4+2)</f>
        <v>1</v>
      </c>
      <c r="W970" s="15">
        <f t="shared" si="1253"/>
        <v>0</v>
      </c>
      <c r="X970" s="121">
        <f>VLOOKUP(F970,Rates2,6)*VLOOKUP(F970,Mort_Imp_Survivors,C970-'Mort Imp Cume'!$C$4+2)</f>
        <v>1</v>
      </c>
      <c r="Y970" s="15">
        <f t="shared" si="1254"/>
        <v>0</v>
      </c>
      <c r="Z970" s="121">
        <f>VLOOKUP(F970,Rates2,7)*VLOOKUP(F970,Mort_Imp_Survivors,C970-'Mort Imp Cume'!$C$4+2)</f>
        <v>1</v>
      </c>
      <c r="AA970" s="15">
        <f t="shared" si="1255"/>
        <v>0</v>
      </c>
      <c r="AB970" s="68">
        <f>PRODUCT(W$4:W969)</f>
        <v>0</v>
      </c>
      <c r="AC970" s="15">
        <f>PRODUCT(Y$4:Y969)</f>
        <v>0</v>
      </c>
      <c r="AD970" s="15">
        <f>PRODUCT(AA$4:AA969)</f>
        <v>0</v>
      </c>
      <c r="AE970" s="15">
        <f t="shared" si="1256"/>
        <v>0</v>
      </c>
      <c r="AF970" s="15">
        <f t="shared" si="1257"/>
        <v>0</v>
      </c>
      <c r="AG970" s="15">
        <f t="shared" si="1258"/>
        <v>0</v>
      </c>
      <c r="AH970" s="15">
        <f t="shared" si="1259"/>
        <v>0</v>
      </c>
      <c r="AI970" s="15">
        <f t="shared" si="1260"/>
        <v>1</v>
      </c>
      <c r="AJ970" s="15">
        <f t="shared" si="1261"/>
        <v>0</v>
      </c>
      <c r="AK970" s="15">
        <f t="shared" si="1262"/>
        <v>0</v>
      </c>
      <c r="AL970">
        <f>IF(AL969&gt;0,AL969+1,IF(AND(B970="January",C970&gt;=Personal!$G$28,F970&lt;=100,AL969=0),1,0))</f>
        <v>643</v>
      </c>
      <c r="AM970">
        <f t="shared" si="1263"/>
        <v>1</v>
      </c>
    </row>
    <row r="971" spans="1:39" x14ac:dyDescent="0.2">
      <c r="A971">
        <f t="shared" si="1264"/>
        <v>967</v>
      </c>
      <c r="B971" t="str">
        <f t="shared" si="1192"/>
        <v>August</v>
      </c>
      <c r="C971">
        <f t="shared" si="1247"/>
        <v>2103</v>
      </c>
      <c r="D971">
        <f t="shared" si="1194"/>
        <v>210308</v>
      </c>
      <c r="E971">
        <f t="shared" ref="E971:F971" si="1270">E959+1</f>
        <v>122</v>
      </c>
      <c r="F971">
        <f t="shared" si="1270"/>
        <v>120</v>
      </c>
      <c r="G971" s="11">
        <f>G970*IF($B971="January",(1+IF(C971&gt;Personal!$L$18+1,Calculations!$B$14,Calculations!$B$13)),1)</f>
        <v>10246.818062712935</v>
      </c>
      <c r="H971" s="11">
        <f>IF(AND(Career!$F$15="Yes",$E971=62,$E970=61),G971,H970*IF($B971="January",(1+IF(C971&gt;Personal!$L$18+1,Calculations!$C$14,Calculations!$C$13)),1))</f>
        <v>5690.0965632409088</v>
      </c>
      <c r="I971" s="11">
        <f>H971*(1-'Retiree Assumptions'!$F$8)</f>
        <v>5007.284975652</v>
      </c>
      <c r="J971" s="11"/>
      <c r="K971">
        <f>IF(OR(AND(L972=0,L971&gt;0,S971=0,S970&gt;0),AND(L971=0,L970&gt;0,S971&gt;0,S970&gt;0),AND(L960=0,L959&gt;0,S959=0),AND(B971="February",C971&gt;=Personal!$G$28,C971&lt;=Personal!$G$28+5,L970&gt;0),AND(B971="February",MOD(C971-Personal!$G$28,5)=0,L970&gt;0)),K970+1,K970)</f>
        <v>10</v>
      </c>
      <c r="L971">
        <f>IF(AND(C971&gt;=Personal!$G$28,MAX(L$5:L970)&lt;$AO$8,OR(S970&gt;0,S971&gt;0)),L970+1,0)</f>
        <v>0</v>
      </c>
      <c r="M971" t="str">
        <f>IF(AND(C971&gt;=Personal!$G$28,MAX(L$5:L970)&lt;$AO$8,OR(S970&gt;0,S971&gt;0)),L970+1,"")</f>
        <v/>
      </c>
      <c r="N971">
        <f t="shared" si="1249"/>
        <v>2103</v>
      </c>
      <c r="O971">
        <f t="shared" si="1250"/>
        <v>120</v>
      </c>
      <c r="P971" s="11">
        <f t="shared" si="1251"/>
        <v>60087.419707823996</v>
      </c>
      <c r="Q971" s="11">
        <f>$AD971*I971/(Calculations!$C$18^(A971-1+Calculations!$B$1/30))</f>
        <v>0</v>
      </c>
      <c r="R971" s="11">
        <f>IF(Q971=0,0,SUM(Q971:Q$1071)*I971/Q971)</f>
        <v>0</v>
      </c>
      <c r="S971" s="11">
        <f>IF(S970&gt;0,MAX((S970+I971/2)*(Calculations!$C$18-1)+S970-I971,0),IF(AND(Personal!$G$28=Valuation!C971,Personal!$G$28&gt;Valuation!C970),Personal!$G$26,0))</f>
        <v>0</v>
      </c>
      <c r="T971">
        <f t="shared" si="1252"/>
        <v>2</v>
      </c>
      <c r="U971" s="11"/>
      <c r="V971" s="121">
        <f>VLOOKUP(E971,Rates2,5)*VLOOKUP(E971,Mort_Imp_Retirees,C971-'Mort Imp Cume'!$C$4+2)</f>
        <v>1</v>
      </c>
      <c r="W971" s="15">
        <f t="shared" si="1253"/>
        <v>0</v>
      </c>
      <c r="X971" s="121">
        <f>VLOOKUP(F971,Rates2,6)*VLOOKUP(F971,Mort_Imp_Survivors,C971-'Mort Imp Cume'!$C$4+2)</f>
        <v>1</v>
      </c>
      <c r="Y971" s="15">
        <f t="shared" si="1254"/>
        <v>0</v>
      </c>
      <c r="Z971" s="121">
        <f>VLOOKUP(F971,Rates2,7)*VLOOKUP(F971,Mort_Imp_Survivors,C971-'Mort Imp Cume'!$C$4+2)</f>
        <v>1</v>
      </c>
      <c r="AA971" s="15">
        <f t="shared" si="1255"/>
        <v>0</v>
      </c>
      <c r="AB971" s="68">
        <f>PRODUCT(W$4:W970)</f>
        <v>0</v>
      </c>
      <c r="AC971" s="15">
        <f>PRODUCT(Y$4:Y970)</f>
        <v>0</v>
      </c>
      <c r="AD971" s="15">
        <f>PRODUCT(AA$4:AA970)</f>
        <v>0</v>
      </c>
      <c r="AE971" s="15">
        <f t="shared" si="1256"/>
        <v>0</v>
      </c>
      <c r="AF971" s="15">
        <f t="shared" si="1257"/>
        <v>0</v>
      </c>
      <c r="AG971" s="15">
        <f t="shared" si="1258"/>
        <v>0</v>
      </c>
      <c r="AH971" s="15">
        <f t="shared" si="1259"/>
        <v>0</v>
      </c>
      <c r="AI971" s="15">
        <f t="shared" si="1260"/>
        <v>1</v>
      </c>
      <c r="AJ971" s="15">
        <f t="shared" si="1261"/>
        <v>0</v>
      </c>
      <c r="AK971" s="15">
        <f t="shared" si="1262"/>
        <v>0</v>
      </c>
      <c r="AL971">
        <f>IF(AL970&gt;0,AL970+1,IF(AND(B971="January",C971&gt;=Personal!$G$28,F971&lt;=100,AL970=0),1,0))</f>
        <v>644</v>
      </c>
      <c r="AM971">
        <f t="shared" si="1263"/>
        <v>1</v>
      </c>
    </row>
    <row r="972" spans="1:39" x14ac:dyDescent="0.2">
      <c r="A972">
        <f t="shared" si="1264"/>
        <v>968</v>
      </c>
      <c r="B972" t="str">
        <f t="shared" si="1192"/>
        <v>September</v>
      </c>
      <c r="C972">
        <f t="shared" si="1247"/>
        <v>2103</v>
      </c>
      <c r="D972">
        <f t="shared" si="1194"/>
        <v>210309</v>
      </c>
      <c r="E972">
        <f t="shared" ref="E972:F972" si="1271">E960+1</f>
        <v>122</v>
      </c>
      <c r="F972">
        <f t="shared" si="1271"/>
        <v>120</v>
      </c>
      <c r="G972" s="11">
        <f>G971*IF($B972="January",(1+IF(C972&gt;Personal!$L$18+1,Calculations!$B$14,Calculations!$B$13)),1)</f>
        <v>10246.818062712935</v>
      </c>
      <c r="H972" s="11">
        <f>IF(AND(Career!$F$15="Yes",$E972=62,$E971=61),G972,H971*IF($B972="January",(1+IF(C972&gt;Personal!$L$18+1,Calculations!$C$14,Calculations!$C$13)),1))</f>
        <v>5690.0965632409088</v>
      </c>
      <c r="I972" s="11">
        <f>H972*(1-'Retiree Assumptions'!$F$8)</f>
        <v>5007.284975652</v>
      </c>
      <c r="J972" s="11"/>
      <c r="K972">
        <f>IF(OR(AND(L973=0,L972&gt;0,S972=0,S971&gt;0),AND(L972=0,L971&gt;0,S972&gt;0,S971&gt;0),AND(L961=0,L960&gt;0,S960=0),AND(B972="February",C972&gt;=Personal!$G$28,C972&lt;=Personal!$G$28+5,L971&gt;0),AND(B972="February",MOD(C972-Personal!$G$28,5)=0,L971&gt;0)),K971+1,K971)</f>
        <v>10</v>
      </c>
      <c r="L972">
        <f>IF(AND(C972&gt;=Personal!$G$28,MAX(L$5:L971)&lt;$AO$8,OR(S971&gt;0,S972&gt;0)),L971+1,0)</f>
        <v>0</v>
      </c>
      <c r="M972" t="str">
        <f>IF(AND(C972&gt;=Personal!$G$28,MAX(L$5:L971)&lt;$AO$8,OR(S971&gt;0,S972&gt;0)),L971+1,"")</f>
        <v/>
      </c>
      <c r="N972">
        <f t="shared" si="1249"/>
        <v>2103</v>
      </c>
      <c r="O972">
        <f t="shared" si="1250"/>
        <v>120</v>
      </c>
      <c r="P972" s="11">
        <f t="shared" si="1251"/>
        <v>60087.419707823996</v>
      </c>
      <c r="Q972" s="11">
        <f>$AD972*I972/(Calculations!$C$18^(A972-1+Calculations!$B$1/30))</f>
        <v>0</v>
      </c>
      <c r="R972" s="11">
        <f>IF(Q972=0,0,SUM(Q972:Q$1071)*I972/Q972)</f>
        <v>0</v>
      </c>
      <c r="S972" s="11">
        <f>IF(S971&gt;0,MAX((S971+I972/2)*(Calculations!$C$18-1)+S971-I972,0),IF(AND(Personal!$G$28=Valuation!C972,Personal!$G$28&gt;Valuation!C971),Personal!$G$26,0))</f>
        <v>0</v>
      </c>
      <c r="T972">
        <f t="shared" si="1252"/>
        <v>2</v>
      </c>
      <c r="U972" s="11"/>
      <c r="V972" s="121">
        <f>VLOOKUP(E972,Rates2,5)*VLOOKUP(E972,Mort_Imp_Retirees,C972-'Mort Imp Cume'!$C$4+2)</f>
        <v>1</v>
      </c>
      <c r="W972" s="15">
        <f t="shared" si="1253"/>
        <v>0</v>
      </c>
      <c r="X972" s="121">
        <f>VLOOKUP(F972,Rates2,6)*VLOOKUP(F972,Mort_Imp_Survivors,C972-'Mort Imp Cume'!$C$4+2)</f>
        <v>1</v>
      </c>
      <c r="Y972" s="15">
        <f t="shared" si="1254"/>
        <v>0</v>
      </c>
      <c r="Z972" s="121">
        <f>VLOOKUP(F972,Rates2,7)*VLOOKUP(F972,Mort_Imp_Survivors,C972-'Mort Imp Cume'!$C$4+2)</f>
        <v>1</v>
      </c>
      <c r="AA972" s="15">
        <f t="shared" si="1255"/>
        <v>0</v>
      </c>
      <c r="AB972" s="68">
        <f>PRODUCT(W$4:W971)</f>
        <v>0</v>
      </c>
      <c r="AC972" s="15">
        <f>PRODUCT(Y$4:Y971)</f>
        <v>0</v>
      </c>
      <c r="AD972" s="15">
        <f>PRODUCT(AA$4:AA971)</f>
        <v>0</v>
      </c>
      <c r="AE972" s="15">
        <f t="shared" si="1256"/>
        <v>0</v>
      </c>
      <c r="AF972" s="15">
        <f t="shared" si="1257"/>
        <v>0</v>
      </c>
      <c r="AG972" s="15">
        <f t="shared" si="1258"/>
        <v>0</v>
      </c>
      <c r="AH972" s="15">
        <f t="shared" si="1259"/>
        <v>0</v>
      </c>
      <c r="AI972" s="15">
        <f t="shared" si="1260"/>
        <v>1</v>
      </c>
      <c r="AJ972" s="15">
        <f t="shared" si="1261"/>
        <v>0</v>
      </c>
      <c r="AK972" s="15">
        <f t="shared" si="1262"/>
        <v>0</v>
      </c>
      <c r="AL972">
        <f>IF(AL971&gt;0,AL971+1,IF(AND(B972="January",C972&gt;=Personal!$G$28,F972&lt;=100,AL971=0),1,0))</f>
        <v>645</v>
      </c>
      <c r="AM972">
        <f t="shared" si="1263"/>
        <v>1</v>
      </c>
    </row>
    <row r="973" spans="1:39" x14ac:dyDescent="0.2">
      <c r="A973">
        <f t="shared" si="1264"/>
        <v>969</v>
      </c>
      <c r="B973" t="str">
        <f t="shared" si="1192"/>
        <v>October</v>
      </c>
      <c r="C973">
        <f t="shared" si="1247"/>
        <v>2103</v>
      </c>
      <c r="D973">
        <f t="shared" si="1194"/>
        <v>210310</v>
      </c>
      <c r="E973">
        <f t="shared" ref="E973:F973" si="1272">E961+1</f>
        <v>122</v>
      </c>
      <c r="F973">
        <f t="shared" si="1272"/>
        <v>120</v>
      </c>
      <c r="G973" s="11">
        <f>G972*IF($B973="January",(1+IF(C973&gt;Personal!$L$18+1,Calculations!$B$14,Calculations!$B$13)),1)</f>
        <v>10246.818062712935</v>
      </c>
      <c r="H973" s="11">
        <f>IF(AND(Career!$F$15="Yes",$E973=62,$E972=61),G973,H972*IF($B973="January",(1+IF(C973&gt;Personal!$L$18+1,Calculations!$C$14,Calculations!$C$13)),1))</f>
        <v>5690.0965632409088</v>
      </c>
      <c r="I973" s="11">
        <f>H973*(1-'Retiree Assumptions'!$F$8)</f>
        <v>5007.284975652</v>
      </c>
      <c r="J973" s="11"/>
      <c r="K973">
        <f>IF(OR(AND(L974=0,L973&gt;0,S973=0,S972&gt;0),AND(L973=0,L972&gt;0,S973&gt;0,S972&gt;0),AND(L962=0,L961&gt;0,S961=0),AND(B973="February",C973&gt;=Personal!$G$28,C973&lt;=Personal!$G$28+5,L972&gt;0),AND(B973="February",MOD(C973-Personal!$G$28,5)=0,L972&gt;0)),K972+1,K972)</f>
        <v>10</v>
      </c>
      <c r="L973">
        <f>IF(AND(C973&gt;=Personal!$G$28,MAX(L$5:L972)&lt;$AO$8,OR(S972&gt;0,S973&gt;0)),L972+1,0)</f>
        <v>0</v>
      </c>
      <c r="M973" t="str">
        <f>IF(AND(C973&gt;=Personal!$G$28,MAX(L$5:L972)&lt;$AO$8,OR(S972&gt;0,S973&gt;0)),L972+1,"")</f>
        <v/>
      </c>
      <c r="N973">
        <f t="shared" si="1249"/>
        <v>2103</v>
      </c>
      <c r="O973">
        <f t="shared" si="1250"/>
        <v>120</v>
      </c>
      <c r="P973" s="11">
        <f t="shared" si="1251"/>
        <v>60087.419707823996</v>
      </c>
      <c r="Q973" s="11">
        <f>$AD973*I973/(Calculations!$C$18^(A973-1+Calculations!$B$1/30))</f>
        <v>0</v>
      </c>
      <c r="R973" s="11">
        <f>IF(Q973=0,0,SUM(Q973:Q$1071)*I973/Q973)</f>
        <v>0</v>
      </c>
      <c r="S973" s="11">
        <f>IF(S972&gt;0,MAX((S972+I973/2)*(Calculations!$C$18-1)+S972-I973,0),IF(AND(Personal!$G$28=Valuation!C973,Personal!$G$28&gt;Valuation!C972),Personal!$G$26,0))</f>
        <v>0</v>
      </c>
      <c r="T973">
        <f t="shared" si="1252"/>
        <v>2</v>
      </c>
      <c r="U973" s="11"/>
      <c r="V973" s="121">
        <f>VLOOKUP(E973,Rates2,5)*VLOOKUP(E973,Mort_Imp_Retirees,C973-'Mort Imp Cume'!$C$4+2)</f>
        <v>1</v>
      </c>
      <c r="W973" s="15">
        <f t="shared" si="1253"/>
        <v>0</v>
      </c>
      <c r="X973" s="121">
        <f>VLOOKUP(F973,Rates2,6)*VLOOKUP(F973,Mort_Imp_Survivors,C973-'Mort Imp Cume'!$C$4+2)</f>
        <v>1</v>
      </c>
      <c r="Y973" s="15">
        <f t="shared" si="1254"/>
        <v>0</v>
      </c>
      <c r="Z973" s="121">
        <f>VLOOKUP(F973,Rates2,7)*VLOOKUP(F973,Mort_Imp_Survivors,C973-'Mort Imp Cume'!$C$4+2)</f>
        <v>1</v>
      </c>
      <c r="AA973" s="15">
        <f t="shared" si="1255"/>
        <v>0</v>
      </c>
      <c r="AB973" s="68">
        <f>PRODUCT(W$4:W972)</f>
        <v>0</v>
      </c>
      <c r="AC973" s="15">
        <f>PRODUCT(Y$4:Y972)</f>
        <v>0</v>
      </c>
      <c r="AD973" s="15">
        <f>PRODUCT(AA$4:AA972)</f>
        <v>0</v>
      </c>
      <c r="AE973" s="15">
        <f t="shared" si="1256"/>
        <v>0</v>
      </c>
      <c r="AF973" s="15">
        <f t="shared" si="1257"/>
        <v>0</v>
      </c>
      <c r="AG973" s="15">
        <f t="shared" si="1258"/>
        <v>0</v>
      </c>
      <c r="AH973" s="15">
        <f t="shared" si="1259"/>
        <v>0</v>
      </c>
      <c r="AI973" s="15">
        <f t="shared" si="1260"/>
        <v>1</v>
      </c>
      <c r="AJ973" s="15">
        <f t="shared" si="1261"/>
        <v>0</v>
      </c>
      <c r="AK973" s="15">
        <f t="shared" si="1262"/>
        <v>0</v>
      </c>
      <c r="AL973">
        <f>IF(AL972&gt;0,AL972+1,IF(AND(B973="January",C973&gt;=Personal!$G$28,F973&lt;=100,AL972=0),1,0))</f>
        <v>646</v>
      </c>
      <c r="AM973">
        <f t="shared" si="1263"/>
        <v>1</v>
      </c>
    </row>
    <row r="974" spans="1:39" x14ac:dyDescent="0.2">
      <c r="A974">
        <f t="shared" si="1264"/>
        <v>970</v>
      </c>
      <c r="B974" t="str">
        <f t="shared" si="1192"/>
        <v>November</v>
      </c>
      <c r="C974">
        <f t="shared" si="1247"/>
        <v>2103</v>
      </c>
      <c r="D974">
        <f t="shared" si="1194"/>
        <v>210311</v>
      </c>
      <c r="E974">
        <f t="shared" ref="E974:F974" si="1273">E962+1</f>
        <v>122</v>
      </c>
      <c r="F974">
        <f t="shared" si="1273"/>
        <v>120</v>
      </c>
      <c r="G974" s="11">
        <f>G973*IF($B974="January",(1+IF(C974&gt;Personal!$L$18+1,Calculations!$B$14,Calculations!$B$13)),1)</f>
        <v>10246.818062712935</v>
      </c>
      <c r="H974" s="11">
        <f>IF(AND(Career!$F$15="Yes",$E974=62,$E973=61),G974,H973*IF($B974="January",(1+IF(C974&gt;Personal!$L$18+1,Calculations!$C$14,Calculations!$C$13)),1))</f>
        <v>5690.0965632409088</v>
      </c>
      <c r="I974" s="11">
        <f>H974*(1-'Retiree Assumptions'!$F$8)</f>
        <v>5007.284975652</v>
      </c>
      <c r="J974" s="11"/>
      <c r="K974">
        <f>IF(OR(AND(L975=0,L974&gt;0,S974=0,S973&gt;0),AND(L974=0,L973&gt;0,S974&gt;0,S973&gt;0),AND(L963=0,L962&gt;0,S962=0),AND(B974="February",C974&gt;=Personal!$G$28,C974&lt;=Personal!$G$28+5,L973&gt;0),AND(B974="February",MOD(C974-Personal!$G$28,5)=0,L973&gt;0)),K973+1,K973)</f>
        <v>10</v>
      </c>
      <c r="L974">
        <f>IF(AND(C974&gt;=Personal!$G$28,MAX(L$5:L973)&lt;$AO$8,OR(S973&gt;0,S974&gt;0)),L973+1,0)</f>
        <v>0</v>
      </c>
      <c r="M974" t="str">
        <f>IF(AND(C974&gt;=Personal!$G$28,MAX(L$5:L973)&lt;$AO$8,OR(S973&gt;0,S974&gt;0)),L973+1,"")</f>
        <v/>
      </c>
      <c r="N974">
        <f t="shared" si="1249"/>
        <v>2103</v>
      </c>
      <c r="O974">
        <f t="shared" si="1250"/>
        <v>120</v>
      </c>
      <c r="P974" s="11">
        <f t="shared" si="1251"/>
        <v>60087.419707823996</v>
      </c>
      <c r="Q974" s="11">
        <f>$AD974*I974/(Calculations!$C$18^(A974-1+Calculations!$B$1/30))</f>
        <v>0</v>
      </c>
      <c r="R974" s="11">
        <f>IF(Q974=0,0,SUM(Q974:Q$1071)*I974/Q974)</f>
        <v>0</v>
      </c>
      <c r="S974" s="11">
        <f>IF(S973&gt;0,MAX((S973+I974/2)*(Calculations!$C$18-1)+S973-I974,0),IF(AND(Personal!$G$28=Valuation!C974,Personal!$G$28&gt;Valuation!C973),Personal!$G$26,0))</f>
        <v>0</v>
      </c>
      <c r="T974">
        <f t="shared" si="1252"/>
        <v>2</v>
      </c>
      <c r="U974" s="11"/>
      <c r="V974" s="121">
        <f>VLOOKUP(E974,Rates2,5)*VLOOKUP(E974,Mort_Imp_Retirees,C974-'Mort Imp Cume'!$C$4+2)</f>
        <v>1</v>
      </c>
      <c r="W974" s="15">
        <f t="shared" si="1253"/>
        <v>0</v>
      </c>
      <c r="X974" s="121">
        <f>VLOOKUP(F974,Rates2,6)*VLOOKUP(F974,Mort_Imp_Survivors,C974-'Mort Imp Cume'!$C$4+2)</f>
        <v>1</v>
      </c>
      <c r="Y974" s="15">
        <f t="shared" si="1254"/>
        <v>0</v>
      </c>
      <c r="Z974" s="121">
        <f>VLOOKUP(F974,Rates2,7)*VLOOKUP(F974,Mort_Imp_Survivors,C974-'Mort Imp Cume'!$C$4+2)</f>
        <v>1</v>
      </c>
      <c r="AA974" s="15">
        <f t="shared" si="1255"/>
        <v>0</v>
      </c>
      <c r="AB974" s="68">
        <f>PRODUCT(W$4:W973)</f>
        <v>0</v>
      </c>
      <c r="AC974" s="15">
        <f>PRODUCT(Y$4:Y973)</f>
        <v>0</v>
      </c>
      <c r="AD974" s="15">
        <f>PRODUCT(AA$4:AA973)</f>
        <v>0</v>
      </c>
      <c r="AE974" s="15">
        <f t="shared" si="1256"/>
        <v>0</v>
      </c>
      <c r="AF974" s="15">
        <f t="shared" si="1257"/>
        <v>0</v>
      </c>
      <c r="AG974" s="15">
        <f t="shared" si="1258"/>
        <v>0</v>
      </c>
      <c r="AH974" s="15">
        <f t="shared" si="1259"/>
        <v>0</v>
      </c>
      <c r="AI974" s="15">
        <f t="shared" si="1260"/>
        <v>1</v>
      </c>
      <c r="AJ974" s="15">
        <f t="shared" si="1261"/>
        <v>0</v>
      </c>
      <c r="AK974" s="15">
        <f t="shared" si="1262"/>
        <v>0</v>
      </c>
      <c r="AL974">
        <f>IF(AL973&gt;0,AL973+1,IF(AND(B974="January",C974&gt;=Personal!$G$28,F974&lt;=100,AL973=0),1,0))</f>
        <v>647</v>
      </c>
      <c r="AM974">
        <f t="shared" si="1263"/>
        <v>1</v>
      </c>
    </row>
    <row r="975" spans="1:39" x14ac:dyDescent="0.2">
      <c r="A975">
        <f t="shared" si="1264"/>
        <v>971</v>
      </c>
      <c r="B975" t="str">
        <f t="shared" si="1192"/>
        <v>December</v>
      </c>
      <c r="C975">
        <f t="shared" si="1247"/>
        <v>2103</v>
      </c>
      <c r="D975">
        <f t="shared" si="1194"/>
        <v>210312</v>
      </c>
      <c r="E975">
        <f t="shared" ref="E975:F975" si="1274">E963+1</f>
        <v>122</v>
      </c>
      <c r="F975">
        <f t="shared" si="1274"/>
        <v>120</v>
      </c>
      <c r="G975" s="11">
        <f>G974*IF($B975="January",(1+IF(C975&gt;Personal!$L$18+1,Calculations!$B$14,Calculations!$B$13)),1)</f>
        <v>10246.818062712935</v>
      </c>
      <c r="H975" s="11">
        <f>IF(AND(Career!$F$15="Yes",$E975=62,$E974=61),G975,H974*IF($B975="January",(1+IF(C975&gt;Personal!$L$18+1,Calculations!$C$14,Calculations!$C$13)),1))</f>
        <v>5690.0965632409088</v>
      </c>
      <c r="I975" s="11">
        <f>H975*(1-'Retiree Assumptions'!$F$8)</f>
        <v>5007.284975652</v>
      </c>
      <c r="J975" s="11"/>
      <c r="K975">
        <f>IF(OR(AND(L976=0,L975&gt;0,S975=0,S974&gt;0),AND(L975=0,L974&gt;0,S975&gt;0,S974&gt;0),AND(L964=0,L963&gt;0,S963=0),AND(B975="February",C975&gt;=Personal!$G$28,C975&lt;=Personal!$G$28+5,L974&gt;0),AND(B975="February",MOD(C975-Personal!$G$28,5)=0,L974&gt;0)),K974+1,K974)</f>
        <v>10</v>
      </c>
      <c r="L975">
        <f>IF(AND(C975&gt;=Personal!$G$28,MAX(L$5:L974)&lt;$AO$8,OR(S974&gt;0,S975&gt;0)),L974+1,0)</f>
        <v>0</v>
      </c>
      <c r="M975" t="str">
        <f>IF(AND(C975&gt;=Personal!$G$28,MAX(L$5:L974)&lt;$AO$8,OR(S974&gt;0,S975&gt;0)),L974+1,"")</f>
        <v/>
      </c>
      <c r="N975">
        <f t="shared" si="1249"/>
        <v>2103</v>
      </c>
      <c r="O975">
        <f t="shared" si="1250"/>
        <v>120</v>
      </c>
      <c r="P975" s="11">
        <f t="shared" si="1251"/>
        <v>60087.419707823996</v>
      </c>
      <c r="Q975" s="11">
        <f>$AD975*I975/(Calculations!$C$18^(A975-1+Calculations!$B$1/30))</f>
        <v>0</v>
      </c>
      <c r="R975" s="11">
        <f>IF(Q975=0,0,SUM(Q975:Q$1071)*I975/Q975)</f>
        <v>0</v>
      </c>
      <c r="S975" s="11">
        <f>IF(S974&gt;0,MAX((S974+I975/2)*(Calculations!$C$18-1)+S974-I975,0),IF(AND(Personal!$G$28=Valuation!C975,Personal!$G$28&gt;Valuation!C974),Personal!$G$26,0))</f>
        <v>0</v>
      </c>
      <c r="T975">
        <f t="shared" si="1252"/>
        <v>2</v>
      </c>
      <c r="U975" s="11"/>
      <c r="V975" s="121">
        <f>VLOOKUP(E975,Rates2,5)*VLOOKUP(E975,Mort_Imp_Retirees,C975-'Mort Imp Cume'!$C$4+2)</f>
        <v>1</v>
      </c>
      <c r="W975" s="15">
        <f t="shared" si="1253"/>
        <v>0</v>
      </c>
      <c r="X975" s="121">
        <f>VLOOKUP(F975,Rates2,6)*VLOOKUP(F975,Mort_Imp_Survivors,C975-'Mort Imp Cume'!$C$4+2)</f>
        <v>1</v>
      </c>
      <c r="Y975" s="15">
        <f t="shared" si="1254"/>
        <v>0</v>
      </c>
      <c r="Z975" s="121">
        <f>VLOOKUP(F975,Rates2,7)*VLOOKUP(F975,Mort_Imp_Survivors,C975-'Mort Imp Cume'!$C$4+2)</f>
        <v>1</v>
      </c>
      <c r="AA975" s="15">
        <f t="shared" si="1255"/>
        <v>0</v>
      </c>
      <c r="AB975" s="68">
        <f>PRODUCT(W$4:W974)</f>
        <v>0</v>
      </c>
      <c r="AC975" s="15">
        <f>PRODUCT(Y$4:Y974)</f>
        <v>0</v>
      </c>
      <c r="AD975" s="15">
        <f>PRODUCT(AA$4:AA974)</f>
        <v>0</v>
      </c>
      <c r="AE975" s="15">
        <f t="shared" si="1256"/>
        <v>0</v>
      </c>
      <c r="AF975" s="15">
        <f t="shared" si="1257"/>
        <v>0</v>
      </c>
      <c r="AG975" s="15">
        <f t="shared" si="1258"/>
        <v>0</v>
      </c>
      <c r="AH975" s="15">
        <f t="shared" si="1259"/>
        <v>0</v>
      </c>
      <c r="AI975" s="15">
        <f t="shared" si="1260"/>
        <v>1</v>
      </c>
      <c r="AJ975" s="15">
        <f t="shared" si="1261"/>
        <v>0</v>
      </c>
      <c r="AK975" s="15">
        <f t="shared" si="1262"/>
        <v>0</v>
      </c>
      <c r="AL975">
        <f>IF(AL974&gt;0,AL974+1,IF(AND(B975="January",C975&gt;=Personal!$G$28,F975&lt;=100,AL974=0),1,0))</f>
        <v>648</v>
      </c>
      <c r="AM975">
        <f t="shared" si="1263"/>
        <v>1</v>
      </c>
    </row>
    <row r="976" spans="1:39" x14ac:dyDescent="0.2">
      <c r="A976">
        <f t="shared" si="1264"/>
        <v>972</v>
      </c>
      <c r="B976" t="str">
        <f t="shared" ref="B976:B1039" si="1275">B964</f>
        <v>January</v>
      </c>
      <c r="C976">
        <f t="shared" si="1247"/>
        <v>2104</v>
      </c>
      <c r="D976">
        <f t="shared" si="1194"/>
        <v>210401</v>
      </c>
      <c r="E976">
        <f t="shared" ref="E976:F976" si="1276">E964+1</f>
        <v>123</v>
      </c>
      <c r="F976">
        <f t="shared" si="1276"/>
        <v>121</v>
      </c>
      <c r="G976" s="11">
        <f>G975*IF($B976="January",(1+IF(C976&gt;Personal!$L$18+1,Calculations!$B$14,Calculations!$B$13)),1)</f>
        <v>10502.988514280758</v>
      </c>
      <c r="H976" s="11">
        <f>IF(AND(Career!$F$15="Yes",$E976=62,$E975=61),G976,H975*IF($B976="January",(1+IF(C976&gt;Personal!$L$18+1,Calculations!$C$14,Calculations!$C$13)),1))</f>
        <v>5775.448011689522</v>
      </c>
      <c r="I976" s="11">
        <f>H976*(1-'Retiree Assumptions'!$F$8)</f>
        <v>5082.3942502867794</v>
      </c>
      <c r="J976" s="11"/>
      <c r="K976">
        <f>IF(OR(AND(L977=0,L976&gt;0,S976=0,S975&gt;0),AND(L976=0,L975&gt;0,S976&gt;0,S975&gt;0),AND(L965=0,L964&gt;0,S964=0),AND(B976="February",C976&gt;=Personal!$G$28,C976&lt;=Personal!$G$28+5,L975&gt;0),AND(B976="February",MOD(C976-Personal!$G$28,5)=0,L975&gt;0)),K975+1,K975)</f>
        <v>10</v>
      </c>
      <c r="L976">
        <f>IF(AND(C976&gt;=Personal!$G$28,MAX(L$5:L975)&lt;$AO$8,OR(S975&gt;0,S976&gt;0)),L975+1,0)</f>
        <v>0</v>
      </c>
      <c r="M976" t="str">
        <f>IF(AND(C976&gt;=Personal!$G$28,MAX(L$5:L975)&lt;$AO$8,OR(S975&gt;0,S976&gt;0)),L975+1,"")</f>
        <v/>
      </c>
      <c r="N976">
        <f t="shared" si="1249"/>
        <v>2104</v>
      </c>
      <c r="O976">
        <f t="shared" si="1250"/>
        <v>121</v>
      </c>
      <c r="P976" s="11">
        <f t="shared" si="1251"/>
        <v>60988.731003441353</v>
      </c>
      <c r="Q976" s="11">
        <f>$AD976*I976/(Calculations!$C$18^(A976-1+Calculations!$B$1/30))</f>
        <v>0</v>
      </c>
      <c r="R976" s="11">
        <f>IF(Q976=0,0,SUM(Q976:Q$1071)*I976/Q976)</f>
        <v>0</v>
      </c>
      <c r="S976" s="11">
        <f>IF(S975&gt;0,MAX((S975+I976/2)*(Calculations!$C$18-1)+S975-I976,0),IF(AND(Personal!$G$28=Valuation!C976,Personal!$G$28&gt;Valuation!C975),Personal!$G$26,0))</f>
        <v>0</v>
      </c>
      <c r="T976">
        <f t="shared" si="1252"/>
        <v>2</v>
      </c>
      <c r="U976" s="11"/>
      <c r="V976" s="121">
        <f>VLOOKUP(E976,Rates2,5)*VLOOKUP(E976,Mort_Imp_Retirees,C976-'Mort Imp Cume'!$C$4+2)</f>
        <v>1</v>
      </c>
      <c r="W976" s="15">
        <f t="shared" si="1253"/>
        <v>0</v>
      </c>
      <c r="X976" s="121">
        <f>VLOOKUP(F976,Rates2,6)*VLOOKUP(F976,Mort_Imp_Survivors,C976-'Mort Imp Cume'!$C$4+2)</f>
        <v>1</v>
      </c>
      <c r="Y976" s="15">
        <f t="shared" si="1254"/>
        <v>0</v>
      </c>
      <c r="Z976" s="121">
        <f>VLOOKUP(F976,Rates2,7)*VLOOKUP(F976,Mort_Imp_Survivors,C976-'Mort Imp Cume'!$C$4+2)</f>
        <v>1</v>
      </c>
      <c r="AA976" s="15">
        <f t="shared" si="1255"/>
        <v>0</v>
      </c>
      <c r="AB976" s="68">
        <f>PRODUCT(W$4:W975)</f>
        <v>0</v>
      </c>
      <c r="AC976" s="15">
        <f>PRODUCT(Y$4:Y975)</f>
        <v>0</v>
      </c>
      <c r="AD976" s="15">
        <f>PRODUCT(AA$4:AA975)</f>
        <v>0</v>
      </c>
      <c r="AE976" s="15">
        <f t="shared" si="1256"/>
        <v>0</v>
      </c>
      <c r="AF976" s="15">
        <f t="shared" si="1257"/>
        <v>0</v>
      </c>
      <c r="AG976" s="15">
        <f t="shared" si="1258"/>
        <v>0</v>
      </c>
      <c r="AH976" s="15">
        <f t="shared" si="1259"/>
        <v>0</v>
      </c>
      <c r="AI976" s="15">
        <f t="shared" si="1260"/>
        <v>1</v>
      </c>
      <c r="AJ976" s="15">
        <f t="shared" si="1261"/>
        <v>0</v>
      </c>
      <c r="AK976" s="15">
        <f t="shared" si="1262"/>
        <v>0</v>
      </c>
      <c r="AL976">
        <f>IF(AL975&gt;0,AL975+1,IF(AND(B976="January",C976&gt;=Personal!$G$28,F976&lt;=100,AL975=0),1,0))</f>
        <v>649</v>
      </c>
      <c r="AM976">
        <f t="shared" si="1263"/>
        <v>1</v>
      </c>
    </row>
    <row r="977" spans="1:39" x14ac:dyDescent="0.2">
      <c r="A977">
        <f t="shared" si="1264"/>
        <v>973</v>
      </c>
      <c r="B977" t="str">
        <f t="shared" si="1275"/>
        <v>February</v>
      </c>
      <c r="C977">
        <f t="shared" si="1247"/>
        <v>2104</v>
      </c>
      <c r="D977">
        <f t="shared" ref="D977:D1040" si="1277">D965+100</f>
        <v>210402</v>
      </c>
      <c r="E977">
        <f t="shared" ref="E977:F977" si="1278">E965+1</f>
        <v>123</v>
      </c>
      <c r="F977">
        <f t="shared" si="1278"/>
        <v>121</v>
      </c>
      <c r="G977" s="11">
        <f>G976*IF($B977="January",(1+IF(C977&gt;Personal!$L$18+1,Calculations!$B$14,Calculations!$B$13)),1)</f>
        <v>10502.988514280758</v>
      </c>
      <c r="H977" s="11">
        <f>IF(AND(Career!$F$15="Yes",$E977=62,$E976=61),G977,H976*IF($B977="January",(1+IF(C977&gt;Personal!$L$18+1,Calculations!$C$14,Calculations!$C$13)),1))</f>
        <v>5775.448011689522</v>
      </c>
      <c r="I977" s="11">
        <f>H977*(1-'Retiree Assumptions'!$F$8)</f>
        <v>5082.3942502867794</v>
      </c>
      <c r="J977" s="11"/>
      <c r="K977">
        <f>IF(OR(AND(L978=0,L977&gt;0,S977=0,S976&gt;0),AND(L977=0,L976&gt;0,S977&gt;0,S976&gt;0),AND(L966=0,L965&gt;0,S965=0),AND(B977="February",C977&gt;=Personal!$G$28,C977&lt;=Personal!$G$28+5,L976&gt;0),AND(B977="February",MOD(C977-Personal!$G$28,5)=0,L976&gt;0)),K976+1,K976)</f>
        <v>10</v>
      </c>
      <c r="L977">
        <f>IF(AND(C977&gt;=Personal!$G$28,MAX(L$5:L976)&lt;$AO$8,OR(S976&gt;0,S977&gt;0)),L976+1,0)</f>
        <v>0</v>
      </c>
      <c r="M977" t="str">
        <f>IF(AND(C977&gt;=Personal!$G$28,MAX(L$5:L976)&lt;$AO$8,OR(S976&gt;0,S977&gt;0)),L976+1,"")</f>
        <v/>
      </c>
      <c r="N977">
        <f t="shared" si="1249"/>
        <v>2104</v>
      </c>
      <c r="O977">
        <f t="shared" si="1250"/>
        <v>121</v>
      </c>
      <c r="P977" s="11">
        <f t="shared" si="1251"/>
        <v>60988.731003441353</v>
      </c>
      <c r="Q977" s="11">
        <f>$AD977*I977/(Calculations!$C$18^(A977-1+Calculations!$B$1/30))</f>
        <v>0</v>
      </c>
      <c r="R977" s="11">
        <f>IF(Q977=0,0,SUM(Q977:Q$1071)*I977/Q977)</f>
        <v>0</v>
      </c>
      <c r="S977" s="11">
        <f>IF(S976&gt;0,MAX((S976+I977/2)*(Calculations!$C$18-1)+S976-I977,0),IF(AND(Personal!$G$28=Valuation!C977,Personal!$G$28&gt;Valuation!C976),Personal!$G$26,0))</f>
        <v>0</v>
      </c>
      <c r="T977">
        <f t="shared" si="1252"/>
        <v>2</v>
      </c>
      <c r="U977" s="11"/>
      <c r="V977" s="121">
        <f>VLOOKUP(E977,Rates2,5)*VLOOKUP(E977,Mort_Imp_Retirees,C977-'Mort Imp Cume'!$C$4+2)</f>
        <v>1</v>
      </c>
      <c r="W977" s="15">
        <f t="shared" si="1253"/>
        <v>0</v>
      </c>
      <c r="X977" s="121">
        <f>VLOOKUP(F977,Rates2,6)*VLOOKUP(F977,Mort_Imp_Survivors,C977-'Mort Imp Cume'!$C$4+2)</f>
        <v>1</v>
      </c>
      <c r="Y977" s="15">
        <f t="shared" si="1254"/>
        <v>0</v>
      </c>
      <c r="Z977" s="121">
        <f>VLOOKUP(F977,Rates2,7)*VLOOKUP(F977,Mort_Imp_Survivors,C977-'Mort Imp Cume'!$C$4+2)</f>
        <v>1</v>
      </c>
      <c r="AA977" s="15">
        <f t="shared" si="1255"/>
        <v>0</v>
      </c>
      <c r="AB977" s="68">
        <f>PRODUCT(W$4:W976)</f>
        <v>0</v>
      </c>
      <c r="AC977" s="15">
        <f>PRODUCT(Y$4:Y976)</f>
        <v>0</v>
      </c>
      <c r="AD977" s="15">
        <f>PRODUCT(AA$4:AA976)</f>
        <v>0</v>
      </c>
      <c r="AE977" s="15">
        <f t="shared" si="1256"/>
        <v>0</v>
      </c>
      <c r="AF977" s="15">
        <f t="shared" si="1257"/>
        <v>0</v>
      </c>
      <c r="AG977" s="15">
        <f t="shared" si="1258"/>
        <v>0</v>
      </c>
      <c r="AH977" s="15">
        <f t="shared" si="1259"/>
        <v>0</v>
      </c>
      <c r="AI977" s="15">
        <f t="shared" si="1260"/>
        <v>1</v>
      </c>
      <c r="AJ977" s="15">
        <f t="shared" si="1261"/>
        <v>0</v>
      </c>
      <c r="AK977" s="15">
        <f t="shared" si="1262"/>
        <v>0</v>
      </c>
      <c r="AL977">
        <f>IF(AL976&gt;0,AL976+1,IF(AND(B977="January",C977&gt;=Personal!$G$28,F977&lt;=100,AL976=0),1,0))</f>
        <v>650</v>
      </c>
      <c r="AM977">
        <f t="shared" si="1263"/>
        <v>1</v>
      </c>
    </row>
    <row r="978" spans="1:39" x14ac:dyDescent="0.2">
      <c r="A978">
        <f t="shared" si="1264"/>
        <v>974</v>
      </c>
      <c r="B978" t="str">
        <f t="shared" si="1275"/>
        <v>March</v>
      </c>
      <c r="C978">
        <f t="shared" si="1247"/>
        <v>2104</v>
      </c>
      <c r="D978">
        <f t="shared" si="1277"/>
        <v>210403</v>
      </c>
      <c r="E978">
        <f t="shared" ref="E978:F978" si="1279">E966+1</f>
        <v>123</v>
      </c>
      <c r="F978">
        <f t="shared" si="1279"/>
        <v>121</v>
      </c>
      <c r="G978" s="11">
        <f>G977*IF($B978="January",(1+IF(C978&gt;Personal!$L$18+1,Calculations!$B$14,Calculations!$B$13)),1)</f>
        <v>10502.988514280758</v>
      </c>
      <c r="H978" s="11">
        <f>IF(AND(Career!$F$15="Yes",$E978=62,$E977=61),G978,H977*IF($B978="January",(1+IF(C978&gt;Personal!$L$18+1,Calculations!$C$14,Calculations!$C$13)),1))</f>
        <v>5775.448011689522</v>
      </c>
      <c r="I978" s="11">
        <f>H978*(1-'Retiree Assumptions'!$F$8)</f>
        <v>5082.3942502867794</v>
      </c>
      <c r="J978" s="11"/>
      <c r="K978">
        <f>IF(OR(AND(L979=0,L978&gt;0,S978=0,S977&gt;0),AND(L978=0,L977&gt;0,S978&gt;0,S977&gt;0),AND(L967=0,L966&gt;0,S966=0),AND(B978="February",C978&gt;=Personal!$G$28,C978&lt;=Personal!$G$28+5,L977&gt;0),AND(B978="February",MOD(C978-Personal!$G$28,5)=0,L977&gt;0)),K977+1,K977)</f>
        <v>10</v>
      </c>
      <c r="L978">
        <f>IF(AND(C978&gt;=Personal!$G$28,MAX(L$5:L977)&lt;$AO$8,OR(S977&gt;0,S978&gt;0)),L977+1,0)</f>
        <v>0</v>
      </c>
      <c r="M978" t="str">
        <f>IF(AND(C978&gt;=Personal!$G$28,MAX(L$5:L977)&lt;$AO$8,OR(S977&gt;0,S978&gt;0)),L977+1,"")</f>
        <v/>
      </c>
      <c r="N978">
        <f t="shared" si="1249"/>
        <v>2104</v>
      </c>
      <c r="O978">
        <f t="shared" si="1250"/>
        <v>121</v>
      </c>
      <c r="P978" s="11">
        <f t="shared" si="1251"/>
        <v>60988.731003441353</v>
      </c>
      <c r="Q978" s="11">
        <f>$AD978*I978/(Calculations!$C$18^(A978-1+Calculations!$B$1/30))</f>
        <v>0</v>
      </c>
      <c r="R978" s="11">
        <f>IF(Q978=0,0,SUM(Q978:Q$1071)*I978/Q978)</f>
        <v>0</v>
      </c>
      <c r="S978" s="11">
        <f>IF(S977&gt;0,MAX((S977+I978/2)*(Calculations!$C$18-1)+S977-I978,0),IF(AND(Personal!$G$28=Valuation!C978,Personal!$G$28&gt;Valuation!C977),Personal!$G$26,0))</f>
        <v>0</v>
      </c>
      <c r="T978">
        <f t="shared" si="1252"/>
        <v>2</v>
      </c>
      <c r="U978" s="11"/>
      <c r="V978" s="121">
        <f>VLOOKUP(E978,Rates2,5)*VLOOKUP(E978,Mort_Imp_Retirees,C978-'Mort Imp Cume'!$C$4+2)</f>
        <v>1</v>
      </c>
      <c r="W978" s="15">
        <f t="shared" si="1253"/>
        <v>0</v>
      </c>
      <c r="X978" s="121">
        <f>VLOOKUP(F978,Rates2,6)*VLOOKUP(F978,Mort_Imp_Survivors,C978-'Mort Imp Cume'!$C$4+2)</f>
        <v>1</v>
      </c>
      <c r="Y978" s="15">
        <f t="shared" si="1254"/>
        <v>0</v>
      </c>
      <c r="Z978" s="121">
        <f>VLOOKUP(F978,Rates2,7)*VLOOKUP(F978,Mort_Imp_Survivors,C978-'Mort Imp Cume'!$C$4+2)</f>
        <v>1</v>
      </c>
      <c r="AA978" s="15">
        <f t="shared" si="1255"/>
        <v>0</v>
      </c>
      <c r="AB978" s="68">
        <f>PRODUCT(W$4:W977)</f>
        <v>0</v>
      </c>
      <c r="AC978" s="15">
        <f>PRODUCT(Y$4:Y977)</f>
        <v>0</v>
      </c>
      <c r="AD978" s="15">
        <f>PRODUCT(AA$4:AA977)</f>
        <v>0</v>
      </c>
      <c r="AE978" s="15">
        <f t="shared" si="1256"/>
        <v>0</v>
      </c>
      <c r="AF978" s="15">
        <f t="shared" si="1257"/>
        <v>0</v>
      </c>
      <c r="AG978" s="15">
        <f t="shared" si="1258"/>
        <v>0</v>
      </c>
      <c r="AH978" s="15">
        <f t="shared" si="1259"/>
        <v>0</v>
      </c>
      <c r="AI978" s="15">
        <f t="shared" si="1260"/>
        <v>1</v>
      </c>
      <c r="AJ978" s="15">
        <f t="shared" si="1261"/>
        <v>0</v>
      </c>
      <c r="AK978" s="15">
        <f t="shared" si="1262"/>
        <v>0</v>
      </c>
      <c r="AL978">
        <f>IF(AL977&gt;0,AL977+1,IF(AND(B978="January",C978&gt;=Personal!$G$28,F978&lt;=100,AL977=0),1,0))</f>
        <v>651</v>
      </c>
      <c r="AM978">
        <f t="shared" si="1263"/>
        <v>1</v>
      </c>
    </row>
    <row r="979" spans="1:39" x14ac:dyDescent="0.2">
      <c r="A979">
        <f t="shared" si="1264"/>
        <v>975</v>
      </c>
      <c r="B979" t="str">
        <f t="shared" si="1275"/>
        <v>April</v>
      </c>
      <c r="C979">
        <f t="shared" si="1247"/>
        <v>2104</v>
      </c>
      <c r="D979">
        <f t="shared" si="1277"/>
        <v>210404</v>
      </c>
      <c r="E979">
        <f t="shared" ref="E979:F979" si="1280">E967+1</f>
        <v>123</v>
      </c>
      <c r="F979">
        <f t="shared" si="1280"/>
        <v>121</v>
      </c>
      <c r="G979" s="11">
        <f>G978*IF($B979="January",(1+IF(C979&gt;Personal!$L$18+1,Calculations!$B$14,Calculations!$B$13)),1)</f>
        <v>10502.988514280758</v>
      </c>
      <c r="H979" s="11">
        <f>IF(AND(Career!$F$15="Yes",$E979=62,$E978=61),G979,H978*IF($B979="January",(1+IF(C979&gt;Personal!$L$18+1,Calculations!$C$14,Calculations!$C$13)),1))</f>
        <v>5775.448011689522</v>
      </c>
      <c r="I979" s="11">
        <f>H979*(1-'Retiree Assumptions'!$F$8)</f>
        <v>5082.3942502867794</v>
      </c>
      <c r="J979" s="11"/>
      <c r="K979">
        <f>IF(OR(AND(L980=0,L979&gt;0,S979=0,S978&gt;0),AND(L979=0,L978&gt;0,S979&gt;0,S978&gt;0),AND(L968=0,L967&gt;0,S967=0),AND(B979="February",C979&gt;=Personal!$G$28,C979&lt;=Personal!$G$28+5,L978&gt;0),AND(B979="February",MOD(C979-Personal!$G$28,5)=0,L978&gt;0)),K978+1,K978)</f>
        <v>10</v>
      </c>
      <c r="L979">
        <f>IF(AND(C979&gt;=Personal!$G$28,MAX(L$5:L978)&lt;$AO$8,OR(S978&gt;0,S979&gt;0)),L978+1,0)</f>
        <v>0</v>
      </c>
      <c r="M979" t="str">
        <f>IF(AND(C979&gt;=Personal!$G$28,MAX(L$5:L978)&lt;$AO$8,OR(S978&gt;0,S979&gt;0)),L978+1,"")</f>
        <v/>
      </c>
      <c r="N979">
        <f t="shared" si="1249"/>
        <v>2104</v>
      </c>
      <c r="O979">
        <f t="shared" si="1250"/>
        <v>121</v>
      </c>
      <c r="P979" s="11">
        <f t="shared" si="1251"/>
        <v>60988.731003441353</v>
      </c>
      <c r="Q979" s="11">
        <f>$AD979*I979/(Calculations!$C$18^(A979-1+Calculations!$B$1/30))</f>
        <v>0</v>
      </c>
      <c r="R979" s="11">
        <f>IF(Q979=0,0,SUM(Q979:Q$1071)*I979/Q979)</f>
        <v>0</v>
      </c>
      <c r="S979" s="11">
        <f>IF(S978&gt;0,MAX((S978+I979/2)*(Calculations!$C$18-1)+S978-I979,0),IF(AND(Personal!$G$28=Valuation!C979,Personal!$G$28&gt;Valuation!C978),Personal!$G$26,0))</f>
        <v>0</v>
      </c>
      <c r="T979">
        <f t="shared" si="1252"/>
        <v>2</v>
      </c>
      <c r="U979" s="11"/>
      <c r="V979" s="121">
        <f>VLOOKUP(E979,Rates2,5)*VLOOKUP(E979,Mort_Imp_Retirees,C979-'Mort Imp Cume'!$C$4+2)</f>
        <v>1</v>
      </c>
      <c r="W979" s="15">
        <f t="shared" si="1253"/>
        <v>0</v>
      </c>
      <c r="X979" s="121">
        <f>VLOOKUP(F979,Rates2,6)*VLOOKUP(F979,Mort_Imp_Survivors,C979-'Mort Imp Cume'!$C$4+2)</f>
        <v>1</v>
      </c>
      <c r="Y979" s="15">
        <f t="shared" si="1254"/>
        <v>0</v>
      </c>
      <c r="Z979" s="121">
        <f>VLOOKUP(F979,Rates2,7)*VLOOKUP(F979,Mort_Imp_Survivors,C979-'Mort Imp Cume'!$C$4+2)</f>
        <v>1</v>
      </c>
      <c r="AA979" s="15">
        <f t="shared" si="1255"/>
        <v>0</v>
      </c>
      <c r="AB979" s="68">
        <f>PRODUCT(W$4:W978)</f>
        <v>0</v>
      </c>
      <c r="AC979" s="15">
        <f>PRODUCT(Y$4:Y978)</f>
        <v>0</v>
      </c>
      <c r="AD979" s="15">
        <f>PRODUCT(AA$4:AA978)</f>
        <v>0</v>
      </c>
      <c r="AE979" s="15">
        <f t="shared" si="1256"/>
        <v>0</v>
      </c>
      <c r="AF979" s="15">
        <f t="shared" si="1257"/>
        <v>0</v>
      </c>
      <c r="AG979" s="15">
        <f t="shared" si="1258"/>
        <v>0</v>
      </c>
      <c r="AH979" s="15">
        <f t="shared" si="1259"/>
        <v>0</v>
      </c>
      <c r="AI979" s="15">
        <f t="shared" si="1260"/>
        <v>1</v>
      </c>
      <c r="AJ979" s="15">
        <f t="shared" si="1261"/>
        <v>0</v>
      </c>
      <c r="AK979" s="15">
        <f t="shared" si="1262"/>
        <v>0</v>
      </c>
      <c r="AL979">
        <f>IF(AL978&gt;0,AL978+1,IF(AND(B979="January",C979&gt;=Personal!$G$28,F979&lt;=100,AL978=0),1,0))</f>
        <v>652</v>
      </c>
      <c r="AM979">
        <f t="shared" si="1263"/>
        <v>1</v>
      </c>
    </row>
    <row r="980" spans="1:39" x14ac:dyDescent="0.2">
      <c r="A980">
        <f t="shared" si="1264"/>
        <v>976</v>
      </c>
      <c r="B980" t="str">
        <f t="shared" si="1275"/>
        <v>May</v>
      </c>
      <c r="C980">
        <f t="shared" si="1247"/>
        <v>2104</v>
      </c>
      <c r="D980">
        <f t="shared" si="1277"/>
        <v>210405</v>
      </c>
      <c r="E980">
        <f t="shared" ref="E980:F980" si="1281">E968+1</f>
        <v>123</v>
      </c>
      <c r="F980">
        <f t="shared" si="1281"/>
        <v>121</v>
      </c>
      <c r="G980" s="11">
        <f>G979*IF($B980="January",(1+IF(C980&gt;Personal!$L$18+1,Calculations!$B$14,Calculations!$B$13)),1)</f>
        <v>10502.988514280758</v>
      </c>
      <c r="H980" s="11">
        <f>IF(AND(Career!$F$15="Yes",$E980=62,$E979=61),G980,H979*IF($B980="January",(1+IF(C980&gt;Personal!$L$18+1,Calculations!$C$14,Calculations!$C$13)),1))</f>
        <v>5775.448011689522</v>
      </c>
      <c r="I980" s="11">
        <f>H980*(1-'Retiree Assumptions'!$F$8)</f>
        <v>5082.3942502867794</v>
      </c>
      <c r="J980" s="11"/>
      <c r="K980">
        <f>IF(OR(AND(L981=0,L980&gt;0,S980=0,S979&gt;0),AND(L980=0,L979&gt;0,S980&gt;0,S979&gt;0),AND(L969=0,L968&gt;0,S968=0),AND(B980="February",C980&gt;=Personal!$G$28,C980&lt;=Personal!$G$28+5,L979&gt;0),AND(B980="February",MOD(C980-Personal!$G$28,5)=0,L979&gt;0)),K979+1,K979)</f>
        <v>10</v>
      </c>
      <c r="L980">
        <f>IF(AND(C980&gt;=Personal!$G$28,MAX(L$5:L979)&lt;$AO$8,OR(S979&gt;0,S980&gt;0)),L979+1,0)</f>
        <v>0</v>
      </c>
      <c r="M980" t="str">
        <f>IF(AND(C980&gt;=Personal!$G$28,MAX(L$5:L979)&lt;$AO$8,OR(S979&gt;0,S980&gt;0)),L979+1,"")</f>
        <v/>
      </c>
      <c r="N980">
        <f t="shared" si="1249"/>
        <v>2104</v>
      </c>
      <c r="O980">
        <f t="shared" si="1250"/>
        <v>121</v>
      </c>
      <c r="P980" s="11">
        <f t="shared" si="1251"/>
        <v>60988.731003441353</v>
      </c>
      <c r="Q980" s="11">
        <f>$AD980*I980/(Calculations!$C$18^(A980-1+Calculations!$B$1/30))</f>
        <v>0</v>
      </c>
      <c r="R980" s="11">
        <f>IF(Q980=0,0,SUM(Q980:Q$1071)*I980/Q980)</f>
        <v>0</v>
      </c>
      <c r="S980" s="11">
        <f>IF(S979&gt;0,MAX((S979+I980/2)*(Calculations!$C$18-1)+S979-I980,0),IF(AND(Personal!$G$28=Valuation!C980,Personal!$G$28&gt;Valuation!C979),Personal!$G$26,0))</f>
        <v>0</v>
      </c>
      <c r="T980">
        <f t="shared" si="1252"/>
        <v>2</v>
      </c>
      <c r="U980" s="11"/>
      <c r="V980" s="121">
        <f>VLOOKUP(E980,Rates2,5)*VLOOKUP(E980,Mort_Imp_Retirees,C980-'Mort Imp Cume'!$C$4+2)</f>
        <v>1</v>
      </c>
      <c r="W980" s="15">
        <f t="shared" si="1253"/>
        <v>0</v>
      </c>
      <c r="X980" s="121">
        <f>VLOOKUP(F980,Rates2,6)*VLOOKUP(F980,Mort_Imp_Survivors,C980-'Mort Imp Cume'!$C$4+2)</f>
        <v>1</v>
      </c>
      <c r="Y980" s="15">
        <f t="shared" si="1254"/>
        <v>0</v>
      </c>
      <c r="Z980" s="121">
        <f>VLOOKUP(F980,Rates2,7)*VLOOKUP(F980,Mort_Imp_Survivors,C980-'Mort Imp Cume'!$C$4+2)</f>
        <v>1</v>
      </c>
      <c r="AA980" s="15">
        <f t="shared" si="1255"/>
        <v>0</v>
      </c>
      <c r="AB980" s="68">
        <f>PRODUCT(W$4:W979)</f>
        <v>0</v>
      </c>
      <c r="AC980" s="15">
        <f>PRODUCT(Y$4:Y979)</f>
        <v>0</v>
      </c>
      <c r="AD980" s="15">
        <f>PRODUCT(AA$4:AA979)</f>
        <v>0</v>
      </c>
      <c r="AE980" s="15">
        <f t="shared" si="1256"/>
        <v>0</v>
      </c>
      <c r="AF980" s="15">
        <f t="shared" si="1257"/>
        <v>0</v>
      </c>
      <c r="AG980" s="15">
        <f t="shared" si="1258"/>
        <v>0</v>
      </c>
      <c r="AH980" s="15">
        <f t="shared" si="1259"/>
        <v>0</v>
      </c>
      <c r="AI980" s="15">
        <f t="shared" si="1260"/>
        <v>1</v>
      </c>
      <c r="AJ980" s="15">
        <f t="shared" si="1261"/>
        <v>0</v>
      </c>
      <c r="AK980" s="15">
        <f t="shared" si="1262"/>
        <v>0</v>
      </c>
      <c r="AL980">
        <f>IF(AL979&gt;0,AL979+1,IF(AND(B980="January",C980&gt;=Personal!$G$28,F980&lt;=100,AL979=0),1,0))</f>
        <v>653</v>
      </c>
      <c r="AM980">
        <f t="shared" si="1263"/>
        <v>1</v>
      </c>
    </row>
    <row r="981" spans="1:39" x14ac:dyDescent="0.2">
      <c r="A981">
        <f t="shared" si="1264"/>
        <v>977</v>
      </c>
      <c r="B981" t="str">
        <f t="shared" si="1275"/>
        <v>June</v>
      </c>
      <c r="C981">
        <f t="shared" si="1247"/>
        <v>2104</v>
      </c>
      <c r="D981">
        <f t="shared" si="1277"/>
        <v>210406</v>
      </c>
      <c r="E981">
        <f t="shared" ref="E981:F981" si="1282">E969+1</f>
        <v>123</v>
      </c>
      <c r="F981">
        <f t="shared" si="1282"/>
        <v>121</v>
      </c>
      <c r="G981" s="11">
        <f>G980*IF($B981="January",(1+IF(C981&gt;Personal!$L$18+1,Calculations!$B$14,Calculations!$B$13)),1)</f>
        <v>10502.988514280758</v>
      </c>
      <c r="H981" s="11">
        <f>IF(AND(Career!$F$15="Yes",$E981=62,$E980=61),G981,H980*IF($B981="January",(1+IF(C981&gt;Personal!$L$18+1,Calculations!$C$14,Calculations!$C$13)),1))</f>
        <v>5775.448011689522</v>
      </c>
      <c r="I981" s="11">
        <f>H981*(1-'Retiree Assumptions'!$F$8)</f>
        <v>5082.3942502867794</v>
      </c>
      <c r="J981" s="11"/>
      <c r="K981">
        <f>IF(OR(AND(L982=0,L981&gt;0,S981=0,S980&gt;0),AND(L981=0,L980&gt;0,S981&gt;0,S980&gt;0),AND(L970=0,L969&gt;0,S969=0),AND(B981="February",C981&gt;=Personal!$G$28,C981&lt;=Personal!$G$28+5,L980&gt;0),AND(B981="February",MOD(C981-Personal!$G$28,5)=0,L980&gt;0)),K980+1,K980)</f>
        <v>10</v>
      </c>
      <c r="L981">
        <f>IF(AND(C981&gt;=Personal!$G$28,MAX(L$5:L980)&lt;$AO$8,OR(S980&gt;0,S981&gt;0)),L980+1,0)</f>
        <v>0</v>
      </c>
      <c r="M981" t="str">
        <f>IF(AND(C981&gt;=Personal!$G$28,MAX(L$5:L980)&lt;$AO$8,OR(S980&gt;0,S981&gt;0)),L980+1,"")</f>
        <v/>
      </c>
      <c r="N981">
        <f t="shared" si="1249"/>
        <v>2104</v>
      </c>
      <c r="O981">
        <f t="shared" si="1250"/>
        <v>121</v>
      </c>
      <c r="P981" s="11">
        <f t="shared" si="1251"/>
        <v>60988.731003441353</v>
      </c>
      <c r="Q981" s="11">
        <f>$AD981*I981/(Calculations!$C$18^(A981-1+Calculations!$B$1/30))</f>
        <v>0</v>
      </c>
      <c r="R981" s="11">
        <f>IF(Q981=0,0,SUM(Q981:Q$1071)*I981/Q981)</f>
        <v>0</v>
      </c>
      <c r="S981" s="11">
        <f>IF(S980&gt;0,MAX((S980+I981/2)*(Calculations!$C$18-1)+S980-I981,0),IF(AND(Personal!$G$28=Valuation!C981,Personal!$G$28&gt;Valuation!C980),Personal!$G$26,0))</f>
        <v>0</v>
      </c>
      <c r="T981">
        <f t="shared" si="1252"/>
        <v>2</v>
      </c>
      <c r="U981" s="11"/>
      <c r="V981" s="121">
        <f>VLOOKUP(E981,Rates2,5)*VLOOKUP(E981,Mort_Imp_Retirees,C981-'Mort Imp Cume'!$C$4+2)</f>
        <v>1</v>
      </c>
      <c r="W981" s="15">
        <f t="shared" si="1253"/>
        <v>0</v>
      </c>
      <c r="X981" s="121">
        <f>VLOOKUP(F981,Rates2,6)*VLOOKUP(F981,Mort_Imp_Survivors,C981-'Mort Imp Cume'!$C$4+2)</f>
        <v>1</v>
      </c>
      <c r="Y981" s="15">
        <f t="shared" si="1254"/>
        <v>0</v>
      </c>
      <c r="Z981" s="121">
        <f>VLOOKUP(F981,Rates2,7)*VLOOKUP(F981,Mort_Imp_Survivors,C981-'Mort Imp Cume'!$C$4+2)</f>
        <v>1</v>
      </c>
      <c r="AA981" s="15">
        <f t="shared" si="1255"/>
        <v>0</v>
      </c>
      <c r="AB981" s="68">
        <f>PRODUCT(W$4:W980)</f>
        <v>0</v>
      </c>
      <c r="AC981" s="15">
        <f>PRODUCT(Y$4:Y980)</f>
        <v>0</v>
      </c>
      <c r="AD981" s="15">
        <f>PRODUCT(AA$4:AA980)</f>
        <v>0</v>
      </c>
      <c r="AE981" s="15">
        <f t="shared" si="1256"/>
        <v>0</v>
      </c>
      <c r="AF981" s="15">
        <f t="shared" si="1257"/>
        <v>0</v>
      </c>
      <c r="AG981" s="15">
        <f t="shared" si="1258"/>
        <v>0</v>
      </c>
      <c r="AH981" s="15">
        <f t="shared" si="1259"/>
        <v>0</v>
      </c>
      <c r="AI981" s="15">
        <f t="shared" si="1260"/>
        <v>1</v>
      </c>
      <c r="AJ981" s="15">
        <f t="shared" si="1261"/>
        <v>0</v>
      </c>
      <c r="AK981" s="15">
        <f t="shared" si="1262"/>
        <v>0</v>
      </c>
      <c r="AL981">
        <f>IF(AL980&gt;0,AL980+1,IF(AND(B981="January",C981&gt;=Personal!$G$28,F981&lt;=100,AL980=0),1,0))</f>
        <v>654</v>
      </c>
      <c r="AM981">
        <f t="shared" si="1263"/>
        <v>1</v>
      </c>
    </row>
    <row r="982" spans="1:39" x14ac:dyDescent="0.2">
      <c r="A982">
        <f t="shared" si="1264"/>
        <v>978</v>
      </c>
      <c r="B982" t="str">
        <f t="shared" si="1275"/>
        <v>July</v>
      </c>
      <c r="C982">
        <f t="shared" si="1247"/>
        <v>2104</v>
      </c>
      <c r="D982">
        <f t="shared" si="1277"/>
        <v>210407</v>
      </c>
      <c r="E982">
        <f t="shared" ref="E982:F982" si="1283">E970+1</f>
        <v>123</v>
      </c>
      <c r="F982">
        <f t="shared" si="1283"/>
        <v>121</v>
      </c>
      <c r="G982" s="11">
        <f>G981*IF($B982="January",(1+IF(C982&gt;Personal!$L$18+1,Calculations!$B$14,Calculations!$B$13)),1)</f>
        <v>10502.988514280758</v>
      </c>
      <c r="H982" s="11">
        <f>IF(AND(Career!$F$15="Yes",$E982=62,$E981=61),G982,H981*IF($B982="January",(1+IF(C982&gt;Personal!$L$18+1,Calculations!$C$14,Calculations!$C$13)),1))</f>
        <v>5775.448011689522</v>
      </c>
      <c r="I982" s="11">
        <f>H982*(1-'Retiree Assumptions'!$F$8)</f>
        <v>5082.3942502867794</v>
      </c>
      <c r="J982" s="11"/>
      <c r="K982">
        <f>IF(OR(AND(L983=0,L982&gt;0,S982=0,S981&gt;0),AND(L982=0,L981&gt;0,S982&gt;0,S981&gt;0),AND(L971=0,L970&gt;0,S970=0),AND(B982="February",C982&gt;=Personal!$G$28,C982&lt;=Personal!$G$28+5,L981&gt;0),AND(B982="February",MOD(C982-Personal!$G$28,5)=0,L981&gt;0)),K981+1,K981)</f>
        <v>10</v>
      </c>
      <c r="L982">
        <f>IF(AND(C982&gt;=Personal!$G$28,MAX(L$5:L981)&lt;$AO$8,OR(S981&gt;0,S982&gt;0)),L981+1,0)</f>
        <v>0</v>
      </c>
      <c r="M982" t="str">
        <f>IF(AND(C982&gt;=Personal!$G$28,MAX(L$5:L981)&lt;$AO$8,OR(S981&gt;0,S982&gt;0)),L981+1,"")</f>
        <v/>
      </c>
      <c r="N982">
        <f t="shared" si="1249"/>
        <v>2104</v>
      </c>
      <c r="O982">
        <f t="shared" si="1250"/>
        <v>121</v>
      </c>
      <c r="P982" s="11">
        <f t="shared" si="1251"/>
        <v>60988.731003441353</v>
      </c>
      <c r="Q982" s="11">
        <f>$AD982*I982/(Calculations!$C$18^(A982-1+Calculations!$B$1/30))</f>
        <v>0</v>
      </c>
      <c r="R982" s="11">
        <f>IF(Q982=0,0,SUM(Q982:Q$1071)*I982/Q982)</f>
        <v>0</v>
      </c>
      <c r="S982" s="11">
        <f>IF(S981&gt;0,MAX((S981+I982/2)*(Calculations!$C$18-1)+S981-I982,0),IF(AND(Personal!$G$28=Valuation!C982,Personal!$G$28&gt;Valuation!C981),Personal!$G$26,0))</f>
        <v>0</v>
      </c>
      <c r="T982">
        <f t="shared" si="1252"/>
        <v>2</v>
      </c>
      <c r="U982" s="11"/>
      <c r="V982" s="121">
        <f>VLOOKUP(E982,Rates2,5)*VLOOKUP(E982,Mort_Imp_Retirees,C982-'Mort Imp Cume'!$C$4+2)</f>
        <v>1</v>
      </c>
      <c r="W982" s="15">
        <f t="shared" si="1253"/>
        <v>0</v>
      </c>
      <c r="X982" s="121">
        <f>VLOOKUP(F982,Rates2,6)*VLOOKUP(F982,Mort_Imp_Survivors,C982-'Mort Imp Cume'!$C$4+2)</f>
        <v>1</v>
      </c>
      <c r="Y982" s="15">
        <f t="shared" si="1254"/>
        <v>0</v>
      </c>
      <c r="Z982" s="121">
        <f>VLOOKUP(F982,Rates2,7)*VLOOKUP(F982,Mort_Imp_Survivors,C982-'Mort Imp Cume'!$C$4+2)</f>
        <v>1</v>
      </c>
      <c r="AA982" s="15">
        <f t="shared" si="1255"/>
        <v>0</v>
      </c>
      <c r="AB982" s="68">
        <f>PRODUCT(W$4:W981)</f>
        <v>0</v>
      </c>
      <c r="AC982" s="15">
        <f>PRODUCT(Y$4:Y981)</f>
        <v>0</v>
      </c>
      <c r="AD982" s="15">
        <f>PRODUCT(AA$4:AA981)</f>
        <v>0</v>
      </c>
      <c r="AE982" s="15">
        <f t="shared" si="1256"/>
        <v>0</v>
      </c>
      <c r="AF982" s="15">
        <f t="shared" si="1257"/>
        <v>0</v>
      </c>
      <c r="AG982" s="15">
        <f t="shared" si="1258"/>
        <v>0</v>
      </c>
      <c r="AH982" s="15">
        <f t="shared" si="1259"/>
        <v>0</v>
      </c>
      <c r="AI982" s="15">
        <f t="shared" si="1260"/>
        <v>1</v>
      </c>
      <c r="AJ982" s="15">
        <f t="shared" si="1261"/>
        <v>0</v>
      </c>
      <c r="AK982" s="15">
        <f t="shared" si="1262"/>
        <v>0</v>
      </c>
      <c r="AL982">
        <f>IF(AL981&gt;0,AL981+1,IF(AND(B982="January",C982&gt;=Personal!$G$28,F982&lt;=100,AL981=0),1,0))</f>
        <v>655</v>
      </c>
      <c r="AM982">
        <f t="shared" si="1263"/>
        <v>1</v>
      </c>
    </row>
    <row r="983" spans="1:39" x14ac:dyDescent="0.2">
      <c r="A983">
        <f t="shared" si="1264"/>
        <v>979</v>
      </c>
      <c r="B983" t="str">
        <f t="shared" si="1275"/>
        <v>August</v>
      </c>
      <c r="C983">
        <f t="shared" si="1247"/>
        <v>2104</v>
      </c>
      <c r="D983">
        <f t="shared" si="1277"/>
        <v>210408</v>
      </c>
      <c r="E983">
        <f t="shared" ref="E983:F983" si="1284">E971+1</f>
        <v>123</v>
      </c>
      <c r="F983">
        <f t="shared" si="1284"/>
        <v>121</v>
      </c>
      <c r="G983" s="11">
        <f>G982*IF($B983="January",(1+IF(C983&gt;Personal!$L$18+1,Calculations!$B$14,Calculations!$B$13)),1)</f>
        <v>10502.988514280758</v>
      </c>
      <c r="H983" s="11">
        <f>IF(AND(Career!$F$15="Yes",$E983=62,$E982=61),G983,H982*IF($B983="January",(1+IF(C983&gt;Personal!$L$18+1,Calculations!$C$14,Calculations!$C$13)),1))</f>
        <v>5775.448011689522</v>
      </c>
      <c r="I983" s="11">
        <f>H983*(1-'Retiree Assumptions'!$F$8)</f>
        <v>5082.3942502867794</v>
      </c>
      <c r="J983" s="11"/>
      <c r="K983">
        <f>IF(OR(AND(L984=0,L983&gt;0,S983=0,S982&gt;0),AND(L983=0,L982&gt;0,S983&gt;0,S982&gt;0),AND(L972=0,L971&gt;0,S971=0),AND(B983="February",C983&gt;=Personal!$G$28,C983&lt;=Personal!$G$28+5,L982&gt;0),AND(B983="February",MOD(C983-Personal!$G$28,5)=0,L982&gt;0)),K982+1,K982)</f>
        <v>10</v>
      </c>
      <c r="L983">
        <f>IF(AND(C983&gt;=Personal!$G$28,MAX(L$5:L982)&lt;$AO$8,OR(S982&gt;0,S983&gt;0)),L982+1,0)</f>
        <v>0</v>
      </c>
      <c r="M983" t="str">
        <f>IF(AND(C983&gt;=Personal!$G$28,MAX(L$5:L982)&lt;$AO$8,OR(S982&gt;0,S983&gt;0)),L982+1,"")</f>
        <v/>
      </c>
      <c r="N983">
        <f t="shared" si="1249"/>
        <v>2104</v>
      </c>
      <c r="O983">
        <f t="shared" si="1250"/>
        <v>121</v>
      </c>
      <c r="P983" s="11">
        <f t="shared" si="1251"/>
        <v>60988.731003441353</v>
      </c>
      <c r="Q983" s="11">
        <f>$AD983*I983/(Calculations!$C$18^(A983-1+Calculations!$B$1/30))</f>
        <v>0</v>
      </c>
      <c r="R983" s="11">
        <f>IF(Q983=0,0,SUM(Q983:Q$1071)*I983/Q983)</f>
        <v>0</v>
      </c>
      <c r="S983" s="11">
        <f>IF(S982&gt;0,MAX((S982+I983/2)*(Calculations!$C$18-1)+S982-I983,0),IF(AND(Personal!$G$28=Valuation!C983,Personal!$G$28&gt;Valuation!C982),Personal!$G$26,0))</f>
        <v>0</v>
      </c>
      <c r="T983">
        <f t="shared" si="1252"/>
        <v>2</v>
      </c>
      <c r="U983" s="11"/>
      <c r="V983" s="121">
        <f>VLOOKUP(E983,Rates2,5)*VLOOKUP(E983,Mort_Imp_Retirees,C983-'Mort Imp Cume'!$C$4+2)</f>
        <v>1</v>
      </c>
      <c r="W983" s="15">
        <f t="shared" si="1253"/>
        <v>0</v>
      </c>
      <c r="X983" s="121">
        <f>VLOOKUP(F983,Rates2,6)*VLOOKUP(F983,Mort_Imp_Survivors,C983-'Mort Imp Cume'!$C$4+2)</f>
        <v>1</v>
      </c>
      <c r="Y983" s="15">
        <f t="shared" si="1254"/>
        <v>0</v>
      </c>
      <c r="Z983" s="121">
        <f>VLOOKUP(F983,Rates2,7)*VLOOKUP(F983,Mort_Imp_Survivors,C983-'Mort Imp Cume'!$C$4+2)</f>
        <v>1</v>
      </c>
      <c r="AA983" s="15">
        <f t="shared" si="1255"/>
        <v>0</v>
      </c>
      <c r="AB983" s="68">
        <f>PRODUCT(W$4:W982)</f>
        <v>0</v>
      </c>
      <c r="AC983" s="15">
        <f>PRODUCT(Y$4:Y982)</f>
        <v>0</v>
      </c>
      <c r="AD983" s="15">
        <f>PRODUCT(AA$4:AA982)</f>
        <v>0</v>
      </c>
      <c r="AE983" s="15">
        <f t="shared" si="1256"/>
        <v>0</v>
      </c>
      <c r="AF983" s="15">
        <f t="shared" si="1257"/>
        <v>0</v>
      </c>
      <c r="AG983" s="15">
        <f t="shared" si="1258"/>
        <v>0</v>
      </c>
      <c r="AH983" s="15">
        <f t="shared" si="1259"/>
        <v>0</v>
      </c>
      <c r="AI983" s="15">
        <f t="shared" si="1260"/>
        <v>1</v>
      </c>
      <c r="AJ983" s="15">
        <f t="shared" si="1261"/>
        <v>0</v>
      </c>
      <c r="AK983" s="15">
        <f t="shared" si="1262"/>
        <v>0</v>
      </c>
      <c r="AL983">
        <f>IF(AL982&gt;0,AL982+1,IF(AND(B983="January",C983&gt;=Personal!$G$28,F983&lt;=100,AL982=0),1,0))</f>
        <v>656</v>
      </c>
      <c r="AM983">
        <f t="shared" si="1263"/>
        <v>1</v>
      </c>
    </row>
    <row r="984" spans="1:39" x14ac:dyDescent="0.2">
      <c r="A984">
        <f t="shared" si="1264"/>
        <v>980</v>
      </c>
      <c r="B984" t="str">
        <f t="shared" si="1275"/>
        <v>September</v>
      </c>
      <c r="C984">
        <f t="shared" si="1247"/>
        <v>2104</v>
      </c>
      <c r="D984">
        <f t="shared" si="1277"/>
        <v>210409</v>
      </c>
      <c r="E984">
        <f t="shared" ref="E984:F984" si="1285">E972+1</f>
        <v>123</v>
      </c>
      <c r="F984">
        <f t="shared" si="1285"/>
        <v>121</v>
      </c>
      <c r="G984" s="11">
        <f>G983*IF($B984="January",(1+IF(C984&gt;Personal!$L$18+1,Calculations!$B$14,Calculations!$B$13)),1)</f>
        <v>10502.988514280758</v>
      </c>
      <c r="H984" s="11">
        <f>IF(AND(Career!$F$15="Yes",$E984=62,$E983=61),G984,H983*IF($B984="January",(1+IF(C984&gt;Personal!$L$18+1,Calculations!$C$14,Calculations!$C$13)),1))</f>
        <v>5775.448011689522</v>
      </c>
      <c r="I984" s="11">
        <f>H984*(1-'Retiree Assumptions'!$F$8)</f>
        <v>5082.3942502867794</v>
      </c>
      <c r="J984" s="11"/>
      <c r="K984">
        <f>IF(OR(AND(L985=0,L984&gt;0,S984=0,S983&gt;0),AND(L984=0,L983&gt;0,S984&gt;0,S983&gt;0),AND(L973=0,L972&gt;0,S972=0),AND(B984="February",C984&gt;=Personal!$G$28,C984&lt;=Personal!$G$28+5,L983&gt;0),AND(B984="February",MOD(C984-Personal!$G$28,5)=0,L983&gt;0)),K983+1,K983)</f>
        <v>10</v>
      </c>
      <c r="L984">
        <f>IF(AND(C984&gt;=Personal!$G$28,MAX(L$5:L983)&lt;$AO$8,OR(S983&gt;0,S984&gt;0)),L983+1,0)</f>
        <v>0</v>
      </c>
      <c r="M984" t="str">
        <f>IF(AND(C984&gt;=Personal!$G$28,MAX(L$5:L983)&lt;$AO$8,OR(S983&gt;0,S984&gt;0)),L983+1,"")</f>
        <v/>
      </c>
      <c r="N984">
        <f t="shared" si="1249"/>
        <v>2104</v>
      </c>
      <c r="O984">
        <f t="shared" si="1250"/>
        <v>121</v>
      </c>
      <c r="P984" s="11">
        <f t="shared" si="1251"/>
        <v>60988.731003441353</v>
      </c>
      <c r="Q984" s="11">
        <f>$AD984*I984/(Calculations!$C$18^(A984-1+Calculations!$B$1/30))</f>
        <v>0</v>
      </c>
      <c r="R984" s="11">
        <f>IF(Q984=0,0,SUM(Q984:Q$1071)*I984/Q984)</f>
        <v>0</v>
      </c>
      <c r="S984" s="11">
        <f>IF(S983&gt;0,MAX((S983+I984/2)*(Calculations!$C$18-1)+S983-I984,0),IF(AND(Personal!$G$28=Valuation!C984,Personal!$G$28&gt;Valuation!C983),Personal!$G$26,0))</f>
        <v>0</v>
      </c>
      <c r="T984">
        <f t="shared" si="1252"/>
        <v>2</v>
      </c>
      <c r="U984" s="11"/>
      <c r="V984" s="121">
        <f>VLOOKUP(E984,Rates2,5)*VLOOKUP(E984,Mort_Imp_Retirees,C984-'Mort Imp Cume'!$C$4+2)</f>
        <v>1</v>
      </c>
      <c r="W984" s="15">
        <f t="shared" si="1253"/>
        <v>0</v>
      </c>
      <c r="X984" s="121">
        <f>VLOOKUP(F984,Rates2,6)*VLOOKUP(F984,Mort_Imp_Survivors,C984-'Mort Imp Cume'!$C$4+2)</f>
        <v>1</v>
      </c>
      <c r="Y984" s="15">
        <f t="shared" si="1254"/>
        <v>0</v>
      </c>
      <c r="Z984" s="121">
        <f>VLOOKUP(F984,Rates2,7)*VLOOKUP(F984,Mort_Imp_Survivors,C984-'Mort Imp Cume'!$C$4+2)</f>
        <v>1</v>
      </c>
      <c r="AA984" s="15">
        <f t="shared" si="1255"/>
        <v>0</v>
      </c>
      <c r="AB984" s="68">
        <f>PRODUCT(W$4:W983)</f>
        <v>0</v>
      </c>
      <c r="AC984" s="15">
        <f>PRODUCT(Y$4:Y983)</f>
        <v>0</v>
      </c>
      <c r="AD984" s="15">
        <f>PRODUCT(AA$4:AA983)</f>
        <v>0</v>
      </c>
      <c r="AE984" s="15">
        <f t="shared" si="1256"/>
        <v>0</v>
      </c>
      <c r="AF984" s="15">
        <f t="shared" si="1257"/>
        <v>0</v>
      </c>
      <c r="AG984" s="15">
        <f t="shared" si="1258"/>
        <v>0</v>
      </c>
      <c r="AH984" s="15">
        <f t="shared" si="1259"/>
        <v>0</v>
      </c>
      <c r="AI984" s="15">
        <f t="shared" si="1260"/>
        <v>1</v>
      </c>
      <c r="AJ984" s="15">
        <f t="shared" si="1261"/>
        <v>0</v>
      </c>
      <c r="AK984" s="15">
        <f t="shared" si="1262"/>
        <v>0</v>
      </c>
      <c r="AL984">
        <f>IF(AL983&gt;0,AL983+1,IF(AND(B984="January",C984&gt;=Personal!$G$28,F984&lt;=100,AL983=0),1,0))</f>
        <v>657</v>
      </c>
      <c r="AM984">
        <f t="shared" si="1263"/>
        <v>1</v>
      </c>
    </row>
    <row r="985" spans="1:39" x14ac:dyDescent="0.2">
      <c r="A985">
        <f t="shared" si="1264"/>
        <v>981</v>
      </c>
      <c r="B985" t="str">
        <f t="shared" si="1275"/>
        <v>October</v>
      </c>
      <c r="C985">
        <f t="shared" si="1247"/>
        <v>2104</v>
      </c>
      <c r="D985">
        <f t="shared" si="1277"/>
        <v>210410</v>
      </c>
      <c r="E985">
        <f t="shared" ref="E985:F985" si="1286">E973+1</f>
        <v>123</v>
      </c>
      <c r="F985">
        <f t="shared" si="1286"/>
        <v>121</v>
      </c>
      <c r="G985" s="11">
        <f>G984*IF($B985="January",(1+IF(C985&gt;Personal!$L$18+1,Calculations!$B$14,Calculations!$B$13)),1)</f>
        <v>10502.988514280758</v>
      </c>
      <c r="H985" s="11">
        <f>IF(AND(Career!$F$15="Yes",$E985=62,$E984=61),G985,H984*IF($B985="January",(1+IF(C985&gt;Personal!$L$18+1,Calculations!$C$14,Calculations!$C$13)),1))</f>
        <v>5775.448011689522</v>
      </c>
      <c r="I985" s="11">
        <f>H985*(1-'Retiree Assumptions'!$F$8)</f>
        <v>5082.3942502867794</v>
      </c>
      <c r="J985" s="11"/>
      <c r="K985">
        <f>IF(OR(AND(L986=0,L985&gt;0,S985=0,S984&gt;0),AND(L985=0,L984&gt;0,S985&gt;0,S984&gt;0),AND(L974=0,L973&gt;0,S973=0),AND(B985="February",C985&gt;=Personal!$G$28,C985&lt;=Personal!$G$28+5,L984&gt;0),AND(B985="February",MOD(C985-Personal!$G$28,5)=0,L984&gt;0)),K984+1,K984)</f>
        <v>10</v>
      </c>
      <c r="L985">
        <f>IF(AND(C985&gt;=Personal!$G$28,MAX(L$5:L984)&lt;$AO$8,OR(S984&gt;0,S985&gt;0)),L984+1,0)</f>
        <v>0</v>
      </c>
      <c r="M985" t="str">
        <f>IF(AND(C985&gt;=Personal!$G$28,MAX(L$5:L984)&lt;$AO$8,OR(S984&gt;0,S985&gt;0)),L984+1,"")</f>
        <v/>
      </c>
      <c r="N985">
        <f t="shared" si="1249"/>
        <v>2104</v>
      </c>
      <c r="O985">
        <f t="shared" si="1250"/>
        <v>121</v>
      </c>
      <c r="P985" s="11">
        <f t="shared" si="1251"/>
        <v>60988.731003441353</v>
      </c>
      <c r="Q985" s="11">
        <f>$AD985*I985/(Calculations!$C$18^(A985-1+Calculations!$B$1/30))</f>
        <v>0</v>
      </c>
      <c r="R985" s="11">
        <f>IF(Q985=0,0,SUM(Q985:Q$1071)*I985/Q985)</f>
        <v>0</v>
      </c>
      <c r="S985" s="11">
        <f>IF(S984&gt;0,MAX((S984+I985/2)*(Calculations!$C$18-1)+S984-I985,0),IF(AND(Personal!$G$28=Valuation!C985,Personal!$G$28&gt;Valuation!C984),Personal!$G$26,0))</f>
        <v>0</v>
      </c>
      <c r="T985">
        <f t="shared" si="1252"/>
        <v>2</v>
      </c>
      <c r="U985" s="11"/>
      <c r="V985" s="121">
        <f>VLOOKUP(E985,Rates2,5)*VLOOKUP(E985,Mort_Imp_Retirees,C985-'Mort Imp Cume'!$C$4+2)</f>
        <v>1</v>
      </c>
      <c r="W985" s="15">
        <f t="shared" si="1253"/>
        <v>0</v>
      </c>
      <c r="X985" s="121">
        <f>VLOOKUP(F985,Rates2,6)*VLOOKUP(F985,Mort_Imp_Survivors,C985-'Mort Imp Cume'!$C$4+2)</f>
        <v>1</v>
      </c>
      <c r="Y985" s="15">
        <f t="shared" si="1254"/>
        <v>0</v>
      </c>
      <c r="Z985" s="121">
        <f>VLOOKUP(F985,Rates2,7)*VLOOKUP(F985,Mort_Imp_Survivors,C985-'Mort Imp Cume'!$C$4+2)</f>
        <v>1</v>
      </c>
      <c r="AA985" s="15">
        <f t="shared" si="1255"/>
        <v>0</v>
      </c>
      <c r="AB985" s="68">
        <f>PRODUCT(W$4:W984)</f>
        <v>0</v>
      </c>
      <c r="AC985" s="15">
        <f>PRODUCT(Y$4:Y984)</f>
        <v>0</v>
      </c>
      <c r="AD985" s="15">
        <f>PRODUCT(AA$4:AA984)</f>
        <v>0</v>
      </c>
      <c r="AE985" s="15">
        <f t="shared" si="1256"/>
        <v>0</v>
      </c>
      <c r="AF985" s="15">
        <f t="shared" si="1257"/>
        <v>0</v>
      </c>
      <c r="AG985" s="15">
        <f t="shared" si="1258"/>
        <v>0</v>
      </c>
      <c r="AH985" s="15">
        <f t="shared" si="1259"/>
        <v>0</v>
      </c>
      <c r="AI985" s="15">
        <f t="shared" si="1260"/>
        <v>1</v>
      </c>
      <c r="AJ985" s="15">
        <f t="shared" si="1261"/>
        <v>0</v>
      </c>
      <c r="AK985" s="15">
        <f t="shared" si="1262"/>
        <v>0</v>
      </c>
      <c r="AL985">
        <f>IF(AL984&gt;0,AL984+1,IF(AND(B985="January",C985&gt;=Personal!$G$28,F985&lt;=100,AL984=0),1,0))</f>
        <v>658</v>
      </c>
      <c r="AM985">
        <f t="shared" si="1263"/>
        <v>1</v>
      </c>
    </row>
    <row r="986" spans="1:39" x14ac:dyDescent="0.2">
      <c r="A986">
        <f t="shared" si="1264"/>
        <v>982</v>
      </c>
      <c r="B986" t="str">
        <f t="shared" si="1275"/>
        <v>November</v>
      </c>
      <c r="C986">
        <f t="shared" si="1247"/>
        <v>2104</v>
      </c>
      <c r="D986">
        <f t="shared" si="1277"/>
        <v>210411</v>
      </c>
      <c r="E986">
        <f t="shared" ref="E986:F986" si="1287">E974+1</f>
        <v>123</v>
      </c>
      <c r="F986">
        <f t="shared" si="1287"/>
        <v>121</v>
      </c>
      <c r="G986" s="11">
        <f>G985*IF($B986="January",(1+IF(C986&gt;Personal!$L$18+1,Calculations!$B$14,Calculations!$B$13)),1)</f>
        <v>10502.988514280758</v>
      </c>
      <c r="H986" s="11">
        <f>IF(AND(Career!$F$15="Yes",$E986=62,$E985=61),G986,H985*IF($B986="January",(1+IF(C986&gt;Personal!$L$18+1,Calculations!$C$14,Calculations!$C$13)),1))</f>
        <v>5775.448011689522</v>
      </c>
      <c r="I986" s="11">
        <f>H986*(1-'Retiree Assumptions'!$F$8)</f>
        <v>5082.3942502867794</v>
      </c>
      <c r="J986" s="11"/>
      <c r="K986">
        <f>IF(OR(AND(L987=0,L986&gt;0,S986=0,S985&gt;0),AND(L986=0,L985&gt;0,S986&gt;0,S985&gt;0),AND(L975=0,L974&gt;0,S974=0),AND(B986="February",C986&gt;=Personal!$G$28,C986&lt;=Personal!$G$28+5,L985&gt;0),AND(B986="February",MOD(C986-Personal!$G$28,5)=0,L985&gt;0)),K985+1,K985)</f>
        <v>10</v>
      </c>
      <c r="L986">
        <f>IF(AND(C986&gt;=Personal!$G$28,MAX(L$5:L985)&lt;$AO$8,OR(S985&gt;0,S986&gt;0)),L985+1,0)</f>
        <v>0</v>
      </c>
      <c r="M986" t="str">
        <f>IF(AND(C986&gt;=Personal!$G$28,MAX(L$5:L985)&lt;$AO$8,OR(S985&gt;0,S986&gt;0)),L985+1,"")</f>
        <v/>
      </c>
      <c r="N986">
        <f t="shared" si="1249"/>
        <v>2104</v>
      </c>
      <c r="O986">
        <f t="shared" si="1250"/>
        <v>121</v>
      </c>
      <c r="P986" s="11">
        <f t="shared" si="1251"/>
        <v>60988.731003441353</v>
      </c>
      <c r="Q986" s="11">
        <f>$AD986*I986/(Calculations!$C$18^(A986-1+Calculations!$B$1/30))</f>
        <v>0</v>
      </c>
      <c r="R986" s="11">
        <f>IF(Q986=0,0,SUM(Q986:Q$1071)*I986/Q986)</f>
        <v>0</v>
      </c>
      <c r="S986" s="11">
        <f>IF(S985&gt;0,MAX((S985+I986/2)*(Calculations!$C$18-1)+S985-I986,0),IF(AND(Personal!$G$28=Valuation!C986,Personal!$G$28&gt;Valuation!C985),Personal!$G$26,0))</f>
        <v>0</v>
      </c>
      <c r="T986">
        <f t="shared" si="1252"/>
        <v>2</v>
      </c>
      <c r="U986" s="11"/>
      <c r="V986" s="121">
        <f>VLOOKUP(E986,Rates2,5)*VLOOKUP(E986,Mort_Imp_Retirees,C986-'Mort Imp Cume'!$C$4+2)</f>
        <v>1</v>
      </c>
      <c r="W986" s="15">
        <f t="shared" si="1253"/>
        <v>0</v>
      </c>
      <c r="X986" s="121">
        <f>VLOOKUP(F986,Rates2,6)*VLOOKUP(F986,Mort_Imp_Survivors,C986-'Mort Imp Cume'!$C$4+2)</f>
        <v>1</v>
      </c>
      <c r="Y986" s="15">
        <f t="shared" si="1254"/>
        <v>0</v>
      </c>
      <c r="Z986" s="121">
        <f>VLOOKUP(F986,Rates2,7)*VLOOKUP(F986,Mort_Imp_Survivors,C986-'Mort Imp Cume'!$C$4+2)</f>
        <v>1</v>
      </c>
      <c r="AA986" s="15">
        <f t="shared" si="1255"/>
        <v>0</v>
      </c>
      <c r="AB986" s="68">
        <f>PRODUCT(W$4:W985)</f>
        <v>0</v>
      </c>
      <c r="AC986" s="15">
        <f>PRODUCT(Y$4:Y985)</f>
        <v>0</v>
      </c>
      <c r="AD986" s="15">
        <f>PRODUCT(AA$4:AA985)</f>
        <v>0</v>
      </c>
      <c r="AE986" s="15">
        <f t="shared" si="1256"/>
        <v>0</v>
      </c>
      <c r="AF986" s="15">
        <f t="shared" si="1257"/>
        <v>0</v>
      </c>
      <c r="AG986" s="15">
        <f t="shared" si="1258"/>
        <v>0</v>
      </c>
      <c r="AH986" s="15">
        <f t="shared" si="1259"/>
        <v>0</v>
      </c>
      <c r="AI986" s="15">
        <f t="shared" si="1260"/>
        <v>1</v>
      </c>
      <c r="AJ986" s="15">
        <f t="shared" si="1261"/>
        <v>0</v>
      </c>
      <c r="AK986" s="15">
        <f t="shared" si="1262"/>
        <v>0</v>
      </c>
      <c r="AL986">
        <f>IF(AL985&gt;0,AL985+1,IF(AND(B986="January",C986&gt;=Personal!$G$28,F986&lt;=100,AL985=0),1,0))</f>
        <v>659</v>
      </c>
      <c r="AM986">
        <f t="shared" si="1263"/>
        <v>1</v>
      </c>
    </row>
    <row r="987" spans="1:39" x14ac:dyDescent="0.2">
      <c r="A987">
        <f t="shared" si="1264"/>
        <v>983</v>
      </c>
      <c r="B987" t="str">
        <f t="shared" si="1275"/>
        <v>December</v>
      </c>
      <c r="C987">
        <f t="shared" si="1247"/>
        <v>2104</v>
      </c>
      <c r="D987">
        <f t="shared" si="1277"/>
        <v>210412</v>
      </c>
      <c r="E987">
        <f t="shared" ref="E987:F987" si="1288">E975+1</f>
        <v>123</v>
      </c>
      <c r="F987">
        <f t="shared" si="1288"/>
        <v>121</v>
      </c>
      <c r="G987" s="11">
        <f>G986*IF($B987="January",(1+IF(C987&gt;Personal!$L$18+1,Calculations!$B$14,Calculations!$B$13)),1)</f>
        <v>10502.988514280758</v>
      </c>
      <c r="H987" s="11">
        <f>IF(AND(Career!$F$15="Yes",$E987=62,$E986=61),G987,H986*IF($B987="January",(1+IF(C987&gt;Personal!$L$18+1,Calculations!$C$14,Calculations!$C$13)),1))</f>
        <v>5775.448011689522</v>
      </c>
      <c r="I987" s="11">
        <f>H987*(1-'Retiree Assumptions'!$F$8)</f>
        <v>5082.3942502867794</v>
      </c>
      <c r="J987" s="11"/>
      <c r="K987">
        <f>IF(OR(AND(L988=0,L987&gt;0,S987=0,S986&gt;0),AND(L987=0,L986&gt;0,S987&gt;0,S986&gt;0),AND(L976=0,L975&gt;0,S975=0),AND(B987="February",C987&gt;=Personal!$G$28,C987&lt;=Personal!$G$28+5,L986&gt;0),AND(B987="February",MOD(C987-Personal!$G$28,5)=0,L986&gt;0)),K986+1,K986)</f>
        <v>10</v>
      </c>
      <c r="L987">
        <f>IF(AND(C987&gt;=Personal!$G$28,MAX(L$5:L986)&lt;$AO$8,OR(S986&gt;0,S987&gt;0)),L986+1,0)</f>
        <v>0</v>
      </c>
      <c r="M987" t="str">
        <f>IF(AND(C987&gt;=Personal!$G$28,MAX(L$5:L986)&lt;$AO$8,OR(S986&gt;0,S987&gt;0)),L986+1,"")</f>
        <v/>
      </c>
      <c r="N987">
        <f t="shared" si="1249"/>
        <v>2104</v>
      </c>
      <c r="O987">
        <f t="shared" si="1250"/>
        <v>121</v>
      </c>
      <c r="P987" s="11">
        <f t="shared" si="1251"/>
        <v>60988.731003441353</v>
      </c>
      <c r="Q987" s="11">
        <f>$AD987*I987/(Calculations!$C$18^(A987-1+Calculations!$B$1/30))</f>
        <v>0</v>
      </c>
      <c r="R987" s="11">
        <f>IF(Q987=0,0,SUM(Q987:Q$1071)*I987/Q987)</f>
        <v>0</v>
      </c>
      <c r="S987" s="11">
        <f>IF(S986&gt;0,MAX((S986+I987/2)*(Calculations!$C$18-1)+S986-I987,0),IF(AND(Personal!$G$28=Valuation!C987,Personal!$G$28&gt;Valuation!C986),Personal!$G$26,0))</f>
        <v>0</v>
      </c>
      <c r="T987">
        <f t="shared" si="1252"/>
        <v>2</v>
      </c>
      <c r="U987" s="11"/>
      <c r="V987" s="121">
        <f>VLOOKUP(E987,Rates2,5)*VLOOKUP(E987,Mort_Imp_Retirees,C987-'Mort Imp Cume'!$C$4+2)</f>
        <v>1</v>
      </c>
      <c r="W987" s="15">
        <f t="shared" si="1253"/>
        <v>0</v>
      </c>
      <c r="X987" s="121">
        <f>VLOOKUP(F987,Rates2,6)*VLOOKUP(F987,Mort_Imp_Survivors,C987-'Mort Imp Cume'!$C$4+2)</f>
        <v>1</v>
      </c>
      <c r="Y987" s="15">
        <f t="shared" si="1254"/>
        <v>0</v>
      </c>
      <c r="Z987" s="121">
        <f>VLOOKUP(F987,Rates2,7)*VLOOKUP(F987,Mort_Imp_Survivors,C987-'Mort Imp Cume'!$C$4+2)</f>
        <v>1</v>
      </c>
      <c r="AA987" s="15">
        <f t="shared" si="1255"/>
        <v>0</v>
      </c>
      <c r="AB987" s="68">
        <f>PRODUCT(W$4:W986)</f>
        <v>0</v>
      </c>
      <c r="AC987" s="15">
        <f>PRODUCT(Y$4:Y986)</f>
        <v>0</v>
      </c>
      <c r="AD987" s="15">
        <f>PRODUCT(AA$4:AA986)</f>
        <v>0</v>
      </c>
      <c r="AE987" s="15">
        <f t="shared" si="1256"/>
        <v>0</v>
      </c>
      <c r="AF987" s="15">
        <f t="shared" si="1257"/>
        <v>0</v>
      </c>
      <c r="AG987" s="15">
        <f t="shared" si="1258"/>
        <v>0</v>
      </c>
      <c r="AH987" s="15">
        <f t="shared" si="1259"/>
        <v>0</v>
      </c>
      <c r="AI987" s="15">
        <f t="shared" si="1260"/>
        <v>1</v>
      </c>
      <c r="AJ987" s="15">
        <f t="shared" si="1261"/>
        <v>0</v>
      </c>
      <c r="AK987" s="15">
        <f t="shared" si="1262"/>
        <v>0</v>
      </c>
      <c r="AL987">
        <f>IF(AL986&gt;0,AL986+1,IF(AND(B987="January",C987&gt;=Personal!$G$28,F987&lt;=100,AL986=0),1,0))</f>
        <v>660</v>
      </c>
      <c r="AM987">
        <f t="shared" si="1263"/>
        <v>1</v>
      </c>
    </row>
    <row r="988" spans="1:39" x14ac:dyDescent="0.2">
      <c r="A988">
        <f t="shared" si="1264"/>
        <v>984</v>
      </c>
      <c r="B988" t="str">
        <f t="shared" si="1275"/>
        <v>January</v>
      </c>
      <c r="C988">
        <f t="shared" si="1247"/>
        <v>2105</v>
      </c>
      <c r="D988">
        <f t="shared" si="1277"/>
        <v>210501</v>
      </c>
      <c r="E988">
        <f t="shared" ref="E988:F988" si="1289">E976+1</f>
        <v>124</v>
      </c>
      <c r="F988">
        <f t="shared" si="1289"/>
        <v>122</v>
      </c>
      <c r="G988" s="11">
        <f>G987*IF($B988="January",(1+IF(C988&gt;Personal!$L$18+1,Calculations!$B$14,Calculations!$B$13)),1)</f>
        <v>10765.563227137776</v>
      </c>
      <c r="H988" s="11">
        <f>IF(AND(Career!$F$15="Yes",$E988=62,$E987=61),G988,H987*IF($B988="January",(1+IF(C988&gt;Personal!$L$18+1,Calculations!$C$14,Calculations!$C$13)),1))</f>
        <v>5862.0797318648647</v>
      </c>
      <c r="I988" s="11">
        <f>H988*(1-'Retiree Assumptions'!$F$8)</f>
        <v>5158.6301640410811</v>
      </c>
      <c r="J988" s="11"/>
      <c r="K988">
        <f>IF(OR(AND(L989=0,L988&gt;0,S988=0,S987&gt;0),AND(L988=0,L987&gt;0,S988&gt;0,S987&gt;0),AND(L977=0,L976&gt;0,S976=0),AND(B988="February",C988&gt;=Personal!$G$28,C988&lt;=Personal!$G$28+5,L987&gt;0),AND(B988="February",MOD(C988-Personal!$G$28,5)=0,L987&gt;0)),K987+1,K987)</f>
        <v>10</v>
      </c>
      <c r="L988">
        <f>IF(AND(C988&gt;=Personal!$G$28,MAX(L$5:L987)&lt;$AO$8,OR(S987&gt;0,S988&gt;0)),L987+1,0)</f>
        <v>0</v>
      </c>
      <c r="M988" t="str">
        <f>IF(AND(C988&gt;=Personal!$G$28,MAX(L$5:L987)&lt;$AO$8,OR(S987&gt;0,S988&gt;0)),L987+1,"")</f>
        <v/>
      </c>
      <c r="N988">
        <f t="shared" si="1249"/>
        <v>2105</v>
      </c>
      <c r="O988">
        <f t="shared" si="1250"/>
        <v>122</v>
      </c>
      <c r="P988" s="11">
        <f t="shared" si="1251"/>
        <v>61903.56196849297</v>
      </c>
      <c r="Q988" s="11">
        <f>$AD988*I988/(Calculations!$C$18^(A988-1+Calculations!$B$1/30))</f>
        <v>0</v>
      </c>
      <c r="R988" s="11">
        <f>IF(Q988=0,0,SUM(Q988:Q$1071)*I988/Q988)</f>
        <v>0</v>
      </c>
      <c r="S988" s="11">
        <f>IF(S987&gt;0,MAX((S987+I988/2)*(Calculations!$C$18-1)+S987-I988,0),IF(AND(Personal!$G$28=Valuation!C988,Personal!$G$28&gt;Valuation!C987),Personal!$G$26,0))</f>
        <v>0</v>
      </c>
      <c r="T988">
        <f t="shared" si="1252"/>
        <v>2</v>
      </c>
      <c r="U988" s="11"/>
      <c r="V988" s="121">
        <f>VLOOKUP(E988,Rates2,5)*VLOOKUP(E988,Mort_Imp_Retirees,C988-'Mort Imp Cume'!$C$4+2)</f>
        <v>1</v>
      </c>
      <c r="W988" s="15">
        <f t="shared" si="1253"/>
        <v>0</v>
      </c>
      <c r="X988" s="121">
        <f>VLOOKUP(F988,Rates2,6)*VLOOKUP(F988,Mort_Imp_Survivors,C988-'Mort Imp Cume'!$C$4+2)</f>
        <v>1</v>
      </c>
      <c r="Y988" s="15">
        <f t="shared" si="1254"/>
        <v>0</v>
      </c>
      <c r="Z988" s="121">
        <f>VLOOKUP(F988,Rates2,7)*VLOOKUP(F988,Mort_Imp_Survivors,C988-'Mort Imp Cume'!$C$4+2)</f>
        <v>1</v>
      </c>
      <c r="AA988" s="15">
        <f t="shared" si="1255"/>
        <v>0</v>
      </c>
      <c r="AB988" s="68">
        <f>PRODUCT(W$4:W987)</f>
        <v>0</v>
      </c>
      <c r="AC988" s="15">
        <f>PRODUCT(Y$4:Y987)</f>
        <v>0</v>
      </c>
      <c r="AD988" s="15">
        <f>PRODUCT(AA$4:AA987)</f>
        <v>0</v>
      </c>
      <c r="AE988" s="15">
        <f t="shared" si="1256"/>
        <v>0</v>
      </c>
      <c r="AF988" s="15">
        <f t="shared" si="1257"/>
        <v>0</v>
      </c>
      <c r="AG988" s="15">
        <f t="shared" si="1258"/>
        <v>0</v>
      </c>
      <c r="AH988" s="15">
        <f t="shared" si="1259"/>
        <v>0</v>
      </c>
      <c r="AI988" s="15">
        <f t="shared" si="1260"/>
        <v>1</v>
      </c>
      <c r="AJ988" s="15">
        <f t="shared" si="1261"/>
        <v>0</v>
      </c>
      <c r="AK988" s="15">
        <f t="shared" si="1262"/>
        <v>0</v>
      </c>
      <c r="AL988">
        <f>IF(AL987&gt;0,AL987+1,IF(AND(B988="January",C988&gt;=Personal!$G$28,F988&lt;=100,AL987=0),1,0))</f>
        <v>661</v>
      </c>
      <c r="AM988">
        <f t="shared" si="1263"/>
        <v>1</v>
      </c>
    </row>
    <row r="989" spans="1:39" x14ac:dyDescent="0.2">
      <c r="A989">
        <f t="shared" si="1264"/>
        <v>985</v>
      </c>
      <c r="B989" t="str">
        <f t="shared" si="1275"/>
        <v>February</v>
      </c>
      <c r="C989">
        <f t="shared" si="1247"/>
        <v>2105</v>
      </c>
      <c r="D989">
        <f t="shared" si="1277"/>
        <v>210502</v>
      </c>
      <c r="E989">
        <f t="shared" ref="E989:F989" si="1290">E977+1</f>
        <v>124</v>
      </c>
      <c r="F989">
        <f t="shared" si="1290"/>
        <v>122</v>
      </c>
      <c r="G989" s="11">
        <f>G988*IF($B989="January",(1+IF(C989&gt;Personal!$L$18+1,Calculations!$B$14,Calculations!$B$13)),1)</f>
        <v>10765.563227137776</v>
      </c>
      <c r="H989" s="11">
        <f>IF(AND(Career!$F$15="Yes",$E989=62,$E988=61),G989,H988*IF($B989="January",(1+IF(C989&gt;Personal!$L$18+1,Calculations!$C$14,Calculations!$C$13)),1))</f>
        <v>5862.0797318648647</v>
      </c>
      <c r="I989" s="11">
        <f>H989*(1-'Retiree Assumptions'!$F$8)</f>
        <v>5158.6301640410811</v>
      </c>
      <c r="J989" s="11"/>
      <c r="K989">
        <f>IF(OR(AND(L990=0,L989&gt;0,S989=0,S988&gt;0),AND(L989=0,L988&gt;0,S989&gt;0,S988&gt;0),AND(L978=0,L977&gt;0,S977=0),AND(B989="February",C989&gt;=Personal!$G$28,C989&lt;=Personal!$G$28+5,L988&gt;0),AND(B989="February",MOD(C989-Personal!$G$28,5)=0,L988&gt;0)),K988+1,K988)</f>
        <v>10</v>
      </c>
      <c r="L989">
        <f>IF(AND(C989&gt;=Personal!$G$28,MAX(L$5:L988)&lt;$AO$8,OR(S988&gt;0,S989&gt;0)),L988+1,0)</f>
        <v>0</v>
      </c>
      <c r="M989" t="str">
        <f>IF(AND(C989&gt;=Personal!$G$28,MAX(L$5:L988)&lt;$AO$8,OR(S988&gt;0,S989&gt;0)),L988+1,"")</f>
        <v/>
      </c>
      <c r="N989">
        <f t="shared" si="1249"/>
        <v>2105</v>
      </c>
      <c r="O989">
        <f t="shared" si="1250"/>
        <v>122</v>
      </c>
      <c r="P989" s="11">
        <f t="shared" si="1251"/>
        <v>61903.56196849297</v>
      </c>
      <c r="Q989" s="11">
        <f>$AD989*I989/(Calculations!$C$18^(A989-1+Calculations!$B$1/30))</f>
        <v>0</v>
      </c>
      <c r="R989" s="11">
        <f>IF(Q989=0,0,SUM(Q989:Q$1071)*I989/Q989)</f>
        <v>0</v>
      </c>
      <c r="S989" s="11">
        <f>IF(S988&gt;0,MAX((S988+I989/2)*(Calculations!$C$18-1)+S988-I989,0),IF(AND(Personal!$G$28=Valuation!C989,Personal!$G$28&gt;Valuation!C988),Personal!$G$26,0))</f>
        <v>0</v>
      </c>
      <c r="T989">
        <f t="shared" si="1252"/>
        <v>2</v>
      </c>
      <c r="U989" s="11"/>
      <c r="V989" s="121">
        <f>VLOOKUP(E989,Rates2,5)*VLOOKUP(E989,Mort_Imp_Retirees,C989-'Mort Imp Cume'!$C$4+2)</f>
        <v>1</v>
      </c>
      <c r="W989" s="15">
        <f t="shared" si="1253"/>
        <v>0</v>
      </c>
      <c r="X989" s="121">
        <f>VLOOKUP(F989,Rates2,6)*VLOOKUP(F989,Mort_Imp_Survivors,C989-'Mort Imp Cume'!$C$4+2)</f>
        <v>1</v>
      </c>
      <c r="Y989" s="15">
        <f t="shared" si="1254"/>
        <v>0</v>
      </c>
      <c r="Z989" s="121">
        <f>VLOOKUP(F989,Rates2,7)*VLOOKUP(F989,Mort_Imp_Survivors,C989-'Mort Imp Cume'!$C$4+2)</f>
        <v>1</v>
      </c>
      <c r="AA989" s="15">
        <f t="shared" si="1255"/>
        <v>0</v>
      </c>
      <c r="AB989" s="68">
        <f>PRODUCT(W$4:W988)</f>
        <v>0</v>
      </c>
      <c r="AC989" s="15">
        <f>PRODUCT(Y$4:Y988)</f>
        <v>0</v>
      </c>
      <c r="AD989" s="15">
        <f>PRODUCT(AA$4:AA988)</f>
        <v>0</v>
      </c>
      <c r="AE989" s="15">
        <f t="shared" si="1256"/>
        <v>0</v>
      </c>
      <c r="AF989" s="15">
        <f t="shared" si="1257"/>
        <v>0</v>
      </c>
      <c r="AG989" s="15">
        <f t="shared" si="1258"/>
        <v>0</v>
      </c>
      <c r="AH989" s="15">
        <f t="shared" si="1259"/>
        <v>0</v>
      </c>
      <c r="AI989" s="15">
        <f t="shared" si="1260"/>
        <v>1</v>
      </c>
      <c r="AJ989" s="15">
        <f t="shared" si="1261"/>
        <v>0</v>
      </c>
      <c r="AK989" s="15">
        <f t="shared" si="1262"/>
        <v>0</v>
      </c>
      <c r="AL989">
        <f>IF(AL988&gt;0,AL988+1,IF(AND(B989="January",C989&gt;=Personal!$G$28,F989&lt;=100,AL988=0),1,0))</f>
        <v>662</v>
      </c>
      <c r="AM989">
        <f t="shared" si="1263"/>
        <v>1</v>
      </c>
    </row>
    <row r="990" spans="1:39" x14ac:dyDescent="0.2">
      <c r="A990">
        <f t="shared" si="1264"/>
        <v>986</v>
      </c>
      <c r="B990" t="str">
        <f t="shared" si="1275"/>
        <v>March</v>
      </c>
      <c r="C990">
        <f t="shared" si="1247"/>
        <v>2105</v>
      </c>
      <c r="D990">
        <f t="shared" si="1277"/>
        <v>210503</v>
      </c>
      <c r="E990">
        <f t="shared" ref="E990:F990" si="1291">E978+1</f>
        <v>124</v>
      </c>
      <c r="F990">
        <f t="shared" si="1291"/>
        <v>122</v>
      </c>
      <c r="G990" s="11">
        <f>G989*IF($B990="January",(1+IF(C990&gt;Personal!$L$18+1,Calculations!$B$14,Calculations!$B$13)),1)</f>
        <v>10765.563227137776</v>
      </c>
      <c r="H990" s="11">
        <f>IF(AND(Career!$F$15="Yes",$E990=62,$E989=61),G990,H989*IF($B990="January",(1+IF(C990&gt;Personal!$L$18+1,Calculations!$C$14,Calculations!$C$13)),1))</f>
        <v>5862.0797318648647</v>
      </c>
      <c r="I990" s="11">
        <f>H990*(1-'Retiree Assumptions'!$F$8)</f>
        <v>5158.6301640410811</v>
      </c>
      <c r="J990" s="11"/>
      <c r="K990">
        <f>IF(OR(AND(L991=0,L990&gt;0,S990=0,S989&gt;0),AND(L990=0,L989&gt;0,S990&gt;0,S989&gt;0),AND(L979=0,L978&gt;0,S978=0),AND(B990="February",C990&gt;=Personal!$G$28,C990&lt;=Personal!$G$28+5,L989&gt;0),AND(B990="February",MOD(C990-Personal!$G$28,5)=0,L989&gt;0)),K989+1,K989)</f>
        <v>10</v>
      </c>
      <c r="L990">
        <f>IF(AND(C990&gt;=Personal!$G$28,MAX(L$5:L989)&lt;$AO$8,OR(S989&gt;0,S990&gt;0)),L989+1,0)</f>
        <v>0</v>
      </c>
      <c r="M990" t="str">
        <f>IF(AND(C990&gt;=Personal!$G$28,MAX(L$5:L989)&lt;$AO$8,OR(S989&gt;0,S990&gt;0)),L989+1,"")</f>
        <v/>
      </c>
      <c r="N990">
        <f t="shared" si="1249"/>
        <v>2105</v>
      </c>
      <c r="O990">
        <f t="shared" si="1250"/>
        <v>122</v>
      </c>
      <c r="P990" s="11">
        <f t="shared" si="1251"/>
        <v>61903.56196849297</v>
      </c>
      <c r="Q990" s="11">
        <f>$AD990*I990/(Calculations!$C$18^(A990-1+Calculations!$B$1/30))</f>
        <v>0</v>
      </c>
      <c r="R990" s="11">
        <f>IF(Q990=0,0,SUM(Q990:Q$1071)*I990/Q990)</f>
        <v>0</v>
      </c>
      <c r="S990" s="11">
        <f>IF(S989&gt;0,MAX((S989+I990/2)*(Calculations!$C$18-1)+S989-I990,0),IF(AND(Personal!$G$28=Valuation!C990,Personal!$G$28&gt;Valuation!C989),Personal!$G$26,0))</f>
        <v>0</v>
      </c>
      <c r="T990">
        <f t="shared" si="1252"/>
        <v>2</v>
      </c>
      <c r="U990" s="11"/>
      <c r="V990" s="121">
        <f>VLOOKUP(E990,Rates2,5)*VLOOKUP(E990,Mort_Imp_Retirees,C990-'Mort Imp Cume'!$C$4+2)</f>
        <v>1</v>
      </c>
      <c r="W990" s="15">
        <f t="shared" si="1253"/>
        <v>0</v>
      </c>
      <c r="X990" s="121">
        <f>VLOOKUP(F990,Rates2,6)*VLOOKUP(F990,Mort_Imp_Survivors,C990-'Mort Imp Cume'!$C$4+2)</f>
        <v>1</v>
      </c>
      <c r="Y990" s="15">
        <f t="shared" si="1254"/>
        <v>0</v>
      </c>
      <c r="Z990" s="121">
        <f>VLOOKUP(F990,Rates2,7)*VLOOKUP(F990,Mort_Imp_Survivors,C990-'Mort Imp Cume'!$C$4+2)</f>
        <v>1</v>
      </c>
      <c r="AA990" s="15">
        <f t="shared" si="1255"/>
        <v>0</v>
      </c>
      <c r="AB990" s="68">
        <f>PRODUCT(W$4:W989)</f>
        <v>0</v>
      </c>
      <c r="AC990" s="15">
        <f>PRODUCT(Y$4:Y989)</f>
        <v>0</v>
      </c>
      <c r="AD990" s="15">
        <f>PRODUCT(AA$4:AA989)</f>
        <v>0</v>
      </c>
      <c r="AE990" s="15">
        <f t="shared" si="1256"/>
        <v>0</v>
      </c>
      <c r="AF990" s="15">
        <f t="shared" si="1257"/>
        <v>0</v>
      </c>
      <c r="AG990" s="15">
        <f t="shared" si="1258"/>
        <v>0</v>
      </c>
      <c r="AH990" s="15">
        <f t="shared" si="1259"/>
        <v>0</v>
      </c>
      <c r="AI990" s="15">
        <f t="shared" si="1260"/>
        <v>1</v>
      </c>
      <c r="AJ990" s="15">
        <f t="shared" si="1261"/>
        <v>0</v>
      </c>
      <c r="AK990" s="15">
        <f t="shared" si="1262"/>
        <v>0</v>
      </c>
      <c r="AL990">
        <f>IF(AL989&gt;0,AL989+1,IF(AND(B990="January",C990&gt;=Personal!$G$28,F990&lt;=100,AL989=0),1,0))</f>
        <v>663</v>
      </c>
      <c r="AM990">
        <f t="shared" si="1263"/>
        <v>1</v>
      </c>
    </row>
    <row r="991" spans="1:39" x14ac:dyDescent="0.2">
      <c r="A991">
        <f t="shared" si="1264"/>
        <v>987</v>
      </c>
      <c r="B991" t="str">
        <f t="shared" si="1275"/>
        <v>April</v>
      </c>
      <c r="C991">
        <f t="shared" si="1247"/>
        <v>2105</v>
      </c>
      <c r="D991">
        <f t="shared" si="1277"/>
        <v>210504</v>
      </c>
      <c r="E991">
        <f t="shared" ref="E991:F991" si="1292">E979+1</f>
        <v>124</v>
      </c>
      <c r="F991">
        <f t="shared" si="1292"/>
        <v>122</v>
      </c>
      <c r="G991" s="11">
        <f>G990*IF($B991="January",(1+IF(C991&gt;Personal!$L$18+1,Calculations!$B$14,Calculations!$B$13)),1)</f>
        <v>10765.563227137776</v>
      </c>
      <c r="H991" s="11">
        <f>IF(AND(Career!$F$15="Yes",$E991=62,$E990=61),G991,H990*IF($B991="January",(1+IF(C991&gt;Personal!$L$18+1,Calculations!$C$14,Calculations!$C$13)),1))</f>
        <v>5862.0797318648647</v>
      </c>
      <c r="I991" s="11">
        <f>H991*(1-'Retiree Assumptions'!$F$8)</f>
        <v>5158.6301640410811</v>
      </c>
      <c r="J991" s="11"/>
      <c r="K991">
        <f>IF(OR(AND(L992=0,L991&gt;0,S991=0,S990&gt;0),AND(L991=0,L990&gt;0,S991&gt;0,S990&gt;0),AND(L980=0,L979&gt;0,S979=0),AND(B991="February",C991&gt;=Personal!$G$28,C991&lt;=Personal!$G$28+5,L990&gt;0),AND(B991="February",MOD(C991-Personal!$G$28,5)=0,L990&gt;0)),K990+1,K990)</f>
        <v>10</v>
      </c>
      <c r="L991">
        <f>IF(AND(C991&gt;=Personal!$G$28,MAX(L$5:L990)&lt;$AO$8,OR(S990&gt;0,S991&gt;0)),L990+1,0)</f>
        <v>0</v>
      </c>
      <c r="M991" t="str">
        <f>IF(AND(C991&gt;=Personal!$G$28,MAX(L$5:L990)&lt;$AO$8,OR(S990&gt;0,S991&gt;0)),L990+1,"")</f>
        <v/>
      </c>
      <c r="N991">
        <f t="shared" si="1249"/>
        <v>2105</v>
      </c>
      <c r="O991">
        <f t="shared" si="1250"/>
        <v>122</v>
      </c>
      <c r="P991" s="11">
        <f t="shared" si="1251"/>
        <v>61903.56196849297</v>
      </c>
      <c r="Q991" s="11">
        <f>$AD991*I991/(Calculations!$C$18^(A991-1+Calculations!$B$1/30))</f>
        <v>0</v>
      </c>
      <c r="R991" s="11">
        <f>IF(Q991=0,0,SUM(Q991:Q$1071)*I991/Q991)</f>
        <v>0</v>
      </c>
      <c r="S991" s="11">
        <f>IF(S990&gt;0,MAX((S990+I991/2)*(Calculations!$C$18-1)+S990-I991,0),IF(AND(Personal!$G$28=Valuation!C991,Personal!$G$28&gt;Valuation!C990),Personal!$G$26,0))</f>
        <v>0</v>
      </c>
      <c r="T991">
        <f t="shared" si="1252"/>
        <v>2</v>
      </c>
      <c r="U991" s="11"/>
      <c r="V991" s="121">
        <f>VLOOKUP(E991,Rates2,5)*VLOOKUP(E991,Mort_Imp_Retirees,C991-'Mort Imp Cume'!$C$4+2)</f>
        <v>1</v>
      </c>
      <c r="W991" s="15">
        <f t="shared" si="1253"/>
        <v>0</v>
      </c>
      <c r="X991" s="121">
        <f>VLOOKUP(F991,Rates2,6)*VLOOKUP(F991,Mort_Imp_Survivors,C991-'Mort Imp Cume'!$C$4+2)</f>
        <v>1</v>
      </c>
      <c r="Y991" s="15">
        <f t="shared" si="1254"/>
        <v>0</v>
      </c>
      <c r="Z991" s="121">
        <f>VLOOKUP(F991,Rates2,7)*VLOOKUP(F991,Mort_Imp_Survivors,C991-'Mort Imp Cume'!$C$4+2)</f>
        <v>1</v>
      </c>
      <c r="AA991" s="15">
        <f t="shared" si="1255"/>
        <v>0</v>
      </c>
      <c r="AB991" s="68">
        <f>PRODUCT(W$4:W990)</f>
        <v>0</v>
      </c>
      <c r="AC991" s="15">
        <f>PRODUCT(Y$4:Y990)</f>
        <v>0</v>
      </c>
      <c r="AD991" s="15">
        <f>PRODUCT(AA$4:AA990)</f>
        <v>0</v>
      </c>
      <c r="AE991" s="15">
        <f t="shared" si="1256"/>
        <v>0</v>
      </c>
      <c r="AF991" s="15">
        <f t="shared" si="1257"/>
        <v>0</v>
      </c>
      <c r="AG991" s="15">
        <f t="shared" si="1258"/>
        <v>0</v>
      </c>
      <c r="AH991" s="15">
        <f t="shared" si="1259"/>
        <v>0</v>
      </c>
      <c r="AI991" s="15">
        <f t="shared" si="1260"/>
        <v>1</v>
      </c>
      <c r="AJ991" s="15">
        <f t="shared" si="1261"/>
        <v>0</v>
      </c>
      <c r="AK991" s="15">
        <f t="shared" si="1262"/>
        <v>0</v>
      </c>
      <c r="AL991">
        <f>IF(AL990&gt;0,AL990+1,IF(AND(B991="January",C991&gt;=Personal!$G$28,F991&lt;=100,AL990=0),1,0))</f>
        <v>664</v>
      </c>
      <c r="AM991">
        <f t="shared" si="1263"/>
        <v>1</v>
      </c>
    </row>
    <row r="992" spans="1:39" x14ac:dyDescent="0.2">
      <c r="A992">
        <f t="shared" si="1264"/>
        <v>988</v>
      </c>
      <c r="B992" t="str">
        <f t="shared" si="1275"/>
        <v>May</v>
      </c>
      <c r="C992">
        <f t="shared" si="1247"/>
        <v>2105</v>
      </c>
      <c r="D992">
        <f t="shared" si="1277"/>
        <v>210505</v>
      </c>
      <c r="E992">
        <f t="shared" ref="E992:F992" si="1293">E980+1</f>
        <v>124</v>
      </c>
      <c r="F992">
        <f t="shared" si="1293"/>
        <v>122</v>
      </c>
      <c r="G992" s="11">
        <f>G991*IF($B992="January",(1+IF(C992&gt;Personal!$L$18+1,Calculations!$B$14,Calculations!$B$13)),1)</f>
        <v>10765.563227137776</v>
      </c>
      <c r="H992" s="11">
        <f>IF(AND(Career!$F$15="Yes",$E992=62,$E991=61),G992,H991*IF($B992="January",(1+IF(C992&gt;Personal!$L$18+1,Calculations!$C$14,Calculations!$C$13)),1))</f>
        <v>5862.0797318648647</v>
      </c>
      <c r="I992" s="11">
        <f>H992*(1-'Retiree Assumptions'!$F$8)</f>
        <v>5158.6301640410811</v>
      </c>
      <c r="J992" s="11"/>
      <c r="K992">
        <f>IF(OR(AND(L993=0,L992&gt;0,S992=0,S991&gt;0),AND(L992=0,L991&gt;0,S992&gt;0,S991&gt;0),AND(L981=0,L980&gt;0,S980=0),AND(B992="February",C992&gt;=Personal!$G$28,C992&lt;=Personal!$G$28+5,L991&gt;0),AND(B992="February",MOD(C992-Personal!$G$28,5)=0,L991&gt;0)),K991+1,K991)</f>
        <v>10</v>
      </c>
      <c r="L992">
        <f>IF(AND(C992&gt;=Personal!$G$28,MAX(L$5:L991)&lt;$AO$8,OR(S991&gt;0,S992&gt;0)),L991+1,0)</f>
        <v>0</v>
      </c>
      <c r="M992" t="str">
        <f>IF(AND(C992&gt;=Personal!$G$28,MAX(L$5:L991)&lt;$AO$8,OR(S991&gt;0,S992&gt;0)),L991+1,"")</f>
        <v/>
      </c>
      <c r="N992">
        <f t="shared" si="1249"/>
        <v>2105</v>
      </c>
      <c r="O992">
        <f t="shared" si="1250"/>
        <v>122</v>
      </c>
      <c r="P992" s="11">
        <f t="shared" si="1251"/>
        <v>61903.56196849297</v>
      </c>
      <c r="Q992" s="11">
        <f>$AD992*I992/(Calculations!$C$18^(A992-1+Calculations!$B$1/30))</f>
        <v>0</v>
      </c>
      <c r="R992" s="11">
        <f>IF(Q992=0,0,SUM(Q992:Q$1071)*I992/Q992)</f>
        <v>0</v>
      </c>
      <c r="S992" s="11">
        <f>IF(S991&gt;0,MAX((S991+I992/2)*(Calculations!$C$18-1)+S991-I992,0),IF(AND(Personal!$G$28=Valuation!C992,Personal!$G$28&gt;Valuation!C991),Personal!$G$26,0))</f>
        <v>0</v>
      </c>
      <c r="T992">
        <f t="shared" si="1252"/>
        <v>2</v>
      </c>
      <c r="U992" s="11"/>
      <c r="V992" s="121">
        <f>VLOOKUP(E992,Rates2,5)*VLOOKUP(E992,Mort_Imp_Retirees,C992-'Mort Imp Cume'!$C$4+2)</f>
        <v>1</v>
      </c>
      <c r="W992" s="15">
        <f t="shared" si="1253"/>
        <v>0</v>
      </c>
      <c r="X992" s="121">
        <f>VLOOKUP(F992,Rates2,6)*VLOOKUP(F992,Mort_Imp_Survivors,C992-'Mort Imp Cume'!$C$4+2)</f>
        <v>1</v>
      </c>
      <c r="Y992" s="15">
        <f t="shared" si="1254"/>
        <v>0</v>
      </c>
      <c r="Z992" s="121">
        <f>VLOOKUP(F992,Rates2,7)*VLOOKUP(F992,Mort_Imp_Survivors,C992-'Mort Imp Cume'!$C$4+2)</f>
        <v>1</v>
      </c>
      <c r="AA992" s="15">
        <f t="shared" si="1255"/>
        <v>0</v>
      </c>
      <c r="AB992" s="68">
        <f>PRODUCT(W$4:W991)</f>
        <v>0</v>
      </c>
      <c r="AC992" s="15">
        <f>PRODUCT(Y$4:Y991)</f>
        <v>0</v>
      </c>
      <c r="AD992" s="15">
        <f>PRODUCT(AA$4:AA991)</f>
        <v>0</v>
      </c>
      <c r="AE992" s="15">
        <f t="shared" si="1256"/>
        <v>0</v>
      </c>
      <c r="AF992" s="15">
        <f t="shared" si="1257"/>
        <v>0</v>
      </c>
      <c r="AG992" s="15">
        <f t="shared" si="1258"/>
        <v>0</v>
      </c>
      <c r="AH992" s="15">
        <f t="shared" si="1259"/>
        <v>0</v>
      </c>
      <c r="AI992" s="15">
        <f t="shared" si="1260"/>
        <v>1</v>
      </c>
      <c r="AJ992" s="15">
        <f t="shared" si="1261"/>
        <v>0</v>
      </c>
      <c r="AK992" s="15">
        <f t="shared" si="1262"/>
        <v>0</v>
      </c>
      <c r="AL992">
        <f>IF(AL991&gt;0,AL991+1,IF(AND(B992="January",C992&gt;=Personal!$G$28,F992&lt;=100,AL991=0),1,0))</f>
        <v>665</v>
      </c>
      <c r="AM992">
        <f t="shared" si="1263"/>
        <v>1</v>
      </c>
    </row>
    <row r="993" spans="1:39" x14ac:dyDescent="0.2">
      <c r="A993">
        <f t="shared" si="1264"/>
        <v>989</v>
      </c>
      <c r="B993" t="str">
        <f t="shared" si="1275"/>
        <v>June</v>
      </c>
      <c r="C993">
        <f t="shared" si="1247"/>
        <v>2105</v>
      </c>
      <c r="D993">
        <f t="shared" si="1277"/>
        <v>210506</v>
      </c>
      <c r="E993">
        <f t="shared" ref="E993:F993" si="1294">E981+1</f>
        <v>124</v>
      </c>
      <c r="F993">
        <f t="shared" si="1294"/>
        <v>122</v>
      </c>
      <c r="G993" s="11">
        <f>G992*IF($B993="January",(1+IF(C993&gt;Personal!$L$18+1,Calculations!$B$14,Calculations!$B$13)),1)</f>
        <v>10765.563227137776</v>
      </c>
      <c r="H993" s="11">
        <f>IF(AND(Career!$F$15="Yes",$E993=62,$E992=61),G993,H992*IF($B993="January",(1+IF(C993&gt;Personal!$L$18+1,Calculations!$C$14,Calculations!$C$13)),1))</f>
        <v>5862.0797318648647</v>
      </c>
      <c r="I993" s="11">
        <f>H993*(1-'Retiree Assumptions'!$F$8)</f>
        <v>5158.6301640410811</v>
      </c>
      <c r="J993" s="11"/>
      <c r="K993">
        <f>IF(OR(AND(L994=0,L993&gt;0,S993=0,S992&gt;0),AND(L993=0,L992&gt;0,S993&gt;0,S992&gt;0),AND(L982=0,L981&gt;0,S981=0),AND(B993="February",C993&gt;=Personal!$G$28,C993&lt;=Personal!$G$28+5,L992&gt;0),AND(B993="February",MOD(C993-Personal!$G$28,5)=0,L992&gt;0)),K992+1,K992)</f>
        <v>10</v>
      </c>
      <c r="L993">
        <f>IF(AND(C993&gt;=Personal!$G$28,MAX(L$5:L992)&lt;$AO$8,OR(S992&gt;0,S993&gt;0)),L992+1,0)</f>
        <v>0</v>
      </c>
      <c r="M993" t="str">
        <f>IF(AND(C993&gt;=Personal!$G$28,MAX(L$5:L992)&lt;$AO$8,OR(S992&gt;0,S993&gt;0)),L992+1,"")</f>
        <v/>
      </c>
      <c r="N993">
        <f t="shared" si="1249"/>
        <v>2105</v>
      </c>
      <c r="O993">
        <f t="shared" si="1250"/>
        <v>122</v>
      </c>
      <c r="P993" s="11">
        <f t="shared" si="1251"/>
        <v>61903.56196849297</v>
      </c>
      <c r="Q993" s="11">
        <f>$AD993*I993/(Calculations!$C$18^(A993-1+Calculations!$B$1/30))</f>
        <v>0</v>
      </c>
      <c r="R993" s="11">
        <f>IF(Q993=0,0,SUM(Q993:Q$1071)*I993/Q993)</f>
        <v>0</v>
      </c>
      <c r="S993" s="11">
        <f>IF(S992&gt;0,MAX((S992+I993/2)*(Calculations!$C$18-1)+S992-I993,0),IF(AND(Personal!$G$28=Valuation!C993,Personal!$G$28&gt;Valuation!C992),Personal!$G$26,0))</f>
        <v>0</v>
      </c>
      <c r="T993">
        <f t="shared" si="1252"/>
        <v>2</v>
      </c>
      <c r="U993" s="11"/>
      <c r="V993" s="121">
        <f>VLOOKUP(E993,Rates2,5)*VLOOKUP(E993,Mort_Imp_Retirees,C993-'Mort Imp Cume'!$C$4+2)</f>
        <v>1</v>
      </c>
      <c r="W993" s="15">
        <f t="shared" si="1253"/>
        <v>0</v>
      </c>
      <c r="X993" s="121">
        <f>VLOOKUP(F993,Rates2,6)*VLOOKUP(F993,Mort_Imp_Survivors,C993-'Mort Imp Cume'!$C$4+2)</f>
        <v>1</v>
      </c>
      <c r="Y993" s="15">
        <f t="shared" si="1254"/>
        <v>0</v>
      </c>
      <c r="Z993" s="121">
        <f>VLOOKUP(F993,Rates2,7)*VLOOKUP(F993,Mort_Imp_Survivors,C993-'Mort Imp Cume'!$C$4+2)</f>
        <v>1</v>
      </c>
      <c r="AA993" s="15">
        <f t="shared" si="1255"/>
        <v>0</v>
      </c>
      <c r="AB993" s="68">
        <f>PRODUCT(W$4:W992)</f>
        <v>0</v>
      </c>
      <c r="AC993" s="15">
        <f>PRODUCT(Y$4:Y992)</f>
        <v>0</v>
      </c>
      <c r="AD993" s="15">
        <f>PRODUCT(AA$4:AA992)</f>
        <v>0</v>
      </c>
      <c r="AE993" s="15">
        <f t="shared" si="1256"/>
        <v>0</v>
      </c>
      <c r="AF993" s="15">
        <f t="shared" si="1257"/>
        <v>0</v>
      </c>
      <c r="AG993" s="15">
        <f t="shared" si="1258"/>
        <v>0</v>
      </c>
      <c r="AH993" s="15">
        <f t="shared" si="1259"/>
        <v>0</v>
      </c>
      <c r="AI993" s="15">
        <f t="shared" si="1260"/>
        <v>1</v>
      </c>
      <c r="AJ993" s="15">
        <f t="shared" si="1261"/>
        <v>0</v>
      </c>
      <c r="AK993" s="15">
        <f t="shared" si="1262"/>
        <v>0</v>
      </c>
      <c r="AL993">
        <f>IF(AL992&gt;0,AL992+1,IF(AND(B993="January",C993&gt;=Personal!$G$28,F993&lt;=100,AL992=0),1,0))</f>
        <v>666</v>
      </c>
      <c r="AM993">
        <f t="shared" si="1263"/>
        <v>1</v>
      </c>
    </row>
    <row r="994" spans="1:39" x14ac:dyDescent="0.2">
      <c r="A994">
        <f t="shared" si="1264"/>
        <v>990</v>
      </c>
      <c r="B994" t="str">
        <f t="shared" si="1275"/>
        <v>July</v>
      </c>
      <c r="C994">
        <f t="shared" si="1247"/>
        <v>2105</v>
      </c>
      <c r="D994">
        <f t="shared" si="1277"/>
        <v>210507</v>
      </c>
      <c r="E994">
        <f t="shared" ref="E994:F994" si="1295">E982+1</f>
        <v>124</v>
      </c>
      <c r="F994">
        <f t="shared" si="1295"/>
        <v>122</v>
      </c>
      <c r="G994" s="11">
        <f>G993*IF($B994="January",(1+IF(C994&gt;Personal!$L$18+1,Calculations!$B$14,Calculations!$B$13)),1)</f>
        <v>10765.563227137776</v>
      </c>
      <c r="H994" s="11">
        <f>IF(AND(Career!$F$15="Yes",$E994=62,$E993=61),G994,H993*IF($B994="January",(1+IF(C994&gt;Personal!$L$18+1,Calculations!$C$14,Calculations!$C$13)),1))</f>
        <v>5862.0797318648647</v>
      </c>
      <c r="I994" s="11">
        <f>H994*(1-'Retiree Assumptions'!$F$8)</f>
        <v>5158.6301640410811</v>
      </c>
      <c r="J994" s="11"/>
      <c r="K994">
        <f>IF(OR(AND(L995=0,L994&gt;0,S994=0,S993&gt;0),AND(L994=0,L993&gt;0,S994&gt;0,S993&gt;0),AND(L983=0,L982&gt;0,S982=0),AND(B994="February",C994&gt;=Personal!$G$28,C994&lt;=Personal!$G$28+5,L993&gt;0),AND(B994="February",MOD(C994-Personal!$G$28,5)=0,L993&gt;0)),K993+1,K993)</f>
        <v>10</v>
      </c>
      <c r="L994">
        <f>IF(AND(C994&gt;=Personal!$G$28,MAX(L$5:L993)&lt;$AO$8,OR(S993&gt;0,S994&gt;0)),L993+1,0)</f>
        <v>0</v>
      </c>
      <c r="M994" t="str">
        <f>IF(AND(C994&gt;=Personal!$G$28,MAX(L$5:L993)&lt;$AO$8,OR(S993&gt;0,S994&gt;0)),L993+1,"")</f>
        <v/>
      </c>
      <c r="N994">
        <f t="shared" si="1249"/>
        <v>2105</v>
      </c>
      <c r="O994">
        <f t="shared" si="1250"/>
        <v>122</v>
      </c>
      <c r="P994" s="11">
        <f t="shared" si="1251"/>
        <v>61903.56196849297</v>
      </c>
      <c r="Q994" s="11">
        <f>$AD994*I994/(Calculations!$C$18^(A994-1+Calculations!$B$1/30))</f>
        <v>0</v>
      </c>
      <c r="R994" s="11">
        <f>IF(Q994=0,0,SUM(Q994:Q$1071)*I994/Q994)</f>
        <v>0</v>
      </c>
      <c r="S994" s="11">
        <f>IF(S993&gt;0,MAX((S993+I994/2)*(Calculations!$C$18-1)+S993-I994,0),IF(AND(Personal!$G$28=Valuation!C994,Personal!$G$28&gt;Valuation!C993),Personal!$G$26,0))</f>
        <v>0</v>
      </c>
      <c r="T994">
        <f t="shared" si="1252"/>
        <v>2</v>
      </c>
      <c r="U994" s="11"/>
      <c r="V994" s="121">
        <f>VLOOKUP(E994,Rates2,5)*VLOOKUP(E994,Mort_Imp_Retirees,C994-'Mort Imp Cume'!$C$4+2)</f>
        <v>1</v>
      </c>
      <c r="W994" s="15">
        <f t="shared" si="1253"/>
        <v>0</v>
      </c>
      <c r="X994" s="121">
        <f>VLOOKUP(F994,Rates2,6)*VLOOKUP(F994,Mort_Imp_Survivors,C994-'Mort Imp Cume'!$C$4+2)</f>
        <v>1</v>
      </c>
      <c r="Y994" s="15">
        <f t="shared" si="1254"/>
        <v>0</v>
      </c>
      <c r="Z994" s="121">
        <f>VLOOKUP(F994,Rates2,7)*VLOOKUP(F994,Mort_Imp_Survivors,C994-'Mort Imp Cume'!$C$4+2)</f>
        <v>1</v>
      </c>
      <c r="AA994" s="15">
        <f t="shared" si="1255"/>
        <v>0</v>
      </c>
      <c r="AB994" s="68">
        <f>PRODUCT(W$4:W993)</f>
        <v>0</v>
      </c>
      <c r="AC994" s="15">
        <f>PRODUCT(Y$4:Y993)</f>
        <v>0</v>
      </c>
      <c r="AD994" s="15">
        <f>PRODUCT(AA$4:AA993)</f>
        <v>0</v>
      </c>
      <c r="AE994" s="15">
        <f t="shared" si="1256"/>
        <v>0</v>
      </c>
      <c r="AF994" s="15">
        <f t="shared" si="1257"/>
        <v>0</v>
      </c>
      <c r="AG994" s="15">
        <f t="shared" si="1258"/>
        <v>0</v>
      </c>
      <c r="AH994" s="15">
        <f t="shared" si="1259"/>
        <v>0</v>
      </c>
      <c r="AI994" s="15">
        <f t="shared" si="1260"/>
        <v>1</v>
      </c>
      <c r="AJ994" s="15">
        <f t="shared" si="1261"/>
        <v>0</v>
      </c>
      <c r="AK994" s="15">
        <f t="shared" si="1262"/>
        <v>0</v>
      </c>
      <c r="AL994">
        <f>IF(AL993&gt;0,AL993+1,IF(AND(B994="January",C994&gt;=Personal!$G$28,F994&lt;=100,AL993=0),1,0))</f>
        <v>667</v>
      </c>
      <c r="AM994">
        <f t="shared" si="1263"/>
        <v>1</v>
      </c>
    </row>
    <row r="995" spans="1:39" x14ac:dyDescent="0.2">
      <c r="A995">
        <f t="shared" si="1264"/>
        <v>991</v>
      </c>
      <c r="B995" t="str">
        <f t="shared" si="1275"/>
        <v>August</v>
      </c>
      <c r="C995">
        <f t="shared" si="1247"/>
        <v>2105</v>
      </c>
      <c r="D995">
        <f t="shared" si="1277"/>
        <v>210508</v>
      </c>
      <c r="E995">
        <f t="shared" ref="E995:F995" si="1296">E983+1</f>
        <v>124</v>
      </c>
      <c r="F995">
        <f t="shared" si="1296"/>
        <v>122</v>
      </c>
      <c r="G995" s="11">
        <f>G994*IF($B995="January",(1+IF(C995&gt;Personal!$L$18+1,Calculations!$B$14,Calculations!$B$13)),1)</f>
        <v>10765.563227137776</v>
      </c>
      <c r="H995" s="11">
        <f>IF(AND(Career!$F$15="Yes",$E995=62,$E994=61),G995,H994*IF($B995="January",(1+IF(C995&gt;Personal!$L$18+1,Calculations!$C$14,Calculations!$C$13)),1))</f>
        <v>5862.0797318648647</v>
      </c>
      <c r="I995" s="11">
        <f>H995*(1-'Retiree Assumptions'!$F$8)</f>
        <v>5158.6301640410811</v>
      </c>
      <c r="J995" s="11"/>
      <c r="K995">
        <f>IF(OR(AND(L996=0,L995&gt;0,S995=0,S994&gt;0),AND(L995=0,L994&gt;0,S995&gt;0,S994&gt;0),AND(L984=0,L983&gt;0,S983=0),AND(B995="February",C995&gt;=Personal!$G$28,C995&lt;=Personal!$G$28+5,L994&gt;0),AND(B995="February",MOD(C995-Personal!$G$28,5)=0,L994&gt;0)),K994+1,K994)</f>
        <v>10</v>
      </c>
      <c r="L995">
        <f>IF(AND(C995&gt;=Personal!$G$28,MAX(L$5:L994)&lt;$AO$8,OR(S994&gt;0,S995&gt;0)),L994+1,0)</f>
        <v>0</v>
      </c>
      <c r="M995" t="str">
        <f>IF(AND(C995&gt;=Personal!$G$28,MAX(L$5:L994)&lt;$AO$8,OR(S994&gt;0,S995&gt;0)),L994+1,"")</f>
        <v/>
      </c>
      <c r="N995">
        <f t="shared" si="1249"/>
        <v>2105</v>
      </c>
      <c r="O995">
        <f t="shared" si="1250"/>
        <v>122</v>
      </c>
      <c r="P995" s="11">
        <f t="shared" si="1251"/>
        <v>61903.56196849297</v>
      </c>
      <c r="Q995" s="11">
        <f>$AD995*I995/(Calculations!$C$18^(A995-1+Calculations!$B$1/30))</f>
        <v>0</v>
      </c>
      <c r="R995" s="11">
        <f>IF(Q995=0,0,SUM(Q995:Q$1071)*I995/Q995)</f>
        <v>0</v>
      </c>
      <c r="S995" s="11">
        <f>IF(S994&gt;0,MAX((S994+I995/2)*(Calculations!$C$18-1)+S994-I995,0),IF(AND(Personal!$G$28=Valuation!C995,Personal!$G$28&gt;Valuation!C994),Personal!$G$26,0))</f>
        <v>0</v>
      </c>
      <c r="T995">
        <f t="shared" si="1252"/>
        <v>2</v>
      </c>
      <c r="U995" s="11"/>
      <c r="V995" s="121">
        <f>VLOOKUP(E995,Rates2,5)*VLOOKUP(E995,Mort_Imp_Retirees,C995-'Mort Imp Cume'!$C$4+2)</f>
        <v>1</v>
      </c>
      <c r="W995" s="15">
        <f t="shared" si="1253"/>
        <v>0</v>
      </c>
      <c r="X995" s="121">
        <f>VLOOKUP(F995,Rates2,6)*VLOOKUP(F995,Mort_Imp_Survivors,C995-'Mort Imp Cume'!$C$4+2)</f>
        <v>1</v>
      </c>
      <c r="Y995" s="15">
        <f t="shared" si="1254"/>
        <v>0</v>
      </c>
      <c r="Z995" s="121">
        <f>VLOOKUP(F995,Rates2,7)*VLOOKUP(F995,Mort_Imp_Survivors,C995-'Mort Imp Cume'!$C$4+2)</f>
        <v>1</v>
      </c>
      <c r="AA995" s="15">
        <f t="shared" si="1255"/>
        <v>0</v>
      </c>
      <c r="AB995" s="68">
        <f>PRODUCT(W$4:W994)</f>
        <v>0</v>
      </c>
      <c r="AC995" s="15">
        <f>PRODUCT(Y$4:Y994)</f>
        <v>0</v>
      </c>
      <c r="AD995" s="15">
        <f>PRODUCT(AA$4:AA994)</f>
        <v>0</v>
      </c>
      <c r="AE995" s="15">
        <f t="shared" si="1256"/>
        <v>0</v>
      </c>
      <c r="AF995" s="15">
        <f t="shared" si="1257"/>
        <v>0</v>
      </c>
      <c r="AG995" s="15">
        <f t="shared" si="1258"/>
        <v>0</v>
      </c>
      <c r="AH995" s="15">
        <f t="shared" si="1259"/>
        <v>0</v>
      </c>
      <c r="AI995" s="15">
        <f t="shared" si="1260"/>
        <v>1</v>
      </c>
      <c r="AJ995" s="15">
        <f t="shared" si="1261"/>
        <v>0</v>
      </c>
      <c r="AK995" s="15">
        <f t="shared" si="1262"/>
        <v>0</v>
      </c>
      <c r="AL995">
        <f>IF(AL994&gt;0,AL994+1,IF(AND(B995="January",C995&gt;=Personal!$G$28,F995&lt;=100,AL994=0),1,0))</f>
        <v>668</v>
      </c>
      <c r="AM995">
        <f t="shared" si="1263"/>
        <v>1</v>
      </c>
    </row>
    <row r="996" spans="1:39" x14ac:dyDescent="0.2">
      <c r="A996">
        <f t="shared" si="1264"/>
        <v>992</v>
      </c>
      <c r="B996" t="str">
        <f t="shared" si="1275"/>
        <v>September</v>
      </c>
      <c r="C996">
        <f t="shared" si="1247"/>
        <v>2105</v>
      </c>
      <c r="D996">
        <f t="shared" si="1277"/>
        <v>210509</v>
      </c>
      <c r="E996">
        <f t="shared" ref="E996:F996" si="1297">E984+1</f>
        <v>124</v>
      </c>
      <c r="F996">
        <f t="shared" si="1297"/>
        <v>122</v>
      </c>
      <c r="G996" s="11">
        <f>G995*IF($B996="January",(1+IF(C996&gt;Personal!$L$18+1,Calculations!$B$14,Calculations!$B$13)),1)</f>
        <v>10765.563227137776</v>
      </c>
      <c r="H996" s="11">
        <f>IF(AND(Career!$F$15="Yes",$E996=62,$E995=61),G996,H995*IF($B996="January",(1+IF(C996&gt;Personal!$L$18+1,Calculations!$C$14,Calculations!$C$13)),1))</f>
        <v>5862.0797318648647</v>
      </c>
      <c r="I996" s="11">
        <f>H996*(1-'Retiree Assumptions'!$F$8)</f>
        <v>5158.6301640410811</v>
      </c>
      <c r="J996" s="11"/>
      <c r="K996">
        <f>IF(OR(AND(L997=0,L996&gt;0,S996=0,S995&gt;0),AND(L996=0,L995&gt;0,S996&gt;0,S995&gt;0),AND(L985=0,L984&gt;0,S984=0),AND(B996="February",C996&gt;=Personal!$G$28,C996&lt;=Personal!$G$28+5,L995&gt;0),AND(B996="February",MOD(C996-Personal!$G$28,5)=0,L995&gt;0)),K995+1,K995)</f>
        <v>10</v>
      </c>
      <c r="L996">
        <f>IF(AND(C996&gt;=Personal!$G$28,MAX(L$5:L995)&lt;$AO$8,OR(S995&gt;0,S996&gt;0)),L995+1,0)</f>
        <v>0</v>
      </c>
      <c r="M996" t="str">
        <f>IF(AND(C996&gt;=Personal!$G$28,MAX(L$5:L995)&lt;$AO$8,OR(S995&gt;0,S996&gt;0)),L995+1,"")</f>
        <v/>
      </c>
      <c r="N996">
        <f t="shared" si="1249"/>
        <v>2105</v>
      </c>
      <c r="O996">
        <f t="shared" si="1250"/>
        <v>122</v>
      </c>
      <c r="P996" s="11">
        <f t="shared" si="1251"/>
        <v>61903.56196849297</v>
      </c>
      <c r="Q996" s="11">
        <f>$AD996*I996/(Calculations!$C$18^(A996-1+Calculations!$B$1/30))</f>
        <v>0</v>
      </c>
      <c r="R996" s="11">
        <f>IF(Q996=0,0,SUM(Q996:Q$1071)*I996/Q996)</f>
        <v>0</v>
      </c>
      <c r="S996" s="11">
        <f>IF(S995&gt;0,MAX((S995+I996/2)*(Calculations!$C$18-1)+S995-I996,0),IF(AND(Personal!$G$28=Valuation!C996,Personal!$G$28&gt;Valuation!C995),Personal!$G$26,0))</f>
        <v>0</v>
      </c>
      <c r="T996">
        <f t="shared" si="1252"/>
        <v>2</v>
      </c>
      <c r="U996" s="11"/>
      <c r="V996" s="121">
        <f>VLOOKUP(E996,Rates2,5)*VLOOKUP(E996,Mort_Imp_Retirees,C996-'Mort Imp Cume'!$C$4+2)</f>
        <v>1</v>
      </c>
      <c r="W996" s="15">
        <f t="shared" si="1253"/>
        <v>0</v>
      </c>
      <c r="X996" s="121">
        <f>VLOOKUP(F996,Rates2,6)*VLOOKUP(F996,Mort_Imp_Survivors,C996-'Mort Imp Cume'!$C$4+2)</f>
        <v>1</v>
      </c>
      <c r="Y996" s="15">
        <f t="shared" si="1254"/>
        <v>0</v>
      </c>
      <c r="Z996" s="121">
        <f>VLOOKUP(F996,Rates2,7)*VLOOKUP(F996,Mort_Imp_Survivors,C996-'Mort Imp Cume'!$C$4+2)</f>
        <v>1</v>
      </c>
      <c r="AA996" s="15">
        <f t="shared" si="1255"/>
        <v>0</v>
      </c>
      <c r="AB996" s="68">
        <f>PRODUCT(W$4:W995)</f>
        <v>0</v>
      </c>
      <c r="AC996" s="15">
        <f>PRODUCT(Y$4:Y995)</f>
        <v>0</v>
      </c>
      <c r="AD996" s="15">
        <f>PRODUCT(AA$4:AA995)</f>
        <v>0</v>
      </c>
      <c r="AE996" s="15">
        <f t="shared" si="1256"/>
        <v>0</v>
      </c>
      <c r="AF996" s="15">
        <f t="shared" si="1257"/>
        <v>0</v>
      </c>
      <c r="AG996" s="15">
        <f t="shared" si="1258"/>
        <v>0</v>
      </c>
      <c r="AH996" s="15">
        <f t="shared" si="1259"/>
        <v>0</v>
      </c>
      <c r="AI996" s="15">
        <f t="shared" si="1260"/>
        <v>1</v>
      </c>
      <c r="AJ996" s="15">
        <f t="shared" si="1261"/>
        <v>0</v>
      </c>
      <c r="AK996" s="15">
        <f t="shared" si="1262"/>
        <v>0</v>
      </c>
      <c r="AL996">
        <f>IF(AL995&gt;0,AL995+1,IF(AND(B996="January",C996&gt;=Personal!$G$28,F996&lt;=100,AL995=0),1,0))</f>
        <v>669</v>
      </c>
      <c r="AM996">
        <f t="shared" si="1263"/>
        <v>1</v>
      </c>
    </row>
    <row r="997" spans="1:39" x14ac:dyDescent="0.2">
      <c r="A997">
        <f t="shared" si="1264"/>
        <v>993</v>
      </c>
      <c r="B997" t="str">
        <f t="shared" si="1275"/>
        <v>October</v>
      </c>
      <c r="C997">
        <f t="shared" si="1247"/>
        <v>2105</v>
      </c>
      <c r="D997">
        <f t="shared" si="1277"/>
        <v>210510</v>
      </c>
      <c r="E997">
        <f t="shared" ref="E997:F997" si="1298">E985+1</f>
        <v>124</v>
      </c>
      <c r="F997">
        <f t="shared" si="1298"/>
        <v>122</v>
      </c>
      <c r="G997" s="11">
        <f>G996*IF($B997="January",(1+IF(C997&gt;Personal!$L$18+1,Calculations!$B$14,Calculations!$B$13)),1)</f>
        <v>10765.563227137776</v>
      </c>
      <c r="H997" s="11">
        <f>IF(AND(Career!$F$15="Yes",$E997=62,$E996=61),G997,H996*IF($B997="January",(1+IF(C997&gt;Personal!$L$18+1,Calculations!$C$14,Calculations!$C$13)),1))</f>
        <v>5862.0797318648647</v>
      </c>
      <c r="I997" s="11">
        <f>H997*(1-'Retiree Assumptions'!$F$8)</f>
        <v>5158.6301640410811</v>
      </c>
      <c r="J997" s="11"/>
      <c r="K997">
        <f>IF(OR(AND(L998=0,L997&gt;0,S997=0,S996&gt;0),AND(L997=0,L996&gt;0,S997&gt;0,S996&gt;0),AND(L986=0,L985&gt;0,S985=0),AND(B997="February",C997&gt;=Personal!$G$28,C997&lt;=Personal!$G$28+5,L996&gt;0),AND(B997="February",MOD(C997-Personal!$G$28,5)=0,L996&gt;0)),K996+1,K996)</f>
        <v>10</v>
      </c>
      <c r="L997">
        <f>IF(AND(C997&gt;=Personal!$G$28,MAX(L$5:L996)&lt;$AO$8,OR(S996&gt;0,S997&gt;0)),L996+1,0)</f>
        <v>0</v>
      </c>
      <c r="M997" t="str">
        <f>IF(AND(C997&gt;=Personal!$G$28,MAX(L$5:L996)&lt;$AO$8,OR(S996&gt;0,S997&gt;0)),L996+1,"")</f>
        <v/>
      </c>
      <c r="N997">
        <f t="shared" si="1249"/>
        <v>2105</v>
      </c>
      <c r="O997">
        <f t="shared" si="1250"/>
        <v>122</v>
      </c>
      <c r="P997" s="11">
        <f t="shared" si="1251"/>
        <v>61903.56196849297</v>
      </c>
      <c r="Q997" s="11">
        <f>$AD997*I997/(Calculations!$C$18^(A997-1+Calculations!$B$1/30))</f>
        <v>0</v>
      </c>
      <c r="R997" s="11">
        <f>IF(Q997=0,0,SUM(Q997:Q$1071)*I997/Q997)</f>
        <v>0</v>
      </c>
      <c r="S997" s="11">
        <f>IF(S996&gt;0,MAX((S996+I997/2)*(Calculations!$C$18-1)+S996-I997,0),IF(AND(Personal!$G$28=Valuation!C997,Personal!$G$28&gt;Valuation!C996),Personal!$G$26,0))</f>
        <v>0</v>
      </c>
      <c r="T997">
        <f t="shared" si="1252"/>
        <v>2</v>
      </c>
      <c r="U997" s="11"/>
      <c r="V997" s="121">
        <f>VLOOKUP(E997,Rates2,5)*VLOOKUP(E997,Mort_Imp_Retirees,C997-'Mort Imp Cume'!$C$4+2)</f>
        <v>1</v>
      </c>
      <c r="W997" s="15">
        <f t="shared" si="1253"/>
        <v>0</v>
      </c>
      <c r="X997" s="121">
        <f>VLOOKUP(F997,Rates2,6)*VLOOKUP(F997,Mort_Imp_Survivors,C997-'Mort Imp Cume'!$C$4+2)</f>
        <v>1</v>
      </c>
      <c r="Y997" s="15">
        <f t="shared" si="1254"/>
        <v>0</v>
      </c>
      <c r="Z997" s="121">
        <f>VLOOKUP(F997,Rates2,7)*VLOOKUP(F997,Mort_Imp_Survivors,C997-'Mort Imp Cume'!$C$4+2)</f>
        <v>1</v>
      </c>
      <c r="AA997" s="15">
        <f t="shared" si="1255"/>
        <v>0</v>
      </c>
      <c r="AB997" s="68">
        <f>PRODUCT(W$4:W996)</f>
        <v>0</v>
      </c>
      <c r="AC997" s="15">
        <f>PRODUCT(Y$4:Y996)</f>
        <v>0</v>
      </c>
      <c r="AD997" s="15">
        <f>PRODUCT(AA$4:AA996)</f>
        <v>0</v>
      </c>
      <c r="AE997" s="15">
        <f t="shared" si="1256"/>
        <v>0</v>
      </c>
      <c r="AF997" s="15">
        <f t="shared" si="1257"/>
        <v>0</v>
      </c>
      <c r="AG997" s="15">
        <f t="shared" si="1258"/>
        <v>0</v>
      </c>
      <c r="AH997" s="15">
        <f t="shared" si="1259"/>
        <v>0</v>
      </c>
      <c r="AI997" s="15">
        <f t="shared" si="1260"/>
        <v>1</v>
      </c>
      <c r="AJ997" s="15">
        <f t="shared" si="1261"/>
        <v>0</v>
      </c>
      <c r="AK997" s="15">
        <f t="shared" si="1262"/>
        <v>0</v>
      </c>
      <c r="AL997">
        <f>IF(AL996&gt;0,AL996+1,IF(AND(B997="January",C997&gt;=Personal!$G$28,F997&lt;=100,AL996=0),1,0))</f>
        <v>670</v>
      </c>
      <c r="AM997">
        <f t="shared" si="1263"/>
        <v>1</v>
      </c>
    </row>
    <row r="998" spans="1:39" x14ac:dyDescent="0.2">
      <c r="A998">
        <f t="shared" si="1264"/>
        <v>994</v>
      </c>
      <c r="B998" t="str">
        <f t="shared" si="1275"/>
        <v>November</v>
      </c>
      <c r="C998">
        <f t="shared" si="1247"/>
        <v>2105</v>
      </c>
      <c r="D998">
        <f t="shared" si="1277"/>
        <v>210511</v>
      </c>
      <c r="E998">
        <f t="shared" ref="E998:F998" si="1299">E986+1</f>
        <v>124</v>
      </c>
      <c r="F998">
        <f t="shared" si="1299"/>
        <v>122</v>
      </c>
      <c r="G998" s="11">
        <f>G997*IF($B998="January",(1+IF(C998&gt;Personal!$L$18+1,Calculations!$B$14,Calculations!$B$13)),1)</f>
        <v>10765.563227137776</v>
      </c>
      <c r="H998" s="11">
        <f>IF(AND(Career!$F$15="Yes",$E998=62,$E997=61),G998,H997*IF($B998="January",(1+IF(C998&gt;Personal!$L$18+1,Calculations!$C$14,Calculations!$C$13)),1))</f>
        <v>5862.0797318648647</v>
      </c>
      <c r="I998" s="11">
        <f>H998*(1-'Retiree Assumptions'!$F$8)</f>
        <v>5158.6301640410811</v>
      </c>
      <c r="J998" s="11"/>
      <c r="K998">
        <f>IF(OR(AND(L999=0,L998&gt;0,S998=0,S997&gt;0),AND(L998=0,L997&gt;0,S998&gt;0,S997&gt;0),AND(L987=0,L986&gt;0,S986=0),AND(B998="February",C998&gt;=Personal!$G$28,C998&lt;=Personal!$G$28+5,L997&gt;0),AND(B998="February",MOD(C998-Personal!$G$28,5)=0,L997&gt;0)),K997+1,K997)</f>
        <v>10</v>
      </c>
      <c r="L998">
        <f>IF(AND(C998&gt;=Personal!$G$28,MAX(L$5:L997)&lt;$AO$8,OR(S997&gt;0,S998&gt;0)),L997+1,0)</f>
        <v>0</v>
      </c>
      <c r="M998" t="str">
        <f>IF(AND(C998&gt;=Personal!$G$28,MAX(L$5:L997)&lt;$AO$8,OR(S997&gt;0,S998&gt;0)),L997+1,"")</f>
        <v/>
      </c>
      <c r="N998">
        <f t="shared" si="1249"/>
        <v>2105</v>
      </c>
      <c r="O998">
        <f t="shared" si="1250"/>
        <v>122</v>
      </c>
      <c r="P998" s="11">
        <f t="shared" si="1251"/>
        <v>61903.56196849297</v>
      </c>
      <c r="Q998" s="11">
        <f>$AD998*I998/(Calculations!$C$18^(A998-1+Calculations!$B$1/30))</f>
        <v>0</v>
      </c>
      <c r="R998" s="11">
        <f>IF(Q998=0,0,SUM(Q998:Q$1071)*I998/Q998)</f>
        <v>0</v>
      </c>
      <c r="S998" s="11">
        <f>IF(S997&gt;0,MAX((S997+I998/2)*(Calculations!$C$18-1)+S997-I998,0),IF(AND(Personal!$G$28=Valuation!C998,Personal!$G$28&gt;Valuation!C997),Personal!$G$26,0))</f>
        <v>0</v>
      </c>
      <c r="T998">
        <f t="shared" si="1252"/>
        <v>2</v>
      </c>
      <c r="U998" s="11"/>
      <c r="V998" s="121">
        <f>VLOOKUP(E998,Rates2,5)*VLOOKUP(E998,Mort_Imp_Retirees,C998-'Mort Imp Cume'!$C$4+2)</f>
        <v>1</v>
      </c>
      <c r="W998" s="15">
        <f t="shared" si="1253"/>
        <v>0</v>
      </c>
      <c r="X998" s="121">
        <f>VLOOKUP(F998,Rates2,6)*VLOOKUP(F998,Mort_Imp_Survivors,C998-'Mort Imp Cume'!$C$4+2)</f>
        <v>1</v>
      </c>
      <c r="Y998" s="15">
        <f t="shared" si="1254"/>
        <v>0</v>
      </c>
      <c r="Z998" s="121">
        <f>VLOOKUP(F998,Rates2,7)*VLOOKUP(F998,Mort_Imp_Survivors,C998-'Mort Imp Cume'!$C$4+2)</f>
        <v>1</v>
      </c>
      <c r="AA998" s="15">
        <f t="shared" si="1255"/>
        <v>0</v>
      </c>
      <c r="AB998" s="68">
        <f>PRODUCT(W$4:W997)</f>
        <v>0</v>
      </c>
      <c r="AC998" s="15">
        <f>PRODUCT(Y$4:Y997)</f>
        <v>0</v>
      </c>
      <c r="AD998" s="15">
        <f>PRODUCT(AA$4:AA997)</f>
        <v>0</v>
      </c>
      <c r="AE998" s="15">
        <f t="shared" si="1256"/>
        <v>0</v>
      </c>
      <c r="AF998" s="15">
        <f t="shared" si="1257"/>
        <v>0</v>
      </c>
      <c r="AG998" s="15">
        <f t="shared" si="1258"/>
        <v>0</v>
      </c>
      <c r="AH998" s="15">
        <f t="shared" si="1259"/>
        <v>0</v>
      </c>
      <c r="AI998" s="15">
        <f t="shared" si="1260"/>
        <v>1</v>
      </c>
      <c r="AJ998" s="15">
        <f t="shared" si="1261"/>
        <v>0</v>
      </c>
      <c r="AK998" s="15">
        <f t="shared" si="1262"/>
        <v>0</v>
      </c>
      <c r="AL998">
        <f>IF(AL997&gt;0,AL997+1,IF(AND(B998="January",C998&gt;=Personal!$G$28,F998&lt;=100,AL997=0),1,0))</f>
        <v>671</v>
      </c>
      <c r="AM998">
        <f t="shared" si="1263"/>
        <v>1</v>
      </c>
    </row>
    <row r="999" spans="1:39" x14ac:dyDescent="0.2">
      <c r="A999">
        <f t="shared" si="1264"/>
        <v>995</v>
      </c>
      <c r="B999" t="str">
        <f t="shared" si="1275"/>
        <v>December</v>
      </c>
      <c r="C999">
        <f t="shared" si="1247"/>
        <v>2105</v>
      </c>
      <c r="D999">
        <f t="shared" si="1277"/>
        <v>210512</v>
      </c>
      <c r="E999">
        <f t="shared" ref="E999:F999" si="1300">E987+1</f>
        <v>124</v>
      </c>
      <c r="F999">
        <f t="shared" si="1300"/>
        <v>122</v>
      </c>
      <c r="G999" s="11">
        <f>G998*IF($B999="January",(1+IF(C999&gt;Personal!$L$18+1,Calculations!$B$14,Calculations!$B$13)),1)</f>
        <v>10765.563227137776</v>
      </c>
      <c r="H999" s="11">
        <f>IF(AND(Career!$F$15="Yes",$E999=62,$E998=61),G999,H998*IF($B999="January",(1+IF(C999&gt;Personal!$L$18+1,Calculations!$C$14,Calculations!$C$13)),1))</f>
        <v>5862.0797318648647</v>
      </c>
      <c r="I999" s="11">
        <f>H999*(1-'Retiree Assumptions'!$F$8)</f>
        <v>5158.6301640410811</v>
      </c>
      <c r="J999" s="11"/>
      <c r="K999">
        <f>IF(OR(AND(L1000=0,L999&gt;0,S999=0,S998&gt;0),AND(L999=0,L998&gt;0,S999&gt;0,S998&gt;0),AND(L988=0,L987&gt;0,S987=0),AND(B999="February",C999&gt;=Personal!$G$28,C999&lt;=Personal!$G$28+5,L998&gt;0),AND(B999="February",MOD(C999-Personal!$G$28,5)=0,L998&gt;0)),K998+1,K998)</f>
        <v>10</v>
      </c>
      <c r="L999">
        <f>IF(AND(C999&gt;=Personal!$G$28,MAX(L$5:L998)&lt;$AO$8,OR(S998&gt;0,S999&gt;0)),L998+1,0)</f>
        <v>0</v>
      </c>
      <c r="M999" t="str">
        <f>IF(AND(C999&gt;=Personal!$G$28,MAX(L$5:L998)&lt;$AO$8,OR(S998&gt;0,S999&gt;0)),L998+1,"")</f>
        <v/>
      </c>
      <c r="N999">
        <f t="shared" si="1249"/>
        <v>2105</v>
      </c>
      <c r="O999">
        <f t="shared" si="1250"/>
        <v>122</v>
      </c>
      <c r="P999" s="11">
        <f t="shared" si="1251"/>
        <v>61903.56196849297</v>
      </c>
      <c r="Q999" s="11">
        <f>$AD999*I999/(Calculations!$C$18^(A999-1+Calculations!$B$1/30))</f>
        <v>0</v>
      </c>
      <c r="R999" s="11">
        <f>IF(Q999=0,0,SUM(Q999:Q$1071)*I999/Q999)</f>
        <v>0</v>
      </c>
      <c r="S999" s="11">
        <f>IF(S998&gt;0,MAX((S998+I999/2)*(Calculations!$C$18-1)+S998-I999,0),IF(AND(Personal!$G$28=Valuation!C999,Personal!$G$28&gt;Valuation!C998),Personal!$G$26,0))</f>
        <v>0</v>
      </c>
      <c r="T999">
        <f t="shared" si="1252"/>
        <v>2</v>
      </c>
      <c r="U999" s="11"/>
      <c r="V999" s="121">
        <f>VLOOKUP(E999,Rates2,5)*VLOOKUP(E999,Mort_Imp_Retirees,C999-'Mort Imp Cume'!$C$4+2)</f>
        <v>1</v>
      </c>
      <c r="W999" s="15">
        <f t="shared" si="1253"/>
        <v>0</v>
      </c>
      <c r="X999" s="121">
        <f>VLOOKUP(F999,Rates2,6)*VLOOKUP(F999,Mort_Imp_Survivors,C999-'Mort Imp Cume'!$C$4+2)</f>
        <v>1</v>
      </c>
      <c r="Y999" s="15">
        <f t="shared" si="1254"/>
        <v>0</v>
      </c>
      <c r="Z999" s="121">
        <f>VLOOKUP(F999,Rates2,7)*VLOOKUP(F999,Mort_Imp_Survivors,C999-'Mort Imp Cume'!$C$4+2)</f>
        <v>1</v>
      </c>
      <c r="AA999" s="15">
        <f t="shared" si="1255"/>
        <v>0</v>
      </c>
      <c r="AB999" s="68">
        <f>PRODUCT(W$4:W998)</f>
        <v>0</v>
      </c>
      <c r="AC999" s="15">
        <f>PRODUCT(Y$4:Y998)</f>
        <v>0</v>
      </c>
      <c r="AD999" s="15">
        <f>PRODUCT(AA$4:AA998)</f>
        <v>0</v>
      </c>
      <c r="AE999" s="15">
        <f t="shared" si="1256"/>
        <v>0</v>
      </c>
      <c r="AF999" s="15">
        <f t="shared" si="1257"/>
        <v>0</v>
      </c>
      <c r="AG999" s="15">
        <f t="shared" si="1258"/>
        <v>0</v>
      </c>
      <c r="AH999" s="15">
        <f t="shared" si="1259"/>
        <v>0</v>
      </c>
      <c r="AI999" s="15">
        <f t="shared" si="1260"/>
        <v>1</v>
      </c>
      <c r="AJ999" s="15">
        <f t="shared" si="1261"/>
        <v>0</v>
      </c>
      <c r="AK999" s="15">
        <f t="shared" si="1262"/>
        <v>0</v>
      </c>
      <c r="AL999">
        <f>IF(AL998&gt;0,AL998+1,IF(AND(B999="January",C999&gt;=Personal!$G$28,F999&lt;=100,AL998=0),1,0))</f>
        <v>672</v>
      </c>
      <c r="AM999">
        <f t="shared" si="1263"/>
        <v>1</v>
      </c>
    </row>
    <row r="1000" spans="1:39" x14ac:dyDescent="0.2">
      <c r="A1000">
        <f t="shared" si="1264"/>
        <v>996</v>
      </c>
      <c r="B1000" t="str">
        <f t="shared" si="1275"/>
        <v>January</v>
      </c>
      <c r="C1000">
        <f t="shared" si="1247"/>
        <v>2106</v>
      </c>
      <c r="D1000">
        <f t="shared" si="1277"/>
        <v>210601</v>
      </c>
      <c r="E1000">
        <f t="shared" ref="E1000:F1000" si="1301">E988+1</f>
        <v>125</v>
      </c>
      <c r="F1000">
        <f t="shared" si="1301"/>
        <v>123</v>
      </c>
      <c r="G1000" s="11">
        <f>G999*IF($B1000="January",(1+IF(C1000&gt;Personal!$L$18+1,Calculations!$B$14,Calculations!$B$13)),1)</f>
        <v>11034.70230781622</v>
      </c>
      <c r="H1000" s="11">
        <f>IF(AND(Career!$F$15="Yes",$E1000=62,$E999=61),G1000,H999*IF($B1000="January",(1+IF(C1000&gt;Personal!$L$18+1,Calculations!$C$14,Calculations!$C$13)),1))</f>
        <v>5950.0109278428372</v>
      </c>
      <c r="I1000" s="11">
        <f>H1000*(1-'Retiree Assumptions'!$F$8)</f>
        <v>5236.0096165016967</v>
      </c>
      <c r="J1000" s="11"/>
      <c r="K1000">
        <f>IF(OR(AND(L1001=0,L1000&gt;0,S1000=0,S999&gt;0),AND(L1000=0,L999&gt;0,S1000&gt;0,S999&gt;0),AND(L989=0,L988&gt;0,S988=0),AND(B1000="February",C1000&gt;=Personal!$G$28,C1000&lt;=Personal!$G$28+5,L999&gt;0),AND(B1000="February",MOD(C1000-Personal!$G$28,5)=0,L999&gt;0)),K999+1,K999)</f>
        <v>10</v>
      </c>
      <c r="L1000">
        <f>IF(AND(C1000&gt;=Personal!$G$28,MAX(L$5:L999)&lt;$AO$8,OR(S999&gt;0,S1000&gt;0)),L999+1,0)</f>
        <v>0</v>
      </c>
      <c r="M1000" t="str">
        <f>IF(AND(C1000&gt;=Personal!$G$28,MAX(L$5:L999)&lt;$AO$8,OR(S999&gt;0,S1000&gt;0)),L999+1,"")</f>
        <v/>
      </c>
      <c r="N1000">
        <f t="shared" si="1249"/>
        <v>2106</v>
      </c>
      <c r="O1000">
        <f t="shared" si="1250"/>
        <v>123</v>
      </c>
      <c r="P1000" s="11">
        <f t="shared" si="1251"/>
        <v>62832.11539802036</v>
      </c>
      <c r="Q1000" s="11">
        <f>$AD1000*I1000/(Calculations!$C$18^(A1000-1+Calculations!$B$1/30))</f>
        <v>0</v>
      </c>
      <c r="R1000" s="11">
        <f>IF(Q1000=0,0,SUM(Q1000:Q$1071)*I1000/Q1000)</f>
        <v>0</v>
      </c>
      <c r="S1000" s="11">
        <f>IF(S999&gt;0,MAX((S999+I1000/2)*(Calculations!$C$18-1)+S999-I1000,0),IF(AND(Personal!$G$28=Valuation!C1000,Personal!$G$28&gt;Valuation!C999),Personal!$G$26,0))</f>
        <v>0</v>
      </c>
      <c r="T1000">
        <f t="shared" si="1252"/>
        <v>2</v>
      </c>
      <c r="U1000" s="11"/>
      <c r="V1000" s="121">
        <f>VLOOKUP(E1000,Rates2,5)*VLOOKUP(E1000,Mort_Imp_Retirees,C1000-'Mort Imp Cume'!$C$4+2)</f>
        <v>1</v>
      </c>
      <c r="W1000" s="15">
        <f t="shared" si="1253"/>
        <v>0</v>
      </c>
      <c r="X1000" s="121">
        <f>VLOOKUP(F1000,Rates2,6)*VLOOKUP(F1000,Mort_Imp_Survivors,C1000-'Mort Imp Cume'!$C$4+2)</f>
        <v>1</v>
      </c>
      <c r="Y1000" s="15">
        <f t="shared" si="1254"/>
        <v>0</v>
      </c>
      <c r="Z1000" s="121">
        <f>VLOOKUP(F1000,Rates2,7)*VLOOKUP(F1000,Mort_Imp_Survivors,C1000-'Mort Imp Cume'!$C$4+2)</f>
        <v>1</v>
      </c>
      <c r="AA1000" s="15">
        <f t="shared" si="1255"/>
        <v>0</v>
      </c>
      <c r="AB1000" s="68">
        <f>PRODUCT(W$4:W999)</f>
        <v>0</v>
      </c>
      <c r="AC1000" s="15">
        <f>PRODUCT(Y$4:Y999)</f>
        <v>0</v>
      </c>
      <c r="AD1000" s="15">
        <f>PRODUCT(AA$4:AA999)</f>
        <v>0</v>
      </c>
      <c r="AE1000" s="15">
        <f t="shared" si="1256"/>
        <v>0</v>
      </c>
      <c r="AF1000" s="15">
        <f t="shared" si="1257"/>
        <v>0</v>
      </c>
      <c r="AG1000" s="15">
        <f t="shared" si="1258"/>
        <v>0</v>
      </c>
      <c r="AH1000" s="15">
        <f t="shared" si="1259"/>
        <v>0</v>
      </c>
      <c r="AI1000" s="15">
        <f t="shared" si="1260"/>
        <v>1</v>
      </c>
      <c r="AJ1000" s="15">
        <f t="shared" si="1261"/>
        <v>0</v>
      </c>
      <c r="AK1000" s="15">
        <f t="shared" si="1262"/>
        <v>0</v>
      </c>
      <c r="AL1000">
        <f>IF(AL999&gt;0,AL999+1,IF(AND(B1000="January",C1000&gt;=Personal!$G$28,F1000&lt;=100,AL999=0),1,0))</f>
        <v>673</v>
      </c>
      <c r="AM1000">
        <f t="shared" si="1263"/>
        <v>1</v>
      </c>
    </row>
    <row r="1001" spans="1:39" x14ac:dyDescent="0.2">
      <c r="A1001">
        <f t="shared" si="1264"/>
        <v>997</v>
      </c>
      <c r="B1001" t="str">
        <f t="shared" si="1275"/>
        <v>February</v>
      </c>
      <c r="C1001">
        <f t="shared" si="1247"/>
        <v>2106</v>
      </c>
      <c r="D1001">
        <f t="shared" si="1277"/>
        <v>210602</v>
      </c>
      <c r="E1001">
        <f t="shared" ref="E1001:F1001" si="1302">E989+1</f>
        <v>125</v>
      </c>
      <c r="F1001">
        <f t="shared" si="1302"/>
        <v>123</v>
      </c>
      <c r="G1001" s="11">
        <f>G1000*IF($B1001="January",(1+IF(C1001&gt;Personal!$L$18+1,Calculations!$B$14,Calculations!$B$13)),1)</f>
        <v>11034.70230781622</v>
      </c>
      <c r="H1001" s="11">
        <f>IF(AND(Career!$F$15="Yes",$E1001=62,$E1000=61),G1001,H1000*IF($B1001="January",(1+IF(C1001&gt;Personal!$L$18+1,Calculations!$C$14,Calculations!$C$13)),1))</f>
        <v>5950.0109278428372</v>
      </c>
      <c r="I1001" s="11">
        <f>H1001*(1-'Retiree Assumptions'!$F$8)</f>
        <v>5236.0096165016967</v>
      </c>
      <c r="J1001" s="11"/>
      <c r="K1001">
        <f>IF(OR(AND(L1002=0,L1001&gt;0,S1001=0,S1000&gt;0),AND(L1001=0,L1000&gt;0,S1001&gt;0,S1000&gt;0),AND(L990=0,L989&gt;0,S989=0),AND(B1001="February",C1001&gt;=Personal!$G$28,C1001&lt;=Personal!$G$28+5,L1000&gt;0),AND(B1001="February",MOD(C1001-Personal!$G$28,5)=0,L1000&gt;0)),K1000+1,K1000)</f>
        <v>10</v>
      </c>
      <c r="L1001">
        <f>IF(AND(C1001&gt;=Personal!$G$28,MAX(L$5:L1000)&lt;$AO$8,OR(S1000&gt;0,S1001&gt;0)),L1000+1,0)</f>
        <v>0</v>
      </c>
      <c r="M1001" t="str">
        <f>IF(AND(C1001&gt;=Personal!$G$28,MAX(L$5:L1000)&lt;$AO$8,OR(S1000&gt;0,S1001&gt;0)),L1000+1,"")</f>
        <v/>
      </c>
      <c r="N1001">
        <f t="shared" si="1249"/>
        <v>2106</v>
      </c>
      <c r="O1001">
        <f t="shared" si="1250"/>
        <v>123</v>
      </c>
      <c r="P1001" s="11">
        <f t="shared" si="1251"/>
        <v>62832.11539802036</v>
      </c>
      <c r="Q1001" s="11">
        <f>$AD1001*I1001/(Calculations!$C$18^(A1001-1+Calculations!$B$1/30))</f>
        <v>0</v>
      </c>
      <c r="R1001" s="11">
        <f>IF(Q1001=0,0,SUM(Q1001:Q$1071)*I1001/Q1001)</f>
        <v>0</v>
      </c>
      <c r="S1001" s="11">
        <f>IF(S1000&gt;0,MAX((S1000+I1001/2)*(Calculations!$C$18-1)+S1000-I1001,0),IF(AND(Personal!$G$28=Valuation!C1001,Personal!$G$28&gt;Valuation!C1000),Personal!$G$26,0))</f>
        <v>0</v>
      </c>
      <c r="T1001">
        <f t="shared" si="1252"/>
        <v>2</v>
      </c>
      <c r="U1001" s="11"/>
      <c r="V1001" s="121">
        <f>VLOOKUP(E1001,Rates2,5)*VLOOKUP(E1001,Mort_Imp_Retirees,C1001-'Mort Imp Cume'!$C$4+2)</f>
        <v>1</v>
      </c>
      <c r="W1001" s="15">
        <f t="shared" si="1253"/>
        <v>0</v>
      </c>
      <c r="X1001" s="121">
        <f>VLOOKUP(F1001,Rates2,6)*VLOOKUP(F1001,Mort_Imp_Survivors,C1001-'Mort Imp Cume'!$C$4+2)</f>
        <v>1</v>
      </c>
      <c r="Y1001" s="15">
        <f t="shared" si="1254"/>
        <v>0</v>
      </c>
      <c r="Z1001" s="121">
        <f>VLOOKUP(F1001,Rates2,7)*VLOOKUP(F1001,Mort_Imp_Survivors,C1001-'Mort Imp Cume'!$C$4+2)</f>
        <v>1</v>
      </c>
      <c r="AA1001" s="15">
        <f t="shared" si="1255"/>
        <v>0</v>
      </c>
      <c r="AB1001" s="68">
        <f>PRODUCT(W$4:W1000)</f>
        <v>0</v>
      </c>
      <c r="AC1001" s="15">
        <f>PRODUCT(Y$4:Y1000)</f>
        <v>0</v>
      </c>
      <c r="AD1001" s="15">
        <f>PRODUCT(AA$4:AA1000)</f>
        <v>0</v>
      </c>
      <c r="AE1001" s="15">
        <f t="shared" si="1256"/>
        <v>0</v>
      </c>
      <c r="AF1001" s="15">
        <f t="shared" si="1257"/>
        <v>0</v>
      </c>
      <c r="AG1001" s="15">
        <f t="shared" si="1258"/>
        <v>0</v>
      </c>
      <c r="AH1001" s="15">
        <f t="shared" si="1259"/>
        <v>0</v>
      </c>
      <c r="AI1001" s="15">
        <f t="shared" si="1260"/>
        <v>1</v>
      </c>
      <c r="AJ1001" s="15">
        <f t="shared" si="1261"/>
        <v>0</v>
      </c>
      <c r="AK1001" s="15">
        <f t="shared" si="1262"/>
        <v>0</v>
      </c>
      <c r="AL1001">
        <f>IF(AL1000&gt;0,AL1000+1,IF(AND(B1001="January",C1001&gt;=Personal!$G$28,F1001&lt;=100,AL1000=0),1,0))</f>
        <v>674</v>
      </c>
      <c r="AM1001">
        <f t="shared" si="1263"/>
        <v>1</v>
      </c>
    </row>
    <row r="1002" spans="1:39" x14ac:dyDescent="0.2">
      <c r="A1002">
        <f t="shared" si="1264"/>
        <v>998</v>
      </c>
      <c r="B1002" t="str">
        <f t="shared" si="1275"/>
        <v>March</v>
      </c>
      <c r="C1002">
        <f t="shared" si="1247"/>
        <v>2106</v>
      </c>
      <c r="D1002">
        <f t="shared" si="1277"/>
        <v>210603</v>
      </c>
      <c r="E1002">
        <f t="shared" ref="E1002:F1002" si="1303">E990+1</f>
        <v>125</v>
      </c>
      <c r="F1002">
        <f t="shared" si="1303"/>
        <v>123</v>
      </c>
      <c r="G1002" s="11">
        <f>G1001*IF($B1002="January",(1+IF(C1002&gt;Personal!$L$18+1,Calculations!$B$14,Calculations!$B$13)),1)</f>
        <v>11034.70230781622</v>
      </c>
      <c r="H1002" s="11">
        <f>IF(AND(Career!$F$15="Yes",$E1002=62,$E1001=61),G1002,H1001*IF($B1002="January",(1+IF(C1002&gt;Personal!$L$18+1,Calculations!$C$14,Calculations!$C$13)),1))</f>
        <v>5950.0109278428372</v>
      </c>
      <c r="I1002" s="11">
        <f>H1002*(1-'Retiree Assumptions'!$F$8)</f>
        <v>5236.0096165016967</v>
      </c>
      <c r="J1002" s="11"/>
      <c r="K1002">
        <f>IF(OR(AND(L1003=0,L1002&gt;0,S1002=0,S1001&gt;0),AND(L1002=0,L1001&gt;0,S1002&gt;0,S1001&gt;0),AND(L991=0,L990&gt;0,S990=0),AND(B1002="February",C1002&gt;=Personal!$G$28,C1002&lt;=Personal!$G$28+5,L1001&gt;0),AND(B1002="February",MOD(C1002-Personal!$G$28,5)=0,L1001&gt;0)),K1001+1,K1001)</f>
        <v>10</v>
      </c>
      <c r="L1002">
        <f>IF(AND(C1002&gt;=Personal!$G$28,MAX(L$5:L1001)&lt;$AO$8,OR(S1001&gt;0,S1002&gt;0)),L1001+1,0)</f>
        <v>0</v>
      </c>
      <c r="M1002" t="str">
        <f>IF(AND(C1002&gt;=Personal!$G$28,MAX(L$5:L1001)&lt;$AO$8,OR(S1001&gt;0,S1002&gt;0)),L1001+1,"")</f>
        <v/>
      </c>
      <c r="N1002">
        <f t="shared" si="1249"/>
        <v>2106</v>
      </c>
      <c r="O1002">
        <f t="shared" si="1250"/>
        <v>123</v>
      </c>
      <c r="P1002" s="11">
        <f t="shared" si="1251"/>
        <v>62832.11539802036</v>
      </c>
      <c r="Q1002" s="11">
        <f>$AD1002*I1002/(Calculations!$C$18^(A1002-1+Calculations!$B$1/30))</f>
        <v>0</v>
      </c>
      <c r="R1002" s="11">
        <f>IF(Q1002=0,0,SUM(Q1002:Q$1071)*I1002/Q1002)</f>
        <v>0</v>
      </c>
      <c r="S1002" s="11">
        <f>IF(S1001&gt;0,MAX((S1001+I1002/2)*(Calculations!$C$18-1)+S1001-I1002,0),IF(AND(Personal!$G$28=Valuation!C1002,Personal!$G$28&gt;Valuation!C1001),Personal!$G$26,0))</f>
        <v>0</v>
      </c>
      <c r="T1002">
        <f t="shared" si="1252"/>
        <v>2</v>
      </c>
      <c r="U1002" s="11"/>
      <c r="V1002" s="121">
        <f>VLOOKUP(E1002,Rates2,5)*VLOOKUP(E1002,Mort_Imp_Retirees,C1002-'Mort Imp Cume'!$C$4+2)</f>
        <v>1</v>
      </c>
      <c r="W1002" s="15">
        <f t="shared" si="1253"/>
        <v>0</v>
      </c>
      <c r="X1002" s="121">
        <f>VLOOKUP(F1002,Rates2,6)*VLOOKUP(F1002,Mort_Imp_Survivors,C1002-'Mort Imp Cume'!$C$4+2)</f>
        <v>1</v>
      </c>
      <c r="Y1002" s="15">
        <f t="shared" si="1254"/>
        <v>0</v>
      </c>
      <c r="Z1002" s="121">
        <f>VLOOKUP(F1002,Rates2,7)*VLOOKUP(F1002,Mort_Imp_Survivors,C1002-'Mort Imp Cume'!$C$4+2)</f>
        <v>1</v>
      </c>
      <c r="AA1002" s="15">
        <f t="shared" si="1255"/>
        <v>0</v>
      </c>
      <c r="AB1002" s="68">
        <f>PRODUCT(W$4:W1001)</f>
        <v>0</v>
      </c>
      <c r="AC1002" s="15">
        <f>PRODUCT(Y$4:Y1001)</f>
        <v>0</v>
      </c>
      <c r="AD1002" s="15">
        <f>PRODUCT(AA$4:AA1001)</f>
        <v>0</v>
      </c>
      <c r="AE1002" s="15">
        <f t="shared" si="1256"/>
        <v>0</v>
      </c>
      <c r="AF1002" s="15">
        <f t="shared" si="1257"/>
        <v>0</v>
      </c>
      <c r="AG1002" s="15">
        <f t="shared" si="1258"/>
        <v>0</v>
      </c>
      <c r="AH1002" s="15">
        <f t="shared" si="1259"/>
        <v>0</v>
      </c>
      <c r="AI1002" s="15">
        <f t="shared" si="1260"/>
        <v>1</v>
      </c>
      <c r="AJ1002" s="15">
        <f t="shared" si="1261"/>
        <v>0</v>
      </c>
      <c r="AK1002" s="15">
        <f t="shared" si="1262"/>
        <v>0</v>
      </c>
      <c r="AL1002">
        <f>IF(AL1001&gt;0,AL1001+1,IF(AND(B1002="January",C1002&gt;=Personal!$G$28,F1002&lt;=100,AL1001=0),1,0))</f>
        <v>675</v>
      </c>
      <c r="AM1002">
        <f t="shared" si="1263"/>
        <v>1</v>
      </c>
    </row>
    <row r="1003" spans="1:39" x14ac:dyDescent="0.2">
      <c r="A1003">
        <f t="shared" si="1264"/>
        <v>999</v>
      </c>
      <c r="B1003" t="str">
        <f t="shared" si="1275"/>
        <v>April</v>
      </c>
      <c r="C1003">
        <f t="shared" si="1247"/>
        <v>2106</v>
      </c>
      <c r="D1003">
        <f t="shared" si="1277"/>
        <v>210604</v>
      </c>
      <c r="E1003">
        <f t="shared" ref="E1003:F1003" si="1304">E991+1</f>
        <v>125</v>
      </c>
      <c r="F1003">
        <f t="shared" si="1304"/>
        <v>123</v>
      </c>
      <c r="G1003" s="11">
        <f>G1002*IF($B1003="January",(1+IF(C1003&gt;Personal!$L$18+1,Calculations!$B$14,Calculations!$B$13)),1)</f>
        <v>11034.70230781622</v>
      </c>
      <c r="H1003" s="11">
        <f>IF(AND(Career!$F$15="Yes",$E1003=62,$E1002=61),G1003,H1002*IF($B1003="January",(1+IF(C1003&gt;Personal!$L$18+1,Calculations!$C$14,Calculations!$C$13)),1))</f>
        <v>5950.0109278428372</v>
      </c>
      <c r="I1003" s="11">
        <f>H1003*(1-'Retiree Assumptions'!$F$8)</f>
        <v>5236.0096165016967</v>
      </c>
      <c r="J1003" s="11"/>
      <c r="K1003">
        <f>IF(OR(AND(L1004=0,L1003&gt;0,S1003=0,S1002&gt;0),AND(L1003=0,L1002&gt;0,S1003&gt;0,S1002&gt;0),AND(L992=0,L991&gt;0,S991=0),AND(B1003="February",C1003&gt;=Personal!$G$28,C1003&lt;=Personal!$G$28+5,L1002&gt;0),AND(B1003="February",MOD(C1003-Personal!$G$28,5)=0,L1002&gt;0)),K1002+1,K1002)</f>
        <v>10</v>
      </c>
      <c r="L1003">
        <f>IF(AND(C1003&gt;=Personal!$G$28,MAX(L$5:L1002)&lt;$AO$8,OR(S1002&gt;0,S1003&gt;0)),L1002+1,0)</f>
        <v>0</v>
      </c>
      <c r="M1003" t="str">
        <f>IF(AND(C1003&gt;=Personal!$G$28,MAX(L$5:L1002)&lt;$AO$8,OR(S1002&gt;0,S1003&gt;0)),L1002+1,"")</f>
        <v/>
      </c>
      <c r="N1003">
        <f t="shared" si="1249"/>
        <v>2106</v>
      </c>
      <c r="O1003">
        <f t="shared" si="1250"/>
        <v>123</v>
      </c>
      <c r="P1003" s="11">
        <f t="shared" si="1251"/>
        <v>62832.11539802036</v>
      </c>
      <c r="Q1003" s="11">
        <f>$AD1003*I1003/(Calculations!$C$18^(A1003-1+Calculations!$B$1/30))</f>
        <v>0</v>
      </c>
      <c r="R1003" s="11">
        <f>IF(Q1003=0,0,SUM(Q1003:Q$1071)*I1003/Q1003)</f>
        <v>0</v>
      </c>
      <c r="S1003" s="11">
        <f>IF(S1002&gt;0,MAX((S1002+I1003/2)*(Calculations!$C$18-1)+S1002-I1003,0),IF(AND(Personal!$G$28=Valuation!C1003,Personal!$G$28&gt;Valuation!C1002),Personal!$G$26,0))</f>
        <v>0</v>
      </c>
      <c r="T1003">
        <f t="shared" si="1252"/>
        <v>2</v>
      </c>
      <c r="U1003" s="11"/>
      <c r="V1003" s="121">
        <f>VLOOKUP(E1003,Rates2,5)*VLOOKUP(E1003,Mort_Imp_Retirees,C1003-'Mort Imp Cume'!$C$4+2)</f>
        <v>1</v>
      </c>
      <c r="W1003" s="15">
        <f t="shared" si="1253"/>
        <v>0</v>
      </c>
      <c r="X1003" s="121">
        <f>VLOOKUP(F1003,Rates2,6)*VLOOKUP(F1003,Mort_Imp_Survivors,C1003-'Mort Imp Cume'!$C$4+2)</f>
        <v>1</v>
      </c>
      <c r="Y1003" s="15">
        <f t="shared" si="1254"/>
        <v>0</v>
      </c>
      <c r="Z1003" s="121">
        <f>VLOOKUP(F1003,Rates2,7)*VLOOKUP(F1003,Mort_Imp_Survivors,C1003-'Mort Imp Cume'!$C$4+2)</f>
        <v>1</v>
      </c>
      <c r="AA1003" s="15">
        <f t="shared" si="1255"/>
        <v>0</v>
      </c>
      <c r="AB1003" s="68">
        <f>PRODUCT(W$4:W1002)</f>
        <v>0</v>
      </c>
      <c r="AC1003" s="15">
        <f>PRODUCT(Y$4:Y1002)</f>
        <v>0</v>
      </c>
      <c r="AD1003" s="15">
        <f>PRODUCT(AA$4:AA1002)</f>
        <v>0</v>
      </c>
      <c r="AE1003" s="15">
        <f t="shared" si="1256"/>
        <v>0</v>
      </c>
      <c r="AF1003" s="15">
        <f t="shared" si="1257"/>
        <v>0</v>
      </c>
      <c r="AG1003" s="15">
        <f t="shared" si="1258"/>
        <v>0</v>
      </c>
      <c r="AH1003" s="15">
        <f t="shared" si="1259"/>
        <v>0</v>
      </c>
      <c r="AI1003" s="15">
        <f t="shared" si="1260"/>
        <v>1</v>
      </c>
      <c r="AJ1003" s="15">
        <f t="shared" si="1261"/>
        <v>0</v>
      </c>
      <c r="AK1003" s="15">
        <f t="shared" si="1262"/>
        <v>0</v>
      </c>
      <c r="AL1003">
        <f>IF(AL1002&gt;0,AL1002+1,IF(AND(B1003="January",C1003&gt;=Personal!$G$28,F1003&lt;=100,AL1002=0),1,0))</f>
        <v>676</v>
      </c>
      <c r="AM1003">
        <f t="shared" si="1263"/>
        <v>1</v>
      </c>
    </row>
    <row r="1004" spans="1:39" x14ac:dyDescent="0.2">
      <c r="A1004">
        <f t="shared" si="1264"/>
        <v>1000</v>
      </c>
      <c r="B1004" t="str">
        <f t="shared" si="1275"/>
        <v>May</v>
      </c>
      <c r="C1004">
        <f t="shared" si="1247"/>
        <v>2106</v>
      </c>
      <c r="D1004">
        <f t="shared" si="1277"/>
        <v>210605</v>
      </c>
      <c r="E1004">
        <f t="shared" ref="E1004:F1004" si="1305">E992+1</f>
        <v>125</v>
      </c>
      <c r="F1004">
        <f t="shared" si="1305"/>
        <v>123</v>
      </c>
      <c r="G1004" s="11">
        <f>G1003*IF($B1004="January",(1+IF(C1004&gt;Personal!$L$18+1,Calculations!$B$14,Calculations!$B$13)),1)</f>
        <v>11034.70230781622</v>
      </c>
      <c r="H1004" s="11">
        <f>IF(AND(Career!$F$15="Yes",$E1004=62,$E1003=61),G1004,H1003*IF($B1004="January",(1+IF(C1004&gt;Personal!$L$18+1,Calculations!$C$14,Calculations!$C$13)),1))</f>
        <v>5950.0109278428372</v>
      </c>
      <c r="I1004" s="11">
        <f>H1004*(1-'Retiree Assumptions'!$F$8)</f>
        <v>5236.0096165016967</v>
      </c>
      <c r="J1004" s="11"/>
      <c r="K1004">
        <f>IF(OR(AND(L1005=0,L1004&gt;0,S1004=0,S1003&gt;0),AND(L1004=0,L1003&gt;0,S1004&gt;0,S1003&gt;0),AND(L993=0,L992&gt;0,S992=0),AND(B1004="February",C1004&gt;=Personal!$G$28,C1004&lt;=Personal!$G$28+5,L1003&gt;0),AND(B1004="February",MOD(C1004-Personal!$G$28,5)=0,L1003&gt;0)),K1003+1,K1003)</f>
        <v>10</v>
      </c>
      <c r="L1004">
        <f>IF(AND(C1004&gt;=Personal!$G$28,MAX(L$5:L1003)&lt;$AO$8,OR(S1003&gt;0,S1004&gt;0)),L1003+1,0)</f>
        <v>0</v>
      </c>
      <c r="M1004" t="str">
        <f>IF(AND(C1004&gt;=Personal!$G$28,MAX(L$5:L1003)&lt;$AO$8,OR(S1003&gt;0,S1004&gt;0)),L1003+1,"")</f>
        <v/>
      </c>
      <c r="N1004">
        <f t="shared" si="1249"/>
        <v>2106</v>
      </c>
      <c r="O1004">
        <f t="shared" si="1250"/>
        <v>123</v>
      </c>
      <c r="P1004" s="11">
        <f t="shared" si="1251"/>
        <v>62832.11539802036</v>
      </c>
      <c r="Q1004" s="11">
        <f>$AD1004*I1004/(Calculations!$C$18^(A1004-1+Calculations!$B$1/30))</f>
        <v>0</v>
      </c>
      <c r="R1004" s="11">
        <f>IF(Q1004=0,0,SUM(Q1004:Q$1071)*I1004/Q1004)</f>
        <v>0</v>
      </c>
      <c r="S1004" s="11">
        <f>IF(S1003&gt;0,MAX((S1003+I1004/2)*(Calculations!$C$18-1)+S1003-I1004,0),IF(AND(Personal!$G$28=Valuation!C1004,Personal!$G$28&gt;Valuation!C1003),Personal!$G$26,0))</f>
        <v>0</v>
      </c>
      <c r="T1004">
        <f t="shared" si="1252"/>
        <v>2</v>
      </c>
      <c r="U1004" s="11"/>
      <c r="V1004" s="121">
        <f>VLOOKUP(E1004,Rates2,5)*VLOOKUP(E1004,Mort_Imp_Retirees,C1004-'Mort Imp Cume'!$C$4+2)</f>
        <v>1</v>
      </c>
      <c r="W1004" s="15">
        <f t="shared" si="1253"/>
        <v>0</v>
      </c>
      <c r="X1004" s="121">
        <f>VLOOKUP(F1004,Rates2,6)*VLOOKUP(F1004,Mort_Imp_Survivors,C1004-'Mort Imp Cume'!$C$4+2)</f>
        <v>1</v>
      </c>
      <c r="Y1004" s="15">
        <f t="shared" si="1254"/>
        <v>0</v>
      </c>
      <c r="Z1004" s="121">
        <f>VLOOKUP(F1004,Rates2,7)*VLOOKUP(F1004,Mort_Imp_Survivors,C1004-'Mort Imp Cume'!$C$4+2)</f>
        <v>1</v>
      </c>
      <c r="AA1004" s="15">
        <f t="shared" si="1255"/>
        <v>0</v>
      </c>
      <c r="AB1004" s="68">
        <f>PRODUCT(W$4:W1003)</f>
        <v>0</v>
      </c>
      <c r="AC1004" s="15">
        <f>PRODUCT(Y$4:Y1003)</f>
        <v>0</v>
      </c>
      <c r="AD1004" s="15">
        <f>PRODUCT(AA$4:AA1003)</f>
        <v>0</v>
      </c>
      <c r="AE1004" s="15">
        <f t="shared" si="1256"/>
        <v>0</v>
      </c>
      <c r="AF1004" s="15">
        <f t="shared" si="1257"/>
        <v>0</v>
      </c>
      <c r="AG1004" s="15">
        <f t="shared" si="1258"/>
        <v>0</v>
      </c>
      <c r="AH1004" s="15">
        <f t="shared" si="1259"/>
        <v>0</v>
      </c>
      <c r="AI1004" s="15">
        <f t="shared" si="1260"/>
        <v>1</v>
      </c>
      <c r="AJ1004" s="15">
        <f t="shared" si="1261"/>
        <v>0</v>
      </c>
      <c r="AK1004" s="15">
        <f t="shared" si="1262"/>
        <v>0</v>
      </c>
      <c r="AL1004">
        <f>IF(AL1003&gt;0,AL1003+1,IF(AND(B1004="January",C1004&gt;=Personal!$G$28,F1004&lt;=100,AL1003=0),1,0))</f>
        <v>677</v>
      </c>
      <c r="AM1004">
        <f t="shared" si="1263"/>
        <v>1</v>
      </c>
    </row>
    <row r="1005" spans="1:39" x14ac:dyDescent="0.2">
      <c r="A1005">
        <f t="shared" si="1264"/>
        <v>1001</v>
      </c>
      <c r="B1005" t="str">
        <f t="shared" si="1275"/>
        <v>June</v>
      </c>
      <c r="C1005">
        <f t="shared" si="1247"/>
        <v>2106</v>
      </c>
      <c r="D1005">
        <f t="shared" si="1277"/>
        <v>210606</v>
      </c>
      <c r="E1005">
        <f t="shared" ref="E1005:F1005" si="1306">E993+1</f>
        <v>125</v>
      </c>
      <c r="F1005">
        <f t="shared" si="1306"/>
        <v>123</v>
      </c>
      <c r="G1005" s="11">
        <f>G1004*IF($B1005="January",(1+IF(C1005&gt;Personal!$L$18+1,Calculations!$B$14,Calculations!$B$13)),1)</f>
        <v>11034.70230781622</v>
      </c>
      <c r="H1005" s="11">
        <f>IF(AND(Career!$F$15="Yes",$E1005=62,$E1004=61),G1005,H1004*IF($B1005="January",(1+IF(C1005&gt;Personal!$L$18+1,Calculations!$C$14,Calculations!$C$13)),1))</f>
        <v>5950.0109278428372</v>
      </c>
      <c r="I1005" s="11">
        <f>H1005*(1-'Retiree Assumptions'!$F$8)</f>
        <v>5236.0096165016967</v>
      </c>
      <c r="J1005" s="11"/>
      <c r="K1005">
        <f>IF(OR(AND(L1006=0,L1005&gt;0,S1005=0,S1004&gt;0),AND(L1005=0,L1004&gt;0,S1005&gt;0,S1004&gt;0),AND(L994=0,L993&gt;0,S993=0),AND(B1005="February",C1005&gt;=Personal!$G$28,C1005&lt;=Personal!$G$28+5,L1004&gt;0),AND(B1005="February",MOD(C1005-Personal!$G$28,5)=0,L1004&gt;0)),K1004+1,K1004)</f>
        <v>10</v>
      </c>
      <c r="L1005">
        <f>IF(AND(C1005&gt;=Personal!$G$28,MAX(L$5:L1004)&lt;$AO$8,OR(S1004&gt;0,S1005&gt;0)),L1004+1,0)</f>
        <v>0</v>
      </c>
      <c r="M1005" t="str">
        <f>IF(AND(C1005&gt;=Personal!$G$28,MAX(L$5:L1004)&lt;$AO$8,OR(S1004&gt;0,S1005&gt;0)),L1004+1,"")</f>
        <v/>
      </c>
      <c r="N1005">
        <f t="shared" si="1249"/>
        <v>2106</v>
      </c>
      <c r="O1005">
        <f t="shared" si="1250"/>
        <v>123</v>
      </c>
      <c r="P1005" s="11">
        <f t="shared" si="1251"/>
        <v>62832.11539802036</v>
      </c>
      <c r="Q1005" s="11">
        <f>$AD1005*I1005/(Calculations!$C$18^(A1005-1+Calculations!$B$1/30))</f>
        <v>0</v>
      </c>
      <c r="R1005" s="11">
        <f>IF(Q1005=0,0,SUM(Q1005:Q$1071)*I1005/Q1005)</f>
        <v>0</v>
      </c>
      <c r="S1005" s="11">
        <f>IF(S1004&gt;0,MAX((S1004+I1005/2)*(Calculations!$C$18-1)+S1004-I1005,0),IF(AND(Personal!$G$28=Valuation!C1005,Personal!$G$28&gt;Valuation!C1004),Personal!$G$26,0))</f>
        <v>0</v>
      </c>
      <c r="T1005">
        <f t="shared" si="1252"/>
        <v>2</v>
      </c>
      <c r="U1005" s="11"/>
      <c r="V1005" s="121">
        <f>VLOOKUP(E1005,Rates2,5)*VLOOKUP(E1005,Mort_Imp_Retirees,C1005-'Mort Imp Cume'!$C$4+2)</f>
        <v>1</v>
      </c>
      <c r="W1005" s="15">
        <f t="shared" si="1253"/>
        <v>0</v>
      </c>
      <c r="X1005" s="121">
        <f>VLOOKUP(F1005,Rates2,6)*VLOOKUP(F1005,Mort_Imp_Survivors,C1005-'Mort Imp Cume'!$C$4+2)</f>
        <v>1</v>
      </c>
      <c r="Y1005" s="15">
        <f t="shared" si="1254"/>
        <v>0</v>
      </c>
      <c r="Z1005" s="121">
        <f>VLOOKUP(F1005,Rates2,7)*VLOOKUP(F1005,Mort_Imp_Survivors,C1005-'Mort Imp Cume'!$C$4+2)</f>
        <v>1</v>
      </c>
      <c r="AA1005" s="15">
        <f t="shared" si="1255"/>
        <v>0</v>
      </c>
      <c r="AB1005" s="68">
        <f>PRODUCT(W$4:W1004)</f>
        <v>0</v>
      </c>
      <c r="AC1005" s="15">
        <f>PRODUCT(Y$4:Y1004)</f>
        <v>0</v>
      </c>
      <c r="AD1005" s="15">
        <f>PRODUCT(AA$4:AA1004)</f>
        <v>0</v>
      </c>
      <c r="AE1005" s="15">
        <f t="shared" si="1256"/>
        <v>0</v>
      </c>
      <c r="AF1005" s="15">
        <f t="shared" si="1257"/>
        <v>0</v>
      </c>
      <c r="AG1005" s="15">
        <f t="shared" si="1258"/>
        <v>0</v>
      </c>
      <c r="AH1005" s="15">
        <f t="shared" si="1259"/>
        <v>0</v>
      </c>
      <c r="AI1005" s="15">
        <f t="shared" si="1260"/>
        <v>1</v>
      </c>
      <c r="AJ1005" s="15">
        <f t="shared" si="1261"/>
        <v>0</v>
      </c>
      <c r="AK1005" s="15">
        <f t="shared" si="1262"/>
        <v>0</v>
      </c>
      <c r="AL1005">
        <f>IF(AL1004&gt;0,AL1004+1,IF(AND(B1005="January",C1005&gt;=Personal!$G$28,F1005&lt;=100,AL1004=0),1,0))</f>
        <v>678</v>
      </c>
      <c r="AM1005">
        <f t="shared" si="1263"/>
        <v>1</v>
      </c>
    </row>
    <row r="1006" spans="1:39" x14ac:dyDescent="0.2">
      <c r="A1006">
        <f t="shared" si="1264"/>
        <v>1002</v>
      </c>
      <c r="B1006" t="str">
        <f t="shared" si="1275"/>
        <v>July</v>
      </c>
      <c r="C1006">
        <f t="shared" si="1247"/>
        <v>2106</v>
      </c>
      <c r="D1006">
        <f t="shared" si="1277"/>
        <v>210607</v>
      </c>
      <c r="E1006">
        <f t="shared" ref="E1006:F1006" si="1307">E994+1</f>
        <v>125</v>
      </c>
      <c r="F1006">
        <f t="shared" si="1307"/>
        <v>123</v>
      </c>
      <c r="G1006" s="11">
        <f>G1005*IF($B1006="January",(1+IF(C1006&gt;Personal!$L$18+1,Calculations!$B$14,Calculations!$B$13)),1)</f>
        <v>11034.70230781622</v>
      </c>
      <c r="H1006" s="11">
        <f>IF(AND(Career!$F$15="Yes",$E1006=62,$E1005=61),G1006,H1005*IF($B1006="January",(1+IF(C1006&gt;Personal!$L$18+1,Calculations!$C$14,Calculations!$C$13)),1))</f>
        <v>5950.0109278428372</v>
      </c>
      <c r="I1006" s="11">
        <f>H1006*(1-'Retiree Assumptions'!$F$8)</f>
        <v>5236.0096165016967</v>
      </c>
      <c r="J1006" s="11"/>
      <c r="K1006">
        <f>IF(OR(AND(L1007=0,L1006&gt;0,S1006=0,S1005&gt;0),AND(L1006=0,L1005&gt;0,S1006&gt;0,S1005&gt;0),AND(L995=0,L994&gt;0,S994=0),AND(B1006="February",C1006&gt;=Personal!$G$28,C1006&lt;=Personal!$G$28+5,L1005&gt;0),AND(B1006="February",MOD(C1006-Personal!$G$28,5)=0,L1005&gt;0)),K1005+1,K1005)</f>
        <v>10</v>
      </c>
      <c r="L1006">
        <f>IF(AND(C1006&gt;=Personal!$G$28,MAX(L$5:L1005)&lt;$AO$8,OR(S1005&gt;0,S1006&gt;0)),L1005+1,0)</f>
        <v>0</v>
      </c>
      <c r="M1006" t="str">
        <f>IF(AND(C1006&gt;=Personal!$G$28,MAX(L$5:L1005)&lt;$AO$8,OR(S1005&gt;0,S1006&gt;0)),L1005+1,"")</f>
        <v/>
      </c>
      <c r="N1006">
        <f t="shared" si="1249"/>
        <v>2106</v>
      </c>
      <c r="O1006">
        <f t="shared" si="1250"/>
        <v>123</v>
      </c>
      <c r="P1006" s="11">
        <f t="shared" si="1251"/>
        <v>62832.11539802036</v>
      </c>
      <c r="Q1006" s="11">
        <f>$AD1006*I1006/(Calculations!$C$18^(A1006-1+Calculations!$B$1/30))</f>
        <v>0</v>
      </c>
      <c r="R1006" s="11">
        <f>IF(Q1006=0,0,SUM(Q1006:Q$1071)*I1006/Q1006)</f>
        <v>0</v>
      </c>
      <c r="S1006" s="11">
        <f>IF(S1005&gt;0,MAX((S1005+I1006/2)*(Calculations!$C$18-1)+S1005-I1006,0),IF(AND(Personal!$G$28=Valuation!C1006,Personal!$G$28&gt;Valuation!C1005),Personal!$G$26,0))</f>
        <v>0</v>
      </c>
      <c r="T1006">
        <f t="shared" si="1252"/>
        <v>2</v>
      </c>
      <c r="U1006" s="11"/>
      <c r="V1006" s="121">
        <f>VLOOKUP(E1006,Rates2,5)*VLOOKUP(E1006,Mort_Imp_Retirees,C1006-'Mort Imp Cume'!$C$4+2)</f>
        <v>1</v>
      </c>
      <c r="W1006" s="15">
        <f t="shared" si="1253"/>
        <v>0</v>
      </c>
      <c r="X1006" s="121">
        <f>VLOOKUP(F1006,Rates2,6)*VLOOKUP(F1006,Mort_Imp_Survivors,C1006-'Mort Imp Cume'!$C$4+2)</f>
        <v>1</v>
      </c>
      <c r="Y1006" s="15">
        <f t="shared" si="1254"/>
        <v>0</v>
      </c>
      <c r="Z1006" s="121">
        <f>VLOOKUP(F1006,Rates2,7)*VLOOKUP(F1006,Mort_Imp_Survivors,C1006-'Mort Imp Cume'!$C$4+2)</f>
        <v>1</v>
      </c>
      <c r="AA1006" s="15">
        <f t="shared" si="1255"/>
        <v>0</v>
      </c>
      <c r="AB1006" s="68">
        <f>PRODUCT(W$4:W1005)</f>
        <v>0</v>
      </c>
      <c r="AC1006" s="15">
        <f>PRODUCT(Y$4:Y1005)</f>
        <v>0</v>
      </c>
      <c r="AD1006" s="15">
        <f>PRODUCT(AA$4:AA1005)</f>
        <v>0</v>
      </c>
      <c r="AE1006" s="15">
        <f t="shared" si="1256"/>
        <v>0</v>
      </c>
      <c r="AF1006" s="15">
        <f t="shared" si="1257"/>
        <v>0</v>
      </c>
      <c r="AG1006" s="15">
        <f t="shared" si="1258"/>
        <v>0</v>
      </c>
      <c r="AH1006" s="15">
        <f t="shared" si="1259"/>
        <v>0</v>
      </c>
      <c r="AI1006" s="15">
        <f t="shared" si="1260"/>
        <v>1</v>
      </c>
      <c r="AJ1006" s="15">
        <f t="shared" si="1261"/>
        <v>0</v>
      </c>
      <c r="AK1006" s="15">
        <f t="shared" si="1262"/>
        <v>0</v>
      </c>
      <c r="AL1006">
        <f>IF(AL1005&gt;0,AL1005+1,IF(AND(B1006="January",C1006&gt;=Personal!$G$28,F1006&lt;=100,AL1005=0),1,0))</f>
        <v>679</v>
      </c>
      <c r="AM1006">
        <f t="shared" si="1263"/>
        <v>1</v>
      </c>
    </row>
    <row r="1007" spans="1:39" x14ac:dyDescent="0.2">
      <c r="A1007">
        <f t="shared" si="1264"/>
        <v>1003</v>
      </c>
      <c r="B1007" t="str">
        <f t="shared" si="1275"/>
        <v>August</v>
      </c>
      <c r="C1007">
        <f t="shared" si="1247"/>
        <v>2106</v>
      </c>
      <c r="D1007">
        <f t="shared" si="1277"/>
        <v>210608</v>
      </c>
      <c r="E1007">
        <f t="shared" ref="E1007:F1007" si="1308">E995+1</f>
        <v>125</v>
      </c>
      <c r="F1007">
        <f t="shared" si="1308"/>
        <v>123</v>
      </c>
      <c r="G1007" s="11">
        <f>G1006*IF($B1007="January",(1+IF(C1007&gt;Personal!$L$18+1,Calculations!$B$14,Calculations!$B$13)),1)</f>
        <v>11034.70230781622</v>
      </c>
      <c r="H1007" s="11">
        <f>IF(AND(Career!$F$15="Yes",$E1007=62,$E1006=61),G1007,H1006*IF($B1007="January",(1+IF(C1007&gt;Personal!$L$18+1,Calculations!$C$14,Calculations!$C$13)),1))</f>
        <v>5950.0109278428372</v>
      </c>
      <c r="I1007" s="11">
        <f>H1007*(1-'Retiree Assumptions'!$F$8)</f>
        <v>5236.0096165016967</v>
      </c>
      <c r="J1007" s="11"/>
      <c r="K1007">
        <f>IF(OR(AND(L1008=0,L1007&gt;0,S1007=0,S1006&gt;0),AND(L1007=0,L1006&gt;0,S1007&gt;0,S1006&gt;0),AND(L996=0,L995&gt;0,S995=0),AND(B1007="February",C1007&gt;=Personal!$G$28,C1007&lt;=Personal!$G$28+5,L1006&gt;0),AND(B1007="February",MOD(C1007-Personal!$G$28,5)=0,L1006&gt;0)),K1006+1,K1006)</f>
        <v>10</v>
      </c>
      <c r="L1007">
        <f>IF(AND(C1007&gt;=Personal!$G$28,MAX(L$5:L1006)&lt;$AO$8,OR(S1006&gt;0,S1007&gt;0)),L1006+1,0)</f>
        <v>0</v>
      </c>
      <c r="M1007" t="str">
        <f>IF(AND(C1007&gt;=Personal!$G$28,MAX(L$5:L1006)&lt;$AO$8,OR(S1006&gt;0,S1007&gt;0)),L1006+1,"")</f>
        <v/>
      </c>
      <c r="N1007">
        <f t="shared" si="1249"/>
        <v>2106</v>
      </c>
      <c r="O1007">
        <f t="shared" si="1250"/>
        <v>123</v>
      </c>
      <c r="P1007" s="11">
        <f t="shared" si="1251"/>
        <v>62832.11539802036</v>
      </c>
      <c r="Q1007" s="11">
        <f>$AD1007*I1007/(Calculations!$C$18^(A1007-1+Calculations!$B$1/30))</f>
        <v>0</v>
      </c>
      <c r="R1007" s="11">
        <f>IF(Q1007=0,0,SUM(Q1007:Q$1071)*I1007/Q1007)</f>
        <v>0</v>
      </c>
      <c r="S1007" s="11">
        <f>IF(S1006&gt;0,MAX((S1006+I1007/2)*(Calculations!$C$18-1)+S1006-I1007,0),IF(AND(Personal!$G$28=Valuation!C1007,Personal!$G$28&gt;Valuation!C1006),Personal!$G$26,0))</f>
        <v>0</v>
      </c>
      <c r="T1007">
        <f t="shared" si="1252"/>
        <v>2</v>
      </c>
      <c r="U1007" s="11"/>
      <c r="V1007" s="121">
        <f>VLOOKUP(E1007,Rates2,5)*VLOOKUP(E1007,Mort_Imp_Retirees,C1007-'Mort Imp Cume'!$C$4+2)</f>
        <v>1</v>
      </c>
      <c r="W1007" s="15">
        <f t="shared" si="1253"/>
        <v>0</v>
      </c>
      <c r="X1007" s="121">
        <f>VLOOKUP(F1007,Rates2,6)*VLOOKUP(F1007,Mort_Imp_Survivors,C1007-'Mort Imp Cume'!$C$4+2)</f>
        <v>1</v>
      </c>
      <c r="Y1007" s="15">
        <f t="shared" si="1254"/>
        <v>0</v>
      </c>
      <c r="Z1007" s="121">
        <f>VLOOKUP(F1007,Rates2,7)*VLOOKUP(F1007,Mort_Imp_Survivors,C1007-'Mort Imp Cume'!$C$4+2)</f>
        <v>1</v>
      </c>
      <c r="AA1007" s="15">
        <f t="shared" si="1255"/>
        <v>0</v>
      </c>
      <c r="AB1007" s="68">
        <f>PRODUCT(W$4:W1006)</f>
        <v>0</v>
      </c>
      <c r="AC1007" s="15">
        <f>PRODUCT(Y$4:Y1006)</f>
        <v>0</v>
      </c>
      <c r="AD1007" s="15">
        <f>PRODUCT(AA$4:AA1006)</f>
        <v>0</v>
      </c>
      <c r="AE1007" s="15">
        <f t="shared" si="1256"/>
        <v>0</v>
      </c>
      <c r="AF1007" s="15">
        <f t="shared" si="1257"/>
        <v>0</v>
      </c>
      <c r="AG1007" s="15">
        <f t="shared" si="1258"/>
        <v>0</v>
      </c>
      <c r="AH1007" s="15">
        <f t="shared" si="1259"/>
        <v>0</v>
      </c>
      <c r="AI1007" s="15">
        <f t="shared" si="1260"/>
        <v>1</v>
      </c>
      <c r="AJ1007" s="15">
        <f t="shared" si="1261"/>
        <v>0</v>
      </c>
      <c r="AK1007" s="15">
        <f t="shared" si="1262"/>
        <v>0</v>
      </c>
      <c r="AL1007">
        <f>IF(AL1006&gt;0,AL1006+1,IF(AND(B1007="January",C1007&gt;=Personal!$G$28,F1007&lt;=100,AL1006=0),1,0))</f>
        <v>680</v>
      </c>
      <c r="AM1007">
        <f t="shared" si="1263"/>
        <v>1</v>
      </c>
    </row>
    <row r="1008" spans="1:39" x14ac:dyDescent="0.2">
      <c r="A1008">
        <f t="shared" si="1264"/>
        <v>1004</v>
      </c>
      <c r="B1008" t="str">
        <f t="shared" si="1275"/>
        <v>September</v>
      </c>
      <c r="C1008">
        <f t="shared" si="1247"/>
        <v>2106</v>
      </c>
      <c r="D1008">
        <f t="shared" si="1277"/>
        <v>210609</v>
      </c>
      <c r="E1008">
        <f t="shared" ref="E1008:F1008" si="1309">E996+1</f>
        <v>125</v>
      </c>
      <c r="F1008">
        <f t="shared" si="1309"/>
        <v>123</v>
      </c>
      <c r="G1008" s="11">
        <f>G1007*IF($B1008="January",(1+IF(C1008&gt;Personal!$L$18+1,Calculations!$B$14,Calculations!$B$13)),1)</f>
        <v>11034.70230781622</v>
      </c>
      <c r="H1008" s="11">
        <f>IF(AND(Career!$F$15="Yes",$E1008=62,$E1007=61),G1008,H1007*IF($B1008="January",(1+IF(C1008&gt;Personal!$L$18+1,Calculations!$C$14,Calculations!$C$13)),1))</f>
        <v>5950.0109278428372</v>
      </c>
      <c r="I1008" s="11">
        <f>H1008*(1-'Retiree Assumptions'!$F$8)</f>
        <v>5236.0096165016967</v>
      </c>
      <c r="J1008" s="11"/>
      <c r="K1008">
        <f>IF(OR(AND(L1009=0,L1008&gt;0,S1008=0,S1007&gt;0),AND(L1008=0,L1007&gt;0,S1008&gt;0,S1007&gt;0),AND(L997=0,L996&gt;0,S996=0),AND(B1008="February",C1008&gt;=Personal!$G$28,C1008&lt;=Personal!$G$28+5,L1007&gt;0),AND(B1008="February",MOD(C1008-Personal!$G$28,5)=0,L1007&gt;0)),K1007+1,K1007)</f>
        <v>10</v>
      </c>
      <c r="L1008">
        <f>IF(AND(C1008&gt;=Personal!$G$28,MAX(L$5:L1007)&lt;$AO$8,OR(S1007&gt;0,S1008&gt;0)),L1007+1,0)</f>
        <v>0</v>
      </c>
      <c r="M1008" t="str">
        <f>IF(AND(C1008&gt;=Personal!$G$28,MAX(L$5:L1007)&lt;$AO$8,OR(S1007&gt;0,S1008&gt;0)),L1007+1,"")</f>
        <v/>
      </c>
      <c r="N1008">
        <f t="shared" si="1249"/>
        <v>2106</v>
      </c>
      <c r="O1008">
        <f t="shared" si="1250"/>
        <v>123</v>
      </c>
      <c r="P1008" s="11">
        <f t="shared" si="1251"/>
        <v>62832.11539802036</v>
      </c>
      <c r="Q1008" s="11">
        <f>$AD1008*I1008/(Calculations!$C$18^(A1008-1+Calculations!$B$1/30))</f>
        <v>0</v>
      </c>
      <c r="R1008" s="11">
        <f>IF(Q1008=0,0,SUM(Q1008:Q$1071)*I1008/Q1008)</f>
        <v>0</v>
      </c>
      <c r="S1008" s="11">
        <f>IF(S1007&gt;0,MAX((S1007+I1008/2)*(Calculations!$C$18-1)+S1007-I1008,0),IF(AND(Personal!$G$28=Valuation!C1008,Personal!$G$28&gt;Valuation!C1007),Personal!$G$26,0))</f>
        <v>0</v>
      </c>
      <c r="T1008">
        <f t="shared" si="1252"/>
        <v>2</v>
      </c>
      <c r="U1008" s="11"/>
      <c r="V1008" s="121">
        <f>VLOOKUP(E1008,Rates2,5)*VLOOKUP(E1008,Mort_Imp_Retirees,C1008-'Mort Imp Cume'!$C$4+2)</f>
        <v>1</v>
      </c>
      <c r="W1008" s="15">
        <f t="shared" si="1253"/>
        <v>0</v>
      </c>
      <c r="X1008" s="121">
        <f>VLOOKUP(F1008,Rates2,6)*VLOOKUP(F1008,Mort_Imp_Survivors,C1008-'Mort Imp Cume'!$C$4+2)</f>
        <v>1</v>
      </c>
      <c r="Y1008" s="15">
        <f t="shared" si="1254"/>
        <v>0</v>
      </c>
      <c r="Z1008" s="121">
        <f>VLOOKUP(F1008,Rates2,7)*VLOOKUP(F1008,Mort_Imp_Survivors,C1008-'Mort Imp Cume'!$C$4+2)</f>
        <v>1</v>
      </c>
      <c r="AA1008" s="15">
        <f t="shared" si="1255"/>
        <v>0</v>
      </c>
      <c r="AB1008" s="68">
        <f>PRODUCT(W$4:W1007)</f>
        <v>0</v>
      </c>
      <c r="AC1008" s="15">
        <f>PRODUCT(Y$4:Y1007)</f>
        <v>0</v>
      </c>
      <c r="AD1008" s="15">
        <f>PRODUCT(AA$4:AA1007)</f>
        <v>0</v>
      </c>
      <c r="AE1008" s="15">
        <f t="shared" si="1256"/>
        <v>0</v>
      </c>
      <c r="AF1008" s="15">
        <f t="shared" si="1257"/>
        <v>0</v>
      </c>
      <c r="AG1008" s="15">
        <f t="shared" si="1258"/>
        <v>0</v>
      </c>
      <c r="AH1008" s="15">
        <f t="shared" si="1259"/>
        <v>0</v>
      </c>
      <c r="AI1008" s="15">
        <f t="shared" si="1260"/>
        <v>1</v>
      </c>
      <c r="AJ1008" s="15">
        <f t="shared" si="1261"/>
        <v>0</v>
      </c>
      <c r="AK1008" s="15">
        <f t="shared" si="1262"/>
        <v>0</v>
      </c>
      <c r="AL1008">
        <f>IF(AL1007&gt;0,AL1007+1,IF(AND(B1008="January",C1008&gt;=Personal!$G$28,F1008&lt;=100,AL1007=0),1,0))</f>
        <v>681</v>
      </c>
      <c r="AM1008">
        <f t="shared" si="1263"/>
        <v>1</v>
      </c>
    </row>
    <row r="1009" spans="1:39" x14ac:dyDescent="0.2">
      <c r="A1009">
        <f t="shared" si="1264"/>
        <v>1005</v>
      </c>
      <c r="B1009" t="str">
        <f t="shared" si="1275"/>
        <v>October</v>
      </c>
      <c r="C1009">
        <f t="shared" si="1247"/>
        <v>2106</v>
      </c>
      <c r="D1009">
        <f t="shared" si="1277"/>
        <v>210610</v>
      </c>
      <c r="E1009">
        <f t="shared" ref="E1009:F1009" si="1310">E997+1</f>
        <v>125</v>
      </c>
      <c r="F1009">
        <f t="shared" si="1310"/>
        <v>123</v>
      </c>
      <c r="G1009" s="11">
        <f>G1008*IF($B1009="January",(1+IF(C1009&gt;Personal!$L$18+1,Calculations!$B$14,Calculations!$B$13)),1)</f>
        <v>11034.70230781622</v>
      </c>
      <c r="H1009" s="11">
        <f>IF(AND(Career!$F$15="Yes",$E1009=62,$E1008=61),G1009,H1008*IF($B1009="January",(1+IF(C1009&gt;Personal!$L$18+1,Calculations!$C$14,Calculations!$C$13)),1))</f>
        <v>5950.0109278428372</v>
      </c>
      <c r="I1009" s="11">
        <f>H1009*(1-'Retiree Assumptions'!$F$8)</f>
        <v>5236.0096165016967</v>
      </c>
      <c r="J1009" s="11"/>
      <c r="K1009">
        <f>IF(OR(AND(L1010=0,L1009&gt;0,S1009=0,S1008&gt;0),AND(L1009=0,L1008&gt;0,S1009&gt;0,S1008&gt;0),AND(L998=0,L997&gt;0,S997=0),AND(B1009="February",C1009&gt;=Personal!$G$28,C1009&lt;=Personal!$G$28+5,L1008&gt;0),AND(B1009="February",MOD(C1009-Personal!$G$28,5)=0,L1008&gt;0)),K1008+1,K1008)</f>
        <v>10</v>
      </c>
      <c r="L1009">
        <f>IF(AND(C1009&gt;=Personal!$G$28,MAX(L$5:L1008)&lt;$AO$8,OR(S1008&gt;0,S1009&gt;0)),L1008+1,0)</f>
        <v>0</v>
      </c>
      <c r="M1009" t="str">
        <f>IF(AND(C1009&gt;=Personal!$G$28,MAX(L$5:L1008)&lt;$AO$8,OR(S1008&gt;0,S1009&gt;0)),L1008+1,"")</f>
        <v/>
      </c>
      <c r="N1009">
        <f t="shared" si="1249"/>
        <v>2106</v>
      </c>
      <c r="O1009">
        <f t="shared" si="1250"/>
        <v>123</v>
      </c>
      <c r="P1009" s="11">
        <f t="shared" si="1251"/>
        <v>62832.11539802036</v>
      </c>
      <c r="Q1009" s="11">
        <f>$AD1009*I1009/(Calculations!$C$18^(A1009-1+Calculations!$B$1/30))</f>
        <v>0</v>
      </c>
      <c r="R1009" s="11">
        <f>IF(Q1009=0,0,SUM(Q1009:Q$1071)*I1009/Q1009)</f>
        <v>0</v>
      </c>
      <c r="S1009" s="11">
        <f>IF(S1008&gt;0,MAX((S1008+I1009/2)*(Calculations!$C$18-1)+S1008-I1009,0),IF(AND(Personal!$G$28=Valuation!C1009,Personal!$G$28&gt;Valuation!C1008),Personal!$G$26,0))</f>
        <v>0</v>
      </c>
      <c r="T1009">
        <f t="shared" si="1252"/>
        <v>2</v>
      </c>
      <c r="U1009" s="11"/>
      <c r="V1009" s="121">
        <f>VLOOKUP(E1009,Rates2,5)*VLOOKUP(E1009,Mort_Imp_Retirees,C1009-'Mort Imp Cume'!$C$4+2)</f>
        <v>1</v>
      </c>
      <c r="W1009" s="15">
        <f t="shared" si="1253"/>
        <v>0</v>
      </c>
      <c r="X1009" s="121">
        <f>VLOOKUP(F1009,Rates2,6)*VLOOKUP(F1009,Mort_Imp_Survivors,C1009-'Mort Imp Cume'!$C$4+2)</f>
        <v>1</v>
      </c>
      <c r="Y1009" s="15">
        <f t="shared" si="1254"/>
        <v>0</v>
      </c>
      <c r="Z1009" s="121">
        <f>VLOOKUP(F1009,Rates2,7)*VLOOKUP(F1009,Mort_Imp_Survivors,C1009-'Mort Imp Cume'!$C$4+2)</f>
        <v>1</v>
      </c>
      <c r="AA1009" s="15">
        <f t="shared" si="1255"/>
        <v>0</v>
      </c>
      <c r="AB1009" s="68">
        <f>PRODUCT(W$4:W1008)</f>
        <v>0</v>
      </c>
      <c r="AC1009" s="15">
        <f>PRODUCT(Y$4:Y1008)</f>
        <v>0</v>
      </c>
      <c r="AD1009" s="15">
        <f>PRODUCT(AA$4:AA1008)</f>
        <v>0</v>
      </c>
      <c r="AE1009" s="15">
        <f t="shared" si="1256"/>
        <v>0</v>
      </c>
      <c r="AF1009" s="15">
        <f t="shared" si="1257"/>
        <v>0</v>
      </c>
      <c r="AG1009" s="15">
        <f t="shared" si="1258"/>
        <v>0</v>
      </c>
      <c r="AH1009" s="15">
        <f t="shared" si="1259"/>
        <v>0</v>
      </c>
      <c r="AI1009" s="15">
        <f t="shared" si="1260"/>
        <v>1</v>
      </c>
      <c r="AJ1009" s="15">
        <f t="shared" si="1261"/>
        <v>0</v>
      </c>
      <c r="AK1009" s="15">
        <f t="shared" si="1262"/>
        <v>0</v>
      </c>
      <c r="AL1009">
        <f>IF(AL1008&gt;0,AL1008+1,IF(AND(B1009="January",C1009&gt;=Personal!$G$28,F1009&lt;=100,AL1008=0),1,0))</f>
        <v>682</v>
      </c>
      <c r="AM1009">
        <f t="shared" si="1263"/>
        <v>1</v>
      </c>
    </row>
    <row r="1010" spans="1:39" x14ac:dyDescent="0.2">
      <c r="A1010">
        <f t="shared" si="1264"/>
        <v>1006</v>
      </c>
      <c r="B1010" t="str">
        <f t="shared" si="1275"/>
        <v>November</v>
      </c>
      <c r="C1010">
        <f t="shared" si="1247"/>
        <v>2106</v>
      </c>
      <c r="D1010">
        <f t="shared" si="1277"/>
        <v>210611</v>
      </c>
      <c r="E1010">
        <f t="shared" ref="E1010:F1010" si="1311">E998+1</f>
        <v>125</v>
      </c>
      <c r="F1010">
        <f t="shared" si="1311"/>
        <v>123</v>
      </c>
      <c r="G1010" s="11">
        <f>G1009*IF($B1010="January",(1+IF(C1010&gt;Personal!$L$18+1,Calculations!$B$14,Calculations!$B$13)),1)</f>
        <v>11034.70230781622</v>
      </c>
      <c r="H1010" s="11">
        <f>IF(AND(Career!$F$15="Yes",$E1010=62,$E1009=61),G1010,H1009*IF($B1010="January",(1+IF(C1010&gt;Personal!$L$18+1,Calculations!$C$14,Calculations!$C$13)),1))</f>
        <v>5950.0109278428372</v>
      </c>
      <c r="I1010" s="11">
        <f>H1010*(1-'Retiree Assumptions'!$F$8)</f>
        <v>5236.0096165016967</v>
      </c>
      <c r="J1010" s="11"/>
      <c r="K1010">
        <f>IF(OR(AND(L1011=0,L1010&gt;0,S1010=0,S1009&gt;0),AND(L1010=0,L1009&gt;0,S1010&gt;0,S1009&gt;0),AND(L999=0,L998&gt;0,S998=0),AND(B1010="February",C1010&gt;=Personal!$G$28,C1010&lt;=Personal!$G$28+5,L1009&gt;0),AND(B1010="February",MOD(C1010-Personal!$G$28,5)=0,L1009&gt;0)),K1009+1,K1009)</f>
        <v>10</v>
      </c>
      <c r="L1010">
        <f>IF(AND(C1010&gt;=Personal!$G$28,MAX(L$5:L1009)&lt;$AO$8,OR(S1009&gt;0,S1010&gt;0)),L1009+1,0)</f>
        <v>0</v>
      </c>
      <c r="M1010" t="str">
        <f>IF(AND(C1010&gt;=Personal!$G$28,MAX(L$5:L1009)&lt;$AO$8,OR(S1009&gt;0,S1010&gt;0)),L1009+1,"")</f>
        <v/>
      </c>
      <c r="N1010">
        <f t="shared" si="1249"/>
        <v>2106</v>
      </c>
      <c r="O1010">
        <f t="shared" si="1250"/>
        <v>123</v>
      </c>
      <c r="P1010" s="11">
        <f t="shared" si="1251"/>
        <v>62832.11539802036</v>
      </c>
      <c r="Q1010" s="11">
        <f>$AD1010*I1010/(Calculations!$C$18^(A1010-1+Calculations!$B$1/30))</f>
        <v>0</v>
      </c>
      <c r="R1010" s="11">
        <f>IF(Q1010=0,0,SUM(Q1010:Q$1071)*I1010/Q1010)</f>
        <v>0</v>
      </c>
      <c r="S1010" s="11">
        <f>IF(S1009&gt;0,MAX((S1009+I1010/2)*(Calculations!$C$18-1)+S1009-I1010,0),IF(AND(Personal!$G$28=Valuation!C1010,Personal!$G$28&gt;Valuation!C1009),Personal!$G$26,0))</f>
        <v>0</v>
      </c>
      <c r="T1010">
        <f t="shared" si="1252"/>
        <v>2</v>
      </c>
      <c r="U1010" s="11"/>
      <c r="V1010" s="121">
        <f>VLOOKUP(E1010,Rates2,5)*VLOOKUP(E1010,Mort_Imp_Retirees,C1010-'Mort Imp Cume'!$C$4+2)</f>
        <v>1</v>
      </c>
      <c r="W1010" s="15">
        <f t="shared" si="1253"/>
        <v>0</v>
      </c>
      <c r="X1010" s="121">
        <f>VLOOKUP(F1010,Rates2,6)*VLOOKUP(F1010,Mort_Imp_Survivors,C1010-'Mort Imp Cume'!$C$4+2)</f>
        <v>1</v>
      </c>
      <c r="Y1010" s="15">
        <f t="shared" si="1254"/>
        <v>0</v>
      </c>
      <c r="Z1010" s="121">
        <f>VLOOKUP(F1010,Rates2,7)*VLOOKUP(F1010,Mort_Imp_Survivors,C1010-'Mort Imp Cume'!$C$4+2)</f>
        <v>1</v>
      </c>
      <c r="AA1010" s="15">
        <f t="shared" si="1255"/>
        <v>0</v>
      </c>
      <c r="AB1010" s="68">
        <f>PRODUCT(W$4:W1009)</f>
        <v>0</v>
      </c>
      <c r="AC1010" s="15">
        <f>PRODUCT(Y$4:Y1009)</f>
        <v>0</v>
      </c>
      <c r="AD1010" s="15">
        <f>PRODUCT(AA$4:AA1009)</f>
        <v>0</v>
      </c>
      <c r="AE1010" s="15">
        <f t="shared" si="1256"/>
        <v>0</v>
      </c>
      <c r="AF1010" s="15">
        <f t="shared" si="1257"/>
        <v>0</v>
      </c>
      <c r="AG1010" s="15">
        <f t="shared" si="1258"/>
        <v>0</v>
      </c>
      <c r="AH1010" s="15">
        <f t="shared" si="1259"/>
        <v>0</v>
      </c>
      <c r="AI1010" s="15">
        <f t="shared" si="1260"/>
        <v>1</v>
      </c>
      <c r="AJ1010" s="15">
        <f t="shared" si="1261"/>
        <v>0</v>
      </c>
      <c r="AK1010" s="15">
        <f t="shared" si="1262"/>
        <v>0</v>
      </c>
      <c r="AL1010">
        <f>IF(AL1009&gt;0,AL1009+1,IF(AND(B1010="January",C1010&gt;=Personal!$G$28,F1010&lt;=100,AL1009=0),1,0))</f>
        <v>683</v>
      </c>
      <c r="AM1010">
        <f t="shared" si="1263"/>
        <v>1</v>
      </c>
    </row>
    <row r="1011" spans="1:39" x14ac:dyDescent="0.2">
      <c r="A1011">
        <f t="shared" si="1264"/>
        <v>1007</v>
      </c>
      <c r="B1011" t="str">
        <f t="shared" si="1275"/>
        <v>December</v>
      </c>
      <c r="C1011">
        <f t="shared" si="1247"/>
        <v>2106</v>
      </c>
      <c r="D1011">
        <f t="shared" si="1277"/>
        <v>210612</v>
      </c>
      <c r="E1011">
        <f t="shared" ref="E1011:F1011" si="1312">E999+1</f>
        <v>125</v>
      </c>
      <c r="F1011">
        <f t="shared" si="1312"/>
        <v>123</v>
      </c>
      <c r="G1011" s="11">
        <f>G1010*IF($B1011="January",(1+IF(C1011&gt;Personal!$L$18+1,Calculations!$B$14,Calculations!$B$13)),1)</f>
        <v>11034.70230781622</v>
      </c>
      <c r="H1011" s="11">
        <f>IF(AND(Career!$F$15="Yes",$E1011=62,$E1010=61),G1011,H1010*IF($B1011="January",(1+IF(C1011&gt;Personal!$L$18+1,Calculations!$C$14,Calculations!$C$13)),1))</f>
        <v>5950.0109278428372</v>
      </c>
      <c r="I1011" s="11">
        <f>H1011*(1-'Retiree Assumptions'!$F$8)</f>
        <v>5236.0096165016967</v>
      </c>
      <c r="J1011" s="11"/>
      <c r="K1011">
        <f>IF(OR(AND(L1012=0,L1011&gt;0,S1011=0,S1010&gt;0),AND(L1011=0,L1010&gt;0,S1011&gt;0,S1010&gt;0),AND(L1000=0,L999&gt;0,S999=0),AND(B1011="February",C1011&gt;=Personal!$G$28,C1011&lt;=Personal!$G$28+5,L1010&gt;0),AND(B1011="February",MOD(C1011-Personal!$G$28,5)=0,L1010&gt;0)),K1010+1,K1010)</f>
        <v>10</v>
      </c>
      <c r="L1011">
        <f>IF(AND(C1011&gt;=Personal!$G$28,MAX(L$5:L1010)&lt;$AO$8,OR(S1010&gt;0,S1011&gt;0)),L1010+1,0)</f>
        <v>0</v>
      </c>
      <c r="M1011" t="str">
        <f>IF(AND(C1011&gt;=Personal!$G$28,MAX(L$5:L1010)&lt;$AO$8,OR(S1010&gt;0,S1011&gt;0)),L1010+1,"")</f>
        <v/>
      </c>
      <c r="N1011">
        <f t="shared" si="1249"/>
        <v>2106</v>
      </c>
      <c r="O1011">
        <f t="shared" si="1250"/>
        <v>123</v>
      </c>
      <c r="P1011" s="11">
        <f t="shared" si="1251"/>
        <v>62832.11539802036</v>
      </c>
      <c r="Q1011" s="11">
        <f>$AD1011*I1011/(Calculations!$C$18^(A1011-1+Calculations!$B$1/30))</f>
        <v>0</v>
      </c>
      <c r="R1011" s="11">
        <f>IF(Q1011=0,0,SUM(Q1011:Q$1071)*I1011/Q1011)</f>
        <v>0</v>
      </c>
      <c r="S1011" s="11">
        <f>IF(S1010&gt;0,MAX((S1010+I1011/2)*(Calculations!$C$18-1)+S1010-I1011,0),IF(AND(Personal!$G$28=Valuation!C1011,Personal!$G$28&gt;Valuation!C1010),Personal!$G$26,0))</f>
        <v>0</v>
      </c>
      <c r="T1011">
        <f t="shared" si="1252"/>
        <v>2</v>
      </c>
      <c r="U1011" s="11"/>
      <c r="V1011" s="121">
        <f>VLOOKUP(E1011,Rates2,5)*VLOOKUP(E1011,Mort_Imp_Retirees,C1011-'Mort Imp Cume'!$C$4+2)</f>
        <v>1</v>
      </c>
      <c r="W1011" s="15">
        <f t="shared" si="1253"/>
        <v>0</v>
      </c>
      <c r="X1011" s="121">
        <f>VLOOKUP(F1011,Rates2,6)*VLOOKUP(F1011,Mort_Imp_Survivors,C1011-'Mort Imp Cume'!$C$4+2)</f>
        <v>1</v>
      </c>
      <c r="Y1011" s="15">
        <f t="shared" si="1254"/>
        <v>0</v>
      </c>
      <c r="Z1011" s="121">
        <f>VLOOKUP(F1011,Rates2,7)*VLOOKUP(F1011,Mort_Imp_Survivors,C1011-'Mort Imp Cume'!$C$4+2)</f>
        <v>1</v>
      </c>
      <c r="AA1011" s="15">
        <f t="shared" si="1255"/>
        <v>0</v>
      </c>
      <c r="AB1011" s="68">
        <f>PRODUCT(W$4:W1010)</f>
        <v>0</v>
      </c>
      <c r="AC1011" s="15">
        <f>PRODUCT(Y$4:Y1010)</f>
        <v>0</v>
      </c>
      <c r="AD1011" s="15">
        <f>PRODUCT(AA$4:AA1010)</f>
        <v>0</v>
      </c>
      <c r="AE1011" s="15">
        <f t="shared" si="1256"/>
        <v>0</v>
      </c>
      <c r="AF1011" s="15">
        <f t="shared" si="1257"/>
        <v>0</v>
      </c>
      <c r="AG1011" s="15">
        <f t="shared" si="1258"/>
        <v>0</v>
      </c>
      <c r="AH1011" s="15">
        <f t="shared" si="1259"/>
        <v>0</v>
      </c>
      <c r="AI1011" s="15">
        <f t="shared" si="1260"/>
        <v>1</v>
      </c>
      <c r="AJ1011" s="15">
        <f t="shared" si="1261"/>
        <v>0</v>
      </c>
      <c r="AK1011" s="15">
        <f t="shared" si="1262"/>
        <v>0</v>
      </c>
      <c r="AL1011">
        <f>IF(AL1010&gt;0,AL1010+1,IF(AND(B1011="January",C1011&gt;=Personal!$G$28,F1011&lt;=100,AL1010=0),1,0))</f>
        <v>684</v>
      </c>
      <c r="AM1011">
        <f t="shared" si="1263"/>
        <v>1</v>
      </c>
    </row>
    <row r="1012" spans="1:39" x14ac:dyDescent="0.2">
      <c r="A1012">
        <f t="shared" si="1264"/>
        <v>1008</v>
      </c>
      <c r="B1012" t="str">
        <f t="shared" si="1275"/>
        <v>January</v>
      </c>
      <c r="C1012">
        <f t="shared" si="1247"/>
        <v>2107</v>
      </c>
      <c r="D1012">
        <f t="shared" si="1277"/>
        <v>210701</v>
      </c>
      <c r="E1012">
        <f t="shared" ref="E1012:F1012" si="1313">E1000+1</f>
        <v>126</v>
      </c>
      <c r="F1012">
        <f t="shared" si="1313"/>
        <v>124</v>
      </c>
      <c r="G1012" s="11">
        <f>G1011*IF($B1012="January",(1+IF(C1012&gt;Personal!$L$18+1,Calculations!$B$14,Calculations!$B$13)),1)</f>
        <v>11310.569865511625</v>
      </c>
      <c r="H1012" s="11">
        <f>IF(AND(Career!$F$15="Yes",$E1012=62,$E1011=61),G1012,H1011*IF($B1012="January",(1+IF(C1012&gt;Personal!$L$18+1,Calculations!$C$14,Calculations!$C$13)),1))</f>
        <v>6039.2610917604788</v>
      </c>
      <c r="I1012" s="11">
        <f>H1012*(1-'Retiree Assumptions'!$F$8)</f>
        <v>5314.5497607492216</v>
      </c>
      <c r="J1012" s="11"/>
      <c r="K1012">
        <f>IF(OR(AND(L1013=0,L1012&gt;0,S1012=0,S1011&gt;0),AND(L1012=0,L1011&gt;0,S1012&gt;0,S1011&gt;0),AND(L1001=0,L1000&gt;0,S1000=0),AND(B1012="February",C1012&gt;=Personal!$G$28,C1012&lt;=Personal!$G$28+5,L1011&gt;0),AND(B1012="February",MOD(C1012-Personal!$G$28,5)=0,L1011&gt;0)),K1011+1,K1011)</f>
        <v>10</v>
      </c>
      <c r="L1012">
        <f>IF(AND(C1012&gt;=Personal!$G$28,MAX(L$5:L1011)&lt;$AO$8,OR(S1011&gt;0,S1012&gt;0)),L1011+1,0)</f>
        <v>0</v>
      </c>
      <c r="M1012" t="str">
        <f>IF(AND(C1012&gt;=Personal!$G$28,MAX(L$5:L1011)&lt;$AO$8,OR(S1011&gt;0,S1012&gt;0)),L1011+1,"")</f>
        <v/>
      </c>
      <c r="N1012">
        <f t="shared" si="1249"/>
        <v>2107</v>
      </c>
      <c r="O1012">
        <f t="shared" si="1250"/>
        <v>124</v>
      </c>
      <c r="P1012" s="11">
        <f t="shared" si="1251"/>
        <v>63774.597128990659</v>
      </c>
      <c r="Q1012" s="11">
        <f>$AD1012*I1012/(Calculations!$C$18^(A1012-1+Calculations!$B$1/30))</f>
        <v>0</v>
      </c>
      <c r="R1012" s="11">
        <f>IF(Q1012=0,0,SUM(Q1012:Q$1071)*I1012/Q1012)</f>
        <v>0</v>
      </c>
      <c r="S1012" s="11">
        <f>IF(S1011&gt;0,MAX((S1011+I1012/2)*(Calculations!$C$18-1)+S1011-I1012,0),IF(AND(Personal!$G$28=Valuation!C1012,Personal!$G$28&gt;Valuation!C1011),Personal!$G$26,0))</f>
        <v>0</v>
      </c>
      <c r="T1012">
        <f t="shared" si="1252"/>
        <v>2</v>
      </c>
      <c r="U1012" s="11"/>
      <c r="V1012" s="121">
        <f>VLOOKUP(E1012,Rates2,5)*VLOOKUP(E1012,Mort_Imp_Retirees,C1012-'Mort Imp Cume'!$C$4+2)</f>
        <v>1</v>
      </c>
      <c r="W1012" s="15">
        <f t="shared" si="1253"/>
        <v>0</v>
      </c>
      <c r="X1012" s="121">
        <f>VLOOKUP(F1012,Rates2,6)*VLOOKUP(F1012,Mort_Imp_Survivors,C1012-'Mort Imp Cume'!$C$4+2)</f>
        <v>1</v>
      </c>
      <c r="Y1012" s="15">
        <f t="shared" si="1254"/>
        <v>0</v>
      </c>
      <c r="Z1012" s="121">
        <f>VLOOKUP(F1012,Rates2,7)*VLOOKUP(F1012,Mort_Imp_Survivors,C1012-'Mort Imp Cume'!$C$4+2)</f>
        <v>1</v>
      </c>
      <c r="AA1012" s="15">
        <f t="shared" si="1255"/>
        <v>0</v>
      </c>
      <c r="AB1012" s="68">
        <f>PRODUCT(W$4:W1011)</f>
        <v>0</v>
      </c>
      <c r="AC1012" s="15">
        <f>PRODUCT(Y$4:Y1011)</f>
        <v>0</v>
      </c>
      <c r="AD1012" s="15">
        <f>PRODUCT(AA$4:AA1011)</f>
        <v>0</v>
      </c>
      <c r="AE1012" s="15">
        <f t="shared" si="1256"/>
        <v>0</v>
      </c>
      <c r="AF1012" s="15">
        <f t="shared" si="1257"/>
        <v>0</v>
      </c>
      <c r="AG1012" s="15">
        <f t="shared" si="1258"/>
        <v>0</v>
      </c>
      <c r="AH1012" s="15">
        <f t="shared" si="1259"/>
        <v>0</v>
      </c>
      <c r="AI1012" s="15">
        <f t="shared" si="1260"/>
        <v>1</v>
      </c>
      <c r="AJ1012" s="15">
        <f t="shared" si="1261"/>
        <v>0</v>
      </c>
      <c r="AK1012" s="15">
        <f t="shared" si="1262"/>
        <v>0</v>
      </c>
      <c r="AL1012">
        <f>IF(AL1011&gt;0,AL1011+1,IF(AND(B1012="January",C1012&gt;=Personal!$G$28,F1012&lt;=100,AL1011=0),1,0))</f>
        <v>685</v>
      </c>
      <c r="AM1012">
        <f t="shared" si="1263"/>
        <v>1</v>
      </c>
    </row>
    <row r="1013" spans="1:39" x14ac:dyDescent="0.2">
      <c r="A1013">
        <f t="shared" si="1264"/>
        <v>1009</v>
      </c>
      <c r="B1013" t="str">
        <f t="shared" si="1275"/>
        <v>February</v>
      </c>
      <c r="C1013">
        <f t="shared" si="1247"/>
        <v>2107</v>
      </c>
      <c r="D1013">
        <f t="shared" si="1277"/>
        <v>210702</v>
      </c>
      <c r="E1013">
        <f t="shared" ref="E1013:F1013" si="1314">E1001+1</f>
        <v>126</v>
      </c>
      <c r="F1013">
        <f t="shared" si="1314"/>
        <v>124</v>
      </c>
      <c r="G1013" s="11">
        <f>G1012*IF($B1013="January",(1+IF(C1013&gt;Personal!$L$18+1,Calculations!$B$14,Calculations!$B$13)),1)</f>
        <v>11310.569865511625</v>
      </c>
      <c r="H1013" s="11">
        <f>IF(AND(Career!$F$15="Yes",$E1013=62,$E1012=61),G1013,H1012*IF($B1013="January",(1+IF(C1013&gt;Personal!$L$18+1,Calculations!$C$14,Calculations!$C$13)),1))</f>
        <v>6039.2610917604788</v>
      </c>
      <c r="I1013" s="11">
        <f>H1013*(1-'Retiree Assumptions'!$F$8)</f>
        <v>5314.5497607492216</v>
      </c>
      <c r="J1013" s="11"/>
      <c r="K1013">
        <f>IF(OR(AND(L1014=0,L1013&gt;0,S1013=0,S1012&gt;0),AND(L1013=0,L1012&gt;0,S1013&gt;0,S1012&gt;0),AND(L1002=0,L1001&gt;0,S1001=0),AND(B1013="February",C1013&gt;=Personal!$G$28,C1013&lt;=Personal!$G$28+5,L1012&gt;0),AND(B1013="February",MOD(C1013-Personal!$G$28,5)=0,L1012&gt;0)),K1012+1,K1012)</f>
        <v>10</v>
      </c>
      <c r="L1013">
        <f>IF(AND(C1013&gt;=Personal!$G$28,MAX(L$5:L1012)&lt;$AO$8,OR(S1012&gt;0,S1013&gt;0)),L1012+1,0)</f>
        <v>0</v>
      </c>
      <c r="M1013" t="str">
        <f>IF(AND(C1013&gt;=Personal!$G$28,MAX(L$5:L1012)&lt;$AO$8,OR(S1012&gt;0,S1013&gt;0)),L1012+1,"")</f>
        <v/>
      </c>
      <c r="N1013">
        <f t="shared" si="1249"/>
        <v>2107</v>
      </c>
      <c r="O1013">
        <f t="shared" si="1250"/>
        <v>124</v>
      </c>
      <c r="P1013" s="11">
        <f t="shared" si="1251"/>
        <v>63774.597128990659</v>
      </c>
      <c r="Q1013" s="11">
        <f>$AD1013*I1013/(Calculations!$C$18^(A1013-1+Calculations!$B$1/30))</f>
        <v>0</v>
      </c>
      <c r="R1013" s="11">
        <f>IF(Q1013=0,0,SUM(Q1013:Q$1071)*I1013/Q1013)</f>
        <v>0</v>
      </c>
      <c r="S1013" s="11">
        <f>IF(S1012&gt;0,MAX((S1012+I1013/2)*(Calculations!$C$18-1)+S1012-I1013,0),IF(AND(Personal!$G$28=Valuation!C1013,Personal!$G$28&gt;Valuation!C1012),Personal!$G$26,0))</f>
        <v>0</v>
      </c>
      <c r="T1013">
        <f t="shared" si="1252"/>
        <v>2</v>
      </c>
      <c r="U1013" s="11"/>
      <c r="V1013" s="121">
        <f>VLOOKUP(E1013,Rates2,5)*VLOOKUP(E1013,Mort_Imp_Retirees,C1013-'Mort Imp Cume'!$C$4+2)</f>
        <v>1</v>
      </c>
      <c r="W1013" s="15">
        <f t="shared" si="1253"/>
        <v>0</v>
      </c>
      <c r="X1013" s="121">
        <f>VLOOKUP(F1013,Rates2,6)*VLOOKUP(F1013,Mort_Imp_Survivors,C1013-'Mort Imp Cume'!$C$4+2)</f>
        <v>1</v>
      </c>
      <c r="Y1013" s="15">
        <f t="shared" si="1254"/>
        <v>0</v>
      </c>
      <c r="Z1013" s="121">
        <f>VLOOKUP(F1013,Rates2,7)*VLOOKUP(F1013,Mort_Imp_Survivors,C1013-'Mort Imp Cume'!$C$4+2)</f>
        <v>1</v>
      </c>
      <c r="AA1013" s="15">
        <f t="shared" si="1255"/>
        <v>0</v>
      </c>
      <c r="AB1013" s="68">
        <f>PRODUCT(W$4:W1012)</f>
        <v>0</v>
      </c>
      <c r="AC1013" s="15">
        <f>PRODUCT(Y$4:Y1012)</f>
        <v>0</v>
      </c>
      <c r="AD1013" s="15">
        <f>PRODUCT(AA$4:AA1012)</f>
        <v>0</v>
      </c>
      <c r="AE1013" s="15">
        <f t="shared" si="1256"/>
        <v>0</v>
      </c>
      <c r="AF1013" s="15">
        <f t="shared" si="1257"/>
        <v>0</v>
      </c>
      <c r="AG1013" s="15">
        <f t="shared" si="1258"/>
        <v>0</v>
      </c>
      <c r="AH1013" s="15">
        <f t="shared" si="1259"/>
        <v>0</v>
      </c>
      <c r="AI1013" s="15">
        <f t="shared" si="1260"/>
        <v>1</v>
      </c>
      <c r="AJ1013" s="15">
        <f t="shared" si="1261"/>
        <v>0</v>
      </c>
      <c r="AK1013" s="15">
        <f t="shared" si="1262"/>
        <v>0</v>
      </c>
      <c r="AL1013">
        <f>IF(AL1012&gt;0,AL1012+1,IF(AND(B1013="January",C1013&gt;=Personal!$G$28,F1013&lt;=100,AL1012=0),1,0))</f>
        <v>686</v>
      </c>
      <c r="AM1013">
        <f t="shared" si="1263"/>
        <v>1</v>
      </c>
    </row>
    <row r="1014" spans="1:39" x14ac:dyDescent="0.2">
      <c r="A1014">
        <f t="shared" si="1264"/>
        <v>1010</v>
      </c>
      <c r="B1014" t="str">
        <f t="shared" si="1275"/>
        <v>March</v>
      </c>
      <c r="C1014">
        <f t="shared" si="1247"/>
        <v>2107</v>
      </c>
      <c r="D1014">
        <f t="shared" si="1277"/>
        <v>210703</v>
      </c>
      <c r="E1014">
        <f t="shared" ref="E1014:F1014" si="1315">E1002+1</f>
        <v>126</v>
      </c>
      <c r="F1014">
        <f t="shared" si="1315"/>
        <v>124</v>
      </c>
      <c r="G1014" s="11">
        <f>G1013*IF($B1014="January",(1+IF(C1014&gt;Personal!$L$18+1,Calculations!$B$14,Calculations!$B$13)),1)</f>
        <v>11310.569865511625</v>
      </c>
      <c r="H1014" s="11">
        <f>IF(AND(Career!$F$15="Yes",$E1014=62,$E1013=61),G1014,H1013*IF($B1014="January",(1+IF(C1014&gt;Personal!$L$18+1,Calculations!$C$14,Calculations!$C$13)),1))</f>
        <v>6039.2610917604788</v>
      </c>
      <c r="I1014" s="11">
        <f>H1014*(1-'Retiree Assumptions'!$F$8)</f>
        <v>5314.5497607492216</v>
      </c>
      <c r="J1014" s="11"/>
      <c r="K1014">
        <f>IF(OR(AND(L1015=0,L1014&gt;0,S1014=0,S1013&gt;0),AND(L1014=0,L1013&gt;0,S1014&gt;0,S1013&gt;0),AND(L1003=0,L1002&gt;0,S1002=0),AND(B1014="February",C1014&gt;=Personal!$G$28,C1014&lt;=Personal!$G$28+5,L1013&gt;0),AND(B1014="February",MOD(C1014-Personal!$G$28,5)=0,L1013&gt;0)),K1013+1,K1013)</f>
        <v>10</v>
      </c>
      <c r="L1014">
        <f>IF(AND(C1014&gt;=Personal!$G$28,MAX(L$5:L1013)&lt;$AO$8,OR(S1013&gt;0,S1014&gt;0)),L1013+1,0)</f>
        <v>0</v>
      </c>
      <c r="M1014" t="str">
        <f>IF(AND(C1014&gt;=Personal!$G$28,MAX(L$5:L1013)&lt;$AO$8,OR(S1013&gt;0,S1014&gt;0)),L1013+1,"")</f>
        <v/>
      </c>
      <c r="N1014">
        <f t="shared" si="1249"/>
        <v>2107</v>
      </c>
      <c r="O1014">
        <f t="shared" si="1250"/>
        <v>124</v>
      </c>
      <c r="P1014" s="11">
        <f t="shared" si="1251"/>
        <v>63774.597128990659</v>
      </c>
      <c r="Q1014" s="11">
        <f>$AD1014*I1014/(Calculations!$C$18^(A1014-1+Calculations!$B$1/30))</f>
        <v>0</v>
      </c>
      <c r="R1014" s="11">
        <f>IF(Q1014=0,0,SUM(Q1014:Q$1071)*I1014/Q1014)</f>
        <v>0</v>
      </c>
      <c r="S1014" s="11">
        <f>IF(S1013&gt;0,MAX((S1013+I1014/2)*(Calculations!$C$18-1)+S1013-I1014,0),IF(AND(Personal!$G$28=Valuation!C1014,Personal!$G$28&gt;Valuation!C1013),Personal!$G$26,0))</f>
        <v>0</v>
      </c>
      <c r="T1014">
        <f t="shared" si="1252"/>
        <v>2</v>
      </c>
      <c r="U1014" s="11"/>
      <c r="V1014" s="121">
        <f>VLOOKUP(E1014,Rates2,5)*VLOOKUP(E1014,Mort_Imp_Retirees,C1014-'Mort Imp Cume'!$C$4+2)</f>
        <v>1</v>
      </c>
      <c r="W1014" s="15">
        <f t="shared" si="1253"/>
        <v>0</v>
      </c>
      <c r="X1014" s="121">
        <f>VLOOKUP(F1014,Rates2,6)*VLOOKUP(F1014,Mort_Imp_Survivors,C1014-'Mort Imp Cume'!$C$4+2)</f>
        <v>1</v>
      </c>
      <c r="Y1014" s="15">
        <f t="shared" si="1254"/>
        <v>0</v>
      </c>
      <c r="Z1014" s="121">
        <f>VLOOKUP(F1014,Rates2,7)*VLOOKUP(F1014,Mort_Imp_Survivors,C1014-'Mort Imp Cume'!$C$4+2)</f>
        <v>1</v>
      </c>
      <c r="AA1014" s="15">
        <f t="shared" si="1255"/>
        <v>0</v>
      </c>
      <c r="AB1014" s="68">
        <f>PRODUCT(W$4:W1013)</f>
        <v>0</v>
      </c>
      <c r="AC1014" s="15">
        <f>PRODUCT(Y$4:Y1013)</f>
        <v>0</v>
      </c>
      <c r="AD1014" s="15">
        <f>PRODUCT(AA$4:AA1013)</f>
        <v>0</v>
      </c>
      <c r="AE1014" s="15">
        <f t="shared" si="1256"/>
        <v>0</v>
      </c>
      <c r="AF1014" s="15">
        <f t="shared" si="1257"/>
        <v>0</v>
      </c>
      <c r="AG1014" s="15">
        <f t="shared" si="1258"/>
        <v>0</v>
      </c>
      <c r="AH1014" s="15">
        <f t="shared" si="1259"/>
        <v>0</v>
      </c>
      <c r="AI1014" s="15">
        <f t="shared" si="1260"/>
        <v>1</v>
      </c>
      <c r="AJ1014" s="15">
        <f t="shared" si="1261"/>
        <v>0</v>
      </c>
      <c r="AK1014" s="15">
        <f t="shared" si="1262"/>
        <v>0</v>
      </c>
      <c r="AL1014">
        <f>IF(AL1013&gt;0,AL1013+1,IF(AND(B1014="January",C1014&gt;=Personal!$G$28,F1014&lt;=100,AL1013=0),1,0))</f>
        <v>687</v>
      </c>
      <c r="AM1014">
        <f t="shared" si="1263"/>
        <v>1</v>
      </c>
    </row>
    <row r="1015" spans="1:39" x14ac:dyDescent="0.2">
      <c r="A1015">
        <f t="shared" si="1264"/>
        <v>1011</v>
      </c>
      <c r="B1015" t="str">
        <f t="shared" si="1275"/>
        <v>April</v>
      </c>
      <c r="C1015">
        <f t="shared" si="1247"/>
        <v>2107</v>
      </c>
      <c r="D1015">
        <f t="shared" si="1277"/>
        <v>210704</v>
      </c>
      <c r="E1015">
        <f t="shared" ref="E1015:F1015" si="1316">E1003+1</f>
        <v>126</v>
      </c>
      <c r="F1015">
        <f t="shared" si="1316"/>
        <v>124</v>
      </c>
      <c r="G1015" s="11">
        <f>G1014*IF($B1015="January",(1+IF(C1015&gt;Personal!$L$18+1,Calculations!$B$14,Calculations!$B$13)),1)</f>
        <v>11310.569865511625</v>
      </c>
      <c r="H1015" s="11">
        <f>IF(AND(Career!$F$15="Yes",$E1015=62,$E1014=61),G1015,H1014*IF($B1015="January",(1+IF(C1015&gt;Personal!$L$18+1,Calculations!$C$14,Calculations!$C$13)),1))</f>
        <v>6039.2610917604788</v>
      </c>
      <c r="I1015" s="11">
        <f>H1015*(1-'Retiree Assumptions'!$F$8)</f>
        <v>5314.5497607492216</v>
      </c>
      <c r="J1015" s="11"/>
      <c r="K1015">
        <f>IF(OR(AND(L1016=0,L1015&gt;0,S1015=0,S1014&gt;0),AND(L1015=0,L1014&gt;0,S1015&gt;0,S1014&gt;0),AND(L1004=0,L1003&gt;0,S1003=0),AND(B1015="February",C1015&gt;=Personal!$G$28,C1015&lt;=Personal!$G$28+5,L1014&gt;0),AND(B1015="February",MOD(C1015-Personal!$G$28,5)=0,L1014&gt;0)),K1014+1,K1014)</f>
        <v>10</v>
      </c>
      <c r="L1015">
        <f>IF(AND(C1015&gt;=Personal!$G$28,MAX(L$5:L1014)&lt;$AO$8,OR(S1014&gt;0,S1015&gt;0)),L1014+1,0)</f>
        <v>0</v>
      </c>
      <c r="M1015" t="str">
        <f>IF(AND(C1015&gt;=Personal!$G$28,MAX(L$5:L1014)&lt;$AO$8,OR(S1014&gt;0,S1015&gt;0)),L1014+1,"")</f>
        <v/>
      </c>
      <c r="N1015">
        <f t="shared" si="1249"/>
        <v>2107</v>
      </c>
      <c r="O1015">
        <f t="shared" si="1250"/>
        <v>124</v>
      </c>
      <c r="P1015" s="11">
        <f t="shared" si="1251"/>
        <v>63774.597128990659</v>
      </c>
      <c r="Q1015" s="11">
        <f>$AD1015*I1015/(Calculations!$C$18^(A1015-1+Calculations!$B$1/30))</f>
        <v>0</v>
      </c>
      <c r="R1015" s="11">
        <f>IF(Q1015=0,0,SUM(Q1015:Q$1071)*I1015/Q1015)</f>
        <v>0</v>
      </c>
      <c r="S1015" s="11">
        <f>IF(S1014&gt;0,MAX((S1014+I1015/2)*(Calculations!$C$18-1)+S1014-I1015,0),IF(AND(Personal!$G$28=Valuation!C1015,Personal!$G$28&gt;Valuation!C1014),Personal!$G$26,0))</f>
        <v>0</v>
      </c>
      <c r="T1015">
        <f t="shared" si="1252"/>
        <v>2</v>
      </c>
      <c r="U1015" s="11"/>
      <c r="V1015" s="121">
        <f>VLOOKUP(E1015,Rates2,5)*VLOOKUP(E1015,Mort_Imp_Retirees,C1015-'Mort Imp Cume'!$C$4+2)</f>
        <v>1</v>
      </c>
      <c r="W1015" s="15">
        <f t="shared" si="1253"/>
        <v>0</v>
      </c>
      <c r="X1015" s="121">
        <f>VLOOKUP(F1015,Rates2,6)*VLOOKUP(F1015,Mort_Imp_Survivors,C1015-'Mort Imp Cume'!$C$4+2)</f>
        <v>1</v>
      </c>
      <c r="Y1015" s="15">
        <f t="shared" si="1254"/>
        <v>0</v>
      </c>
      <c r="Z1015" s="121">
        <f>VLOOKUP(F1015,Rates2,7)*VLOOKUP(F1015,Mort_Imp_Survivors,C1015-'Mort Imp Cume'!$C$4+2)</f>
        <v>1</v>
      </c>
      <c r="AA1015" s="15">
        <f t="shared" si="1255"/>
        <v>0</v>
      </c>
      <c r="AB1015" s="68">
        <f>PRODUCT(W$4:W1014)</f>
        <v>0</v>
      </c>
      <c r="AC1015" s="15">
        <f>PRODUCT(Y$4:Y1014)</f>
        <v>0</v>
      </c>
      <c r="AD1015" s="15">
        <f>PRODUCT(AA$4:AA1014)</f>
        <v>0</v>
      </c>
      <c r="AE1015" s="15">
        <f t="shared" si="1256"/>
        <v>0</v>
      </c>
      <c r="AF1015" s="15">
        <f t="shared" si="1257"/>
        <v>0</v>
      </c>
      <c r="AG1015" s="15">
        <f t="shared" si="1258"/>
        <v>0</v>
      </c>
      <c r="AH1015" s="15">
        <f t="shared" si="1259"/>
        <v>0</v>
      </c>
      <c r="AI1015" s="15">
        <f t="shared" si="1260"/>
        <v>1</v>
      </c>
      <c r="AJ1015" s="15">
        <f t="shared" si="1261"/>
        <v>0</v>
      </c>
      <c r="AK1015" s="15">
        <f t="shared" si="1262"/>
        <v>0</v>
      </c>
      <c r="AL1015">
        <f>IF(AL1014&gt;0,AL1014+1,IF(AND(B1015="January",C1015&gt;=Personal!$G$28,F1015&lt;=100,AL1014=0),1,0))</f>
        <v>688</v>
      </c>
      <c r="AM1015">
        <f t="shared" si="1263"/>
        <v>1</v>
      </c>
    </row>
    <row r="1016" spans="1:39" x14ac:dyDescent="0.2">
      <c r="A1016">
        <f t="shared" si="1264"/>
        <v>1012</v>
      </c>
      <c r="B1016" t="str">
        <f t="shared" si="1275"/>
        <v>May</v>
      </c>
      <c r="C1016">
        <f t="shared" si="1247"/>
        <v>2107</v>
      </c>
      <c r="D1016">
        <f t="shared" si="1277"/>
        <v>210705</v>
      </c>
      <c r="E1016">
        <f t="shared" ref="E1016:F1016" si="1317">E1004+1</f>
        <v>126</v>
      </c>
      <c r="F1016">
        <f t="shared" si="1317"/>
        <v>124</v>
      </c>
      <c r="G1016" s="11">
        <f>G1015*IF($B1016="January",(1+IF(C1016&gt;Personal!$L$18+1,Calculations!$B$14,Calculations!$B$13)),1)</f>
        <v>11310.569865511625</v>
      </c>
      <c r="H1016" s="11">
        <f>IF(AND(Career!$F$15="Yes",$E1016=62,$E1015=61),G1016,H1015*IF($B1016="January",(1+IF(C1016&gt;Personal!$L$18+1,Calculations!$C$14,Calculations!$C$13)),1))</f>
        <v>6039.2610917604788</v>
      </c>
      <c r="I1016" s="11">
        <f>H1016*(1-'Retiree Assumptions'!$F$8)</f>
        <v>5314.5497607492216</v>
      </c>
      <c r="J1016" s="11"/>
      <c r="K1016">
        <f>IF(OR(AND(L1017=0,L1016&gt;0,S1016=0,S1015&gt;0),AND(L1016=0,L1015&gt;0,S1016&gt;0,S1015&gt;0),AND(L1005=0,L1004&gt;0,S1004=0),AND(B1016="February",C1016&gt;=Personal!$G$28,C1016&lt;=Personal!$G$28+5,L1015&gt;0),AND(B1016="February",MOD(C1016-Personal!$G$28,5)=0,L1015&gt;0)),K1015+1,K1015)</f>
        <v>10</v>
      </c>
      <c r="L1016">
        <f>IF(AND(C1016&gt;=Personal!$G$28,MAX(L$5:L1015)&lt;$AO$8,OR(S1015&gt;0,S1016&gt;0)),L1015+1,0)</f>
        <v>0</v>
      </c>
      <c r="M1016" t="str">
        <f>IF(AND(C1016&gt;=Personal!$G$28,MAX(L$5:L1015)&lt;$AO$8,OR(S1015&gt;0,S1016&gt;0)),L1015+1,"")</f>
        <v/>
      </c>
      <c r="N1016">
        <f t="shared" si="1249"/>
        <v>2107</v>
      </c>
      <c r="O1016">
        <f t="shared" si="1250"/>
        <v>124</v>
      </c>
      <c r="P1016" s="11">
        <f t="shared" si="1251"/>
        <v>63774.597128990659</v>
      </c>
      <c r="Q1016" s="11">
        <f>$AD1016*I1016/(Calculations!$C$18^(A1016-1+Calculations!$B$1/30))</f>
        <v>0</v>
      </c>
      <c r="R1016" s="11">
        <f>IF(Q1016=0,0,SUM(Q1016:Q$1071)*I1016/Q1016)</f>
        <v>0</v>
      </c>
      <c r="S1016" s="11">
        <f>IF(S1015&gt;0,MAX((S1015+I1016/2)*(Calculations!$C$18-1)+S1015-I1016,0),IF(AND(Personal!$G$28=Valuation!C1016,Personal!$G$28&gt;Valuation!C1015),Personal!$G$26,0))</f>
        <v>0</v>
      </c>
      <c r="T1016">
        <f t="shared" si="1252"/>
        <v>2</v>
      </c>
      <c r="U1016" s="11"/>
      <c r="V1016" s="121">
        <f>VLOOKUP(E1016,Rates2,5)*VLOOKUP(E1016,Mort_Imp_Retirees,C1016-'Mort Imp Cume'!$C$4+2)</f>
        <v>1</v>
      </c>
      <c r="W1016" s="15">
        <f t="shared" si="1253"/>
        <v>0</v>
      </c>
      <c r="X1016" s="121">
        <f>VLOOKUP(F1016,Rates2,6)*VLOOKUP(F1016,Mort_Imp_Survivors,C1016-'Mort Imp Cume'!$C$4+2)</f>
        <v>1</v>
      </c>
      <c r="Y1016" s="15">
        <f t="shared" si="1254"/>
        <v>0</v>
      </c>
      <c r="Z1016" s="121">
        <f>VLOOKUP(F1016,Rates2,7)*VLOOKUP(F1016,Mort_Imp_Survivors,C1016-'Mort Imp Cume'!$C$4+2)</f>
        <v>1</v>
      </c>
      <c r="AA1016" s="15">
        <f t="shared" si="1255"/>
        <v>0</v>
      </c>
      <c r="AB1016" s="68">
        <f>PRODUCT(W$4:W1015)</f>
        <v>0</v>
      </c>
      <c r="AC1016" s="15">
        <f>PRODUCT(Y$4:Y1015)</f>
        <v>0</v>
      </c>
      <c r="AD1016" s="15">
        <f>PRODUCT(AA$4:AA1015)</f>
        <v>0</v>
      </c>
      <c r="AE1016" s="15">
        <f t="shared" si="1256"/>
        <v>0</v>
      </c>
      <c r="AF1016" s="15">
        <f t="shared" si="1257"/>
        <v>0</v>
      </c>
      <c r="AG1016" s="15">
        <f t="shared" si="1258"/>
        <v>0</v>
      </c>
      <c r="AH1016" s="15">
        <f t="shared" si="1259"/>
        <v>0</v>
      </c>
      <c r="AI1016" s="15">
        <f t="shared" si="1260"/>
        <v>1</v>
      </c>
      <c r="AJ1016" s="15">
        <f t="shared" si="1261"/>
        <v>0</v>
      </c>
      <c r="AK1016" s="15">
        <f t="shared" si="1262"/>
        <v>0</v>
      </c>
      <c r="AL1016">
        <f>IF(AL1015&gt;0,AL1015+1,IF(AND(B1016="January",C1016&gt;=Personal!$G$28,F1016&lt;=100,AL1015=0),1,0))</f>
        <v>689</v>
      </c>
      <c r="AM1016">
        <f t="shared" si="1263"/>
        <v>1</v>
      </c>
    </row>
    <row r="1017" spans="1:39" x14ac:dyDescent="0.2">
      <c r="A1017">
        <f t="shared" si="1264"/>
        <v>1013</v>
      </c>
      <c r="B1017" t="str">
        <f t="shared" si="1275"/>
        <v>June</v>
      </c>
      <c r="C1017">
        <f t="shared" si="1247"/>
        <v>2107</v>
      </c>
      <c r="D1017">
        <f t="shared" si="1277"/>
        <v>210706</v>
      </c>
      <c r="E1017">
        <f t="shared" ref="E1017:F1017" si="1318">E1005+1</f>
        <v>126</v>
      </c>
      <c r="F1017">
        <f t="shared" si="1318"/>
        <v>124</v>
      </c>
      <c r="G1017" s="11">
        <f>G1016*IF($B1017="January",(1+IF(C1017&gt;Personal!$L$18+1,Calculations!$B$14,Calculations!$B$13)),1)</f>
        <v>11310.569865511625</v>
      </c>
      <c r="H1017" s="11">
        <f>IF(AND(Career!$F$15="Yes",$E1017=62,$E1016=61),G1017,H1016*IF($B1017="January",(1+IF(C1017&gt;Personal!$L$18+1,Calculations!$C$14,Calculations!$C$13)),1))</f>
        <v>6039.2610917604788</v>
      </c>
      <c r="I1017" s="11">
        <f>H1017*(1-'Retiree Assumptions'!$F$8)</f>
        <v>5314.5497607492216</v>
      </c>
      <c r="J1017" s="11"/>
      <c r="K1017">
        <f>IF(OR(AND(L1018=0,L1017&gt;0,S1017=0,S1016&gt;0),AND(L1017=0,L1016&gt;0,S1017&gt;0,S1016&gt;0),AND(L1006=0,L1005&gt;0,S1005=0),AND(B1017="February",C1017&gt;=Personal!$G$28,C1017&lt;=Personal!$G$28+5,L1016&gt;0),AND(B1017="February",MOD(C1017-Personal!$G$28,5)=0,L1016&gt;0)),K1016+1,K1016)</f>
        <v>10</v>
      </c>
      <c r="L1017">
        <f>IF(AND(C1017&gt;=Personal!$G$28,MAX(L$5:L1016)&lt;$AO$8,OR(S1016&gt;0,S1017&gt;0)),L1016+1,0)</f>
        <v>0</v>
      </c>
      <c r="M1017" t="str">
        <f>IF(AND(C1017&gt;=Personal!$G$28,MAX(L$5:L1016)&lt;$AO$8,OR(S1016&gt;0,S1017&gt;0)),L1016+1,"")</f>
        <v/>
      </c>
      <c r="N1017">
        <f t="shared" si="1249"/>
        <v>2107</v>
      </c>
      <c r="O1017">
        <f t="shared" si="1250"/>
        <v>124</v>
      </c>
      <c r="P1017" s="11">
        <f t="shared" si="1251"/>
        <v>63774.597128990659</v>
      </c>
      <c r="Q1017" s="11">
        <f>$AD1017*I1017/(Calculations!$C$18^(A1017-1+Calculations!$B$1/30))</f>
        <v>0</v>
      </c>
      <c r="R1017" s="11">
        <f>IF(Q1017=0,0,SUM(Q1017:Q$1071)*I1017/Q1017)</f>
        <v>0</v>
      </c>
      <c r="S1017" s="11">
        <f>IF(S1016&gt;0,MAX((S1016+I1017/2)*(Calculations!$C$18-1)+S1016-I1017,0),IF(AND(Personal!$G$28=Valuation!C1017,Personal!$G$28&gt;Valuation!C1016),Personal!$G$26,0))</f>
        <v>0</v>
      </c>
      <c r="T1017">
        <f t="shared" si="1252"/>
        <v>2</v>
      </c>
      <c r="U1017" s="11"/>
      <c r="V1017" s="121">
        <f>VLOOKUP(E1017,Rates2,5)*VLOOKUP(E1017,Mort_Imp_Retirees,C1017-'Mort Imp Cume'!$C$4+2)</f>
        <v>1</v>
      </c>
      <c r="W1017" s="15">
        <f t="shared" si="1253"/>
        <v>0</v>
      </c>
      <c r="X1017" s="121">
        <f>VLOOKUP(F1017,Rates2,6)*VLOOKUP(F1017,Mort_Imp_Survivors,C1017-'Mort Imp Cume'!$C$4+2)</f>
        <v>1</v>
      </c>
      <c r="Y1017" s="15">
        <f t="shared" si="1254"/>
        <v>0</v>
      </c>
      <c r="Z1017" s="121">
        <f>VLOOKUP(F1017,Rates2,7)*VLOOKUP(F1017,Mort_Imp_Survivors,C1017-'Mort Imp Cume'!$C$4+2)</f>
        <v>1</v>
      </c>
      <c r="AA1017" s="15">
        <f t="shared" si="1255"/>
        <v>0</v>
      </c>
      <c r="AB1017" s="68">
        <f>PRODUCT(W$4:W1016)</f>
        <v>0</v>
      </c>
      <c r="AC1017" s="15">
        <f>PRODUCT(Y$4:Y1016)</f>
        <v>0</v>
      </c>
      <c r="AD1017" s="15">
        <f>PRODUCT(AA$4:AA1016)</f>
        <v>0</v>
      </c>
      <c r="AE1017" s="15">
        <f t="shared" si="1256"/>
        <v>0</v>
      </c>
      <c r="AF1017" s="15">
        <f t="shared" si="1257"/>
        <v>0</v>
      </c>
      <c r="AG1017" s="15">
        <f t="shared" si="1258"/>
        <v>0</v>
      </c>
      <c r="AH1017" s="15">
        <f t="shared" si="1259"/>
        <v>0</v>
      </c>
      <c r="AI1017" s="15">
        <f t="shared" si="1260"/>
        <v>1</v>
      </c>
      <c r="AJ1017" s="15">
        <f t="shared" si="1261"/>
        <v>0</v>
      </c>
      <c r="AK1017" s="15">
        <f t="shared" si="1262"/>
        <v>0</v>
      </c>
      <c r="AL1017">
        <f>IF(AL1016&gt;0,AL1016+1,IF(AND(B1017="January",C1017&gt;=Personal!$G$28,F1017&lt;=100,AL1016=0),1,0))</f>
        <v>690</v>
      </c>
      <c r="AM1017">
        <f t="shared" si="1263"/>
        <v>1</v>
      </c>
    </row>
    <row r="1018" spans="1:39" x14ac:dyDescent="0.2">
      <c r="A1018">
        <f t="shared" si="1264"/>
        <v>1014</v>
      </c>
      <c r="B1018" t="str">
        <f t="shared" si="1275"/>
        <v>July</v>
      </c>
      <c r="C1018">
        <f t="shared" si="1247"/>
        <v>2107</v>
      </c>
      <c r="D1018">
        <f t="shared" si="1277"/>
        <v>210707</v>
      </c>
      <c r="E1018">
        <f t="shared" ref="E1018:F1018" si="1319">E1006+1</f>
        <v>126</v>
      </c>
      <c r="F1018">
        <f t="shared" si="1319"/>
        <v>124</v>
      </c>
      <c r="G1018" s="11">
        <f>G1017*IF($B1018="January",(1+IF(C1018&gt;Personal!$L$18+1,Calculations!$B$14,Calculations!$B$13)),1)</f>
        <v>11310.569865511625</v>
      </c>
      <c r="H1018" s="11">
        <f>IF(AND(Career!$F$15="Yes",$E1018=62,$E1017=61),G1018,H1017*IF($B1018="January",(1+IF(C1018&gt;Personal!$L$18+1,Calculations!$C$14,Calculations!$C$13)),1))</f>
        <v>6039.2610917604788</v>
      </c>
      <c r="I1018" s="11">
        <f>H1018*(1-'Retiree Assumptions'!$F$8)</f>
        <v>5314.5497607492216</v>
      </c>
      <c r="J1018" s="11"/>
      <c r="K1018">
        <f>IF(OR(AND(L1019=0,L1018&gt;0,S1018=0,S1017&gt;0),AND(L1018=0,L1017&gt;0,S1018&gt;0,S1017&gt;0),AND(L1007=0,L1006&gt;0,S1006=0),AND(B1018="February",C1018&gt;=Personal!$G$28,C1018&lt;=Personal!$G$28+5,L1017&gt;0),AND(B1018="February",MOD(C1018-Personal!$G$28,5)=0,L1017&gt;0)),K1017+1,K1017)</f>
        <v>10</v>
      </c>
      <c r="L1018">
        <f>IF(AND(C1018&gt;=Personal!$G$28,MAX(L$5:L1017)&lt;$AO$8,OR(S1017&gt;0,S1018&gt;0)),L1017+1,0)</f>
        <v>0</v>
      </c>
      <c r="M1018" t="str">
        <f>IF(AND(C1018&gt;=Personal!$G$28,MAX(L$5:L1017)&lt;$AO$8,OR(S1017&gt;0,S1018&gt;0)),L1017+1,"")</f>
        <v/>
      </c>
      <c r="N1018">
        <f t="shared" si="1249"/>
        <v>2107</v>
      </c>
      <c r="O1018">
        <f t="shared" si="1250"/>
        <v>124</v>
      </c>
      <c r="P1018" s="11">
        <f t="shared" si="1251"/>
        <v>63774.597128990659</v>
      </c>
      <c r="Q1018" s="11">
        <f>$AD1018*I1018/(Calculations!$C$18^(A1018-1+Calculations!$B$1/30))</f>
        <v>0</v>
      </c>
      <c r="R1018" s="11">
        <f>IF(Q1018=0,0,SUM(Q1018:Q$1071)*I1018/Q1018)</f>
        <v>0</v>
      </c>
      <c r="S1018" s="11">
        <f>IF(S1017&gt;0,MAX((S1017+I1018/2)*(Calculations!$C$18-1)+S1017-I1018,0),IF(AND(Personal!$G$28=Valuation!C1018,Personal!$G$28&gt;Valuation!C1017),Personal!$G$26,0))</f>
        <v>0</v>
      </c>
      <c r="T1018">
        <f t="shared" si="1252"/>
        <v>2</v>
      </c>
      <c r="U1018" s="11"/>
      <c r="V1018" s="121">
        <f>VLOOKUP(E1018,Rates2,5)*VLOOKUP(E1018,Mort_Imp_Retirees,C1018-'Mort Imp Cume'!$C$4+2)</f>
        <v>1</v>
      </c>
      <c r="W1018" s="15">
        <f t="shared" si="1253"/>
        <v>0</v>
      </c>
      <c r="X1018" s="121">
        <f>VLOOKUP(F1018,Rates2,6)*VLOOKUP(F1018,Mort_Imp_Survivors,C1018-'Mort Imp Cume'!$C$4+2)</f>
        <v>1</v>
      </c>
      <c r="Y1018" s="15">
        <f t="shared" si="1254"/>
        <v>0</v>
      </c>
      <c r="Z1018" s="121">
        <f>VLOOKUP(F1018,Rates2,7)*VLOOKUP(F1018,Mort_Imp_Survivors,C1018-'Mort Imp Cume'!$C$4+2)</f>
        <v>1</v>
      </c>
      <c r="AA1018" s="15">
        <f t="shared" si="1255"/>
        <v>0</v>
      </c>
      <c r="AB1018" s="68">
        <f>PRODUCT(W$4:W1017)</f>
        <v>0</v>
      </c>
      <c r="AC1018" s="15">
        <f>PRODUCT(Y$4:Y1017)</f>
        <v>0</v>
      </c>
      <c r="AD1018" s="15">
        <f>PRODUCT(AA$4:AA1017)</f>
        <v>0</v>
      </c>
      <c r="AE1018" s="15">
        <f t="shared" si="1256"/>
        <v>0</v>
      </c>
      <c r="AF1018" s="15">
        <f t="shared" si="1257"/>
        <v>0</v>
      </c>
      <c r="AG1018" s="15">
        <f t="shared" si="1258"/>
        <v>0</v>
      </c>
      <c r="AH1018" s="15">
        <f t="shared" si="1259"/>
        <v>0</v>
      </c>
      <c r="AI1018" s="15">
        <f t="shared" si="1260"/>
        <v>1</v>
      </c>
      <c r="AJ1018" s="15">
        <f t="shared" si="1261"/>
        <v>0</v>
      </c>
      <c r="AK1018" s="15">
        <f t="shared" si="1262"/>
        <v>0</v>
      </c>
      <c r="AL1018">
        <f>IF(AL1017&gt;0,AL1017+1,IF(AND(B1018="January",C1018&gt;=Personal!$G$28,F1018&lt;=100,AL1017=0),1,0))</f>
        <v>691</v>
      </c>
      <c r="AM1018">
        <f t="shared" si="1263"/>
        <v>1</v>
      </c>
    </row>
    <row r="1019" spans="1:39" x14ac:dyDescent="0.2">
      <c r="A1019">
        <f t="shared" si="1264"/>
        <v>1015</v>
      </c>
      <c r="B1019" t="str">
        <f t="shared" si="1275"/>
        <v>August</v>
      </c>
      <c r="C1019">
        <f t="shared" si="1247"/>
        <v>2107</v>
      </c>
      <c r="D1019">
        <f t="shared" si="1277"/>
        <v>210708</v>
      </c>
      <c r="E1019">
        <f t="shared" ref="E1019:F1019" si="1320">E1007+1</f>
        <v>126</v>
      </c>
      <c r="F1019">
        <f t="shared" si="1320"/>
        <v>124</v>
      </c>
      <c r="G1019" s="11">
        <f>G1018*IF($B1019="January",(1+IF(C1019&gt;Personal!$L$18+1,Calculations!$B$14,Calculations!$B$13)),1)</f>
        <v>11310.569865511625</v>
      </c>
      <c r="H1019" s="11">
        <f>IF(AND(Career!$F$15="Yes",$E1019=62,$E1018=61),G1019,H1018*IF($B1019="January",(1+IF(C1019&gt;Personal!$L$18+1,Calculations!$C$14,Calculations!$C$13)),1))</f>
        <v>6039.2610917604788</v>
      </c>
      <c r="I1019" s="11">
        <f>H1019*(1-'Retiree Assumptions'!$F$8)</f>
        <v>5314.5497607492216</v>
      </c>
      <c r="J1019" s="11"/>
      <c r="K1019">
        <f>IF(OR(AND(L1020=0,L1019&gt;0,S1019=0,S1018&gt;0),AND(L1019=0,L1018&gt;0,S1019&gt;0,S1018&gt;0),AND(L1008=0,L1007&gt;0,S1007=0),AND(B1019="February",C1019&gt;=Personal!$G$28,C1019&lt;=Personal!$G$28+5,L1018&gt;0),AND(B1019="February",MOD(C1019-Personal!$G$28,5)=0,L1018&gt;0)),K1018+1,K1018)</f>
        <v>10</v>
      </c>
      <c r="L1019">
        <f>IF(AND(C1019&gt;=Personal!$G$28,MAX(L$5:L1018)&lt;$AO$8,OR(S1018&gt;0,S1019&gt;0)),L1018+1,0)</f>
        <v>0</v>
      </c>
      <c r="M1019" t="str">
        <f>IF(AND(C1019&gt;=Personal!$G$28,MAX(L$5:L1018)&lt;$AO$8,OR(S1018&gt;0,S1019&gt;0)),L1018+1,"")</f>
        <v/>
      </c>
      <c r="N1019">
        <f t="shared" si="1249"/>
        <v>2107</v>
      </c>
      <c r="O1019">
        <f t="shared" si="1250"/>
        <v>124</v>
      </c>
      <c r="P1019" s="11">
        <f t="shared" si="1251"/>
        <v>63774.597128990659</v>
      </c>
      <c r="Q1019" s="11">
        <f>$AD1019*I1019/(Calculations!$C$18^(A1019-1+Calculations!$B$1/30))</f>
        <v>0</v>
      </c>
      <c r="R1019" s="11">
        <f>IF(Q1019=0,0,SUM(Q1019:Q$1071)*I1019/Q1019)</f>
        <v>0</v>
      </c>
      <c r="S1019" s="11">
        <f>IF(S1018&gt;0,MAX((S1018+I1019/2)*(Calculations!$C$18-1)+S1018-I1019,0),IF(AND(Personal!$G$28=Valuation!C1019,Personal!$G$28&gt;Valuation!C1018),Personal!$G$26,0))</f>
        <v>0</v>
      </c>
      <c r="T1019">
        <f t="shared" si="1252"/>
        <v>2</v>
      </c>
      <c r="U1019" s="11"/>
      <c r="V1019" s="121">
        <f>VLOOKUP(E1019,Rates2,5)*VLOOKUP(E1019,Mort_Imp_Retirees,C1019-'Mort Imp Cume'!$C$4+2)</f>
        <v>1</v>
      </c>
      <c r="W1019" s="15">
        <f t="shared" si="1253"/>
        <v>0</v>
      </c>
      <c r="X1019" s="121">
        <f>VLOOKUP(F1019,Rates2,6)*VLOOKUP(F1019,Mort_Imp_Survivors,C1019-'Mort Imp Cume'!$C$4+2)</f>
        <v>1</v>
      </c>
      <c r="Y1019" s="15">
        <f t="shared" si="1254"/>
        <v>0</v>
      </c>
      <c r="Z1019" s="121">
        <f>VLOOKUP(F1019,Rates2,7)*VLOOKUP(F1019,Mort_Imp_Survivors,C1019-'Mort Imp Cume'!$C$4+2)</f>
        <v>1</v>
      </c>
      <c r="AA1019" s="15">
        <f t="shared" si="1255"/>
        <v>0</v>
      </c>
      <c r="AB1019" s="68">
        <f>PRODUCT(W$4:W1018)</f>
        <v>0</v>
      </c>
      <c r="AC1019" s="15">
        <f>PRODUCT(Y$4:Y1018)</f>
        <v>0</v>
      </c>
      <c r="AD1019" s="15">
        <f>PRODUCT(AA$4:AA1018)</f>
        <v>0</v>
      </c>
      <c r="AE1019" s="15">
        <f t="shared" si="1256"/>
        <v>0</v>
      </c>
      <c r="AF1019" s="15">
        <f t="shared" si="1257"/>
        <v>0</v>
      </c>
      <c r="AG1019" s="15">
        <f t="shared" si="1258"/>
        <v>0</v>
      </c>
      <c r="AH1019" s="15">
        <f t="shared" si="1259"/>
        <v>0</v>
      </c>
      <c r="AI1019" s="15">
        <f t="shared" si="1260"/>
        <v>1</v>
      </c>
      <c r="AJ1019" s="15">
        <f t="shared" si="1261"/>
        <v>0</v>
      </c>
      <c r="AK1019" s="15">
        <f t="shared" si="1262"/>
        <v>0</v>
      </c>
      <c r="AL1019">
        <f>IF(AL1018&gt;0,AL1018+1,IF(AND(B1019="January",C1019&gt;=Personal!$G$28,F1019&lt;=100,AL1018=0),1,0))</f>
        <v>692</v>
      </c>
      <c r="AM1019">
        <f t="shared" si="1263"/>
        <v>1</v>
      </c>
    </row>
    <row r="1020" spans="1:39" x14ac:dyDescent="0.2">
      <c r="A1020">
        <f t="shared" si="1264"/>
        <v>1016</v>
      </c>
      <c r="B1020" t="str">
        <f t="shared" si="1275"/>
        <v>September</v>
      </c>
      <c r="C1020">
        <f t="shared" si="1247"/>
        <v>2107</v>
      </c>
      <c r="D1020">
        <f t="shared" si="1277"/>
        <v>210709</v>
      </c>
      <c r="E1020">
        <f t="shared" ref="E1020:F1020" si="1321">E1008+1</f>
        <v>126</v>
      </c>
      <c r="F1020">
        <f t="shared" si="1321"/>
        <v>124</v>
      </c>
      <c r="G1020" s="11">
        <f>G1019*IF($B1020="January",(1+IF(C1020&gt;Personal!$L$18+1,Calculations!$B$14,Calculations!$B$13)),1)</f>
        <v>11310.569865511625</v>
      </c>
      <c r="H1020" s="11">
        <f>IF(AND(Career!$F$15="Yes",$E1020=62,$E1019=61),G1020,H1019*IF($B1020="January",(1+IF(C1020&gt;Personal!$L$18+1,Calculations!$C$14,Calculations!$C$13)),1))</f>
        <v>6039.2610917604788</v>
      </c>
      <c r="I1020" s="11">
        <f>H1020*(1-'Retiree Assumptions'!$F$8)</f>
        <v>5314.5497607492216</v>
      </c>
      <c r="J1020" s="11"/>
      <c r="K1020">
        <f>IF(OR(AND(L1021=0,L1020&gt;0,S1020=0,S1019&gt;0),AND(L1020=0,L1019&gt;0,S1020&gt;0,S1019&gt;0),AND(L1009=0,L1008&gt;0,S1008=0),AND(B1020="February",C1020&gt;=Personal!$G$28,C1020&lt;=Personal!$G$28+5,L1019&gt;0),AND(B1020="February",MOD(C1020-Personal!$G$28,5)=0,L1019&gt;0)),K1019+1,K1019)</f>
        <v>10</v>
      </c>
      <c r="L1020">
        <f>IF(AND(C1020&gt;=Personal!$G$28,MAX(L$5:L1019)&lt;$AO$8,OR(S1019&gt;0,S1020&gt;0)),L1019+1,0)</f>
        <v>0</v>
      </c>
      <c r="M1020" t="str">
        <f>IF(AND(C1020&gt;=Personal!$G$28,MAX(L$5:L1019)&lt;$AO$8,OR(S1019&gt;0,S1020&gt;0)),L1019+1,"")</f>
        <v/>
      </c>
      <c r="N1020">
        <f t="shared" si="1249"/>
        <v>2107</v>
      </c>
      <c r="O1020">
        <f t="shared" si="1250"/>
        <v>124</v>
      </c>
      <c r="P1020" s="11">
        <f t="shared" si="1251"/>
        <v>63774.597128990659</v>
      </c>
      <c r="Q1020" s="11">
        <f>$AD1020*I1020/(Calculations!$C$18^(A1020-1+Calculations!$B$1/30))</f>
        <v>0</v>
      </c>
      <c r="R1020" s="11">
        <f>IF(Q1020=0,0,SUM(Q1020:Q$1071)*I1020/Q1020)</f>
        <v>0</v>
      </c>
      <c r="S1020" s="11">
        <f>IF(S1019&gt;0,MAX((S1019+I1020/2)*(Calculations!$C$18-1)+S1019-I1020,0),IF(AND(Personal!$G$28=Valuation!C1020,Personal!$G$28&gt;Valuation!C1019),Personal!$G$26,0))</f>
        <v>0</v>
      </c>
      <c r="T1020">
        <f t="shared" si="1252"/>
        <v>2</v>
      </c>
      <c r="U1020" s="11"/>
      <c r="V1020" s="121">
        <f>VLOOKUP(E1020,Rates2,5)*VLOOKUP(E1020,Mort_Imp_Retirees,C1020-'Mort Imp Cume'!$C$4+2)</f>
        <v>1</v>
      </c>
      <c r="W1020" s="15">
        <f t="shared" si="1253"/>
        <v>0</v>
      </c>
      <c r="X1020" s="121">
        <f>VLOOKUP(F1020,Rates2,6)*VLOOKUP(F1020,Mort_Imp_Survivors,C1020-'Mort Imp Cume'!$C$4+2)</f>
        <v>1</v>
      </c>
      <c r="Y1020" s="15">
        <f t="shared" si="1254"/>
        <v>0</v>
      </c>
      <c r="Z1020" s="121">
        <f>VLOOKUP(F1020,Rates2,7)*VLOOKUP(F1020,Mort_Imp_Survivors,C1020-'Mort Imp Cume'!$C$4+2)</f>
        <v>1</v>
      </c>
      <c r="AA1020" s="15">
        <f t="shared" si="1255"/>
        <v>0</v>
      </c>
      <c r="AB1020" s="68">
        <f>PRODUCT(W$4:W1019)</f>
        <v>0</v>
      </c>
      <c r="AC1020" s="15">
        <f>PRODUCT(Y$4:Y1019)</f>
        <v>0</v>
      </c>
      <c r="AD1020" s="15">
        <f>PRODUCT(AA$4:AA1019)</f>
        <v>0</v>
      </c>
      <c r="AE1020" s="15">
        <f t="shared" si="1256"/>
        <v>0</v>
      </c>
      <c r="AF1020" s="15">
        <f t="shared" si="1257"/>
        <v>0</v>
      </c>
      <c r="AG1020" s="15">
        <f t="shared" si="1258"/>
        <v>0</v>
      </c>
      <c r="AH1020" s="15">
        <f t="shared" si="1259"/>
        <v>0</v>
      </c>
      <c r="AI1020" s="15">
        <f t="shared" si="1260"/>
        <v>1</v>
      </c>
      <c r="AJ1020" s="15">
        <f t="shared" si="1261"/>
        <v>0</v>
      </c>
      <c r="AK1020" s="15">
        <f t="shared" si="1262"/>
        <v>0</v>
      </c>
      <c r="AL1020">
        <f>IF(AL1019&gt;0,AL1019+1,IF(AND(B1020="January",C1020&gt;=Personal!$G$28,F1020&lt;=100,AL1019=0),1,0))</f>
        <v>693</v>
      </c>
      <c r="AM1020">
        <f t="shared" si="1263"/>
        <v>1</v>
      </c>
    </row>
    <row r="1021" spans="1:39" x14ac:dyDescent="0.2">
      <c r="A1021">
        <f t="shared" si="1264"/>
        <v>1017</v>
      </c>
      <c r="B1021" t="str">
        <f t="shared" si="1275"/>
        <v>October</v>
      </c>
      <c r="C1021">
        <f t="shared" si="1247"/>
        <v>2107</v>
      </c>
      <c r="D1021">
        <f t="shared" si="1277"/>
        <v>210710</v>
      </c>
      <c r="E1021">
        <f t="shared" ref="E1021:F1021" si="1322">E1009+1</f>
        <v>126</v>
      </c>
      <c r="F1021">
        <f t="shared" si="1322"/>
        <v>124</v>
      </c>
      <c r="G1021" s="11">
        <f>G1020*IF($B1021="January",(1+IF(C1021&gt;Personal!$L$18+1,Calculations!$B$14,Calculations!$B$13)),1)</f>
        <v>11310.569865511625</v>
      </c>
      <c r="H1021" s="11">
        <f>IF(AND(Career!$F$15="Yes",$E1021=62,$E1020=61),G1021,H1020*IF($B1021="January",(1+IF(C1021&gt;Personal!$L$18+1,Calculations!$C$14,Calculations!$C$13)),1))</f>
        <v>6039.2610917604788</v>
      </c>
      <c r="I1021" s="11">
        <f>H1021*(1-'Retiree Assumptions'!$F$8)</f>
        <v>5314.5497607492216</v>
      </c>
      <c r="J1021" s="11"/>
      <c r="K1021">
        <f>IF(OR(AND(L1022=0,L1021&gt;0,S1021=0,S1020&gt;0),AND(L1021=0,L1020&gt;0,S1021&gt;0,S1020&gt;0),AND(L1010=0,L1009&gt;0,S1009=0),AND(B1021="February",C1021&gt;=Personal!$G$28,C1021&lt;=Personal!$G$28+5,L1020&gt;0),AND(B1021="February",MOD(C1021-Personal!$G$28,5)=0,L1020&gt;0)),K1020+1,K1020)</f>
        <v>10</v>
      </c>
      <c r="L1021">
        <f>IF(AND(C1021&gt;=Personal!$G$28,MAX(L$5:L1020)&lt;$AO$8,OR(S1020&gt;0,S1021&gt;0)),L1020+1,0)</f>
        <v>0</v>
      </c>
      <c r="M1021" t="str">
        <f>IF(AND(C1021&gt;=Personal!$G$28,MAX(L$5:L1020)&lt;$AO$8,OR(S1020&gt;0,S1021&gt;0)),L1020+1,"")</f>
        <v/>
      </c>
      <c r="N1021">
        <f t="shared" si="1249"/>
        <v>2107</v>
      </c>
      <c r="O1021">
        <f t="shared" si="1250"/>
        <v>124</v>
      </c>
      <c r="P1021" s="11">
        <f t="shared" si="1251"/>
        <v>63774.597128990659</v>
      </c>
      <c r="Q1021" s="11">
        <f>$AD1021*I1021/(Calculations!$C$18^(A1021-1+Calculations!$B$1/30))</f>
        <v>0</v>
      </c>
      <c r="R1021" s="11">
        <f>IF(Q1021=0,0,SUM(Q1021:Q$1071)*I1021/Q1021)</f>
        <v>0</v>
      </c>
      <c r="S1021" s="11">
        <f>IF(S1020&gt;0,MAX((S1020+I1021/2)*(Calculations!$C$18-1)+S1020-I1021,0),IF(AND(Personal!$G$28=Valuation!C1021,Personal!$G$28&gt;Valuation!C1020),Personal!$G$26,0))</f>
        <v>0</v>
      </c>
      <c r="T1021">
        <f t="shared" si="1252"/>
        <v>2</v>
      </c>
      <c r="U1021" s="11"/>
      <c r="V1021" s="121">
        <f>VLOOKUP(E1021,Rates2,5)*VLOOKUP(E1021,Mort_Imp_Retirees,C1021-'Mort Imp Cume'!$C$4+2)</f>
        <v>1</v>
      </c>
      <c r="W1021" s="15">
        <f t="shared" si="1253"/>
        <v>0</v>
      </c>
      <c r="X1021" s="121">
        <f>VLOOKUP(F1021,Rates2,6)*VLOOKUP(F1021,Mort_Imp_Survivors,C1021-'Mort Imp Cume'!$C$4+2)</f>
        <v>1</v>
      </c>
      <c r="Y1021" s="15">
        <f t="shared" si="1254"/>
        <v>0</v>
      </c>
      <c r="Z1021" s="121">
        <f>VLOOKUP(F1021,Rates2,7)*VLOOKUP(F1021,Mort_Imp_Survivors,C1021-'Mort Imp Cume'!$C$4+2)</f>
        <v>1</v>
      </c>
      <c r="AA1021" s="15">
        <f t="shared" si="1255"/>
        <v>0</v>
      </c>
      <c r="AB1021" s="68">
        <f>PRODUCT(W$4:W1020)</f>
        <v>0</v>
      </c>
      <c r="AC1021" s="15">
        <f>PRODUCT(Y$4:Y1020)</f>
        <v>0</v>
      </c>
      <c r="AD1021" s="15">
        <f>PRODUCT(AA$4:AA1020)</f>
        <v>0</v>
      </c>
      <c r="AE1021" s="15">
        <f t="shared" si="1256"/>
        <v>0</v>
      </c>
      <c r="AF1021" s="15">
        <f t="shared" si="1257"/>
        <v>0</v>
      </c>
      <c r="AG1021" s="15">
        <f t="shared" si="1258"/>
        <v>0</v>
      </c>
      <c r="AH1021" s="15">
        <f t="shared" si="1259"/>
        <v>0</v>
      </c>
      <c r="AI1021" s="15">
        <f t="shared" si="1260"/>
        <v>1</v>
      </c>
      <c r="AJ1021" s="15">
        <f t="shared" si="1261"/>
        <v>0</v>
      </c>
      <c r="AK1021" s="15">
        <f t="shared" si="1262"/>
        <v>0</v>
      </c>
      <c r="AL1021">
        <f>IF(AL1020&gt;0,AL1020+1,IF(AND(B1021="January",C1021&gt;=Personal!$G$28,F1021&lt;=100,AL1020=0),1,0))</f>
        <v>694</v>
      </c>
      <c r="AM1021">
        <f t="shared" si="1263"/>
        <v>1</v>
      </c>
    </row>
    <row r="1022" spans="1:39" x14ac:dyDescent="0.2">
      <c r="A1022">
        <f t="shared" si="1264"/>
        <v>1018</v>
      </c>
      <c r="B1022" t="str">
        <f t="shared" si="1275"/>
        <v>November</v>
      </c>
      <c r="C1022">
        <f t="shared" si="1247"/>
        <v>2107</v>
      </c>
      <c r="D1022">
        <f t="shared" si="1277"/>
        <v>210711</v>
      </c>
      <c r="E1022">
        <f t="shared" ref="E1022:F1022" si="1323">E1010+1</f>
        <v>126</v>
      </c>
      <c r="F1022">
        <f t="shared" si="1323"/>
        <v>124</v>
      </c>
      <c r="G1022" s="11">
        <f>G1021*IF($B1022="January",(1+IF(C1022&gt;Personal!$L$18+1,Calculations!$B$14,Calculations!$B$13)),1)</f>
        <v>11310.569865511625</v>
      </c>
      <c r="H1022" s="11">
        <f>IF(AND(Career!$F$15="Yes",$E1022=62,$E1021=61),G1022,H1021*IF($B1022="January",(1+IF(C1022&gt;Personal!$L$18+1,Calculations!$C$14,Calculations!$C$13)),1))</f>
        <v>6039.2610917604788</v>
      </c>
      <c r="I1022" s="11">
        <f>H1022*(1-'Retiree Assumptions'!$F$8)</f>
        <v>5314.5497607492216</v>
      </c>
      <c r="J1022" s="11"/>
      <c r="K1022">
        <f>IF(OR(AND(L1023=0,L1022&gt;0,S1022=0,S1021&gt;0),AND(L1022=0,L1021&gt;0,S1022&gt;0,S1021&gt;0),AND(L1011=0,L1010&gt;0,S1010=0),AND(B1022="February",C1022&gt;=Personal!$G$28,C1022&lt;=Personal!$G$28+5,L1021&gt;0),AND(B1022="February",MOD(C1022-Personal!$G$28,5)=0,L1021&gt;0)),K1021+1,K1021)</f>
        <v>10</v>
      </c>
      <c r="L1022">
        <f>IF(AND(C1022&gt;=Personal!$G$28,MAX(L$5:L1021)&lt;$AO$8,OR(S1021&gt;0,S1022&gt;0)),L1021+1,0)</f>
        <v>0</v>
      </c>
      <c r="M1022" t="str">
        <f>IF(AND(C1022&gt;=Personal!$G$28,MAX(L$5:L1021)&lt;$AO$8,OR(S1021&gt;0,S1022&gt;0)),L1021+1,"")</f>
        <v/>
      </c>
      <c r="N1022">
        <f t="shared" si="1249"/>
        <v>2107</v>
      </c>
      <c r="O1022">
        <f t="shared" si="1250"/>
        <v>124</v>
      </c>
      <c r="P1022" s="11">
        <f t="shared" si="1251"/>
        <v>63774.597128990659</v>
      </c>
      <c r="Q1022" s="11">
        <f>$AD1022*I1022/(Calculations!$C$18^(A1022-1+Calculations!$B$1/30))</f>
        <v>0</v>
      </c>
      <c r="R1022" s="11">
        <f>IF(Q1022=0,0,SUM(Q1022:Q$1071)*I1022/Q1022)</f>
        <v>0</v>
      </c>
      <c r="S1022" s="11">
        <f>IF(S1021&gt;0,MAX((S1021+I1022/2)*(Calculations!$C$18-1)+S1021-I1022,0),IF(AND(Personal!$G$28=Valuation!C1022,Personal!$G$28&gt;Valuation!C1021),Personal!$G$26,0))</f>
        <v>0</v>
      </c>
      <c r="T1022">
        <f t="shared" si="1252"/>
        <v>2</v>
      </c>
      <c r="U1022" s="11"/>
      <c r="V1022" s="121">
        <f>VLOOKUP(E1022,Rates2,5)*VLOOKUP(E1022,Mort_Imp_Retirees,C1022-'Mort Imp Cume'!$C$4+2)</f>
        <v>1</v>
      </c>
      <c r="W1022" s="15">
        <f t="shared" si="1253"/>
        <v>0</v>
      </c>
      <c r="X1022" s="121">
        <f>VLOOKUP(F1022,Rates2,6)*VLOOKUP(F1022,Mort_Imp_Survivors,C1022-'Mort Imp Cume'!$C$4+2)</f>
        <v>1</v>
      </c>
      <c r="Y1022" s="15">
        <f t="shared" si="1254"/>
        <v>0</v>
      </c>
      <c r="Z1022" s="121">
        <f>VLOOKUP(F1022,Rates2,7)*VLOOKUP(F1022,Mort_Imp_Survivors,C1022-'Mort Imp Cume'!$C$4+2)</f>
        <v>1</v>
      </c>
      <c r="AA1022" s="15">
        <f t="shared" si="1255"/>
        <v>0</v>
      </c>
      <c r="AB1022" s="68">
        <f>PRODUCT(W$4:W1021)</f>
        <v>0</v>
      </c>
      <c r="AC1022" s="15">
        <f>PRODUCT(Y$4:Y1021)</f>
        <v>0</v>
      </c>
      <c r="AD1022" s="15">
        <f>PRODUCT(AA$4:AA1021)</f>
        <v>0</v>
      </c>
      <c r="AE1022" s="15">
        <f t="shared" si="1256"/>
        <v>0</v>
      </c>
      <c r="AF1022" s="15">
        <f t="shared" si="1257"/>
        <v>0</v>
      </c>
      <c r="AG1022" s="15">
        <f t="shared" si="1258"/>
        <v>0</v>
      </c>
      <c r="AH1022" s="15">
        <f t="shared" si="1259"/>
        <v>0</v>
      </c>
      <c r="AI1022" s="15">
        <f t="shared" si="1260"/>
        <v>1</v>
      </c>
      <c r="AJ1022" s="15">
        <f t="shared" si="1261"/>
        <v>0</v>
      </c>
      <c r="AK1022" s="15">
        <f t="shared" si="1262"/>
        <v>0</v>
      </c>
      <c r="AL1022">
        <f>IF(AL1021&gt;0,AL1021+1,IF(AND(B1022="January",C1022&gt;=Personal!$G$28,F1022&lt;=100,AL1021=0),1,0))</f>
        <v>695</v>
      </c>
      <c r="AM1022">
        <f t="shared" si="1263"/>
        <v>1</v>
      </c>
    </row>
    <row r="1023" spans="1:39" x14ac:dyDescent="0.2">
      <c r="A1023">
        <f t="shared" si="1264"/>
        <v>1019</v>
      </c>
      <c r="B1023" t="str">
        <f t="shared" si="1275"/>
        <v>December</v>
      </c>
      <c r="C1023">
        <f t="shared" si="1247"/>
        <v>2107</v>
      </c>
      <c r="D1023">
        <f t="shared" si="1277"/>
        <v>210712</v>
      </c>
      <c r="E1023">
        <f t="shared" ref="E1023:F1023" si="1324">E1011+1</f>
        <v>126</v>
      </c>
      <c r="F1023">
        <f t="shared" si="1324"/>
        <v>124</v>
      </c>
      <c r="G1023" s="11">
        <f>G1022*IF($B1023="January",(1+IF(C1023&gt;Personal!$L$18+1,Calculations!$B$14,Calculations!$B$13)),1)</f>
        <v>11310.569865511625</v>
      </c>
      <c r="H1023" s="11">
        <f>IF(AND(Career!$F$15="Yes",$E1023=62,$E1022=61),G1023,H1022*IF($B1023="January",(1+IF(C1023&gt;Personal!$L$18+1,Calculations!$C$14,Calculations!$C$13)),1))</f>
        <v>6039.2610917604788</v>
      </c>
      <c r="I1023" s="11">
        <f>H1023*(1-'Retiree Assumptions'!$F$8)</f>
        <v>5314.5497607492216</v>
      </c>
      <c r="J1023" s="11"/>
      <c r="K1023">
        <f>IF(OR(AND(L1024=0,L1023&gt;0,S1023=0,S1022&gt;0),AND(L1023=0,L1022&gt;0,S1023&gt;0,S1022&gt;0),AND(L1012=0,L1011&gt;0,S1011=0),AND(B1023="February",C1023&gt;=Personal!$G$28,C1023&lt;=Personal!$G$28+5,L1022&gt;0),AND(B1023="February",MOD(C1023-Personal!$G$28,5)=0,L1022&gt;0)),K1022+1,K1022)</f>
        <v>10</v>
      </c>
      <c r="L1023">
        <f>IF(AND(C1023&gt;=Personal!$G$28,MAX(L$5:L1022)&lt;$AO$8,OR(S1022&gt;0,S1023&gt;0)),L1022+1,0)</f>
        <v>0</v>
      </c>
      <c r="M1023" t="str">
        <f>IF(AND(C1023&gt;=Personal!$G$28,MAX(L$5:L1022)&lt;$AO$8,OR(S1022&gt;0,S1023&gt;0)),L1022+1,"")</f>
        <v/>
      </c>
      <c r="N1023">
        <f t="shared" si="1249"/>
        <v>2107</v>
      </c>
      <c r="O1023">
        <f t="shared" si="1250"/>
        <v>124</v>
      </c>
      <c r="P1023" s="11">
        <f t="shared" si="1251"/>
        <v>63774.597128990659</v>
      </c>
      <c r="Q1023" s="11">
        <f>$AD1023*I1023/(Calculations!$C$18^(A1023-1+Calculations!$B$1/30))</f>
        <v>0</v>
      </c>
      <c r="R1023" s="11">
        <f>IF(Q1023=0,0,SUM(Q1023:Q$1071)*I1023/Q1023)</f>
        <v>0</v>
      </c>
      <c r="S1023" s="11">
        <f>IF(S1022&gt;0,MAX((S1022+I1023/2)*(Calculations!$C$18-1)+S1022-I1023,0),IF(AND(Personal!$G$28=Valuation!C1023,Personal!$G$28&gt;Valuation!C1022),Personal!$G$26,0))</f>
        <v>0</v>
      </c>
      <c r="T1023">
        <f t="shared" si="1252"/>
        <v>2</v>
      </c>
      <c r="U1023" s="11"/>
      <c r="V1023" s="121">
        <f>VLOOKUP(E1023,Rates2,5)*VLOOKUP(E1023,Mort_Imp_Retirees,C1023-'Mort Imp Cume'!$C$4+2)</f>
        <v>1</v>
      </c>
      <c r="W1023" s="15">
        <f t="shared" si="1253"/>
        <v>0</v>
      </c>
      <c r="X1023" s="121">
        <f>VLOOKUP(F1023,Rates2,6)*VLOOKUP(F1023,Mort_Imp_Survivors,C1023-'Mort Imp Cume'!$C$4+2)</f>
        <v>1</v>
      </c>
      <c r="Y1023" s="15">
        <f t="shared" si="1254"/>
        <v>0</v>
      </c>
      <c r="Z1023" s="121">
        <f>VLOOKUP(F1023,Rates2,7)*VLOOKUP(F1023,Mort_Imp_Survivors,C1023-'Mort Imp Cume'!$C$4+2)</f>
        <v>1</v>
      </c>
      <c r="AA1023" s="15">
        <f t="shared" si="1255"/>
        <v>0</v>
      </c>
      <c r="AB1023" s="68">
        <f>PRODUCT(W$4:W1022)</f>
        <v>0</v>
      </c>
      <c r="AC1023" s="15">
        <f>PRODUCT(Y$4:Y1022)</f>
        <v>0</v>
      </c>
      <c r="AD1023" s="15">
        <f>PRODUCT(AA$4:AA1022)</f>
        <v>0</v>
      </c>
      <c r="AE1023" s="15">
        <f t="shared" si="1256"/>
        <v>0</v>
      </c>
      <c r="AF1023" s="15">
        <f t="shared" si="1257"/>
        <v>0</v>
      </c>
      <c r="AG1023" s="15">
        <f t="shared" si="1258"/>
        <v>0</v>
      </c>
      <c r="AH1023" s="15">
        <f t="shared" si="1259"/>
        <v>0</v>
      </c>
      <c r="AI1023" s="15">
        <f t="shared" si="1260"/>
        <v>1</v>
      </c>
      <c r="AJ1023" s="15">
        <f t="shared" si="1261"/>
        <v>0</v>
      </c>
      <c r="AK1023" s="15">
        <f t="shared" si="1262"/>
        <v>0</v>
      </c>
      <c r="AL1023">
        <f>IF(AL1022&gt;0,AL1022+1,IF(AND(B1023="January",C1023&gt;=Personal!$G$28,F1023&lt;=100,AL1022=0),1,0))</f>
        <v>696</v>
      </c>
      <c r="AM1023">
        <f t="shared" si="1263"/>
        <v>1</v>
      </c>
    </row>
    <row r="1024" spans="1:39" x14ac:dyDescent="0.2">
      <c r="A1024">
        <f t="shared" si="1264"/>
        <v>1020</v>
      </c>
      <c r="B1024" t="str">
        <f t="shared" si="1275"/>
        <v>January</v>
      </c>
      <c r="C1024">
        <f t="shared" si="1247"/>
        <v>2108</v>
      </c>
      <c r="D1024">
        <f t="shared" si="1277"/>
        <v>210801</v>
      </c>
      <c r="E1024">
        <f t="shared" ref="E1024:F1024" si="1325">E1012+1</f>
        <v>127</v>
      </c>
      <c r="F1024">
        <f t="shared" si="1325"/>
        <v>125</v>
      </c>
      <c r="G1024" s="11">
        <f>G1023*IF($B1024="January",(1+IF(C1024&gt;Personal!$L$18+1,Calculations!$B$14,Calculations!$B$13)),1)</f>
        <v>11593.334112149414</v>
      </c>
      <c r="H1024" s="11">
        <f>IF(AND(Career!$F$15="Yes",$E1024=62,$E1023=61),G1024,H1023*IF($B1024="January",(1+IF(C1024&gt;Personal!$L$18+1,Calculations!$C$14,Calculations!$C$13)),1))</f>
        <v>6129.8500081368857</v>
      </c>
      <c r="I1024" s="11">
        <f>H1024*(1-'Retiree Assumptions'!$F$8)</f>
        <v>5394.2680071604591</v>
      </c>
      <c r="J1024" s="11"/>
      <c r="K1024">
        <f>IF(OR(AND(L1025=0,L1024&gt;0,S1024=0,S1023&gt;0),AND(L1024=0,L1023&gt;0,S1024&gt;0,S1023&gt;0),AND(L1013=0,L1012&gt;0,S1012=0),AND(B1024="February",C1024&gt;=Personal!$G$28,C1024&lt;=Personal!$G$28+5,L1023&gt;0),AND(B1024="February",MOD(C1024-Personal!$G$28,5)=0,L1023&gt;0)),K1023+1,K1023)</f>
        <v>10</v>
      </c>
      <c r="L1024">
        <f>IF(AND(C1024&gt;=Personal!$G$28,MAX(L$5:L1023)&lt;$AO$8,OR(S1023&gt;0,S1024&gt;0)),L1023+1,0)</f>
        <v>0</v>
      </c>
      <c r="M1024" t="str">
        <f>IF(AND(C1024&gt;=Personal!$G$28,MAX(L$5:L1023)&lt;$AO$8,OR(S1023&gt;0,S1024&gt;0)),L1023+1,"")</f>
        <v/>
      </c>
      <c r="N1024">
        <f t="shared" si="1249"/>
        <v>2108</v>
      </c>
      <c r="O1024">
        <f t="shared" si="1250"/>
        <v>125</v>
      </c>
      <c r="P1024" s="11">
        <f t="shared" si="1251"/>
        <v>64731.216085925509</v>
      </c>
      <c r="Q1024" s="11">
        <f>$AD1024*I1024/(Calculations!$C$18^(A1024-1+Calculations!$B$1/30))</f>
        <v>0</v>
      </c>
      <c r="R1024" s="11">
        <f>IF(Q1024=0,0,SUM(Q1024:Q$1071)*I1024/Q1024)</f>
        <v>0</v>
      </c>
      <c r="S1024" s="11">
        <f>IF(S1023&gt;0,MAX((S1023+I1024/2)*(Calculations!$C$18-1)+S1023-I1024,0),IF(AND(Personal!$G$28=Valuation!C1024,Personal!$G$28&gt;Valuation!C1023),Personal!$G$26,0))</f>
        <v>0</v>
      </c>
      <c r="T1024">
        <f t="shared" si="1252"/>
        <v>2</v>
      </c>
      <c r="U1024" s="11"/>
      <c r="V1024" s="121">
        <f>VLOOKUP(E1024,Rates2,5)*VLOOKUP(E1024,Mort_Imp_Retirees,C1024-'Mort Imp Cume'!$C$4+2)</f>
        <v>1</v>
      </c>
      <c r="W1024" s="15">
        <f t="shared" si="1253"/>
        <v>0</v>
      </c>
      <c r="X1024" s="121">
        <f>VLOOKUP(F1024,Rates2,6)*VLOOKUP(F1024,Mort_Imp_Survivors,C1024-'Mort Imp Cume'!$C$4+2)</f>
        <v>1</v>
      </c>
      <c r="Y1024" s="15">
        <f t="shared" si="1254"/>
        <v>0</v>
      </c>
      <c r="Z1024" s="121">
        <f>VLOOKUP(F1024,Rates2,7)*VLOOKUP(F1024,Mort_Imp_Survivors,C1024-'Mort Imp Cume'!$C$4+2)</f>
        <v>1</v>
      </c>
      <c r="AA1024" s="15">
        <f t="shared" si="1255"/>
        <v>0</v>
      </c>
      <c r="AB1024" s="68">
        <f>PRODUCT(W$4:W1023)</f>
        <v>0</v>
      </c>
      <c r="AC1024" s="15">
        <f>PRODUCT(Y$4:Y1023)</f>
        <v>0</v>
      </c>
      <c r="AD1024" s="15">
        <f>PRODUCT(AA$4:AA1023)</f>
        <v>0</v>
      </c>
      <c r="AE1024" s="15">
        <f t="shared" si="1256"/>
        <v>0</v>
      </c>
      <c r="AF1024" s="15">
        <f t="shared" si="1257"/>
        <v>0</v>
      </c>
      <c r="AG1024" s="15">
        <f t="shared" si="1258"/>
        <v>0</v>
      </c>
      <c r="AH1024" s="15">
        <f t="shared" si="1259"/>
        <v>0</v>
      </c>
      <c r="AI1024" s="15">
        <f t="shared" si="1260"/>
        <v>1</v>
      </c>
      <c r="AJ1024" s="15">
        <f t="shared" si="1261"/>
        <v>0</v>
      </c>
      <c r="AK1024" s="15">
        <f t="shared" si="1262"/>
        <v>0</v>
      </c>
      <c r="AL1024">
        <f>IF(AL1023&gt;0,AL1023+1,IF(AND(B1024="January",C1024&gt;=Personal!$G$28,F1024&lt;=100,AL1023=0),1,0))</f>
        <v>697</v>
      </c>
      <c r="AM1024">
        <f t="shared" si="1263"/>
        <v>1</v>
      </c>
    </row>
    <row r="1025" spans="1:39" x14ac:dyDescent="0.2">
      <c r="A1025">
        <f t="shared" si="1264"/>
        <v>1021</v>
      </c>
      <c r="B1025" t="str">
        <f t="shared" si="1275"/>
        <v>February</v>
      </c>
      <c r="C1025">
        <f t="shared" si="1247"/>
        <v>2108</v>
      </c>
      <c r="D1025">
        <f t="shared" si="1277"/>
        <v>210802</v>
      </c>
      <c r="E1025">
        <f t="shared" ref="E1025:F1025" si="1326">E1013+1</f>
        <v>127</v>
      </c>
      <c r="F1025">
        <f t="shared" si="1326"/>
        <v>125</v>
      </c>
      <c r="G1025" s="11">
        <f>G1024*IF($B1025="January",(1+IF(C1025&gt;Personal!$L$18+1,Calculations!$B$14,Calculations!$B$13)),1)</f>
        <v>11593.334112149414</v>
      </c>
      <c r="H1025" s="11">
        <f>IF(AND(Career!$F$15="Yes",$E1025=62,$E1024=61),G1025,H1024*IF($B1025="January",(1+IF(C1025&gt;Personal!$L$18+1,Calculations!$C$14,Calculations!$C$13)),1))</f>
        <v>6129.8500081368857</v>
      </c>
      <c r="I1025" s="11">
        <f>H1025*(1-'Retiree Assumptions'!$F$8)</f>
        <v>5394.2680071604591</v>
      </c>
      <c r="J1025" s="11"/>
      <c r="K1025">
        <f>IF(OR(AND(L1026=0,L1025&gt;0,S1025=0,S1024&gt;0),AND(L1025=0,L1024&gt;0,S1025&gt;0,S1024&gt;0),AND(L1014=0,L1013&gt;0,S1013=0),AND(B1025="February",C1025&gt;=Personal!$G$28,C1025&lt;=Personal!$G$28+5,L1024&gt;0),AND(B1025="February",MOD(C1025-Personal!$G$28,5)=0,L1024&gt;0)),K1024+1,K1024)</f>
        <v>10</v>
      </c>
      <c r="L1025">
        <f>IF(AND(C1025&gt;=Personal!$G$28,MAX(L$5:L1024)&lt;$AO$8,OR(S1024&gt;0,S1025&gt;0)),L1024+1,0)</f>
        <v>0</v>
      </c>
      <c r="M1025" t="str">
        <f>IF(AND(C1025&gt;=Personal!$G$28,MAX(L$5:L1024)&lt;$AO$8,OR(S1024&gt;0,S1025&gt;0)),L1024+1,"")</f>
        <v/>
      </c>
      <c r="N1025">
        <f t="shared" si="1249"/>
        <v>2108</v>
      </c>
      <c r="O1025">
        <f t="shared" si="1250"/>
        <v>125</v>
      </c>
      <c r="P1025" s="11">
        <f t="shared" si="1251"/>
        <v>64731.216085925509</v>
      </c>
      <c r="Q1025" s="11">
        <f>$AD1025*I1025/(Calculations!$C$18^(A1025-1+Calculations!$B$1/30))</f>
        <v>0</v>
      </c>
      <c r="R1025" s="11">
        <f>IF(Q1025=0,0,SUM(Q1025:Q$1071)*I1025/Q1025)</f>
        <v>0</v>
      </c>
      <c r="S1025" s="11">
        <f>IF(S1024&gt;0,MAX((S1024+I1025/2)*(Calculations!$C$18-1)+S1024-I1025,0),IF(AND(Personal!$G$28=Valuation!C1025,Personal!$G$28&gt;Valuation!C1024),Personal!$G$26,0))</f>
        <v>0</v>
      </c>
      <c r="T1025">
        <f t="shared" si="1252"/>
        <v>2</v>
      </c>
      <c r="U1025" s="11"/>
      <c r="V1025" s="121">
        <f>VLOOKUP(E1025,Rates2,5)*VLOOKUP(E1025,Mort_Imp_Retirees,C1025-'Mort Imp Cume'!$C$4+2)</f>
        <v>1</v>
      </c>
      <c r="W1025" s="15">
        <f t="shared" si="1253"/>
        <v>0</v>
      </c>
      <c r="X1025" s="121">
        <f>VLOOKUP(F1025,Rates2,6)*VLOOKUP(F1025,Mort_Imp_Survivors,C1025-'Mort Imp Cume'!$C$4+2)</f>
        <v>1</v>
      </c>
      <c r="Y1025" s="15">
        <f t="shared" si="1254"/>
        <v>0</v>
      </c>
      <c r="Z1025" s="121">
        <f>VLOOKUP(F1025,Rates2,7)*VLOOKUP(F1025,Mort_Imp_Survivors,C1025-'Mort Imp Cume'!$C$4+2)</f>
        <v>1</v>
      </c>
      <c r="AA1025" s="15">
        <f t="shared" si="1255"/>
        <v>0</v>
      </c>
      <c r="AB1025" s="68">
        <f>PRODUCT(W$4:W1024)</f>
        <v>0</v>
      </c>
      <c r="AC1025" s="15">
        <f>PRODUCT(Y$4:Y1024)</f>
        <v>0</v>
      </c>
      <c r="AD1025" s="15">
        <f>PRODUCT(AA$4:AA1024)</f>
        <v>0</v>
      </c>
      <c r="AE1025" s="15">
        <f t="shared" si="1256"/>
        <v>0</v>
      </c>
      <c r="AF1025" s="15">
        <f t="shared" si="1257"/>
        <v>0</v>
      </c>
      <c r="AG1025" s="15">
        <f t="shared" si="1258"/>
        <v>0</v>
      </c>
      <c r="AH1025" s="15">
        <f t="shared" si="1259"/>
        <v>0</v>
      </c>
      <c r="AI1025" s="15">
        <f t="shared" si="1260"/>
        <v>1</v>
      </c>
      <c r="AJ1025" s="15">
        <f t="shared" si="1261"/>
        <v>0</v>
      </c>
      <c r="AK1025" s="15">
        <f t="shared" si="1262"/>
        <v>0</v>
      </c>
      <c r="AL1025">
        <f>IF(AL1024&gt;0,AL1024+1,IF(AND(B1025="January",C1025&gt;=Personal!$G$28,F1025&lt;=100,AL1024=0),1,0))</f>
        <v>698</v>
      </c>
      <c r="AM1025">
        <f t="shared" si="1263"/>
        <v>1</v>
      </c>
    </row>
    <row r="1026" spans="1:39" x14ac:dyDescent="0.2">
      <c r="A1026">
        <f t="shared" si="1264"/>
        <v>1022</v>
      </c>
      <c r="B1026" t="str">
        <f t="shared" si="1275"/>
        <v>March</v>
      </c>
      <c r="C1026">
        <f t="shared" si="1247"/>
        <v>2108</v>
      </c>
      <c r="D1026">
        <f t="shared" si="1277"/>
        <v>210803</v>
      </c>
      <c r="E1026">
        <f t="shared" ref="E1026:F1026" si="1327">E1014+1</f>
        <v>127</v>
      </c>
      <c r="F1026">
        <f t="shared" si="1327"/>
        <v>125</v>
      </c>
      <c r="G1026" s="11">
        <f>G1025*IF($B1026="January",(1+IF(C1026&gt;Personal!$L$18+1,Calculations!$B$14,Calculations!$B$13)),1)</f>
        <v>11593.334112149414</v>
      </c>
      <c r="H1026" s="11">
        <f>IF(AND(Career!$F$15="Yes",$E1026=62,$E1025=61),G1026,H1025*IF($B1026="January",(1+IF(C1026&gt;Personal!$L$18+1,Calculations!$C$14,Calculations!$C$13)),1))</f>
        <v>6129.8500081368857</v>
      </c>
      <c r="I1026" s="11">
        <f>H1026*(1-'Retiree Assumptions'!$F$8)</f>
        <v>5394.2680071604591</v>
      </c>
      <c r="J1026" s="11"/>
      <c r="K1026">
        <f>IF(OR(AND(L1027=0,L1026&gt;0,S1026=0,S1025&gt;0),AND(L1026=0,L1025&gt;0,S1026&gt;0,S1025&gt;0),AND(L1015=0,L1014&gt;0,S1014=0),AND(B1026="February",C1026&gt;=Personal!$G$28,C1026&lt;=Personal!$G$28+5,L1025&gt;0),AND(B1026="February",MOD(C1026-Personal!$G$28,5)=0,L1025&gt;0)),K1025+1,K1025)</f>
        <v>10</v>
      </c>
      <c r="L1026">
        <f>IF(AND(C1026&gt;=Personal!$G$28,MAX(L$5:L1025)&lt;$AO$8,OR(S1025&gt;0,S1026&gt;0)),L1025+1,0)</f>
        <v>0</v>
      </c>
      <c r="M1026" t="str">
        <f>IF(AND(C1026&gt;=Personal!$G$28,MAX(L$5:L1025)&lt;$AO$8,OR(S1025&gt;0,S1026&gt;0)),L1025+1,"")</f>
        <v/>
      </c>
      <c r="N1026">
        <f t="shared" si="1249"/>
        <v>2108</v>
      </c>
      <c r="O1026">
        <f t="shared" si="1250"/>
        <v>125</v>
      </c>
      <c r="P1026" s="11">
        <f t="shared" si="1251"/>
        <v>64731.216085925509</v>
      </c>
      <c r="Q1026" s="11">
        <f>$AD1026*I1026/(Calculations!$C$18^(A1026-1+Calculations!$B$1/30))</f>
        <v>0</v>
      </c>
      <c r="R1026" s="11">
        <f>IF(Q1026=0,0,SUM(Q1026:Q$1071)*I1026/Q1026)</f>
        <v>0</v>
      </c>
      <c r="S1026" s="11">
        <f>IF(S1025&gt;0,MAX((S1025+I1026/2)*(Calculations!$C$18-1)+S1025-I1026,0),IF(AND(Personal!$G$28=Valuation!C1026,Personal!$G$28&gt;Valuation!C1025),Personal!$G$26,0))</f>
        <v>0</v>
      </c>
      <c r="T1026">
        <f t="shared" si="1252"/>
        <v>2</v>
      </c>
      <c r="U1026" s="11"/>
      <c r="V1026" s="121">
        <f>VLOOKUP(E1026,Rates2,5)*VLOOKUP(E1026,Mort_Imp_Retirees,C1026-'Mort Imp Cume'!$C$4+2)</f>
        <v>1</v>
      </c>
      <c r="W1026" s="15">
        <f t="shared" si="1253"/>
        <v>0</v>
      </c>
      <c r="X1026" s="121">
        <f>VLOOKUP(F1026,Rates2,6)*VLOOKUP(F1026,Mort_Imp_Survivors,C1026-'Mort Imp Cume'!$C$4+2)</f>
        <v>1</v>
      </c>
      <c r="Y1026" s="15">
        <f t="shared" si="1254"/>
        <v>0</v>
      </c>
      <c r="Z1026" s="121">
        <f>VLOOKUP(F1026,Rates2,7)*VLOOKUP(F1026,Mort_Imp_Survivors,C1026-'Mort Imp Cume'!$C$4+2)</f>
        <v>1</v>
      </c>
      <c r="AA1026" s="15">
        <f t="shared" si="1255"/>
        <v>0</v>
      </c>
      <c r="AB1026" s="68">
        <f>PRODUCT(W$4:W1025)</f>
        <v>0</v>
      </c>
      <c r="AC1026" s="15">
        <f>PRODUCT(Y$4:Y1025)</f>
        <v>0</v>
      </c>
      <c r="AD1026" s="15">
        <f>PRODUCT(AA$4:AA1025)</f>
        <v>0</v>
      </c>
      <c r="AE1026" s="15">
        <f t="shared" si="1256"/>
        <v>0</v>
      </c>
      <c r="AF1026" s="15">
        <f t="shared" si="1257"/>
        <v>0</v>
      </c>
      <c r="AG1026" s="15">
        <f t="shared" si="1258"/>
        <v>0</v>
      </c>
      <c r="AH1026" s="15">
        <f t="shared" si="1259"/>
        <v>0</v>
      </c>
      <c r="AI1026" s="15">
        <f t="shared" si="1260"/>
        <v>1</v>
      </c>
      <c r="AJ1026" s="15">
        <f t="shared" si="1261"/>
        <v>0</v>
      </c>
      <c r="AK1026" s="15">
        <f t="shared" si="1262"/>
        <v>0</v>
      </c>
      <c r="AL1026">
        <f>IF(AL1025&gt;0,AL1025+1,IF(AND(B1026="January",C1026&gt;=Personal!$G$28,F1026&lt;=100,AL1025=0),1,0))</f>
        <v>699</v>
      </c>
      <c r="AM1026">
        <f t="shared" si="1263"/>
        <v>1</v>
      </c>
    </row>
    <row r="1027" spans="1:39" x14ac:dyDescent="0.2">
      <c r="A1027">
        <f t="shared" si="1264"/>
        <v>1023</v>
      </c>
      <c r="B1027" t="str">
        <f t="shared" si="1275"/>
        <v>April</v>
      </c>
      <c r="C1027">
        <f t="shared" si="1247"/>
        <v>2108</v>
      </c>
      <c r="D1027">
        <f t="shared" si="1277"/>
        <v>210804</v>
      </c>
      <c r="E1027">
        <f t="shared" ref="E1027:F1027" si="1328">E1015+1</f>
        <v>127</v>
      </c>
      <c r="F1027">
        <f t="shared" si="1328"/>
        <v>125</v>
      </c>
      <c r="G1027" s="11">
        <f>G1026*IF($B1027="January",(1+IF(C1027&gt;Personal!$L$18+1,Calculations!$B$14,Calculations!$B$13)),1)</f>
        <v>11593.334112149414</v>
      </c>
      <c r="H1027" s="11">
        <f>IF(AND(Career!$F$15="Yes",$E1027=62,$E1026=61),G1027,H1026*IF($B1027="January",(1+IF(C1027&gt;Personal!$L$18+1,Calculations!$C$14,Calculations!$C$13)),1))</f>
        <v>6129.8500081368857</v>
      </c>
      <c r="I1027" s="11">
        <f>H1027*(1-'Retiree Assumptions'!$F$8)</f>
        <v>5394.2680071604591</v>
      </c>
      <c r="J1027" s="11"/>
      <c r="K1027">
        <f>IF(OR(AND(L1028=0,L1027&gt;0,S1027=0,S1026&gt;0),AND(L1027=0,L1026&gt;0,S1027&gt;0,S1026&gt;0),AND(L1016=0,L1015&gt;0,S1015=0),AND(B1027="February",C1027&gt;=Personal!$G$28,C1027&lt;=Personal!$G$28+5,L1026&gt;0),AND(B1027="February",MOD(C1027-Personal!$G$28,5)=0,L1026&gt;0)),K1026+1,K1026)</f>
        <v>10</v>
      </c>
      <c r="L1027">
        <f>IF(AND(C1027&gt;=Personal!$G$28,MAX(L$5:L1026)&lt;$AO$8,OR(S1026&gt;0,S1027&gt;0)),L1026+1,0)</f>
        <v>0</v>
      </c>
      <c r="M1027" t="str">
        <f>IF(AND(C1027&gt;=Personal!$G$28,MAX(L$5:L1026)&lt;$AO$8,OR(S1026&gt;0,S1027&gt;0)),L1026+1,"")</f>
        <v/>
      </c>
      <c r="N1027">
        <f t="shared" si="1249"/>
        <v>2108</v>
      </c>
      <c r="O1027">
        <f t="shared" si="1250"/>
        <v>125</v>
      </c>
      <c r="P1027" s="11">
        <f t="shared" si="1251"/>
        <v>64731.216085925509</v>
      </c>
      <c r="Q1027" s="11">
        <f>$AD1027*I1027/(Calculations!$C$18^(A1027-1+Calculations!$B$1/30))</f>
        <v>0</v>
      </c>
      <c r="R1027" s="11">
        <f>IF(Q1027=0,0,SUM(Q1027:Q$1071)*I1027/Q1027)</f>
        <v>0</v>
      </c>
      <c r="S1027" s="11">
        <f>IF(S1026&gt;0,MAX((S1026+I1027/2)*(Calculations!$C$18-1)+S1026-I1027,0),IF(AND(Personal!$G$28=Valuation!C1027,Personal!$G$28&gt;Valuation!C1026),Personal!$G$26,0))</f>
        <v>0</v>
      </c>
      <c r="T1027">
        <f t="shared" si="1252"/>
        <v>2</v>
      </c>
      <c r="U1027" s="11"/>
      <c r="V1027" s="121">
        <f>VLOOKUP(E1027,Rates2,5)*VLOOKUP(E1027,Mort_Imp_Retirees,C1027-'Mort Imp Cume'!$C$4+2)</f>
        <v>1</v>
      </c>
      <c r="W1027" s="15">
        <f t="shared" si="1253"/>
        <v>0</v>
      </c>
      <c r="X1027" s="121">
        <f>VLOOKUP(F1027,Rates2,6)*VLOOKUP(F1027,Mort_Imp_Survivors,C1027-'Mort Imp Cume'!$C$4+2)</f>
        <v>1</v>
      </c>
      <c r="Y1027" s="15">
        <f t="shared" si="1254"/>
        <v>0</v>
      </c>
      <c r="Z1027" s="121">
        <f>VLOOKUP(F1027,Rates2,7)*VLOOKUP(F1027,Mort_Imp_Survivors,C1027-'Mort Imp Cume'!$C$4+2)</f>
        <v>1</v>
      </c>
      <c r="AA1027" s="15">
        <f t="shared" si="1255"/>
        <v>0</v>
      </c>
      <c r="AB1027" s="68">
        <f>PRODUCT(W$4:W1026)</f>
        <v>0</v>
      </c>
      <c r="AC1027" s="15">
        <f>PRODUCT(Y$4:Y1026)</f>
        <v>0</v>
      </c>
      <c r="AD1027" s="15">
        <f>PRODUCT(AA$4:AA1026)</f>
        <v>0</v>
      </c>
      <c r="AE1027" s="15">
        <f t="shared" si="1256"/>
        <v>0</v>
      </c>
      <c r="AF1027" s="15">
        <f t="shared" si="1257"/>
        <v>0</v>
      </c>
      <c r="AG1027" s="15">
        <f t="shared" si="1258"/>
        <v>0</v>
      </c>
      <c r="AH1027" s="15">
        <f t="shared" si="1259"/>
        <v>0</v>
      </c>
      <c r="AI1027" s="15">
        <f t="shared" si="1260"/>
        <v>1</v>
      </c>
      <c r="AJ1027" s="15">
        <f t="shared" si="1261"/>
        <v>0</v>
      </c>
      <c r="AK1027" s="15">
        <f t="shared" si="1262"/>
        <v>0</v>
      </c>
      <c r="AL1027">
        <f>IF(AL1026&gt;0,AL1026+1,IF(AND(B1027="January",C1027&gt;=Personal!$G$28,F1027&lt;=100,AL1026=0),1,0))</f>
        <v>700</v>
      </c>
      <c r="AM1027">
        <f t="shared" si="1263"/>
        <v>1</v>
      </c>
    </row>
    <row r="1028" spans="1:39" x14ac:dyDescent="0.2">
      <c r="A1028">
        <f t="shared" si="1264"/>
        <v>1024</v>
      </c>
      <c r="B1028" t="str">
        <f t="shared" si="1275"/>
        <v>May</v>
      </c>
      <c r="C1028">
        <f t="shared" si="1247"/>
        <v>2108</v>
      </c>
      <c r="D1028">
        <f t="shared" si="1277"/>
        <v>210805</v>
      </c>
      <c r="E1028">
        <f t="shared" ref="E1028:F1028" si="1329">E1016+1</f>
        <v>127</v>
      </c>
      <c r="F1028">
        <f t="shared" si="1329"/>
        <v>125</v>
      </c>
      <c r="G1028" s="11">
        <f>G1027*IF($B1028="January",(1+IF(C1028&gt;Personal!$L$18+1,Calculations!$B$14,Calculations!$B$13)),1)</f>
        <v>11593.334112149414</v>
      </c>
      <c r="H1028" s="11">
        <f>IF(AND(Career!$F$15="Yes",$E1028=62,$E1027=61),G1028,H1027*IF($B1028="January",(1+IF(C1028&gt;Personal!$L$18+1,Calculations!$C$14,Calculations!$C$13)),1))</f>
        <v>6129.8500081368857</v>
      </c>
      <c r="I1028" s="11">
        <f>H1028*(1-'Retiree Assumptions'!$F$8)</f>
        <v>5394.2680071604591</v>
      </c>
      <c r="J1028" s="11"/>
      <c r="K1028">
        <f>IF(OR(AND(L1029=0,L1028&gt;0,S1028=0,S1027&gt;0),AND(L1028=0,L1027&gt;0,S1028&gt;0,S1027&gt;0),AND(L1017=0,L1016&gt;0,S1016=0),AND(B1028="February",C1028&gt;=Personal!$G$28,C1028&lt;=Personal!$G$28+5,L1027&gt;0),AND(B1028="February",MOD(C1028-Personal!$G$28,5)=0,L1027&gt;0)),K1027+1,K1027)</f>
        <v>10</v>
      </c>
      <c r="L1028">
        <f>IF(AND(C1028&gt;=Personal!$G$28,MAX(L$5:L1027)&lt;$AO$8,OR(S1027&gt;0,S1028&gt;0)),L1027+1,0)</f>
        <v>0</v>
      </c>
      <c r="M1028" t="str">
        <f>IF(AND(C1028&gt;=Personal!$G$28,MAX(L$5:L1027)&lt;$AO$8,OR(S1027&gt;0,S1028&gt;0)),L1027+1,"")</f>
        <v/>
      </c>
      <c r="N1028">
        <f t="shared" si="1249"/>
        <v>2108</v>
      </c>
      <c r="O1028">
        <f t="shared" si="1250"/>
        <v>125</v>
      </c>
      <c r="P1028" s="11">
        <f t="shared" si="1251"/>
        <v>64731.216085925509</v>
      </c>
      <c r="Q1028" s="11">
        <f>$AD1028*I1028/(Calculations!$C$18^(A1028-1+Calculations!$B$1/30))</f>
        <v>0</v>
      </c>
      <c r="R1028" s="11">
        <f>IF(Q1028=0,0,SUM(Q1028:Q$1071)*I1028/Q1028)</f>
        <v>0</v>
      </c>
      <c r="S1028" s="11">
        <f>IF(S1027&gt;0,MAX((S1027+I1028/2)*(Calculations!$C$18-1)+S1027-I1028,0),IF(AND(Personal!$G$28=Valuation!C1028,Personal!$G$28&gt;Valuation!C1027),Personal!$G$26,0))</f>
        <v>0</v>
      </c>
      <c r="T1028">
        <f t="shared" si="1252"/>
        <v>2</v>
      </c>
      <c r="U1028" s="11"/>
      <c r="V1028" s="121">
        <f>VLOOKUP(E1028,Rates2,5)*VLOOKUP(E1028,Mort_Imp_Retirees,C1028-'Mort Imp Cume'!$C$4+2)</f>
        <v>1</v>
      </c>
      <c r="W1028" s="15">
        <f t="shared" si="1253"/>
        <v>0</v>
      </c>
      <c r="X1028" s="121">
        <f>VLOOKUP(F1028,Rates2,6)*VLOOKUP(F1028,Mort_Imp_Survivors,C1028-'Mort Imp Cume'!$C$4+2)</f>
        <v>1</v>
      </c>
      <c r="Y1028" s="15">
        <f t="shared" si="1254"/>
        <v>0</v>
      </c>
      <c r="Z1028" s="121">
        <f>VLOOKUP(F1028,Rates2,7)*VLOOKUP(F1028,Mort_Imp_Survivors,C1028-'Mort Imp Cume'!$C$4+2)</f>
        <v>1</v>
      </c>
      <c r="AA1028" s="15">
        <f t="shared" si="1255"/>
        <v>0</v>
      </c>
      <c r="AB1028" s="68">
        <f>PRODUCT(W$4:W1027)</f>
        <v>0</v>
      </c>
      <c r="AC1028" s="15">
        <f>PRODUCT(Y$4:Y1027)</f>
        <v>0</v>
      </c>
      <c r="AD1028" s="15">
        <f>PRODUCT(AA$4:AA1027)</f>
        <v>0</v>
      </c>
      <c r="AE1028" s="15">
        <f t="shared" si="1256"/>
        <v>0</v>
      </c>
      <c r="AF1028" s="15">
        <f t="shared" si="1257"/>
        <v>0</v>
      </c>
      <c r="AG1028" s="15">
        <f t="shared" si="1258"/>
        <v>0</v>
      </c>
      <c r="AH1028" s="15">
        <f t="shared" si="1259"/>
        <v>0</v>
      </c>
      <c r="AI1028" s="15">
        <f t="shared" si="1260"/>
        <v>1</v>
      </c>
      <c r="AJ1028" s="15">
        <f t="shared" si="1261"/>
        <v>0</v>
      </c>
      <c r="AK1028" s="15">
        <f t="shared" si="1262"/>
        <v>0</v>
      </c>
      <c r="AL1028">
        <f>IF(AL1027&gt;0,AL1027+1,IF(AND(B1028="January",C1028&gt;=Personal!$G$28,F1028&lt;=100,AL1027=0),1,0))</f>
        <v>701</v>
      </c>
      <c r="AM1028">
        <f t="shared" si="1263"/>
        <v>1</v>
      </c>
    </row>
    <row r="1029" spans="1:39" x14ac:dyDescent="0.2">
      <c r="A1029">
        <f t="shared" si="1264"/>
        <v>1025</v>
      </c>
      <c r="B1029" t="str">
        <f t="shared" si="1275"/>
        <v>June</v>
      </c>
      <c r="C1029">
        <f t="shared" ref="C1029:C1092" si="1330">C1028+IF(B1028="December",1,0)</f>
        <v>2108</v>
      </c>
      <c r="D1029">
        <f t="shared" si="1277"/>
        <v>210806</v>
      </c>
      <c r="E1029">
        <f t="shared" ref="E1029:F1029" si="1331">E1017+1</f>
        <v>127</v>
      </c>
      <c r="F1029">
        <f t="shared" si="1331"/>
        <v>125</v>
      </c>
      <c r="G1029" s="11">
        <f>G1028*IF($B1029="January",(1+IF(C1029&gt;Personal!$L$18+1,Calculations!$B$14,Calculations!$B$13)),1)</f>
        <v>11593.334112149414</v>
      </c>
      <c r="H1029" s="11">
        <f>IF(AND(Career!$F$15="Yes",$E1029=62,$E1028=61),G1029,H1028*IF($B1029="January",(1+IF(C1029&gt;Personal!$L$18+1,Calculations!$C$14,Calculations!$C$13)),1))</f>
        <v>6129.8500081368857</v>
      </c>
      <c r="I1029" s="11">
        <f>H1029*(1-'Retiree Assumptions'!$F$8)</f>
        <v>5394.2680071604591</v>
      </c>
      <c r="J1029" s="11"/>
      <c r="K1029">
        <f>IF(OR(AND(L1030=0,L1029&gt;0,S1029=0,S1028&gt;0),AND(L1029=0,L1028&gt;0,S1029&gt;0,S1028&gt;0),AND(L1018=0,L1017&gt;0,S1017=0),AND(B1029="February",C1029&gt;=Personal!$G$28,C1029&lt;=Personal!$G$28+5,L1028&gt;0),AND(B1029="February",MOD(C1029-Personal!$G$28,5)=0,L1028&gt;0)),K1028+1,K1028)</f>
        <v>10</v>
      </c>
      <c r="L1029">
        <f>IF(AND(C1029&gt;=Personal!$G$28,MAX(L$5:L1028)&lt;$AO$8,OR(S1028&gt;0,S1029&gt;0)),L1028+1,0)</f>
        <v>0</v>
      </c>
      <c r="M1029" t="str">
        <f>IF(AND(C1029&gt;=Personal!$G$28,MAX(L$5:L1028)&lt;$AO$8,OR(S1028&gt;0,S1029&gt;0)),L1028+1,"")</f>
        <v/>
      </c>
      <c r="N1029">
        <f t="shared" ref="N1029:N1092" si="1332">C1029</f>
        <v>2108</v>
      </c>
      <c r="O1029">
        <f t="shared" ref="O1029:O1092" si="1333">F1029</f>
        <v>125</v>
      </c>
      <c r="P1029" s="11">
        <f t="shared" ref="P1029:P1092" si="1334">I1029*12</f>
        <v>64731.216085925509</v>
      </c>
      <c r="Q1029" s="11">
        <f>$AD1029*I1029/(Calculations!$C$18^(A1029-1+Calculations!$B$1/30))</f>
        <v>0</v>
      </c>
      <c r="R1029" s="11">
        <f>IF(Q1029=0,0,SUM(Q1029:Q$1071)*I1029/Q1029)</f>
        <v>0</v>
      </c>
      <c r="S1029" s="11">
        <f>IF(S1028&gt;0,MAX((S1028+I1029/2)*(Calculations!$C$18-1)+S1028-I1029,0),IF(AND(Personal!$G$28=Valuation!C1029,Personal!$G$28&gt;Valuation!C1028),Personal!$G$26,0))</f>
        <v>0</v>
      </c>
      <c r="T1029">
        <f t="shared" ref="T1029:T1092" si="1335">IF(T1028&gt;1,T1028,IF(T1028&gt;0,IF(L1029&gt;0,1,IF(S1028&gt;0,3,2)),IF(S1029=0,0,1)))</f>
        <v>2</v>
      </c>
      <c r="U1029" s="11"/>
      <c r="V1029" s="121">
        <f>VLOOKUP(E1029,Rates2,5)*VLOOKUP(E1029,Mort_Imp_Retirees,C1029-'Mort Imp Cume'!$C$4+2)</f>
        <v>1</v>
      </c>
      <c r="W1029" s="15">
        <f t="shared" ref="W1029:W1092" si="1336">1-V1029</f>
        <v>0</v>
      </c>
      <c r="X1029" s="121">
        <f>VLOOKUP(F1029,Rates2,6)*VLOOKUP(F1029,Mort_Imp_Survivors,C1029-'Mort Imp Cume'!$C$4+2)</f>
        <v>1</v>
      </c>
      <c r="Y1029" s="15">
        <f t="shared" ref="Y1029:Y1092" si="1337">1-X1029</f>
        <v>0</v>
      </c>
      <c r="Z1029" s="121">
        <f>VLOOKUP(F1029,Rates2,7)*VLOOKUP(F1029,Mort_Imp_Survivors,C1029-'Mort Imp Cume'!$C$4+2)</f>
        <v>1</v>
      </c>
      <c r="AA1029" s="15">
        <f t="shared" ref="AA1029:AA1092" si="1338">1-Z1029</f>
        <v>0</v>
      </c>
      <c r="AB1029" s="68">
        <f>PRODUCT(W$4:W1028)</f>
        <v>0</v>
      </c>
      <c r="AC1029" s="15">
        <f>PRODUCT(Y$4:Y1028)</f>
        <v>0</v>
      </c>
      <c r="AD1029" s="15">
        <f>PRODUCT(AA$4:AA1028)</f>
        <v>0</v>
      </c>
      <c r="AE1029" s="15">
        <f t="shared" ref="AE1029:AE1092" si="1339">AB1029*AC1029</f>
        <v>0</v>
      </c>
      <c r="AF1029" s="15">
        <f t="shared" ref="AF1029:AF1092" si="1340">AB1029*(1-AC1029)</f>
        <v>0</v>
      </c>
      <c r="AG1029" s="15">
        <f t="shared" ref="AG1029:AG1092" si="1341">AE1029*V1029*Y1029</f>
        <v>0</v>
      </c>
      <c r="AH1029" s="15">
        <f t="shared" ref="AH1029:AH1092" si="1342">AH1028*AA1028+AG1028</f>
        <v>0</v>
      </c>
      <c r="AI1029" s="15">
        <f t="shared" ref="AI1029:AI1092" si="1343">1-AE1029-AF1029-AH1029</f>
        <v>1</v>
      </c>
      <c r="AJ1029" s="15">
        <f t="shared" ref="AJ1029:AJ1092" si="1344">AB1029*V1029</f>
        <v>0</v>
      </c>
      <c r="AK1029" s="15">
        <f t="shared" ref="AK1029:AK1092" si="1345">AE1029*X1029+AH1029*Z1029</f>
        <v>0</v>
      </c>
      <c r="AL1029">
        <f>IF(AL1028&gt;0,AL1028+1,IF(AND(B1029="January",C1029&gt;=Personal!$G$28,F1029&lt;=100,AL1028=0),1,0))</f>
        <v>702</v>
      </c>
      <c r="AM1029">
        <f t="shared" ref="AM1029:AM1092" si="1346">IF(AL1029=0,0,1)</f>
        <v>1</v>
      </c>
    </row>
    <row r="1030" spans="1:39" x14ac:dyDescent="0.2">
      <c r="A1030">
        <f t="shared" ref="A1030:A1093" si="1347">A1029+1</f>
        <v>1026</v>
      </c>
      <c r="B1030" t="str">
        <f t="shared" si="1275"/>
        <v>July</v>
      </c>
      <c r="C1030">
        <f t="shared" si="1330"/>
        <v>2108</v>
      </c>
      <c r="D1030">
        <f t="shared" si="1277"/>
        <v>210807</v>
      </c>
      <c r="E1030">
        <f t="shared" ref="E1030:F1030" si="1348">E1018+1</f>
        <v>127</v>
      </c>
      <c r="F1030">
        <f t="shared" si="1348"/>
        <v>125</v>
      </c>
      <c r="G1030" s="11">
        <f>G1029*IF($B1030="January",(1+IF(C1030&gt;Personal!$L$18+1,Calculations!$B$14,Calculations!$B$13)),1)</f>
        <v>11593.334112149414</v>
      </c>
      <c r="H1030" s="11">
        <f>IF(AND(Career!$F$15="Yes",$E1030=62,$E1029=61),G1030,H1029*IF($B1030="January",(1+IF(C1030&gt;Personal!$L$18+1,Calculations!$C$14,Calculations!$C$13)),1))</f>
        <v>6129.8500081368857</v>
      </c>
      <c r="I1030" s="11">
        <f>H1030*(1-'Retiree Assumptions'!$F$8)</f>
        <v>5394.2680071604591</v>
      </c>
      <c r="J1030" s="11"/>
      <c r="K1030">
        <f>IF(OR(AND(L1031=0,L1030&gt;0,S1030=0,S1029&gt;0),AND(L1030=0,L1029&gt;0,S1030&gt;0,S1029&gt;0),AND(L1019=0,L1018&gt;0,S1018=0),AND(B1030="February",C1030&gt;=Personal!$G$28,C1030&lt;=Personal!$G$28+5,L1029&gt;0),AND(B1030="February",MOD(C1030-Personal!$G$28,5)=0,L1029&gt;0)),K1029+1,K1029)</f>
        <v>10</v>
      </c>
      <c r="L1030">
        <f>IF(AND(C1030&gt;=Personal!$G$28,MAX(L$5:L1029)&lt;$AO$8,OR(S1029&gt;0,S1030&gt;0)),L1029+1,0)</f>
        <v>0</v>
      </c>
      <c r="M1030" t="str">
        <f>IF(AND(C1030&gt;=Personal!$G$28,MAX(L$5:L1029)&lt;$AO$8,OR(S1029&gt;0,S1030&gt;0)),L1029+1,"")</f>
        <v/>
      </c>
      <c r="N1030">
        <f t="shared" si="1332"/>
        <v>2108</v>
      </c>
      <c r="O1030">
        <f t="shared" si="1333"/>
        <v>125</v>
      </c>
      <c r="P1030" s="11">
        <f t="shared" si="1334"/>
        <v>64731.216085925509</v>
      </c>
      <c r="Q1030" s="11">
        <f>$AD1030*I1030/(Calculations!$C$18^(A1030-1+Calculations!$B$1/30))</f>
        <v>0</v>
      </c>
      <c r="R1030" s="11">
        <f>IF(Q1030=0,0,SUM(Q1030:Q$1071)*I1030/Q1030)</f>
        <v>0</v>
      </c>
      <c r="S1030" s="11">
        <f>IF(S1029&gt;0,MAX((S1029+I1030/2)*(Calculations!$C$18-1)+S1029-I1030,0),IF(AND(Personal!$G$28=Valuation!C1030,Personal!$G$28&gt;Valuation!C1029),Personal!$G$26,0))</f>
        <v>0</v>
      </c>
      <c r="T1030">
        <f t="shared" si="1335"/>
        <v>2</v>
      </c>
      <c r="U1030" s="11"/>
      <c r="V1030" s="121">
        <f>VLOOKUP(E1030,Rates2,5)*VLOOKUP(E1030,Mort_Imp_Retirees,C1030-'Mort Imp Cume'!$C$4+2)</f>
        <v>1</v>
      </c>
      <c r="W1030" s="15">
        <f t="shared" si="1336"/>
        <v>0</v>
      </c>
      <c r="X1030" s="121">
        <f>VLOOKUP(F1030,Rates2,6)*VLOOKUP(F1030,Mort_Imp_Survivors,C1030-'Mort Imp Cume'!$C$4+2)</f>
        <v>1</v>
      </c>
      <c r="Y1030" s="15">
        <f t="shared" si="1337"/>
        <v>0</v>
      </c>
      <c r="Z1030" s="121">
        <f>VLOOKUP(F1030,Rates2,7)*VLOOKUP(F1030,Mort_Imp_Survivors,C1030-'Mort Imp Cume'!$C$4+2)</f>
        <v>1</v>
      </c>
      <c r="AA1030" s="15">
        <f t="shared" si="1338"/>
        <v>0</v>
      </c>
      <c r="AB1030" s="68">
        <f>PRODUCT(W$4:W1029)</f>
        <v>0</v>
      </c>
      <c r="AC1030" s="15">
        <f>PRODUCT(Y$4:Y1029)</f>
        <v>0</v>
      </c>
      <c r="AD1030" s="15">
        <f>PRODUCT(AA$4:AA1029)</f>
        <v>0</v>
      </c>
      <c r="AE1030" s="15">
        <f t="shared" si="1339"/>
        <v>0</v>
      </c>
      <c r="AF1030" s="15">
        <f t="shared" si="1340"/>
        <v>0</v>
      </c>
      <c r="AG1030" s="15">
        <f t="shared" si="1341"/>
        <v>0</v>
      </c>
      <c r="AH1030" s="15">
        <f t="shared" si="1342"/>
        <v>0</v>
      </c>
      <c r="AI1030" s="15">
        <f t="shared" si="1343"/>
        <v>1</v>
      </c>
      <c r="AJ1030" s="15">
        <f t="shared" si="1344"/>
        <v>0</v>
      </c>
      <c r="AK1030" s="15">
        <f t="shared" si="1345"/>
        <v>0</v>
      </c>
      <c r="AL1030">
        <f>IF(AL1029&gt;0,AL1029+1,IF(AND(B1030="January",C1030&gt;=Personal!$G$28,F1030&lt;=100,AL1029=0),1,0))</f>
        <v>703</v>
      </c>
      <c r="AM1030">
        <f t="shared" si="1346"/>
        <v>1</v>
      </c>
    </row>
    <row r="1031" spans="1:39" x14ac:dyDescent="0.2">
      <c r="A1031">
        <f t="shared" si="1347"/>
        <v>1027</v>
      </c>
      <c r="B1031" t="str">
        <f t="shared" si="1275"/>
        <v>August</v>
      </c>
      <c r="C1031">
        <f t="shared" si="1330"/>
        <v>2108</v>
      </c>
      <c r="D1031">
        <f t="shared" si="1277"/>
        <v>210808</v>
      </c>
      <c r="E1031">
        <f t="shared" ref="E1031:F1031" si="1349">E1019+1</f>
        <v>127</v>
      </c>
      <c r="F1031">
        <f t="shared" si="1349"/>
        <v>125</v>
      </c>
      <c r="G1031" s="11">
        <f>G1030*IF($B1031="January",(1+IF(C1031&gt;Personal!$L$18+1,Calculations!$B$14,Calculations!$B$13)),1)</f>
        <v>11593.334112149414</v>
      </c>
      <c r="H1031" s="11">
        <f>IF(AND(Career!$F$15="Yes",$E1031=62,$E1030=61),G1031,H1030*IF($B1031="January",(1+IF(C1031&gt;Personal!$L$18+1,Calculations!$C$14,Calculations!$C$13)),1))</f>
        <v>6129.8500081368857</v>
      </c>
      <c r="I1031" s="11">
        <f>H1031*(1-'Retiree Assumptions'!$F$8)</f>
        <v>5394.2680071604591</v>
      </c>
      <c r="J1031" s="11"/>
      <c r="K1031">
        <f>IF(OR(AND(L1032=0,L1031&gt;0,S1031=0,S1030&gt;0),AND(L1031=0,L1030&gt;0,S1031&gt;0,S1030&gt;0),AND(L1020=0,L1019&gt;0,S1019=0),AND(B1031="February",C1031&gt;=Personal!$G$28,C1031&lt;=Personal!$G$28+5,L1030&gt;0),AND(B1031="February",MOD(C1031-Personal!$G$28,5)=0,L1030&gt;0)),K1030+1,K1030)</f>
        <v>10</v>
      </c>
      <c r="L1031">
        <f>IF(AND(C1031&gt;=Personal!$G$28,MAX(L$5:L1030)&lt;$AO$8,OR(S1030&gt;0,S1031&gt;0)),L1030+1,0)</f>
        <v>0</v>
      </c>
      <c r="M1031" t="str">
        <f>IF(AND(C1031&gt;=Personal!$G$28,MAX(L$5:L1030)&lt;$AO$8,OR(S1030&gt;0,S1031&gt;0)),L1030+1,"")</f>
        <v/>
      </c>
      <c r="N1031">
        <f t="shared" si="1332"/>
        <v>2108</v>
      </c>
      <c r="O1031">
        <f t="shared" si="1333"/>
        <v>125</v>
      </c>
      <c r="P1031" s="11">
        <f t="shared" si="1334"/>
        <v>64731.216085925509</v>
      </c>
      <c r="Q1031" s="11">
        <f>$AD1031*I1031/(Calculations!$C$18^(A1031-1+Calculations!$B$1/30))</f>
        <v>0</v>
      </c>
      <c r="R1031" s="11">
        <f>IF(Q1031=0,0,SUM(Q1031:Q$1071)*I1031/Q1031)</f>
        <v>0</v>
      </c>
      <c r="S1031" s="11">
        <f>IF(S1030&gt;0,MAX((S1030+I1031/2)*(Calculations!$C$18-1)+S1030-I1031,0),IF(AND(Personal!$G$28=Valuation!C1031,Personal!$G$28&gt;Valuation!C1030),Personal!$G$26,0))</f>
        <v>0</v>
      </c>
      <c r="T1031">
        <f t="shared" si="1335"/>
        <v>2</v>
      </c>
      <c r="U1031" s="11"/>
      <c r="V1031" s="121">
        <f>VLOOKUP(E1031,Rates2,5)*VLOOKUP(E1031,Mort_Imp_Retirees,C1031-'Mort Imp Cume'!$C$4+2)</f>
        <v>1</v>
      </c>
      <c r="W1031" s="15">
        <f t="shared" si="1336"/>
        <v>0</v>
      </c>
      <c r="X1031" s="121">
        <f>VLOOKUP(F1031,Rates2,6)*VLOOKUP(F1031,Mort_Imp_Survivors,C1031-'Mort Imp Cume'!$C$4+2)</f>
        <v>1</v>
      </c>
      <c r="Y1031" s="15">
        <f t="shared" si="1337"/>
        <v>0</v>
      </c>
      <c r="Z1031" s="121">
        <f>VLOOKUP(F1031,Rates2,7)*VLOOKUP(F1031,Mort_Imp_Survivors,C1031-'Mort Imp Cume'!$C$4+2)</f>
        <v>1</v>
      </c>
      <c r="AA1031" s="15">
        <f t="shared" si="1338"/>
        <v>0</v>
      </c>
      <c r="AB1031" s="68">
        <f>PRODUCT(W$4:W1030)</f>
        <v>0</v>
      </c>
      <c r="AC1031" s="15">
        <f>PRODUCT(Y$4:Y1030)</f>
        <v>0</v>
      </c>
      <c r="AD1031" s="15">
        <f>PRODUCT(AA$4:AA1030)</f>
        <v>0</v>
      </c>
      <c r="AE1031" s="15">
        <f t="shared" si="1339"/>
        <v>0</v>
      </c>
      <c r="AF1031" s="15">
        <f t="shared" si="1340"/>
        <v>0</v>
      </c>
      <c r="AG1031" s="15">
        <f t="shared" si="1341"/>
        <v>0</v>
      </c>
      <c r="AH1031" s="15">
        <f t="shared" si="1342"/>
        <v>0</v>
      </c>
      <c r="AI1031" s="15">
        <f t="shared" si="1343"/>
        <v>1</v>
      </c>
      <c r="AJ1031" s="15">
        <f t="shared" si="1344"/>
        <v>0</v>
      </c>
      <c r="AK1031" s="15">
        <f t="shared" si="1345"/>
        <v>0</v>
      </c>
      <c r="AL1031">
        <f>IF(AL1030&gt;0,AL1030+1,IF(AND(B1031="January",C1031&gt;=Personal!$G$28,F1031&lt;=100,AL1030=0),1,0))</f>
        <v>704</v>
      </c>
      <c r="AM1031">
        <f t="shared" si="1346"/>
        <v>1</v>
      </c>
    </row>
    <row r="1032" spans="1:39" x14ac:dyDescent="0.2">
      <c r="A1032">
        <f t="shared" si="1347"/>
        <v>1028</v>
      </c>
      <c r="B1032" t="str">
        <f t="shared" si="1275"/>
        <v>September</v>
      </c>
      <c r="C1032">
        <f t="shared" si="1330"/>
        <v>2108</v>
      </c>
      <c r="D1032">
        <f t="shared" si="1277"/>
        <v>210809</v>
      </c>
      <c r="E1032">
        <f t="shared" ref="E1032:F1032" si="1350">E1020+1</f>
        <v>127</v>
      </c>
      <c r="F1032">
        <f t="shared" si="1350"/>
        <v>125</v>
      </c>
      <c r="G1032" s="11">
        <f>G1031*IF($B1032="January",(1+IF(C1032&gt;Personal!$L$18+1,Calculations!$B$14,Calculations!$B$13)),1)</f>
        <v>11593.334112149414</v>
      </c>
      <c r="H1032" s="11">
        <f>IF(AND(Career!$F$15="Yes",$E1032=62,$E1031=61),G1032,H1031*IF($B1032="January",(1+IF(C1032&gt;Personal!$L$18+1,Calculations!$C$14,Calculations!$C$13)),1))</f>
        <v>6129.8500081368857</v>
      </c>
      <c r="I1032" s="11">
        <f>H1032*(1-'Retiree Assumptions'!$F$8)</f>
        <v>5394.2680071604591</v>
      </c>
      <c r="J1032" s="11"/>
      <c r="K1032">
        <f>IF(OR(AND(L1033=0,L1032&gt;0,S1032=0,S1031&gt;0),AND(L1032=0,L1031&gt;0,S1032&gt;0,S1031&gt;0),AND(L1021=0,L1020&gt;0,S1020=0),AND(B1032="February",C1032&gt;=Personal!$G$28,C1032&lt;=Personal!$G$28+5,L1031&gt;0),AND(B1032="February",MOD(C1032-Personal!$G$28,5)=0,L1031&gt;0)),K1031+1,K1031)</f>
        <v>10</v>
      </c>
      <c r="L1032">
        <f>IF(AND(C1032&gt;=Personal!$G$28,MAX(L$5:L1031)&lt;$AO$8,OR(S1031&gt;0,S1032&gt;0)),L1031+1,0)</f>
        <v>0</v>
      </c>
      <c r="M1032" t="str">
        <f>IF(AND(C1032&gt;=Personal!$G$28,MAX(L$5:L1031)&lt;$AO$8,OR(S1031&gt;0,S1032&gt;0)),L1031+1,"")</f>
        <v/>
      </c>
      <c r="N1032">
        <f t="shared" si="1332"/>
        <v>2108</v>
      </c>
      <c r="O1032">
        <f t="shared" si="1333"/>
        <v>125</v>
      </c>
      <c r="P1032" s="11">
        <f t="shared" si="1334"/>
        <v>64731.216085925509</v>
      </c>
      <c r="Q1032" s="11">
        <f>$AD1032*I1032/(Calculations!$C$18^(A1032-1+Calculations!$B$1/30))</f>
        <v>0</v>
      </c>
      <c r="R1032" s="11">
        <f>IF(Q1032=0,0,SUM(Q1032:Q$1071)*I1032/Q1032)</f>
        <v>0</v>
      </c>
      <c r="S1032" s="11">
        <f>IF(S1031&gt;0,MAX((S1031+I1032/2)*(Calculations!$C$18-1)+S1031-I1032,0),IF(AND(Personal!$G$28=Valuation!C1032,Personal!$G$28&gt;Valuation!C1031),Personal!$G$26,0))</f>
        <v>0</v>
      </c>
      <c r="T1032">
        <f t="shared" si="1335"/>
        <v>2</v>
      </c>
      <c r="U1032" s="11"/>
      <c r="V1032" s="121">
        <f>VLOOKUP(E1032,Rates2,5)*VLOOKUP(E1032,Mort_Imp_Retirees,C1032-'Mort Imp Cume'!$C$4+2)</f>
        <v>1</v>
      </c>
      <c r="W1032" s="15">
        <f t="shared" si="1336"/>
        <v>0</v>
      </c>
      <c r="X1032" s="121">
        <f>VLOOKUP(F1032,Rates2,6)*VLOOKUP(F1032,Mort_Imp_Survivors,C1032-'Mort Imp Cume'!$C$4+2)</f>
        <v>1</v>
      </c>
      <c r="Y1032" s="15">
        <f t="shared" si="1337"/>
        <v>0</v>
      </c>
      <c r="Z1032" s="121">
        <f>VLOOKUP(F1032,Rates2,7)*VLOOKUP(F1032,Mort_Imp_Survivors,C1032-'Mort Imp Cume'!$C$4+2)</f>
        <v>1</v>
      </c>
      <c r="AA1032" s="15">
        <f t="shared" si="1338"/>
        <v>0</v>
      </c>
      <c r="AB1032" s="68">
        <f>PRODUCT(W$4:W1031)</f>
        <v>0</v>
      </c>
      <c r="AC1032" s="15">
        <f>PRODUCT(Y$4:Y1031)</f>
        <v>0</v>
      </c>
      <c r="AD1032" s="15">
        <f>PRODUCT(AA$4:AA1031)</f>
        <v>0</v>
      </c>
      <c r="AE1032" s="15">
        <f t="shared" si="1339"/>
        <v>0</v>
      </c>
      <c r="AF1032" s="15">
        <f t="shared" si="1340"/>
        <v>0</v>
      </c>
      <c r="AG1032" s="15">
        <f t="shared" si="1341"/>
        <v>0</v>
      </c>
      <c r="AH1032" s="15">
        <f t="shared" si="1342"/>
        <v>0</v>
      </c>
      <c r="AI1032" s="15">
        <f t="shared" si="1343"/>
        <v>1</v>
      </c>
      <c r="AJ1032" s="15">
        <f t="shared" si="1344"/>
        <v>0</v>
      </c>
      <c r="AK1032" s="15">
        <f t="shared" si="1345"/>
        <v>0</v>
      </c>
      <c r="AL1032">
        <f>IF(AL1031&gt;0,AL1031+1,IF(AND(B1032="January",C1032&gt;=Personal!$G$28,F1032&lt;=100,AL1031=0),1,0))</f>
        <v>705</v>
      </c>
      <c r="AM1032">
        <f t="shared" si="1346"/>
        <v>1</v>
      </c>
    </row>
    <row r="1033" spans="1:39" x14ac:dyDescent="0.2">
      <c r="A1033">
        <f t="shared" si="1347"/>
        <v>1029</v>
      </c>
      <c r="B1033" t="str">
        <f t="shared" si="1275"/>
        <v>October</v>
      </c>
      <c r="C1033">
        <f t="shared" si="1330"/>
        <v>2108</v>
      </c>
      <c r="D1033">
        <f t="shared" si="1277"/>
        <v>210810</v>
      </c>
      <c r="E1033">
        <f t="shared" ref="E1033:F1033" si="1351">E1021+1</f>
        <v>127</v>
      </c>
      <c r="F1033">
        <f t="shared" si="1351"/>
        <v>125</v>
      </c>
      <c r="G1033" s="11">
        <f>G1032*IF($B1033="January",(1+IF(C1033&gt;Personal!$L$18+1,Calculations!$B$14,Calculations!$B$13)),1)</f>
        <v>11593.334112149414</v>
      </c>
      <c r="H1033" s="11">
        <f>IF(AND(Career!$F$15="Yes",$E1033=62,$E1032=61),G1033,H1032*IF($B1033="January",(1+IF(C1033&gt;Personal!$L$18+1,Calculations!$C$14,Calculations!$C$13)),1))</f>
        <v>6129.8500081368857</v>
      </c>
      <c r="I1033" s="11">
        <f>H1033*(1-'Retiree Assumptions'!$F$8)</f>
        <v>5394.2680071604591</v>
      </c>
      <c r="J1033" s="11"/>
      <c r="K1033">
        <f>IF(OR(AND(L1034=0,L1033&gt;0,S1033=0,S1032&gt;0),AND(L1033=0,L1032&gt;0,S1033&gt;0,S1032&gt;0),AND(L1022=0,L1021&gt;0,S1021=0),AND(B1033="February",C1033&gt;=Personal!$G$28,C1033&lt;=Personal!$G$28+5,L1032&gt;0),AND(B1033="February",MOD(C1033-Personal!$G$28,5)=0,L1032&gt;0)),K1032+1,K1032)</f>
        <v>10</v>
      </c>
      <c r="L1033">
        <f>IF(AND(C1033&gt;=Personal!$G$28,MAX(L$5:L1032)&lt;$AO$8,OR(S1032&gt;0,S1033&gt;0)),L1032+1,0)</f>
        <v>0</v>
      </c>
      <c r="M1033" t="str">
        <f>IF(AND(C1033&gt;=Personal!$G$28,MAX(L$5:L1032)&lt;$AO$8,OR(S1032&gt;0,S1033&gt;0)),L1032+1,"")</f>
        <v/>
      </c>
      <c r="N1033">
        <f t="shared" si="1332"/>
        <v>2108</v>
      </c>
      <c r="O1033">
        <f t="shared" si="1333"/>
        <v>125</v>
      </c>
      <c r="P1033" s="11">
        <f t="shared" si="1334"/>
        <v>64731.216085925509</v>
      </c>
      <c r="Q1033" s="11">
        <f>$AD1033*I1033/(Calculations!$C$18^(A1033-1+Calculations!$B$1/30))</f>
        <v>0</v>
      </c>
      <c r="R1033" s="11">
        <f>IF(Q1033=0,0,SUM(Q1033:Q$1071)*I1033/Q1033)</f>
        <v>0</v>
      </c>
      <c r="S1033" s="11">
        <f>IF(S1032&gt;0,MAX((S1032+I1033/2)*(Calculations!$C$18-1)+S1032-I1033,0),IF(AND(Personal!$G$28=Valuation!C1033,Personal!$G$28&gt;Valuation!C1032),Personal!$G$26,0))</f>
        <v>0</v>
      </c>
      <c r="T1033">
        <f t="shared" si="1335"/>
        <v>2</v>
      </c>
      <c r="U1033" s="11"/>
      <c r="V1033" s="121">
        <f>VLOOKUP(E1033,Rates2,5)*VLOOKUP(E1033,Mort_Imp_Retirees,C1033-'Mort Imp Cume'!$C$4+2)</f>
        <v>1</v>
      </c>
      <c r="W1033" s="15">
        <f t="shared" si="1336"/>
        <v>0</v>
      </c>
      <c r="X1033" s="121">
        <f>VLOOKUP(F1033,Rates2,6)*VLOOKUP(F1033,Mort_Imp_Survivors,C1033-'Mort Imp Cume'!$C$4+2)</f>
        <v>1</v>
      </c>
      <c r="Y1033" s="15">
        <f t="shared" si="1337"/>
        <v>0</v>
      </c>
      <c r="Z1033" s="121">
        <f>VLOOKUP(F1033,Rates2,7)*VLOOKUP(F1033,Mort_Imp_Survivors,C1033-'Mort Imp Cume'!$C$4+2)</f>
        <v>1</v>
      </c>
      <c r="AA1033" s="15">
        <f t="shared" si="1338"/>
        <v>0</v>
      </c>
      <c r="AB1033" s="68">
        <f>PRODUCT(W$4:W1032)</f>
        <v>0</v>
      </c>
      <c r="AC1033" s="15">
        <f>PRODUCT(Y$4:Y1032)</f>
        <v>0</v>
      </c>
      <c r="AD1033" s="15">
        <f>PRODUCT(AA$4:AA1032)</f>
        <v>0</v>
      </c>
      <c r="AE1033" s="15">
        <f t="shared" si="1339"/>
        <v>0</v>
      </c>
      <c r="AF1033" s="15">
        <f t="shared" si="1340"/>
        <v>0</v>
      </c>
      <c r="AG1033" s="15">
        <f t="shared" si="1341"/>
        <v>0</v>
      </c>
      <c r="AH1033" s="15">
        <f t="shared" si="1342"/>
        <v>0</v>
      </c>
      <c r="AI1033" s="15">
        <f t="shared" si="1343"/>
        <v>1</v>
      </c>
      <c r="AJ1033" s="15">
        <f t="shared" si="1344"/>
        <v>0</v>
      </c>
      <c r="AK1033" s="15">
        <f t="shared" si="1345"/>
        <v>0</v>
      </c>
      <c r="AL1033">
        <f>IF(AL1032&gt;0,AL1032+1,IF(AND(B1033="January",C1033&gt;=Personal!$G$28,F1033&lt;=100,AL1032=0),1,0))</f>
        <v>706</v>
      </c>
      <c r="AM1033">
        <f t="shared" si="1346"/>
        <v>1</v>
      </c>
    </row>
    <row r="1034" spans="1:39" x14ac:dyDescent="0.2">
      <c r="A1034">
        <f t="shared" si="1347"/>
        <v>1030</v>
      </c>
      <c r="B1034" t="str">
        <f t="shared" si="1275"/>
        <v>November</v>
      </c>
      <c r="C1034">
        <f t="shared" si="1330"/>
        <v>2108</v>
      </c>
      <c r="D1034">
        <f t="shared" si="1277"/>
        <v>210811</v>
      </c>
      <c r="E1034">
        <f t="shared" ref="E1034:F1034" si="1352">E1022+1</f>
        <v>127</v>
      </c>
      <c r="F1034">
        <f t="shared" si="1352"/>
        <v>125</v>
      </c>
      <c r="G1034" s="11">
        <f>G1033*IF($B1034="January",(1+IF(C1034&gt;Personal!$L$18+1,Calculations!$B$14,Calculations!$B$13)),1)</f>
        <v>11593.334112149414</v>
      </c>
      <c r="H1034" s="11">
        <f>IF(AND(Career!$F$15="Yes",$E1034=62,$E1033=61),G1034,H1033*IF($B1034="January",(1+IF(C1034&gt;Personal!$L$18+1,Calculations!$C$14,Calculations!$C$13)),1))</f>
        <v>6129.8500081368857</v>
      </c>
      <c r="I1034" s="11">
        <f>H1034*(1-'Retiree Assumptions'!$F$8)</f>
        <v>5394.2680071604591</v>
      </c>
      <c r="J1034" s="11"/>
      <c r="K1034">
        <f>IF(OR(AND(L1035=0,L1034&gt;0,S1034=0,S1033&gt;0),AND(L1034=0,L1033&gt;0,S1034&gt;0,S1033&gt;0),AND(L1023=0,L1022&gt;0,S1022=0),AND(B1034="February",C1034&gt;=Personal!$G$28,C1034&lt;=Personal!$G$28+5,L1033&gt;0),AND(B1034="February",MOD(C1034-Personal!$G$28,5)=0,L1033&gt;0)),K1033+1,K1033)</f>
        <v>10</v>
      </c>
      <c r="L1034">
        <f>IF(AND(C1034&gt;=Personal!$G$28,MAX(L$5:L1033)&lt;$AO$8,OR(S1033&gt;0,S1034&gt;0)),L1033+1,0)</f>
        <v>0</v>
      </c>
      <c r="M1034" t="str">
        <f>IF(AND(C1034&gt;=Personal!$G$28,MAX(L$5:L1033)&lt;$AO$8,OR(S1033&gt;0,S1034&gt;0)),L1033+1,"")</f>
        <v/>
      </c>
      <c r="N1034">
        <f t="shared" si="1332"/>
        <v>2108</v>
      </c>
      <c r="O1034">
        <f t="shared" si="1333"/>
        <v>125</v>
      </c>
      <c r="P1034" s="11">
        <f t="shared" si="1334"/>
        <v>64731.216085925509</v>
      </c>
      <c r="Q1034" s="11">
        <f>$AD1034*I1034/(Calculations!$C$18^(A1034-1+Calculations!$B$1/30))</f>
        <v>0</v>
      </c>
      <c r="R1034" s="11">
        <f>IF(Q1034=0,0,SUM(Q1034:Q$1071)*I1034/Q1034)</f>
        <v>0</v>
      </c>
      <c r="S1034" s="11">
        <f>IF(S1033&gt;0,MAX((S1033+I1034/2)*(Calculations!$C$18-1)+S1033-I1034,0),IF(AND(Personal!$G$28=Valuation!C1034,Personal!$G$28&gt;Valuation!C1033),Personal!$G$26,0))</f>
        <v>0</v>
      </c>
      <c r="T1034">
        <f t="shared" si="1335"/>
        <v>2</v>
      </c>
      <c r="U1034" s="11"/>
      <c r="V1034" s="121">
        <f>VLOOKUP(E1034,Rates2,5)*VLOOKUP(E1034,Mort_Imp_Retirees,C1034-'Mort Imp Cume'!$C$4+2)</f>
        <v>1</v>
      </c>
      <c r="W1034" s="15">
        <f t="shared" si="1336"/>
        <v>0</v>
      </c>
      <c r="X1034" s="121">
        <f>VLOOKUP(F1034,Rates2,6)*VLOOKUP(F1034,Mort_Imp_Survivors,C1034-'Mort Imp Cume'!$C$4+2)</f>
        <v>1</v>
      </c>
      <c r="Y1034" s="15">
        <f t="shared" si="1337"/>
        <v>0</v>
      </c>
      <c r="Z1034" s="121">
        <f>VLOOKUP(F1034,Rates2,7)*VLOOKUP(F1034,Mort_Imp_Survivors,C1034-'Mort Imp Cume'!$C$4+2)</f>
        <v>1</v>
      </c>
      <c r="AA1034" s="15">
        <f t="shared" si="1338"/>
        <v>0</v>
      </c>
      <c r="AB1034" s="68">
        <f>PRODUCT(W$4:W1033)</f>
        <v>0</v>
      </c>
      <c r="AC1034" s="15">
        <f>PRODUCT(Y$4:Y1033)</f>
        <v>0</v>
      </c>
      <c r="AD1034" s="15">
        <f>PRODUCT(AA$4:AA1033)</f>
        <v>0</v>
      </c>
      <c r="AE1034" s="15">
        <f t="shared" si="1339"/>
        <v>0</v>
      </c>
      <c r="AF1034" s="15">
        <f t="shared" si="1340"/>
        <v>0</v>
      </c>
      <c r="AG1034" s="15">
        <f t="shared" si="1341"/>
        <v>0</v>
      </c>
      <c r="AH1034" s="15">
        <f t="shared" si="1342"/>
        <v>0</v>
      </c>
      <c r="AI1034" s="15">
        <f t="shared" si="1343"/>
        <v>1</v>
      </c>
      <c r="AJ1034" s="15">
        <f t="shared" si="1344"/>
        <v>0</v>
      </c>
      <c r="AK1034" s="15">
        <f t="shared" si="1345"/>
        <v>0</v>
      </c>
      <c r="AL1034">
        <f>IF(AL1033&gt;0,AL1033+1,IF(AND(B1034="January",C1034&gt;=Personal!$G$28,F1034&lt;=100,AL1033=0),1,0))</f>
        <v>707</v>
      </c>
      <c r="AM1034">
        <f t="shared" si="1346"/>
        <v>1</v>
      </c>
    </row>
    <row r="1035" spans="1:39" x14ac:dyDescent="0.2">
      <c r="A1035">
        <f t="shared" si="1347"/>
        <v>1031</v>
      </c>
      <c r="B1035" t="str">
        <f t="shared" si="1275"/>
        <v>December</v>
      </c>
      <c r="C1035">
        <f t="shared" si="1330"/>
        <v>2108</v>
      </c>
      <c r="D1035">
        <f t="shared" si="1277"/>
        <v>210812</v>
      </c>
      <c r="E1035">
        <f t="shared" ref="E1035:F1035" si="1353">E1023+1</f>
        <v>127</v>
      </c>
      <c r="F1035">
        <f t="shared" si="1353"/>
        <v>125</v>
      </c>
      <c r="G1035" s="11">
        <f>G1034*IF($B1035="January",(1+IF(C1035&gt;Personal!$L$18+1,Calculations!$B$14,Calculations!$B$13)),1)</f>
        <v>11593.334112149414</v>
      </c>
      <c r="H1035" s="11">
        <f>IF(AND(Career!$F$15="Yes",$E1035=62,$E1034=61),G1035,H1034*IF($B1035="January",(1+IF(C1035&gt;Personal!$L$18+1,Calculations!$C$14,Calculations!$C$13)),1))</f>
        <v>6129.8500081368857</v>
      </c>
      <c r="I1035" s="11">
        <f>H1035*(1-'Retiree Assumptions'!$F$8)</f>
        <v>5394.2680071604591</v>
      </c>
      <c r="J1035" s="11"/>
      <c r="K1035">
        <f>IF(OR(AND(L1036=0,L1035&gt;0,S1035=0,S1034&gt;0),AND(L1035=0,L1034&gt;0,S1035&gt;0,S1034&gt;0),AND(L1024=0,L1023&gt;0,S1023=0),AND(B1035="February",C1035&gt;=Personal!$G$28,C1035&lt;=Personal!$G$28+5,L1034&gt;0),AND(B1035="February",MOD(C1035-Personal!$G$28,5)=0,L1034&gt;0)),K1034+1,K1034)</f>
        <v>10</v>
      </c>
      <c r="L1035">
        <f>IF(AND(C1035&gt;=Personal!$G$28,MAX(L$5:L1034)&lt;$AO$8,OR(S1034&gt;0,S1035&gt;0)),L1034+1,0)</f>
        <v>0</v>
      </c>
      <c r="M1035" t="str">
        <f>IF(AND(C1035&gt;=Personal!$G$28,MAX(L$5:L1034)&lt;$AO$8,OR(S1034&gt;0,S1035&gt;0)),L1034+1,"")</f>
        <v/>
      </c>
      <c r="N1035">
        <f t="shared" si="1332"/>
        <v>2108</v>
      </c>
      <c r="O1035">
        <f t="shared" si="1333"/>
        <v>125</v>
      </c>
      <c r="P1035" s="11">
        <f t="shared" si="1334"/>
        <v>64731.216085925509</v>
      </c>
      <c r="Q1035" s="11">
        <f>$AD1035*I1035/(Calculations!$C$18^(A1035-1+Calculations!$B$1/30))</f>
        <v>0</v>
      </c>
      <c r="R1035" s="11">
        <f>IF(Q1035=0,0,SUM(Q1035:Q$1071)*I1035/Q1035)</f>
        <v>0</v>
      </c>
      <c r="S1035" s="11">
        <f>IF(S1034&gt;0,MAX((S1034+I1035/2)*(Calculations!$C$18-1)+S1034-I1035,0),IF(AND(Personal!$G$28=Valuation!C1035,Personal!$G$28&gt;Valuation!C1034),Personal!$G$26,0))</f>
        <v>0</v>
      </c>
      <c r="T1035">
        <f t="shared" si="1335"/>
        <v>2</v>
      </c>
      <c r="U1035" s="11"/>
      <c r="V1035" s="121">
        <f>VLOOKUP(E1035,Rates2,5)*VLOOKUP(E1035,Mort_Imp_Retirees,C1035-'Mort Imp Cume'!$C$4+2)</f>
        <v>1</v>
      </c>
      <c r="W1035" s="15">
        <f t="shared" si="1336"/>
        <v>0</v>
      </c>
      <c r="X1035" s="121">
        <f>VLOOKUP(F1035,Rates2,6)*VLOOKUP(F1035,Mort_Imp_Survivors,C1035-'Mort Imp Cume'!$C$4+2)</f>
        <v>1</v>
      </c>
      <c r="Y1035" s="15">
        <f t="shared" si="1337"/>
        <v>0</v>
      </c>
      <c r="Z1035" s="121">
        <f>VLOOKUP(F1035,Rates2,7)*VLOOKUP(F1035,Mort_Imp_Survivors,C1035-'Mort Imp Cume'!$C$4+2)</f>
        <v>1</v>
      </c>
      <c r="AA1035" s="15">
        <f t="shared" si="1338"/>
        <v>0</v>
      </c>
      <c r="AB1035" s="68">
        <f>PRODUCT(W$4:W1034)</f>
        <v>0</v>
      </c>
      <c r="AC1035" s="15">
        <f>PRODUCT(Y$4:Y1034)</f>
        <v>0</v>
      </c>
      <c r="AD1035" s="15">
        <f>PRODUCT(AA$4:AA1034)</f>
        <v>0</v>
      </c>
      <c r="AE1035" s="15">
        <f t="shared" si="1339"/>
        <v>0</v>
      </c>
      <c r="AF1035" s="15">
        <f t="shared" si="1340"/>
        <v>0</v>
      </c>
      <c r="AG1035" s="15">
        <f t="shared" si="1341"/>
        <v>0</v>
      </c>
      <c r="AH1035" s="15">
        <f t="shared" si="1342"/>
        <v>0</v>
      </c>
      <c r="AI1035" s="15">
        <f t="shared" si="1343"/>
        <v>1</v>
      </c>
      <c r="AJ1035" s="15">
        <f t="shared" si="1344"/>
        <v>0</v>
      </c>
      <c r="AK1035" s="15">
        <f t="shared" si="1345"/>
        <v>0</v>
      </c>
      <c r="AL1035">
        <f>IF(AL1034&gt;0,AL1034+1,IF(AND(B1035="January",C1035&gt;=Personal!$G$28,F1035&lt;=100,AL1034=0),1,0))</f>
        <v>708</v>
      </c>
      <c r="AM1035">
        <f t="shared" si="1346"/>
        <v>1</v>
      </c>
    </row>
    <row r="1036" spans="1:39" x14ac:dyDescent="0.2">
      <c r="A1036">
        <f t="shared" si="1347"/>
        <v>1032</v>
      </c>
      <c r="B1036" t="str">
        <f t="shared" si="1275"/>
        <v>January</v>
      </c>
      <c r="C1036">
        <f t="shared" si="1330"/>
        <v>2109</v>
      </c>
      <c r="D1036">
        <f t="shared" si="1277"/>
        <v>210901</v>
      </c>
      <c r="E1036">
        <f t="shared" ref="E1036:F1036" si="1354">E1024+1</f>
        <v>128</v>
      </c>
      <c r="F1036">
        <f t="shared" si="1354"/>
        <v>126</v>
      </c>
      <c r="G1036" s="11">
        <f>G1035*IF($B1036="January",(1+IF(C1036&gt;Personal!$L$18+1,Calculations!$B$14,Calculations!$B$13)),1)</f>
        <v>11883.167464953149</v>
      </c>
      <c r="H1036" s="11">
        <f>IF(AND(Career!$F$15="Yes",$E1036=62,$E1035=61),G1036,H1035*IF($B1036="January",(1+IF(C1036&gt;Personal!$L$18+1,Calculations!$C$14,Calculations!$C$13)),1))</f>
        <v>6221.7977582589383</v>
      </c>
      <c r="I1036" s="11">
        <f>H1036*(1-'Retiree Assumptions'!$F$8)</f>
        <v>5475.182027267866</v>
      </c>
      <c r="J1036" s="11"/>
      <c r="K1036">
        <f>IF(OR(AND(L1037=0,L1036&gt;0,S1036=0,S1035&gt;0),AND(L1036=0,L1035&gt;0,S1036&gt;0,S1035&gt;0),AND(L1025=0,L1024&gt;0,S1024=0),AND(B1036="February",C1036&gt;=Personal!$G$28,C1036&lt;=Personal!$G$28+5,L1035&gt;0),AND(B1036="February",MOD(C1036-Personal!$G$28,5)=0,L1035&gt;0)),K1035+1,K1035)</f>
        <v>10</v>
      </c>
      <c r="L1036">
        <f>IF(AND(C1036&gt;=Personal!$G$28,MAX(L$5:L1035)&lt;$AO$8,OR(S1035&gt;0,S1036&gt;0)),L1035+1,0)</f>
        <v>0</v>
      </c>
      <c r="M1036" t="str">
        <f>IF(AND(C1036&gt;=Personal!$G$28,MAX(L$5:L1035)&lt;$AO$8,OR(S1035&gt;0,S1036&gt;0)),L1035+1,"")</f>
        <v/>
      </c>
      <c r="N1036">
        <f t="shared" si="1332"/>
        <v>2109</v>
      </c>
      <c r="O1036">
        <f t="shared" si="1333"/>
        <v>126</v>
      </c>
      <c r="P1036" s="11">
        <f t="shared" si="1334"/>
        <v>65702.184327214389</v>
      </c>
      <c r="Q1036" s="11">
        <f>$AD1036*I1036/(Calculations!$C$18^(A1036-1+Calculations!$B$1/30))</f>
        <v>0</v>
      </c>
      <c r="R1036" s="11">
        <f>IF(Q1036=0,0,SUM(Q1036:Q$1071)*I1036/Q1036)</f>
        <v>0</v>
      </c>
      <c r="S1036" s="11">
        <f>IF(S1035&gt;0,MAX((S1035+I1036/2)*(Calculations!$C$18-1)+S1035-I1036,0),IF(AND(Personal!$G$28=Valuation!C1036,Personal!$G$28&gt;Valuation!C1035),Personal!$G$26,0))</f>
        <v>0</v>
      </c>
      <c r="T1036">
        <f t="shared" si="1335"/>
        <v>2</v>
      </c>
      <c r="U1036" s="11"/>
      <c r="V1036" s="121">
        <f>VLOOKUP(E1036,Rates2,5)*VLOOKUP(E1036,Mort_Imp_Retirees,C1036-'Mort Imp Cume'!$C$4+2)</f>
        <v>1</v>
      </c>
      <c r="W1036" s="15">
        <f t="shared" si="1336"/>
        <v>0</v>
      </c>
      <c r="X1036" s="121">
        <f>VLOOKUP(F1036,Rates2,6)*VLOOKUP(F1036,Mort_Imp_Survivors,C1036-'Mort Imp Cume'!$C$4+2)</f>
        <v>1</v>
      </c>
      <c r="Y1036" s="15">
        <f t="shared" si="1337"/>
        <v>0</v>
      </c>
      <c r="Z1036" s="121">
        <f>VLOOKUP(F1036,Rates2,7)*VLOOKUP(F1036,Mort_Imp_Survivors,C1036-'Mort Imp Cume'!$C$4+2)</f>
        <v>1</v>
      </c>
      <c r="AA1036" s="15">
        <f t="shared" si="1338"/>
        <v>0</v>
      </c>
      <c r="AB1036" s="68">
        <f>PRODUCT(W$4:W1035)</f>
        <v>0</v>
      </c>
      <c r="AC1036" s="15">
        <f>PRODUCT(Y$4:Y1035)</f>
        <v>0</v>
      </c>
      <c r="AD1036" s="15">
        <f>PRODUCT(AA$4:AA1035)</f>
        <v>0</v>
      </c>
      <c r="AE1036" s="15">
        <f t="shared" si="1339"/>
        <v>0</v>
      </c>
      <c r="AF1036" s="15">
        <f t="shared" si="1340"/>
        <v>0</v>
      </c>
      <c r="AG1036" s="15">
        <f t="shared" si="1341"/>
        <v>0</v>
      </c>
      <c r="AH1036" s="15">
        <f t="shared" si="1342"/>
        <v>0</v>
      </c>
      <c r="AI1036" s="15">
        <f t="shared" si="1343"/>
        <v>1</v>
      </c>
      <c r="AJ1036" s="15">
        <f t="shared" si="1344"/>
        <v>0</v>
      </c>
      <c r="AK1036" s="15">
        <f t="shared" si="1345"/>
        <v>0</v>
      </c>
      <c r="AL1036">
        <f>IF(AL1035&gt;0,AL1035+1,IF(AND(B1036="January",C1036&gt;=Personal!$G$28,F1036&lt;=100,AL1035=0),1,0))</f>
        <v>709</v>
      </c>
      <c r="AM1036">
        <f t="shared" si="1346"/>
        <v>1</v>
      </c>
    </row>
    <row r="1037" spans="1:39" x14ac:dyDescent="0.2">
      <c r="A1037">
        <f t="shared" si="1347"/>
        <v>1033</v>
      </c>
      <c r="B1037" t="str">
        <f t="shared" si="1275"/>
        <v>February</v>
      </c>
      <c r="C1037">
        <f t="shared" si="1330"/>
        <v>2109</v>
      </c>
      <c r="D1037">
        <f t="shared" si="1277"/>
        <v>210902</v>
      </c>
      <c r="E1037">
        <f t="shared" ref="E1037:F1037" si="1355">E1025+1</f>
        <v>128</v>
      </c>
      <c r="F1037">
        <f t="shared" si="1355"/>
        <v>126</v>
      </c>
      <c r="G1037" s="11">
        <f>G1036*IF($B1037="January",(1+IF(C1037&gt;Personal!$L$18+1,Calculations!$B$14,Calculations!$B$13)),1)</f>
        <v>11883.167464953149</v>
      </c>
      <c r="H1037" s="11">
        <f>IF(AND(Career!$F$15="Yes",$E1037=62,$E1036=61),G1037,H1036*IF($B1037="January",(1+IF(C1037&gt;Personal!$L$18+1,Calculations!$C$14,Calculations!$C$13)),1))</f>
        <v>6221.7977582589383</v>
      </c>
      <c r="I1037" s="11">
        <f>H1037*(1-'Retiree Assumptions'!$F$8)</f>
        <v>5475.182027267866</v>
      </c>
      <c r="J1037" s="11"/>
      <c r="K1037">
        <f>IF(OR(AND(L1038=0,L1037&gt;0,S1037=0,S1036&gt;0),AND(L1037=0,L1036&gt;0,S1037&gt;0,S1036&gt;0),AND(L1026=0,L1025&gt;0,S1025=0),AND(B1037="February",C1037&gt;=Personal!$G$28,C1037&lt;=Personal!$G$28+5,L1036&gt;0),AND(B1037="February",MOD(C1037-Personal!$G$28,5)=0,L1036&gt;0)),K1036+1,K1036)</f>
        <v>10</v>
      </c>
      <c r="L1037">
        <f>IF(AND(C1037&gt;=Personal!$G$28,MAX(L$5:L1036)&lt;$AO$8,OR(S1036&gt;0,S1037&gt;0)),L1036+1,0)</f>
        <v>0</v>
      </c>
      <c r="M1037" t="str">
        <f>IF(AND(C1037&gt;=Personal!$G$28,MAX(L$5:L1036)&lt;$AO$8,OR(S1036&gt;0,S1037&gt;0)),L1036+1,"")</f>
        <v/>
      </c>
      <c r="N1037">
        <f t="shared" si="1332"/>
        <v>2109</v>
      </c>
      <c r="O1037">
        <f t="shared" si="1333"/>
        <v>126</v>
      </c>
      <c r="P1037" s="11">
        <f t="shared" si="1334"/>
        <v>65702.184327214389</v>
      </c>
      <c r="Q1037" s="11">
        <f>$AD1037*I1037/(Calculations!$C$18^(A1037-1+Calculations!$B$1/30))</f>
        <v>0</v>
      </c>
      <c r="R1037" s="11">
        <f>IF(Q1037=0,0,SUM(Q1037:Q$1071)*I1037/Q1037)</f>
        <v>0</v>
      </c>
      <c r="S1037" s="11">
        <f>IF(S1036&gt;0,MAX((S1036+I1037/2)*(Calculations!$C$18-1)+S1036-I1037,0),IF(AND(Personal!$G$28=Valuation!C1037,Personal!$G$28&gt;Valuation!C1036),Personal!$G$26,0))</f>
        <v>0</v>
      </c>
      <c r="T1037">
        <f t="shared" si="1335"/>
        <v>2</v>
      </c>
      <c r="U1037" s="11"/>
      <c r="V1037" s="121">
        <f>VLOOKUP(E1037,Rates2,5)*VLOOKUP(E1037,Mort_Imp_Retirees,C1037-'Mort Imp Cume'!$C$4+2)</f>
        <v>1</v>
      </c>
      <c r="W1037" s="15">
        <f t="shared" si="1336"/>
        <v>0</v>
      </c>
      <c r="X1037" s="121">
        <f>VLOOKUP(F1037,Rates2,6)*VLOOKUP(F1037,Mort_Imp_Survivors,C1037-'Mort Imp Cume'!$C$4+2)</f>
        <v>1</v>
      </c>
      <c r="Y1037" s="15">
        <f t="shared" si="1337"/>
        <v>0</v>
      </c>
      <c r="Z1037" s="121">
        <f>VLOOKUP(F1037,Rates2,7)*VLOOKUP(F1037,Mort_Imp_Survivors,C1037-'Mort Imp Cume'!$C$4+2)</f>
        <v>1</v>
      </c>
      <c r="AA1037" s="15">
        <f t="shared" si="1338"/>
        <v>0</v>
      </c>
      <c r="AB1037" s="68">
        <f>PRODUCT(W$4:W1036)</f>
        <v>0</v>
      </c>
      <c r="AC1037" s="15">
        <f>PRODUCT(Y$4:Y1036)</f>
        <v>0</v>
      </c>
      <c r="AD1037" s="15">
        <f>PRODUCT(AA$4:AA1036)</f>
        <v>0</v>
      </c>
      <c r="AE1037" s="15">
        <f t="shared" si="1339"/>
        <v>0</v>
      </c>
      <c r="AF1037" s="15">
        <f t="shared" si="1340"/>
        <v>0</v>
      </c>
      <c r="AG1037" s="15">
        <f t="shared" si="1341"/>
        <v>0</v>
      </c>
      <c r="AH1037" s="15">
        <f t="shared" si="1342"/>
        <v>0</v>
      </c>
      <c r="AI1037" s="15">
        <f t="shared" si="1343"/>
        <v>1</v>
      </c>
      <c r="AJ1037" s="15">
        <f t="shared" si="1344"/>
        <v>0</v>
      </c>
      <c r="AK1037" s="15">
        <f t="shared" si="1345"/>
        <v>0</v>
      </c>
      <c r="AL1037">
        <f>IF(AL1036&gt;0,AL1036+1,IF(AND(B1037="January",C1037&gt;=Personal!$G$28,F1037&lt;=100,AL1036=0),1,0))</f>
        <v>710</v>
      </c>
      <c r="AM1037">
        <f t="shared" si="1346"/>
        <v>1</v>
      </c>
    </row>
    <row r="1038" spans="1:39" x14ac:dyDescent="0.2">
      <c r="A1038">
        <f t="shared" si="1347"/>
        <v>1034</v>
      </c>
      <c r="B1038" t="str">
        <f t="shared" si="1275"/>
        <v>March</v>
      </c>
      <c r="C1038">
        <f t="shared" si="1330"/>
        <v>2109</v>
      </c>
      <c r="D1038">
        <f t="shared" si="1277"/>
        <v>210903</v>
      </c>
      <c r="E1038">
        <f t="shared" ref="E1038:F1038" si="1356">E1026+1</f>
        <v>128</v>
      </c>
      <c r="F1038">
        <f t="shared" si="1356"/>
        <v>126</v>
      </c>
      <c r="G1038" s="11">
        <f>G1037*IF($B1038="January",(1+IF(C1038&gt;Personal!$L$18+1,Calculations!$B$14,Calculations!$B$13)),1)</f>
        <v>11883.167464953149</v>
      </c>
      <c r="H1038" s="11">
        <f>IF(AND(Career!$F$15="Yes",$E1038=62,$E1037=61),G1038,H1037*IF($B1038="January",(1+IF(C1038&gt;Personal!$L$18+1,Calculations!$C$14,Calculations!$C$13)),1))</f>
        <v>6221.7977582589383</v>
      </c>
      <c r="I1038" s="11">
        <f>H1038*(1-'Retiree Assumptions'!$F$8)</f>
        <v>5475.182027267866</v>
      </c>
      <c r="J1038" s="11"/>
      <c r="K1038">
        <f>IF(OR(AND(L1039=0,L1038&gt;0,S1038=0,S1037&gt;0),AND(L1038=0,L1037&gt;0,S1038&gt;0,S1037&gt;0),AND(L1027=0,L1026&gt;0,S1026=0),AND(B1038="February",C1038&gt;=Personal!$G$28,C1038&lt;=Personal!$G$28+5,L1037&gt;0),AND(B1038="February",MOD(C1038-Personal!$G$28,5)=0,L1037&gt;0)),K1037+1,K1037)</f>
        <v>10</v>
      </c>
      <c r="L1038">
        <f>IF(AND(C1038&gt;=Personal!$G$28,MAX(L$5:L1037)&lt;$AO$8,OR(S1037&gt;0,S1038&gt;0)),L1037+1,0)</f>
        <v>0</v>
      </c>
      <c r="M1038" t="str">
        <f>IF(AND(C1038&gt;=Personal!$G$28,MAX(L$5:L1037)&lt;$AO$8,OR(S1037&gt;0,S1038&gt;0)),L1037+1,"")</f>
        <v/>
      </c>
      <c r="N1038">
        <f t="shared" si="1332"/>
        <v>2109</v>
      </c>
      <c r="O1038">
        <f t="shared" si="1333"/>
        <v>126</v>
      </c>
      <c r="P1038" s="11">
        <f t="shared" si="1334"/>
        <v>65702.184327214389</v>
      </c>
      <c r="Q1038" s="11">
        <f>$AD1038*I1038/(Calculations!$C$18^(A1038-1+Calculations!$B$1/30))</f>
        <v>0</v>
      </c>
      <c r="R1038" s="11">
        <f>IF(Q1038=0,0,SUM(Q1038:Q$1071)*I1038/Q1038)</f>
        <v>0</v>
      </c>
      <c r="S1038" s="11">
        <f>IF(S1037&gt;0,MAX((S1037+I1038/2)*(Calculations!$C$18-1)+S1037-I1038,0),IF(AND(Personal!$G$28=Valuation!C1038,Personal!$G$28&gt;Valuation!C1037),Personal!$G$26,0))</f>
        <v>0</v>
      </c>
      <c r="T1038">
        <f t="shared" si="1335"/>
        <v>2</v>
      </c>
      <c r="U1038" s="11"/>
      <c r="V1038" s="121">
        <f>VLOOKUP(E1038,Rates2,5)*VLOOKUP(E1038,Mort_Imp_Retirees,C1038-'Mort Imp Cume'!$C$4+2)</f>
        <v>1</v>
      </c>
      <c r="W1038" s="15">
        <f t="shared" si="1336"/>
        <v>0</v>
      </c>
      <c r="X1038" s="121">
        <f>VLOOKUP(F1038,Rates2,6)*VLOOKUP(F1038,Mort_Imp_Survivors,C1038-'Mort Imp Cume'!$C$4+2)</f>
        <v>1</v>
      </c>
      <c r="Y1038" s="15">
        <f t="shared" si="1337"/>
        <v>0</v>
      </c>
      <c r="Z1038" s="121">
        <f>VLOOKUP(F1038,Rates2,7)*VLOOKUP(F1038,Mort_Imp_Survivors,C1038-'Mort Imp Cume'!$C$4+2)</f>
        <v>1</v>
      </c>
      <c r="AA1038" s="15">
        <f t="shared" si="1338"/>
        <v>0</v>
      </c>
      <c r="AB1038" s="68">
        <f>PRODUCT(W$4:W1037)</f>
        <v>0</v>
      </c>
      <c r="AC1038" s="15">
        <f>PRODUCT(Y$4:Y1037)</f>
        <v>0</v>
      </c>
      <c r="AD1038" s="15">
        <f>PRODUCT(AA$4:AA1037)</f>
        <v>0</v>
      </c>
      <c r="AE1038" s="15">
        <f t="shared" si="1339"/>
        <v>0</v>
      </c>
      <c r="AF1038" s="15">
        <f t="shared" si="1340"/>
        <v>0</v>
      </c>
      <c r="AG1038" s="15">
        <f t="shared" si="1341"/>
        <v>0</v>
      </c>
      <c r="AH1038" s="15">
        <f t="shared" si="1342"/>
        <v>0</v>
      </c>
      <c r="AI1038" s="15">
        <f t="shared" si="1343"/>
        <v>1</v>
      </c>
      <c r="AJ1038" s="15">
        <f t="shared" si="1344"/>
        <v>0</v>
      </c>
      <c r="AK1038" s="15">
        <f t="shared" si="1345"/>
        <v>0</v>
      </c>
      <c r="AL1038">
        <f>IF(AL1037&gt;0,AL1037+1,IF(AND(B1038="January",C1038&gt;=Personal!$G$28,F1038&lt;=100,AL1037=0),1,0))</f>
        <v>711</v>
      </c>
      <c r="AM1038">
        <f t="shared" si="1346"/>
        <v>1</v>
      </c>
    </row>
    <row r="1039" spans="1:39" x14ac:dyDescent="0.2">
      <c r="A1039">
        <f t="shared" si="1347"/>
        <v>1035</v>
      </c>
      <c r="B1039" t="str">
        <f t="shared" si="1275"/>
        <v>April</v>
      </c>
      <c r="C1039">
        <f t="shared" si="1330"/>
        <v>2109</v>
      </c>
      <c r="D1039">
        <f t="shared" si="1277"/>
        <v>210904</v>
      </c>
      <c r="E1039">
        <f t="shared" ref="E1039:F1039" si="1357">E1027+1</f>
        <v>128</v>
      </c>
      <c r="F1039">
        <f t="shared" si="1357"/>
        <v>126</v>
      </c>
      <c r="G1039" s="11">
        <f>G1038*IF($B1039="January",(1+IF(C1039&gt;Personal!$L$18+1,Calculations!$B$14,Calculations!$B$13)),1)</f>
        <v>11883.167464953149</v>
      </c>
      <c r="H1039" s="11">
        <f>IF(AND(Career!$F$15="Yes",$E1039=62,$E1038=61),G1039,H1038*IF($B1039="January",(1+IF(C1039&gt;Personal!$L$18+1,Calculations!$C$14,Calculations!$C$13)),1))</f>
        <v>6221.7977582589383</v>
      </c>
      <c r="I1039" s="11">
        <f>H1039*(1-'Retiree Assumptions'!$F$8)</f>
        <v>5475.182027267866</v>
      </c>
      <c r="J1039" s="11"/>
      <c r="K1039">
        <f>IF(OR(AND(L1040=0,L1039&gt;0,S1039=0,S1038&gt;0),AND(L1039=0,L1038&gt;0,S1039&gt;0,S1038&gt;0),AND(L1028=0,L1027&gt;0,S1027=0),AND(B1039="February",C1039&gt;=Personal!$G$28,C1039&lt;=Personal!$G$28+5,L1038&gt;0),AND(B1039="February",MOD(C1039-Personal!$G$28,5)=0,L1038&gt;0)),K1038+1,K1038)</f>
        <v>10</v>
      </c>
      <c r="L1039">
        <f>IF(AND(C1039&gt;=Personal!$G$28,MAX(L$5:L1038)&lt;$AO$8,OR(S1038&gt;0,S1039&gt;0)),L1038+1,0)</f>
        <v>0</v>
      </c>
      <c r="M1039" t="str">
        <f>IF(AND(C1039&gt;=Personal!$G$28,MAX(L$5:L1038)&lt;$AO$8,OR(S1038&gt;0,S1039&gt;0)),L1038+1,"")</f>
        <v/>
      </c>
      <c r="N1039">
        <f t="shared" si="1332"/>
        <v>2109</v>
      </c>
      <c r="O1039">
        <f t="shared" si="1333"/>
        <v>126</v>
      </c>
      <c r="P1039" s="11">
        <f t="shared" si="1334"/>
        <v>65702.184327214389</v>
      </c>
      <c r="Q1039" s="11">
        <f>$AD1039*I1039/(Calculations!$C$18^(A1039-1+Calculations!$B$1/30))</f>
        <v>0</v>
      </c>
      <c r="R1039" s="11">
        <f>IF(Q1039=0,0,SUM(Q1039:Q$1071)*I1039/Q1039)</f>
        <v>0</v>
      </c>
      <c r="S1039" s="11">
        <f>IF(S1038&gt;0,MAX((S1038+I1039/2)*(Calculations!$C$18-1)+S1038-I1039,0),IF(AND(Personal!$G$28=Valuation!C1039,Personal!$G$28&gt;Valuation!C1038),Personal!$G$26,0))</f>
        <v>0</v>
      </c>
      <c r="T1039">
        <f t="shared" si="1335"/>
        <v>2</v>
      </c>
      <c r="U1039" s="11"/>
      <c r="V1039" s="121">
        <f>VLOOKUP(E1039,Rates2,5)*VLOOKUP(E1039,Mort_Imp_Retirees,C1039-'Mort Imp Cume'!$C$4+2)</f>
        <v>1</v>
      </c>
      <c r="W1039" s="15">
        <f t="shared" si="1336"/>
        <v>0</v>
      </c>
      <c r="X1039" s="121">
        <f>VLOOKUP(F1039,Rates2,6)*VLOOKUP(F1039,Mort_Imp_Survivors,C1039-'Mort Imp Cume'!$C$4+2)</f>
        <v>1</v>
      </c>
      <c r="Y1039" s="15">
        <f t="shared" si="1337"/>
        <v>0</v>
      </c>
      <c r="Z1039" s="121">
        <f>VLOOKUP(F1039,Rates2,7)*VLOOKUP(F1039,Mort_Imp_Survivors,C1039-'Mort Imp Cume'!$C$4+2)</f>
        <v>1</v>
      </c>
      <c r="AA1039" s="15">
        <f t="shared" si="1338"/>
        <v>0</v>
      </c>
      <c r="AB1039" s="68">
        <f>PRODUCT(W$4:W1038)</f>
        <v>0</v>
      </c>
      <c r="AC1039" s="15">
        <f>PRODUCT(Y$4:Y1038)</f>
        <v>0</v>
      </c>
      <c r="AD1039" s="15">
        <f>PRODUCT(AA$4:AA1038)</f>
        <v>0</v>
      </c>
      <c r="AE1039" s="15">
        <f t="shared" si="1339"/>
        <v>0</v>
      </c>
      <c r="AF1039" s="15">
        <f t="shared" si="1340"/>
        <v>0</v>
      </c>
      <c r="AG1039" s="15">
        <f t="shared" si="1341"/>
        <v>0</v>
      </c>
      <c r="AH1039" s="15">
        <f t="shared" si="1342"/>
        <v>0</v>
      </c>
      <c r="AI1039" s="15">
        <f t="shared" si="1343"/>
        <v>1</v>
      </c>
      <c r="AJ1039" s="15">
        <f t="shared" si="1344"/>
        <v>0</v>
      </c>
      <c r="AK1039" s="15">
        <f t="shared" si="1345"/>
        <v>0</v>
      </c>
      <c r="AL1039">
        <f>IF(AL1038&gt;0,AL1038+1,IF(AND(B1039="January",C1039&gt;=Personal!$G$28,F1039&lt;=100,AL1038=0),1,0))</f>
        <v>712</v>
      </c>
      <c r="AM1039">
        <f t="shared" si="1346"/>
        <v>1</v>
      </c>
    </row>
    <row r="1040" spans="1:39" x14ac:dyDescent="0.2">
      <c r="A1040">
        <f t="shared" si="1347"/>
        <v>1036</v>
      </c>
      <c r="B1040" t="str">
        <f t="shared" ref="B1040:B1103" si="1358">B1028</f>
        <v>May</v>
      </c>
      <c r="C1040">
        <f t="shared" si="1330"/>
        <v>2109</v>
      </c>
      <c r="D1040">
        <f t="shared" si="1277"/>
        <v>210905</v>
      </c>
      <c r="E1040">
        <f t="shared" ref="E1040:F1040" si="1359">E1028+1</f>
        <v>128</v>
      </c>
      <c r="F1040">
        <f t="shared" si="1359"/>
        <v>126</v>
      </c>
      <c r="G1040" s="11">
        <f>G1039*IF($B1040="January",(1+IF(C1040&gt;Personal!$L$18+1,Calculations!$B$14,Calculations!$B$13)),1)</f>
        <v>11883.167464953149</v>
      </c>
      <c r="H1040" s="11">
        <f>IF(AND(Career!$F$15="Yes",$E1040=62,$E1039=61),G1040,H1039*IF($B1040="January",(1+IF(C1040&gt;Personal!$L$18+1,Calculations!$C$14,Calculations!$C$13)),1))</f>
        <v>6221.7977582589383</v>
      </c>
      <c r="I1040" s="11">
        <f>H1040*(1-'Retiree Assumptions'!$F$8)</f>
        <v>5475.182027267866</v>
      </c>
      <c r="J1040" s="11"/>
      <c r="K1040">
        <f>IF(OR(AND(L1041=0,L1040&gt;0,S1040=0,S1039&gt;0),AND(L1040=0,L1039&gt;0,S1040&gt;0,S1039&gt;0),AND(L1029=0,L1028&gt;0,S1028=0),AND(B1040="February",C1040&gt;=Personal!$G$28,C1040&lt;=Personal!$G$28+5,L1039&gt;0),AND(B1040="February",MOD(C1040-Personal!$G$28,5)=0,L1039&gt;0)),K1039+1,K1039)</f>
        <v>10</v>
      </c>
      <c r="L1040">
        <f>IF(AND(C1040&gt;=Personal!$G$28,MAX(L$5:L1039)&lt;$AO$8,OR(S1039&gt;0,S1040&gt;0)),L1039+1,0)</f>
        <v>0</v>
      </c>
      <c r="M1040" t="str">
        <f>IF(AND(C1040&gt;=Personal!$G$28,MAX(L$5:L1039)&lt;$AO$8,OR(S1039&gt;0,S1040&gt;0)),L1039+1,"")</f>
        <v/>
      </c>
      <c r="N1040">
        <f t="shared" si="1332"/>
        <v>2109</v>
      </c>
      <c r="O1040">
        <f t="shared" si="1333"/>
        <v>126</v>
      </c>
      <c r="P1040" s="11">
        <f t="shared" si="1334"/>
        <v>65702.184327214389</v>
      </c>
      <c r="Q1040" s="11">
        <f>$AD1040*I1040/(Calculations!$C$18^(A1040-1+Calculations!$B$1/30))</f>
        <v>0</v>
      </c>
      <c r="R1040" s="11">
        <f>IF(Q1040=0,0,SUM(Q1040:Q$1071)*I1040/Q1040)</f>
        <v>0</v>
      </c>
      <c r="S1040" s="11">
        <f>IF(S1039&gt;0,MAX((S1039+I1040/2)*(Calculations!$C$18-1)+S1039-I1040,0),IF(AND(Personal!$G$28=Valuation!C1040,Personal!$G$28&gt;Valuation!C1039),Personal!$G$26,0))</f>
        <v>0</v>
      </c>
      <c r="T1040">
        <f t="shared" si="1335"/>
        <v>2</v>
      </c>
      <c r="U1040" s="11"/>
      <c r="V1040" s="121">
        <f>VLOOKUP(E1040,Rates2,5)*VLOOKUP(E1040,Mort_Imp_Retirees,C1040-'Mort Imp Cume'!$C$4+2)</f>
        <v>1</v>
      </c>
      <c r="W1040" s="15">
        <f t="shared" si="1336"/>
        <v>0</v>
      </c>
      <c r="X1040" s="121">
        <f>VLOOKUP(F1040,Rates2,6)*VLOOKUP(F1040,Mort_Imp_Survivors,C1040-'Mort Imp Cume'!$C$4+2)</f>
        <v>1</v>
      </c>
      <c r="Y1040" s="15">
        <f t="shared" si="1337"/>
        <v>0</v>
      </c>
      <c r="Z1040" s="121">
        <f>VLOOKUP(F1040,Rates2,7)*VLOOKUP(F1040,Mort_Imp_Survivors,C1040-'Mort Imp Cume'!$C$4+2)</f>
        <v>1</v>
      </c>
      <c r="AA1040" s="15">
        <f t="shared" si="1338"/>
        <v>0</v>
      </c>
      <c r="AB1040" s="68">
        <f>PRODUCT(W$4:W1039)</f>
        <v>0</v>
      </c>
      <c r="AC1040" s="15">
        <f>PRODUCT(Y$4:Y1039)</f>
        <v>0</v>
      </c>
      <c r="AD1040" s="15">
        <f>PRODUCT(AA$4:AA1039)</f>
        <v>0</v>
      </c>
      <c r="AE1040" s="15">
        <f t="shared" si="1339"/>
        <v>0</v>
      </c>
      <c r="AF1040" s="15">
        <f t="shared" si="1340"/>
        <v>0</v>
      </c>
      <c r="AG1040" s="15">
        <f t="shared" si="1341"/>
        <v>0</v>
      </c>
      <c r="AH1040" s="15">
        <f t="shared" si="1342"/>
        <v>0</v>
      </c>
      <c r="AI1040" s="15">
        <f t="shared" si="1343"/>
        <v>1</v>
      </c>
      <c r="AJ1040" s="15">
        <f t="shared" si="1344"/>
        <v>0</v>
      </c>
      <c r="AK1040" s="15">
        <f t="shared" si="1345"/>
        <v>0</v>
      </c>
      <c r="AL1040">
        <f>IF(AL1039&gt;0,AL1039+1,IF(AND(B1040="January",C1040&gt;=Personal!$G$28,F1040&lt;=100,AL1039=0),1,0))</f>
        <v>713</v>
      </c>
      <c r="AM1040">
        <f t="shared" si="1346"/>
        <v>1</v>
      </c>
    </row>
    <row r="1041" spans="1:39" x14ac:dyDescent="0.2">
      <c r="A1041">
        <f t="shared" si="1347"/>
        <v>1037</v>
      </c>
      <c r="B1041" t="str">
        <f t="shared" si="1358"/>
        <v>June</v>
      </c>
      <c r="C1041">
        <f t="shared" si="1330"/>
        <v>2109</v>
      </c>
      <c r="D1041">
        <f t="shared" ref="D1041:D1104" si="1360">D1029+100</f>
        <v>210906</v>
      </c>
      <c r="E1041">
        <f t="shared" ref="E1041:F1041" si="1361">E1029+1</f>
        <v>128</v>
      </c>
      <c r="F1041">
        <f t="shared" si="1361"/>
        <v>126</v>
      </c>
      <c r="G1041" s="11">
        <f>G1040*IF($B1041="January",(1+IF(C1041&gt;Personal!$L$18+1,Calculations!$B$14,Calculations!$B$13)),1)</f>
        <v>11883.167464953149</v>
      </c>
      <c r="H1041" s="11">
        <f>IF(AND(Career!$F$15="Yes",$E1041=62,$E1040=61),G1041,H1040*IF($B1041="January",(1+IF(C1041&gt;Personal!$L$18+1,Calculations!$C$14,Calculations!$C$13)),1))</f>
        <v>6221.7977582589383</v>
      </c>
      <c r="I1041" s="11">
        <f>H1041*(1-'Retiree Assumptions'!$F$8)</f>
        <v>5475.182027267866</v>
      </c>
      <c r="J1041" s="11"/>
      <c r="K1041">
        <f>IF(OR(AND(L1042=0,L1041&gt;0,S1041=0,S1040&gt;0),AND(L1041=0,L1040&gt;0,S1041&gt;0,S1040&gt;0),AND(L1030=0,L1029&gt;0,S1029=0),AND(B1041="February",C1041&gt;=Personal!$G$28,C1041&lt;=Personal!$G$28+5,L1040&gt;0),AND(B1041="February",MOD(C1041-Personal!$G$28,5)=0,L1040&gt;0)),K1040+1,K1040)</f>
        <v>10</v>
      </c>
      <c r="L1041">
        <f>IF(AND(C1041&gt;=Personal!$G$28,MAX(L$5:L1040)&lt;$AO$8,OR(S1040&gt;0,S1041&gt;0)),L1040+1,0)</f>
        <v>0</v>
      </c>
      <c r="M1041" t="str">
        <f>IF(AND(C1041&gt;=Personal!$G$28,MAX(L$5:L1040)&lt;$AO$8,OR(S1040&gt;0,S1041&gt;0)),L1040+1,"")</f>
        <v/>
      </c>
      <c r="N1041">
        <f t="shared" si="1332"/>
        <v>2109</v>
      </c>
      <c r="O1041">
        <f t="shared" si="1333"/>
        <v>126</v>
      </c>
      <c r="P1041" s="11">
        <f t="shared" si="1334"/>
        <v>65702.184327214389</v>
      </c>
      <c r="Q1041" s="11">
        <f>$AD1041*I1041/(Calculations!$C$18^(A1041-1+Calculations!$B$1/30))</f>
        <v>0</v>
      </c>
      <c r="R1041" s="11">
        <f>IF(Q1041=0,0,SUM(Q1041:Q$1071)*I1041/Q1041)</f>
        <v>0</v>
      </c>
      <c r="S1041" s="11">
        <f>IF(S1040&gt;0,MAX((S1040+I1041/2)*(Calculations!$C$18-1)+S1040-I1041,0),IF(AND(Personal!$G$28=Valuation!C1041,Personal!$G$28&gt;Valuation!C1040),Personal!$G$26,0))</f>
        <v>0</v>
      </c>
      <c r="T1041">
        <f t="shared" si="1335"/>
        <v>2</v>
      </c>
      <c r="U1041" s="11"/>
      <c r="V1041" s="121">
        <f>VLOOKUP(E1041,Rates2,5)*VLOOKUP(E1041,Mort_Imp_Retirees,C1041-'Mort Imp Cume'!$C$4+2)</f>
        <v>1</v>
      </c>
      <c r="W1041" s="15">
        <f t="shared" si="1336"/>
        <v>0</v>
      </c>
      <c r="X1041" s="121">
        <f>VLOOKUP(F1041,Rates2,6)*VLOOKUP(F1041,Mort_Imp_Survivors,C1041-'Mort Imp Cume'!$C$4+2)</f>
        <v>1</v>
      </c>
      <c r="Y1041" s="15">
        <f t="shared" si="1337"/>
        <v>0</v>
      </c>
      <c r="Z1041" s="121">
        <f>VLOOKUP(F1041,Rates2,7)*VLOOKUP(F1041,Mort_Imp_Survivors,C1041-'Mort Imp Cume'!$C$4+2)</f>
        <v>1</v>
      </c>
      <c r="AA1041" s="15">
        <f t="shared" si="1338"/>
        <v>0</v>
      </c>
      <c r="AB1041" s="68">
        <f>PRODUCT(W$4:W1040)</f>
        <v>0</v>
      </c>
      <c r="AC1041" s="15">
        <f>PRODUCT(Y$4:Y1040)</f>
        <v>0</v>
      </c>
      <c r="AD1041" s="15">
        <f>PRODUCT(AA$4:AA1040)</f>
        <v>0</v>
      </c>
      <c r="AE1041" s="15">
        <f t="shared" si="1339"/>
        <v>0</v>
      </c>
      <c r="AF1041" s="15">
        <f t="shared" si="1340"/>
        <v>0</v>
      </c>
      <c r="AG1041" s="15">
        <f t="shared" si="1341"/>
        <v>0</v>
      </c>
      <c r="AH1041" s="15">
        <f t="shared" si="1342"/>
        <v>0</v>
      </c>
      <c r="AI1041" s="15">
        <f t="shared" si="1343"/>
        <v>1</v>
      </c>
      <c r="AJ1041" s="15">
        <f t="shared" si="1344"/>
        <v>0</v>
      </c>
      <c r="AK1041" s="15">
        <f t="shared" si="1345"/>
        <v>0</v>
      </c>
      <c r="AL1041">
        <f>IF(AL1040&gt;0,AL1040+1,IF(AND(B1041="January",C1041&gt;=Personal!$G$28,F1041&lt;=100,AL1040=0),1,0))</f>
        <v>714</v>
      </c>
      <c r="AM1041">
        <f t="shared" si="1346"/>
        <v>1</v>
      </c>
    </row>
    <row r="1042" spans="1:39" x14ac:dyDescent="0.2">
      <c r="A1042">
        <f t="shared" si="1347"/>
        <v>1038</v>
      </c>
      <c r="B1042" t="str">
        <f t="shared" si="1358"/>
        <v>July</v>
      </c>
      <c r="C1042">
        <f t="shared" si="1330"/>
        <v>2109</v>
      </c>
      <c r="D1042">
        <f t="shared" si="1360"/>
        <v>210907</v>
      </c>
      <c r="E1042">
        <f t="shared" ref="E1042:F1042" si="1362">E1030+1</f>
        <v>128</v>
      </c>
      <c r="F1042">
        <f t="shared" si="1362"/>
        <v>126</v>
      </c>
      <c r="G1042" s="11">
        <f>G1041*IF($B1042="January",(1+IF(C1042&gt;Personal!$L$18+1,Calculations!$B$14,Calculations!$B$13)),1)</f>
        <v>11883.167464953149</v>
      </c>
      <c r="H1042" s="11">
        <f>IF(AND(Career!$F$15="Yes",$E1042=62,$E1041=61),G1042,H1041*IF($B1042="January",(1+IF(C1042&gt;Personal!$L$18+1,Calculations!$C$14,Calculations!$C$13)),1))</f>
        <v>6221.7977582589383</v>
      </c>
      <c r="I1042" s="11">
        <f>H1042*(1-'Retiree Assumptions'!$F$8)</f>
        <v>5475.182027267866</v>
      </c>
      <c r="J1042" s="11"/>
      <c r="K1042">
        <f>IF(OR(AND(L1043=0,L1042&gt;0,S1042=0,S1041&gt;0),AND(L1042=0,L1041&gt;0,S1042&gt;0,S1041&gt;0),AND(L1031=0,L1030&gt;0,S1030=0),AND(B1042="February",C1042&gt;=Personal!$G$28,C1042&lt;=Personal!$G$28+5,L1041&gt;0),AND(B1042="February",MOD(C1042-Personal!$G$28,5)=0,L1041&gt;0)),K1041+1,K1041)</f>
        <v>10</v>
      </c>
      <c r="L1042">
        <f>IF(AND(C1042&gt;=Personal!$G$28,MAX(L$5:L1041)&lt;$AO$8,OR(S1041&gt;0,S1042&gt;0)),L1041+1,0)</f>
        <v>0</v>
      </c>
      <c r="M1042" t="str">
        <f>IF(AND(C1042&gt;=Personal!$G$28,MAX(L$5:L1041)&lt;$AO$8,OR(S1041&gt;0,S1042&gt;0)),L1041+1,"")</f>
        <v/>
      </c>
      <c r="N1042">
        <f t="shared" si="1332"/>
        <v>2109</v>
      </c>
      <c r="O1042">
        <f t="shared" si="1333"/>
        <v>126</v>
      </c>
      <c r="P1042" s="11">
        <f t="shared" si="1334"/>
        <v>65702.184327214389</v>
      </c>
      <c r="Q1042" s="11">
        <f>$AD1042*I1042/(Calculations!$C$18^(A1042-1+Calculations!$B$1/30))</f>
        <v>0</v>
      </c>
      <c r="R1042" s="11">
        <f>IF(Q1042=0,0,SUM(Q1042:Q$1071)*I1042/Q1042)</f>
        <v>0</v>
      </c>
      <c r="S1042" s="11">
        <f>IF(S1041&gt;0,MAX((S1041+I1042/2)*(Calculations!$C$18-1)+S1041-I1042,0),IF(AND(Personal!$G$28=Valuation!C1042,Personal!$G$28&gt;Valuation!C1041),Personal!$G$26,0))</f>
        <v>0</v>
      </c>
      <c r="T1042">
        <f t="shared" si="1335"/>
        <v>2</v>
      </c>
      <c r="U1042" s="11"/>
      <c r="V1042" s="121">
        <f>VLOOKUP(E1042,Rates2,5)*VLOOKUP(E1042,Mort_Imp_Retirees,C1042-'Mort Imp Cume'!$C$4+2)</f>
        <v>1</v>
      </c>
      <c r="W1042" s="15">
        <f t="shared" si="1336"/>
        <v>0</v>
      </c>
      <c r="X1042" s="121">
        <f>VLOOKUP(F1042,Rates2,6)*VLOOKUP(F1042,Mort_Imp_Survivors,C1042-'Mort Imp Cume'!$C$4+2)</f>
        <v>1</v>
      </c>
      <c r="Y1042" s="15">
        <f t="shared" si="1337"/>
        <v>0</v>
      </c>
      <c r="Z1042" s="121">
        <f>VLOOKUP(F1042,Rates2,7)*VLOOKUP(F1042,Mort_Imp_Survivors,C1042-'Mort Imp Cume'!$C$4+2)</f>
        <v>1</v>
      </c>
      <c r="AA1042" s="15">
        <f t="shared" si="1338"/>
        <v>0</v>
      </c>
      <c r="AB1042" s="68">
        <f>PRODUCT(W$4:W1041)</f>
        <v>0</v>
      </c>
      <c r="AC1042" s="15">
        <f>PRODUCT(Y$4:Y1041)</f>
        <v>0</v>
      </c>
      <c r="AD1042" s="15">
        <f>PRODUCT(AA$4:AA1041)</f>
        <v>0</v>
      </c>
      <c r="AE1042" s="15">
        <f t="shared" si="1339"/>
        <v>0</v>
      </c>
      <c r="AF1042" s="15">
        <f t="shared" si="1340"/>
        <v>0</v>
      </c>
      <c r="AG1042" s="15">
        <f t="shared" si="1341"/>
        <v>0</v>
      </c>
      <c r="AH1042" s="15">
        <f t="shared" si="1342"/>
        <v>0</v>
      </c>
      <c r="AI1042" s="15">
        <f t="shared" si="1343"/>
        <v>1</v>
      </c>
      <c r="AJ1042" s="15">
        <f t="shared" si="1344"/>
        <v>0</v>
      </c>
      <c r="AK1042" s="15">
        <f t="shared" si="1345"/>
        <v>0</v>
      </c>
      <c r="AL1042">
        <f>IF(AL1041&gt;0,AL1041+1,IF(AND(B1042="January",C1042&gt;=Personal!$G$28,F1042&lt;=100,AL1041=0),1,0))</f>
        <v>715</v>
      </c>
      <c r="AM1042">
        <f t="shared" si="1346"/>
        <v>1</v>
      </c>
    </row>
    <row r="1043" spans="1:39" x14ac:dyDescent="0.2">
      <c r="A1043">
        <f t="shared" si="1347"/>
        <v>1039</v>
      </c>
      <c r="B1043" t="str">
        <f t="shared" si="1358"/>
        <v>August</v>
      </c>
      <c r="C1043">
        <f t="shared" si="1330"/>
        <v>2109</v>
      </c>
      <c r="D1043">
        <f t="shared" si="1360"/>
        <v>210908</v>
      </c>
      <c r="E1043">
        <f t="shared" ref="E1043:F1043" si="1363">E1031+1</f>
        <v>128</v>
      </c>
      <c r="F1043">
        <f t="shared" si="1363"/>
        <v>126</v>
      </c>
      <c r="G1043" s="11">
        <f>G1042*IF($B1043="January",(1+IF(C1043&gt;Personal!$L$18+1,Calculations!$B$14,Calculations!$B$13)),1)</f>
        <v>11883.167464953149</v>
      </c>
      <c r="H1043" s="11">
        <f>IF(AND(Career!$F$15="Yes",$E1043=62,$E1042=61),G1043,H1042*IF($B1043="January",(1+IF(C1043&gt;Personal!$L$18+1,Calculations!$C$14,Calculations!$C$13)),1))</f>
        <v>6221.7977582589383</v>
      </c>
      <c r="I1043" s="11">
        <f>H1043*(1-'Retiree Assumptions'!$F$8)</f>
        <v>5475.182027267866</v>
      </c>
      <c r="J1043" s="11"/>
      <c r="K1043">
        <f>IF(OR(AND(L1044=0,L1043&gt;0,S1043=0,S1042&gt;0),AND(L1043=0,L1042&gt;0,S1043&gt;0,S1042&gt;0),AND(L1032=0,L1031&gt;0,S1031=0),AND(B1043="February",C1043&gt;=Personal!$G$28,C1043&lt;=Personal!$G$28+5,L1042&gt;0),AND(B1043="February",MOD(C1043-Personal!$G$28,5)=0,L1042&gt;0)),K1042+1,K1042)</f>
        <v>10</v>
      </c>
      <c r="L1043">
        <f>IF(AND(C1043&gt;=Personal!$G$28,MAX(L$5:L1042)&lt;$AO$8,OR(S1042&gt;0,S1043&gt;0)),L1042+1,0)</f>
        <v>0</v>
      </c>
      <c r="M1043" t="str">
        <f>IF(AND(C1043&gt;=Personal!$G$28,MAX(L$5:L1042)&lt;$AO$8,OR(S1042&gt;0,S1043&gt;0)),L1042+1,"")</f>
        <v/>
      </c>
      <c r="N1043">
        <f t="shared" si="1332"/>
        <v>2109</v>
      </c>
      <c r="O1043">
        <f t="shared" si="1333"/>
        <v>126</v>
      </c>
      <c r="P1043" s="11">
        <f t="shared" si="1334"/>
        <v>65702.184327214389</v>
      </c>
      <c r="Q1043" s="11">
        <f>$AD1043*I1043/(Calculations!$C$18^(A1043-1+Calculations!$B$1/30))</f>
        <v>0</v>
      </c>
      <c r="R1043" s="11">
        <f>IF(Q1043=0,0,SUM(Q1043:Q$1071)*I1043/Q1043)</f>
        <v>0</v>
      </c>
      <c r="S1043" s="11">
        <f>IF(S1042&gt;0,MAX((S1042+I1043/2)*(Calculations!$C$18-1)+S1042-I1043,0),IF(AND(Personal!$G$28=Valuation!C1043,Personal!$G$28&gt;Valuation!C1042),Personal!$G$26,0))</f>
        <v>0</v>
      </c>
      <c r="T1043">
        <f t="shared" si="1335"/>
        <v>2</v>
      </c>
      <c r="U1043" s="11"/>
      <c r="V1043" s="121">
        <f>VLOOKUP(E1043,Rates2,5)*VLOOKUP(E1043,Mort_Imp_Retirees,C1043-'Mort Imp Cume'!$C$4+2)</f>
        <v>1</v>
      </c>
      <c r="W1043" s="15">
        <f t="shared" si="1336"/>
        <v>0</v>
      </c>
      <c r="X1043" s="121">
        <f>VLOOKUP(F1043,Rates2,6)*VLOOKUP(F1043,Mort_Imp_Survivors,C1043-'Mort Imp Cume'!$C$4+2)</f>
        <v>1</v>
      </c>
      <c r="Y1043" s="15">
        <f t="shared" si="1337"/>
        <v>0</v>
      </c>
      <c r="Z1043" s="121">
        <f>VLOOKUP(F1043,Rates2,7)*VLOOKUP(F1043,Mort_Imp_Survivors,C1043-'Mort Imp Cume'!$C$4+2)</f>
        <v>1</v>
      </c>
      <c r="AA1043" s="15">
        <f t="shared" si="1338"/>
        <v>0</v>
      </c>
      <c r="AB1043" s="68">
        <f>PRODUCT(W$4:W1042)</f>
        <v>0</v>
      </c>
      <c r="AC1043" s="15">
        <f>PRODUCT(Y$4:Y1042)</f>
        <v>0</v>
      </c>
      <c r="AD1043" s="15">
        <f>PRODUCT(AA$4:AA1042)</f>
        <v>0</v>
      </c>
      <c r="AE1043" s="15">
        <f t="shared" si="1339"/>
        <v>0</v>
      </c>
      <c r="AF1043" s="15">
        <f t="shared" si="1340"/>
        <v>0</v>
      </c>
      <c r="AG1043" s="15">
        <f t="shared" si="1341"/>
        <v>0</v>
      </c>
      <c r="AH1043" s="15">
        <f t="shared" si="1342"/>
        <v>0</v>
      </c>
      <c r="AI1043" s="15">
        <f t="shared" si="1343"/>
        <v>1</v>
      </c>
      <c r="AJ1043" s="15">
        <f t="shared" si="1344"/>
        <v>0</v>
      </c>
      <c r="AK1043" s="15">
        <f t="shared" si="1345"/>
        <v>0</v>
      </c>
      <c r="AL1043">
        <f>IF(AL1042&gt;0,AL1042+1,IF(AND(B1043="January",C1043&gt;=Personal!$G$28,F1043&lt;=100,AL1042=0),1,0))</f>
        <v>716</v>
      </c>
      <c r="AM1043">
        <f t="shared" si="1346"/>
        <v>1</v>
      </c>
    </row>
    <row r="1044" spans="1:39" x14ac:dyDescent="0.2">
      <c r="A1044">
        <f t="shared" si="1347"/>
        <v>1040</v>
      </c>
      <c r="B1044" t="str">
        <f t="shared" si="1358"/>
        <v>September</v>
      </c>
      <c r="C1044">
        <f t="shared" si="1330"/>
        <v>2109</v>
      </c>
      <c r="D1044">
        <f t="shared" si="1360"/>
        <v>210909</v>
      </c>
      <c r="E1044">
        <f t="shared" ref="E1044:F1044" si="1364">E1032+1</f>
        <v>128</v>
      </c>
      <c r="F1044">
        <f t="shared" si="1364"/>
        <v>126</v>
      </c>
      <c r="G1044" s="11">
        <f>G1043*IF($B1044="January",(1+IF(C1044&gt;Personal!$L$18+1,Calculations!$B$14,Calculations!$B$13)),1)</f>
        <v>11883.167464953149</v>
      </c>
      <c r="H1044" s="11">
        <f>IF(AND(Career!$F$15="Yes",$E1044=62,$E1043=61),G1044,H1043*IF($B1044="January",(1+IF(C1044&gt;Personal!$L$18+1,Calculations!$C$14,Calculations!$C$13)),1))</f>
        <v>6221.7977582589383</v>
      </c>
      <c r="I1044" s="11">
        <f>H1044*(1-'Retiree Assumptions'!$F$8)</f>
        <v>5475.182027267866</v>
      </c>
      <c r="J1044" s="11"/>
      <c r="K1044">
        <f>IF(OR(AND(L1045=0,L1044&gt;0,S1044=0,S1043&gt;0),AND(L1044=0,L1043&gt;0,S1044&gt;0,S1043&gt;0),AND(L1033=0,L1032&gt;0,S1032=0),AND(B1044="February",C1044&gt;=Personal!$G$28,C1044&lt;=Personal!$G$28+5,L1043&gt;0),AND(B1044="February",MOD(C1044-Personal!$G$28,5)=0,L1043&gt;0)),K1043+1,K1043)</f>
        <v>10</v>
      </c>
      <c r="L1044">
        <f>IF(AND(C1044&gt;=Personal!$G$28,MAX(L$5:L1043)&lt;$AO$8,OR(S1043&gt;0,S1044&gt;0)),L1043+1,0)</f>
        <v>0</v>
      </c>
      <c r="M1044" t="str">
        <f>IF(AND(C1044&gt;=Personal!$G$28,MAX(L$5:L1043)&lt;$AO$8,OR(S1043&gt;0,S1044&gt;0)),L1043+1,"")</f>
        <v/>
      </c>
      <c r="N1044">
        <f t="shared" si="1332"/>
        <v>2109</v>
      </c>
      <c r="O1044">
        <f t="shared" si="1333"/>
        <v>126</v>
      </c>
      <c r="P1044" s="11">
        <f t="shared" si="1334"/>
        <v>65702.184327214389</v>
      </c>
      <c r="Q1044" s="11">
        <f>$AD1044*I1044/(Calculations!$C$18^(A1044-1+Calculations!$B$1/30))</f>
        <v>0</v>
      </c>
      <c r="R1044" s="11">
        <f>IF(Q1044=0,0,SUM(Q1044:Q$1071)*I1044/Q1044)</f>
        <v>0</v>
      </c>
      <c r="S1044" s="11">
        <f>IF(S1043&gt;0,MAX((S1043+I1044/2)*(Calculations!$C$18-1)+S1043-I1044,0),IF(AND(Personal!$G$28=Valuation!C1044,Personal!$G$28&gt;Valuation!C1043),Personal!$G$26,0))</f>
        <v>0</v>
      </c>
      <c r="T1044">
        <f t="shared" si="1335"/>
        <v>2</v>
      </c>
      <c r="U1044" s="11"/>
      <c r="V1044" s="121">
        <f>VLOOKUP(E1044,Rates2,5)*VLOOKUP(E1044,Mort_Imp_Retirees,C1044-'Mort Imp Cume'!$C$4+2)</f>
        <v>1</v>
      </c>
      <c r="W1044" s="15">
        <f t="shared" si="1336"/>
        <v>0</v>
      </c>
      <c r="X1044" s="121">
        <f>VLOOKUP(F1044,Rates2,6)*VLOOKUP(F1044,Mort_Imp_Survivors,C1044-'Mort Imp Cume'!$C$4+2)</f>
        <v>1</v>
      </c>
      <c r="Y1044" s="15">
        <f t="shared" si="1337"/>
        <v>0</v>
      </c>
      <c r="Z1044" s="121">
        <f>VLOOKUP(F1044,Rates2,7)*VLOOKUP(F1044,Mort_Imp_Survivors,C1044-'Mort Imp Cume'!$C$4+2)</f>
        <v>1</v>
      </c>
      <c r="AA1044" s="15">
        <f t="shared" si="1338"/>
        <v>0</v>
      </c>
      <c r="AB1044" s="68">
        <f>PRODUCT(W$4:W1043)</f>
        <v>0</v>
      </c>
      <c r="AC1044" s="15">
        <f>PRODUCT(Y$4:Y1043)</f>
        <v>0</v>
      </c>
      <c r="AD1044" s="15">
        <f>PRODUCT(AA$4:AA1043)</f>
        <v>0</v>
      </c>
      <c r="AE1044" s="15">
        <f t="shared" si="1339"/>
        <v>0</v>
      </c>
      <c r="AF1044" s="15">
        <f t="shared" si="1340"/>
        <v>0</v>
      </c>
      <c r="AG1044" s="15">
        <f t="shared" si="1341"/>
        <v>0</v>
      </c>
      <c r="AH1044" s="15">
        <f t="shared" si="1342"/>
        <v>0</v>
      </c>
      <c r="AI1044" s="15">
        <f t="shared" si="1343"/>
        <v>1</v>
      </c>
      <c r="AJ1044" s="15">
        <f t="shared" si="1344"/>
        <v>0</v>
      </c>
      <c r="AK1044" s="15">
        <f t="shared" si="1345"/>
        <v>0</v>
      </c>
      <c r="AL1044">
        <f>IF(AL1043&gt;0,AL1043+1,IF(AND(B1044="January",C1044&gt;=Personal!$G$28,F1044&lt;=100,AL1043=0),1,0))</f>
        <v>717</v>
      </c>
      <c r="AM1044">
        <f t="shared" si="1346"/>
        <v>1</v>
      </c>
    </row>
    <row r="1045" spans="1:39" x14ac:dyDescent="0.2">
      <c r="A1045">
        <f t="shared" si="1347"/>
        <v>1041</v>
      </c>
      <c r="B1045" t="str">
        <f t="shared" si="1358"/>
        <v>October</v>
      </c>
      <c r="C1045">
        <f t="shared" si="1330"/>
        <v>2109</v>
      </c>
      <c r="D1045">
        <f t="shared" si="1360"/>
        <v>210910</v>
      </c>
      <c r="E1045">
        <f t="shared" ref="E1045:F1045" si="1365">E1033+1</f>
        <v>128</v>
      </c>
      <c r="F1045">
        <f t="shared" si="1365"/>
        <v>126</v>
      </c>
      <c r="G1045" s="11">
        <f>G1044*IF($B1045="January",(1+IF(C1045&gt;Personal!$L$18+1,Calculations!$B$14,Calculations!$B$13)),1)</f>
        <v>11883.167464953149</v>
      </c>
      <c r="H1045" s="11">
        <f>IF(AND(Career!$F$15="Yes",$E1045=62,$E1044=61),G1045,H1044*IF($B1045="January",(1+IF(C1045&gt;Personal!$L$18+1,Calculations!$C$14,Calculations!$C$13)),1))</f>
        <v>6221.7977582589383</v>
      </c>
      <c r="I1045" s="11">
        <f>H1045*(1-'Retiree Assumptions'!$F$8)</f>
        <v>5475.182027267866</v>
      </c>
      <c r="J1045" s="11"/>
      <c r="K1045">
        <f>IF(OR(AND(L1046=0,L1045&gt;0,S1045=0,S1044&gt;0),AND(L1045=0,L1044&gt;0,S1045&gt;0,S1044&gt;0),AND(L1034=0,L1033&gt;0,S1033=0),AND(B1045="February",C1045&gt;=Personal!$G$28,C1045&lt;=Personal!$G$28+5,L1044&gt;0),AND(B1045="February",MOD(C1045-Personal!$G$28,5)=0,L1044&gt;0)),K1044+1,K1044)</f>
        <v>10</v>
      </c>
      <c r="L1045">
        <f>IF(AND(C1045&gt;=Personal!$G$28,MAX(L$5:L1044)&lt;$AO$8,OR(S1044&gt;0,S1045&gt;0)),L1044+1,0)</f>
        <v>0</v>
      </c>
      <c r="M1045" t="str">
        <f>IF(AND(C1045&gt;=Personal!$G$28,MAX(L$5:L1044)&lt;$AO$8,OR(S1044&gt;0,S1045&gt;0)),L1044+1,"")</f>
        <v/>
      </c>
      <c r="N1045">
        <f t="shared" si="1332"/>
        <v>2109</v>
      </c>
      <c r="O1045">
        <f t="shared" si="1333"/>
        <v>126</v>
      </c>
      <c r="P1045" s="11">
        <f t="shared" si="1334"/>
        <v>65702.184327214389</v>
      </c>
      <c r="Q1045" s="11">
        <f>$AD1045*I1045/(Calculations!$C$18^(A1045-1+Calculations!$B$1/30))</f>
        <v>0</v>
      </c>
      <c r="R1045" s="11">
        <f>IF(Q1045=0,0,SUM(Q1045:Q$1071)*I1045/Q1045)</f>
        <v>0</v>
      </c>
      <c r="S1045" s="11">
        <f>IF(S1044&gt;0,MAX((S1044+I1045/2)*(Calculations!$C$18-1)+S1044-I1045,0),IF(AND(Personal!$G$28=Valuation!C1045,Personal!$G$28&gt;Valuation!C1044),Personal!$G$26,0))</f>
        <v>0</v>
      </c>
      <c r="T1045">
        <f t="shared" si="1335"/>
        <v>2</v>
      </c>
      <c r="U1045" s="11"/>
      <c r="V1045" s="121">
        <f>VLOOKUP(E1045,Rates2,5)*VLOOKUP(E1045,Mort_Imp_Retirees,C1045-'Mort Imp Cume'!$C$4+2)</f>
        <v>1</v>
      </c>
      <c r="W1045" s="15">
        <f t="shared" si="1336"/>
        <v>0</v>
      </c>
      <c r="X1045" s="121">
        <f>VLOOKUP(F1045,Rates2,6)*VLOOKUP(F1045,Mort_Imp_Survivors,C1045-'Mort Imp Cume'!$C$4+2)</f>
        <v>1</v>
      </c>
      <c r="Y1045" s="15">
        <f t="shared" si="1337"/>
        <v>0</v>
      </c>
      <c r="Z1045" s="121">
        <f>VLOOKUP(F1045,Rates2,7)*VLOOKUP(F1045,Mort_Imp_Survivors,C1045-'Mort Imp Cume'!$C$4+2)</f>
        <v>1</v>
      </c>
      <c r="AA1045" s="15">
        <f t="shared" si="1338"/>
        <v>0</v>
      </c>
      <c r="AB1045" s="68">
        <f>PRODUCT(W$4:W1044)</f>
        <v>0</v>
      </c>
      <c r="AC1045" s="15">
        <f>PRODUCT(Y$4:Y1044)</f>
        <v>0</v>
      </c>
      <c r="AD1045" s="15">
        <f>PRODUCT(AA$4:AA1044)</f>
        <v>0</v>
      </c>
      <c r="AE1045" s="15">
        <f t="shared" si="1339"/>
        <v>0</v>
      </c>
      <c r="AF1045" s="15">
        <f t="shared" si="1340"/>
        <v>0</v>
      </c>
      <c r="AG1045" s="15">
        <f t="shared" si="1341"/>
        <v>0</v>
      </c>
      <c r="AH1045" s="15">
        <f t="shared" si="1342"/>
        <v>0</v>
      </c>
      <c r="AI1045" s="15">
        <f t="shared" si="1343"/>
        <v>1</v>
      </c>
      <c r="AJ1045" s="15">
        <f t="shared" si="1344"/>
        <v>0</v>
      </c>
      <c r="AK1045" s="15">
        <f t="shared" si="1345"/>
        <v>0</v>
      </c>
      <c r="AL1045">
        <f>IF(AL1044&gt;0,AL1044+1,IF(AND(B1045="January",C1045&gt;=Personal!$G$28,F1045&lt;=100,AL1044=0),1,0))</f>
        <v>718</v>
      </c>
      <c r="AM1045">
        <f t="shared" si="1346"/>
        <v>1</v>
      </c>
    </row>
    <row r="1046" spans="1:39" x14ac:dyDescent="0.2">
      <c r="A1046">
        <f t="shared" si="1347"/>
        <v>1042</v>
      </c>
      <c r="B1046" t="str">
        <f t="shared" si="1358"/>
        <v>November</v>
      </c>
      <c r="C1046">
        <f t="shared" si="1330"/>
        <v>2109</v>
      </c>
      <c r="D1046">
        <f t="shared" si="1360"/>
        <v>210911</v>
      </c>
      <c r="E1046">
        <f t="shared" ref="E1046:F1046" si="1366">E1034+1</f>
        <v>128</v>
      </c>
      <c r="F1046">
        <f t="shared" si="1366"/>
        <v>126</v>
      </c>
      <c r="G1046" s="11">
        <f>G1045*IF($B1046="January",(1+IF(C1046&gt;Personal!$L$18+1,Calculations!$B$14,Calculations!$B$13)),1)</f>
        <v>11883.167464953149</v>
      </c>
      <c r="H1046" s="11">
        <f>IF(AND(Career!$F$15="Yes",$E1046=62,$E1045=61),G1046,H1045*IF($B1046="January",(1+IF(C1046&gt;Personal!$L$18+1,Calculations!$C$14,Calculations!$C$13)),1))</f>
        <v>6221.7977582589383</v>
      </c>
      <c r="I1046" s="11">
        <f>H1046*(1-'Retiree Assumptions'!$F$8)</f>
        <v>5475.182027267866</v>
      </c>
      <c r="J1046" s="11"/>
      <c r="K1046">
        <f>IF(OR(AND(L1047=0,L1046&gt;0,S1046=0,S1045&gt;0),AND(L1046=0,L1045&gt;0,S1046&gt;0,S1045&gt;0),AND(L1035=0,L1034&gt;0,S1034=0),AND(B1046="February",C1046&gt;=Personal!$G$28,C1046&lt;=Personal!$G$28+5,L1045&gt;0),AND(B1046="February",MOD(C1046-Personal!$G$28,5)=0,L1045&gt;0)),K1045+1,K1045)</f>
        <v>10</v>
      </c>
      <c r="L1046">
        <f>IF(AND(C1046&gt;=Personal!$G$28,MAX(L$5:L1045)&lt;$AO$8,OR(S1045&gt;0,S1046&gt;0)),L1045+1,0)</f>
        <v>0</v>
      </c>
      <c r="M1046" t="str">
        <f>IF(AND(C1046&gt;=Personal!$G$28,MAX(L$5:L1045)&lt;$AO$8,OR(S1045&gt;0,S1046&gt;0)),L1045+1,"")</f>
        <v/>
      </c>
      <c r="N1046">
        <f t="shared" si="1332"/>
        <v>2109</v>
      </c>
      <c r="O1046">
        <f t="shared" si="1333"/>
        <v>126</v>
      </c>
      <c r="P1046" s="11">
        <f t="shared" si="1334"/>
        <v>65702.184327214389</v>
      </c>
      <c r="Q1046" s="11">
        <f>$AD1046*I1046/(Calculations!$C$18^(A1046-1+Calculations!$B$1/30))</f>
        <v>0</v>
      </c>
      <c r="R1046" s="11">
        <f>IF(Q1046=0,0,SUM(Q1046:Q$1071)*I1046/Q1046)</f>
        <v>0</v>
      </c>
      <c r="S1046" s="11">
        <f>IF(S1045&gt;0,MAX((S1045+I1046/2)*(Calculations!$C$18-1)+S1045-I1046,0),IF(AND(Personal!$G$28=Valuation!C1046,Personal!$G$28&gt;Valuation!C1045),Personal!$G$26,0))</f>
        <v>0</v>
      </c>
      <c r="T1046">
        <f t="shared" si="1335"/>
        <v>2</v>
      </c>
      <c r="U1046" s="11"/>
      <c r="V1046" s="121">
        <f>VLOOKUP(E1046,Rates2,5)*VLOOKUP(E1046,Mort_Imp_Retirees,C1046-'Mort Imp Cume'!$C$4+2)</f>
        <v>1</v>
      </c>
      <c r="W1046" s="15">
        <f t="shared" si="1336"/>
        <v>0</v>
      </c>
      <c r="X1046" s="121">
        <f>VLOOKUP(F1046,Rates2,6)*VLOOKUP(F1046,Mort_Imp_Survivors,C1046-'Mort Imp Cume'!$C$4+2)</f>
        <v>1</v>
      </c>
      <c r="Y1046" s="15">
        <f t="shared" si="1337"/>
        <v>0</v>
      </c>
      <c r="Z1046" s="121">
        <f>VLOOKUP(F1046,Rates2,7)*VLOOKUP(F1046,Mort_Imp_Survivors,C1046-'Mort Imp Cume'!$C$4+2)</f>
        <v>1</v>
      </c>
      <c r="AA1046" s="15">
        <f t="shared" si="1338"/>
        <v>0</v>
      </c>
      <c r="AB1046" s="68">
        <f>PRODUCT(W$4:W1045)</f>
        <v>0</v>
      </c>
      <c r="AC1046" s="15">
        <f>PRODUCT(Y$4:Y1045)</f>
        <v>0</v>
      </c>
      <c r="AD1046" s="15">
        <f>PRODUCT(AA$4:AA1045)</f>
        <v>0</v>
      </c>
      <c r="AE1046" s="15">
        <f t="shared" si="1339"/>
        <v>0</v>
      </c>
      <c r="AF1046" s="15">
        <f t="shared" si="1340"/>
        <v>0</v>
      </c>
      <c r="AG1046" s="15">
        <f t="shared" si="1341"/>
        <v>0</v>
      </c>
      <c r="AH1046" s="15">
        <f t="shared" si="1342"/>
        <v>0</v>
      </c>
      <c r="AI1046" s="15">
        <f t="shared" si="1343"/>
        <v>1</v>
      </c>
      <c r="AJ1046" s="15">
        <f t="shared" si="1344"/>
        <v>0</v>
      </c>
      <c r="AK1046" s="15">
        <f t="shared" si="1345"/>
        <v>0</v>
      </c>
      <c r="AL1046">
        <f>IF(AL1045&gt;0,AL1045+1,IF(AND(B1046="January",C1046&gt;=Personal!$G$28,F1046&lt;=100,AL1045=0),1,0))</f>
        <v>719</v>
      </c>
      <c r="AM1046">
        <f t="shared" si="1346"/>
        <v>1</v>
      </c>
    </row>
    <row r="1047" spans="1:39" x14ac:dyDescent="0.2">
      <c r="A1047">
        <f t="shared" si="1347"/>
        <v>1043</v>
      </c>
      <c r="B1047" t="str">
        <f t="shared" si="1358"/>
        <v>December</v>
      </c>
      <c r="C1047">
        <f t="shared" si="1330"/>
        <v>2109</v>
      </c>
      <c r="D1047">
        <f t="shared" si="1360"/>
        <v>210912</v>
      </c>
      <c r="E1047">
        <f t="shared" ref="E1047:F1047" si="1367">E1035+1</f>
        <v>128</v>
      </c>
      <c r="F1047">
        <f t="shared" si="1367"/>
        <v>126</v>
      </c>
      <c r="G1047" s="11">
        <f>G1046*IF($B1047="January",(1+IF(C1047&gt;Personal!$L$18+1,Calculations!$B$14,Calculations!$B$13)),1)</f>
        <v>11883.167464953149</v>
      </c>
      <c r="H1047" s="11">
        <f>IF(AND(Career!$F$15="Yes",$E1047=62,$E1046=61),G1047,H1046*IF($B1047="January",(1+IF(C1047&gt;Personal!$L$18+1,Calculations!$C$14,Calculations!$C$13)),1))</f>
        <v>6221.7977582589383</v>
      </c>
      <c r="I1047" s="11">
        <f>H1047*(1-'Retiree Assumptions'!$F$8)</f>
        <v>5475.182027267866</v>
      </c>
      <c r="J1047" s="11"/>
      <c r="K1047">
        <f>IF(OR(AND(L1048=0,L1047&gt;0,S1047=0,S1046&gt;0),AND(L1047=0,L1046&gt;0,S1047&gt;0,S1046&gt;0),AND(L1036=0,L1035&gt;0,S1035=0),AND(B1047="February",C1047&gt;=Personal!$G$28,C1047&lt;=Personal!$G$28+5,L1046&gt;0),AND(B1047="February",MOD(C1047-Personal!$G$28,5)=0,L1046&gt;0)),K1046+1,K1046)</f>
        <v>10</v>
      </c>
      <c r="L1047">
        <f>IF(AND(C1047&gt;=Personal!$G$28,MAX(L$5:L1046)&lt;$AO$8,OR(S1046&gt;0,S1047&gt;0)),L1046+1,0)</f>
        <v>0</v>
      </c>
      <c r="M1047" t="str">
        <f>IF(AND(C1047&gt;=Personal!$G$28,MAX(L$5:L1046)&lt;$AO$8,OR(S1046&gt;0,S1047&gt;0)),L1046+1,"")</f>
        <v/>
      </c>
      <c r="N1047">
        <f t="shared" si="1332"/>
        <v>2109</v>
      </c>
      <c r="O1047">
        <f t="shared" si="1333"/>
        <v>126</v>
      </c>
      <c r="P1047" s="11">
        <f t="shared" si="1334"/>
        <v>65702.184327214389</v>
      </c>
      <c r="Q1047" s="11">
        <f>$AD1047*I1047/(Calculations!$C$18^(A1047-1+Calculations!$B$1/30))</f>
        <v>0</v>
      </c>
      <c r="R1047" s="11">
        <f>IF(Q1047=0,0,SUM(Q1047:Q$1071)*I1047/Q1047)</f>
        <v>0</v>
      </c>
      <c r="S1047" s="11">
        <f>IF(S1046&gt;0,MAX((S1046+I1047/2)*(Calculations!$C$18-1)+S1046-I1047,0),IF(AND(Personal!$G$28=Valuation!C1047,Personal!$G$28&gt;Valuation!C1046),Personal!$G$26,0))</f>
        <v>0</v>
      </c>
      <c r="T1047">
        <f t="shared" si="1335"/>
        <v>2</v>
      </c>
      <c r="U1047" s="11"/>
      <c r="V1047" s="121">
        <f>VLOOKUP(E1047,Rates2,5)*VLOOKUP(E1047,Mort_Imp_Retirees,C1047-'Mort Imp Cume'!$C$4+2)</f>
        <v>1</v>
      </c>
      <c r="W1047" s="15">
        <f t="shared" si="1336"/>
        <v>0</v>
      </c>
      <c r="X1047" s="121">
        <f>VLOOKUP(F1047,Rates2,6)*VLOOKUP(F1047,Mort_Imp_Survivors,C1047-'Mort Imp Cume'!$C$4+2)</f>
        <v>1</v>
      </c>
      <c r="Y1047" s="15">
        <f t="shared" si="1337"/>
        <v>0</v>
      </c>
      <c r="Z1047" s="121">
        <f>VLOOKUP(F1047,Rates2,7)*VLOOKUP(F1047,Mort_Imp_Survivors,C1047-'Mort Imp Cume'!$C$4+2)</f>
        <v>1</v>
      </c>
      <c r="AA1047" s="15">
        <f t="shared" si="1338"/>
        <v>0</v>
      </c>
      <c r="AB1047" s="68">
        <f>PRODUCT(W$4:W1046)</f>
        <v>0</v>
      </c>
      <c r="AC1047" s="15">
        <f>PRODUCT(Y$4:Y1046)</f>
        <v>0</v>
      </c>
      <c r="AD1047" s="15">
        <f>PRODUCT(AA$4:AA1046)</f>
        <v>0</v>
      </c>
      <c r="AE1047" s="15">
        <f t="shared" si="1339"/>
        <v>0</v>
      </c>
      <c r="AF1047" s="15">
        <f t="shared" si="1340"/>
        <v>0</v>
      </c>
      <c r="AG1047" s="15">
        <f t="shared" si="1341"/>
        <v>0</v>
      </c>
      <c r="AH1047" s="15">
        <f t="shared" si="1342"/>
        <v>0</v>
      </c>
      <c r="AI1047" s="15">
        <f t="shared" si="1343"/>
        <v>1</v>
      </c>
      <c r="AJ1047" s="15">
        <f t="shared" si="1344"/>
        <v>0</v>
      </c>
      <c r="AK1047" s="15">
        <f t="shared" si="1345"/>
        <v>0</v>
      </c>
      <c r="AL1047">
        <f>IF(AL1046&gt;0,AL1046+1,IF(AND(B1047="January",C1047&gt;=Personal!$G$28,F1047&lt;=100,AL1046=0),1,0))</f>
        <v>720</v>
      </c>
      <c r="AM1047">
        <f t="shared" si="1346"/>
        <v>1</v>
      </c>
    </row>
    <row r="1048" spans="1:39" x14ac:dyDescent="0.2">
      <c r="A1048">
        <f t="shared" si="1347"/>
        <v>1044</v>
      </c>
      <c r="B1048" t="str">
        <f t="shared" si="1358"/>
        <v>January</v>
      </c>
      <c r="C1048">
        <f t="shared" si="1330"/>
        <v>2110</v>
      </c>
      <c r="D1048">
        <f t="shared" si="1360"/>
        <v>211001</v>
      </c>
      <c r="E1048">
        <f t="shared" ref="E1048:F1048" si="1368">E1036+1</f>
        <v>129</v>
      </c>
      <c r="F1048">
        <f t="shared" si="1368"/>
        <v>127</v>
      </c>
      <c r="G1048" s="11">
        <f>G1047*IF($B1048="January",(1+IF(C1048&gt;Personal!$L$18+1,Calculations!$B$14,Calculations!$B$13)),1)</f>
        <v>12180.246651576976</v>
      </c>
      <c r="H1048" s="11">
        <f>IF(AND(Career!$F$15="Yes",$E1048=62,$E1047=61),G1048,H1047*IF($B1048="January",(1+IF(C1048&gt;Personal!$L$18+1,Calculations!$C$14,Calculations!$C$13)),1))</f>
        <v>6315.1247246328221</v>
      </c>
      <c r="I1048" s="11">
        <f>H1048*(1-'Retiree Assumptions'!$F$8)</f>
        <v>5557.3097576768832</v>
      </c>
      <c r="J1048" s="11"/>
      <c r="K1048">
        <f>IF(OR(AND(L1049=0,L1048&gt;0,S1048=0,S1047&gt;0),AND(L1048=0,L1047&gt;0,S1048&gt;0,S1047&gt;0),AND(L1037=0,L1036&gt;0,S1036=0),AND(B1048="February",C1048&gt;=Personal!$G$28,C1048&lt;=Personal!$G$28+5,L1047&gt;0),AND(B1048="February",MOD(C1048-Personal!$G$28,5)=0,L1047&gt;0)),K1047+1,K1047)</f>
        <v>10</v>
      </c>
      <c r="L1048">
        <f>IF(AND(C1048&gt;=Personal!$G$28,MAX(L$5:L1047)&lt;$AO$8,OR(S1047&gt;0,S1048&gt;0)),L1047+1,0)</f>
        <v>0</v>
      </c>
      <c r="M1048" t="str">
        <f>IF(AND(C1048&gt;=Personal!$G$28,MAX(L$5:L1047)&lt;$AO$8,OR(S1047&gt;0,S1048&gt;0)),L1047+1,"")</f>
        <v/>
      </c>
      <c r="N1048">
        <f t="shared" si="1332"/>
        <v>2110</v>
      </c>
      <c r="O1048">
        <f t="shared" si="1333"/>
        <v>127</v>
      </c>
      <c r="P1048" s="11">
        <f t="shared" si="1334"/>
        <v>66687.717092122592</v>
      </c>
      <c r="Q1048" s="11">
        <f>$AD1048*I1048/(Calculations!$C$18^(A1048-1+Calculations!$B$1/30))</f>
        <v>0</v>
      </c>
      <c r="R1048" s="11">
        <f>IF(Q1048=0,0,SUM(Q1048:Q$1071)*I1048/Q1048)</f>
        <v>0</v>
      </c>
      <c r="S1048" s="11">
        <f>IF(S1047&gt;0,MAX((S1047+I1048/2)*(Calculations!$C$18-1)+S1047-I1048,0),IF(AND(Personal!$G$28=Valuation!C1048,Personal!$G$28&gt;Valuation!C1047),Personal!$G$26,0))</f>
        <v>0</v>
      </c>
      <c r="T1048">
        <f t="shared" si="1335"/>
        <v>2</v>
      </c>
      <c r="U1048" s="11"/>
      <c r="V1048" s="121">
        <f>VLOOKUP(E1048,Rates2,5)*VLOOKUP(E1048,Mort_Imp_Retirees,C1048-'Mort Imp Cume'!$C$4+2)</f>
        <v>1</v>
      </c>
      <c r="W1048" s="15">
        <f t="shared" si="1336"/>
        <v>0</v>
      </c>
      <c r="X1048" s="121">
        <f>VLOOKUP(F1048,Rates2,6)*VLOOKUP(F1048,Mort_Imp_Survivors,C1048-'Mort Imp Cume'!$C$4+2)</f>
        <v>1</v>
      </c>
      <c r="Y1048" s="15">
        <f t="shared" si="1337"/>
        <v>0</v>
      </c>
      <c r="Z1048" s="121">
        <f>VLOOKUP(F1048,Rates2,7)*VLOOKUP(F1048,Mort_Imp_Survivors,C1048-'Mort Imp Cume'!$C$4+2)</f>
        <v>1</v>
      </c>
      <c r="AA1048" s="15">
        <f t="shared" si="1338"/>
        <v>0</v>
      </c>
      <c r="AB1048" s="68">
        <f>PRODUCT(W$4:W1047)</f>
        <v>0</v>
      </c>
      <c r="AC1048" s="15">
        <f>PRODUCT(Y$4:Y1047)</f>
        <v>0</v>
      </c>
      <c r="AD1048" s="15">
        <f>PRODUCT(AA$4:AA1047)</f>
        <v>0</v>
      </c>
      <c r="AE1048" s="15">
        <f t="shared" si="1339"/>
        <v>0</v>
      </c>
      <c r="AF1048" s="15">
        <f t="shared" si="1340"/>
        <v>0</v>
      </c>
      <c r="AG1048" s="15">
        <f t="shared" si="1341"/>
        <v>0</v>
      </c>
      <c r="AH1048" s="15">
        <f t="shared" si="1342"/>
        <v>0</v>
      </c>
      <c r="AI1048" s="15">
        <f t="shared" si="1343"/>
        <v>1</v>
      </c>
      <c r="AJ1048" s="15">
        <f t="shared" si="1344"/>
        <v>0</v>
      </c>
      <c r="AK1048" s="15">
        <f t="shared" si="1345"/>
        <v>0</v>
      </c>
      <c r="AL1048">
        <f>IF(AL1047&gt;0,AL1047+1,IF(AND(B1048="January",C1048&gt;=Personal!$G$28,F1048&lt;=100,AL1047=0),1,0))</f>
        <v>721</v>
      </c>
      <c r="AM1048">
        <f t="shared" si="1346"/>
        <v>1</v>
      </c>
    </row>
    <row r="1049" spans="1:39" x14ac:dyDescent="0.2">
      <c r="A1049">
        <f t="shared" si="1347"/>
        <v>1045</v>
      </c>
      <c r="B1049" t="str">
        <f t="shared" si="1358"/>
        <v>February</v>
      </c>
      <c r="C1049">
        <f t="shared" si="1330"/>
        <v>2110</v>
      </c>
      <c r="D1049">
        <f t="shared" si="1360"/>
        <v>211002</v>
      </c>
      <c r="E1049">
        <f t="shared" ref="E1049:F1049" si="1369">E1037+1</f>
        <v>129</v>
      </c>
      <c r="F1049">
        <f t="shared" si="1369"/>
        <v>127</v>
      </c>
      <c r="G1049" s="11">
        <f>G1048*IF($B1049="January",(1+IF(C1049&gt;Personal!$L$18+1,Calculations!$B$14,Calculations!$B$13)),1)</f>
        <v>12180.246651576976</v>
      </c>
      <c r="H1049" s="11">
        <f>IF(AND(Career!$F$15="Yes",$E1049=62,$E1048=61),G1049,H1048*IF($B1049="January",(1+IF(C1049&gt;Personal!$L$18+1,Calculations!$C$14,Calculations!$C$13)),1))</f>
        <v>6315.1247246328221</v>
      </c>
      <c r="I1049" s="11">
        <f>H1049*(1-'Retiree Assumptions'!$F$8)</f>
        <v>5557.3097576768832</v>
      </c>
      <c r="J1049" s="11"/>
      <c r="K1049">
        <f>IF(OR(AND(L1050=0,L1049&gt;0,S1049=0,S1048&gt;0),AND(L1049=0,L1048&gt;0,S1049&gt;0,S1048&gt;0),AND(L1038=0,L1037&gt;0,S1037=0),AND(B1049="February",C1049&gt;=Personal!$G$28,C1049&lt;=Personal!$G$28+5,L1048&gt;0),AND(B1049="February",MOD(C1049-Personal!$G$28,5)=0,L1048&gt;0)),K1048+1,K1048)</f>
        <v>10</v>
      </c>
      <c r="L1049">
        <f>IF(AND(C1049&gt;=Personal!$G$28,MAX(L$5:L1048)&lt;$AO$8,OR(S1048&gt;0,S1049&gt;0)),L1048+1,0)</f>
        <v>0</v>
      </c>
      <c r="M1049" t="str">
        <f>IF(AND(C1049&gt;=Personal!$G$28,MAX(L$5:L1048)&lt;$AO$8,OR(S1048&gt;0,S1049&gt;0)),L1048+1,"")</f>
        <v/>
      </c>
      <c r="N1049">
        <f t="shared" si="1332"/>
        <v>2110</v>
      </c>
      <c r="O1049">
        <f t="shared" si="1333"/>
        <v>127</v>
      </c>
      <c r="P1049" s="11">
        <f t="shared" si="1334"/>
        <v>66687.717092122592</v>
      </c>
      <c r="Q1049" s="11">
        <f>$AD1049*I1049/(Calculations!$C$18^(A1049-1+Calculations!$B$1/30))</f>
        <v>0</v>
      </c>
      <c r="R1049" s="11">
        <f>IF(Q1049=0,0,SUM(Q1049:Q$1071)*I1049/Q1049)</f>
        <v>0</v>
      </c>
      <c r="S1049" s="11">
        <f>IF(S1048&gt;0,MAX((S1048+I1049/2)*(Calculations!$C$18-1)+S1048-I1049,0),IF(AND(Personal!$G$28=Valuation!C1049,Personal!$G$28&gt;Valuation!C1048),Personal!$G$26,0))</f>
        <v>0</v>
      </c>
      <c r="T1049">
        <f t="shared" si="1335"/>
        <v>2</v>
      </c>
      <c r="U1049" s="11"/>
      <c r="V1049" s="121">
        <f>VLOOKUP(E1049,Rates2,5)*VLOOKUP(E1049,Mort_Imp_Retirees,C1049-'Mort Imp Cume'!$C$4+2)</f>
        <v>1</v>
      </c>
      <c r="W1049" s="15">
        <f t="shared" si="1336"/>
        <v>0</v>
      </c>
      <c r="X1049" s="121">
        <f>VLOOKUP(F1049,Rates2,6)*VLOOKUP(F1049,Mort_Imp_Survivors,C1049-'Mort Imp Cume'!$C$4+2)</f>
        <v>1</v>
      </c>
      <c r="Y1049" s="15">
        <f t="shared" si="1337"/>
        <v>0</v>
      </c>
      <c r="Z1049" s="121">
        <f>VLOOKUP(F1049,Rates2,7)*VLOOKUP(F1049,Mort_Imp_Survivors,C1049-'Mort Imp Cume'!$C$4+2)</f>
        <v>1</v>
      </c>
      <c r="AA1049" s="15">
        <f t="shared" si="1338"/>
        <v>0</v>
      </c>
      <c r="AB1049" s="68">
        <f>PRODUCT(W$4:W1048)</f>
        <v>0</v>
      </c>
      <c r="AC1049" s="15">
        <f>PRODUCT(Y$4:Y1048)</f>
        <v>0</v>
      </c>
      <c r="AD1049" s="15">
        <f>PRODUCT(AA$4:AA1048)</f>
        <v>0</v>
      </c>
      <c r="AE1049" s="15">
        <f t="shared" si="1339"/>
        <v>0</v>
      </c>
      <c r="AF1049" s="15">
        <f t="shared" si="1340"/>
        <v>0</v>
      </c>
      <c r="AG1049" s="15">
        <f t="shared" si="1341"/>
        <v>0</v>
      </c>
      <c r="AH1049" s="15">
        <f t="shared" si="1342"/>
        <v>0</v>
      </c>
      <c r="AI1049" s="15">
        <f t="shared" si="1343"/>
        <v>1</v>
      </c>
      <c r="AJ1049" s="15">
        <f t="shared" si="1344"/>
        <v>0</v>
      </c>
      <c r="AK1049" s="15">
        <f t="shared" si="1345"/>
        <v>0</v>
      </c>
      <c r="AL1049">
        <f>IF(AL1048&gt;0,AL1048+1,IF(AND(B1049="January",C1049&gt;=Personal!$G$28,F1049&lt;=100,AL1048=0),1,0))</f>
        <v>722</v>
      </c>
      <c r="AM1049">
        <f t="shared" si="1346"/>
        <v>1</v>
      </c>
    </row>
    <row r="1050" spans="1:39" x14ac:dyDescent="0.2">
      <c r="A1050">
        <f t="shared" si="1347"/>
        <v>1046</v>
      </c>
      <c r="B1050" t="str">
        <f t="shared" si="1358"/>
        <v>March</v>
      </c>
      <c r="C1050">
        <f t="shared" si="1330"/>
        <v>2110</v>
      </c>
      <c r="D1050">
        <f t="shared" si="1360"/>
        <v>211003</v>
      </c>
      <c r="E1050">
        <f t="shared" ref="E1050:F1050" si="1370">E1038+1</f>
        <v>129</v>
      </c>
      <c r="F1050">
        <f t="shared" si="1370"/>
        <v>127</v>
      </c>
      <c r="G1050" s="11">
        <f>G1049*IF($B1050="January",(1+IF(C1050&gt;Personal!$L$18+1,Calculations!$B$14,Calculations!$B$13)),1)</f>
        <v>12180.246651576976</v>
      </c>
      <c r="H1050" s="11">
        <f>IF(AND(Career!$F$15="Yes",$E1050=62,$E1049=61),G1050,H1049*IF($B1050="January",(1+IF(C1050&gt;Personal!$L$18+1,Calculations!$C$14,Calculations!$C$13)),1))</f>
        <v>6315.1247246328221</v>
      </c>
      <c r="I1050" s="11">
        <f>H1050*(1-'Retiree Assumptions'!$F$8)</f>
        <v>5557.3097576768832</v>
      </c>
      <c r="J1050" s="11"/>
      <c r="K1050">
        <f>IF(OR(AND(L1051=0,L1050&gt;0,S1050=0,S1049&gt;0),AND(L1050=0,L1049&gt;0,S1050&gt;0,S1049&gt;0),AND(L1039=0,L1038&gt;0,S1038=0),AND(B1050="February",C1050&gt;=Personal!$G$28,C1050&lt;=Personal!$G$28+5,L1049&gt;0),AND(B1050="February",MOD(C1050-Personal!$G$28,5)=0,L1049&gt;0)),K1049+1,K1049)</f>
        <v>10</v>
      </c>
      <c r="L1050">
        <f>IF(AND(C1050&gt;=Personal!$G$28,MAX(L$5:L1049)&lt;$AO$8,OR(S1049&gt;0,S1050&gt;0)),L1049+1,0)</f>
        <v>0</v>
      </c>
      <c r="M1050" t="str">
        <f>IF(AND(C1050&gt;=Personal!$G$28,MAX(L$5:L1049)&lt;$AO$8,OR(S1049&gt;0,S1050&gt;0)),L1049+1,"")</f>
        <v/>
      </c>
      <c r="N1050">
        <f t="shared" si="1332"/>
        <v>2110</v>
      </c>
      <c r="O1050">
        <f t="shared" si="1333"/>
        <v>127</v>
      </c>
      <c r="P1050" s="11">
        <f t="shared" si="1334"/>
        <v>66687.717092122592</v>
      </c>
      <c r="Q1050" s="11">
        <f>$AD1050*I1050/(Calculations!$C$18^(A1050-1+Calculations!$B$1/30))</f>
        <v>0</v>
      </c>
      <c r="R1050" s="11">
        <f>IF(Q1050=0,0,SUM(Q1050:Q$1071)*I1050/Q1050)</f>
        <v>0</v>
      </c>
      <c r="S1050" s="11">
        <f>IF(S1049&gt;0,MAX((S1049+I1050/2)*(Calculations!$C$18-1)+S1049-I1050,0),IF(AND(Personal!$G$28=Valuation!C1050,Personal!$G$28&gt;Valuation!C1049),Personal!$G$26,0))</f>
        <v>0</v>
      </c>
      <c r="T1050">
        <f t="shared" si="1335"/>
        <v>2</v>
      </c>
      <c r="U1050" s="11"/>
      <c r="V1050" s="121">
        <f>VLOOKUP(E1050,Rates2,5)*VLOOKUP(E1050,Mort_Imp_Retirees,C1050-'Mort Imp Cume'!$C$4+2)</f>
        <v>1</v>
      </c>
      <c r="W1050" s="15">
        <f t="shared" si="1336"/>
        <v>0</v>
      </c>
      <c r="X1050" s="121">
        <f>VLOOKUP(F1050,Rates2,6)*VLOOKUP(F1050,Mort_Imp_Survivors,C1050-'Mort Imp Cume'!$C$4+2)</f>
        <v>1</v>
      </c>
      <c r="Y1050" s="15">
        <f t="shared" si="1337"/>
        <v>0</v>
      </c>
      <c r="Z1050" s="121">
        <f>VLOOKUP(F1050,Rates2,7)*VLOOKUP(F1050,Mort_Imp_Survivors,C1050-'Mort Imp Cume'!$C$4+2)</f>
        <v>1</v>
      </c>
      <c r="AA1050" s="15">
        <f t="shared" si="1338"/>
        <v>0</v>
      </c>
      <c r="AB1050" s="68">
        <f>PRODUCT(W$4:W1049)</f>
        <v>0</v>
      </c>
      <c r="AC1050" s="15">
        <f>PRODUCT(Y$4:Y1049)</f>
        <v>0</v>
      </c>
      <c r="AD1050" s="15">
        <f>PRODUCT(AA$4:AA1049)</f>
        <v>0</v>
      </c>
      <c r="AE1050" s="15">
        <f t="shared" si="1339"/>
        <v>0</v>
      </c>
      <c r="AF1050" s="15">
        <f t="shared" si="1340"/>
        <v>0</v>
      </c>
      <c r="AG1050" s="15">
        <f t="shared" si="1341"/>
        <v>0</v>
      </c>
      <c r="AH1050" s="15">
        <f t="shared" si="1342"/>
        <v>0</v>
      </c>
      <c r="AI1050" s="15">
        <f t="shared" si="1343"/>
        <v>1</v>
      </c>
      <c r="AJ1050" s="15">
        <f t="shared" si="1344"/>
        <v>0</v>
      </c>
      <c r="AK1050" s="15">
        <f t="shared" si="1345"/>
        <v>0</v>
      </c>
      <c r="AL1050">
        <f>IF(AL1049&gt;0,AL1049+1,IF(AND(B1050="January",C1050&gt;=Personal!$G$28,F1050&lt;=100,AL1049=0),1,0))</f>
        <v>723</v>
      </c>
      <c r="AM1050">
        <f t="shared" si="1346"/>
        <v>1</v>
      </c>
    </row>
    <row r="1051" spans="1:39" x14ac:dyDescent="0.2">
      <c r="A1051">
        <f t="shared" si="1347"/>
        <v>1047</v>
      </c>
      <c r="B1051" t="str">
        <f t="shared" si="1358"/>
        <v>April</v>
      </c>
      <c r="C1051">
        <f t="shared" si="1330"/>
        <v>2110</v>
      </c>
      <c r="D1051">
        <f t="shared" si="1360"/>
        <v>211004</v>
      </c>
      <c r="E1051">
        <f t="shared" ref="E1051:F1051" si="1371">E1039+1</f>
        <v>129</v>
      </c>
      <c r="F1051">
        <f t="shared" si="1371"/>
        <v>127</v>
      </c>
      <c r="G1051" s="11">
        <f>G1050*IF($B1051="January",(1+IF(C1051&gt;Personal!$L$18+1,Calculations!$B$14,Calculations!$B$13)),1)</f>
        <v>12180.246651576976</v>
      </c>
      <c r="H1051" s="11">
        <f>IF(AND(Career!$F$15="Yes",$E1051=62,$E1050=61),G1051,H1050*IF($B1051="January",(1+IF(C1051&gt;Personal!$L$18+1,Calculations!$C$14,Calculations!$C$13)),1))</f>
        <v>6315.1247246328221</v>
      </c>
      <c r="I1051" s="11">
        <f>H1051*(1-'Retiree Assumptions'!$F$8)</f>
        <v>5557.3097576768832</v>
      </c>
      <c r="J1051" s="11"/>
      <c r="K1051">
        <f>IF(OR(AND(L1052=0,L1051&gt;0,S1051=0,S1050&gt;0),AND(L1051=0,L1050&gt;0,S1051&gt;0,S1050&gt;0),AND(L1040=0,L1039&gt;0,S1039=0),AND(B1051="February",C1051&gt;=Personal!$G$28,C1051&lt;=Personal!$G$28+5,L1050&gt;0),AND(B1051="February",MOD(C1051-Personal!$G$28,5)=0,L1050&gt;0)),K1050+1,K1050)</f>
        <v>10</v>
      </c>
      <c r="L1051">
        <f>IF(AND(C1051&gt;=Personal!$G$28,MAX(L$5:L1050)&lt;$AO$8,OR(S1050&gt;0,S1051&gt;0)),L1050+1,0)</f>
        <v>0</v>
      </c>
      <c r="M1051" t="str">
        <f>IF(AND(C1051&gt;=Personal!$G$28,MAX(L$5:L1050)&lt;$AO$8,OR(S1050&gt;0,S1051&gt;0)),L1050+1,"")</f>
        <v/>
      </c>
      <c r="N1051">
        <f t="shared" si="1332"/>
        <v>2110</v>
      </c>
      <c r="O1051">
        <f t="shared" si="1333"/>
        <v>127</v>
      </c>
      <c r="P1051" s="11">
        <f t="shared" si="1334"/>
        <v>66687.717092122592</v>
      </c>
      <c r="Q1051" s="11">
        <f>$AD1051*I1051/(Calculations!$C$18^(A1051-1+Calculations!$B$1/30))</f>
        <v>0</v>
      </c>
      <c r="R1051" s="11">
        <f>IF(Q1051=0,0,SUM(Q1051:Q$1071)*I1051/Q1051)</f>
        <v>0</v>
      </c>
      <c r="S1051" s="11">
        <f>IF(S1050&gt;0,MAX((S1050+I1051/2)*(Calculations!$C$18-1)+S1050-I1051,0),IF(AND(Personal!$G$28=Valuation!C1051,Personal!$G$28&gt;Valuation!C1050),Personal!$G$26,0))</f>
        <v>0</v>
      </c>
      <c r="T1051">
        <f t="shared" si="1335"/>
        <v>2</v>
      </c>
      <c r="U1051" s="11"/>
      <c r="V1051" s="121">
        <f>VLOOKUP(E1051,Rates2,5)*VLOOKUP(E1051,Mort_Imp_Retirees,C1051-'Mort Imp Cume'!$C$4+2)</f>
        <v>1</v>
      </c>
      <c r="W1051" s="15">
        <f t="shared" si="1336"/>
        <v>0</v>
      </c>
      <c r="X1051" s="121">
        <f>VLOOKUP(F1051,Rates2,6)*VLOOKUP(F1051,Mort_Imp_Survivors,C1051-'Mort Imp Cume'!$C$4+2)</f>
        <v>1</v>
      </c>
      <c r="Y1051" s="15">
        <f t="shared" si="1337"/>
        <v>0</v>
      </c>
      <c r="Z1051" s="121">
        <f>VLOOKUP(F1051,Rates2,7)*VLOOKUP(F1051,Mort_Imp_Survivors,C1051-'Mort Imp Cume'!$C$4+2)</f>
        <v>1</v>
      </c>
      <c r="AA1051" s="15">
        <f t="shared" si="1338"/>
        <v>0</v>
      </c>
      <c r="AB1051" s="68">
        <f>PRODUCT(W$4:W1050)</f>
        <v>0</v>
      </c>
      <c r="AC1051" s="15">
        <f>PRODUCT(Y$4:Y1050)</f>
        <v>0</v>
      </c>
      <c r="AD1051" s="15">
        <f>PRODUCT(AA$4:AA1050)</f>
        <v>0</v>
      </c>
      <c r="AE1051" s="15">
        <f t="shared" si="1339"/>
        <v>0</v>
      </c>
      <c r="AF1051" s="15">
        <f t="shared" si="1340"/>
        <v>0</v>
      </c>
      <c r="AG1051" s="15">
        <f t="shared" si="1341"/>
        <v>0</v>
      </c>
      <c r="AH1051" s="15">
        <f t="shared" si="1342"/>
        <v>0</v>
      </c>
      <c r="AI1051" s="15">
        <f t="shared" si="1343"/>
        <v>1</v>
      </c>
      <c r="AJ1051" s="15">
        <f t="shared" si="1344"/>
        <v>0</v>
      </c>
      <c r="AK1051" s="15">
        <f t="shared" si="1345"/>
        <v>0</v>
      </c>
      <c r="AL1051">
        <f>IF(AL1050&gt;0,AL1050+1,IF(AND(B1051="January",C1051&gt;=Personal!$G$28,F1051&lt;=100,AL1050=0),1,0))</f>
        <v>724</v>
      </c>
      <c r="AM1051">
        <f t="shared" si="1346"/>
        <v>1</v>
      </c>
    </row>
    <row r="1052" spans="1:39" x14ac:dyDescent="0.2">
      <c r="A1052">
        <f t="shared" si="1347"/>
        <v>1048</v>
      </c>
      <c r="B1052" t="str">
        <f t="shared" si="1358"/>
        <v>May</v>
      </c>
      <c r="C1052">
        <f t="shared" si="1330"/>
        <v>2110</v>
      </c>
      <c r="D1052">
        <f t="shared" si="1360"/>
        <v>211005</v>
      </c>
      <c r="E1052">
        <f t="shared" ref="E1052:F1052" si="1372">E1040+1</f>
        <v>129</v>
      </c>
      <c r="F1052">
        <f t="shared" si="1372"/>
        <v>127</v>
      </c>
      <c r="G1052" s="11">
        <f>G1051*IF($B1052="January",(1+IF(C1052&gt;Personal!$L$18+1,Calculations!$B$14,Calculations!$B$13)),1)</f>
        <v>12180.246651576976</v>
      </c>
      <c r="H1052" s="11">
        <f>IF(AND(Career!$F$15="Yes",$E1052=62,$E1051=61),G1052,H1051*IF($B1052="January",(1+IF(C1052&gt;Personal!$L$18+1,Calculations!$C$14,Calculations!$C$13)),1))</f>
        <v>6315.1247246328221</v>
      </c>
      <c r="I1052" s="11">
        <f>H1052*(1-'Retiree Assumptions'!$F$8)</f>
        <v>5557.3097576768832</v>
      </c>
      <c r="J1052" s="11"/>
      <c r="K1052">
        <f>IF(OR(AND(L1053=0,L1052&gt;0,S1052=0,S1051&gt;0),AND(L1052=0,L1051&gt;0,S1052&gt;0,S1051&gt;0),AND(L1041=0,L1040&gt;0,S1040=0),AND(B1052="February",C1052&gt;=Personal!$G$28,C1052&lt;=Personal!$G$28+5,L1051&gt;0),AND(B1052="February",MOD(C1052-Personal!$G$28,5)=0,L1051&gt;0)),K1051+1,K1051)</f>
        <v>10</v>
      </c>
      <c r="L1052">
        <f>IF(AND(C1052&gt;=Personal!$G$28,MAX(L$5:L1051)&lt;$AO$8,OR(S1051&gt;0,S1052&gt;0)),L1051+1,0)</f>
        <v>0</v>
      </c>
      <c r="M1052" t="str">
        <f>IF(AND(C1052&gt;=Personal!$G$28,MAX(L$5:L1051)&lt;$AO$8,OR(S1051&gt;0,S1052&gt;0)),L1051+1,"")</f>
        <v/>
      </c>
      <c r="N1052">
        <f t="shared" si="1332"/>
        <v>2110</v>
      </c>
      <c r="O1052">
        <f t="shared" si="1333"/>
        <v>127</v>
      </c>
      <c r="P1052" s="11">
        <f t="shared" si="1334"/>
        <v>66687.717092122592</v>
      </c>
      <c r="Q1052" s="11">
        <f>$AD1052*I1052/(Calculations!$C$18^(A1052-1+Calculations!$B$1/30))</f>
        <v>0</v>
      </c>
      <c r="R1052" s="11">
        <f>IF(Q1052=0,0,SUM(Q1052:Q$1071)*I1052/Q1052)</f>
        <v>0</v>
      </c>
      <c r="S1052" s="11">
        <f>IF(S1051&gt;0,MAX((S1051+I1052/2)*(Calculations!$C$18-1)+S1051-I1052,0),IF(AND(Personal!$G$28=Valuation!C1052,Personal!$G$28&gt;Valuation!C1051),Personal!$G$26,0))</f>
        <v>0</v>
      </c>
      <c r="T1052">
        <f t="shared" si="1335"/>
        <v>2</v>
      </c>
      <c r="U1052" s="11"/>
      <c r="V1052" s="121">
        <f>VLOOKUP(E1052,Rates2,5)*VLOOKUP(E1052,Mort_Imp_Retirees,C1052-'Mort Imp Cume'!$C$4+2)</f>
        <v>1</v>
      </c>
      <c r="W1052" s="15">
        <f t="shared" si="1336"/>
        <v>0</v>
      </c>
      <c r="X1052" s="121">
        <f>VLOOKUP(F1052,Rates2,6)*VLOOKUP(F1052,Mort_Imp_Survivors,C1052-'Mort Imp Cume'!$C$4+2)</f>
        <v>1</v>
      </c>
      <c r="Y1052" s="15">
        <f t="shared" si="1337"/>
        <v>0</v>
      </c>
      <c r="Z1052" s="121">
        <f>VLOOKUP(F1052,Rates2,7)*VLOOKUP(F1052,Mort_Imp_Survivors,C1052-'Mort Imp Cume'!$C$4+2)</f>
        <v>1</v>
      </c>
      <c r="AA1052" s="15">
        <f t="shared" si="1338"/>
        <v>0</v>
      </c>
      <c r="AB1052" s="68">
        <f>PRODUCT(W$4:W1051)</f>
        <v>0</v>
      </c>
      <c r="AC1052" s="15">
        <f>PRODUCT(Y$4:Y1051)</f>
        <v>0</v>
      </c>
      <c r="AD1052" s="15">
        <f>PRODUCT(AA$4:AA1051)</f>
        <v>0</v>
      </c>
      <c r="AE1052" s="15">
        <f t="shared" si="1339"/>
        <v>0</v>
      </c>
      <c r="AF1052" s="15">
        <f t="shared" si="1340"/>
        <v>0</v>
      </c>
      <c r="AG1052" s="15">
        <f t="shared" si="1341"/>
        <v>0</v>
      </c>
      <c r="AH1052" s="15">
        <f t="shared" si="1342"/>
        <v>0</v>
      </c>
      <c r="AI1052" s="15">
        <f t="shared" si="1343"/>
        <v>1</v>
      </c>
      <c r="AJ1052" s="15">
        <f t="shared" si="1344"/>
        <v>0</v>
      </c>
      <c r="AK1052" s="15">
        <f t="shared" si="1345"/>
        <v>0</v>
      </c>
      <c r="AL1052">
        <f>IF(AL1051&gt;0,AL1051+1,IF(AND(B1052="January",C1052&gt;=Personal!$G$28,F1052&lt;=100,AL1051=0),1,0))</f>
        <v>725</v>
      </c>
      <c r="AM1052">
        <f t="shared" si="1346"/>
        <v>1</v>
      </c>
    </row>
    <row r="1053" spans="1:39" x14ac:dyDescent="0.2">
      <c r="A1053">
        <f t="shared" si="1347"/>
        <v>1049</v>
      </c>
      <c r="B1053" t="str">
        <f t="shared" si="1358"/>
        <v>June</v>
      </c>
      <c r="C1053">
        <f t="shared" si="1330"/>
        <v>2110</v>
      </c>
      <c r="D1053">
        <f t="shared" si="1360"/>
        <v>211006</v>
      </c>
      <c r="E1053">
        <f t="shared" ref="E1053:F1053" si="1373">E1041+1</f>
        <v>129</v>
      </c>
      <c r="F1053">
        <f t="shared" si="1373"/>
        <v>127</v>
      </c>
      <c r="G1053" s="11">
        <f>G1052*IF($B1053="January",(1+IF(C1053&gt;Personal!$L$18+1,Calculations!$B$14,Calculations!$B$13)),1)</f>
        <v>12180.246651576976</v>
      </c>
      <c r="H1053" s="11">
        <f>IF(AND(Career!$F$15="Yes",$E1053=62,$E1052=61),G1053,H1052*IF($B1053="January",(1+IF(C1053&gt;Personal!$L$18+1,Calculations!$C$14,Calculations!$C$13)),1))</f>
        <v>6315.1247246328221</v>
      </c>
      <c r="I1053" s="11">
        <f>H1053*(1-'Retiree Assumptions'!$F$8)</f>
        <v>5557.3097576768832</v>
      </c>
      <c r="J1053" s="11"/>
      <c r="K1053">
        <f>IF(OR(AND(L1054=0,L1053&gt;0,S1053=0,S1052&gt;0),AND(L1053=0,L1052&gt;0,S1053&gt;0,S1052&gt;0),AND(L1042=0,L1041&gt;0,S1041=0),AND(B1053="February",C1053&gt;=Personal!$G$28,C1053&lt;=Personal!$G$28+5,L1052&gt;0),AND(B1053="February",MOD(C1053-Personal!$G$28,5)=0,L1052&gt;0)),K1052+1,K1052)</f>
        <v>10</v>
      </c>
      <c r="L1053">
        <f>IF(AND(C1053&gt;=Personal!$G$28,MAX(L$5:L1052)&lt;$AO$8,OR(S1052&gt;0,S1053&gt;0)),L1052+1,0)</f>
        <v>0</v>
      </c>
      <c r="M1053" t="str">
        <f>IF(AND(C1053&gt;=Personal!$G$28,MAX(L$5:L1052)&lt;$AO$8,OR(S1052&gt;0,S1053&gt;0)),L1052+1,"")</f>
        <v/>
      </c>
      <c r="N1053">
        <f t="shared" si="1332"/>
        <v>2110</v>
      </c>
      <c r="O1053">
        <f t="shared" si="1333"/>
        <v>127</v>
      </c>
      <c r="P1053" s="11">
        <f t="shared" si="1334"/>
        <v>66687.717092122592</v>
      </c>
      <c r="Q1053" s="11">
        <f>$AD1053*I1053/(Calculations!$C$18^(A1053-1+Calculations!$B$1/30))</f>
        <v>0</v>
      </c>
      <c r="R1053" s="11">
        <f>IF(Q1053=0,0,SUM(Q1053:Q$1071)*I1053/Q1053)</f>
        <v>0</v>
      </c>
      <c r="S1053" s="11">
        <f>IF(S1052&gt;0,MAX((S1052+I1053/2)*(Calculations!$C$18-1)+S1052-I1053,0),IF(AND(Personal!$G$28=Valuation!C1053,Personal!$G$28&gt;Valuation!C1052),Personal!$G$26,0))</f>
        <v>0</v>
      </c>
      <c r="T1053">
        <f t="shared" si="1335"/>
        <v>2</v>
      </c>
      <c r="U1053" s="11"/>
      <c r="V1053" s="121">
        <f>VLOOKUP(E1053,Rates2,5)*VLOOKUP(E1053,Mort_Imp_Retirees,C1053-'Mort Imp Cume'!$C$4+2)</f>
        <v>1</v>
      </c>
      <c r="W1053" s="15">
        <f t="shared" si="1336"/>
        <v>0</v>
      </c>
      <c r="X1053" s="121">
        <f>VLOOKUP(F1053,Rates2,6)*VLOOKUP(F1053,Mort_Imp_Survivors,C1053-'Mort Imp Cume'!$C$4+2)</f>
        <v>1</v>
      </c>
      <c r="Y1053" s="15">
        <f t="shared" si="1337"/>
        <v>0</v>
      </c>
      <c r="Z1053" s="121">
        <f>VLOOKUP(F1053,Rates2,7)*VLOOKUP(F1053,Mort_Imp_Survivors,C1053-'Mort Imp Cume'!$C$4+2)</f>
        <v>1</v>
      </c>
      <c r="AA1053" s="15">
        <f t="shared" si="1338"/>
        <v>0</v>
      </c>
      <c r="AB1053" s="68">
        <f>PRODUCT(W$4:W1052)</f>
        <v>0</v>
      </c>
      <c r="AC1053" s="15">
        <f>PRODUCT(Y$4:Y1052)</f>
        <v>0</v>
      </c>
      <c r="AD1053" s="15">
        <f>PRODUCT(AA$4:AA1052)</f>
        <v>0</v>
      </c>
      <c r="AE1053" s="15">
        <f t="shared" si="1339"/>
        <v>0</v>
      </c>
      <c r="AF1053" s="15">
        <f t="shared" si="1340"/>
        <v>0</v>
      </c>
      <c r="AG1053" s="15">
        <f t="shared" si="1341"/>
        <v>0</v>
      </c>
      <c r="AH1053" s="15">
        <f t="shared" si="1342"/>
        <v>0</v>
      </c>
      <c r="AI1053" s="15">
        <f t="shared" si="1343"/>
        <v>1</v>
      </c>
      <c r="AJ1053" s="15">
        <f t="shared" si="1344"/>
        <v>0</v>
      </c>
      <c r="AK1053" s="15">
        <f t="shared" si="1345"/>
        <v>0</v>
      </c>
      <c r="AL1053">
        <f>IF(AL1052&gt;0,AL1052+1,IF(AND(B1053="January",C1053&gt;=Personal!$G$28,F1053&lt;=100,AL1052=0),1,0))</f>
        <v>726</v>
      </c>
      <c r="AM1053">
        <f t="shared" si="1346"/>
        <v>1</v>
      </c>
    </row>
    <row r="1054" spans="1:39" x14ac:dyDescent="0.2">
      <c r="A1054">
        <f t="shared" si="1347"/>
        <v>1050</v>
      </c>
      <c r="B1054" t="str">
        <f t="shared" si="1358"/>
        <v>July</v>
      </c>
      <c r="C1054">
        <f t="shared" si="1330"/>
        <v>2110</v>
      </c>
      <c r="D1054">
        <f t="shared" si="1360"/>
        <v>211007</v>
      </c>
      <c r="E1054">
        <f t="shared" ref="E1054:F1054" si="1374">E1042+1</f>
        <v>129</v>
      </c>
      <c r="F1054">
        <f t="shared" si="1374"/>
        <v>127</v>
      </c>
      <c r="G1054" s="11">
        <f>G1053*IF($B1054="January",(1+IF(C1054&gt;Personal!$L$18+1,Calculations!$B$14,Calculations!$B$13)),1)</f>
        <v>12180.246651576976</v>
      </c>
      <c r="H1054" s="11">
        <f>IF(AND(Career!$F$15="Yes",$E1054=62,$E1053=61),G1054,H1053*IF($B1054="January",(1+IF(C1054&gt;Personal!$L$18+1,Calculations!$C$14,Calculations!$C$13)),1))</f>
        <v>6315.1247246328221</v>
      </c>
      <c r="I1054" s="11">
        <f>H1054*(1-'Retiree Assumptions'!$F$8)</f>
        <v>5557.3097576768832</v>
      </c>
      <c r="J1054" s="11"/>
      <c r="K1054">
        <f>IF(OR(AND(L1055=0,L1054&gt;0,S1054=0,S1053&gt;0),AND(L1054=0,L1053&gt;0,S1054&gt;0,S1053&gt;0),AND(L1043=0,L1042&gt;0,S1042=0),AND(B1054="February",C1054&gt;=Personal!$G$28,C1054&lt;=Personal!$G$28+5,L1053&gt;0),AND(B1054="February",MOD(C1054-Personal!$G$28,5)=0,L1053&gt;0)),K1053+1,K1053)</f>
        <v>10</v>
      </c>
      <c r="L1054">
        <f>IF(AND(C1054&gt;=Personal!$G$28,MAX(L$5:L1053)&lt;$AO$8,OR(S1053&gt;0,S1054&gt;0)),L1053+1,0)</f>
        <v>0</v>
      </c>
      <c r="M1054" t="str">
        <f>IF(AND(C1054&gt;=Personal!$G$28,MAX(L$5:L1053)&lt;$AO$8,OR(S1053&gt;0,S1054&gt;0)),L1053+1,"")</f>
        <v/>
      </c>
      <c r="N1054">
        <f t="shared" si="1332"/>
        <v>2110</v>
      </c>
      <c r="O1054">
        <f t="shared" si="1333"/>
        <v>127</v>
      </c>
      <c r="P1054" s="11">
        <f t="shared" si="1334"/>
        <v>66687.717092122592</v>
      </c>
      <c r="Q1054" s="11">
        <f>$AD1054*I1054/(Calculations!$C$18^(A1054-1+Calculations!$B$1/30))</f>
        <v>0</v>
      </c>
      <c r="R1054" s="11">
        <f>IF(Q1054=0,0,SUM(Q1054:Q$1071)*I1054/Q1054)</f>
        <v>0</v>
      </c>
      <c r="S1054" s="11">
        <f>IF(S1053&gt;0,MAX((S1053+I1054/2)*(Calculations!$C$18-1)+S1053-I1054,0),IF(AND(Personal!$G$28=Valuation!C1054,Personal!$G$28&gt;Valuation!C1053),Personal!$G$26,0))</f>
        <v>0</v>
      </c>
      <c r="T1054">
        <f t="shared" si="1335"/>
        <v>2</v>
      </c>
      <c r="U1054" s="11"/>
      <c r="V1054" s="121">
        <f>VLOOKUP(E1054,Rates2,5)*VLOOKUP(E1054,Mort_Imp_Retirees,C1054-'Mort Imp Cume'!$C$4+2)</f>
        <v>1</v>
      </c>
      <c r="W1054" s="15">
        <f t="shared" si="1336"/>
        <v>0</v>
      </c>
      <c r="X1054" s="121">
        <f>VLOOKUP(F1054,Rates2,6)*VLOOKUP(F1054,Mort_Imp_Survivors,C1054-'Mort Imp Cume'!$C$4+2)</f>
        <v>1</v>
      </c>
      <c r="Y1054" s="15">
        <f t="shared" si="1337"/>
        <v>0</v>
      </c>
      <c r="Z1054" s="121">
        <f>VLOOKUP(F1054,Rates2,7)*VLOOKUP(F1054,Mort_Imp_Survivors,C1054-'Mort Imp Cume'!$C$4+2)</f>
        <v>1</v>
      </c>
      <c r="AA1054" s="15">
        <f t="shared" si="1338"/>
        <v>0</v>
      </c>
      <c r="AB1054" s="68">
        <f>PRODUCT(W$4:W1053)</f>
        <v>0</v>
      </c>
      <c r="AC1054" s="15">
        <f>PRODUCT(Y$4:Y1053)</f>
        <v>0</v>
      </c>
      <c r="AD1054" s="15">
        <f>PRODUCT(AA$4:AA1053)</f>
        <v>0</v>
      </c>
      <c r="AE1054" s="15">
        <f t="shared" si="1339"/>
        <v>0</v>
      </c>
      <c r="AF1054" s="15">
        <f t="shared" si="1340"/>
        <v>0</v>
      </c>
      <c r="AG1054" s="15">
        <f t="shared" si="1341"/>
        <v>0</v>
      </c>
      <c r="AH1054" s="15">
        <f t="shared" si="1342"/>
        <v>0</v>
      </c>
      <c r="AI1054" s="15">
        <f t="shared" si="1343"/>
        <v>1</v>
      </c>
      <c r="AJ1054" s="15">
        <f t="shared" si="1344"/>
        <v>0</v>
      </c>
      <c r="AK1054" s="15">
        <f t="shared" si="1345"/>
        <v>0</v>
      </c>
      <c r="AL1054">
        <f>IF(AL1053&gt;0,AL1053+1,IF(AND(B1054="January",C1054&gt;=Personal!$G$28,F1054&lt;=100,AL1053=0),1,0))</f>
        <v>727</v>
      </c>
      <c r="AM1054">
        <f t="shared" si="1346"/>
        <v>1</v>
      </c>
    </row>
    <row r="1055" spans="1:39" x14ac:dyDescent="0.2">
      <c r="A1055">
        <f t="shared" si="1347"/>
        <v>1051</v>
      </c>
      <c r="B1055" t="str">
        <f t="shared" si="1358"/>
        <v>August</v>
      </c>
      <c r="C1055">
        <f t="shared" si="1330"/>
        <v>2110</v>
      </c>
      <c r="D1055">
        <f t="shared" si="1360"/>
        <v>211008</v>
      </c>
      <c r="E1055">
        <f t="shared" ref="E1055:F1055" si="1375">E1043+1</f>
        <v>129</v>
      </c>
      <c r="F1055">
        <f t="shared" si="1375"/>
        <v>127</v>
      </c>
      <c r="G1055" s="11">
        <f>G1054*IF($B1055="January",(1+IF(C1055&gt;Personal!$L$18+1,Calculations!$B$14,Calculations!$B$13)),1)</f>
        <v>12180.246651576976</v>
      </c>
      <c r="H1055" s="11">
        <f>IF(AND(Career!$F$15="Yes",$E1055=62,$E1054=61),G1055,H1054*IF($B1055="January",(1+IF(C1055&gt;Personal!$L$18+1,Calculations!$C$14,Calculations!$C$13)),1))</f>
        <v>6315.1247246328221</v>
      </c>
      <c r="I1055" s="11">
        <f>H1055*(1-'Retiree Assumptions'!$F$8)</f>
        <v>5557.3097576768832</v>
      </c>
      <c r="J1055" s="11"/>
      <c r="K1055">
        <f>IF(OR(AND(L1056=0,L1055&gt;0,S1055=0,S1054&gt;0),AND(L1055=0,L1054&gt;0,S1055&gt;0,S1054&gt;0),AND(L1044=0,L1043&gt;0,S1043=0),AND(B1055="February",C1055&gt;=Personal!$G$28,C1055&lt;=Personal!$G$28+5,L1054&gt;0),AND(B1055="February",MOD(C1055-Personal!$G$28,5)=0,L1054&gt;0)),K1054+1,K1054)</f>
        <v>10</v>
      </c>
      <c r="L1055">
        <f>IF(AND(C1055&gt;=Personal!$G$28,MAX(L$5:L1054)&lt;$AO$8,OR(S1054&gt;0,S1055&gt;0)),L1054+1,0)</f>
        <v>0</v>
      </c>
      <c r="M1055" t="str">
        <f>IF(AND(C1055&gt;=Personal!$G$28,MAX(L$5:L1054)&lt;$AO$8,OR(S1054&gt;0,S1055&gt;0)),L1054+1,"")</f>
        <v/>
      </c>
      <c r="N1055">
        <f t="shared" si="1332"/>
        <v>2110</v>
      </c>
      <c r="O1055">
        <f t="shared" si="1333"/>
        <v>127</v>
      </c>
      <c r="P1055" s="11">
        <f t="shared" si="1334"/>
        <v>66687.717092122592</v>
      </c>
      <c r="Q1055" s="11">
        <f>$AD1055*I1055/(Calculations!$C$18^(A1055-1+Calculations!$B$1/30))</f>
        <v>0</v>
      </c>
      <c r="R1055" s="11">
        <f>IF(Q1055=0,0,SUM(Q1055:Q$1071)*I1055/Q1055)</f>
        <v>0</v>
      </c>
      <c r="S1055" s="11">
        <f>IF(S1054&gt;0,MAX((S1054+I1055/2)*(Calculations!$C$18-1)+S1054-I1055,0),IF(AND(Personal!$G$28=Valuation!C1055,Personal!$G$28&gt;Valuation!C1054),Personal!$G$26,0))</f>
        <v>0</v>
      </c>
      <c r="T1055">
        <f t="shared" si="1335"/>
        <v>2</v>
      </c>
      <c r="U1055" s="11"/>
      <c r="V1055" s="121">
        <f>VLOOKUP(E1055,Rates2,5)*VLOOKUP(E1055,Mort_Imp_Retirees,C1055-'Mort Imp Cume'!$C$4+2)</f>
        <v>1</v>
      </c>
      <c r="W1055" s="15">
        <f t="shared" si="1336"/>
        <v>0</v>
      </c>
      <c r="X1055" s="121">
        <f>VLOOKUP(F1055,Rates2,6)*VLOOKUP(F1055,Mort_Imp_Survivors,C1055-'Mort Imp Cume'!$C$4+2)</f>
        <v>1</v>
      </c>
      <c r="Y1055" s="15">
        <f t="shared" si="1337"/>
        <v>0</v>
      </c>
      <c r="Z1055" s="121">
        <f>VLOOKUP(F1055,Rates2,7)*VLOOKUP(F1055,Mort_Imp_Survivors,C1055-'Mort Imp Cume'!$C$4+2)</f>
        <v>1</v>
      </c>
      <c r="AA1055" s="15">
        <f t="shared" si="1338"/>
        <v>0</v>
      </c>
      <c r="AB1055" s="68">
        <f>PRODUCT(W$4:W1054)</f>
        <v>0</v>
      </c>
      <c r="AC1055" s="15">
        <f>PRODUCT(Y$4:Y1054)</f>
        <v>0</v>
      </c>
      <c r="AD1055" s="15">
        <f>PRODUCT(AA$4:AA1054)</f>
        <v>0</v>
      </c>
      <c r="AE1055" s="15">
        <f t="shared" si="1339"/>
        <v>0</v>
      </c>
      <c r="AF1055" s="15">
        <f t="shared" si="1340"/>
        <v>0</v>
      </c>
      <c r="AG1055" s="15">
        <f t="shared" si="1341"/>
        <v>0</v>
      </c>
      <c r="AH1055" s="15">
        <f t="shared" si="1342"/>
        <v>0</v>
      </c>
      <c r="AI1055" s="15">
        <f t="shared" si="1343"/>
        <v>1</v>
      </c>
      <c r="AJ1055" s="15">
        <f t="shared" si="1344"/>
        <v>0</v>
      </c>
      <c r="AK1055" s="15">
        <f t="shared" si="1345"/>
        <v>0</v>
      </c>
      <c r="AL1055">
        <f>IF(AL1054&gt;0,AL1054+1,IF(AND(B1055="January",C1055&gt;=Personal!$G$28,F1055&lt;=100,AL1054=0),1,0))</f>
        <v>728</v>
      </c>
      <c r="AM1055">
        <f t="shared" si="1346"/>
        <v>1</v>
      </c>
    </row>
    <row r="1056" spans="1:39" x14ac:dyDescent="0.2">
      <c r="A1056">
        <f t="shared" si="1347"/>
        <v>1052</v>
      </c>
      <c r="B1056" t="str">
        <f t="shared" si="1358"/>
        <v>September</v>
      </c>
      <c r="C1056">
        <f t="shared" si="1330"/>
        <v>2110</v>
      </c>
      <c r="D1056">
        <f t="shared" si="1360"/>
        <v>211009</v>
      </c>
      <c r="E1056">
        <f t="shared" ref="E1056:F1056" si="1376">E1044+1</f>
        <v>129</v>
      </c>
      <c r="F1056">
        <f t="shared" si="1376"/>
        <v>127</v>
      </c>
      <c r="G1056" s="11">
        <f>G1055*IF($B1056="January",(1+IF(C1056&gt;Personal!$L$18+1,Calculations!$B$14,Calculations!$B$13)),1)</f>
        <v>12180.246651576976</v>
      </c>
      <c r="H1056" s="11">
        <f>IF(AND(Career!$F$15="Yes",$E1056=62,$E1055=61),G1056,H1055*IF($B1056="January",(1+IF(C1056&gt;Personal!$L$18+1,Calculations!$C$14,Calculations!$C$13)),1))</f>
        <v>6315.1247246328221</v>
      </c>
      <c r="I1056" s="11">
        <f>H1056*(1-'Retiree Assumptions'!$F$8)</f>
        <v>5557.3097576768832</v>
      </c>
      <c r="J1056" s="11"/>
      <c r="K1056">
        <f>IF(OR(AND(L1057=0,L1056&gt;0,S1056=0,S1055&gt;0),AND(L1056=0,L1055&gt;0,S1056&gt;0,S1055&gt;0),AND(L1045=0,L1044&gt;0,S1044=0),AND(B1056="February",C1056&gt;=Personal!$G$28,C1056&lt;=Personal!$G$28+5,L1055&gt;0),AND(B1056="February",MOD(C1056-Personal!$G$28,5)=0,L1055&gt;0)),K1055+1,K1055)</f>
        <v>10</v>
      </c>
      <c r="L1056">
        <f>IF(AND(C1056&gt;=Personal!$G$28,MAX(L$5:L1055)&lt;$AO$8,OR(S1055&gt;0,S1056&gt;0)),L1055+1,0)</f>
        <v>0</v>
      </c>
      <c r="M1056" t="str">
        <f>IF(AND(C1056&gt;=Personal!$G$28,MAX(L$5:L1055)&lt;$AO$8,OR(S1055&gt;0,S1056&gt;0)),L1055+1,"")</f>
        <v/>
      </c>
      <c r="N1056">
        <f t="shared" si="1332"/>
        <v>2110</v>
      </c>
      <c r="O1056">
        <f t="shared" si="1333"/>
        <v>127</v>
      </c>
      <c r="P1056" s="11">
        <f t="shared" si="1334"/>
        <v>66687.717092122592</v>
      </c>
      <c r="Q1056" s="11">
        <f>$AD1056*I1056/(Calculations!$C$18^(A1056-1+Calculations!$B$1/30))</f>
        <v>0</v>
      </c>
      <c r="R1056" s="11">
        <f>IF(Q1056=0,0,SUM(Q1056:Q$1071)*I1056/Q1056)</f>
        <v>0</v>
      </c>
      <c r="S1056" s="11">
        <f>IF(S1055&gt;0,MAX((S1055+I1056/2)*(Calculations!$C$18-1)+S1055-I1056,0),IF(AND(Personal!$G$28=Valuation!C1056,Personal!$G$28&gt;Valuation!C1055),Personal!$G$26,0))</f>
        <v>0</v>
      </c>
      <c r="T1056">
        <f t="shared" si="1335"/>
        <v>2</v>
      </c>
      <c r="U1056" s="11"/>
      <c r="V1056" s="121">
        <f>VLOOKUP(E1056,Rates2,5)*VLOOKUP(E1056,Mort_Imp_Retirees,C1056-'Mort Imp Cume'!$C$4+2)</f>
        <v>1</v>
      </c>
      <c r="W1056" s="15">
        <f t="shared" si="1336"/>
        <v>0</v>
      </c>
      <c r="X1056" s="121">
        <f>VLOOKUP(F1056,Rates2,6)*VLOOKUP(F1056,Mort_Imp_Survivors,C1056-'Mort Imp Cume'!$C$4+2)</f>
        <v>1</v>
      </c>
      <c r="Y1056" s="15">
        <f t="shared" si="1337"/>
        <v>0</v>
      </c>
      <c r="Z1056" s="121">
        <f>VLOOKUP(F1056,Rates2,7)*VLOOKUP(F1056,Mort_Imp_Survivors,C1056-'Mort Imp Cume'!$C$4+2)</f>
        <v>1</v>
      </c>
      <c r="AA1056" s="15">
        <f t="shared" si="1338"/>
        <v>0</v>
      </c>
      <c r="AB1056" s="68">
        <f>PRODUCT(W$4:W1055)</f>
        <v>0</v>
      </c>
      <c r="AC1056" s="15">
        <f>PRODUCT(Y$4:Y1055)</f>
        <v>0</v>
      </c>
      <c r="AD1056" s="15">
        <f>PRODUCT(AA$4:AA1055)</f>
        <v>0</v>
      </c>
      <c r="AE1056" s="15">
        <f t="shared" si="1339"/>
        <v>0</v>
      </c>
      <c r="AF1056" s="15">
        <f t="shared" si="1340"/>
        <v>0</v>
      </c>
      <c r="AG1056" s="15">
        <f t="shared" si="1341"/>
        <v>0</v>
      </c>
      <c r="AH1056" s="15">
        <f t="shared" si="1342"/>
        <v>0</v>
      </c>
      <c r="AI1056" s="15">
        <f t="shared" si="1343"/>
        <v>1</v>
      </c>
      <c r="AJ1056" s="15">
        <f t="shared" si="1344"/>
        <v>0</v>
      </c>
      <c r="AK1056" s="15">
        <f t="shared" si="1345"/>
        <v>0</v>
      </c>
      <c r="AL1056">
        <f>IF(AL1055&gt;0,AL1055+1,IF(AND(B1056="January",C1056&gt;=Personal!$G$28,F1056&lt;=100,AL1055=0),1,0))</f>
        <v>729</v>
      </c>
      <c r="AM1056">
        <f t="shared" si="1346"/>
        <v>1</v>
      </c>
    </row>
    <row r="1057" spans="1:39" x14ac:dyDescent="0.2">
      <c r="A1057">
        <f t="shared" si="1347"/>
        <v>1053</v>
      </c>
      <c r="B1057" t="str">
        <f t="shared" si="1358"/>
        <v>October</v>
      </c>
      <c r="C1057">
        <f t="shared" si="1330"/>
        <v>2110</v>
      </c>
      <c r="D1057">
        <f t="shared" si="1360"/>
        <v>211010</v>
      </c>
      <c r="E1057">
        <f t="shared" ref="E1057:F1057" si="1377">E1045+1</f>
        <v>129</v>
      </c>
      <c r="F1057">
        <f t="shared" si="1377"/>
        <v>127</v>
      </c>
      <c r="G1057" s="11">
        <f>G1056*IF($B1057="January",(1+IF(C1057&gt;Personal!$L$18+1,Calculations!$B$14,Calculations!$B$13)),1)</f>
        <v>12180.246651576976</v>
      </c>
      <c r="H1057" s="11">
        <f>IF(AND(Career!$F$15="Yes",$E1057=62,$E1056=61),G1057,H1056*IF($B1057="January",(1+IF(C1057&gt;Personal!$L$18+1,Calculations!$C$14,Calculations!$C$13)),1))</f>
        <v>6315.1247246328221</v>
      </c>
      <c r="I1057" s="11">
        <f>H1057*(1-'Retiree Assumptions'!$F$8)</f>
        <v>5557.3097576768832</v>
      </c>
      <c r="J1057" s="11"/>
      <c r="K1057">
        <f>IF(OR(AND(L1058=0,L1057&gt;0,S1057=0,S1056&gt;0),AND(L1057=0,L1056&gt;0,S1057&gt;0,S1056&gt;0),AND(L1046=0,L1045&gt;0,S1045=0),AND(B1057="February",C1057&gt;=Personal!$G$28,C1057&lt;=Personal!$G$28+5,L1056&gt;0),AND(B1057="February",MOD(C1057-Personal!$G$28,5)=0,L1056&gt;0)),K1056+1,K1056)</f>
        <v>10</v>
      </c>
      <c r="L1057">
        <f>IF(AND(C1057&gt;=Personal!$G$28,MAX(L$5:L1056)&lt;$AO$8,OR(S1056&gt;0,S1057&gt;0)),L1056+1,0)</f>
        <v>0</v>
      </c>
      <c r="M1057" t="str">
        <f>IF(AND(C1057&gt;=Personal!$G$28,MAX(L$5:L1056)&lt;$AO$8,OR(S1056&gt;0,S1057&gt;0)),L1056+1,"")</f>
        <v/>
      </c>
      <c r="N1057">
        <f t="shared" si="1332"/>
        <v>2110</v>
      </c>
      <c r="O1057">
        <f t="shared" si="1333"/>
        <v>127</v>
      </c>
      <c r="P1057" s="11">
        <f t="shared" si="1334"/>
        <v>66687.717092122592</v>
      </c>
      <c r="Q1057" s="11">
        <f>$AD1057*I1057/(Calculations!$C$18^(A1057-1+Calculations!$B$1/30))</f>
        <v>0</v>
      </c>
      <c r="R1057" s="11">
        <f>IF(Q1057=0,0,SUM(Q1057:Q$1071)*I1057/Q1057)</f>
        <v>0</v>
      </c>
      <c r="S1057" s="11">
        <f>IF(S1056&gt;0,MAX((S1056+I1057/2)*(Calculations!$C$18-1)+S1056-I1057,0),IF(AND(Personal!$G$28=Valuation!C1057,Personal!$G$28&gt;Valuation!C1056),Personal!$G$26,0))</f>
        <v>0</v>
      </c>
      <c r="T1057">
        <f t="shared" si="1335"/>
        <v>2</v>
      </c>
      <c r="U1057" s="11"/>
      <c r="V1057" s="121">
        <f>VLOOKUP(E1057,Rates2,5)*VLOOKUP(E1057,Mort_Imp_Retirees,C1057-'Mort Imp Cume'!$C$4+2)</f>
        <v>1</v>
      </c>
      <c r="W1057" s="15">
        <f t="shared" si="1336"/>
        <v>0</v>
      </c>
      <c r="X1057" s="121">
        <f>VLOOKUP(F1057,Rates2,6)*VLOOKUP(F1057,Mort_Imp_Survivors,C1057-'Mort Imp Cume'!$C$4+2)</f>
        <v>1</v>
      </c>
      <c r="Y1057" s="15">
        <f t="shared" si="1337"/>
        <v>0</v>
      </c>
      <c r="Z1057" s="121">
        <f>VLOOKUP(F1057,Rates2,7)*VLOOKUP(F1057,Mort_Imp_Survivors,C1057-'Mort Imp Cume'!$C$4+2)</f>
        <v>1</v>
      </c>
      <c r="AA1057" s="15">
        <f t="shared" si="1338"/>
        <v>0</v>
      </c>
      <c r="AB1057" s="68">
        <f>PRODUCT(W$4:W1056)</f>
        <v>0</v>
      </c>
      <c r="AC1057" s="15">
        <f>PRODUCT(Y$4:Y1056)</f>
        <v>0</v>
      </c>
      <c r="AD1057" s="15">
        <f>PRODUCT(AA$4:AA1056)</f>
        <v>0</v>
      </c>
      <c r="AE1057" s="15">
        <f t="shared" si="1339"/>
        <v>0</v>
      </c>
      <c r="AF1057" s="15">
        <f t="shared" si="1340"/>
        <v>0</v>
      </c>
      <c r="AG1057" s="15">
        <f t="shared" si="1341"/>
        <v>0</v>
      </c>
      <c r="AH1057" s="15">
        <f t="shared" si="1342"/>
        <v>0</v>
      </c>
      <c r="AI1057" s="15">
        <f t="shared" si="1343"/>
        <v>1</v>
      </c>
      <c r="AJ1057" s="15">
        <f t="shared" si="1344"/>
        <v>0</v>
      </c>
      <c r="AK1057" s="15">
        <f t="shared" si="1345"/>
        <v>0</v>
      </c>
      <c r="AL1057">
        <f>IF(AL1056&gt;0,AL1056+1,IF(AND(B1057="January",C1057&gt;=Personal!$G$28,F1057&lt;=100,AL1056=0),1,0))</f>
        <v>730</v>
      </c>
      <c r="AM1057">
        <f t="shared" si="1346"/>
        <v>1</v>
      </c>
    </row>
    <row r="1058" spans="1:39" x14ac:dyDescent="0.2">
      <c r="A1058">
        <f t="shared" si="1347"/>
        <v>1054</v>
      </c>
      <c r="B1058" t="str">
        <f t="shared" si="1358"/>
        <v>November</v>
      </c>
      <c r="C1058">
        <f t="shared" si="1330"/>
        <v>2110</v>
      </c>
      <c r="D1058">
        <f t="shared" si="1360"/>
        <v>211011</v>
      </c>
      <c r="E1058">
        <f t="shared" ref="E1058:F1058" si="1378">E1046+1</f>
        <v>129</v>
      </c>
      <c r="F1058">
        <f t="shared" si="1378"/>
        <v>127</v>
      </c>
      <c r="G1058" s="11">
        <f>G1057*IF($B1058="January",(1+IF(C1058&gt;Personal!$L$18+1,Calculations!$B$14,Calculations!$B$13)),1)</f>
        <v>12180.246651576976</v>
      </c>
      <c r="H1058" s="11">
        <f>IF(AND(Career!$F$15="Yes",$E1058=62,$E1057=61),G1058,H1057*IF($B1058="January",(1+IF(C1058&gt;Personal!$L$18+1,Calculations!$C$14,Calculations!$C$13)),1))</f>
        <v>6315.1247246328221</v>
      </c>
      <c r="I1058" s="11">
        <f>H1058*(1-'Retiree Assumptions'!$F$8)</f>
        <v>5557.3097576768832</v>
      </c>
      <c r="J1058" s="11"/>
      <c r="K1058">
        <f>IF(OR(AND(L1059=0,L1058&gt;0,S1058=0,S1057&gt;0),AND(L1058=0,L1057&gt;0,S1058&gt;0,S1057&gt;0),AND(L1047=0,L1046&gt;0,S1046=0),AND(B1058="February",C1058&gt;=Personal!$G$28,C1058&lt;=Personal!$G$28+5,L1057&gt;0),AND(B1058="February",MOD(C1058-Personal!$G$28,5)=0,L1057&gt;0)),K1057+1,K1057)</f>
        <v>10</v>
      </c>
      <c r="L1058">
        <f>IF(AND(C1058&gt;=Personal!$G$28,MAX(L$5:L1057)&lt;$AO$8,OR(S1057&gt;0,S1058&gt;0)),L1057+1,0)</f>
        <v>0</v>
      </c>
      <c r="M1058" t="str">
        <f>IF(AND(C1058&gt;=Personal!$G$28,MAX(L$5:L1057)&lt;$AO$8,OR(S1057&gt;0,S1058&gt;0)),L1057+1,"")</f>
        <v/>
      </c>
      <c r="N1058">
        <f t="shared" si="1332"/>
        <v>2110</v>
      </c>
      <c r="O1058">
        <f t="shared" si="1333"/>
        <v>127</v>
      </c>
      <c r="P1058" s="11">
        <f t="shared" si="1334"/>
        <v>66687.717092122592</v>
      </c>
      <c r="Q1058" s="11">
        <f>$AD1058*I1058/(Calculations!$C$18^(A1058-1+Calculations!$B$1/30))</f>
        <v>0</v>
      </c>
      <c r="R1058" s="11">
        <f>IF(Q1058=0,0,SUM(Q1058:Q$1071)*I1058/Q1058)</f>
        <v>0</v>
      </c>
      <c r="S1058" s="11">
        <f>IF(S1057&gt;0,MAX((S1057+I1058/2)*(Calculations!$C$18-1)+S1057-I1058,0),IF(AND(Personal!$G$28=Valuation!C1058,Personal!$G$28&gt;Valuation!C1057),Personal!$G$26,0))</f>
        <v>0</v>
      </c>
      <c r="T1058">
        <f t="shared" si="1335"/>
        <v>2</v>
      </c>
      <c r="U1058" s="11"/>
      <c r="V1058" s="121">
        <f>VLOOKUP(E1058,Rates2,5)*VLOOKUP(E1058,Mort_Imp_Retirees,C1058-'Mort Imp Cume'!$C$4+2)</f>
        <v>1</v>
      </c>
      <c r="W1058" s="15">
        <f t="shared" si="1336"/>
        <v>0</v>
      </c>
      <c r="X1058" s="121">
        <f>VLOOKUP(F1058,Rates2,6)*VLOOKUP(F1058,Mort_Imp_Survivors,C1058-'Mort Imp Cume'!$C$4+2)</f>
        <v>1</v>
      </c>
      <c r="Y1058" s="15">
        <f t="shared" si="1337"/>
        <v>0</v>
      </c>
      <c r="Z1058" s="121">
        <f>VLOOKUP(F1058,Rates2,7)*VLOOKUP(F1058,Mort_Imp_Survivors,C1058-'Mort Imp Cume'!$C$4+2)</f>
        <v>1</v>
      </c>
      <c r="AA1058" s="15">
        <f t="shared" si="1338"/>
        <v>0</v>
      </c>
      <c r="AB1058" s="68">
        <f>PRODUCT(W$4:W1057)</f>
        <v>0</v>
      </c>
      <c r="AC1058" s="15">
        <f>PRODUCT(Y$4:Y1057)</f>
        <v>0</v>
      </c>
      <c r="AD1058" s="15">
        <f>PRODUCT(AA$4:AA1057)</f>
        <v>0</v>
      </c>
      <c r="AE1058" s="15">
        <f t="shared" si="1339"/>
        <v>0</v>
      </c>
      <c r="AF1058" s="15">
        <f t="shared" si="1340"/>
        <v>0</v>
      </c>
      <c r="AG1058" s="15">
        <f t="shared" si="1341"/>
        <v>0</v>
      </c>
      <c r="AH1058" s="15">
        <f t="shared" si="1342"/>
        <v>0</v>
      </c>
      <c r="AI1058" s="15">
        <f t="shared" si="1343"/>
        <v>1</v>
      </c>
      <c r="AJ1058" s="15">
        <f t="shared" si="1344"/>
        <v>0</v>
      </c>
      <c r="AK1058" s="15">
        <f t="shared" si="1345"/>
        <v>0</v>
      </c>
      <c r="AL1058">
        <f>IF(AL1057&gt;0,AL1057+1,IF(AND(B1058="January",C1058&gt;=Personal!$G$28,F1058&lt;=100,AL1057=0),1,0))</f>
        <v>731</v>
      </c>
      <c r="AM1058">
        <f t="shared" si="1346"/>
        <v>1</v>
      </c>
    </row>
    <row r="1059" spans="1:39" x14ac:dyDescent="0.2">
      <c r="A1059">
        <f t="shared" si="1347"/>
        <v>1055</v>
      </c>
      <c r="B1059" t="str">
        <f t="shared" si="1358"/>
        <v>December</v>
      </c>
      <c r="C1059">
        <f t="shared" si="1330"/>
        <v>2110</v>
      </c>
      <c r="D1059">
        <f t="shared" si="1360"/>
        <v>211012</v>
      </c>
      <c r="E1059">
        <f t="shared" ref="E1059:F1059" si="1379">E1047+1</f>
        <v>129</v>
      </c>
      <c r="F1059">
        <f t="shared" si="1379"/>
        <v>127</v>
      </c>
      <c r="G1059" s="11">
        <f>G1058*IF($B1059="January",(1+IF(C1059&gt;Personal!$L$18+1,Calculations!$B$14,Calculations!$B$13)),1)</f>
        <v>12180.246651576976</v>
      </c>
      <c r="H1059" s="11">
        <f>IF(AND(Career!$F$15="Yes",$E1059=62,$E1058=61),G1059,H1058*IF($B1059="January",(1+IF(C1059&gt;Personal!$L$18+1,Calculations!$C$14,Calculations!$C$13)),1))</f>
        <v>6315.1247246328221</v>
      </c>
      <c r="I1059" s="11">
        <f>H1059*(1-'Retiree Assumptions'!$F$8)</f>
        <v>5557.3097576768832</v>
      </c>
      <c r="J1059" s="11"/>
      <c r="K1059">
        <f>IF(OR(AND(L1060=0,L1059&gt;0,S1059=0,S1058&gt;0),AND(L1059=0,L1058&gt;0,S1059&gt;0,S1058&gt;0),AND(L1048=0,L1047&gt;0,S1047=0),AND(B1059="February",C1059&gt;=Personal!$G$28,C1059&lt;=Personal!$G$28+5,L1058&gt;0),AND(B1059="February",MOD(C1059-Personal!$G$28,5)=0,L1058&gt;0)),K1058+1,K1058)</f>
        <v>10</v>
      </c>
      <c r="L1059">
        <f>IF(AND(C1059&gt;=Personal!$G$28,MAX(L$5:L1058)&lt;$AO$8,OR(S1058&gt;0,S1059&gt;0)),L1058+1,0)</f>
        <v>0</v>
      </c>
      <c r="M1059" t="str">
        <f>IF(AND(C1059&gt;=Personal!$G$28,MAX(L$5:L1058)&lt;$AO$8,OR(S1058&gt;0,S1059&gt;0)),L1058+1,"")</f>
        <v/>
      </c>
      <c r="N1059">
        <f t="shared" si="1332"/>
        <v>2110</v>
      </c>
      <c r="O1059">
        <f t="shared" si="1333"/>
        <v>127</v>
      </c>
      <c r="P1059" s="11">
        <f t="shared" si="1334"/>
        <v>66687.717092122592</v>
      </c>
      <c r="Q1059" s="11">
        <f>$AD1059*I1059/(Calculations!$C$18^(A1059-1+Calculations!$B$1/30))</f>
        <v>0</v>
      </c>
      <c r="R1059" s="11">
        <f>IF(Q1059=0,0,SUM(Q1059:Q$1071)*I1059/Q1059)</f>
        <v>0</v>
      </c>
      <c r="S1059" s="11">
        <f>IF(S1058&gt;0,MAX((S1058+I1059/2)*(Calculations!$C$18-1)+S1058-I1059,0),IF(AND(Personal!$G$28=Valuation!C1059,Personal!$G$28&gt;Valuation!C1058),Personal!$G$26,0))</f>
        <v>0</v>
      </c>
      <c r="T1059">
        <f t="shared" si="1335"/>
        <v>2</v>
      </c>
      <c r="U1059" s="11"/>
      <c r="V1059" s="121">
        <f>VLOOKUP(E1059,Rates2,5)*VLOOKUP(E1059,Mort_Imp_Retirees,C1059-'Mort Imp Cume'!$C$4+2)</f>
        <v>1</v>
      </c>
      <c r="W1059" s="15">
        <f t="shared" si="1336"/>
        <v>0</v>
      </c>
      <c r="X1059" s="121">
        <f>VLOOKUP(F1059,Rates2,6)*VLOOKUP(F1059,Mort_Imp_Survivors,C1059-'Mort Imp Cume'!$C$4+2)</f>
        <v>1</v>
      </c>
      <c r="Y1059" s="15">
        <f t="shared" si="1337"/>
        <v>0</v>
      </c>
      <c r="Z1059" s="121">
        <f>VLOOKUP(F1059,Rates2,7)*VLOOKUP(F1059,Mort_Imp_Survivors,C1059-'Mort Imp Cume'!$C$4+2)</f>
        <v>1</v>
      </c>
      <c r="AA1059" s="15">
        <f t="shared" si="1338"/>
        <v>0</v>
      </c>
      <c r="AB1059" s="68">
        <f>PRODUCT(W$4:W1058)</f>
        <v>0</v>
      </c>
      <c r="AC1059" s="15">
        <f>PRODUCT(Y$4:Y1058)</f>
        <v>0</v>
      </c>
      <c r="AD1059" s="15">
        <f>PRODUCT(AA$4:AA1058)</f>
        <v>0</v>
      </c>
      <c r="AE1059" s="15">
        <f t="shared" si="1339"/>
        <v>0</v>
      </c>
      <c r="AF1059" s="15">
        <f t="shared" si="1340"/>
        <v>0</v>
      </c>
      <c r="AG1059" s="15">
        <f t="shared" si="1341"/>
        <v>0</v>
      </c>
      <c r="AH1059" s="15">
        <f t="shared" si="1342"/>
        <v>0</v>
      </c>
      <c r="AI1059" s="15">
        <f t="shared" si="1343"/>
        <v>1</v>
      </c>
      <c r="AJ1059" s="15">
        <f t="shared" si="1344"/>
        <v>0</v>
      </c>
      <c r="AK1059" s="15">
        <f t="shared" si="1345"/>
        <v>0</v>
      </c>
      <c r="AL1059">
        <f>IF(AL1058&gt;0,AL1058+1,IF(AND(B1059="January",C1059&gt;=Personal!$G$28,F1059&lt;=100,AL1058=0),1,0))</f>
        <v>732</v>
      </c>
      <c r="AM1059">
        <f t="shared" si="1346"/>
        <v>1</v>
      </c>
    </row>
    <row r="1060" spans="1:39" x14ac:dyDescent="0.2">
      <c r="A1060">
        <f t="shared" si="1347"/>
        <v>1056</v>
      </c>
      <c r="B1060" t="str">
        <f t="shared" si="1358"/>
        <v>January</v>
      </c>
      <c r="C1060">
        <f t="shared" si="1330"/>
        <v>2111</v>
      </c>
      <c r="D1060">
        <f t="shared" si="1360"/>
        <v>211101</v>
      </c>
      <c r="E1060">
        <f t="shared" ref="E1060:F1060" si="1380">E1048+1</f>
        <v>130</v>
      </c>
      <c r="F1060">
        <f t="shared" si="1380"/>
        <v>128</v>
      </c>
      <c r="G1060" s="11">
        <f>G1059*IF($B1060="January",(1+IF(C1060&gt;Personal!$L$18+1,Calculations!$B$14,Calculations!$B$13)),1)</f>
        <v>12484.7528178664</v>
      </c>
      <c r="H1060" s="11">
        <f>IF(AND(Career!$F$15="Yes",$E1060=62,$E1059=61),G1060,H1059*IF($B1060="January",(1+IF(C1060&gt;Personal!$L$18+1,Calculations!$C$14,Calculations!$C$13)),1))</f>
        <v>6409.851595502314</v>
      </c>
      <c r="I1060" s="11">
        <f>H1060*(1-'Retiree Assumptions'!$F$8)</f>
        <v>5640.6694040420361</v>
      </c>
      <c r="J1060" s="11"/>
      <c r="K1060">
        <f>IF(OR(AND(L1061=0,L1060&gt;0,S1060=0,S1059&gt;0),AND(L1060=0,L1059&gt;0,S1060&gt;0,S1059&gt;0),AND(L1049=0,L1048&gt;0,S1048=0),AND(B1060="February",C1060&gt;=Personal!$G$28,C1060&lt;=Personal!$G$28+5,L1059&gt;0),AND(B1060="February",MOD(C1060-Personal!$G$28,5)=0,L1059&gt;0)),K1059+1,K1059)</f>
        <v>10</v>
      </c>
      <c r="L1060">
        <f>IF(AND(C1060&gt;=Personal!$G$28,MAX(L$5:L1059)&lt;$AO$8,OR(S1059&gt;0,S1060&gt;0)),L1059+1,0)</f>
        <v>0</v>
      </c>
      <c r="M1060" t="str">
        <f>IF(AND(C1060&gt;=Personal!$G$28,MAX(L$5:L1059)&lt;$AO$8,OR(S1059&gt;0,S1060&gt;0)),L1059+1,"")</f>
        <v/>
      </c>
      <c r="N1060">
        <f t="shared" si="1332"/>
        <v>2111</v>
      </c>
      <c r="O1060">
        <f t="shared" si="1333"/>
        <v>128</v>
      </c>
      <c r="P1060" s="11">
        <f t="shared" si="1334"/>
        <v>67688.03284850443</v>
      </c>
      <c r="Q1060" s="11">
        <f>$AD1060*I1060/(Calculations!$C$18^(A1060-1+Calculations!$B$1/30))</f>
        <v>0</v>
      </c>
      <c r="R1060" s="11">
        <f>IF(Q1060=0,0,SUM(Q1060:Q$1071)*I1060/Q1060)</f>
        <v>0</v>
      </c>
      <c r="S1060" s="11">
        <f>IF(S1059&gt;0,MAX((S1059+I1060/2)*(Calculations!$C$18-1)+S1059-I1060,0),IF(AND(Personal!$G$28=Valuation!C1060,Personal!$G$28&gt;Valuation!C1059),Personal!$G$26,0))</f>
        <v>0</v>
      </c>
      <c r="T1060">
        <f t="shared" si="1335"/>
        <v>2</v>
      </c>
      <c r="U1060" s="11"/>
      <c r="V1060" s="121">
        <f>VLOOKUP(E1060,Rates2,5)*VLOOKUP(E1060,Mort_Imp_Retirees,C1060-'Mort Imp Cume'!$C$4+2)</f>
        <v>1</v>
      </c>
      <c r="W1060" s="15">
        <f t="shared" si="1336"/>
        <v>0</v>
      </c>
      <c r="X1060" s="121">
        <f>VLOOKUP(F1060,Rates2,6)*VLOOKUP(F1060,Mort_Imp_Survivors,C1060-'Mort Imp Cume'!$C$4+2)</f>
        <v>1</v>
      </c>
      <c r="Y1060" s="15">
        <f t="shared" si="1337"/>
        <v>0</v>
      </c>
      <c r="Z1060" s="121">
        <f>VLOOKUP(F1060,Rates2,7)*VLOOKUP(F1060,Mort_Imp_Survivors,C1060-'Mort Imp Cume'!$C$4+2)</f>
        <v>1</v>
      </c>
      <c r="AA1060" s="15">
        <f t="shared" si="1338"/>
        <v>0</v>
      </c>
      <c r="AB1060" s="68">
        <f>PRODUCT(W$4:W1059)</f>
        <v>0</v>
      </c>
      <c r="AC1060" s="15">
        <f>PRODUCT(Y$4:Y1059)</f>
        <v>0</v>
      </c>
      <c r="AD1060" s="15">
        <f>PRODUCT(AA$4:AA1059)</f>
        <v>0</v>
      </c>
      <c r="AE1060" s="15">
        <f t="shared" si="1339"/>
        <v>0</v>
      </c>
      <c r="AF1060" s="15">
        <f t="shared" si="1340"/>
        <v>0</v>
      </c>
      <c r="AG1060" s="15">
        <f t="shared" si="1341"/>
        <v>0</v>
      </c>
      <c r="AH1060" s="15">
        <f t="shared" si="1342"/>
        <v>0</v>
      </c>
      <c r="AI1060" s="15">
        <f t="shared" si="1343"/>
        <v>1</v>
      </c>
      <c r="AJ1060" s="15">
        <f t="shared" si="1344"/>
        <v>0</v>
      </c>
      <c r="AK1060" s="15">
        <f t="shared" si="1345"/>
        <v>0</v>
      </c>
      <c r="AL1060">
        <f>IF(AL1059&gt;0,AL1059+1,IF(AND(B1060="January",C1060&gt;=Personal!$G$28,F1060&lt;=100,AL1059=0),1,0))</f>
        <v>733</v>
      </c>
      <c r="AM1060">
        <f t="shared" si="1346"/>
        <v>1</v>
      </c>
    </row>
    <row r="1061" spans="1:39" x14ac:dyDescent="0.2">
      <c r="A1061">
        <f t="shared" si="1347"/>
        <v>1057</v>
      </c>
      <c r="B1061" t="str">
        <f t="shared" si="1358"/>
        <v>February</v>
      </c>
      <c r="C1061">
        <f t="shared" si="1330"/>
        <v>2111</v>
      </c>
      <c r="D1061">
        <f t="shared" si="1360"/>
        <v>211102</v>
      </c>
      <c r="E1061">
        <f t="shared" ref="E1061:F1061" si="1381">E1049+1</f>
        <v>130</v>
      </c>
      <c r="F1061">
        <f t="shared" si="1381"/>
        <v>128</v>
      </c>
      <c r="G1061" s="11">
        <f>G1060*IF($B1061="January",(1+IF(C1061&gt;Personal!$L$18+1,Calculations!$B$14,Calculations!$B$13)),1)</f>
        <v>12484.7528178664</v>
      </c>
      <c r="H1061" s="11">
        <f>IF(AND(Career!$F$15="Yes",$E1061=62,$E1060=61),G1061,H1060*IF($B1061="January",(1+IF(C1061&gt;Personal!$L$18+1,Calculations!$C$14,Calculations!$C$13)),1))</f>
        <v>6409.851595502314</v>
      </c>
      <c r="I1061" s="11">
        <f>H1061*(1-'Retiree Assumptions'!$F$8)</f>
        <v>5640.6694040420361</v>
      </c>
      <c r="J1061" s="11"/>
      <c r="K1061">
        <f>IF(OR(AND(L1062=0,L1061&gt;0,S1061=0,S1060&gt;0),AND(L1061=0,L1060&gt;0,S1061&gt;0,S1060&gt;0),AND(L1050=0,L1049&gt;0,S1049=0),AND(B1061="February",C1061&gt;=Personal!$G$28,C1061&lt;=Personal!$G$28+5,L1060&gt;0),AND(B1061="February",MOD(C1061-Personal!$G$28,5)=0,L1060&gt;0)),K1060+1,K1060)</f>
        <v>10</v>
      </c>
      <c r="L1061">
        <f>IF(AND(C1061&gt;=Personal!$G$28,MAX(L$5:L1060)&lt;$AO$8,OR(S1060&gt;0,S1061&gt;0)),L1060+1,0)</f>
        <v>0</v>
      </c>
      <c r="M1061" t="str">
        <f>IF(AND(C1061&gt;=Personal!$G$28,MAX(L$5:L1060)&lt;$AO$8,OR(S1060&gt;0,S1061&gt;0)),L1060+1,"")</f>
        <v/>
      </c>
      <c r="N1061">
        <f t="shared" si="1332"/>
        <v>2111</v>
      </c>
      <c r="O1061">
        <f t="shared" si="1333"/>
        <v>128</v>
      </c>
      <c r="P1061" s="11">
        <f t="shared" si="1334"/>
        <v>67688.03284850443</v>
      </c>
      <c r="Q1061" s="11">
        <f>$AD1061*I1061/(Calculations!$C$18^(A1061-1+Calculations!$B$1/30))</f>
        <v>0</v>
      </c>
      <c r="R1061" s="11">
        <f>IF(Q1061=0,0,SUM(Q1061:Q$1071)*I1061/Q1061)</f>
        <v>0</v>
      </c>
      <c r="S1061" s="11">
        <f>IF(S1060&gt;0,MAX((S1060+I1061/2)*(Calculations!$C$18-1)+S1060-I1061,0),IF(AND(Personal!$G$28=Valuation!C1061,Personal!$G$28&gt;Valuation!C1060),Personal!$G$26,0))</f>
        <v>0</v>
      </c>
      <c r="T1061">
        <f t="shared" si="1335"/>
        <v>2</v>
      </c>
      <c r="U1061" s="11"/>
      <c r="V1061" s="121">
        <f>VLOOKUP(E1061,Rates2,5)*VLOOKUP(E1061,Mort_Imp_Retirees,C1061-'Mort Imp Cume'!$C$4+2)</f>
        <v>1</v>
      </c>
      <c r="W1061" s="15">
        <f t="shared" si="1336"/>
        <v>0</v>
      </c>
      <c r="X1061" s="121">
        <f>VLOOKUP(F1061,Rates2,6)*VLOOKUP(F1061,Mort_Imp_Survivors,C1061-'Mort Imp Cume'!$C$4+2)</f>
        <v>1</v>
      </c>
      <c r="Y1061" s="15">
        <f t="shared" si="1337"/>
        <v>0</v>
      </c>
      <c r="Z1061" s="121">
        <f>VLOOKUP(F1061,Rates2,7)*VLOOKUP(F1061,Mort_Imp_Survivors,C1061-'Mort Imp Cume'!$C$4+2)</f>
        <v>1</v>
      </c>
      <c r="AA1061" s="15">
        <f t="shared" si="1338"/>
        <v>0</v>
      </c>
      <c r="AB1061" s="68">
        <f>PRODUCT(W$4:W1060)</f>
        <v>0</v>
      </c>
      <c r="AC1061" s="15">
        <f>PRODUCT(Y$4:Y1060)</f>
        <v>0</v>
      </c>
      <c r="AD1061" s="15">
        <f>PRODUCT(AA$4:AA1060)</f>
        <v>0</v>
      </c>
      <c r="AE1061" s="15">
        <f t="shared" si="1339"/>
        <v>0</v>
      </c>
      <c r="AF1061" s="15">
        <f t="shared" si="1340"/>
        <v>0</v>
      </c>
      <c r="AG1061" s="15">
        <f t="shared" si="1341"/>
        <v>0</v>
      </c>
      <c r="AH1061" s="15">
        <f t="shared" si="1342"/>
        <v>0</v>
      </c>
      <c r="AI1061" s="15">
        <f t="shared" si="1343"/>
        <v>1</v>
      </c>
      <c r="AJ1061" s="15">
        <f t="shared" si="1344"/>
        <v>0</v>
      </c>
      <c r="AK1061" s="15">
        <f t="shared" si="1345"/>
        <v>0</v>
      </c>
      <c r="AL1061">
        <f>IF(AL1060&gt;0,AL1060+1,IF(AND(B1061="January",C1061&gt;=Personal!$G$28,F1061&lt;=100,AL1060=0),1,0))</f>
        <v>734</v>
      </c>
      <c r="AM1061">
        <f t="shared" si="1346"/>
        <v>1</v>
      </c>
    </row>
    <row r="1062" spans="1:39" x14ac:dyDescent="0.2">
      <c r="A1062">
        <f t="shared" si="1347"/>
        <v>1058</v>
      </c>
      <c r="B1062" t="str">
        <f t="shared" si="1358"/>
        <v>March</v>
      </c>
      <c r="C1062">
        <f t="shared" si="1330"/>
        <v>2111</v>
      </c>
      <c r="D1062">
        <f t="shared" si="1360"/>
        <v>211103</v>
      </c>
      <c r="E1062">
        <f t="shared" ref="E1062:F1062" si="1382">E1050+1</f>
        <v>130</v>
      </c>
      <c r="F1062">
        <f t="shared" si="1382"/>
        <v>128</v>
      </c>
      <c r="G1062" s="11">
        <f>G1061*IF($B1062="January",(1+IF(C1062&gt;Personal!$L$18+1,Calculations!$B$14,Calculations!$B$13)),1)</f>
        <v>12484.7528178664</v>
      </c>
      <c r="H1062" s="11">
        <f>IF(AND(Career!$F$15="Yes",$E1062=62,$E1061=61),G1062,H1061*IF($B1062="January",(1+IF(C1062&gt;Personal!$L$18+1,Calculations!$C$14,Calculations!$C$13)),1))</f>
        <v>6409.851595502314</v>
      </c>
      <c r="I1062" s="11">
        <f>H1062*(1-'Retiree Assumptions'!$F$8)</f>
        <v>5640.6694040420361</v>
      </c>
      <c r="J1062" s="11"/>
      <c r="K1062">
        <f>IF(OR(AND(L1063=0,L1062&gt;0,S1062=0,S1061&gt;0),AND(L1062=0,L1061&gt;0,S1062&gt;0,S1061&gt;0),AND(L1051=0,L1050&gt;0,S1050=0),AND(B1062="February",C1062&gt;=Personal!$G$28,C1062&lt;=Personal!$G$28+5,L1061&gt;0),AND(B1062="February",MOD(C1062-Personal!$G$28,5)=0,L1061&gt;0)),K1061+1,K1061)</f>
        <v>10</v>
      </c>
      <c r="L1062">
        <f>IF(AND(C1062&gt;=Personal!$G$28,MAX(L$5:L1061)&lt;$AO$8,OR(S1061&gt;0,S1062&gt;0)),L1061+1,0)</f>
        <v>0</v>
      </c>
      <c r="M1062" t="str">
        <f>IF(AND(C1062&gt;=Personal!$G$28,MAX(L$5:L1061)&lt;$AO$8,OR(S1061&gt;0,S1062&gt;0)),L1061+1,"")</f>
        <v/>
      </c>
      <c r="N1062">
        <f t="shared" si="1332"/>
        <v>2111</v>
      </c>
      <c r="O1062">
        <f t="shared" si="1333"/>
        <v>128</v>
      </c>
      <c r="P1062" s="11">
        <f t="shared" si="1334"/>
        <v>67688.03284850443</v>
      </c>
      <c r="Q1062" s="11">
        <f>$AD1062*I1062/(Calculations!$C$18^(A1062-1+Calculations!$B$1/30))</f>
        <v>0</v>
      </c>
      <c r="R1062" s="11">
        <f>IF(Q1062=0,0,SUM(Q1062:Q$1071)*I1062/Q1062)</f>
        <v>0</v>
      </c>
      <c r="S1062" s="11">
        <f>IF(S1061&gt;0,MAX((S1061+I1062/2)*(Calculations!$C$18-1)+S1061-I1062,0),IF(AND(Personal!$G$28=Valuation!C1062,Personal!$G$28&gt;Valuation!C1061),Personal!$G$26,0))</f>
        <v>0</v>
      </c>
      <c r="T1062">
        <f t="shared" si="1335"/>
        <v>2</v>
      </c>
      <c r="U1062" s="11"/>
      <c r="V1062" s="121">
        <f>VLOOKUP(E1062,Rates2,5)*VLOOKUP(E1062,Mort_Imp_Retirees,C1062-'Mort Imp Cume'!$C$4+2)</f>
        <v>1</v>
      </c>
      <c r="W1062" s="15">
        <f t="shared" si="1336"/>
        <v>0</v>
      </c>
      <c r="X1062" s="121">
        <f>VLOOKUP(F1062,Rates2,6)*VLOOKUP(F1062,Mort_Imp_Survivors,C1062-'Mort Imp Cume'!$C$4+2)</f>
        <v>1</v>
      </c>
      <c r="Y1062" s="15">
        <f t="shared" si="1337"/>
        <v>0</v>
      </c>
      <c r="Z1062" s="121">
        <f>VLOOKUP(F1062,Rates2,7)*VLOOKUP(F1062,Mort_Imp_Survivors,C1062-'Mort Imp Cume'!$C$4+2)</f>
        <v>1</v>
      </c>
      <c r="AA1062" s="15">
        <f t="shared" si="1338"/>
        <v>0</v>
      </c>
      <c r="AB1062" s="68">
        <f>PRODUCT(W$4:W1061)</f>
        <v>0</v>
      </c>
      <c r="AC1062" s="15">
        <f>PRODUCT(Y$4:Y1061)</f>
        <v>0</v>
      </c>
      <c r="AD1062" s="15">
        <f>PRODUCT(AA$4:AA1061)</f>
        <v>0</v>
      </c>
      <c r="AE1062" s="15">
        <f t="shared" si="1339"/>
        <v>0</v>
      </c>
      <c r="AF1062" s="15">
        <f t="shared" si="1340"/>
        <v>0</v>
      </c>
      <c r="AG1062" s="15">
        <f t="shared" si="1341"/>
        <v>0</v>
      </c>
      <c r="AH1062" s="15">
        <f t="shared" si="1342"/>
        <v>0</v>
      </c>
      <c r="AI1062" s="15">
        <f t="shared" si="1343"/>
        <v>1</v>
      </c>
      <c r="AJ1062" s="15">
        <f t="shared" si="1344"/>
        <v>0</v>
      </c>
      <c r="AK1062" s="15">
        <f t="shared" si="1345"/>
        <v>0</v>
      </c>
      <c r="AL1062">
        <f>IF(AL1061&gt;0,AL1061+1,IF(AND(B1062="January",C1062&gt;=Personal!$G$28,F1062&lt;=100,AL1061=0),1,0))</f>
        <v>735</v>
      </c>
      <c r="AM1062">
        <f t="shared" si="1346"/>
        <v>1</v>
      </c>
    </row>
    <row r="1063" spans="1:39" x14ac:dyDescent="0.2">
      <c r="A1063">
        <f t="shared" si="1347"/>
        <v>1059</v>
      </c>
      <c r="B1063" t="str">
        <f t="shared" si="1358"/>
        <v>April</v>
      </c>
      <c r="C1063">
        <f t="shared" si="1330"/>
        <v>2111</v>
      </c>
      <c r="D1063">
        <f t="shared" si="1360"/>
        <v>211104</v>
      </c>
      <c r="E1063">
        <f t="shared" ref="E1063:F1063" si="1383">E1051+1</f>
        <v>130</v>
      </c>
      <c r="F1063">
        <f t="shared" si="1383"/>
        <v>128</v>
      </c>
      <c r="G1063" s="11">
        <f>G1062*IF($B1063="January",(1+IF(C1063&gt;Personal!$L$18+1,Calculations!$B$14,Calculations!$B$13)),1)</f>
        <v>12484.7528178664</v>
      </c>
      <c r="H1063" s="11">
        <f>IF(AND(Career!$F$15="Yes",$E1063=62,$E1062=61),G1063,H1062*IF($B1063="January",(1+IF(C1063&gt;Personal!$L$18+1,Calculations!$C$14,Calculations!$C$13)),1))</f>
        <v>6409.851595502314</v>
      </c>
      <c r="I1063" s="11">
        <f>H1063*(1-'Retiree Assumptions'!$F$8)</f>
        <v>5640.6694040420361</v>
      </c>
      <c r="J1063" s="11"/>
      <c r="K1063">
        <f>IF(OR(AND(L1064=0,L1063&gt;0,S1063=0,S1062&gt;0),AND(L1063=0,L1062&gt;0,S1063&gt;0,S1062&gt;0),AND(L1052=0,L1051&gt;0,S1051=0),AND(B1063="February",C1063&gt;=Personal!$G$28,C1063&lt;=Personal!$G$28+5,L1062&gt;0),AND(B1063="February",MOD(C1063-Personal!$G$28,5)=0,L1062&gt;0)),K1062+1,K1062)</f>
        <v>10</v>
      </c>
      <c r="L1063">
        <f>IF(AND(C1063&gt;=Personal!$G$28,MAX(L$5:L1062)&lt;$AO$8,OR(S1062&gt;0,S1063&gt;0)),L1062+1,0)</f>
        <v>0</v>
      </c>
      <c r="M1063" t="str">
        <f>IF(AND(C1063&gt;=Personal!$G$28,MAX(L$5:L1062)&lt;$AO$8,OR(S1062&gt;0,S1063&gt;0)),L1062+1,"")</f>
        <v/>
      </c>
      <c r="N1063">
        <f t="shared" si="1332"/>
        <v>2111</v>
      </c>
      <c r="O1063">
        <f t="shared" si="1333"/>
        <v>128</v>
      </c>
      <c r="P1063" s="11">
        <f t="shared" si="1334"/>
        <v>67688.03284850443</v>
      </c>
      <c r="Q1063" s="11">
        <f>$AD1063*I1063/(Calculations!$C$18^(A1063-1+Calculations!$B$1/30))</f>
        <v>0</v>
      </c>
      <c r="R1063" s="11">
        <f>IF(Q1063=0,0,SUM(Q1063:Q$1071)*I1063/Q1063)</f>
        <v>0</v>
      </c>
      <c r="S1063" s="11">
        <f>IF(S1062&gt;0,MAX((S1062+I1063/2)*(Calculations!$C$18-1)+S1062-I1063,0),IF(AND(Personal!$G$28=Valuation!C1063,Personal!$G$28&gt;Valuation!C1062),Personal!$G$26,0))</f>
        <v>0</v>
      </c>
      <c r="T1063">
        <f t="shared" si="1335"/>
        <v>2</v>
      </c>
      <c r="U1063" s="11"/>
      <c r="V1063" s="121">
        <f>VLOOKUP(E1063,Rates2,5)*VLOOKUP(E1063,Mort_Imp_Retirees,C1063-'Mort Imp Cume'!$C$4+2)</f>
        <v>1</v>
      </c>
      <c r="W1063" s="15">
        <f t="shared" si="1336"/>
        <v>0</v>
      </c>
      <c r="X1063" s="121">
        <f>VLOOKUP(F1063,Rates2,6)*VLOOKUP(F1063,Mort_Imp_Survivors,C1063-'Mort Imp Cume'!$C$4+2)</f>
        <v>1</v>
      </c>
      <c r="Y1063" s="15">
        <f t="shared" si="1337"/>
        <v>0</v>
      </c>
      <c r="Z1063" s="121">
        <f>VLOOKUP(F1063,Rates2,7)*VLOOKUP(F1063,Mort_Imp_Survivors,C1063-'Mort Imp Cume'!$C$4+2)</f>
        <v>1</v>
      </c>
      <c r="AA1063" s="15">
        <f t="shared" si="1338"/>
        <v>0</v>
      </c>
      <c r="AB1063" s="68">
        <f>PRODUCT(W$4:W1062)</f>
        <v>0</v>
      </c>
      <c r="AC1063" s="15">
        <f>PRODUCT(Y$4:Y1062)</f>
        <v>0</v>
      </c>
      <c r="AD1063" s="15">
        <f>PRODUCT(AA$4:AA1062)</f>
        <v>0</v>
      </c>
      <c r="AE1063" s="15">
        <f t="shared" si="1339"/>
        <v>0</v>
      </c>
      <c r="AF1063" s="15">
        <f t="shared" si="1340"/>
        <v>0</v>
      </c>
      <c r="AG1063" s="15">
        <f t="shared" si="1341"/>
        <v>0</v>
      </c>
      <c r="AH1063" s="15">
        <f t="shared" si="1342"/>
        <v>0</v>
      </c>
      <c r="AI1063" s="15">
        <f t="shared" si="1343"/>
        <v>1</v>
      </c>
      <c r="AJ1063" s="15">
        <f t="shared" si="1344"/>
        <v>0</v>
      </c>
      <c r="AK1063" s="15">
        <f t="shared" si="1345"/>
        <v>0</v>
      </c>
      <c r="AL1063">
        <f>IF(AL1062&gt;0,AL1062+1,IF(AND(B1063="January",C1063&gt;=Personal!$G$28,F1063&lt;=100,AL1062=0),1,0))</f>
        <v>736</v>
      </c>
      <c r="AM1063">
        <f t="shared" si="1346"/>
        <v>1</v>
      </c>
    </row>
    <row r="1064" spans="1:39" x14ac:dyDescent="0.2">
      <c r="A1064">
        <f t="shared" si="1347"/>
        <v>1060</v>
      </c>
      <c r="B1064" t="str">
        <f t="shared" si="1358"/>
        <v>May</v>
      </c>
      <c r="C1064">
        <f t="shared" si="1330"/>
        <v>2111</v>
      </c>
      <c r="D1064">
        <f t="shared" si="1360"/>
        <v>211105</v>
      </c>
      <c r="E1064">
        <f t="shared" ref="E1064:F1064" si="1384">E1052+1</f>
        <v>130</v>
      </c>
      <c r="F1064">
        <f t="shared" si="1384"/>
        <v>128</v>
      </c>
      <c r="G1064" s="11">
        <f>G1063*IF($B1064="January",(1+IF(C1064&gt;Personal!$L$18+1,Calculations!$B$14,Calculations!$B$13)),1)</f>
        <v>12484.7528178664</v>
      </c>
      <c r="H1064" s="11">
        <f>IF(AND(Career!$F$15="Yes",$E1064=62,$E1063=61),G1064,H1063*IF($B1064="January",(1+IF(C1064&gt;Personal!$L$18+1,Calculations!$C$14,Calculations!$C$13)),1))</f>
        <v>6409.851595502314</v>
      </c>
      <c r="I1064" s="11">
        <f>H1064*(1-'Retiree Assumptions'!$F$8)</f>
        <v>5640.6694040420361</v>
      </c>
      <c r="J1064" s="11"/>
      <c r="K1064">
        <f>IF(OR(AND(L1065=0,L1064&gt;0,S1064=0,S1063&gt;0),AND(L1064=0,L1063&gt;0,S1064&gt;0,S1063&gt;0),AND(L1053=0,L1052&gt;0,S1052=0),AND(B1064="February",C1064&gt;=Personal!$G$28,C1064&lt;=Personal!$G$28+5,L1063&gt;0),AND(B1064="February",MOD(C1064-Personal!$G$28,5)=0,L1063&gt;0)),K1063+1,K1063)</f>
        <v>10</v>
      </c>
      <c r="L1064">
        <f>IF(AND(C1064&gt;=Personal!$G$28,MAX(L$5:L1063)&lt;$AO$8,OR(S1063&gt;0,S1064&gt;0)),L1063+1,0)</f>
        <v>0</v>
      </c>
      <c r="M1064" t="str">
        <f>IF(AND(C1064&gt;=Personal!$G$28,MAX(L$5:L1063)&lt;$AO$8,OR(S1063&gt;0,S1064&gt;0)),L1063+1,"")</f>
        <v/>
      </c>
      <c r="N1064">
        <f t="shared" si="1332"/>
        <v>2111</v>
      </c>
      <c r="O1064">
        <f t="shared" si="1333"/>
        <v>128</v>
      </c>
      <c r="P1064" s="11">
        <f t="shared" si="1334"/>
        <v>67688.03284850443</v>
      </c>
      <c r="Q1064" s="11">
        <f>$AD1064*I1064/(Calculations!$C$18^(A1064-1+Calculations!$B$1/30))</f>
        <v>0</v>
      </c>
      <c r="R1064" s="11">
        <f>IF(Q1064=0,0,SUM(Q1064:Q$1071)*I1064/Q1064)</f>
        <v>0</v>
      </c>
      <c r="S1064" s="11">
        <f>IF(S1063&gt;0,MAX((S1063+I1064/2)*(Calculations!$C$18-1)+S1063-I1064,0),IF(AND(Personal!$G$28=Valuation!C1064,Personal!$G$28&gt;Valuation!C1063),Personal!$G$26,0))</f>
        <v>0</v>
      </c>
      <c r="T1064">
        <f t="shared" si="1335"/>
        <v>2</v>
      </c>
      <c r="U1064" s="11"/>
      <c r="V1064" s="121">
        <f>VLOOKUP(E1064,Rates2,5)*VLOOKUP(E1064,Mort_Imp_Retirees,C1064-'Mort Imp Cume'!$C$4+2)</f>
        <v>1</v>
      </c>
      <c r="W1064" s="15">
        <f t="shared" si="1336"/>
        <v>0</v>
      </c>
      <c r="X1064" s="121">
        <f>VLOOKUP(F1064,Rates2,6)*VLOOKUP(F1064,Mort_Imp_Survivors,C1064-'Mort Imp Cume'!$C$4+2)</f>
        <v>1</v>
      </c>
      <c r="Y1064" s="15">
        <f t="shared" si="1337"/>
        <v>0</v>
      </c>
      <c r="Z1064" s="121">
        <f>VLOOKUP(F1064,Rates2,7)*VLOOKUP(F1064,Mort_Imp_Survivors,C1064-'Mort Imp Cume'!$C$4+2)</f>
        <v>1</v>
      </c>
      <c r="AA1064" s="15">
        <f t="shared" si="1338"/>
        <v>0</v>
      </c>
      <c r="AB1064" s="68">
        <f>PRODUCT(W$4:W1063)</f>
        <v>0</v>
      </c>
      <c r="AC1064" s="15">
        <f>PRODUCT(Y$4:Y1063)</f>
        <v>0</v>
      </c>
      <c r="AD1064" s="15">
        <f>PRODUCT(AA$4:AA1063)</f>
        <v>0</v>
      </c>
      <c r="AE1064" s="15">
        <f t="shared" si="1339"/>
        <v>0</v>
      </c>
      <c r="AF1064" s="15">
        <f t="shared" si="1340"/>
        <v>0</v>
      </c>
      <c r="AG1064" s="15">
        <f t="shared" si="1341"/>
        <v>0</v>
      </c>
      <c r="AH1064" s="15">
        <f t="shared" si="1342"/>
        <v>0</v>
      </c>
      <c r="AI1064" s="15">
        <f t="shared" si="1343"/>
        <v>1</v>
      </c>
      <c r="AJ1064" s="15">
        <f t="shared" si="1344"/>
        <v>0</v>
      </c>
      <c r="AK1064" s="15">
        <f t="shared" si="1345"/>
        <v>0</v>
      </c>
      <c r="AL1064">
        <f>IF(AL1063&gt;0,AL1063+1,IF(AND(B1064="January",C1064&gt;=Personal!$G$28,F1064&lt;=100,AL1063=0),1,0))</f>
        <v>737</v>
      </c>
      <c r="AM1064">
        <f t="shared" si="1346"/>
        <v>1</v>
      </c>
    </row>
    <row r="1065" spans="1:39" x14ac:dyDescent="0.2">
      <c r="A1065">
        <f t="shared" si="1347"/>
        <v>1061</v>
      </c>
      <c r="B1065" t="str">
        <f t="shared" si="1358"/>
        <v>June</v>
      </c>
      <c r="C1065">
        <f t="shared" si="1330"/>
        <v>2111</v>
      </c>
      <c r="D1065">
        <f t="shared" si="1360"/>
        <v>211106</v>
      </c>
      <c r="E1065">
        <f t="shared" ref="E1065:F1065" si="1385">E1053+1</f>
        <v>130</v>
      </c>
      <c r="F1065">
        <f t="shared" si="1385"/>
        <v>128</v>
      </c>
      <c r="G1065" s="11">
        <f>G1064*IF($B1065="January",(1+IF(C1065&gt;Personal!$L$18+1,Calculations!$B$14,Calculations!$B$13)),1)</f>
        <v>12484.7528178664</v>
      </c>
      <c r="H1065" s="11">
        <f>IF(AND(Career!$F$15="Yes",$E1065=62,$E1064=61),G1065,H1064*IF($B1065="January",(1+IF(C1065&gt;Personal!$L$18+1,Calculations!$C$14,Calculations!$C$13)),1))</f>
        <v>6409.851595502314</v>
      </c>
      <c r="I1065" s="11">
        <f>H1065*(1-'Retiree Assumptions'!$F$8)</f>
        <v>5640.6694040420361</v>
      </c>
      <c r="J1065" s="11"/>
      <c r="K1065">
        <f>IF(OR(AND(L1066=0,L1065&gt;0,S1065=0,S1064&gt;0),AND(L1065=0,L1064&gt;0,S1065&gt;0,S1064&gt;0),AND(L1054=0,L1053&gt;0,S1053=0),AND(B1065="February",C1065&gt;=Personal!$G$28,C1065&lt;=Personal!$G$28+5,L1064&gt;0),AND(B1065="February",MOD(C1065-Personal!$G$28,5)=0,L1064&gt;0)),K1064+1,K1064)</f>
        <v>10</v>
      </c>
      <c r="L1065">
        <f>IF(AND(C1065&gt;=Personal!$G$28,MAX(L$5:L1064)&lt;$AO$8,OR(S1064&gt;0,S1065&gt;0)),L1064+1,0)</f>
        <v>0</v>
      </c>
      <c r="M1065" t="str">
        <f>IF(AND(C1065&gt;=Personal!$G$28,MAX(L$5:L1064)&lt;$AO$8,OR(S1064&gt;0,S1065&gt;0)),L1064+1,"")</f>
        <v/>
      </c>
      <c r="N1065">
        <f t="shared" si="1332"/>
        <v>2111</v>
      </c>
      <c r="O1065">
        <f t="shared" si="1333"/>
        <v>128</v>
      </c>
      <c r="P1065" s="11">
        <f t="shared" si="1334"/>
        <v>67688.03284850443</v>
      </c>
      <c r="Q1065" s="11">
        <f>$AD1065*I1065/(Calculations!$C$18^(A1065-1+Calculations!$B$1/30))</f>
        <v>0</v>
      </c>
      <c r="R1065" s="11">
        <f>IF(Q1065=0,0,SUM(Q1065:Q$1071)*I1065/Q1065)</f>
        <v>0</v>
      </c>
      <c r="S1065" s="11">
        <f>IF(S1064&gt;0,MAX((S1064+I1065/2)*(Calculations!$C$18-1)+S1064-I1065,0),IF(AND(Personal!$G$28=Valuation!C1065,Personal!$G$28&gt;Valuation!C1064),Personal!$G$26,0))</f>
        <v>0</v>
      </c>
      <c r="T1065">
        <f t="shared" si="1335"/>
        <v>2</v>
      </c>
      <c r="U1065" s="11"/>
      <c r="V1065" s="121">
        <f>VLOOKUP(E1065,Rates2,5)*VLOOKUP(E1065,Mort_Imp_Retirees,C1065-'Mort Imp Cume'!$C$4+2)</f>
        <v>1</v>
      </c>
      <c r="W1065" s="15">
        <f t="shared" si="1336"/>
        <v>0</v>
      </c>
      <c r="X1065" s="121">
        <f>VLOOKUP(F1065,Rates2,6)*VLOOKUP(F1065,Mort_Imp_Survivors,C1065-'Mort Imp Cume'!$C$4+2)</f>
        <v>1</v>
      </c>
      <c r="Y1065" s="15">
        <f t="shared" si="1337"/>
        <v>0</v>
      </c>
      <c r="Z1065" s="121">
        <f>VLOOKUP(F1065,Rates2,7)*VLOOKUP(F1065,Mort_Imp_Survivors,C1065-'Mort Imp Cume'!$C$4+2)</f>
        <v>1</v>
      </c>
      <c r="AA1065" s="15">
        <f t="shared" si="1338"/>
        <v>0</v>
      </c>
      <c r="AB1065" s="68">
        <f>PRODUCT(W$4:W1064)</f>
        <v>0</v>
      </c>
      <c r="AC1065" s="15">
        <f>PRODUCT(Y$4:Y1064)</f>
        <v>0</v>
      </c>
      <c r="AD1065" s="15">
        <f>PRODUCT(AA$4:AA1064)</f>
        <v>0</v>
      </c>
      <c r="AE1065" s="15">
        <f t="shared" si="1339"/>
        <v>0</v>
      </c>
      <c r="AF1065" s="15">
        <f t="shared" si="1340"/>
        <v>0</v>
      </c>
      <c r="AG1065" s="15">
        <f t="shared" si="1341"/>
        <v>0</v>
      </c>
      <c r="AH1065" s="15">
        <f t="shared" si="1342"/>
        <v>0</v>
      </c>
      <c r="AI1065" s="15">
        <f t="shared" si="1343"/>
        <v>1</v>
      </c>
      <c r="AJ1065" s="15">
        <f t="shared" si="1344"/>
        <v>0</v>
      </c>
      <c r="AK1065" s="15">
        <f t="shared" si="1345"/>
        <v>0</v>
      </c>
      <c r="AL1065">
        <f>IF(AL1064&gt;0,AL1064+1,IF(AND(B1065="January",C1065&gt;=Personal!$G$28,F1065&lt;=100,AL1064=0),1,0))</f>
        <v>738</v>
      </c>
      <c r="AM1065">
        <f t="shared" si="1346"/>
        <v>1</v>
      </c>
    </row>
    <row r="1066" spans="1:39" x14ac:dyDescent="0.2">
      <c r="A1066">
        <f t="shared" si="1347"/>
        <v>1062</v>
      </c>
      <c r="B1066" t="str">
        <f t="shared" si="1358"/>
        <v>July</v>
      </c>
      <c r="C1066">
        <f t="shared" si="1330"/>
        <v>2111</v>
      </c>
      <c r="D1066">
        <f t="shared" si="1360"/>
        <v>211107</v>
      </c>
      <c r="E1066">
        <f t="shared" ref="E1066:F1066" si="1386">E1054+1</f>
        <v>130</v>
      </c>
      <c r="F1066">
        <f t="shared" si="1386"/>
        <v>128</v>
      </c>
      <c r="G1066" s="11">
        <f>G1065*IF($B1066="January",(1+IF(C1066&gt;Personal!$L$18+1,Calculations!$B$14,Calculations!$B$13)),1)</f>
        <v>12484.7528178664</v>
      </c>
      <c r="H1066" s="11">
        <f>IF(AND(Career!$F$15="Yes",$E1066=62,$E1065=61),G1066,H1065*IF($B1066="January",(1+IF(C1066&gt;Personal!$L$18+1,Calculations!$C$14,Calculations!$C$13)),1))</f>
        <v>6409.851595502314</v>
      </c>
      <c r="I1066" s="11">
        <f>H1066*(1-'Retiree Assumptions'!$F$8)</f>
        <v>5640.6694040420361</v>
      </c>
      <c r="J1066" s="11"/>
      <c r="K1066">
        <f>IF(OR(AND(L1067=0,L1066&gt;0,S1066=0,S1065&gt;0),AND(L1066=0,L1065&gt;0,S1066&gt;0,S1065&gt;0),AND(L1055=0,L1054&gt;0,S1054=0),AND(B1066="February",C1066&gt;=Personal!$G$28,C1066&lt;=Personal!$G$28+5,L1065&gt;0),AND(B1066="February",MOD(C1066-Personal!$G$28,5)=0,L1065&gt;0)),K1065+1,K1065)</f>
        <v>10</v>
      </c>
      <c r="L1066">
        <f>IF(AND(C1066&gt;=Personal!$G$28,MAX(L$5:L1065)&lt;$AO$8,OR(S1065&gt;0,S1066&gt;0)),L1065+1,0)</f>
        <v>0</v>
      </c>
      <c r="M1066" t="str">
        <f>IF(AND(C1066&gt;=Personal!$G$28,MAX(L$5:L1065)&lt;$AO$8,OR(S1065&gt;0,S1066&gt;0)),L1065+1,"")</f>
        <v/>
      </c>
      <c r="N1066">
        <f t="shared" si="1332"/>
        <v>2111</v>
      </c>
      <c r="O1066">
        <f t="shared" si="1333"/>
        <v>128</v>
      </c>
      <c r="P1066" s="11">
        <f t="shared" si="1334"/>
        <v>67688.03284850443</v>
      </c>
      <c r="Q1066" s="11">
        <f>$AD1066*I1066/(Calculations!$C$18^(A1066-1+Calculations!$B$1/30))</f>
        <v>0</v>
      </c>
      <c r="R1066" s="11">
        <f>IF(Q1066=0,0,SUM(Q1066:Q$1071)*I1066/Q1066)</f>
        <v>0</v>
      </c>
      <c r="S1066" s="11">
        <f>IF(S1065&gt;0,MAX((S1065+I1066/2)*(Calculations!$C$18-1)+S1065-I1066,0),IF(AND(Personal!$G$28=Valuation!C1066,Personal!$G$28&gt;Valuation!C1065),Personal!$G$26,0))</f>
        <v>0</v>
      </c>
      <c r="T1066">
        <f t="shared" si="1335"/>
        <v>2</v>
      </c>
      <c r="U1066" s="11"/>
      <c r="V1066" s="121">
        <f>VLOOKUP(E1066,Rates2,5)*VLOOKUP(E1066,Mort_Imp_Retirees,C1066-'Mort Imp Cume'!$C$4+2)</f>
        <v>1</v>
      </c>
      <c r="W1066" s="15">
        <f t="shared" si="1336"/>
        <v>0</v>
      </c>
      <c r="X1066" s="121">
        <f>VLOOKUP(F1066,Rates2,6)*VLOOKUP(F1066,Mort_Imp_Survivors,C1066-'Mort Imp Cume'!$C$4+2)</f>
        <v>1</v>
      </c>
      <c r="Y1066" s="15">
        <f t="shared" si="1337"/>
        <v>0</v>
      </c>
      <c r="Z1066" s="121">
        <f>VLOOKUP(F1066,Rates2,7)*VLOOKUP(F1066,Mort_Imp_Survivors,C1066-'Mort Imp Cume'!$C$4+2)</f>
        <v>1</v>
      </c>
      <c r="AA1066" s="15">
        <f t="shared" si="1338"/>
        <v>0</v>
      </c>
      <c r="AB1066" s="68">
        <f>PRODUCT(W$4:W1065)</f>
        <v>0</v>
      </c>
      <c r="AC1066" s="15">
        <f>PRODUCT(Y$4:Y1065)</f>
        <v>0</v>
      </c>
      <c r="AD1066" s="15">
        <f>PRODUCT(AA$4:AA1065)</f>
        <v>0</v>
      </c>
      <c r="AE1066" s="15">
        <f t="shared" si="1339"/>
        <v>0</v>
      </c>
      <c r="AF1066" s="15">
        <f t="shared" si="1340"/>
        <v>0</v>
      </c>
      <c r="AG1066" s="15">
        <f t="shared" si="1341"/>
        <v>0</v>
      </c>
      <c r="AH1066" s="15">
        <f t="shared" si="1342"/>
        <v>0</v>
      </c>
      <c r="AI1066" s="15">
        <f t="shared" si="1343"/>
        <v>1</v>
      </c>
      <c r="AJ1066" s="15">
        <f t="shared" si="1344"/>
        <v>0</v>
      </c>
      <c r="AK1066" s="15">
        <f t="shared" si="1345"/>
        <v>0</v>
      </c>
      <c r="AL1066">
        <f>IF(AL1065&gt;0,AL1065+1,IF(AND(B1066="January",C1066&gt;=Personal!$G$28,F1066&lt;=100,AL1065=0),1,0))</f>
        <v>739</v>
      </c>
      <c r="AM1066">
        <f t="shared" si="1346"/>
        <v>1</v>
      </c>
    </row>
    <row r="1067" spans="1:39" x14ac:dyDescent="0.2">
      <c r="A1067">
        <f t="shared" si="1347"/>
        <v>1063</v>
      </c>
      <c r="B1067" t="str">
        <f t="shared" si="1358"/>
        <v>August</v>
      </c>
      <c r="C1067">
        <f t="shared" si="1330"/>
        <v>2111</v>
      </c>
      <c r="D1067">
        <f t="shared" si="1360"/>
        <v>211108</v>
      </c>
      <c r="E1067">
        <f t="shared" ref="E1067:F1067" si="1387">E1055+1</f>
        <v>130</v>
      </c>
      <c r="F1067">
        <f t="shared" si="1387"/>
        <v>128</v>
      </c>
      <c r="G1067" s="11">
        <f>G1066*IF($B1067="January",(1+IF(C1067&gt;Personal!$L$18+1,Calculations!$B$14,Calculations!$B$13)),1)</f>
        <v>12484.7528178664</v>
      </c>
      <c r="H1067" s="11">
        <f>IF(AND(Career!$F$15="Yes",$E1067=62,$E1066=61),G1067,H1066*IF($B1067="January",(1+IF(C1067&gt;Personal!$L$18+1,Calculations!$C$14,Calculations!$C$13)),1))</f>
        <v>6409.851595502314</v>
      </c>
      <c r="I1067" s="11">
        <f>H1067*(1-'Retiree Assumptions'!$F$8)</f>
        <v>5640.6694040420361</v>
      </c>
      <c r="J1067" s="11"/>
      <c r="K1067">
        <f>IF(OR(AND(L1068=0,L1067&gt;0,S1067=0,S1066&gt;0),AND(L1067=0,L1066&gt;0,S1067&gt;0,S1066&gt;0),AND(L1056=0,L1055&gt;0,S1055=0),AND(B1067="February",C1067&gt;=Personal!$G$28,C1067&lt;=Personal!$G$28+5,L1066&gt;0),AND(B1067="February",MOD(C1067-Personal!$G$28,5)=0,L1066&gt;0)),K1066+1,K1066)</f>
        <v>10</v>
      </c>
      <c r="L1067">
        <f>IF(AND(C1067&gt;=Personal!$G$28,MAX(L$5:L1066)&lt;$AO$8,OR(S1066&gt;0,S1067&gt;0)),L1066+1,0)</f>
        <v>0</v>
      </c>
      <c r="M1067" t="str">
        <f>IF(AND(C1067&gt;=Personal!$G$28,MAX(L$5:L1066)&lt;$AO$8,OR(S1066&gt;0,S1067&gt;0)),L1066+1,"")</f>
        <v/>
      </c>
      <c r="N1067">
        <f t="shared" si="1332"/>
        <v>2111</v>
      </c>
      <c r="O1067">
        <f t="shared" si="1333"/>
        <v>128</v>
      </c>
      <c r="P1067" s="11">
        <f t="shared" si="1334"/>
        <v>67688.03284850443</v>
      </c>
      <c r="Q1067" s="11">
        <f>$AD1067*I1067/(Calculations!$C$18^(A1067-1+Calculations!$B$1/30))</f>
        <v>0</v>
      </c>
      <c r="R1067" s="11">
        <f>IF(Q1067=0,0,SUM(Q1067:Q$1071)*I1067/Q1067)</f>
        <v>0</v>
      </c>
      <c r="S1067" s="11">
        <f>IF(S1066&gt;0,MAX((S1066+I1067/2)*(Calculations!$C$18-1)+S1066-I1067,0),IF(AND(Personal!$G$28=Valuation!C1067,Personal!$G$28&gt;Valuation!C1066),Personal!$G$26,0))</f>
        <v>0</v>
      </c>
      <c r="T1067">
        <f t="shared" si="1335"/>
        <v>2</v>
      </c>
      <c r="U1067" s="11"/>
      <c r="V1067" s="121">
        <f>VLOOKUP(E1067,Rates2,5)*VLOOKUP(E1067,Mort_Imp_Retirees,C1067-'Mort Imp Cume'!$C$4+2)</f>
        <v>1</v>
      </c>
      <c r="W1067" s="15">
        <f t="shared" si="1336"/>
        <v>0</v>
      </c>
      <c r="X1067" s="121">
        <f>VLOOKUP(F1067,Rates2,6)*VLOOKUP(F1067,Mort_Imp_Survivors,C1067-'Mort Imp Cume'!$C$4+2)</f>
        <v>1</v>
      </c>
      <c r="Y1067" s="15">
        <f t="shared" si="1337"/>
        <v>0</v>
      </c>
      <c r="Z1067" s="121">
        <f>VLOOKUP(F1067,Rates2,7)*VLOOKUP(F1067,Mort_Imp_Survivors,C1067-'Mort Imp Cume'!$C$4+2)</f>
        <v>1</v>
      </c>
      <c r="AA1067" s="15">
        <f t="shared" si="1338"/>
        <v>0</v>
      </c>
      <c r="AB1067" s="68">
        <f>PRODUCT(W$4:W1066)</f>
        <v>0</v>
      </c>
      <c r="AC1067" s="15">
        <f>PRODUCT(Y$4:Y1066)</f>
        <v>0</v>
      </c>
      <c r="AD1067" s="15">
        <f>PRODUCT(AA$4:AA1066)</f>
        <v>0</v>
      </c>
      <c r="AE1067" s="15">
        <f t="shared" si="1339"/>
        <v>0</v>
      </c>
      <c r="AF1067" s="15">
        <f t="shared" si="1340"/>
        <v>0</v>
      </c>
      <c r="AG1067" s="15">
        <f t="shared" si="1341"/>
        <v>0</v>
      </c>
      <c r="AH1067" s="15">
        <f t="shared" si="1342"/>
        <v>0</v>
      </c>
      <c r="AI1067" s="15">
        <f t="shared" si="1343"/>
        <v>1</v>
      </c>
      <c r="AJ1067" s="15">
        <f t="shared" si="1344"/>
        <v>0</v>
      </c>
      <c r="AK1067" s="15">
        <f t="shared" si="1345"/>
        <v>0</v>
      </c>
      <c r="AL1067">
        <f>IF(AL1066&gt;0,AL1066+1,IF(AND(B1067="January",C1067&gt;=Personal!$G$28,F1067&lt;=100,AL1066=0),1,0))</f>
        <v>740</v>
      </c>
      <c r="AM1067">
        <f t="shared" si="1346"/>
        <v>1</v>
      </c>
    </row>
    <row r="1068" spans="1:39" x14ac:dyDescent="0.2">
      <c r="A1068">
        <f t="shared" si="1347"/>
        <v>1064</v>
      </c>
      <c r="B1068" t="str">
        <f t="shared" si="1358"/>
        <v>September</v>
      </c>
      <c r="C1068">
        <f t="shared" si="1330"/>
        <v>2111</v>
      </c>
      <c r="D1068">
        <f t="shared" si="1360"/>
        <v>211109</v>
      </c>
      <c r="E1068">
        <f t="shared" ref="E1068:F1068" si="1388">E1056+1</f>
        <v>130</v>
      </c>
      <c r="F1068">
        <f t="shared" si="1388"/>
        <v>128</v>
      </c>
      <c r="G1068" s="11">
        <f>G1067*IF($B1068="January",(1+IF(C1068&gt;Personal!$L$18+1,Calculations!$B$14,Calculations!$B$13)),1)</f>
        <v>12484.7528178664</v>
      </c>
      <c r="H1068" s="11">
        <f>IF(AND(Career!$F$15="Yes",$E1068=62,$E1067=61),G1068,H1067*IF($B1068="January",(1+IF(C1068&gt;Personal!$L$18+1,Calculations!$C$14,Calculations!$C$13)),1))</f>
        <v>6409.851595502314</v>
      </c>
      <c r="I1068" s="11">
        <f>H1068*(1-'Retiree Assumptions'!$F$8)</f>
        <v>5640.6694040420361</v>
      </c>
      <c r="J1068" s="11"/>
      <c r="K1068">
        <f>IF(OR(AND(L1069=0,L1068&gt;0,S1068=0,S1067&gt;0),AND(L1068=0,L1067&gt;0,S1068&gt;0,S1067&gt;0),AND(L1057=0,L1056&gt;0,S1056=0),AND(B1068="February",C1068&gt;=Personal!$G$28,C1068&lt;=Personal!$G$28+5,L1067&gt;0),AND(B1068="February",MOD(C1068-Personal!$G$28,5)=0,L1067&gt;0)),K1067+1,K1067)</f>
        <v>10</v>
      </c>
      <c r="L1068">
        <f>IF(AND(C1068&gt;=Personal!$G$28,MAX(L$5:L1067)&lt;$AO$8,OR(S1067&gt;0,S1068&gt;0)),L1067+1,0)</f>
        <v>0</v>
      </c>
      <c r="M1068" t="str">
        <f>IF(AND(C1068&gt;=Personal!$G$28,MAX(L$5:L1067)&lt;$AO$8,OR(S1067&gt;0,S1068&gt;0)),L1067+1,"")</f>
        <v/>
      </c>
      <c r="N1068">
        <f t="shared" si="1332"/>
        <v>2111</v>
      </c>
      <c r="O1068">
        <f t="shared" si="1333"/>
        <v>128</v>
      </c>
      <c r="P1068" s="11">
        <f t="shared" si="1334"/>
        <v>67688.03284850443</v>
      </c>
      <c r="Q1068" s="11">
        <f>$AD1068*I1068/(Calculations!$C$18^(A1068-1+Calculations!$B$1/30))</f>
        <v>0</v>
      </c>
      <c r="R1068" s="11">
        <f>IF(Q1068=0,0,SUM(Q1068:Q$1071)*I1068/Q1068)</f>
        <v>0</v>
      </c>
      <c r="S1068" s="11">
        <f>IF(S1067&gt;0,MAX((S1067+I1068/2)*(Calculations!$C$18-1)+S1067-I1068,0),IF(AND(Personal!$G$28=Valuation!C1068,Personal!$G$28&gt;Valuation!C1067),Personal!$G$26,0))</f>
        <v>0</v>
      </c>
      <c r="T1068">
        <f t="shared" si="1335"/>
        <v>2</v>
      </c>
      <c r="U1068" s="11"/>
      <c r="V1068" s="121">
        <f>VLOOKUP(E1068,Rates2,5)*VLOOKUP(E1068,Mort_Imp_Retirees,C1068-'Mort Imp Cume'!$C$4+2)</f>
        <v>1</v>
      </c>
      <c r="W1068" s="15">
        <f t="shared" si="1336"/>
        <v>0</v>
      </c>
      <c r="X1068" s="121">
        <f>VLOOKUP(F1068,Rates2,6)*VLOOKUP(F1068,Mort_Imp_Survivors,C1068-'Mort Imp Cume'!$C$4+2)</f>
        <v>1</v>
      </c>
      <c r="Y1068" s="15">
        <f t="shared" si="1337"/>
        <v>0</v>
      </c>
      <c r="Z1068" s="121">
        <f>VLOOKUP(F1068,Rates2,7)*VLOOKUP(F1068,Mort_Imp_Survivors,C1068-'Mort Imp Cume'!$C$4+2)</f>
        <v>1</v>
      </c>
      <c r="AA1068" s="15">
        <f t="shared" si="1338"/>
        <v>0</v>
      </c>
      <c r="AB1068" s="68">
        <f>PRODUCT(W$4:W1067)</f>
        <v>0</v>
      </c>
      <c r="AC1068" s="15">
        <f>PRODUCT(Y$4:Y1067)</f>
        <v>0</v>
      </c>
      <c r="AD1068" s="15">
        <f>PRODUCT(AA$4:AA1067)</f>
        <v>0</v>
      </c>
      <c r="AE1068" s="15">
        <f t="shared" si="1339"/>
        <v>0</v>
      </c>
      <c r="AF1068" s="15">
        <f t="shared" si="1340"/>
        <v>0</v>
      </c>
      <c r="AG1068" s="15">
        <f t="shared" si="1341"/>
        <v>0</v>
      </c>
      <c r="AH1068" s="15">
        <f t="shared" si="1342"/>
        <v>0</v>
      </c>
      <c r="AI1068" s="15">
        <f t="shared" si="1343"/>
        <v>1</v>
      </c>
      <c r="AJ1068" s="15">
        <f t="shared" si="1344"/>
        <v>0</v>
      </c>
      <c r="AK1068" s="15">
        <f t="shared" si="1345"/>
        <v>0</v>
      </c>
      <c r="AL1068">
        <f>IF(AL1067&gt;0,AL1067+1,IF(AND(B1068="January",C1068&gt;=Personal!$G$28,F1068&lt;=100,AL1067=0),1,0))</f>
        <v>741</v>
      </c>
      <c r="AM1068">
        <f t="shared" si="1346"/>
        <v>1</v>
      </c>
    </row>
    <row r="1069" spans="1:39" x14ac:dyDescent="0.2">
      <c r="A1069">
        <f t="shared" si="1347"/>
        <v>1065</v>
      </c>
      <c r="B1069" t="str">
        <f t="shared" si="1358"/>
        <v>October</v>
      </c>
      <c r="C1069">
        <f t="shared" si="1330"/>
        <v>2111</v>
      </c>
      <c r="D1069">
        <f t="shared" si="1360"/>
        <v>211110</v>
      </c>
      <c r="E1069">
        <f t="shared" ref="E1069:F1069" si="1389">E1057+1</f>
        <v>130</v>
      </c>
      <c r="F1069">
        <f t="shared" si="1389"/>
        <v>128</v>
      </c>
      <c r="G1069" s="11">
        <f>G1068*IF($B1069="January",(1+IF(C1069&gt;Personal!$L$18+1,Calculations!$B$14,Calculations!$B$13)),1)</f>
        <v>12484.7528178664</v>
      </c>
      <c r="H1069" s="11">
        <f>IF(AND(Career!$F$15="Yes",$E1069=62,$E1068=61),G1069,H1068*IF($B1069="January",(1+IF(C1069&gt;Personal!$L$18+1,Calculations!$C$14,Calculations!$C$13)),1))</f>
        <v>6409.851595502314</v>
      </c>
      <c r="I1069" s="11">
        <f>H1069*(1-'Retiree Assumptions'!$F$8)</f>
        <v>5640.6694040420361</v>
      </c>
      <c r="J1069" s="11"/>
      <c r="K1069">
        <f>IF(OR(AND(L1070=0,L1069&gt;0,S1069=0,S1068&gt;0),AND(L1069=0,L1068&gt;0,S1069&gt;0,S1068&gt;0),AND(L1058=0,L1057&gt;0,S1057=0),AND(B1069="February",C1069&gt;=Personal!$G$28,C1069&lt;=Personal!$G$28+5,L1068&gt;0),AND(B1069="February",MOD(C1069-Personal!$G$28,5)=0,L1068&gt;0)),K1068+1,K1068)</f>
        <v>10</v>
      </c>
      <c r="L1069">
        <f>IF(AND(C1069&gt;=Personal!$G$28,MAX(L$5:L1068)&lt;$AO$8,OR(S1068&gt;0,S1069&gt;0)),L1068+1,0)</f>
        <v>0</v>
      </c>
      <c r="M1069" t="str">
        <f>IF(AND(C1069&gt;=Personal!$G$28,MAX(L$5:L1068)&lt;$AO$8,OR(S1068&gt;0,S1069&gt;0)),L1068+1,"")</f>
        <v/>
      </c>
      <c r="N1069">
        <f t="shared" si="1332"/>
        <v>2111</v>
      </c>
      <c r="O1069">
        <f t="shared" si="1333"/>
        <v>128</v>
      </c>
      <c r="P1069" s="11">
        <f t="shared" si="1334"/>
        <v>67688.03284850443</v>
      </c>
      <c r="Q1069" s="11">
        <f>$AD1069*I1069/(Calculations!$C$18^(A1069-1+Calculations!$B$1/30))</f>
        <v>0</v>
      </c>
      <c r="R1069" s="11">
        <f>IF(Q1069=0,0,SUM(Q1069:Q$1071)*I1069/Q1069)</f>
        <v>0</v>
      </c>
      <c r="S1069" s="11">
        <f>IF(S1068&gt;0,MAX((S1068+I1069/2)*(Calculations!$C$18-1)+S1068-I1069,0),IF(AND(Personal!$G$28=Valuation!C1069,Personal!$G$28&gt;Valuation!C1068),Personal!$G$26,0))</f>
        <v>0</v>
      </c>
      <c r="T1069">
        <f t="shared" si="1335"/>
        <v>2</v>
      </c>
      <c r="U1069" s="11"/>
      <c r="V1069" s="121">
        <f>VLOOKUP(E1069,Rates2,5)*VLOOKUP(E1069,Mort_Imp_Retirees,C1069-'Mort Imp Cume'!$C$4+2)</f>
        <v>1</v>
      </c>
      <c r="W1069" s="15">
        <f t="shared" si="1336"/>
        <v>0</v>
      </c>
      <c r="X1069" s="121">
        <f>VLOOKUP(F1069,Rates2,6)*VLOOKUP(F1069,Mort_Imp_Survivors,C1069-'Mort Imp Cume'!$C$4+2)</f>
        <v>1</v>
      </c>
      <c r="Y1069" s="15">
        <f t="shared" si="1337"/>
        <v>0</v>
      </c>
      <c r="Z1069" s="121">
        <f>VLOOKUP(F1069,Rates2,7)*VLOOKUP(F1069,Mort_Imp_Survivors,C1069-'Mort Imp Cume'!$C$4+2)</f>
        <v>1</v>
      </c>
      <c r="AA1069" s="15">
        <f t="shared" si="1338"/>
        <v>0</v>
      </c>
      <c r="AB1069" s="68">
        <f>PRODUCT(W$4:W1068)</f>
        <v>0</v>
      </c>
      <c r="AC1069" s="15">
        <f>PRODUCT(Y$4:Y1068)</f>
        <v>0</v>
      </c>
      <c r="AD1069" s="15">
        <f>PRODUCT(AA$4:AA1068)</f>
        <v>0</v>
      </c>
      <c r="AE1069" s="15">
        <f t="shared" si="1339"/>
        <v>0</v>
      </c>
      <c r="AF1069" s="15">
        <f t="shared" si="1340"/>
        <v>0</v>
      </c>
      <c r="AG1069" s="15">
        <f t="shared" si="1341"/>
        <v>0</v>
      </c>
      <c r="AH1069" s="15">
        <f t="shared" si="1342"/>
        <v>0</v>
      </c>
      <c r="AI1069" s="15">
        <f t="shared" si="1343"/>
        <v>1</v>
      </c>
      <c r="AJ1069" s="15">
        <f t="shared" si="1344"/>
        <v>0</v>
      </c>
      <c r="AK1069" s="15">
        <f t="shared" si="1345"/>
        <v>0</v>
      </c>
      <c r="AL1069">
        <f>IF(AL1068&gt;0,AL1068+1,IF(AND(B1069="January",C1069&gt;=Personal!$G$28,F1069&lt;=100,AL1068=0),1,0))</f>
        <v>742</v>
      </c>
      <c r="AM1069">
        <f t="shared" si="1346"/>
        <v>1</v>
      </c>
    </row>
    <row r="1070" spans="1:39" x14ac:dyDescent="0.2">
      <c r="A1070">
        <f t="shared" si="1347"/>
        <v>1066</v>
      </c>
      <c r="B1070" t="str">
        <f t="shared" si="1358"/>
        <v>November</v>
      </c>
      <c r="C1070">
        <f t="shared" si="1330"/>
        <v>2111</v>
      </c>
      <c r="D1070">
        <f t="shared" si="1360"/>
        <v>211111</v>
      </c>
      <c r="E1070">
        <f t="shared" ref="E1070:F1070" si="1390">E1058+1</f>
        <v>130</v>
      </c>
      <c r="F1070">
        <f t="shared" si="1390"/>
        <v>128</v>
      </c>
      <c r="G1070" s="11">
        <f>G1069*IF($B1070="January",(1+IF(C1070&gt;Personal!$L$18+1,Calculations!$B$14,Calculations!$B$13)),1)</f>
        <v>12484.7528178664</v>
      </c>
      <c r="H1070" s="11">
        <f>IF(AND(Career!$F$15="Yes",$E1070=62,$E1069=61),G1070,H1069*IF($B1070="January",(1+IF(C1070&gt;Personal!$L$18+1,Calculations!$C$14,Calculations!$C$13)),1))</f>
        <v>6409.851595502314</v>
      </c>
      <c r="I1070" s="11">
        <f>H1070*(1-'Retiree Assumptions'!$F$8)</f>
        <v>5640.6694040420361</v>
      </c>
      <c r="J1070" s="11"/>
      <c r="K1070">
        <f>IF(OR(AND(L1071=0,L1070&gt;0,S1070=0,S1069&gt;0),AND(L1070=0,L1069&gt;0,S1070&gt;0,S1069&gt;0),AND(L1059=0,L1058&gt;0,S1058=0),AND(B1070="February",C1070&gt;=Personal!$G$28,C1070&lt;=Personal!$G$28+5,L1069&gt;0),AND(B1070="February",MOD(C1070-Personal!$G$28,5)=0,L1069&gt;0)),K1069+1,K1069)</f>
        <v>10</v>
      </c>
      <c r="L1070">
        <f>IF(AND(C1070&gt;=Personal!$G$28,MAX(L$5:L1069)&lt;$AO$8,OR(S1069&gt;0,S1070&gt;0)),L1069+1,0)</f>
        <v>0</v>
      </c>
      <c r="M1070" t="str">
        <f>IF(AND(C1070&gt;=Personal!$G$28,MAX(L$5:L1069)&lt;$AO$8,OR(S1069&gt;0,S1070&gt;0)),L1069+1,"")</f>
        <v/>
      </c>
      <c r="N1070">
        <f t="shared" si="1332"/>
        <v>2111</v>
      </c>
      <c r="O1070">
        <f t="shared" si="1333"/>
        <v>128</v>
      </c>
      <c r="P1070" s="11">
        <f t="shared" si="1334"/>
        <v>67688.03284850443</v>
      </c>
      <c r="Q1070" s="11">
        <f>$AD1070*I1070/(Calculations!$C$18^(A1070-1+Calculations!$B$1/30))</f>
        <v>0</v>
      </c>
      <c r="R1070" s="11">
        <f>IF(Q1070=0,0,SUM(Q1070:Q$1071)*I1070/Q1070)</f>
        <v>0</v>
      </c>
      <c r="S1070" s="11">
        <f>IF(S1069&gt;0,MAX((S1069+I1070/2)*(Calculations!$C$18-1)+S1069-I1070,0),IF(AND(Personal!$G$28=Valuation!C1070,Personal!$G$28&gt;Valuation!C1069),Personal!$G$26,0))</f>
        <v>0</v>
      </c>
      <c r="T1070">
        <f t="shared" si="1335"/>
        <v>2</v>
      </c>
      <c r="U1070" s="11"/>
      <c r="V1070" s="121">
        <f>VLOOKUP(E1070,Rates2,5)*VLOOKUP(E1070,Mort_Imp_Retirees,C1070-'Mort Imp Cume'!$C$4+2)</f>
        <v>1</v>
      </c>
      <c r="W1070" s="15">
        <f t="shared" si="1336"/>
        <v>0</v>
      </c>
      <c r="X1070" s="121">
        <f>VLOOKUP(F1070,Rates2,6)*VLOOKUP(F1070,Mort_Imp_Survivors,C1070-'Mort Imp Cume'!$C$4+2)</f>
        <v>1</v>
      </c>
      <c r="Y1070" s="15">
        <f t="shared" si="1337"/>
        <v>0</v>
      </c>
      <c r="Z1070" s="121">
        <f>VLOOKUP(F1070,Rates2,7)*VLOOKUP(F1070,Mort_Imp_Survivors,C1070-'Mort Imp Cume'!$C$4+2)</f>
        <v>1</v>
      </c>
      <c r="AA1070" s="15">
        <f t="shared" si="1338"/>
        <v>0</v>
      </c>
      <c r="AB1070" s="68">
        <f>PRODUCT(W$4:W1069)</f>
        <v>0</v>
      </c>
      <c r="AC1070" s="15">
        <f>PRODUCT(Y$4:Y1069)</f>
        <v>0</v>
      </c>
      <c r="AD1070" s="15">
        <f>PRODUCT(AA$4:AA1069)</f>
        <v>0</v>
      </c>
      <c r="AE1070" s="15">
        <f t="shared" si="1339"/>
        <v>0</v>
      </c>
      <c r="AF1070" s="15">
        <f t="shared" si="1340"/>
        <v>0</v>
      </c>
      <c r="AG1070" s="15">
        <f t="shared" si="1341"/>
        <v>0</v>
      </c>
      <c r="AH1070" s="15">
        <f t="shared" si="1342"/>
        <v>0</v>
      </c>
      <c r="AI1070" s="15">
        <f t="shared" si="1343"/>
        <v>1</v>
      </c>
      <c r="AJ1070" s="15">
        <f t="shared" si="1344"/>
        <v>0</v>
      </c>
      <c r="AK1070" s="15">
        <f t="shared" si="1345"/>
        <v>0</v>
      </c>
      <c r="AL1070">
        <f>IF(AL1069&gt;0,AL1069+1,IF(AND(B1070="January",C1070&gt;=Personal!$G$28,F1070&lt;=100,AL1069=0),1,0))</f>
        <v>743</v>
      </c>
      <c r="AM1070">
        <f t="shared" si="1346"/>
        <v>1</v>
      </c>
    </row>
    <row r="1071" spans="1:39" x14ac:dyDescent="0.2">
      <c r="A1071">
        <f t="shared" si="1347"/>
        <v>1067</v>
      </c>
      <c r="B1071" t="str">
        <f t="shared" si="1358"/>
        <v>December</v>
      </c>
      <c r="C1071">
        <f t="shared" si="1330"/>
        <v>2111</v>
      </c>
      <c r="D1071">
        <f t="shared" si="1360"/>
        <v>211112</v>
      </c>
      <c r="E1071">
        <f t="shared" ref="E1071:F1071" si="1391">E1059+1</f>
        <v>130</v>
      </c>
      <c r="F1071">
        <f t="shared" si="1391"/>
        <v>128</v>
      </c>
      <c r="G1071" s="11">
        <f>G1070*IF($B1071="January",(1+IF(C1071&gt;Personal!$L$18+1,Calculations!$B$14,Calculations!$B$13)),1)</f>
        <v>12484.7528178664</v>
      </c>
      <c r="H1071" s="11">
        <f>IF(AND(Career!$F$15="Yes",$E1071=62,$E1070=61),G1071,H1070*IF($B1071="January",(1+IF(C1071&gt;Personal!$L$18+1,Calculations!$C$14,Calculations!$C$13)),1))</f>
        <v>6409.851595502314</v>
      </c>
      <c r="I1071" s="11">
        <f>H1071*(1-'Retiree Assumptions'!$F$8)</f>
        <v>5640.6694040420361</v>
      </c>
      <c r="J1071" s="11"/>
      <c r="K1071">
        <f>IF(OR(AND(L1252=0,L1071&gt;0,S1071=0,S1070&gt;0),AND(L1071=0,L1070&gt;0,S1071&gt;0,S1070&gt;0),AND(L1060=0,L1059&gt;0,S1059=0),AND(B1071="February",C1071&gt;=Personal!$G$28,C1071&lt;=Personal!$G$28+5,L1070&gt;0),AND(B1071="February",MOD(C1071-Personal!$G$28,5)=0,L1070&gt;0)),K1070+1,K1070)</f>
        <v>10</v>
      </c>
      <c r="L1071">
        <f>IF(AND(C1071&gt;=Personal!$G$28,MAX(L$5:L1070)&lt;$AO$8,OR(S1070&gt;0,S1071&gt;0)),L1070+1,0)</f>
        <v>0</v>
      </c>
      <c r="M1071" t="str">
        <f>IF(AND(C1071&gt;=Personal!$G$28,MAX(L$5:L1070)&lt;$AO$8,OR(S1070&gt;0,S1071&gt;0)),L1070+1,"")</f>
        <v/>
      </c>
      <c r="N1071">
        <f t="shared" si="1332"/>
        <v>2111</v>
      </c>
      <c r="O1071">
        <f t="shared" si="1333"/>
        <v>128</v>
      </c>
      <c r="P1071" s="11">
        <f t="shared" si="1334"/>
        <v>67688.03284850443</v>
      </c>
      <c r="Q1071" s="11">
        <f>$AD1071*I1071/(Calculations!$C$18^(A1071-1+Calculations!$B$1/30))</f>
        <v>0</v>
      </c>
      <c r="R1071" s="11">
        <f>IF(Q1071=0,0,SUM(Q1071:Q$1071)*I1071/Q1071)</f>
        <v>0</v>
      </c>
      <c r="S1071" s="11">
        <f>IF(S1070&gt;0,MAX((S1070+I1071/2)*(Calculations!$C$18-1)+S1070-I1071,0),IF(AND(Personal!$G$28=Valuation!C1071,Personal!$G$28&gt;Valuation!C1070),Personal!$G$26,0))</f>
        <v>0</v>
      </c>
      <c r="T1071">
        <f t="shared" si="1335"/>
        <v>2</v>
      </c>
      <c r="U1071" s="11"/>
      <c r="V1071" s="121">
        <f>VLOOKUP(E1071,Rates2,5)*VLOOKUP(E1071,Mort_Imp_Retirees,C1071-'Mort Imp Cume'!$C$4+2)</f>
        <v>1</v>
      </c>
      <c r="W1071" s="15">
        <f t="shared" si="1336"/>
        <v>0</v>
      </c>
      <c r="X1071" s="121">
        <f>VLOOKUP(F1071,Rates2,6)*VLOOKUP(F1071,Mort_Imp_Survivors,C1071-'Mort Imp Cume'!$C$4+2)</f>
        <v>1</v>
      </c>
      <c r="Y1071" s="15">
        <f t="shared" si="1337"/>
        <v>0</v>
      </c>
      <c r="Z1071" s="121">
        <f>VLOOKUP(F1071,Rates2,7)*VLOOKUP(F1071,Mort_Imp_Survivors,C1071-'Mort Imp Cume'!$C$4+2)</f>
        <v>1</v>
      </c>
      <c r="AA1071" s="15">
        <f t="shared" si="1338"/>
        <v>0</v>
      </c>
      <c r="AB1071" s="68">
        <f>PRODUCT(W$4:W1070)</f>
        <v>0</v>
      </c>
      <c r="AC1071" s="15">
        <f>PRODUCT(Y$4:Y1070)</f>
        <v>0</v>
      </c>
      <c r="AD1071" s="15">
        <f>PRODUCT(AA$4:AA1070)</f>
        <v>0</v>
      </c>
      <c r="AE1071" s="15">
        <f t="shared" si="1339"/>
        <v>0</v>
      </c>
      <c r="AF1071" s="15">
        <f t="shared" si="1340"/>
        <v>0</v>
      </c>
      <c r="AG1071" s="15">
        <f t="shared" si="1341"/>
        <v>0</v>
      </c>
      <c r="AH1071" s="15">
        <f t="shared" si="1342"/>
        <v>0</v>
      </c>
      <c r="AI1071" s="15">
        <f t="shared" si="1343"/>
        <v>1</v>
      </c>
      <c r="AJ1071" s="15">
        <f t="shared" si="1344"/>
        <v>0</v>
      </c>
      <c r="AK1071" s="15">
        <f t="shared" si="1345"/>
        <v>0</v>
      </c>
      <c r="AL1071">
        <f>IF(AL1070&gt;0,AL1070+1,IF(AND(B1071="January",C1071&gt;=Personal!$G$28,F1071&lt;=100,AL1070=0),1,0))</f>
        <v>744</v>
      </c>
      <c r="AM1071">
        <f t="shared" si="1346"/>
        <v>1</v>
      </c>
    </row>
    <row r="1072" spans="1:39" x14ac:dyDescent="0.2">
      <c r="A1072">
        <f t="shared" si="1347"/>
        <v>1068</v>
      </c>
      <c r="B1072" t="str">
        <f t="shared" si="1358"/>
        <v>January</v>
      </c>
      <c r="C1072">
        <f t="shared" si="1330"/>
        <v>2112</v>
      </c>
      <c r="D1072">
        <f t="shared" si="1360"/>
        <v>211201</v>
      </c>
      <c r="E1072">
        <f t="shared" ref="E1072:F1072" si="1392">E1060+1</f>
        <v>131</v>
      </c>
      <c r="F1072">
        <f t="shared" si="1392"/>
        <v>129</v>
      </c>
      <c r="G1072" s="11">
        <f>G1071*IF($B1072="January",(1+IF(C1072&gt;Personal!$L$18+1,Calculations!$B$14,Calculations!$B$13)),1)</f>
        <v>12796.871638313058</v>
      </c>
      <c r="H1072" s="11">
        <f>IF(AND(Career!$F$15="Yes",$E1072=62,$E1071=61),G1072,H1071*IF($B1072="January",(1+IF(C1072&gt;Personal!$L$18+1,Calculations!$C$14,Calculations!$C$13)),1))</f>
        <v>6505.9993694348477</v>
      </c>
      <c r="I1072" s="11">
        <f>H1072*(1-'Retiree Assumptions'!$F$8)</f>
        <v>5725.2794451026657</v>
      </c>
      <c r="J1072" s="11"/>
      <c r="K1072">
        <f>IF(OR(AND(L1073=0,L1072&gt;0,S1072=0,S1071&gt;0),AND(L1072=0,L1071&gt;0,S1072&gt;0,S1071&gt;0),AND(L1061=0,L1060&gt;0,S1060=0),AND(B1072="February",C1072&gt;=Personal!$G$28,C1072&lt;=Personal!$G$28+5,L1071&gt;0),AND(B1072="February",MOD(C1072-Personal!$G$28,5)=0,L1071&gt;0)),K1071+1,K1071)</f>
        <v>10</v>
      </c>
      <c r="L1072">
        <f>IF(AND(C1072&gt;=Personal!$G$28,MAX(L$5:L1071)&lt;$AO$8,OR(S1071&gt;0,S1072&gt;0)),L1071+1,0)</f>
        <v>0</v>
      </c>
      <c r="M1072" t="str">
        <f>IF(AND(C1072&gt;=Personal!$G$28,MAX(L$5:L1071)&lt;$AO$8,OR(S1071&gt;0,S1072&gt;0)),L1071+1,"")</f>
        <v/>
      </c>
      <c r="N1072">
        <f t="shared" si="1332"/>
        <v>2112</v>
      </c>
      <c r="O1072">
        <f t="shared" si="1333"/>
        <v>129</v>
      </c>
      <c r="P1072" s="11">
        <f t="shared" si="1334"/>
        <v>68703.353341231996</v>
      </c>
      <c r="Q1072" s="11">
        <f>$AD1072*I1072/(Calculations!$C$18^(A1072-1+Calculations!$B$1/30))</f>
        <v>0</v>
      </c>
      <c r="R1072" s="11">
        <f>IF(Q1072=0,0,SUM(Q$1071:Q1072)*I1072/Q1072)</f>
        <v>0</v>
      </c>
      <c r="S1072" s="11">
        <f>IF(S1071&gt;0,MAX((S1071+I1072/2)*(Calculations!$C$18-1)+S1071-I1072,0),IF(AND(Personal!$G$28=Valuation!C1072,Personal!$G$28&gt;Valuation!C1071),Personal!$G$26,0))</f>
        <v>0</v>
      </c>
      <c r="T1072">
        <f t="shared" si="1335"/>
        <v>2</v>
      </c>
      <c r="U1072" s="11"/>
      <c r="V1072" s="121">
        <f>VLOOKUP(E1072,Rates2,5)*VLOOKUP(E1072,Mort_Imp_Retirees,C1072-'Mort Imp Cume'!$C$4+2)</f>
        <v>1</v>
      </c>
      <c r="W1072" s="15">
        <f t="shared" si="1336"/>
        <v>0</v>
      </c>
      <c r="X1072" s="121">
        <f>VLOOKUP(F1072,Rates2,6)*VLOOKUP(F1072,Mort_Imp_Survivors,C1072-'Mort Imp Cume'!$C$4+2)</f>
        <v>1</v>
      </c>
      <c r="Y1072" s="15">
        <f t="shared" si="1337"/>
        <v>0</v>
      </c>
      <c r="Z1072" s="121">
        <f>VLOOKUP(F1072,Rates2,7)*VLOOKUP(F1072,Mort_Imp_Survivors,C1072-'Mort Imp Cume'!$C$4+2)</f>
        <v>1</v>
      </c>
      <c r="AA1072" s="15">
        <f t="shared" si="1338"/>
        <v>0</v>
      </c>
      <c r="AB1072" s="68">
        <f>PRODUCT(W$4:W1071)</f>
        <v>0</v>
      </c>
      <c r="AC1072" s="15">
        <f>PRODUCT(Y$4:Y1071)</f>
        <v>0</v>
      </c>
      <c r="AD1072" s="15">
        <f>PRODUCT(AA$4:AA1071)</f>
        <v>0</v>
      </c>
      <c r="AE1072" s="15">
        <f t="shared" si="1339"/>
        <v>0</v>
      </c>
      <c r="AF1072" s="15">
        <f t="shared" si="1340"/>
        <v>0</v>
      </c>
      <c r="AG1072" s="15">
        <f t="shared" si="1341"/>
        <v>0</v>
      </c>
      <c r="AH1072" s="15">
        <f t="shared" si="1342"/>
        <v>0</v>
      </c>
      <c r="AI1072" s="15">
        <f t="shared" si="1343"/>
        <v>1</v>
      </c>
      <c r="AJ1072" s="15">
        <f t="shared" si="1344"/>
        <v>0</v>
      </c>
      <c r="AK1072" s="15">
        <f t="shared" si="1345"/>
        <v>0</v>
      </c>
      <c r="AL1072">
        <f>IF(AL1071&gt;0,AL1071+1,IF(AND(B1072="January",C1072&gt;=Personal!$G$28,F1072&lt;=100,AL1071=0),1,0))</f>
        <v>745</v>
      </c>
      <c r="AM1072">
        <f t="shared" si="1346"/>
        <v>1</v>
      </c>
    </row>
    <row r="1073" spans="1:39" x14ac:dyDescent="0.2">
      <c r="A1073">
        <f t="shared" si="1347"/>
        <v>1069</v>
      </c>
      <c r="B1073" t="str">
        <f t="shared" si="1358"/>
        <v>February</v>
      </c>
      <c r="C1073">
        <f t="shared" si="1330"/>
        <v>2112</v>
      </c>
      <c r="D1073">
        <f t="shared" si="1360"/>
        <v>211202</v>
      </c>
      <c r="E1073">
        <f t="shared" ref="E1073:F1073" si="1393">E1061+1</f>
        <v>131</v>
      </c>
      <c r="F1073">
        <f t="shared" si="1393"/>
        <v>129</v>
      </c>
      <c r="G1073" s="11">
        <f>G1072*IF($B1073="January",(1+IF(C1073&gt;Personal!$L$18+1,Calculations!$B$14,Calculations!$B$13)),1)</f>
        <v>12796.871638313058</v>
      </c>
      <c r="H1073" s="11">
        <f>IF(AND(Career!$F$15="Yes",$E1073=62,$E1072=61),G1073,H1072*IF($B1073="January",(1+IF(C1073&gt;Personal!$L$18+1,Calculations!$C$14,Calculations!$C$13)),1))</f>
        <v>6505.9993694348477</v>
      </c>
      <c r="I1073" s="11">
        <f>H1073*(1-'Retiree Assumptions'!$F$8)</f>
        <v>5725.2794451026657</v>
      </c>
      <c r="J1073" s="11"/>
      <c r="K1073">
        <f>IF(OR(AND(L1074=0,L1073&gt;0,S1073=0,S1072&gt;0),AND(L1073=0,L1072&gt;0,S1073&gt;0,S1072&gt;0),AND(L1062=0,L1061&gt;0,S1061=0),AND(B1073="February",C1073&gt;=Personal!$G$28,C1073&lt;=Personal!$G$28+5,L1072&gt;0),AND(B1073="February",MOD(C1073-Personal!$G$28,5)=0,L1072&gt;0)),K1072+1,K1072)</f>
        <v>10</v>
      </c>
      <c r="L1073">
        <f>IF(AND(C1073&gt;=Personal!$G$28,MAX(L$5:L1072)&lt;$AO$8,OR(S1072&gt;0,S1073&gt;0)),L1072+1,0)</f>
        <v>0</v>
      </c>
      <c r="M1073" t="str">
        <f>IF(AND(C1073&gt;=Personal!$G$28,MAX(L$5:L1072)&lt;$AO$8,OR(S1072&gt;0,S1073&gt;0)),L1072+1,"")</f>
        <v/>
      </c>
      <c r="N1073">
        <f t="shared" si="1332"/>
        <v>2112</v>
      </c>
      <c r="O1073">
        <f t="shared" si="1333"/>
        <v>129</v>
      </c>
      <c r="P1073" s="11">
        <f t="shared" si="1334"/>
        <v>68703.353341231996</v>
      </c>
      <c r="Q1073" s="11">
        <f>$AD1073*I1073/(Calculations!$C$18^(A1073-1+Calculations!$B$1/30))</f>
        <v>0</v>
      </c>
      <c r="R1073" s="11">
        <f>IF(Q1073=0,0,SUM(Q$1071:Q1073)*I1073/Q1073)</f>
        <v>0</v>
      </c>
      <c r="S1073" s="11">
        <f>IF(S1072&gt;0,MAX((S1072+I1073/2)*(Calculations!$C$18-1)+S1072-I1073,0),IF(AND(Personal!$G$28=Valuation!C1073,Personal!$G$28&gt;Valuation!C1072),Personal!$G$26,0))</f>
        <v>0</v>
      </c>
      <c r="T1073">
        <f t="shared" si="1335"/>
        <v>2</v>
      </c>
      <c r="U1073" s="11"/>
      <c r="V1073" s="121">
        <f>VLOOKUP(E1073,Rates2,5)*VLOOKUP(E1073,Mort_Imp_Retirees,C1073-'Mort Imp Cume'!$C$4+2)</f>
        <v>1</v>
      </c>
      <c r="W1073" s="15">
        <f t="shared" si="1336"/>
        <v>0</v>
      </c>
      <c r="X1073" s="121">
        <f>VLOOKUP(F1073,Rates2,6)*VLOOKUP(F1073,Mort_Imp_Survivors,C1073-'Mort Imp Cume'!$C$4+2)</f>
        <v>1</v>
      </c>
      <c r="Y1073" s="15">
        <f t="shared" si="1337"/>
        <v>0</v>
      </c>
      <c r="Z1073" s="121">
        <f>VLOOKUP(F1073,Rates2,7)*VLOOKUP(F1073,Mort_Imp_Survivors,C1073-'Mort Imp Cume'!$C$4+2)</f>
        <v>1</v>
      </c>
      <c r="AA1073" s="15">
        <f t="shared" si="1338"/>
        <v>0</v>
      </c>
      <c r="AB1073" s="68">
        <f>PRODUCT(W$4:W1072)</f>
        <v>0</v>
      </c>
      <c r="AC1073" s="15">
        <f>PRODUCT(Y$4:Y1072)</f>
        <v>0</v>
      </c>
      <c r="AD1073" s="15">
        <f>PRODUCT(AA$4:AA1072)</f>
        <v>0</v>
      </c>
      <c r="AE1073" s="15">
        <f t="shared" si="1339"/>
        <v>0</v>
      </c>
      <c r="AF1073" s="15">
        <f t="shared" si="1340"/>
        <v>0</v>
      </c>
      <c r="AG1073" s="15">
        <f t="shared" si="1341"/>
        <v>0</v>
      </c>
      <c r="AH1073" s="15">
        <f t="shared" si="1342"/>
        <v>0</v>
      </c>
      <c r="AI1073" s="15">
        <f t="shared" si="1343"/>
        <v>1</v>
      </c>
      <c r="AJ1073" s="15">
        <f t="shared" si="1344"/>
        <v>0</v>
      </c>
      <c r="AK1073" s="15">
        <f t="shared" si="1345"/>
        <v>0</v>
      </c>
      <c r="AL1073">
        <f>IF(AL1072&gt;0,AL1072+1,IF(AND(B1073="January",C1073&gt;=Personal!$G$28,F1073&lt;=100,AL1072=0),1,0))</f>
        <v>746</v>
      </c>
      <c r="AM1073">
        <f t="shared" si="1346"/>
        <v>1</v>
      </c>
    </row>
    <row r="1074" spans="1:39" x14ac:dyDescent="0.2">
      <c r="A1074">
        <f t="shared" si="1347"/>
        <v>1070</v>
      </c>
      <c r="B1074" t="str">
        <f t="shared" si="1358"/>
        <v>March</v>
      </c>
      <c r="C1074">
        <f t="shared" si="1330"/>
        <v>2112</v>
      </c>
      <c r="D1074">
        <f t="shared" si="1360"/>
        <v>211203</v>
      </c>
      <c r="E1074">
        <f t="shared" ref="E1074:F1074" si="1394">E1062+1</f>
        <v>131</v>
      </c>
      <c r="F1074">
        <f t="shared" si="1394"/>
        <v>129</v>
      </c>
      <c r="G1074" s="11">
        <f>G1073*IF($B1074="January",(1+IF(C1074&gt;Personal!$L$18+1,Calculations!$B$14,Calculations!$B$13)),1)</f>
        <v>12796.871638313058</v>
      </c>
      <c r="H1074" s="11">
        <f>IF(AND(Career!$F$15="Yes",$E1074=62,$E1073=61),G1074,H1073*IF($B1074="January",(1+IF(C1074&gt;Personal!$L$18+1,Calculations!$C$14,Calculations!$C$13)),1))</f>
        <v>6505.9993694348477</v>
      </c>
      <c r="I1074" s="11">
        <f>H1074*(1-'Retiree Assumptions'!$F$8)</f>
        <v>5725.2794451026657</v>
      </c>
      <c r="J1074" s="11"/>
      <c r="K1074">
        <f>IF(OR(AND(L1075=0,L1074&gt;0,S1074=0,S1073&gt;0),AND(L1074=0,L1073&gt;0,S1074&gt;0,S1073&gt;0),AND(L1063=0,L1062&gt;0,S1062=0),AND(B1074="February",C1074&gt;=Personal!$G$28,C1074&lt;=Personal!$G$28+5,L1073&gt;0),AND(B1074="February",MOD(C1074-Personal!$G$28,5)=0,L1073&gt;0)),K1073+1,K1073)</f>
        <v>10</v>
      </c>
      <c r="L1074">
        <f>IF(AND(C1074&gt;=Personal!$G$28,MAX(L$5:L1073)&lt;$AO$8,OR(S1073&gt;0,S1074&gt;0)),L1073+1,0)</f>
        <v>0</v>
      </c>
      <c r="M1074" t="str">
        <f>IF(AND(C1074&gt;=Personal!$G$28,MAX(L$5:L1073)&lt;$AO$8,OR(S1073&gt;0,S1074&gt;0)),L1073+1,"")</f>
        <v/>
      </c>
      <c r="N1074">
        <f t="shared" si="1332"/>
        <v>2112</v>
      </c>
      <c r="O1074">
        <f t="shared" si="1333"/>
        <v>129</v>
      </c>
      <c r="P1074" s="11">
        <f t="shared" si="1334"/>
        <v>68703.353341231996</v>
      </c>
      <c r="Q1074" s="11">
        <f>$AD1074*I1074/(Calculations!$C$18^(A1074-1+Calculations!$B$1/30))</f>
        <v>0</v>
      </c>
      <c r="R1074" s="11">
        <f>IF(Q1074=0,0,SUM(Q$1071:Q1074)*I1074/Q1074)</f>
        <v>0</v>
      </c>
      <c r="S1074" s="11">
        <f>IF(S1073&gt;0,MAX((S1073+I1074/2)*(Calculations!$C$18-1)+S1073-I1074,0),IF(AND(Personal!$G$28=Valuation!C1074,Personal!$G$28&gt;Valuation!C1073),Personal!$G$26,0))</f>
        <v>0</v>
      </c>
      <c r="T1074">
        <f t="shared" si="1335"/>
        <v>2</v>
      </c>
      <c r="U1074" s="11"/>
      <c r="V1074" s="121">
        <f>VLOOKUP(E1074,Rates2,5)*VLOOKUP(E1074,Mort_Imp_Retirees,C1074-'Mort Imp Cume'!$C$4+2)</f>
        <v>1</v>
      </c>
      <c r="W1074" s="15">
        <f t="shared" si="1336"/>
        <v>0</v>
      </c>
      <c r="X1074" s="121">
        <f>VLOOKUP(F1074,Rates2,6)*VLOOKUP(F1074,Mort_Imp_Survivors,C1074-'Mort Imp Cume'!$C$4+2)</f>
        <v>1</v>
      </c>
      <c r="Y1074" s="15">
        <f t="shared" si="1337"/>
        <v>0</v>
      </c>
      <c r="Z1074" s="121">
        <f>VLOOKUP(F1074,Rates2,7)*VLOOKUP(F1074,Mort_Imp_Survivors,C1074-'Mort Imp Cume'!$C$4+2)</f>
        <v>1</v>
      </c>
      <c r="AA1074" s="15">
        <f t="shared" si="1338"/>
        <v>0</v>
      </c>
      <c r="AB1074" s="68">
        <f>PRODUCT(W$4:W1073)</f>
        <v>0</v>
      </c>
      <c r="AC1074" s="15">
        <f>PRODUCT(Y$4:Y1073)</f>
        <v>0</v>
      </c>
      <c r="AD1074" s="15">
        <f>PRODUCT(AA$4:AA1073)</f>
        <v>0</v>
      </c>
      <c r="AE1074" s="15">
        <f t="shared" si="1339"/>
        <v>0</v>
      </c>
      <c r="AF1074" s="15">
        <f t="shared" si="1340"/>
        <v>0</v>
      </c>
      <c r="AG1074" s="15">
        <f t="shared" si="1341"/>
        <v>0</v>
      </c>
      <c r="AH1074" s="15">
        <f t="shared" si="1342"/>
        <v>0</v>
      </c>
      <c r="AI1074" s="15">
        <f t="shared" si="1343"/>
        <v>1</v>
      </c>
      <c r="AJ1074" s="15">
        <f t="shared" si="1344"/>
        <v>0</v>
      </c>
      <c r="AK1074" s="15">
        <f t="shared" si="1345"/>
        <v>0</v>
      </c>
      <c r="AL1074">
        <f>IF(AL1073&gt;0,AL1073+1,IF(AND(B1074="January",C1074&gt;=Personal!$G$28,F1074&lt;=100,AL1073=0),1,0))</f>
        <v>747</v>
      </c>
      <c r="AM1074">
        <f t="shared" si="1346"/>
        <v>1</v>
      </c>
    </row>
    <row r="1075" spans="1:39" x14ac:dyDescent="0.2">
      <c r="A1075">
        <f t="shared" si="1347"/>
        <v>1071</v>
      </c>
      <c r="B1075" t="str">
        <f t="shared" si="1358"/>
        <v>April</v>
      </c>
      <c r="C1075">
        <f t="shared" si="1330"/>
        <v>2112</v>
      </c>
      <c r="D1075">
        <f t="shared" si="1360"/>
        <v>211204</v>
      </c>
      <c r="E1075">
        <f t="shared" ref="E1075:F1075" si="1395">E1063+1</f>
        <v>131</v>
      </c>
      <c r="F1075">
        <f t="shared" si="1395"/>
        <v>129</v>
      </c>
      <c r="G1075" s="11">
        <f>G1074*IF($B1075="January",(1+IF(C1075&gt;Personal!$L$18+1,Calculations!$B$14,Calculations!$B$13)),1)</f>
        <v>12796.871638313058</v>
      </c>
      <c r="H1075" s="11">
        <f>IF(AND(Career!$F$15="Yes",$E1075=62,$E1074=61),G1075,H1074*IF($B1075="January",(1+IF(C1075&gt;Personal!$L$18+1,Calculations!$C$14,Calculations!$C$13)),1))</f>
        <v>6505.9993694348477</v>
      </c>
      <c r="I1075" s="11">
        <f>H1075*(1-'Retiree Assumptions'!$F$8)</f>
        <v>5725.2794451026657</v>
      </c>
      <c r="J1075" s="11"/>
      <c r="K1075">
        <f>IF(OR(AND(L1076=0,L1075&gt;0,S1075=0,S1074&gt;0),AND(L1075=0,L1074&gt;0,S1075&gt;0,S1074&gt;0),AND(L1064=0,L1063&gt;0,S1063=0),AND(B1075="February",C1075&gt;=Personal!$G$28,C1075&lt;=Personal!$G$28+5,L1074&gt;0),AND(B1075="February",MOD(C1075-Personal!$G$28,5)=0,L1074&gt;0)),K1074+1,K1074)</f>
        <v>10</v>
      </c>
      <c r="L1075">
        <f>IF(AND(C1075&gt;=Personal!$G$28,MAX(L$5:L1074)&lt;$AO$8,OR(S1074&gt;0,S1075&gt;0)),L1074+1,0)</f>
        <v>0</v>
      </c>
      <c r="M1075" t="str">
        <f>IF(AND(C1075&gt;=Personal!$G$28,MAX(L$5:L1074)&lt;$AO$8,OR(S1074&gt;0,S1075&gt;0)),L1074+1,"")</f>
        <v/>
      </c>
      <c r="N1075">
        <f t="shared" si="1332"/>
        <v>2112</v>
      </c>
      <c r="O1075">
        <f t="shared" si="1333"/>
        <v>129</v>
      </c>
      <c r="P1075" s="11">
        <f t="shared" si="1334"/>
        <v>68703.353341231996</v>
      </c>
      <c r="Q1075" s="11">
        <f>$AD1075*I1075/(Calculations!$C$18^(A1075-1+Calculations!$B$1/30))</f>
        <v>0</v>
      </c>
      <c r="R1075" s="11">
        <f>IF(Q1075=0,0,SUM(Q$1071:Q1075)*I1075/Q1075)</f>
        <v>0</v>
      </c>
      <c r="S1075" s="11">
        <f>IF(S1074&gt;0,MAX((S1074+I1075/2)*(Calculations!$C$18-1)+S1074-I1075,0),IF(AND(Personal!$G$28=Valuation!C1075,Personal!$G$28&gt;Valuation!C1074),Personal!$G$26,0))</f>
        <v>0</v>
      </c>
      <c r="T1075">
        <f t="shared" si="1335"/>
        <v>2</v>
      </c>
      <c r="U1075" s="11"/>
      <c r="V1075" s="121">
        <f>VLOOKUP(E1075,Rates2,5)*VLOOKUP(E1075,Mort_Imp_Retirees,C1075-'Mort Imp Cume'!$C$4+2)</f>
        <v>1</v>
      </c>
      <c r="W1075" s="15">
        <f t="shared" si="1336"/>
        <v>0</v>
      </c>
      <c r="X1075" s="121">
        <f>VLOOKUP(F1075,Rates2,6)*VLOOKUP(F1075,Mort_Imp_Survivors,C1075-'Mort Imp Cume'!$C$4+2)</f>
        <v>1</v>
      </c>
      <c r="Y1075" s="15">
        <f t="shared" si="1337"/>
        <v>0</v>
      </c>
      <c r="Z1075" s="121">
        <f>VLOOKUP(F1075,Rates2,7)*VLOOKUP(F1075,Mort_Imp_Survivors,C1075-'Mort Imp Cume'!$C$4+2)</f>
        <v>1</v>
      </c>
      <c r="AA1075" s="15">
        <f t="shared" si="1338"/>
        <v>0</v>
      </c>
      <c r="AB1075" s="68">
        <f>PRODUCT(W$4:W1074)</f>
        <v>0</v>
      </c>
      <c r="AC1075" s="15">
        <f>PRODUCT(Y$4:Y1074)</f>
        <v>0</v>
      </c>
      <c r="AD1075" s="15">
        <f>PRODUCT(AA$4:AA1074)</f>
        <v>0</v>
      </c>
      <c r="AE1075" s="15">
        <f t="shared" si="1339"/>
        <v>0</v>
      </c>
      <c r="AF1075" s="15">
        <f t="shared" si="1340"/>
        <v>0</v>
      </c>
      <c r="AG1075" s="15">
        <f t="shared" si="1341"/>
        <v>0</v>
      </c>
      <c r="AH1075" s="15">
        <f t="shared" si="1342"/>
        <v>0</v>
      </c>
      <c r="AI1075" s="15">
        <f t="shared" si="1343"/>
        <v>1</v>
      </c>
      <c r="AJ1075" s="15">
        <f t="shared" si="1344"/>
        <v>0</v>
      </c>
      <c r="AK1075" s="15">
        <f t="shared" si="1345"/>
        <v>0</v>
      </c>
      <c r="AL1075">
        <f>IF(AL1074&gt;0,AL1074+1,IF(AND(B1075="January",C1075&gt;=Personal!$G$28,F1075&lt;=100,AL1074=0),1,0))</f>
        <v>748</v>
      </c>
      <c r="AM1075">
        <f t="shared" si="1346"/>
        <v>1</v>
      </c>
    </row>
    <row r="1076" spans="1:39" x14ac:dyDescent="0.2">
      <c r="A1076">
        <f t="shared" si="1347"/>
        <v>1072</v>
      </c>
      <c r="B1076" t="str">
        <f t="shared" si="1358"/>
        <v>May</v>
      </c>
      <c r="C1076">
        <f t="shared" si="1330"/>
        <v>2112</v>
      </c>
      <c r="D1076">
        <f t="shared" si="1360"/>
        <v>211205</v>
      </c>
      <c r="E1076">
        <f t="shared" ref="E1076:F1076" si="1396">E1064+1</f>
        <v>131</v>
      </c>
      <c r="F1076">
        <f t="shared" si="1396"/>
        <v>129</v>
      </c>
      <c r="G1076" s="11">
        <f>G1075*IF($B1076="January",(1+IF(C1076&gt;Personal!$L$18+1,Calculations!$B$14,Calculations!$B$13)),1)</f>
        <v>12796.871638313058</v>
      </c>
      <c r="H1076" s="11">
        <f>IF(AND(Career!$F$15="Yes",$E1076=62,$E1075=61),G1076,H1075*IF($B1076="January",(1+IF(C1076&gt;Personal!$L$18+1,Calculations!$C$14,Calculations!$C$13)),1))</f>
        <v>6505.9993694348477</v>
      </c>
      <c r="I1076" s="11">
        <f>H1076*(1-'Retiree Assumptions'!$F$8)</f>
        <v>5725.2794451026657</v>
      </c>
      <c r="J1076" s="11"/>
      <c r="K1076">
        <f>IF(OR(AND(L1077=0,L1076&gt;0,S1076=0,S1075&gt;0),AND(L1076=0,L1075&gt;0,S1076&gt;0,S1075&gt;0),AND(L1065=0,L1064&gt;0,S1064=0),AND(B1076="February",C1076&gt;=Personal!$G$28,C1076&lt;=Personal!$G$28+5,L1075&gt;0),AND(B1076="February",MOD(C1076-Personal!$G$28,5)=0,L1075&gt;0)),K1075+1,K1075)</f>
        <v>10</v>
      </c>
      <c r="L1076">
        <f>IF(AND(C1076&gt;=Personal!$G$28,MAX(L$5:L1075)&lt;$AO$8,OR(S1075&gt;0,S1076&gt;0)),L1075+1,0)</f>
        <v>0</v>
      </c>
      <c r="M1076" t="str">
        <f>IF(AND(C1076&gt;=Personal!$G$28,MAX(L$5:L1075)&lt;$AO$8,OR(S1075&gt;0,S1076&gt;0)),L1075+1,"")</f>
        <v/>
      </c>
      <c r="N1076">
        <f t="shared" si="1332"/>
        <v>2112</v>
      </c>
      <c r="O1076">
        <f t="shared" si="1333"/>
        <v>129</v>
      </c>
      <c r="P1076" s="11">
        <f t="shared" si="1334"/>
        <v>68703.353341231996</v>
      </c>
      <c r="Q1076" s="11">
        <f>$AD1076*I1076/(Calculations!$C$18^(A1076-1+Calculations!$B$1/30))</f>
        <v>0</v>
      </c>
      <c r="R1076" s="11">
        <f>IF(Q1076=0,0,SUM(Q$1071:Q1076)*I1076/Q1076)</f>
        <v>0</v>
      </c>
      <c r="S1076" s="11">
        <f>IF(S1075&gt;0,MAX((S1075+I1076/2)*(Calculations!$C$18-1)+S1075-I1076,0),IF(AND(Personal!$G$28=Valuation!C1076,Personal!$G$28&gt;Valuation!C1075),Personal!$G$26,0))</f>
        <v>0</v>
      </c>
      <c r="T1076">
        <f t="shared" si="1335"/>
        <v>2</v>
      </c>
      <c r="U1076" s="11"/>
      <c r="V1076" s="121">
        <f>VLOOKUP(E1076,Rates2,5)*VLOOKUP(E1076,Mort_Imp_Retirees,C1076-'Mort Imp Cume'!$C$4+2)</f>
        <v>1</v>
      </c>
      <c r="W1076" s="15">
        <f t="shared" si="1336"/>
        <v>0</v>
      </c>
      <c r="X1076" s="121">
        <f>VLOOKUP(F1076,Rates2,6)*VLOOKUP(F1076,Mort_Imp_Survivors,C1076-'Mort Imp Cume'!$C$4+2)</f>
        <v>1</v>
      </c>
      <c r="Y1076" s="15">
        <f t="shared" si="1337"/>
        <v>0</v>
      </c>
      <c r="Z1076" s="121">
        <f>VLOOKUP(F1076,Rates2,7)*VLOOKUP(F1076,Mort_Imp_Survivors,C1076-'Mort Imp Cume'!$C$4+2)</f>
        <v>1</v>
      </c>
      <c r="AA1076" s="15">
        <f t="shared" si="1338"/>
        <v>0</v>
      </c>
      <c r="AB1076" s="68">
        <f>PRODUCT(W$4:W1075)</f>
        <v>0</v>
      </c>
      <c r="AC1076" s="15">
        <f>PRODUCT(Y$4:Y1075)</f>
        <v>0</v>
      </c>
      <c r="AD1076" s="15">
        <f>PRODUCT(AA$4:AA1075)</f>
        <v>0</v>
      </c>
      <c r="AE1076" s="15">
        <f t="shared" si="1339"/>
        <v>0</v>
      </c>
      <c r="AF1076" s="15">
        <f t="shared" si="1340"/>
        <v>0</v>
      </c>
      <c r="AG1076" s="15">
        <f t="shared" si="1341"/>
        <v>0</v>
      </c>
      <c r="AH1076" s="15">
        <f t="shared" si="1342"/>
        <v>0</v>
      </c>
      <c r="AI1076" s="15">
        <f t="shared" si="1343"/>
        <v>1</v>
      </c>
      <c r="AJ1076" s="15">
        <f t="shared" si="1344"/>
        <v>0</v>
      </c>
      <c r="AK1076" s="15">
        <f t="shared" si="1345"/>
        <v>0</v>
      </c>
      <c r="AL1076">
        <f>IF(AL1075&gt;0,AL1075+1,IF(AND(B1076="January",C1076&gt;=Personal!$G$28,F1076&lt;=100,AL1075=0),1,0))</f>
        <v>749</v>
      </c>
      <c r="AM1076">
        <f t="shared" si="1346"/>
        <v>1</v>
      </c>
    </row>
    <row r="1077" spans="1:39" ht="13.5" customHeight="1" x14ac:dyDescent="0.2">
      <c r="A1077">
        <f t="shared" si="1347"/>
        <v>1073</v>
      </c>
      <c r="B1077" t="str">
        <f t="shared" si="1358"/>
        <v>June</v>
      </c>
      <c r="C1077">
        <f t="shared" si="1330"/>
        <v>2112</v>
      </c>
      <c r="D1077">
        <f t="shared" si="1360"/>
        <v>211206</v>
      </c>
      <c r="E1077">
        <f t="shared" ref="E1077:F1077" si="1397">E1065+1</f>
        <v>131</v>
      </c>
      <c r="F1077">
        <f t="shared" si="1397"/>
        <v>129</v>
      </c>
      <c r="G1077" s="11">
        <f>G1076*IF($B1077="January",(1+IF(C1077&gt;Personal!$L$18+1,Calculations!$B$14,Calculations!$B$13)),1)</f>
        <v>12796.871638313058</v>
      </c>
      <c r="H1077" s="11">
        <f>IF(AND(Career!$F$15="Yes",$E1077=62,$E1076=61),G1077,H1076*IF($B1077="January",(1+IF(C1077&gt;Personal!$L$18+1,Calculations!$C$14,Calculations!$C$13)),1))</f>
        <v>6505.9993694348477</v>
      </c>
      <c r="I1077" s="11">
        <f>H1077*(1-'Retiree Assumptions'!$F$8)</f>
        <v>5725.2794451026657</v>
      </c>
      <c r="J1077" s="11"/>
      <c r="K1077">
        <f>IF(OR(AND(L1078=0,L1077&gt;0,S1077=0,S1076&gt;0),AND(L1077=0,L1076&gt;0,S1077&gt;0,S1076&gt;0),AND(L1066=0,L1065&gt;0,S1065=0),AND(B1077="February",C1077&gt;=Personal!$G$28,C1077&lt;=Personal!$G$28+5,L1076&gt;0),AND(B1077="February",MOD(C1077-Personal!$G$28,5)=0,L1076&gt;0)),K1076+1,K1076)</f>
        <v>10</v>
      </c>
      <c r="L1077">
        <f>IF(AND(C1077&gt;=Personal!$G$28,MAX(L$5:L1076)&lt;$AO$8,OR(S1076&gt;0,S1077&gt;0)),L1076+1,0)</f>
        <v>0</v>
      </c>
      <c r="M1077" t="str">
        <f>IF(AND(C1077&gt;=Personal!$G$28,MAX(L$5:L1076)&lt;$AO$8,OR(S1076&gt;0,S1077&gt;0)),L1076+1,"")</f>
        <v/>
      </c>
      <c r="N1077">
        <f t="shared" si="1332"/>
        <v>2112</v>
      </c>
      <c r="O1077">
        <f t="shared" si="1333"/>
        <v>129</v>
      </c>
      <c r="P1077" s="11">
        <f t="shared" si="1334"/>
        <v>68703.353341231996</v>
      </c>
      <c r="Q1077" s="11">
        <f>$AD1077*I1077/(Calculations!$C$18^(A1077-1+Calculations!$B$1/30))</f>
        <v>0</v>
      </c>
      <c r="R1077" s="11">
        <f>IF(Q1077=0,0,SUM(Q$1071:Q1077)*I1077/Q1077)</f>
        <v>0</v>
      </c>
      <c r="S1077" s="11">
        <f>IF(S1076&gt;0,MAX((S1076+I1077/2)*(Calculations!$C$18-1)+S1076-I1077,0),IF(AND(Personal!$G$28=Valuation!C1077,Personal!$G$28&gt;Valuation!C1076),Personal!$G$26,0))</f>
        <v>0</v>
      </c>
      <c r="T1077">
        <f t="shared" si="1335"/>
        <v>2</v>
      </c>
      <c r="U1077" s="11"/>
      <c r="V1077" s="121">
        <f>VLOOKUP(E1077,Rates2,5)*VLOOKUP(E1077,Mort_Imp_Retirees,C1077-'Mort Imp Cume'!$C$4+2)</f>
        <v>1</v>
      </c>
      <c r="W1077" s="15">
        <f t="shared" si="1336"/>
        <v>0</v>
      </c>
      <c r="X1077" s="121">
        <f>VLOOKUP(F1077,Rates2,6)*VLOOKUP(F1077,Mort_Imp_Survivors,C1077-'Mort Imp Cume'!$C$4+2)</f>
        <v>1</v>
      </c>
      <c r="Y1077" s="15">
        <f t="shared" si="1337"/>
        <v>0</v>
      </c>
      <c r="Z1077" s="121">
        <f>VLOOKUP(F1077,Rates2,7)*VLOOKUP(F1077,Mort_Imp_Survivors,C1077-'Mort Imp Cume'!$C$4+2)</f>
        <v>1</v>
      </c>
      <c r="AA1077" s="15">
        <f t="shared" si="1338"/>
        <v>0</v>
      </c>
      <c r="AB1077" s="68">
        <f>PRODUCT(W$4:W1076)</f>
        <v>0</v>
      </c>
      <c r="AC1077" s="15">
        <f>PRODUCT(Y$4:Y1076)</f>
        <v>0</v>
      </c>
      <c r="AD1077" s="15">
        <f>PRODUCT(AA$4:AA1076)</f>
        <v>0</v>
      </c>
      <c r="AE1077" s="15">
        <f t="shared" si="1339"/>
        <v>0</v>
      </c>
      <c r="AF1077" s="15">
        <f t="shared" si="1340"/>
        <v>0</v>
      </c>
      <c r="AG1077" s="15">
        <f t="shared" si="1341"/>
        <v>0</v>
      </c>
      <c r="AH1077" s="15">
        <f t="shared" si="1342"/>
        <v>0</v>
      </c>
      <c r="AI1077" s="15">
        <f t="shared" si="1343"/>
        <v>1</v>
      </c>
      <c r="AJ1077" s="15">
        <f t="shared" si="1344"/>
        <v>0</v>
      </c>
      <c r="AK1077" s="15">
        <f t="shared" si="1345"/>
        <v>0</v>
      </c>
      <c r="AL1077">
        <f>IF(AL1076&gt;0,AL1076+1,IF(AND(B1077="January",C1077&gt;=Personal!$G$28,F1077&lt;=100,AL1076=0),1,0))</f>
        <v>750</v>
      </c>
      <c r="AM1077">
        <f t="shared" si="1346"/>
        <v>1</v>
      </c>
    </row>
    <row r="1078" spans="1:39" x14ac:dyDescent="0.2">
      <c r="A1078">
        <f t="shared" si="1347"/>
        <v>1074</v>
      </c>
      <c r="B1078" t="str">
        <f t="shared" si="1358"/>
        <v>July</v>
      </c>
      <c r="C1078">
        <f t="shared" si="1330"/>
        <v>2112</v>
      </c>
      <c r="D1078">
        <f t="shared" si="1360"/>
        <v>211207</v>
      </c>
      <c r="E1078">
        <f t="shared" ref="E1078:F1078" si="1398">E1066+1</f>
        <v>131</v>
      </c>
      <c r="F1078">
        <f t="shared" si="1398"/>
        <v>129</v>
      </c>
      <c r="G1078" s="11">
        <f>G1077*IF($B1078="January",(1+IF(C1078&gt;Personal!$L$18+1,Calculations!$B$14,Calculations!$B$13)),1)</f>
        <v>12796.871638313058</v>
      </c>
      <c r="H1078" s="11">
        <f>IF(AND(Career!$F$15="Yes",$E1078=62,$E1077=61),G1078,H1077*IF($B1078="January",(1+IF(C1078&gt;Personal!$L$18+1,Calculations!$C$14,Calculations!$C$13)),1))</f>
        <v>6505.9993694348477</v>
      </c>
      <c r="I1078" s="11">
        <f>H1078*(1-'Retiree Assumptions'!$F$8)</f>
        <v>5725.2794451026657</v>
      </c>
      <c r="J1078" s="11"/>
      <c r="K1078">
        <f>IF(OR(AND(L1079=0,L1078&gt;0,S1078=0,S1077&gt;0),AND(L1078=0,L1077&gt;0,S1078&gt;0,S1077&gt;0),AND(L1067=0,L1066&gt;0,S1066=0),AND(B1078="February",C1078&gt;=Personal!$G$28,C1078&lt;=Personal!$G$28+5,L1077&gt;0),AND(B1078="February",MOD(C1078-Personal!$G$28,5)=0,L1077&gt;0)),K1077+1,K1077)</f>
        <v>10</v>
      </c>
      <c r="L1078">
        <f>IF(AND(C1078&gt;=Personal!$G$28,MAX(L$5:L1077)&lt;$AO$8,OR(S1077&gt;0,S1078&gt;0)),L1077+1,0)</f>
        <v>0</v>
      </c>
      <c r="M1078" t="str">
        <f>IF(AND(C1078&gt;=Personal!$G$28,MAX(L$5:L1077)&lt;$AO$8,OR(S1077&gt;0,S1078&gt;0)),L1077+1,"")</f>
        <v/>
      </c>
      <c r="N1078">
        <f t="shared" si="1332"/>
        <v>2112</v>
      </c>
      <c r="O1078">
        <f t="shared" si="1333"/>
        <v>129</v>
      </c>
      <c r="P1078" s="11">
        <f t="shared" si="1334"/>
        <v>68703.353341231996</v>
      </c>
      <c r="Q1078" s="11">
        <f>$AD1078*I1078/(Calculations!$C$18^(A1078-1+Calculations!$B$1/30))</f>
        <v>0</v>
      </c>
      <c r="R1078" s="11">
        <f>IF(Q1078=0,0,SUM(Q$1071:Q1078)*I1078/Q1078)</f>
        <v>0</v>
      </c>
      <c r="S1078" s="11">
        <f>IF(S1077&gt;0,MAX((S1077+I1078/2)*(Calculations!$C$18-1)+S1077-I1078,0),IF(AND(Personal!$G$28=Valuation!C1078,Personal!$G$28&gt;Valuation!C1077),Personal!$G$26,0))</f>
        <v>0</v>
      </c>
      <c r="T1078">
        <f t="shared" si="1335"/>
        <v>2</v>
      </c>
      <c r="U1078" s="11"/>
      <c r="V1078" s="121">
        <f>VLOOKUP(E1078,Rates2,5)*VLOOKUP(E1078,Mort_Imp_Retirees,C1078-'Mort Imp Cume'!$C$4+2)</f>
        <v>1</v>
      </c>
      <c r="W1078" s="15">
        <f t="shared" si="1336"/>
        <v>0</v>
      </c>
      <c r="X1078" s="121">
        <f>VLOOKUP(F1078,Rates2,6)*VLOOKUP(F1078,Mort_Imp_Survivors,C1078-'Mort Imp Cume'!$C$4+2)</f>
        <v>1</v>
      </c>
      <c r="Y1078" s="15">
        <f t="shared" si="1337"/>
        <v>0</v>
      </c>
      <c r="Z1078" s="121">
        <f>VLOOKUP(F1078,Rates2,7)*VLOOKUP(F1078,Mort_Imp_Survivors,C1078-'Mort Imp Cume'!$C$4+2)</f>
        <v>1</v>
      </c>
      <c r="AA1078" s="15">
        <f t="shared" si="1338"/>
        <v>0</v>
      </c>
      <c r="AB1078" s="68">
        <f>PRODUCT(W$4:W1077)</f>
        <v>0</v>
      </c>
      <c r="AC1078" s="15">
        <f>PRODUCT(Y$4:Y1077)</f>
        <v>0</v>
      </c>
      <c r="AD1078" s="15">
        <f>PRODUCT(AA$4:AA1077)</f>
        <v>0</v>
      </c>
      <c r="AE1078" s="15">
        <f t="shared" si="1339"/>
        <v>0</v>
      </c>
      <c r="AF1078" s="15">
        <f t="shared" si="1340"/>
        <v>0</v>
      </c>
      <c r="AG1078" s="15">
        <f t="shared" si="1341"/>
        <v>0</v>
      </c>
      <c r="AH1078" s="15">
        <f t="shared" si="1342"/>
        <v>0</v>
      </c>
      <c r="AI1078" s="15">
        <f t="shared" si="1343"/>
        <v>1</v>
      </c>
      <c r="AJ1078" s="15">
        <f t="shared" si="1344"/>
        <v>0</v>
      </c>
      <c r="AK1078" s="15">
        <f t="shared" si="1345"/>
        <v>0</v>
      </c>
      <c r="AL1078">
        <f>IF(AL1077&gt;0,AL1077+1,IF(AND(B1078="January",C1078&gt;=Personal!$G$28,F1078&lt;=100,AL1077=0),1,0))</f>
        <v>751</v>
      </c>
      <c r="AM1078">
        <f t="shared" si="1346"/>
        <v>1</v>
      </c>
    </row>
    <row r="1079" spans="1:39" x14ac:dyDescent="0.2">
      <c r="A1079">
        <f t="shared" si="1347"/>
        <v>1075</v>
      </c>
      <c r="B1079" t="str">
        <f t="shared" si="1358"/>
        <v>August</v>
      </c>
      <c r="C1079">
        <f t="shared" si="1330"/>
        <v>2112</v>
      </c>
      <c r="D1079">
        <f t="shared" si="1360"/>
        <v>211208</v>
      </c>
      <c r="E1079">
        <f t="shared" ref="E1079:F1079" si="1399">E1067+1</f>
        <v>131</v>
      </c>
      <c r="F1079">
        <f t="shared" si="1399"/>
        <v>129</v>
      </c>
      <c r="G1079" s="11">
        <f>G1078*IF($B1079="January",(1+IF(C1079&gt;Personal!$L$18+1,Calculations!$B$14,Calculations!$B$13)),1)</f>
        <v>12796.871638313058</v>
      </c>
      <c r="H1079" s="11">
        <f>IF(AND(Career!$F$15="Yes",$E1079=62,$E1078=61),G1079,H1078*IF($B1079="January",(1+IF(C1079&gt;Personal!$L$18+1,Calculations!$C$14,Calculations!$C$13)),1))</f>
        <v>6505.9993694348477</v>
      </c>
      <c r="I1079" s="11">
        <f>H1079*(1-'Retiree Assumptions'!$F$8)</f>
        <v>5725.2794451026657</v>
      </c>
      <c r="J1079" s="11"/>
      <c r="K1079">
        <f>IF(OR(AND(L1080=0,L1079&gt;0,S1079=0,S1078&gt;0),AND(L1079=0,L1078&gt;0,S1079&gt;0,S1078&gt;0),AND(L1068=0,L1067&gt;0,S1067=0),AND(B1079="February",C1079&gt;=Personal!$G$28,C1079&lt;=Personal!$G$28+5,L1078&gt;0),AND(B1079="February",MOD(C1079-Personal!$G$28,5)=0,L1078&gt;0)),K1078+1,K1078)</f>
        <v>10</v>
      </c>
      <c r="L1079">
        <f>IF(AND(C1079&gt;=Personal!$G$28,MAX(L$5:L1078)&lt;$AO$8,OR(S1078&gt;0,S1079&gt;0)),L1078+1,0)</f>
        <v>0</v>
      </c>
      <c r="M1079" t="str">
        <f>IF(AND(C1079&gt;=Personal!$G$28,MAX(L$5:L1078)&lt;$AO$8,OR(S1078&gt;0,S1079&gt;0)),L1078+1,"")</f>
        <v/>
      </c>
      <c r="N1079">
        <f t="shared" si="1332"/>
        <v>2112</v>
      </c>
      <c r="O1079">
        <f t="shared" si="1333"/>
        <v>129</v>
      </c>
      <c r="P1079" s="11">
        <f t="shared" si="1334"/>
        <v>68703.353341231996</v>
      </c>
      <c r="Q1079" s="11">
        <f>$AD1079*I1079/(Calculations!$C$18^(A1079-1+Calculations!$B$1/30))</f>
        <v>0</v>
      </c>
      <c r="R1079" s="11">
        <f>IF(Q1079=0,0,SUM(Q$1071:Q1079)*I1079/Q1079)</f>
        <v>0</v>
      </c>
      <c r="S1079" s="11">
        <f>IF(S1078&gt;0,MAX((S1078+I1079/2)*(Calculations!$C$18-1)+S1078-I1079,0),IF(AND(Personal!$G$28=Valuation!C1079,Personal!$G$28&gt;Valuation!C1078),Personal!$G$26,0))</f>
        <v>0</v>
      </c>
      <c r="T1079">
        <f t="shared" si="1335"/>
        <v>2</v>
      </c>
      <c r="U1079" s="11"/>
      <c r="V1079" s="121">
        <f>VLOOKUP(E1079,Rates2,5)*VLOOKUP(E1079,Mort_Imp_Retirees,C1079-'Mort Imp Cume'!$C$4+2)</f>
        <v>1</v>
      </c>
      <c r="W1079" s="15">
        <f t="shared" si="1336"/>
        <v>0</v>
      </c>
      <c r="X1079" s="121">
        <f>VLOOKUP(F1079,Rates2,6)*VLOOKUP(F1079,Mort_Imp_Survivors,C1079-'Mort Imp Cume'!$C$4+2)</f>
        <v>1</v>
      </c>
      <c r="Y1079" s="15">
        <f t="shared" si="1337"/>
        <v>0</v>
      </c>
      <c r="Z1079" s="121">
        <f>VLOOKUP(F1079,Rates2,7)*VLOOKUP(F1079,Mort_Imp_Survivors,C1079-'Mort Imp Cume'!$C$4+2)</f>
        <v>1</v>
      </c>
      <c r="AA1079" s="15">
        <f t="shared" si="1338"/>
        <v>0</v>
      </c>
      <c r="AB1079" s="68">
        <f>PRODUCT(W$4:W1078)</f>
        <v>0</v>
      </c>
      <c r="AC1079" s="15">
        <f>PRODUCT(Y$4:Y1078)</f>
        <v>0</v>
      </c>
      <c r="AD1079" s="15">
        <f>PRODUCT(AA$4:AA1078)</f>
        <v>0</v>
      </c>
      <c r="AE1079" s="15">
        <f t="shared" si="1339"/>
        <v>0</v>
      </c>
      <c r="AF1079" s="15">
        <f t="shared" si="1340"/>
        <v>0</v>
      </c>
      <c r="AG1079" s="15">
        <f t="shared" si="1341"/>
        <v>0</v>
      </c>
      <c r="AH1079" s="15">
        <f t="shared" si="1342"/>
        <v>0</v>
      </c>
      <c r="AI1079" s="15">
        <f t="shared" si="1343"/>
        <v>1</v>
      </c>
      <c r="AJ1079" s="15">
        <f t="shared" si="1344"/>
        <v>0</v>
      </c>
      <c r="AK1079" s="15">
        <f t="shared" si="1345"/>
        <v>0</v>
      </c>
      <c r="AL1079">
        <f>IF(AL1078&gt;0,AL1078+1,IF(AND(B1079="January",C1079&gt;=Personal!$G$28,F1079&lt;=100,AL1078=0),1,0))</f>
        <v>752</v>
      </c>
      <c r="AM1079">
        <f t="shared" si="1346"/>
        <v>1</v>
      </c>
    </row>
    <row r="1080" spans="1:39" ht="12" customHeight="1" x14ac:dyDescent="0.2">
      <c r="A1080">
        <f t="shared" si="1347"/>
        <v>1076</v>
      </c>
      <c r="B1080" t="str">
        <f t="shared" si="1358"/>
        <v>September</v>
      </c>
      <c r="C1080">
        <f t="shared" si="1330"/>
        <v>2112</v>
      </c>
      <c r="D1080">
        <f t="shared" si="1360"/>
        <v>211209</v>
      </c>
      <c r="E1080">
        <f t="shared" ref="E1080:F1080" si="1400">E1068+1</f>
        <v>131</v>
      </c>
      <c r="F1080">
        <f t="shared" si="1400"/>
        <v>129</v>
      </c>
      <c r="G1080" s="11">
        <f>G1079*IF($B1080="January",(1+IF(C1080&gt;Personal!$L$18+1,Calculations!$B$14,Calculations!$B$13)),1)</f>
        <v>12796.871638313058</v>
      </c>
      <c r="H1080" s="11">
        <f>IF(AND(Career!$F$15="Yes",$E1080=62,$E1079=61),G1080,H1079*IF($B1080="January",(1+IF(C1080&gt;Personal!$L$18+1,Calculations!$C$14,Calculations!$C$13)),1))</f>
        <v>6505.9993694348477</v>
      </c>
      <c r="I1080" s="11">
        <f>H1080*(1-'Retiree Assumptions'!$F$8)</f>
        <v>5725.2794451026657</v>
      </c>
      <c r="J1080" s="11"/>
      <c r="K1080">
        <f>IF(OR(AND(L1081=0,L1080&gt;0,S1080=0,S1079&gt;0),AND(L1080=0,L1079&gt;0,S1080&gt;0,S1079&gt;0),AND(L1069=0,L1068&gt;0,S1068=0),AND(B1080="February",C1080&gt;=Personal!$G$28,C1080&lt;=Personal!$G$28+5,L1079&gt;0),AND(B1080="February",MOD(C1080-Personal!$G$28,5)=0,L1079&gt;0)),K1079+1,K1079)</f>
        <v>10</v>
      </c>
      <c r="L1080">
        <f>IF(AND(C1080&gt;=Personal!$G$28,MAX(L$5:L1079)&lt;$AO$8,OR(S1079&gt;0,S1080&gt;0)),L1079+1,0)</f>
        <v>0</v>
      </c>
      <c r="M1080" t="str">
        <f>IF(AND(C1080&gt;=Personal!$G$28,MAX(L$5:L1079)&lt;$AO$8,OR(S1079&gt;0,S1080&gt;0)),L1079+1,"")</f>
        <v/>
      </c>
      <c r="N1080">
        <f t="shared" si="1332"/>
        <v>2112</v>
      </c>
      <c r="O1080">
        <f t="shared" si="1333"/>
        <v>129</v>
      </c>
      <c r="P1080" s="11">
        <f t="shared" si="1334"/>
        <v>68703.353341231996</v>
      </c>
      <c r="Q1080" s="11">
        <f>$AD1080*I1080/(Calculations!$C$18^(A1080-1+Calculations!$B$1/30))</f>
        <v>0</v>
      </c>
      <c r="R1080" s="11">
        <f>IF(Q1080=0,0,SUM(Q$1071:Q1080)*I1080/Q1080)</f>
        <v>0</v>
      </c>
      <c r="S1080" s="11">
        <f>IF(S1079&gt;0,MAX((S1079+I1080/2)*(Calculations!$C$18-1)+S1079-I1080,0),IF(AND(Personal!$G$28=Valuation!C1080,Personal!$G$28&gt;Valuation!C1079),Personal!$G$26,0))</f>
        <v>0</v>
      </c>
      <c r="T1080">
        <f t="shared" si="1335"/>
        <v>2</v>
      </c>
      <c r="U1080" s="11"/>
      <c r="V1080" s="121">
        <f>VLOOKUP(E1080,Rates2,5)*VLOOKUP(E1080,Mort_Imp_Retirees,C1080-'Mort Imp Cume'!$C$4+2)</f>
        <v>1</v>
      </c>
      <c r="W1080" s="15">
        <f t="shared" si="1336"/>
        <v>0</v>
      </c>
      <c r="X1080" s="121">
        <f>VLOOKUP(F1080,Rates2,6)*VLOOKUP(F1080,Mort_Imp_Survivors,C1080-'Mort Imp Cume'!$C$4+2)</f>
        <v>1</v>
      </c>
      <c r="Y1080" s="15">
        <f t="shared" si="1337"/>
        <v>0</v>
      </c>
      <c r="Z1080" s="121">
        <f>VLOOKUP(F1080,Rates2,7)*VLOOKUP(F1080,Mort_Imp_Survivors,C1080-'Mort Imp Cume'!$C$4+2)</f>
        <v>1</v>
      </c>
      <c r="AA1080" s="15">
        <f t="shared" si="1338"/>
        <v>0</v>
      </c>
      <c r="AB1080" s="68">
        <f>PRODUCT(W$4:W1079)</f>
        <v>0</v>
      </c>
      <c r="AC1080" s="15">
        <f>PRODUCT(Y$4:Y1079)</f>
        <v>0</v>
      </c>
      <c r="AD1080" s="15">
        <f>PRODUCT(AA$4:AA1079)</f>
        <v>0</v>
      </c>
      <c r="AE1080" s="15">
        <f t="shared" si="1339"/>
        <v>0</v>
      </c>
      <c r="AF1080" s="15">
        <f t="shared" si="1340"/>
        <v>0</v>
      </c>
      <c r="AG1080" s="15">
        <f t="shared" si="1341"/>
        <v>0</v>
      </c>
      <c r="AH1080" s="15">
        <f t="shared" si="1342"/>
        <v>0</v>
      </c>
      <c r="AI1080" s="15">
        <f t="shared" si="1343"/>
        <v>1</v>
      </c>
      <c r="AJ1080" s="15">
        <f t="shared" si="1344"/>
        <v>0</v>
      </c>
      <c r="AK1080" s="15">
        <f t="shared" si="1345"/>
        <v>0</v>
      </c>
      <c r="AL1080">
        <f>IF(AL1079&gt;0,AL1079+1,IF(AND(B1080="January",C1080&gt;=Personal!$G$28,F1080&lt;=100,AL1079=0),1,0))</f>
        <v>753</v>
      </c>
      <c r="AM1080">
        <f t="shared" si="1346"/>
        <v>1</v>
      </c>
    </row>
    <row r="1081" spans="1:39" x14ac:dyDescent="0.2">
      <c r="A1081">
        <f t="shared" si="1347"/>
        <v>1077</v>
      </c>
      <c r="B1081" t="str">
        <f t="shared" si="1358"/>
        <v>October</v>
      </c>
      <c r="C1081">
        <f t="shared" si="1330"/>
        <v>2112</v>
      </c>
      <c r="D1081">
        <f t="shared" si="1360"/>
        <v>211210</v>
      </c>
      <c r="E1081">
        <f t="shared" ref="E1081:F1081" si="1401">E1069+1</f>
        <v>131</v>
      </c>
      <c r="F1081">
        <f t="shared" si="1401"/>
        <v>129</v>
      </c>
      <c r="G1081" s="11">
        <f>G1080*IF($B1081="January",(1+IF(C1081&gt;Personal!$L$18+1,Calculations!$B$14,Calculations!$B$13)),1)</f>
        <v>12796.871638313058</v>
      </c>
      <c r="H1081" s="11">
        <f>IF(AND(Career!$F$15="Yes",$E1081=62,$E1080=61),G1081,H1080*IF($B1081="January",(1+IF(C1081&gt;Personal!$L$18+1,Calculations!$C$14,Calculations!$C$13)),1))</f>
        <v>6505.9993694348477</v>
      </c>
      <c r="I1081" s="11">
        <f>H1081*(1-'Retiree Assumptions'!$F$8)</f>
        <v>5725.2794451026657</v>
      </c>
      <c r="J1081" s="11"/>
      <c r="K1081">
        <f>IF(OR(AND(L1082=0,L1081&gt;0,S1081=0,S1080&gt;0),AND(L1081=0,L1080&gt;0,S1081&gt;0,S1080&gt;0),AND(L1070=0,L1069&gt;0,S1069=0),AND(B1081="February",C1081&gt;=Personal!$G$28,C1081&lt;=Personal!$G$28+5,L1080&gt;0),AND(B1081="February",MOD(C1081-Personal!$G$28,5)=0,L1080&gt;0)),K1080+1,K1080)</f>
        <v>10</v>
      </c>
      <c r="L1081">
        <f>IF(AND(C1081&gt;=Personal!$G$28,MAX(L$5:L1080)&lt;$AO$8,OR(S1080&gt;0,S1081&gt;0)),L1080+1,0)</f>
        <v>0</v>
      </c>
      <c r="M1081" t="str">
        <f>IF(AND(C1081&gt;=Personal!$G$28,MAX(L$5:L1080)&lt;$AO$8,OR(S1080&gt;0,S1081&gt;0)),L1080+1,"")</f>
        <v/>
      </c>
      <c r="N1081">
        <f t="shared" si="1332"/>
        <v>2112</v>
      </c>
      <c r="O1081">
        <f t="shared" si="1333"/>
        <v>129</v>
      </c>
      <c r="P1081" s="11">
        <f t="shared" si="1334"/>
        <v>68703.353341231996</v>
      </c>
      <c r="Q1081" s="11">
        <f>$AD1081*I1081/(Calculations!$C$18^(A1081-1+Calculations!$B$1/30))</f>
        <v>0</v>
      </c>
      <c r="R1081" s="11">
        <f>IF(Q1081=0,0,SUM(Q$1071:Q1081)*I1081/Q1081)</f>
        <v>0</v>
      </c>
      <c r="S1081" s="11">
        <f>IF(S1080&gt;0,MAX((S1080+I1081/2)*(Calculations!$C$18-1)+S1080-I1081,0),IF(AND(Personal!$G$28=Valuation!C1081,Personal!$G$28&gt;Valuation!C1080),Personal!$G$26,0))</f>
        <v>0</v>
      </c>
      <c r="T1081">
        <f t="shared" si="1335"/>
        <v>2</v>
      </c>
      <c r="U1081" s="11"/>
      <c r="V1081" s="121">
        <f>VLOOKUP(E1081,Rates2,5)*VLOOKUP(E1081,Mort_Imp_Retirees,C1081-'Mort Imp Cume'!$C$4+2)</f>
        <v>1</v>
      </c>
      <c r="W1081" s="15">
        <f t="shared" si="1336"/>
        <v>0</v>
      </c>
      <c r="X1081" s="121">
        <f>VLOOKUP(F1081,Rates2,6)*VLOOKUP(F1081,Mort_Imp_Survivors,C1081-'Mort Imp Cume'!$C$4+2)</f>
        <v>1</v>
      </c>
      <c r="Y1081" s="15">
        <f t="shared" si="1337"/>
        <v>0</v>
      </c>
      <c r="Z1081" s="121">
        <f>VLOOKUP(F1081,Rates2,7)*VLOOKUP(F1081,Mort_Imp_Survivors,C1081-'Mort Imp Cume'!$C$4+2)</f>
        <v>1</v>
      </c>
      <c r="AA1081" s="15">
        <f t="shared" si="1338"/>
        <v>0</v>
      </c>
      <c r="AB1081" s="68">
        <f>PRODUCT(W$4:W1080)</f>
        <v>0</v>
      </c>
      <c r="AC1081" s="15">
        <f>PRODUCT(Y$4:Y1080)</f>
        <v>0</v>
      </c>
      <c r="AD1081" s="15">
        <f>PRODUCT(AA$4:AA1080)</f>
        <v>0</v>
      </c>
      <c r="AE1081" s="15">
        <f t="shared" si="1339"/>
        <v>0</v>
      </c>
      <c r="AF1081" s="15">
        <f t="shared" si="1340"/>
        <v>0</v>
      </c>
      <c r="AG1081" s="15">
        <f t="shared" si="1341"/>
        <v>0</v>
      </c>
      <c r="AH1081" s="15">
        <f t="shared" si="1342"/>
        <v>0</v>
      </c>
      <c r="AI1081" s="15">
        <f t="shared" si="1343"/>
        <v>1</v>
      </c>
      <c r="AJ1081" s="15">
        <f t="shared" si="1344"/>
        <v>0</v>
      </c>
      <c r="AK1081" s="15">
        <f t="shared" si="1345"/>
        <v>0</v>
      </c>
      <c r="AL1081">
        <f>IF(AL1080&gt;0,AL1080+1,IF(AND(B1081="January",C1081&gt;=Personal!$G$28,F1081&lt;=100,AL1080=0),1,0))</f>
        <v>754</v>
      </c>
      <c r="AM1081">
        <f t="shared" si="1346"/>
        <v>1</v>
      </c>
    </row>
    <row r="1082" spans="1:39" x14ac:dyDescent="0.2">
      <c r="A1082">
        <f t="shared" si="1347"/>
        <v>1078</v>
      </c>
      <c r="B1082" t="str">
        <f t="shared" si="1358"/>
        <v>November</v>
      </c>
      <c r="C1082">
        <f t="shared" si="1330"/>
        <v>2112</v>
      </c>
      <c r="D1082">
        <f t="shared" si="1360"/>
        <v>211211</v>
      </c>
      <c r="E1082">
        <f t="shared" ref="E1082:F1082" si="1402">E1070+1</f>
        <v>131</v>
      </c>
      <c r="F1082">
        <f t="shared" si="1402"/>
        <v>129</v>
      </c>
      <c r="G1082" s="11">
        <f>G1081*IF($B1082="January",(1+IF(C1082&gt;Personal!$L$18+1,Calculations!$B$14,Calculations!$B$13)),1)</f>
        <v>12796.871638313058</v>
      </c>
      <c r="H1082" s="11">
        <f>IF(AND(Career!$F$15="Yes",$E1082=62,$E1081=61),G1082,H1081*IF($B1082="January",(1+IF(C1082&gt;Personal!$L$18+1,Calculations!$C$14,Calculations!$C$13)),1))</f>
        <v>6505.9993694348477</v>
      </c>
      <c r="I1082" s="11">
        <f>H1082*(1-'Retiree Assumptions'!$F$8)</f>
        <v>5725.2794451026657</v>
      </c>
      <c r="J1082" s="11"/>
      <c r="K1082">
        <f>IF(OR(AND(L1083=0,L1082&gt;0,S1082=0,S1081&gt;0),AND(L1082=0,L1081&gt;0,S1082&gt;0,S1081&gt;0),AND(L1071=0,L1070&gt;0,S1070=0),AND(B1082="February",C1082&gt;=Personal!$G$28,C1082&lt;=Personal!$G$28+5,L1081&gt;0),AND(B1082="February",MOD(C1082-Personal!$G$28,5)=0,L1081&gt;0)),K1081+1,K1081)</f>
        <v>10</v>
      </c>
      <c r="L1082">
        <f>IF(AND(C1082&gt;=Personal!$G$28,MAX(L$5:L1081)&lt;$AO$8,OR(S1081&gt;0,S1082&gt;0)),L1081+1,0)</f>
        <v>0</v>
      </c>
      <c r="M1082" t="str">
        <f>IF(AND(C1082&gt;=Personal!$G$28,MAX(L$5:L1081)&lt;$AO$8,OR(S1081&gt;0,S1082&gt;0)),L1081+1,"")</f>
        <v/>
      </c>
      <c r="N1082">
        <f t="shared" si="1332"/>
        <v>2112</v>
      </c>
      <c r="O1082">
        <f t="shared" si="1333"/>
        <v>129</v>
      </c>
      <c r="P1082" s="11">
        <f t="shared" si="1334"/>
        <v>68703.353341231996</v>
      </c>
      <c r="Q1082" s="11">
        <f>$AD1082*I1082/(Calculations!$C$18^(A1082-1+Calculations!$B$1/30))</f>
        <v>0</v>
      </c>
      <c r="R1082" s="11">
        <f>IF(Q1082=0,0,SUM(Q$1071:Q1082)*I1082/Q1082)</f>
        <v>0</v>
      </c>
      <c r="S1082" s="11">
        <f>IF(S1081&gt;0,MAX((S1081+I1082/2)*(Calculations!$C$18-1)+S1081-I1082,0),IF(AND(Personal!$G$28=Valuation!C1082,Personal!$G$28&gt;Valuation!C1081),Personal!$G$26,0))</f>
        <v>0</v>
      </c>
      <c r="T1082">
        <f t="shared" si="1335"/>
        <v>2</v>
      </c>
      <c r="U1082" s="11"/>
      <c r="V1082" s="121">
        <f>VLOOKUP(E1082,Rates2,5)*VLOOKUP(E1082,Mort_Imp_Retirees,C1082-'Mort Imp Cume'!$C$4+2)</f>
        <v>1</v>
      </c>
      <c r="W1082" s="15">
        <f t="shared" si="1336"/>
        <v>0</v>
      </c>
      <c r="X1082" s="121">
        <f>VLOOKUP(F1082,Rates2,6)*VLOOKUP(F1082,Mort_Imp_Survivors,C1082-'Mort Imp Cume'!$C$4+2)</f>
        <v>1</v>
      </c>
      <c r="Y1082" s="15">
        <f t="shared" si="1337"/>
        <v>0</v>
      </c>
      <c r="Z1082" s="121">
        <f>VLOOKUP(F1082,Rates2,7)*VLOOKUP(F1082,Mort_Imp_Survivors,C1082-'Mort Imp Cume'!$C$4+2)</f>
        <v>1</v>
      </c>
      <c r="AA1082" s="15">
        <f t="shared" si="1338"/>
        <v>0</v>
      </c>
      <c r="AB1082" s="68">
        <f>PRODUCT(W$4:W1081)</f>
        <v>0</v>
      </c>
      <c r="AC1082" s="15">
        <f>PRODUCT(Y$4:Y1081)</f>
        <v>0</v>
      </c>
      <c r="AD1082" s="15">
        <f>PRODUCT(AA$4:AA1081)</f>
        <v>0</v>
      </c>
      <c r="AE1082" s="15">
        <f t="shared" si="1339"/>
        <v>0</v>
      </c>
      <c r="AF1082" s="15">
        <f t="shared" si="1340"/>
        <v>0</v>
      </c>
      <c r="AG1082" s="15">
        <f t="shared" si="1341"/>
        <v>0</v>
      </c>
      <c r="AH1082" s="15">
        <f t="shared" si="1342"/>
        <v>0</v>
      </c>
      <c r="AI1082" s="15">
        <f t="shared" si="1343"/>
        <v>1</v>
      </c>
      <c r="AJ1082" s="15">
        <f t="shared" si="1344"/>
        <v>0</v>
      </c>
      <c r="AK1082" s="15">
        <f t="shared" si="1345"/>
        <v>0</v>
      </c>
      <c r="AL1082">
        <f>IF(AL1081&gt;0,AL1081+1,IF(AND(B1082="January",C1082&gt;=Personal!$G$28,F1082&lt;=100,AL1081=0),1,0))</f>
        <v>755</v>
      </c>
      <c r="AM1082">
        <f t="shared" si="1346"/>
        <v>1</v>
      </c>
    </row>
    <row r="1083" spans="1:39" x14ac:dyDescent="0.2">
      <c r="A1083">
        <f t="shared" si="1347"/>
        <v>1079</v>
      </c>
      <c r="B1083" t="str">
        <f t="shared" si="1358"/>
        <v>December</v>
      </c>
      <c r="C1083">
        <f t="shared" si="1330"/>
        <v>2112</v>
      </c>
      <c r="D1083">
        <f t="shared" si="1360"/>
        <v>211212</v>
      </c>
      <c r="E1083">
        <f t="shared" ref="E1083:F1083" si="1403">E1071+1</f>
        <v>131</v>
      </c>
      <c r="F1083">
        <f t="shared" si="1403"/>
        <v>129</v>
      </c>
      <c r="G1083" s="11">
        <f>G1082*IF($B1083="January",(1+IF(C1083&gt;Personal!$L$18+1,Calculations!$B$14,Calculations!$B$13)),1)</f>
        <v>12796.871638313058</v>
      </c>
      <c r="H1083" s="11">
        <f>IF(AND(Career!$F$15="Yes",$E1083=62,$E1082=61),G1083,H1082*IF($B1083="January",(1+IF(C1083&gt;Personal!$L$18+1,Calculations!$C$14,Calculations!$C$13)),1))</f>
        <v>6505.9993694348477</v>
      </c>
      <c r="I1083" s="11">
        <f>H1083*(1-'Retiree Assumptions'!$F$8)</f>
        <v>5725.2794451026657</v>
      </c>
      <c r="J1083" s="11"/>
      <c r="K1083">
        <f>IF(OR(AND(L1084=0,L1083&gt;0,S1083=0,S1082&gt;0),AND(L1083=0,L1082&gt;0,S1083&gt;0,S1082&gt;0),AND(L1072=0,L1071&gt;0,S1071=0),AND(B1083="February",C1083&gt;=Personal!$G$28,C1083&lt;=Personal!$G$28+5,L1082&gt;0),AND(B1083="February",MOD(C1083-Personal!$G$28,5)=0,L1082&gt;0)),K1082+1,K1082)</f>
        <v>10</v>
      </c>
      <c r="L1083">
        <f>IF(AND(C1083&gt;=Personal!$G$28,MAX(L$5:L1082)&lt;$AO$8,OR(S1082&gt;0,S1083&gt;0)),L1082+1,0)</f>
        <v>0</v>
      </c>
      <c r="M1083" t="str">
        <f>IF(AND(C1083&gt;=Personal!$G$28,MAX(L$5:L1082)&lt;$AO$8,OR(S1082&gt;0,S1083&gt;0)),L1082+1,"")</f>
        <v/>
      </c>
      <c r="N1083">
        <f t="shared" si="1332"/>
        <v>2112</v>
      </c>
      <c r="O1083">
        <f t="shared" si="1333"/>
        <v>129</v>
      </c>
      <c r="P1083" s="11">
        <f t="shared" si="1334"/>
        <v>68703.353341231996</v>
      </c>
      <c r="Q1083" s="11">
        <f>$AD1083*I1083/(Calculations!$C$18^(A1083-1+Calculations!$B$1/30))</f>
        <v>0</v>
      </c>
      <c r="R1083" s="11">
        <f>IF(Q1083=0,0,SUM(Q$1071:Q1083)*I1083/Q1083)</f>
        <v>0</v>
      </c>
      <c r="S1083" s="11">
        <f>IF(S1082&gt;0,MAX((S1082+I1083/2)*(Calculations!$C$18-1)+S1082-I1083,0),IF(AND(Personal!$G$28=Valuation!C1083,Personal!$G$28&gt;Valuation!C1082),Personal!$G$26,0))</f>
        <v>0</v>
      </c>
      <c r="T1083">
        <f t="shared" si="1335"/>
        <v>2</v>
      </c>
      <c r="U1083" s="11"/>
      <c r="V1083" s="121">
        <f>VLOOKUP(E1083,Rates2,5)*VLOOKUP(E1083,Mort_Imp_Retirees,C1083-'Mort Imp Cume'!$C$4+2)</f>
        <v>1</v>
      </c>
      <c r="W1083" s="15">
        <f t="shared" si="1336"/>
        <v>0</v>
      </c>
      <c r="X1083" s="121">
        <f>VLOOKUP(F1083,Rates2,6)*VLOOKUP(F1083,Mort_Imp_Survivors,C1083-'Mort Imp Cume'!$C$4+2)</f>
        <v>1</v>
      </c>
      <c r="Y1083" s="15">
        <f t="shared" si="1337"/>
        <v>0</v>
      </c>
      <c r="Z1083" s="121">
        <f>VLOOKUP(F1083,Rates2,7)*VLOOKUP(F1083,Mort_Imp_Survivors,C1083-'Mort Imp Cume'!$C$4+2)</f>
        <v>1</v>
      </c>
      <c r="AA1083" s="15">
        <f t="shared" si="1338"/>
        <v>0</v>
      </c>
      <c r="AB1083" s="68">
        <f>PRODUCT(W$4:W1082)</f>
        <v>0</v>
      </c>
      <c r="AC1083" s="15">
        <f>PRODUCT(Y$4:Y1082)</f>
        <v>0</v>
      </c>
      <c r="AD1083" s="15">
        <f>PRODUCT(AA$4:AA1082)</f>
        <v>0</v>
      </c>
      <c r="AE1083" s="15">
        <f t="shared" si="1339"/>
        <v>0</v>
      </c>
      <c r="AF1083" s="15">
        <f t="shared" si="1340"/>
        <v>0</v>
      </c>
      <c r="AG1083" s="15">
        <f t="shared" si="1341"/>
        <v>0</v>
      </c>
      <c r="AH1083" s="15">
        <f t="shared" si="1342"/>
        <v>0</v>
      </c>
      <c r="AI1083" s="15">
        <f t="shared" si="1343"/>
        <v>1</v>
      </c>
      <c r="AJ1083" s="15">
        <f t="shared" si="1344"/>
        <v>0</v>
      </c>
      <c r="AK1083" s="15">
        <f t="shared" si="1345"/>
        <v>0</v>
      </c>
      <c r="AL1083">
        <f>IF(AL1082&gt;0,AL1082+1,IF(AND(B1083="January",C1083&gt;=Personal!$G$28,F1083&lt;=100,AL1082=0),1,0))</f>
        <v>756</v>
      </c>
      <c r="AM1083">
        <f t="shared" si="1346"/>
        <v>1</v>
      </c>
    </row>
    <row r="1084" spans="1:39" x14ac:dyDescent="0.2">
      <c r="A1084">
        <f t="shared" si="1347"/>
        <v>1080</v>
      </c>
      <c r="B1084" t="str">
        <f t="shared" si="1358"/>
        <v>January</v>
      </c>
      <c r="C1084">
        <f t="shared" si="1330"/>
        <v>2113</v>
      </c>
      <c r="D1084">
        <f t="shared" si="1360"/>
        <v>211301</v>
      </c>
      <c r="E1084">
        <f t="shared" ref="E1084:F1084" si="1404">E1072+1</f>
        <v>132</v>
      </c>
      <c r="F1084">
        <f t="shared" si="1404"/>
        <v>130</v>
      </c>
      <c r="G1084" s="11">
        <f>G1083*IF($B1084="January",(1+IF(C1084&gt;Personal!$L$18+1,Calculations!$B$14,Calculations!$B$13)),1)</f>
        <v>13116.793429270883</v>
      </c>
      <c r="H1084" s="11">
        <f>IF(AND(Career!$F$15="Yes",$E1084=62,$E1083=61),G1084,H1083*IF($B1084="January",(1+IF(C1084&gt;Personal!$L$18+1,Calculations!$C$14,Calculations!$C$13)),1))</f>
        <v>6603.5893599763695</v>
      </c>
      <c r="I1084" s="11">
        <f>H1084*(1-'Retiree Assumptions'!$F$8)</f>
        <v>5811.1586367792052</v>
      </c>
      <c r="J1084" s="11"/>
      <c r="K1084">
        <f>IF(OR(AND(L1085=0,L1084&gt;0,S1084=0,S1083&gt;0),AND(L1084=0,L1083&gt;0,S1084&gt;0,S1083&gt;0),AND(L1073=0,L1072&gt;0,S1072=0),AND(B1084="February",C1084&gt;=Personal!$G$28,C1084&lt;=Personal!$G$28+5,L1083&gt;0),AND(B1084="February",MOD(C1084-Personal!$G$28,5)=0,L1083&gt;0)),K1083+1,K1083)</f>
        <v>10</v>
      </c>
      <c r="L1084">
        <f>IF(AND(C1084&gt;=Personal!$G$28,MAX(L$5:L1083)&lt;$AO$8,OR(S1083&gt;0,S1084&gt;0)),L1083+1,0)</f>
        <v>0</v>
      </c>
      <c r="M1084" t="str">
        <f>IF(AND(C1084&gt;=Personal!$G$28,MAX(L$5:L1083)&lt;$AO$8,OR(S1083&gt;0,S1084&gt;0)),L1083+1,"")</f>
        <v/>
      </c>
      <c r="N1084">
        <f t="shared" si="1332"/>
        <v>2113</v>
      </c>
      <c r="O1084">
        <f t="shared" si="1333"/>
        <v>130</v>
      </c>
      <c r="P1084" s="11">
        <f t="shared" si="1334"/>
        <v>69733.903641350465</v>
      </c>
      <c r="Q1084" s="11">
        <f>$AD1084*I1084/(Calculations!$C$18^(A1084-1+Calculations!$B$1/30))</f>
        <v>0</v>
      </c>
      <c r="R1084" s="11">
        <f>IF(Q1084=0,0,SUM(Q$1071:Q1084)*I1084/Q1084)</f>
        <v>0</v>
      </c>
      <c r="S1084" s="11">
        <f>IF(S1083&gt;0,MAX((S1083+I1084/2)*(Calculations!$C$18-1)+S1083-I1084,0),IF(AND(Personal!$G$28=Valuation!C1084,Personal!$G$28&gt;Valuation!C1083),Personal!$G$26,0))</f>
        <v>0</v>
      </c>
      <c r="T1084">
        <f t="shared" si="1335"/>
        <v>2</v>
      </c>
      <c r="U1084" s="11"/>
      <c r="V1084" s="121">
        <f>VLOOKUP(E1084,Rates2,5)*VLOOKUP(E1084,Mort_Imp_Retirees,C1084-'Mort Imp Cume'!$C$4+2)</f>
        <v>1</v>
      </c>
      <c r="W1084" s="15">
        <f t="shared" si="1336"/>
        <v>0</v>
      </c>
      <c r="X1084" s="121">
        <f>VLOOKUP(F1084,Rates2,6)*VLOOKUP(F1084,Mort_Imp_Survivors,C1084-'Mort Imp Cume'!$C$4+2)</f>
        <v>1</v>
      </c>
      <c r="Y1084" s="15">
        <f t="shared" si="1337"/>
        <v>0</v>
      </c>
      <c r="Z1084" s="121">
        <f>VLOOKUP(F1084,Rates2,7)*VLOOKUP(F1084,Mort_Imp_Survivors,C1084-'Mort Imp Cume'!$C$4+2)</f>
        <v>1</v>
      </c>
      <c r="AA1084" s="15">
        <f t="shared" si="1338"/>
        <v>0</v>
      </c>
      <c r="AB1084" s="68">
        <f>PRODUCT(W$4:W1083)</f>
        <v>0</v>
      </c>
      <c r="AC1084" s="15">
        <f>PRODUCT(Y$4:Y1083)</f>
        <v>0</v>
      </c>
      <c r="AD1084" s="15">
        <f>PRODUCT(AA$4:AA1083)</f>
        <v>0</v>
      </c>
      <c r="AE1084" s="15">
        <f t="shared" si="1339"/>
        <v>0</v>
      </c>
      <c r="AF1084" s="15">
        <f t="shared" si="1340"/>
        <v>0</v>
      </c>
      <c r="AG1084" s="15">
        <f t="shared" si="1341"/>
        <v>0</v>
      </c>
      <c r="AH1084" s="15">
        <f t="shared" si="1342"/>
        <v>0</v>
      </c>
      <c r="AI1084" s="15">
        <f t="shared" si="1343"/>
        <v>1</v>
      </c>
      <c r="AJ1084" s="15">
        <f t="shared" si="1344"/>
        <v>0</v>
      </c>
      <c r="AK1084" s="15">
        <f t="shared" si="1345"/>
        <v>0</v>
      </c>
      <c r="AL1084">
        <f>IF(AL1083&gt;0,AL1083+1,IF(AND(B1084="January",C1084&gt;=Personal!$G$28,F1084&lt;=100,AL1083=0),1,0))</f>
        <v>757</v>
      </c>
      <c r="AM1084">
        <f t="shared" si="1346"/>
        <v>1</v>
      </c>
    </row>
    <row r="1085" spans="1:39" x14ac:dyDescent="0.2">
      <c r="A1085">
        <f t="shared" si="1347"/>
        <v>1081</v>
      </c>
      <c r="B1085" t="str">
        <f t="shared" si="1358"/>
        <v>February</v>
      </c>
      <c r="C1085">
        <f t="shared" si="1330"/>
        <v>2113</v>
      </c>
      <c r="D1085">
        <f t="shared" si="1360"/>
        <v>211302</v>
      </c>
      <c r="E1085">
        <f t="shared" ref="E1085:F1085" si="1405">E1073+1</f>
        <v>132</v>
      </c>
      <c r="F1085">
        <f t="shared" si="1405"/>
        <v>130</v>
      </c>
      <c r="G1085" s="11">
        <f>G1084*IF($B1085="January",(1+IF(C1085&gt;Personal!$L$18+1,Calculations!$B$14,Calculations!$B$13)),1)</f>
        <v>13116.793429270883</v>
      </c>
      <c r="H1085" s="11">
        <f>IF(AND(Career!$F$15="Yes",$E1085=62,$E1084=61),G1085,H1084*IF($B1085="January",(1+IF(C1085&gt;Personal!$L$18+1,Calculations!$C$14,Calculations!$C$13)),1))</f>
        <v>6603.5893599763695</v>
      </c>
      <c r="I1085" s="11">
        <f>H1085*(1-'Retiree Assumptions'!$F$8)</f>
        <v>5811.1586367792052</v>
      </c>
      <c r="J1085" s="11"/>
      <c r="K1085">
        <f>IF(OR(AND(L1086=0,L1085&gt;0,S1085=0,S1084&gt;0),AND(L1085=0,L1084&gt;0,S1085&gt;0,S1084&gt;0),AND(L1074=0,L1073&gt;0,S1073=0),AND(B1085="February",C1085&gt;=Personal!$G$28,C1085&lt;=Personal!$G$28+5,L1084&gt;0),AND(B1085="February",MOD(C1085-Personal!$G$28,5)=0,L1084&gt;0)),K1084+1,K1084)</f>
        <v>10</v>
      </c>
      <c r="L1085">
        <f>IF(AND(C1085&gt;=Personal!$G$28,MAX(L$5:L1084)&lt;$AO$8,OR(S1084&gt;0,S1085&gt;0)),L1084+1,0)</f>
        <v>0</v>
      </c>
      <c r="M1085" t="str">
        <f>IF(AND(C1085&gt;=Personal!$G$28,MAX(L$5:L1084)&lt;$AO$8,OR(S1084&gt;0,S1085&gt;0)),L1084+1,"")</f>
        <v/>
      </c>
      <c r="N1085">
        <f t="shared" si="1332"/>
        <v>2113</v>
      </c>
      <c r="O1085">
        <f t="shared" si="1333"/>
        <v>130</v>
      </c>
      <c r="P1085" s="11">
        <f t="shared" si="1334"/>
        <v>69733.903641350465</v>
      </c>
      <c r="Q1085" s="11">
        <f>$AD1085*I1085/(Calculations!$C$18^(A1085-1+Calculations!$B$1/30))</f>
        <v>0</v>
      </c>
      <c r="R1085" s="11">
        <f>IF(Q1085=0,0,SUM(Q$1071:Q1085)*I1085/Q1085)</f>
        <v>0</v>
      </c>
      <c r="S1085" s="11">
        <f>IF(S1084&gt;0,MAX((S1084+I1085/2)*(Calculations!$C$18-1)+S1084-I1085,0),IF(AND(Personal!$G$28=Valuation!C1085,Personal!$G$28&gt;Valuation!C1084),Personal!$G$26,0))</f>
        <v>0</v>
      </c>
      <c r="T1085">
        <f t="shared" si="1335"/>
        <v>2</v>
      </c>
      <c r="U1085" s="11"/>
      <c r="V1085" s="121">
        <f>VLOOKUP(E1085,Rates2,5)*VLOOKUP(E1085,Mort_Imp_Retirees,C1085-'Mort Imp Cume'!$C$4+2)</f>
        <v>1</v>
      </c>
      <c r="W1085" s="15">
        <f t="shared" si="1336"/>
        <v>0</v>
      </c>
      <c r="X1085" s="121">
        <f>VLOOKUP(F1085,Rates2,6)*VLOOKUP(F1085,Mort_Imp_Survivors,C1085-'Mort Imp Cume'!$C$4+2)</f>
        <v>1</v>
      </c>
      <c r="Y1085" s="15">
        <f t="shared" si="1337"/>
        <v>0</v>
      </c>
      <c r="Z1085" s="121">
        <f>VLOOKUP(F1085,Rates2,7)*VLOOKUP(F1085,Mort_Imp_Survivors,C1085-'Mort Imp Cume'!$C$4+2)</f>
        <v>1</v>
      </c>
      <c r="AA1085" s="15">
        <f t="shared" si="1338"/>
        <v>0</v>
      </c>
      <c r="AB1085" s="68">
        <f>PRODUCT(W$4:W1084)</f>
        <v>0</v>
      </c>
      <c r="AC1085" s="15">
        <f>PRODUCT(Y$4:Y1084)</f>
        <v>0</v>
      </c>
      <c r="AD1085" s="15">
        <f>PRODUCT(AA$4:AA1084)</f>
        <v>0</v>
      </c>
      <c r="AE1085" s="15">
        <f t="shared" si="1339"/>
        <v>0</v>
      </c>
      <c r="AF1085" s="15">
        <f t="shared" si="1340"/>
        <v>0</v>
      </c>
      <c r="AG1085" s="15">
        <f t="shared" si="1341"/>
        <v>0</v>
      </c>
      <c r="AH1085" s="15">
        <f t="shared" si="1342"/>
        <v>0</v>
      </c>
      <c r="AI1085" s="15">
        <f t="shared" si="1343"/>
        <v>1</v>
      </c>
      <c r="AJ1085" s="15">
        <f t="shared" si="1344"/>
        <v>0</v>
      </c>
      <c r="AK1085" s="15">
        <f t="shared" si="1345"/>
        <v>0</v>
      </c>
      <c r="AL1085">
        <f>IF(AL1084&gt;0,AL1084+1,IF(AND(B1085="January",C1085&gt;=Personal!$G$28,F1085&lt;=100,AL1084=0),1,0))</f>
        <v>758</v>
      </c>
      <c r="AM1085">
        <f t="shared" si="1346"/>
        <v>1</v>
      </c>
    </row>
    <row r="1086" spans="1:39" x14ac:dyDescent="0.2">
      <c r="A1086">
        <f t="shared" si="1347"/>
        <v>1082</v>
      </c>
      <c r="B1086" t="str">
        <f t="shared" si="1358"/>
        <v>March</v>
      </c>
      <c r="C1086">
        <f t="shared" si="1330"/>
        <v>2113</v>
      </c>
      <c r="D1086">
        <f t="shared" si="1360"/>
        <v>211303</v>
      </c>
      <c r="E1086">
        <f t="shared" ref="E1086:F1086" si="1406">E1074+1</f>
        <v>132</v>
      </c>
      <c r="F1086">
        <f t="shared" si="1406"/>
        <v>130</v>
      </c>
      <c r="G1086" s="11">
        <f>G1085*IF($B1086="January",(1+IF(C1086&gt;Personal!$L$18+1,Calculations!$B$14,Calculations!$B$13)),1)</f>
        <v>13116.793429270883</v>
      </c>
      <c r="H1086" s="11">
        <f>IF(AND(Career!$F$15="Yes",$E1086=62,$E1085=61),G1086,H1085*IF($B1086="January",(1+IF(C1086&gt;Personal!$L$18+1,Calculations!$C$14,Calculations!$C$13)),1))</f>
        <v>6603.5893599763695</v>
      </c>
      <c r="I1086" s="11">
        <f>H1086*(1-'Retiree Assumptions'!$F$8)</f>
        <v>5811.1586367792052</v>
      </c>
      <c r="J1086" s="11"/>
      <c r="K1086">
        <f>IF(OR(AND(L1087=0,L1086&gt;0,S1086=0,S1085&gt;0),AND(L1086=0,L1085&gt;0,S1086&gt;0,S1085&gt;0),AND(L1075=0,L1074&gt;0,S1074=0),AND(B1086="February",C1086&gt;=Personal!$G$28,C1086&lt;=Personal!$G$28+5,L1085&gt;0),AND(B1086="February",MOD(C1086-Personal!$G$28,5)=0,L1085&gt;0)),K1085+1,K1085)</f>
        <v>10</v>
      </c>
      <c r="L1086">
        <f>IF(AND(C1086&gt;=Personal!$G$28,MAX(L$5:L1085)&lt;$AO$8,OR(S1085&gt;0,S1086&gt;0)),L1085+1,0)</f>
        <v>0</v>
      </c>
      <c r="M1086" t="str">
        <f>IF(AND(C1086&gt;=Personal!$G$28,MAX(L$5:L1085)&lt;$AO$8,OR(S1085&gt;0,S1086&gt;0)),L1085+1,"")</f>
        <v/>
      </c>
      <c r="N1086">
        <f t="shared" si="1332"/>
        <v>2113</v>
      </c>
      <c r="O1086">
        <f t="shared" si="1333"/>
        <v>130</v>
      </c>
      <c r="P1086" s="11">
        <f t="shared" si="1334"/>
        <v>69733.903641350465</v>
      </c>
      <c r="Q1086" s="11">
        <f>$AD1086*I1086/(Calculations!$C$18^(A1086-1+Calculations!$B$1/30))</f>
        <v>0</v>
      </c>
      <c r="R1086" s="11">
        <f>IF(Q1086=0,0,SUM(Q$1071:Q1086)*I1086/Q1086)</f>
        <v>0</v>
      </c>
      <c r="S1086" s="11">
        <f>IF(S1085&gt;0,MAX((S1085+I1086/2)*(Calculations!$C$18-1)+S1085-I1086,0),IF(AND(Personal!$G$28=Valuation!C1086,Personal!$G$28&gt;Valuation!C1085),Personal!$G$26,0))</f>
        <v>0</v>
      </c>
      <c r="T1086">
        <f t="shared" si="1335"/>
        <v>2</v>
      </c>
      <c r="U1086" s="11"/>
      <c r="V1086" s="121">
        <f>VLOOKUP(E1086,Rates2,5)*VLOOKUP(E1086,Mort_Imp_Retirees,C1086-'Mort Imp Cume'!$C$4+2)</f>
        <v>1</v>
      </c>
      <c r="W1086" s="15">
        <f t="shared" si="1336"/>
        <v>0</v>
      </c>
      <c r="X1086" s="121">
        <f>VLOOKUP(F1086,Rates2,6)*VLOOKUP(F1086,Mort_Imp_Survivors,C1086-'Mort Imp Cume'!$C$4+2)</f>
        <v>1</v>
      </c>
      <c r="Y1086" s="15">
        <f t="shared" si="1337"/>
        <v>0</v>
      </c>
      <c r="Z1086" s="121">
        <f>VLOOKUP(F1086,Rates2,7)*VLOOKUP(F1086,Mort_Imp_Survivors,C1086-'Mort Imp Cume'!$C$4+2)</f>
        <v>1</v>
      </c>
      <c r="AA1086" s="15">
        <f t="shared" si="1338"/>
        <v>0</v>
      </c>
      <c r="AB1086" s="68">
        <f>PRODUCT(W$4:W1085)</f>
        <v>0</v>
      </c>
      <c r="AC1086" s="15">
        <f>PRODUCT(Y$4:Y1085)</f>
        <v>0</v>
      </c>
      <c r="AD1086" s="15">
        <f>PRODUCT(AA$4:AA1085)</f>
        <v>0</v>
      </c>
      <c r="AE1086" s="15">
        <f t="shared" si="1339"/>
        <v>0</v>
      </c>
      <c r="AF1086" s="15">
        <f t="shared" si="1340"/>
        <v>0</v>
      </c>
      <c r="AG1086" s="15">
        <f t="shared" si="1341"/>
        <v>0</v>
      </c>
      <c r="AH1086" s="15">
        <f t="shared" si="1342"/>
        <v>0</v>
      </c>
      <c r="AI1086" s="15">
        <f t="shared" si="1343"/>
        <v>1</v>
      </c>
      <c r="AJ1086" s="15">
        <f t="shared" si="1344"/>
        <v>0</v>
      </c>
      <c r="AK1086" s="15">
        <f t="shared" si="1345"/>
        <v>0</v>
      </c>
      <c r="AL1086">
        <f>IF(AL1085&gt;0,AL1085+1,IF(AND(B1086="January",C1086&gt;=Personal!$G$28,F1086&lt;=100,AL1085=0),1,0))</f>
        <v>759</v>
      </c>
      <c r="AM1086">
        <f t="shared" si="1346"/>
        <v>1</v>
      </c>
    </row>
    <row r="1087" spans="1:39" x14ac:dyDescent="0.2">
      <c r="A1087">
        <f t="shared" si="1347"/>
        <v>1083</v>
      </c>
      <c r="B1087" t="str">
        <f t="shared" si="1358"/>
        <v>April</v>
      </c>
      <c r="C1087">
        <f t="shared" si="1330"/>
        <v>2113</v>
      </c>
      <c r="D1087">
        <f t="shared" si="1360"/>
        <v>211304</v>
      </c>
      <c r="E1087">
        <f t="shared" ref="E1087:F1087" si="1407">E1075+1</f>
        <v>132</v>
      </c>
      <c r="F1087">
        <f t="shared" si="1407"/>
        <v>130</v>
      </c>
      <c r="G1087" s="11">
        <f>G1086*IF($B1087="January",(1+IF(C1087&gt;Personal!$L$18+1,Calculations!$B$14,Calculations!$B$13)),1)</f>
        <v>13116.793429270883</v>
      </c>
      <c r="H1087" s="11">
        <f>IF(AND(Career!$F$15="Yes",$E1087=62,$E1086=61),G1087,H1086*IF($B1087="January",(1+IF(C1087&gt;Personal!$L$18+1,Calculations!$C$14,Calculations!$C$13)),1))</f>
        <v>6603.5893599763695</v>
      </c>
      <c r="I1087" s="11">
        <f>H1087*(1-'Retiree Assumptions'!$F$8)</f>
        <v>5811.1586367792052</v>
      </c>
      <c r="J1087" s="11"/>
      <c r="K1087">
        <f>IF(OR(AND(L1088=0,L1087&gt;0,S1087=0,S1086&gt;0),AND(L1087=0,L1086&gt;0,S1087&gt;0,S1086&gt;0),AND(L1076=0,L1075&gt;0,S1075=0),AND(B1087="February",C1087&gt;=Personal!$G$28,C1087&lt;=Personal!$G$28+5,L1086&gt;0),AND(B1087="February",MOD(C1087-Personal!$G$28,5)=0,L1086&gt;0)),K1086+1,K1086)</f>
        <v>10</v>
      </c>
      <c r="L1087">
        <f>IF(AND(C1087&gt;=Personal!$G$28,MAX(L$5:L1086)&lt;$AO$8,OR(S1086&gt;0,S1087&gt;0)),L1086+1,0)</f>
        <v>0</v>
      </c>
      <c r="M1087" t="str">
        <f>IF(AND(C1087&gt;=Personal!$G$28,MAX(L$5:L1086)&lt;$AO$8,OR(S1086&gt;0,S1087&gt;0)),L1086+1,"")</f>
        <v/>
      </c>
      <c r="N1087">
        <f t="shared" si="1332"/>
        <v>2113</v>
      </c>
      <c r="O1087">
        <f t="shared" si="1333"/>
        <v>130</v>
      </c>
      <c r="P1087" s="11">
        <f t="shared" si="1334"/>
        <v>69733.903641350465</v>
      </c>
      <c r="Q1087" s="11">
        <f>$AD1087*I1087/(Calculations!$C$18^(A1087-1+Calculations!$B$1/30))</f>
        <v>0</v>
      </c>
      <c r="R1087" s="11">
        <f>IF(Q1087=0,0,SUM(Q$1071:Q1087)*I1087/Q1087)</f>
        <v>0</v>
      </c>
      <c r="S1087" s="11">
        <f>IF(S1086&gt;0,MAX((S1086+I1087/2)*(Calculations!$C$18-1)+S1086-I1087,0),IF(AND(Personal!$G$28=Valuation!C1087,Personal!$G$28&gt;Valuation!C1086),Personal!$G$26,0))</f>
        <v>0</v>
      </c>
      <c r="T1087">
        <f t="shared" si="1335"/>
        <v>2</v>
      </c>
      <c r="U1087" s="11"/>
      <c r="V1087" s="121">
        <f>VLOOKUP(E1087,Rates2,5)*VLOOKUP(E1087,Mort_Imp_Retirees,C1087-'Mort Imp Cume'!$C$4+2)</f>
        <v>1</v>
      </c>
      <c r="W1087" s="15">
        <f t="shared" si="1336"/>
        <v>0</v>
      </c>
      <c r="X1087" s="121">
        <f>VLOOKUP(F1087,Rates2,6)*VLOOKUP(F1087,Mort_Imp_Survivors,C1087-'Mort Imp Cume'!$C$4+2)</f>
        <v>1</v>
      </c>
      <c r="Y1087" s="15">
        <f t="shared" si="1337"/>
        <v>0</v>
      </c>
      <c r="Z1087" s="121">
        <f>VLOOKUP(F1087,Rates2,7)*VLOOKUP(F1087,Mort_Imp_Survivors,C1087-'Mort Imp Cume'!$C$4+2)</f>
        <v>1</v>
      </c>
      <c r="AA1087" s="15">
        <f t="shared" si="1338"/>
        <v>0</v>
      </c>
      <c r="AB1087" s="68">
        <f>PRODUCT(W$4:W1086)</f>
        <v>0</v>
      </c>
      <c r="AC1087" s="15">
        <f>PRODUCT(Y$4:Y1086)</f>
        <v>0</v>
      </c>
      <c r="AD1087" s="15">
        <f>PRODUCT(AA$4:AA1086)</f>
        <v>0</v>
      </c>
      <c r="AE1087" s="15">
        <f t="shared" si="1339"/>
        <v>0</v>
      </c>
      <c r="AF1087" s="15">
        <f t="shared" si="1340"/>
        <v>0</v>
      </c>
      <c r="AG1087" s="15">
        <f t="shared" si="1341"/>
        <v>0</v>
      </c>
      <c r="AH1087" s="15">
        <f t="shared" si="1342"/>
        <v>0</v>
      </c>
      <c r="AI1087" s="15">
        <f t="shared" si="1343"/>
        <v>1</v>
      </c>
      <c r="AJ1087" s="15">
        <f t="shared" si="1344"/>
        <v>0</v>
      </c>
      <c r="AK1087" s="15">
        <f t="shared" si="1345"/>
        <v>0</v>
      </c>
      <c r="AL1087">
        <f>IF(AL1086&gt;0,AL1086+1,IF(AND(B1087="January",C1087&gt;=Personal!$G$28,F1087&lt;=100,AL1086=0),1,0))</f>
        <v>760</v>
      </c>
      <c r="AM1087">
        <f t="shared" si="1346"/>
        <v>1</v>
      </c>
    </row>
    <row r="1088" spans="1:39" x14ac:dyDescent="0.2">
      <c r="A1088">
        <f t="shared" si="1347"/>
        <v>1084</v>
      </c>
      <c r="B1088" t="str">
        <f t="shared" si="1358"/>
        <v>May</v>
      </c>
      <c r="C1088">
        <f t="shared" si="1330"/>
        <v>2113</v>
      </c>
      <c r="D1088">
        <f t="shared" si="1360"/>
        <v>211305</v>
      </c>
      <c r="E1088">
        <f t="shared" ref="E1088:F1088" si="1408">E1076+1</f>
        <v>132</v>
      </c>
      <c r="F1088">
        <f t="shared" si="1408"/>
        <v>130</v>
      </c>
      <c r="G1088" s="11">
        <f>G1087*IF($B1088="January",(1+IF(C1088&gt;Personal!$L$18+1,Calculations!$B$14,Calculations!$B$13)),1)</f>
        <v>13116.793429270883</v>
      </c>
      <c r="H1088" s="11">
        <f>IF(AND(Career!$F$15="Yes",$E1088=62,$E1087=61),G1088,H1087*IF($B1088="January",(1+IF(C1088&gt;Personal!$L$18+1,Calculations!$C$14,Calculations!$C$13)),1))</f>
        <v>6603.5893599763695</v>
      </c>
      <c r="I1088" s="11">
        <f>H1088*(1-'Retiree Assumptions'!$F$8)</f>
        <v>5811.1586367792052</v>
      </c>
      <c r="J1088" s="11"/>
      <c r="K1088">
        <f>IF(OR(AND(L1089=0,L1088&gt;0,S1088=0,S1087&gt;0),AND(L1088=0,L1087&gt;0,S1088&gt;0,S1087&gt;0),AND(L1077=0,L1076&gt;0,S1076=0),AND(B1088="February",C1088&gt;=Personal!$G$28,C1088&lt;=Personal!$G$28+5,L1087&gt;0),AND(B1088="February",MOD(C1088-Personal!$G$28,5)=0,L1087&gt;0)),K1087+1,K1087)</f>
        <v>10</v>
      </c>
      <c r="L1088">
        <f>IF(AND(C1088&gt;=Personal!$G$28,MAX(L$5:L1087)&lt;$AO$8,OR(S1087&gt;0,S1088&gt;0)),L1087+1,0)</f>
        <v>0</v>
      </c>
      <c r="M1088" t="str">
        <f>IF(AND(C1088&gt;=Personal!$G$28,MAX(L$5:L1087)&lt;$AO$8,OR(S1087&gt;0,S1088&gt;0)),L1087+1,"")</f>
        <v/>
      </c>
      <c r="N1088">
        <f t="shared" si="1332"/>
        <v>2113</v>
      </c>
      <c r="O1088">
        <f t="shared" si="1333"/>
        <v>130</v>
      </c>
      <c r="P1088" s="11">
        <f t="shared" si="1334"/>
        <v>69733.903641350465</v>
      </c>
      <c r="Q1088" s="11">
        <f>$AD1088*I1088/(Calculations!$C$18^(A1088-1+Calculations!$B$1/30))</f>
        <v>0</v>
      </c>
      <c r="R1088" s="11">
        <f>IF(Q1088=0,0,SUM(Q$1071:Q1088)*I1088/Q1088)</f>
        <v>0</v>
      </c>
      <c r="S1088" s="11">
        <f>IF(S1087&gt;0,MAX((S1087+I1088/2)*(Calculations!$C$18-1)+S1087-I1088,0),IF(AND(Personal!$G$28=Valuation!C1088,Personal!$G$28&gt;Valuation!C1087),Personal!$G$26,0))</f>
        <v>0</v>
      </c>
      <c r="T1088">
        <f t="shared" si="1335"/>
        <v>2</v>
      </c>
      <c r="U1088" s="11"/>
      <c r="V1088" s="121">
        <f>VLOOKUP(E1088,Rates2,5)*VLOOKUP(E1088,Mort_Imp_Retirees,C1088-'Mort Imp Cume'!$C$4+2)</f>
        <v>1</v>
      </c>
      <c r="W1088" s="15">
        <f t="shared" si="1336"/>
        <v>0</v>
      </c>
      <c r="X1088" s="121">
        <f>VLOOKUP(F1088,Rates2,6)*VLOOKUP(F1088,Mort_Imp_Survivors,C1088-'Mort Imp Cume'!$C$4+2)</f>
        <v>1</v>
      </c>
      <c r="Y1088" s="15">
        <f t="shared" si="1337"/>
        <v>0</v>
      </c>
      <c r="Z1088" s="121">
        <f>VLOOKUP(F1088,Rates2,7)*VLOOKUP(F1088,Mort_Imp_Survivors,C1088-'Mort Imp Cume'!$C$4+2)</f>
        <v>1</v>
      </c>
      <c r="AA1088" s="15">
        <f t="shared" si="1338"/>
        <v>0</v>
      </c>
      <c r="AB1088" s="68">
        <f>PRODUCT(W$4:W1087)</f>
        <v>0</v>
      </c>
      <c r="AC1088" s="15">
        <f>PRODUCT(Y$4:Y1087)</f>
        <v>0</v>
      </c>
      <c r="AD1088" s="15">
        <f>PRODUCT(AA$4:AA1087)</f>
        <v>0</v>
      </c>
      <c r="AE1088" s="15">
        <f t="shared" si="1339"/>
        <v>0</v>
      </c>
      <c r="AF1088" s="15">
        <f t="shared" si="1340"/>
        <v>0</v>
      </c>
      <c r="AG1088" s="15">
        <f t="shared" si="1341"/>
        <v>0</v>
      </c>
      <c r="AH1088" s="15">
        <f t="shared" si="1342"/>
        <v>0</v>
      </c>
      <c r="AI1088" s="15">
        <f t="shared" si="1343"/>
        <v>1</v>
      </c>
      <c r="AJ1088" s="15">
        <f t="shared" si="1344"/>
        <v>0</v>
      </c>
      <c r="AK1088" s="15">
        <f t="shared" si="1345"/>
        <v>0</v>
      </c>
      <c r="AL1088">
        <f>IF(AL1087&gt;0,AL1087+1,IF(AND(B1088="January",C1088&gt;=Personal!$G$28,F1088&lt;=100,AL1087=0),1,0))</f>
        <v>761</v>
      </c>
      <c r="AM1088">
        <f t="shared" si="1346"/>
        <v>1</v>
      </c>
    </row>
    <row r="1089" spans="1:39" x14ac:dyDescent="0.2">
      <c r="A1089">
        <f t="shared" si="1347"/>
        <v>1085</v>
      </c>
      <c r="B1089" t="str">
        <f t="shared" si="1358"/>
        <v>June</v>
      </c>
      <c r="C1089">
        <f t="shared" si="1330"/>
        <v>2113</v>
      </c>
      <c r="D1089">
        <f t="shared" si="1360"/>
        <v>211306</v>
      </c>
      <c r="E1089">
        <f t="shared" ref="E1089:F1089" si="1409">E1077+1</f>
        <v>132</v>
      </c>
      <c r="F1089">
        <f t="shared" si="1409"/>
        <v>130</v>
      </c>
      <c r="G1089" s="11">
        <f>G1088*IF($B1089="January",(1+IF(C1089&gt;Personal!$L$18+1,Calculations!$B$14,Calculations!$B$13)),1)</f>
        <v>13116.793429270883</v>
      </c>
      <c r="H1089" s="11">
        <f>IF(AND(Career!$F$15="Yes",$E1089=62,$E1088=61),G1089,H1088*IF($B1089="January",(1+IF(C1089&gt;Personal!$L$18+1,Calculations!$C$14,Calculations!$C$13)),1))</f>
        <v>6603.5893599763695</v>
      </c>
      <c r="I1089" s="11">
        <f>H1089*(1-'Retiree Assumptions'!$F$8)</f>
        <v>5811.1586367792052</v>
      </c>
      <c r="J1089" s="11"/>
      <c r="K1089">
        <f>IF(OR(AND(L1090=0,L1089&gt;0,S1089=0,S1088&gt;0),AND(L1089=0,L1088&gt;0,S1089&gt;0,S1088&gt;0),AND(L1078=0,L1077&gt;0,S1077=0),AND(B1089="February",C1089&gt;=Personal!$G$28,C1089&lt;=Personal!$G$28+5,L1088&gt;0),AND(B1089="February",MOD(C1089-Personal!$G$28,5)=0,L1088&gt;0)),K1088+1,K1088)</f>
        <v>10</v>
      </c>
      <c r="L1089">
        <f>IF(AND(C1089&gt;=Personal!$G$28,MAX(L$5:L1088)&lt;$AO$8,OR(S1088&gt;0,S1089&gt;0)),L1088+1,0)</f>
        <v>0</v>
      </c>
      <c r="M1089" t="str">
        <f>IF(AND(C1089&gt;=Personal!$G$28,MAX(L$5:L1088)&lt;$AO$8,OR(S1088&gt;0,S1089&gt;0)),L1088+1,"")</f>
        <v/>
      </c>
      <c r="N1089">
        <f t="shared" si="1332"/>
        <v>2113</v>
      </c>
      <c r="O1089">
        <f t="shared" si="1333"/>
        <v>130</v>
      </c>
      <c r="P1089" s="11">
        <f t="shared" si="1334"/>
        <v>69733.903641350465</v>
      </c>
      <c r="Q1089" s="11">
        <f>$AD1089*I1089/(Calculations!$C$18^(A1089-1+Calculations!$B$1/30))</f>
        <v>0</v>
      </c>
      <c r="R1089" s="11">
        <f>IF(Q1089=0,0,SUM(Q$1071:Q1089)*I1089/Q1089)</f>
        <v>0</v>
      </c>
      <c r="S1089" s="11">
        <f>IF(S1088&gt;0,MAX((S1088+I1089/2)*(Calculations!$C$18-1)+S1088-I1089,0),IF(AND(Personal!$G$28=Valuation!C1089,Personal!$G$28&gt;Valuation!C1088),Personal!$G$26,0))</f>
        <v>0</v>
      </c>
      <c r="T1089">
        <f t="shared" si="1335"/>
        <v>2</v>
      </c>
      <c r="U1089" s="11"/>
      <c r="V1089" s="121">
        <f>VLOOKUP(E1089,Rates2,5)*VLOOKUP(E1089,Mort_Imp_Retirees,C1089-'Mort Imp Cume'!$C$4+2)</f>
        <v>1</v>
      </c>
      <c r="W1089" s="15">
        <f t="shared" si="1336"/>
        <v>0</v>
      </c>
      <c r="X1089" s="121">
        <f>VLOOKUP(F1089,Rates2,6)*VLOOKUP(F1089,Mort_Imp_Survivors,C1089-'Mort Imp Cume'!$C$4+2)</f>
        <v>1</v>
      </c>
      <c r="Y1089" s="15">
        <f t="shared" si="1337"/>
        <v>0</v>
      </c>
      <c r="Z1089" s="121">
        <f>VLOOKUP(F1089,Rates2,7)*VLOOKUP(F1089,Mort_Imp_Survivors,C1089-'Mort Imp Cume'!$C$4+2)</f>
        <v>1</v>
      </c>
      <c r="AA1089" s="15">
        <f t="shared" si="1338"/>
        <v>0</v>
      </c>
      <c r="AB1089" s="68">
        <f>PRODUCT(W$4:W1088)</f>
        <v>0</v>
      </c>
      <c r="AC1089" s="15">
        <f>PRODUCT(Y$4:Y1088)</f>
        <v>0</v>
      </c>
      <c r="AD1089" s="15">
        <f>PRODUCT(AA$4:AA1088)</f>
        <v>0</v>
      </c>
      <c r="AE1089" s="15">
        <f t="shared" si="1339"/>
        <v>0</v>
      </c>
      <c r="AF1089" s="15">
        <f t="shared" si="1340"/>
        <v>0</v>
      </c>
      <c r="AG1089" s="15">
        <f t="shared" si="1341"/>
        <v>0</v>
      </c>
      <c r="AH1089" s="15">
        <f t="shared" si="1342"/>
        <v>0</v>
      </c>
      <c r="AI1089" s="15">
        <f t="shared" si="1343"/>
        <v>1</v>
      </c>
      <c r="AJ1089" s="15">
        <f t="shared" si="1344"/>
        <v>0</v>
      </c>
      <c r="AK1089" s="15">
        <f t="shared" si="1345"/>
        <v>0</v>
      </c>
      <c r="AL1089">
        <f>IF(AL1088&gt;0,AL1088+1,IF(AND(B1089="January",C1089&gt;=Personal!$G$28,F1089&lt;=100,AL1088=0),1,0))</f>
        <v>762</v>
      </c>
      <c r="AM1089">
        <f t="shared" si="1346"/>
        <v>1</v>
      </c>
    </row>
    <row r="1090" spans="1:39" x14ac:dyDescent="0.2">
      <c r="A1090">
        <f t="shared" si="1347"/>
        <v>1086</v>
      </c>
      <c r="B1090" t="str">
        <f t="shared" si="1358"/>
        <v>July</v>
      </c>
      <c r="C1090">
        <f t="shared" si="1330"/>
        <v>2113</v>
      </c>
      <c r="D1090">
        <f t="shared" si="1360"/>
        <v>211307</v>
      </c>
      <c r="E1090">
        <f t="shared" ref="E1090:F1090" si="1410">E1078+1</f>
        <v>132</v>
      </c>
      <c r="F1090">
        <f t="shared" si="1410"/>
        <v>130</v>
      </c>
      <c r="G1090" s="11">
        <f>G1089*IF($B1090="January",(1+IF(C1090&gt;Personal!$L$18+1,Calculations!$B$14,Calculations!$B$13)),1)</f>
        <v>13116.793429270883</v>
      </c>
      <c r="H1090" s="11">
        <f>IF(AND(Career!$F$15="Yes",$E1090=62,$E1089=61),G1090,H1089*IF($B1090="January",(1+IF(C1090&gt;Personal!$L$18+1,Calculations!$C$14,Calculations!$C$13)),1))</f>
        <v>6603.5893599763695</v>
      </c>
      <c r="I1090" s="11">
        <f>H1090*(1-'Retiree Assumptions'!$F$8)</f>
        <v>5811.1586367792052</v>
      </c>
      <c r="J1090" s="11"/>
      <c r="K1090">
        <f>IF(OR(AND(L1091=0,L1090&gt;0,S1090=0,S1089&gt;0),AND(L1090=0,L1089&gt;0,S1090&gt;0,S1089&gt;0),AND(L1079=0,L1078&gt;0,S1078=0),AND(B1090="February",C1090&gt;=Personal!$G$28,C1090&lt;=Personal!$G$28+5,L1089&gt;0),AND(B1090="February",MOD(C1090-Personal!$G$28,5)=0,L1089&gt;0)),K1089+1,K1089)</f>
        <v>10</v>
      </c>
      <c r="L1090">
        <f>IF(AND(C1090&gt;=Personal!$G$28,MAX(L$5:L1089)&lt;$AO$8,OR(S1089&gt;0,S1090&gt;0)),L1089+1,0)</f>
        <v>0</v>
      </c>
      <c r="M1090" t="str">
        <f>IF(AND(C1090&gt;=Personal!$G$28,MAX(L$5:L1089)&lt;$AO$8,OR(S1089&gt;0,S1090&gt;0)),L1089+1,"")</f>
        <v/>
      </c>
      <c r="N1090">
        <f t="shared" si="1332"/>
        <v>2113</v>
      </c>
      <c r="O1090">
        <f t="shared" si="1333"/>
        <v>130</v>
      </c>
      <c r="P1090" s="11">
        <f t="shared" si="1334"/>
        <v>69733.903641350465</v>
      </c>
      <c r="Q1090" s="11">
        <f>$AD1090*I1090/(Calculations!$C$18^(A1090-1+Calculations!$B$1/30))</f>
        <v>0</v>
      </c>
      <c r="R1090" s="11">
        <f>IF(Q1090=0,0,SUM(Q$1071:Q1090)*I1090/Q1090)</f>
        <v>0</v>
      </c>
      <c r="S1090" s="11">
        <f>IF(S1089&gt;0,MAX((S1089+I1090/2)*(Calculations!$C$18-1)+S1089-I1090,0),IF(AND(Personal!$G$28=Valuation!C1090,Personal!$G$28&gt;Valuation!C1089),Personal!$G$26,0))</f>
        <v>0</v>
      </c>
      <c r="T1090">
        <f t="shared" si="1335"/>
        <v>2</v>
      </c>
      <c r="U1090" s="11"/>
      <c r="V1090" s="121">
        <f>VLOOKUP(E1090,Rates2,5)*VLOOKUP(E1090,Mort_Imp_Retirees,C1090-'Mort Imp Cume'!$C$4+2)</f>
        <v>1</v>
      </c>
      <c r="W1090" s="15">
        <f t="shared" si="1336"/>
        <v>0</v>
      </c>
      <c r="X1090" s="121">
        <f>VLOOKUP(F1090,Rates2,6)*VLOOKUP(F1090,Mort_Imp_Survivors,C1090-'Mort Imp Cume'!$C$4+2)</f>
        <v>1</v>
      </c>
      <c r="Y1090" s="15">
        <f t="shared" si="1337"/>
        <v>0</v>
      </c>
      <c r="Z1090" s="121">
        <f>VLOOKUP(F1090,Rates2,7)*VLOOKUP(F1090,Mort_Imp_Survivors,C1090-'Mort Imp Cume'!$C$4+2)</f>
        <v>1</v>
      </c>
      <c r="AA1090" s="15">
        <f t="shared" si="1338"/>
        <v>0</v>
      </c>
      <c r="AB1090" s="68">
        <f>PRODUCT(W$4:W1089)</f>
        <v>0</v>
      </c>
      <c r="AC1090" s="15">
        <f>PRODUCT(Y$4:Y1089)</f>
        <v>0</v>
      </c>
      <c r="AD1090" s="15">
        <f>PRODUCT(AA$4:AA1089)</f>
        <v>0</v>
      </c>
      <c r="AE1090" s="15">
        <f t="shared" si="1339"/>
        <v>0</v>
      </c>
      <c r="AF1090" s="15">
        <f t="shared" si="1340"/>
        <v>0</v>
      </c>
      <c r="AG1090" s="15">
        <f t="shared" si="1341"/>
        <v>0</v>
      </c>
      <c r="AH1090" s="15">
        <f t="shared" si="1342"/>
        <v>0</v>
      </c>
      <c r="AI1090" s="15">
        <f t="shared" si="1343"/>
        <v>1</v>
      </c>
      <c r="AJ1090" s="15">
        <f t="shared" si="1344"/>
        <v>0</v>
      </c>
      <c r="AK1090" s="15">
        <f t="shared" si="1345"/>
        <v>0</v>
      </c>
      <c r="AL1090">
        <f>IF(AL1089&gt;0,AL1089+1,IF(AND(B1090="January",C1090&gt;=Personal!$G$28,F1090&lt;=100,AL1089=0),1,0))</f>
        <v>763</v>
      </c>
      <c r="AM1090">
        <f t="shared" si="1346"/>
        <v>1</v>
      </c>
    </row>
    <row r="1091" spans="1:39" x14ac:dyDescent="0.2">
      <c r="A1091">
        <f t="shared" si="1347"/>
        <v>1087</v>
      </c>
      <c r="B1091" t="str">
        <f t="shared" si="1358"/>
        <v>August</v>
      </c>
      <c r="C1091">
        <f t="shared" si="1330"/>
        <v>2113</v>
      </c>
      <c r="D1091">
        <f t="shared" si="1360"/>
        <v>211308</v>
      </c>
      <c r="E1091">
        <f t="shared" ref="E1091:F1091" si="1411">E1079+1</f>
        <v>132</v>
      </c>
      <c r="F1091">
        <f t="shared" si="1411"/>
        <v>130</v>
      </c>
      <c r="G1091" s="11">
        <f>G1090*IF($B1091="January",(1+IF(C1091&gt;Personal!$L$18+1,Calculations!$B$14,Calculations!$B$13)),1)</f>
        <v>13116.793429270883</v>
      </c>
      <c r="H1091" s="11">
        <f>IF(AND(Career!$F$15="Yes",$E1091=62,$E1090=61),G1091,H1090*IF($B1091="January",(1+IF(C1091&gt;Personal!$L$18+1,Calculations!$C$14,Calculations!$C$13)),1))</f>
        <v>6603.5893599763695</v>
      </c>
      <c r="I1091" s="11">
        <f>H1091*(1-'Retiree Assumptions'!$F$8)</f>
        <v>5811.1586367792052</v>
      </c>
      <c r="J1091" s="11"/>
      <c r="K1091">
        <f>IF(OR(AND(L1092=0,L1091&gt;0,S1091=0,S1090&gt;0),AND(L1091=0,L1090&gt;0,S1091&gt;0,S1090&gt;0),AND(L1080=0,L1079&gt;0,S1079=0),AND(B1091="February",C1091&gt;=Personal!$G$28,C1091&lt;=Personal!$G$28+5,L1090&gt;0),AND(B1091="February",MOD(C1091-Personal!$G$28,5)=0,L1090&gt;0)),K1090+1,K1090)</f>
        <v>10</v>
      </c>
      <c r="L1091">
        <f>IF(AND(C1091&gt;=Personal!$G$28,MAX(L$5:L1090)&lt;$AO$8,OR(S1090&gt;0,S1091&gt;0)),L1090+1,0)</f>
        <v>0</v>
      </c>
      <c r="M1091" t="str">
        <f>IF(AND(C1091&gt;=Personal!$G$28,MAX(L$5:L1090)&lt;$AO$8,OR(S1090&gt;0,S1091&gt;0)),L1090+1,"")</f>
        <v/>
      </c>
      <c r="N1091">
        <f t="shared" si="1332"/>
        <v>2113</v>
      </c>
      <c r="O1091">
        <f t="shared" si="1333"/>
        <v>130</v>
      </c>
      <c r="P1091" s="11">
        <f t="shared" si="1334"/>
        <v>69733.903641350465</v>
      </c>
      <c r="Q1091" s="11">
        <f>$AD1091*I1091/(Calculations!$C$18^(A1091-1+Calculations!$B$1/30))</f>
        <v>0</v>
      </c>
      <c r="R1091" s="11">
        <f>IF(Q1091=0,0,SUM(Q$1071:Q1091)*I1091/Q1091)</f>
        <v>0</v>
      </c>
      <c r="S1091" s="11">
        <f>IF(S1090&gt;0,MAX((S1090+I1091/2)*(Calculations!$C$18-1)+S1090-I1091,0),IF(AND(Personal!$G$28=Valuation!C1091,Personal!$G$28&gt;Valuation!C1090),Personal!$G$26,0))</f>
        <v>0</v>
      </c>
      <c r="T1091">
        <f t="shared" si="1335"/>
        <v>2</v>
      </c>
      <c r="U1091" s="11"/>
      <c r="V1091" s="121">
        <f>VLOOKUP(E1091,Rates2,5)*VLOOKUP(E1091,Mort_Imp_Retirees,C1091-'Mort Imp Cume'!$C$4+2)</f>
        <v>1</v>
      </c>
      <c r="W1091" s="15">
        <f t="shared" si="1336"/>
        <v>0</v>
      </c>
      <c r="X1091" s="121">
        <f>VLOOKUP(F1091,Rates2,6)*VLOOKUP(F1091,Mort_Imp_Survivors,C1091-'Mort Imp Cume'!$C$4+2)</f>
        <v>1</v>
      </c>
      <c r="Y1091" s="15">
        <f t="shared" si="1337"/>
        <v>0</v>
      </c>
      <c r="Z1091" s="121">
        <f>VLOOKUP(F1091,Rates2,7)*VLOOKUP(F1091,Mort_Imp_Survivors,C1091-'Mort Imp Cume'!$C$4+2)</f>
        <v>1</v>
      </c>
      <c r="AA1091" s="15">
        <f t="shared" si="1338"/>
        <v>0</v>
      </c>
      <c r="AB1091" s="68">
        <f>PRODUCT(W$4:W1090)</f>
        <v>0</v>
      </c>
      <c r="AC1091" s="15">
        <f>PRODUCT(Y$4:Y1090)</f>
        <v>0</v>
      </c>
      <c r="AD1091" s="15">
        <f>PRODUCT(AA$4:AA1090)</f>
        <v>0</v>
      </c>
      <c r="AE1091" s="15">
        <f t="shared" si="1339"/>
        <v>0</v>
      </c>
      <c r="AF1091" s="15">
        <f t="shared" si="1340"/>
        <v>0</v>
      </c>
      <c r="AG1091" s="15">
        <f t="shared" si="1341"/>
        <v>0</v>
      </c>
      <c r="AH1091" s="15">
        <f t="shared" si="1342"/>
        <v>0</v>
      </c>
      <c r="AI1091" s="15">
        <f t="shared" si="1343"/>
        <v>1</v>
      </c>
      <c r="AJ1091" s="15">
        <f t="shared" si="1344"/>
        <v>0</v>
      </c>
      <c r="AK1091" s="15">
        <f t="shared" si="1345"/>
        <v>0</v>
      </c>
      <c r="AL1091">
        <f>IF(AL1090&gt;0,AL1090+1,IF(AND(B1091="January",C1091&gt;=Personal!$G$28,F1091&lt;=100,AL1090=0),1,0))</f>
        <v>764</v>
      </c>
      <c r="AM1091">
        <f t="shared" si="1346"/>
        <v>1</v>
      </c>
    </row>
    <row r="1092" spans="1:39" x14ac:dyDescent="0.2">
      <c r="A1092">
        <f t="shared" si="1347"/>
        <v>1088</v>
      </c>
      <c r="B1092" t="str">
        <f t="shared" si="1358"/>
        <v>September</v>
      </c>
      <c r="C1092">
        <f t="shared" si="1330"/>
        <v>2113</v>
      </c>
      <c r="D1092">
        <f t="shared" si="1360"/>
        <v>211309</v>
      </c>
      <c r="E1092">
        <f t="shared" ref="E1092:F1092" si="1412">E1080+1</f>
        <v>132</v>
      </c>
      <c r="F1092">
        <f t="shared" si="1412"/>
        <v>130</v>
      </c>
      <c r="G1092" s="11">
        <f>G1091*IF($B1092="January",(1+IF(C1092&gt;Personal!$L$18+1,Calculations!$B$14,Calculations!$B$13)),1)</f>
        <v>13116.793429270883</v>
      </c>
      <c r="H1092" s="11">
        <f>IF(AND(Career!$F$15="Yes",$E1092=62,$E1091=61),G1092,H1091*IF($B1092="January",(1+IF(C1092&gt;Personal!$L$18+1,Calculations!$C$14,Calculations!$C$13)),1))</f>
        <v>6603.5893599763695</v>
      </c>
      <c r="I1092" s="11">
        <f>H1092*(1-'Retiree Assumptions'!$F$8)</f>
        <v>5811.1586367792052</v>
      </c>
      <c r="J1092" s="11"/>
      <c r="K1092">
        <f>IF(OR(AND(L1093=0,L1092&gt;0,S1092=0,S1091&gt;0),AND(L1092=0,L1091&gt;0,S1092&gt;0,S1091&gt;0),AND(L1081=0,L1080&gt;0,S1080=0),AND(B1092="February",C1092&gt;=Personal!$G$28,C1092&lt;=Personal!$G$28+5,L1091&gt;0),AND(B1092="February",MOD(C1092-Personal!$G$28,5)=0,L1091&gt;0)),K1091+1,K1091)</f>
        <v>10</v>
      </c>
      <c r="L1092">
        <f>IF(AND(C1092&gt;=Personal!$G$28,MAX(L$5:L1091)&lt;$AO$8,OR(S1091&gt;0,S1092&gt;0)),L1091+1,0)</f>
        <v>0</v>
      </c>
      <c r="M1092" t="str">
        <f>IF(AND(C1092&gt;=Personal!$G$28,MAX(L$5:L1091)&lt;$AO$8,OR(S1091&gt;0,S1092&gt;0)),L1091+1,"")</f>
        <v/>
      </c>
      <c r="N1092">
        <f t="shared" si="1332"/>
        <v>2113</v>
      </c>
      <c r="O1092">
        <f t="shared" si="1333"/>
        <v>130</v>
      </c>
      <c r="P1092" s="11">
        <f t="shared" si="1334"/>
        <v>69733.903641350465</v>
      </c>
      <c r="Q1092" s="11">
        <f>$AD1092*I1092/(Calculations!$C$18^(A1092-1+Calculations!$B$1/30))</f>
        <v>0</v>
      </c>
      <c r="R1092" s="11">
        <f>IF(Q1092=0,0,SUM(Q$1071:Q1092)*I1092/Q1092)</f>
        <v>0</v>
      </c>
      <c r="S1092" s="11">
        <f>IF(S1091&gt;0,MAX((S1091+I1092/2)*(Calculations!$C$18-1)+S1091-I1092,0),IF(AND(Personal!$G$28=Valuation!C1092,Personal!$G$28&gt;Valuation!C1091),Personal!$G$26,0))</f>
        <v>0</v>
      </c>
      <c r="T1092">
        <f t="shared" si="1335"/>
        <v>2</v>
      </c>
      <c r="U1092" s="11"/>
      <c r="V1092" s="121">
        <f>VLOOKUP(E1092,Rates2,5)*VLOOKUP(E1092,Mort_Imp_Retirees,C1092-'Mort Imp Cume'!$C$4+2)</f>
        <v>1</v>
      </c>
      <c r="W1092" s="15">
        <f t="shared" si="1336"/>
        <v>0</v>
      </c>
      <c r="X1092" s="121">
        <f>VLOOKUP(F1092,Rates2,6)*VLOOKUP(F1092,Mort_Imp_Survivors,C1092-'Mort Imp Cume'!$C$4+2)</f>
        <v>1</v>
      </c>
      <c r="Y1092" s="15">
        <f t="shared" si="1337"/>
        <v>0</v>
      </c>
      <c r="Z1092" s="121">
        <f>VLOOKUP(F1092,Rates2,7)*VLOOKUP(F1092,Mort_Imp_Survivors,C1092-'Mort Imp Cume'!$C$4+2)</f>
        <v>1</v>
      </c>
      <c r="AA1092" s="15">
        <f t="shared" si="1338"/>
        <v>0</v>
      </c>
      <c r="AB1092" s="68">
        <f>PRODUCT(W$4:W1091)</f>
        <v>0</v>
      </c>
      <c r="AC1092" s="15">
        <f>PRODUCT(Y$4:Y1091)</f>
        <v>0</v>
      </c>
      <c r="AD1092" s="15">
        <f>PRODUCT(AA$4:AA1091)</f>
        <v>0</v>
      </c>
      <c r="AE1092" s="15">
        <f t="shared" si="1339"/>
        <v>0</v>
      </c>
      <c r="AF1092" s="15">
        <f t="shared" si="1340"/>
        <v>0</v>
      </c>
      <c r="AG1092" s="15">
        <f t="shared" si="1341"/>
        <v>0</v>
      </c>
      <c r="AH1092" s="15">
        <f t="shared" si="1342"/>
        <v>0</v>
      </c>
      <c r="AI1092" s="15">
        <f t="shared" si="1343"/>
        <v>1</v>
      </c>
      <c r="AJ1092" s="15">
        <f t="shared" si="1344"/>
        <v>0</v>
      </c>
      <c r="AK1092" s="15">
        <f t="shared" si="1345"/>
        <v>0</v>
      </c>
      <c r="AL1092">
        <f>IF(AL1091&gt;0,AL1091+1,IF(AND(B1092="January",C1092&gt;=Personal!$G$28,F1092&lt;=100,AL1091=0),1,0))</f>
        <v>765</v>
      </c>
      <c r="AM1092">
        <f t="shared" si="1346"/>
        <v>1</v>
      </c>
    </row>
    <row r="1093" spans="1:39" x14ac:dyDescent="0.2">
      <c r="A1093">
        <f t="shared" si="1347"/>
        <v>1089</v>
      </c>
      <c r="B1093" t="str">
        <f t="shared" si="1358"/>
        <v>October</v>
      </c>
      <c r="C1093">
        <f t="shared" ref="C1093:C1156" si="1413">C1092+IF(B1092="December",1,0)</f>
        <v>2113</v>
      </c>
      <c r="D1093">
        <f t="shared" si="1360"/>
        <v>211310</v>
      </c>
      <c r="E1093">
        <f t="shared" ref="E1093:F1093" si="1414">E1081+1</f>
        <v>132</v>
      </c>
      <c r="F1093">
        <f t="shared" si="1414"/>
        <v>130</v>
      </c>
      <c r="G1093" s="11">
        <f>G1092*IF($B1093="January",(1+IF(C1093&gt;Personal!$L$18+1,Calculations!$B$14,Calculations!$B$13)),1)</f>
        <v>13116.793429270883</v>
      </c>
      <c r="H1093" s="11">
        <f>IF(AND(Career!$F$15="Yes",$E1093=62,$E1092=61),G1093,H1092*IF($B1093="January",(1+IF(C1093&gt;Personal!$L$18+1,Calculations!$C$14,Calculations!$C$13)),1))</f>
        <v>6603.5893599763695</v>
      </c>
      <c r="I1093" s="11">
        <f>H1093*(1-'Retiree Assumptions'!$F$8)</f>
        <v>5811.1586367792052</v>
      </c>
      <c r="J1093" s="11"/>
      <c r="K1093">
        <f>IF(OR(AND(L1094=0,L1093&gt;0,S1093=0,S1092&gt;0),AND(L1093=0,L1092&gt;0,S1093&gt;0,S1092&gt;0),AND(L1082=0,L1081&gt;0,S1081=0),AND(B1093="February",C1093&gt;=Personal!$G$28,C1093&lt;=Personal!$G$28+5,L1092&gt;0),AND(B1093="February",MOD(C1093-Personal!$G$28,5)=0,L1092&gt;0)),K1092+1,K1092)</f>
        <v>10</v>
      </c>
      <c r="L1093">
        <f>IF(AND(C1093&gt;=Personal!$G$28,MAX(L$5:L1092)&lt;$AO$8,OR(S1092&gt;0,S1093&gt;0)),L1092+1,0)</f>
        <v>0</v>
      </c>
      <c r="M1093" t="str">
        <f>IF(AND(C1093&gt;=Personal!$G$28,MAX(L$5:L1092)&lt;$AO$8,OR(S1092&gt;0,S1093&gt;0)),L1092+1,"")</f>
        <v/>
      </c>
      <c r="N1093">
        <f t="shared" ref="N1093:N1156" si="1415">C1093</f>
        <v>2113</v>
      </c>
      <c r="O1093">
        <f t="shared" ref="O1093:O1156" si="1416">F1093</f>
        <v>130</v>
      </c>
      <c r="P1093" s="11">
        <f t="shared" ref="P1093:P1156" si="1417">I1093*12</f>
        <v>69733.903641350465</v>
      </c>
      <c r="Q1093" s="11">
        <f>$AD1093*I1093/(Calculations!$C$18^(A1093-1+Calculations!$B$1/30))</f>
        <v>0</v>
      </c>
      <c r="R1093" s="11">
        <f>IF(Q1093=0,0,SUM(Q$1071:Q1093)*I1093/Q1093)</f>
        <v>0</v>
      </c>
      <c r="S1093" s="11">
        <f>IF(S1092&gt;0,MAX((S1092+I1093/2)*(Calculations!$C$18-1)+S1092-I1093,0),IF(AND(Personal!$G$28=Valuation!C1093,Personal!$G$28&gt;Valuation!C1092),Personal!$G$26,0))</f>
        <v>0</v>
      </c>
      <c r="T1093">
        <f t="shared" ref="T1093:T1156" si="1418">IF(T1092&gt;1,T1092,IF(T1092&gt;0,IF(L1093&gt;0,1,IF(S1092&gt;0,3,2)),IF(S1093=0,0,1)))</f>
        <v>2</v>
      </c>
      <c r="U1093" s="11"/>
      <c r="V1093" s="121">
        <f>VLOOKUP(E1093,Rates2,5)*VLOOKUP(E1093,Mort_Imp_Retirees,C1093-'Mort Imp Cume'!$C$4+2)</f>
        <v>1</v>
      </c>
      <c r="W1093" s="15">
        <f t="shared" ref="W1093:W1156" si="1419">1-V1093</f>
        <v>0</v>
      </c>
      <c r="X1093" s="121">
        <f>VLOOKUP(F1093,Rates2,6)*VLOOKUP(F1093,Mort_Imp_Survivors,C1093-'Mort Imp Cume'!$C$4+2)</f>
        <v>1</v>
      </c>
      <c r="Y1093" s="15">
        <f t="shared" ref="Y1093:Y1156" si="1420">1-X1093</f>
        <v>0</v>
      </c>
      <c r="Z1093" s="121">
        <f>VLOOKUP(F1093,Rates2,7)*VLOOKUP(F1093,Mort_Imp_Survivors,C1093-'Mort Imp Cume'!$C$4+2)</f>
        <v>1</v>
      </c>
      <c r="AA1093" s="15">
        <f t="shared" ref="AA1093:AA1156" si="1421">1-Z1093</f>
        <v>0</v>
      </c>
      <c r="AB1093" s="68">
        <f>PRODUCT(W$4:W1092)</f>
        <v>0</v>
      </c>
      <c r="AC1093" s="15">
        <f>PRODUCT(Y$4:Y1092)</f>
        <v>0</v>
      </c>
      <c r="AD1093" s="15">
        <f>PRODUCT(AA$4:AA1092)</f>
        <v>0</v>
      </c>
      <c r="AE1093" s="15">
        <f t="shared" ref="AE1093:AE1156" si="1422">AB1093*AC1093</f>
        <v>0</v>
      </c>
      <c r="AF1093" s="15">
        <f t="shared" ref="AF1093:AF1156" si="1423">AB1093*(1-AC1093)</f>
        <v>0</v>
      </c>
      <c r="AG1093" s="15">
        <f t="shared" ref="AG1093:AG1156" si="1424">AE1093*V1093*Y1093</f>
        <v>0</v>
      </c>
      <c r="AH1093" s="15">
        <f t="shared" ref="AH1093:AH1156" si="1425">AH1092*AA1092+AG1092</f>
        <v>0</v>
      </c>
      <c r="AI1093" s="15">
        <f t="shared" ref="AI1093:AI1156" si="1426">1-AE1093-AF1093-AH1093</f>
        <v>1</v>
      </c>
      <c r="AJ1093" s="15">
        <f t="shared" ref="AJ1093:AJ1156" si="1427">AB1093*V1093</f>
        <v>0</v>
      </c>
      <c r="AK1093" s="15">
        <f t="shared" ref="AK1093:AK1156" si="1428">AE1093*X1093+AH1093*Z1093</f>
        <v>0</v>
      </c>
      <c r="AL1093">
        <f>IF(AL1092&gt;0,AL1092+1,IF(AND(B1093="January",C1093&gt;=Personal!$G$28,F1093&lt;=100,AL1092=0),1,0))</f>
        <v>766</v>
      </c>
      <c r="AM1093">
        <f t="shared" ref="AM1093:AM1156" si="1429">IF(AL1093=0,0,1)</f>
        <v>1</v>
      </c>
    </row>
    <row r="1094" spans="1:39" x14ac:dyDescent="0.2">
      <c r="A1094">
        <f t="shared" ref="A1094:A1157" si="1430">A1093+1</f>
        <v>1090</v>
      </c>
      <c r="B1094" t="str">
        <f t="shared" si="1358"/>
        <v>November</v>
      </c>
      <c r="C1094">
        <f t="shared" si="1413"/>
        <v>2113</v>
      </c>
      <c r="D1094">
        <f t="shared" si="1360"/>
        <v>211311</v>
      </c>
      <c r="E1094">
        <f t="shared" ref="E1094:F1094" si="1431">E1082+1</f>
        <v>132</v>
      </c>
      <c r="F1094">
        <f t="shared" si="1431"/>
        <v>130</v>
      </c>
      <c r="G1094" s="11">
        <f>G1093*IF($B1094="January",(1+IF(C1094&gt;Personal!$L$18+1,Calculations!$B$14,Calculations!$B$13)),1)</f>
        <v>13116.793429270883</v>
      </c>
      <c r="H1094" s="11">
        <f>IF(AND(Career!$F$15="Yes",$E1094=62,$E1093=61),G1094,H1093*IF($B1094="January",(1+IF(C1094&gt;Personal!$L$18+1,Calculations!$C$14,Calculations!$C$13)),1))</f>
        <v>6603.5893599763695</v>
      </c>
      <c r="I1094" s="11">
        <f>H1094*(1-'Retiree Assumptions'!$F$8)</f>
        <v>5811.1586367792052</v>
      </c>
      <c r="J1094" s="11"/>
      <c r="K1094">
        <f>IF(OR(AND(L1095=0,L1094&gt;0,S1094=0,S1093&gt;0),AND(L1094=0,L1093&gt;0,S1094&gt;0,S1093&gt;0),AND(L1083=0,L1082&gt;0,S1082=0),AND(B1094="February",C1094&gt;=Personal!$G$28,C1094&lt;=Personal!$G$28+5,L1093&gt;0),AND(B1094="February",MOD(C1094-Personal!$G$28,5)=0,L1093&gt;0)),K1093+1,K1093)</f>
        <v>10</v>
      </c>
      <c r="L1094">
        <f>IF(AND(C1094&gt;=Personal!$G$28,MAX(L$5:L1093)&lt;$AO$8,OR(S1093&gt;0,S1094&gt;0)),L1093+1,0)</f>
        <v>0</v>
      </c>
      <c r="M1094" t="str">
        <f>IF(AND(C1094&gt;=Personal!$G$28,MAX(L$5:L1093)&lt;$AO$8,OR(S1093&gt;0,S1094&gt;0)),L1093+1,"")</f>
        <v/>
      </c>
      <c r="N1094">
        <f t="shared" si="1415"/>
        <v>2113</v>
      </c>
      <c r="O1094">
        <f t="shared" si="1416"/>
        <v>130</v>
      </c>
      <c r="P1094" s="11">
        <f t="shared" si="1417"/>
        <v>69733.903641350465</v>
      </c>
      <c r="Q1094" s="11">
        <f>$AD1094*I1094/(Calculations!$C$18^(A1094-1+Calculations!$B$1/30))</f>
        <v>0</v>
      </c>
      <c r="R1094" s="11">
        <f>IF(Q1094=0,0,SUM(Q$1071:Q1094)*I1094/Q1094)</f>
        <v>0</v>
      </c>
      <c r="S1094" s="11">
        <f>IF(S1093&gt;0,MAX((S1093+I1094/2)*(Calculations!$C$18-1)+S1093-I1094,0),IF(AND(Personal!$G$28=Valuation!C1094,Personal!$G$28&gt;Valuation!C1093),Personal!$G$26,0))</f>
        <v>0</v>
      </c>
      <c r="T1094">
        <f t="shared" si="1418"/>
        <v>2</v>
      </c>
      <c r="U1094" s="11"/>
      <c r="V1094" s="121">
        <f>VLOOKUP(E1094,Rates2,5)*VLOOKUP(E1094,Mort_Imp_Retirees,C1094-'Mort Imp Cume'!$C$4+2)</f>
        <v>1</v>
      </c>
      <c r="W1094" s="15">
        <f t="shared" si="1419"/>
        <v>0</v>
      </c>
      <c r="X1094" s="121">
        <f>VLOOKUP(F1094,Rates2,6)*VLOOKUP(F1094,Mort_Imp_Survivors,C1094-'Mort Imp Cume'!$C$4+2)</f>
        <v>1</v>
      </c>
      <c r="Y1094" s="15">
        <f t="shared" si="1420"/>
        <v>0</v>
      </c>
      <c r="Z1094" s="121">
        <f>VLOOKUP(F1094,Rates2,7)*VLOOKUP(F1094,Mort_Imp_Survivors,C1094-'Mort Imp Cume'!$C$4+2)</f>
        <v>1</v>
      </c>
      <c r="AA1094" s="15">
        <f t="shared" si="1421"/>
        <v>0</v>
      </c>
      <c r="AB1094" s="68">
        <f>PRODUCT(W$4:W1093)</f>
        <v>0</v>
      </c>
      <c r="AC1094" s="15">
        <f>PRODUCT(Y$4:Y1093)</f>
        <v>0</v>
      </c>
      <c r="AD1094" s="15">
        <f>PRODUCT(AA$4:AA1093)</f>
        <v>0</v>
      </c>
      <c r="AE1094" s="15">
        <f t="shared" si="1422"/>
        <v>0</v>
      </c>
      <c r="AF1094" s="15">
        <f t="shared" si="1423"/>
        <v>0</v>
      </c>
      <c r="AG1094" s="15">
        <f t="shared" si="1424"/>
        <v>0</v>
      </c>
      <c r="AH1094" s="15">
        <f t="shared" si="1425"/>
        <v>0</v>
      </c>
      <c r="AI1094" s="15">
        <f t="shared" si="1426"/>
        <v>1</v>
      </c>
      <c r="AJ1094" s="15">
        <f t="shared" si="1427"/>
        <v>0</v>
      </c>
      <c r="AK1094" s="15">
        <f t="shared" si="1428"/>
        <v>0</v>
      </c>
      <c r="AL1094">
        <f>IF(AL1093&gt;0,AL1093+1,IF(AND(B1094="January",C1094&gt;=Personal!$G$28,F1094&lt;=100,AL1093=0),1,0))</f>
        <v>767</v>
      </c>
      <c r="AM1094">
        <f t="shared" si="1429"/>
        <v>1</v>
      </c>
    </row>
    <row r="1095" spans="1:39" x14ac:dyDescent="0.2">
      <c r="A1095">
        <f t="shared" si="1430"/>
        <v>1091</v>
      </c>
      <c r="B1095" t="str">
        <f t="shared" si="1358"/>
        <v>December</v>
      </c>
      <c r="C1095">
        <f t="shared" si="1413"/>
        <v>2113</v>
      </c>
      <c r="D1095">
        <f t="shared" si="1360"/>
        <v>211312</v>
      </c>
      <c r="E1095">
        <f t="shared" ref="E1095:F1095" si="1432">E1083+1</f>
        <v>132</v>
      </c>
      <c r="F1095">
        <f t="shared" si="1432"/>
        <v>130</v>
      </c>
      <c r="G1095" s="11">
        <f>G1094*IF($B1095="January",(1+IF(C1095&gt;Personal!$L$18+1,Calculations!$B$14,Calculations!$B$13)),1)</f>
        <v>13116.793429270883</v>
      </c>
      <c r="H1095" s="11">
        <f>IF(AND(Career!$F$15="Yes",$E1095=62,$E1094=61),G1095,H1094*IF($B1095="January",(1+IF(C1095&gt;Personal!$L$18+1,Calculations!$C$14,Calculations!$C$13)),1))</f>
        <v>6603.5893599763695</v>
      </c>
      <c r="I1095" s="11">
        <f>H1095*(1-'Retiree Assumptions'!$F$8)</f>
        <v>5811.1586367792052</v>
      </c>
      <c r="J1095" s="11"/>
      <c r="K1095">
        <f>IF(OR(AND(L1096=0,L1095&gt;0,S1095=0,S1094&gt;0),AND(L1095=0,L1094&gt;0,S1095&gt;0,S1094&gt;0),AND(L1084=0,L1083&gt;0,S1083=0),AND(B1095="February",C1095&gt;=Personal!$G$28,C1095&lt;=Personal!$G$28+5,L1094&gt;0),AND(B1095="February",MOD(C1095-Personal!$G$28,5)=0,L1094&gt;0)),K1094+1,K1094)</f>
        <v>10</v>
      </c>
      <c r="L1095">
        <f>IF(AND(C1095&gt;=Personal!$G$28,MAX(L$5:L1094)&lt;$AO$8,OR(S1094&gt;0,S1095&gt;0)),L1094+1,0)</f>
        <v>0</v>
      </c>
      <c r="M1095" t="str">
        <f>IF(AND(C1095&gt;=Personal!$G$28,MAX(L$5:L1094)&lt;$AO$8,OR(S1094&gt;0,S1095&gt;0)),L1094+1,"")</f>
        <v/>
      </c>
      <c r="N1095">
        <f t="shared" si="1415"/>
        <v>2113</v>
      </c>
      <c r="O1095">
        <f t="shared" si="1416"/>
        <v>130</v>
      </c>
      <c r="P1095" s="11">
        <f t="shared" si="1417"/>
        <v>69733.903641350465</v>
      </c>
      <c r="Q1095" s="11">
        <f>$AD1095*I1095/(Calculations!$C$18^(A1095-1+Calculations!$B$1/30))</f>
        <v>0</v>
      </c>
      <c r="R1095" s="11">
        <f>IF(Q1095=0,0,SUM(Q$1071:Q1095)*I1095/Q1095)</f>
        <v>0</v>
      </c>
      <c r="S1095" s="11">
        <f>IF(S1094&gt;0,MAX((S1094+I1095/2)*(Calculations!$C$18-1)+S1094-I1095,0),IF(AND(Personal!$G$28=Valuation!C1095,Personal!$G$28&gt;Valuation!C1094),Personal!$G$26,0))</f>
        <v>0</v>
      </c>
      <c r="T1095">
        <f t="shared" si="1418"/>
        <v>2</v>
      </c>
      <c r="U1095" s="11"/>
      <c r="V1095" s="121">
        <f>VLOOKUP(E1095,Rates2,5)*VLOOKUP(E1095,Mort_Imp_Retirees,C1095-'Mort Imp Cume'!$C$4+2)</f>
        <v>1</v>
      </c>
      <c r="W1095" s="15">
        <f t="shared" si="1419"/>
        <v>0</v>
      </c>
      <c r="X1095" s="121">
        <f>VLOOKUP(F1095,Rates2,6)*VLOOKUP(F1095,Mort_Imp_Survivors,C1095-'Mort Imp Cume'!$C$4+2)</f>
        <v>1</v>
      </c>
      <c r="Y1095" s="15">
        <f t="shared" si="1420"/>
        <v>0</v>
      </c>
      <c r="Z1095" s="121">
        <f>VLOOKUP(F1095,Rates2,7)*VLOOKUP(F1095,Mort_Imp_Survivors,C1095-'Mort Imp Cume'!$C$4+2)</f>
        <v>1</v>
      </c>
      <c r="AA1095" s="15">
        <f t="shared" si="1421"/>
        <v>0</v>
      </c>
      <c r="AB1095" s="68">
        <f>PRODUCT(W$4:W1094)</f>
        <v>0</v>
      </c>
      <c r="AC1095" s="15">
        <f>PRODUCT(Y$4:Y1094)</f>
        <v>0</v>
      </c>
      <c r="AD1095" s="15">
        <f>PRODUCT(AA$4:AA1094)</f>
        <v>0</v>
      </c>
      <c r="AE1095" s="15">
        <f t="shared" si="1422"/>
        <v>0</v>
      </c>
      <c r="AF1095" s="15">
        <f t="shared" si="1423"/>
        <v>0</v>
      </c>
      <c r="AG1095" s="15">
        <f t="shared" si="1424"/>
        <v>0</v>
      </c>
      <c r="AH1095" s="15">
        <f t="shared" si="1425"/>
        <v>0</v>
      </c>
      <c r="AI1095" s="15">
        <f t="shared" si="1426"/>
        <v>1</v>
      </c>
      <c r="AJ1095" s="15">
        <f t="shared" si="1427"/>
        <v>0</v>
      </c>
      <c r="AK1095" s="15">
        <f t="shared" si="1428"/>
        <v>0</v>
      </c>
      <c r="AL1095">
        <f>IF(AL1094&gt;0,AL1094+1,IF(AND(B1095="January",C1095&gt;=Personal!$G$28,F1095&lt;=100,AL1094=0),1,0))</f>
        <v>768</v>
      </c>
      <c r="AM1095">
        <f t="shared" si="1429"/>
        <v>1</v>
      </c>
    </row>
    <row r="1096" spans="1:39" x14ac:dyDescent="0.2">
      <c r="A1096">
        <f t="shared" si="1430"/>
        <v>1092</v>
      </c>
      <c r="B1096" t="str">
        <f t="shared" si="1358"/>
        <v>January</v>
      </c>
      <c r="C1096">
        <f t="shared" si="1413"/>
        <v>2114</v>
      </c>
      <c r="D1096">
        <f t="shared" si="1360"/>
        <v>211401</v>
      </c>
      <c r="E1096">
        <f t="shared" ref="E1096:F1096" si="1433">E1084+1</f>
        <v>133</v>
      </c>
      <c r="F1096">
        <f t="shared" si="1433"/>
        <v>131</v>
      </c>
      <c r="G1096" s="11">
        <f>G1095*IF($B1096="January",(1+IF(C1096&gt;Personal!$L$18+1,Calculations!$B$14,Calculations!$B$13)),1)</f>
        <v>13444.713265002654</v>
      </c>
      <c r="H1096" s="11">
        <f>IF(AND(Career!$F$15="Yes",$E1096=62,$E1095=61),G1096,H1095*IF($B1096="January",(1+IF(C1096&gt;Personal!$L$18+1,Calculations!$C$14,Calculations!$C$13)),1))</f>
        <v>6702.6432003760146</v>
      </c>
      <c r="I1096" s="11">
        <f>H1096*(1-'Retiree Assumptions'!$F$8)</f>
        <v>5898.3260163308933</v>
      </c>
      <c r="J1096" s="11"/>
      <c r="K1096">
        <f>IF(OR(AND(L1097=0,L1096&gt;0,S1096=0,S1095&gt;0),AND(L1096=0,L1095&gt;0,S1096&gt;0,S1095&gt;0),AND(L1085=0,L1084&gt;0,S1084=0),AND(B1096="February",C1096&gt;=Personal!$G$28,C1096&lt;=Personal!$G$28+5,L1095&gt;0),AND(B1096="February",MOD(C1096-Personal!$G$28,5)=0,L1095&gt;0)),K1095+1,K1095)</f>
        <v>10</v>
      </c>
      <c r="L1096">
        <f>IF(AND(C1096&gt;=Personal!$G$28,MAX(L$5:L1095)&lt;$AO$8,OR(S1095&gt;0,S1096&gt;0)),L1095+1,0)</f>
        <v>0</v>
      </c>
      <c r="M1096" t="str">
        <f>IF(AND(C1096&gt;=Personal!$G$28,MAX(L$5:L1095)&lt;$AO$8,OR(S1095&gt;0,S1096&gt;0)),L1095+1,"")</f>
        <v/>
      </c>
      <c r="N1096">
        <f t="shared" si="1415"/>
        <v>2114</v>
      </c>
      <c r="O1096">
        <f t="shared" si="1416"/>
        <v>131</v>
      </c>
      <c r="P1096" s="11">
        <f t="shared" si="1417"/>
        <v>70779.912195970712</v>
      </c>
      <c r="Q1096" s="11">
        <f>$AD1096*I1096/(Calculations!$C$18^(A1096-1+Calculations!$B$1/30))</f>
        <v>0</v>
      </c>
      <c r="R1096" s="11">
        <f>IF(Q1096=0,0,SUM(Q$1071:Q1096)*I1096/Q1096)</f>
        <v>0</v>
      </c>
      <c r="S1096" s="11">
        <f>IF(S1095&gt;0,MAX((S1095+I1096/2)*(Calculations!$C$18-1)+S1095-I1096,0),IF(AND(Personal!$G$28=Valuation!C1096,Personal!$G$28&gt;Valuation!C1095),Personal!$G$26,0))</f>
        <v>0</v>
      </c>
      <c r="T1096">
        <f t="shared" si="1418"/>
        <v>2</v>
      </c>
      <c r="U1096" s="11"/>
      <c r="V1096" s="121">
        <f>VLOOKUP(E1096,Rates2,5)*VLOOKUP(E1096,Mort_Imp_Retirees,C1096-'Mort Imp Cume'!$C$4+2)</f>
        <v>1</v>
      </c>
      <c r="W1096" s="15">
        <f t="shared" si="1419"/>
        <v>0</v>
      </c>
      <c r="X1096" s="121">
        <f>VLOOKUP(F1096,Rates2,6)*VLOOKUP(F1096,Mort_Imp_Survivors,C1096-'Mort Imp Cume'!$C$4+2)</f>
        <v>1</v>
      </c>
      <c r="Y1096" s="15">
        <f t="shared" si="1420"/>
        <v>0</v>
      </c>
      <c r="Z1096" s="121">
        <f>VLOOKUP(F1096,Rates2,7)*VLOOKUP(F1096,Mort_Imp_Survivors,C1096-'Mort Imp Cume'!$C$4+2)</f>
        <v>1</v>
      </c>
      <c r="AA1096" s="15">
        <f t="shared" si="1421"/>
        <v>0</v>
      </c>
      <c r="AB1096" s="68">
        <f>PRODUCT(W$4:W1095)</f>
        <v>0</v>
      </c>
      <c r="AC1096" s="15">
        <f>PRODUCT(Y$4:Y1095)</f>
        <v>0</v>
      </c>
      <c r="AD1096" s="15">
        <f>PRODUCT(AA$4:AA1095)</f>
        <v>0</v>
      </c>
      <c r="AE1096" s="15">
        <f t="shared" si="1422"/>
        <v>0</v>
      </c>
      <c r="AF1096" s="15">
        <f t="shared" si="1423"/>
        <v>0</v>
      </c>
      <c r="AG1096" s="15">
        <f t="shared" si="1424"/>
        <v>0</v>
      </c>
      <c r="AH1096" s="15">
        <f t="shared" si="1425"/>
        <v>0</v>
      </c>
      <c r="AI1096" s="15">
        <f t="shared" si="1426"/>
        <v>1</v>
      </c>
      <c r="AJ1096" s="15">
        <f t="shared" si="1427"/>
        <v>0</v>
      </c>
      <c r="AK1096" s="15">
        <f t="shared" si="1428"/>
        <v>0</v>
      </c>
      <c r="AL1096">
        <f>IF(AL1095&gt;0,AL1095+1,IF(AND(B1096="January",C1096&gt;=Personal!$G$28,F1096&lt;=100,AL1095=0),1,0))</f>
        <v>769</v>
      </c>
      <c r="AM1096">
        <f t="shared" si="1429"/>
        <v>1</v>
      </c>
    </row>
    <row r="1097" spans="1:39" x14ac:dyDescent="0.2">
      <c r="A1097">
        <f t="shared" si="1430"/>
        <v>1093</v>
      </c>
      <c r="B1097" t="str">
        <f t="shared" si="1358"/>
        <v>February</v>
      </c>
      <c r="C1097">
        <f t="shared" si="1413"/>
        <v>2114</v>
      </c>
      <c r="D1097">
        <f t="shared" si="1360"/>
        <v>211402</v>
      </c>
      <c r="E1097">
        <f t="shared" ref="E1097:F1097" si="1434">E1085+1</f>
        <v>133</v>
      </c>
      <c r="F1097">
        <f t="shared" si="1434"/>
        <v>131</v>
      </c>
      <c r="G1097" s="11">
        <f>G1096*IF($B1097="January",(1+IF(C1097&gt;Personal!$L$18+1,Calculations!$B$14,Calculations!$B$13)),1)</f>
        <v>13444.713265002654</v>
      </c>
      <c r="H1097" s="11">
        <f>IF(AND(Career!$F$15="Yes",$E1097=62,$E1096=61),G1097,H1096*IF($B1097="January",(1+IF(C1097&gt;Personal!$L$18+1,Calculations!$C$14,Calculations!$C$13)),1))</f>
        <v>6702.6432003760146</v>
      </c>
      <c r="I1097" s="11">
        <f>H1097*(1-'Retiree Assumptions'!$F$8)</f>
        <v>5898.3260163308933</v>
      </c>
      <c r="J1097" s="11"/>
      <c r="K1097">
        <f>IF(OR(AND(L1098=0,L1097&gt;0,S1097=0,S1096&gt;0),AND(L1097=0,L1096&gt;0,S1097&gt;0,S1096&gt;0),AND(L1086=0,L1085&gt;0,S1085=0),AND(B1097="February",C1097&gt;=Personal!$G$28,C1097&lt;=Personal!$G$28+5,L1096&gt;0),AND(B1097="February",MOD(C1097-Personal!$G$28,5)=0,L1096&gt;0)),K1096+1,K1096)</f>
        <v>10</v>
      </c>
      <c r="L1097">
        <f>IF(AND(C1097&gt;=Personal!$G$28,MAX(L$5:L1096)&lt;$AO$8,OR(S1096&gt;0,S1097&gt;0)),L1096+1,0)</f>
        <v>0</v>
      </c>
      <c r="M1097" t="str">
        <f>IF(AND(C1097&gt;=Personal!$G$28,MAX(L$5:L1096)&lt;$AO$8,OR(S1096&gt;0,S1097&gt;0)),L1096+1,"")</f>
        <v/>
      </c>
      <c r="N1097">
        <f t="shared" si="1415"/>
        <v>2114</v>
      </c>
      <c r="O1097">
        <f t="shared" si="1416"/>
        <v>131</v>
      </c>
      <c r="P1097" s="11">
        <f t="shared" si="1417"/>
        <v>70779.912195970712</v>
      </c>
      <c r="Q1097" s="11">
        <f>$AD1097*I1097/(Calculations!$C$18^(A1097-1+Calculations!$B$1/30))</f>
        <v>0</v>
      </c>
      <c r="R1097" s="11">
        <f>IF(Q1097=0,0,SUM(Q$1071:Q1097)*I1097/Q1097)</f>
        <v>0</v>
      </c>
      <c r="S1097" s="11">
        <f>IF(S1096&gt;0,MAX((S1096+I1097/2)*(Calculations!$C$18-1)+S1096-I1097,0),IF(AND(Personal!$G$28=Valuation!C1097,Personal!$G$28&gt;Valuation!C1096),Personal!$G$26,0))</f>
        <v>0</v>
      </c>
      <c r="T1097">
        <f t="shared" si="1418"/>
        <v>2</v>
      </c>
      <c r="U1097" s="11"/>
      <c r="V1097" s="121">
        <f>VLOOKUP(E1097,Rates2,5)*VLOOKUP(E1097,Mort_Imp_Retirees,C1097-'Mort Imp Cume'!$C$4+2)</f>
        <v>1</v>
      </c>
      <c r="W1097" s="15">
        <f t="shared" si="1419"/>
        <v>0</v>
      </c>
      <c r="X1097" s="121">
        <f>VLOOKUP(F1097,Rates2,6)*VLOOKUP(F1097,Mort_Imp_Survivors,C1097-'Mort Imp Cume'!$C$4+2)</f>
        <v>1</v>
      </c>
      <c r="Y1097" s="15">
        <f t="shared" si="1420"/>
        <v>0</v>
      </c>
      <c r="Z1097" s="121">
        <f>VLOOKUP(F1097,Rates2,7)*VLOOKUP(F1097,Mort_Imp_Survivors,C1097-'Mort Imp Cume'!$C$4+2)</f>
        <v>1</v>
      </c>
      <c r="AA1097" s="15">
        <f t="shared" si="1421"/>
        <v>0</v>
      </c>
      <c r="AB1097" s="68">
        <f>PRODUCT(W$4:W1096)</f>
        <v>0</v>
      </c>
      <c r="AC1097" s="15">
        <f>PRODUCT(Y$4:Y1096)</f>
        <v>0</v>
      </c>
      <c r="AD1097" s="15">
        <f>PRODUCT(AA$4:AA1096)</f>
        <v>0</v>
      </c>
      <c r="AE1097" s="15">
        <f t="shared" si="1422"/>
        <v>0</v>
      </c>
      <c r="AF1097" s="15">
        <f t="shared" si="1423"/>
        <v>0</v>
      </c>
      <c r="AG1097" s="15">
        <f t="shared" si="1424"/>
        <v>0</v>
      </c>
      <c r="AH1097" s="15">
        <f t="shared" si="1425"/>
        <v>0</v>
      </c>
      <c r="AI1097" s="15">
        <f t="shared" si="1426"/>
        <v>1</v>
      </c>
      <c r="AJ1097" s="15">
        <f t="shared" si="1427"/>
        <v>0</v>
      </c>
      <c r="AK1097" s="15">
        <f t="shared" si="1428"/>
        <v>0</v>
      </c>
      <c r="AL1097">
        <f>IF(AL1096&gt;0,AL1096+1,IF(AND(B1097="January",C1097&gt;=Personal!$G$28,F1097&lt;=100,AL1096=0),1,0))</f>
        <v>770</v>
      </c>
      <c r="AM1097">
        <f t="shared" si="1429"/>
        <v>1</v>
      </c>
    </row>
    <row r="1098" spans="1:39" x14ac:dyDescent="0.2">
      <c r="A1098">
        <f t="shared" si="1430"/>
        <v>1094</v>
      </c>
      <c r="B1098" t="str">
        <f t="shared" si="1358"/>
        <v>March</v>
      </c>
      <c r="C1098">
        <f t="shared" si="1413"/>
        <v>2114</v>
      </c>
      <c r="D1098">
        <f t="shared" si="1360"/>
        <v>211403</v>
      </c>
      <c r="E1098">
        <f t="shared" ref="E1098:F1098" si="1435">E1086+1</f>
        <v>133</v>
      </c>
      <c r="F1098">
        <f t="shared" si="1435"/>
        <v>131</v>
      </c>
      <c r="G1098" s="11">
        <f>G1097*IF($B1098="January",(1+IF(C1098&gt;Personal!$L$18+1,Calculations!$B$14,Calculations!$B$13)),1)</f>
        <v>13444.713265002654</v>
      </c>
      <c r="H1098" s="11">
        <f>IF(AND(Career!$F$15="Yes",$E1098=62,$E1097=61),G1098,H1097*IF($B1098="January",(1+IF(C1098&gt;Personal!$L$18+1,Calculations!$C$14,Calculations!$C$13)),1))</f>
        <v>6702.6432003760146</v>
      </c>
      <c r="I1098" s="11">
        <f>H1098*(1-'Retiree Assumptions'!$F$8)</f>
        <v>5898.3260163308933</v>
      </c>
      <c r="J1098" s="11"/>
      <c r="K1098">
        <f>IF(OR(AND(L1099=0,L1098&gt;0,S1098=0,S1097&gt;0),AND(L1098=0,L1097&gt;0,S1098&gt;0,S1097&gt;0),AND(L1087=0,L1086&gt;0,S1086=0),AND(B1098="February",C1098&gt;=Personal!$G$28,C1098&lt;=Personal!$G$28+5,L1097&gt;0),AND(B1098="February",MOD(C1098-Personal!$G$28,5)=0,L1097&gt;0)),K1097+1,K1097)</f>
        <v>10</v>
      </c>
      <c r="L1098">
        <f>IF(AND(C1098&gt;=Personal!$G$28,MAX(L$5:L1097)&lt;$AO$8,OR(S1097&gt;0,S1098&gt;0)),L1097+1,0)</f>
        <v>0</v>
      </c>
      <c r="M1098" t="str">
        <f>IF(AND(C1098&gt;=Personal!$G$28,MAX(L$5:L1097)&lt;$AO$8,OR(S1097&gt;0,S1098&gt;0)),L1097+1,"")</f>
        <v/>
      </c>
      <c r="N1098">
        <f t="shared" si="1415"/>
        <v>2114</v>
      </c>
      <c r="O1098">
        <f t="shared" si="1416"/>
        <v>131</v>
      </c>
      <c r="P1098" s="11">
        <f t="shared" si="1417"/>
        <v>70779.912195970712</v>
      </c>
      <c r="Q1098" s="11">
        <f>$AD1098*I1098/(Calculations!$C$18^(A1098-1+Calculations!$B$1/30))</f>
        <v>0</v>
      </c>
      <c r="R1098" s="11">
        <f>IF(Q1098=0,0,SUM(Q$1071:Q1098)*I1098/Q1098)</f>
        <v>0</v>
      </c>
      <c r="S1098" s="11">
        <f>IF(S1097&gt;0,MAX((S1097+I1098/2)*(Calculations!$C$18-1)+S1097-I1098,0),IF(AND(Personal!$G$28=Valuation!C1098,Personal!$G$28&gt;Valuation!C1097),Personal!$G$26,0))</f>
        <v>0</v>
      </c>
      <c r="T1098">
        <f t="shared" si="1418"/>
        <v>2</v>
      </c>
      <c r="U1098" s="11"/>
      <c r="V1098" s="121">
        <f>VLOOKUP(E1098,Rates2,5)*VLOOKUP(E1098,Mort_Imp_Retirees,C1098-'Mort Imp Cume'!$C$4+2)</f>
        <v>1</v>
      </c>
      <c r="W1098" s="15">
        <f t="shared" si="1419"/>
        <v>0</v>
      </c>
      <c r="X1098" s="121">
        <f>VLOOKUP(F1098,Rates2,6)*VLOOKUP(F1098,Mort_Imp_Survivors,C1098-'Mort Imp Cume'!$C$4+2)</f>
        <v>1</v>
      </c>
      <c r="Y1098" s="15">
        <f t="shared" si="1420"/>
        <v>0</v>
      </c>
      <c r="Z1098" s="121">
        <f>VLOOKUP(F1098,Rates2,7)*VLOOKUP(F1098,Mort_Imp_Survivors,C1098-'Mort Imp Cume'!$C$4+2)</f>
        <v>1</v>
      </c>
      <c r="AA1098" s="15">
        <f t="shared" si="1421"/>
        <v>0</v>
      </c>
      <c r="AB1098" s="68">
        <f>PRODUCT(W$4:W1097)</f>
        <v>0</v>
      </c>
      <c r="AC1098" s="15">
        <f>PRODUCT(Y$4:Y1097)</f>
        <v>0</v>
      </c>
      <c r="AD1098" s="15">
        <f>PRODUCT(AA$4:AA1097)</f>
        <v>0</v>
      </c>
      <c r="AE1098" s="15">
        <f t="shared" si="1422"/>
        <v>0</v>
      </c>
      <c r="AF1098" s="15">
        <f t="shared" si="1423"/>
        <v>0</v>
      </c>
      <c r="AG1098" s="15">
        <f t="shared" si="1424"/>
        <v>0</v>
      </c>
      <c r="AH1098" s="15">
        <f t="shared" si="1425"/>
        <v>0</v>
      </c>
      <c r="AI1098" s="15">
        <f t="shared" si="1426"/>
        <v>1</v>
      </c>
      <c r="AJ1098" s="15">
        <f t="shared" si="1427"/>
        <v>0</v>
      </c>
      <c r="AK1098" s="15">
        <f t="shared" si="1428"/>
        <v>0</v>
      </c>
      <c r="AL1098">
        <f>IF(AL1097&gt;0,AL1097+1,IF(AND(B1098="January",C1098&gt;=Personal!$G$28,F1098&lt;=100,AL1097=0),1,0))</f>
        <v>771</v>
      </c>
      <c r="AM1098">
        <f t="shared" si="1429"/>
        <v>1</v>
      </c>
    </row>
    <row r="1099" spans="1:39" x14ac:dyDescent="0.2">
      <c r="A1099">
        <f t="shared" si="1430"/>
        <v>1095</v>
      </c>
      <c r="B1099" t="str">
        <f t="shared" si="1358"/>
        <v>April</v>
      </c>
      <c r="C1099">
        <f t="shared" si="1413"/>
        <v>2114</v>
      </c>
      <c r="D1099">
        <f t="shared" si="1360"/>
        <v>211404</v>
      </c>
      <c r="E1099">
        <f t="shared" ref="E1099:F1099" si="1436">E1087+1</f>
        <v>133</v>
      </c>
      <c r="F1099">
        <f t="shared" si="1436"/>
        <v>131</v>
      </c>
      <c r="G1099" s="11">
        <f>G1098*IF($B1099="January",(1+IF(C1099&gt;Personal!$L$18+1,Calculations!$B$14,Calculations!$B$13)),1)</f>
        <v>13444.713265002654</v>
      </c>
      <c r="H1099" s="11">
        <f>IF(AND(Career!$F$15="Yes",$E1099=62,$E1098=61),G1099,H1098*IF($B1099="January",(1+IF(C1099&gt;Personal!$L$18+1,Calculations!$C$14,Calculations!$C$13)),1))</f>
        <v>6702.6432003760146</v>
      </c>
      <c r="I1099" s="11">
        <f>H1099*(1-'Retiree Assumptions'!$F$8)</f>
        <v>5898.3260163308933</v>
      </c>
      <c r="J1099" s="11"/>
      <c r="K1099">
        <f>IF(OR(AND(L1100=0,L1099&gt;0,S1099=0,S1098&gt;0),AND(L1099=0,L1098&gt;0,S1099&gt;0,S1098&gt;0),AND(L1088=0,L1087&gt;0,S1087=0),AND(B1099="February",C1099&gt;=Personal!$G$28,C1099&lt;=Personal!$G$28+5,L1098&gt;0),AND(B1099="February",MOD(C1099-Personal!$G$28,5)=0,L1098&gt;0)),K1098+1,K1098)</f>
        <v>10</v>
      </c>
      <c r="L1099">
        <f>IF(AND(C1099&gt;=Personal!$G$28,MAX(L$5:L1098)&lt;$AO$8,OR(S1098&gt;0,S1099&gt;0)),L1098+1,0)</f>
        <v>0</v>
      </c>
      <c r="M1099" t="str">
        <f>IF(AND(C1099&gt;=Personal!$G$28,MAX(L$5:L1098)&lt;$AO$8,OR(S1098&gt;0,S1099&gt;0)),L1098+1,"")</f>
        <v/>
      </c>
      <c r="N1099">
        <f t="shared" si="1415"/>
        <v>2114</v>
      </c>
      <c r="O1099">
        <f t="shared" si="1416"/>
        <v>131</v>
      </c>
      <c r="P1099" s="11">
        <f t="shared" si="1417"/>
        <v>70779.912195970712</v>
      </c>
      <c r="Q1099" s="11">
        <f>$AD1099*I1099/(Calculations!$C$18^(A1099-1+Calculations!$B$1/30))</f>
        <v>0</v>
      </c>
      <c r="R1099" s="11">
        <f>IF(Q1099=0,0,SUM(Q$1071:Q1099)*I1099/Q1099)</f>
        <v>0</v>
      </c>
      <c r="S1099" s="11">
        <f>IF(S1098&gt;0,MAX((S1098+I1099/2)*(Calculations!$C$18-1)+S1098-I1099,0),IF(AND(Personal!$G$28=Valuation!C1099,Personal!$G$28&gt;Valuation!C1098),Personal!$G$26,0))</f>
        <v>0</v>
      </c>
      <c r="T1099">
        <f t="shared" si="1418"/>
        <v>2</v>
      </c>
      <c r="U1099" s="11"/>
      <c r="V1099" s="121">
        <f>VLOOKUP(E1099,Rates2,5)*VLOOKUP(E1099,Mort_Imp_Retirees,C1099-'Mort Imp Cume'!$C$4+2)</f>
        <v>1</v>
      </c>
      <c r="W1099" s="15">
        <f t="shared" si="1419"/>
        <v>0</v>
      </c>
      <c r="X1099" s="121">
        <f>VLOOKUP(F1099,Rates2,6)*VLOOKUP(F1099,Mort_Imp_Survivors,C1099-'Mort Imp Cume'!$C$4+2)</f>
        <v>1</v>
      </c>
      <c r="Y1099" s="15">
        <f t="shared" si="1420"/>
        <v>0</v>
      </c>
      <c r="Z1099" s="121">
        <f>VLOOKUP(F1099,Rates2,7)*VLOOKUP(F1099,Mort_Imp_Survivors,C1099-'Mort Imp Cume'!$C$4+2)</f>
        <v>1</v>
      </c>
      <c r="AA1099" s="15">
        <f t="shared" si="1421"/>
        <v>0</v>
      </c>
      <c r="AB1099" s="68">
        <f>PRODUCT(W$4:W1098)</f>
        <v>0</v>
      </c>
      <c r="AC1099" s="15">
        <f>PRODUCT(Y$4:Y1098)</f>
        <v>0</v>
      </c>
      <c r="AD1099" s="15">
        <f>PRODUCT(AA$4:AA1098)</f>
        <v>0</v>
      </c>
      <c r="AE1099" s="15">
        <f t="shared" si="1422"/>
        <v>0</v>
      </c>
      <c r="AF1099" s="15">
        <f t="shared" si="1423"/>
        <v>0</v>
      </c>
      <c r="AG1099" s="15">
        <f t="shared" si="1424"/>
        <v>0</v>
      </c>
      <c r="AH1099" s="15">
        <f t="shared" si="1425"/>
        <v>0</v>
      </c>
      <c r="AI1099" s="15">
        <f t="shared" si="1426"/>
        <v>1</v>
      </c>
      <c r="AJ1099" s="15">
        <f t="shared" si="1427"/>
        <v>0</v>
      </c>
      <c r="AK1099" s="15">
        <f t="shared" si="1428"/>
        <v>0</v>
      </c>
      <c r="AL1099">
        <f>IF(AL1098&gt;0,AL1098+1,IF(AND(B1099="January",C1099&gt;=Personal!$G$28,F1099&lt;=100,AL1098=0),1,0))</f>
        <v>772</v>
      </c>
      <c r="AM1099">
        <f t="shared" si="1429"/>
        <v>1</v>
      </c>
    </row>
    <row r="1100" spans="1:39" x14ac:dyDescent="0.2">
      <c r="A1100">
        <f t="shared" si="1430"/>
        <v>1096</v>
      </c>
      <c r="B1100" t="str">
        <f t="shared" si="1358"/>
        <v>May</v>
      </c>
      <c r="C1100">
        <f t="shared" si="1413"/>
        <v>2114</v>
      </c>
      <c r="D1100">
        <f t="shared" si="1360"/>
        <v>211405</v>
      </c>
      <c r="E1100">
        <f t="shared" ref="E1100:F1100" si="1437">E1088+1</f>
        <v>133</v>
      </c>
      <c r="F1100">
        <f t="shared" si="1437"/>
        <v>131</v>
      </c>
      <c r="G1100" s="11">
        <f>G1099*IF($B1100="January",(1+IF(C1100&gt;Personal!$L$18+1,Calculations!$B$14,Calculations!$B$13)),1)</f>
        <v>13444.713265002654</v>
      </c>
      <c r="H1100" s="11">
        <f>IF(AND(Career!$F$15="Yes",$E1100=62,$E1099=61),G1100,H1099*IF($B1100="January",(1+IF(C1100&gt;Personal!$L$18+1,Calculations!$C$14,Calculations!$C$13)),1))</f>
        <v>6702.6432003760146</v>
      </c>
      <c r="I1100" s="11">
        <f>H1100*(1-'Retiree Assumptions'!$F$8)</f>
        <v>5898.3260163308933</v>
      </c>
      <c r="J1100" s="11"/>
      <c r="K1100">
        <f>IF(OR(AND(L1101=0,L1100&gt;0,S1100=0,S1099&gt;0),AND(L1100=0,L1099&gt;0,S1100&gt;0,S1099&gt;0),AND(L1089=0,L1088&gt;0,S1088=0),AND(B1100="February",C1100&gt;=Personal!$G$28,C1100&lt;=Personal!$G$28+5,L1099&gt;0),AND(B1100="February",MOD(C1100-Personal!$G$28,5)=0,L1099&gt;0)),K1099+1,K1099)</f>
        <v>10</v>
      </c>
      <c r="L1100">
        <f>IF(AND(C1100&gt;=Personal!$G$28,MAX(L$5:L1099)&lt;$AO$8,OR(S1099&gt;0,S1100&gt;0)),L1099+1,0)</f>
        <v>0</v>
      </c>
      <c r="M1100" t="str">
        <f>IF(AND(C1100&gt;=Personal!$G$28,MAX(L$5:L1099)&lt;$AO$8,OR(S1099&gt;0,S1100&gt;0)),L1099+1,"")</f>
        <v/>
      </c>
      <c r="N1100">
        <f t="shared" si="1415"/>
        <v>2114</v>
      </c>
      <c r="O1100">
        <f t="shared" si="1416"/>
        <v>131</v>
      </c>
      <c r="P1100" s="11">
        <f t="shared" si="1417"/>
        <v>70779.912195970712</v>
      </c>
      <c r="Q1100" s="11">
        <f>$AD1100*I1100/(Calculations!$C$18^(A1100-1+Calculations!$B$1/30))</f>
        <v>0</v>
      </c>
      <c r="R1100" s="11">
        <f>IF(Q1100=0,0,SUM(Q$1071:Q1100)*I1100/Q1100)</f>
        <v>0</v>
      </c>
      <c r="S1100" s="11">
        <f>IF(S1099&gt;0,MAX((S1099+I1100/2)*(Calculations!$C$18-1)+S1099-I1100,0),IF(AND(Personal!$G$28=Valuation!C1100,Personal!$G$28&gt;Valuation!C1099),Personal!$G$26,0))</f>
        <v>0</v>
      </c>
      <c r="T1100">
        <f t="shared" si="1418"/>
        <v>2</v>
      </c>
      <c r="U1100" s="11"/>
      <c r="V1100" s="121">
        <f>VLOOKUP(E1100,Rates2,5)*VLOOKUP(E1100,Mort_Imp_Retirees,C1100-'Mort Imp Cume'!$C$4+2)</f>
        <v>1</v>
      </c>
      <c r="W1100" s="15">
        <f t="shared" si="1419"/>
        <v>0</v>
      </c>
      <c r="X1100" s="121">
        <f>VLOOKUP(F1100,Rates2,6)*VLOOKUP(F1100,Mort_Imp_Survivors,C1100-'Mort Imp Cume'!$C$4+2)</f>
        <v>1</v>
      </c>
      <c r="Y1100" s="15">
        <f t="shared" si="1420"/>
        <v>0</v>
      </c>
      <c r="Z1100" s="121">
        <f>VLOOKUP(F1100,Rates2,7)*VLOOKUP(F1100,Mort_Imp_Survivors,C1100-'Mort Imp Cume'!$C$4+2)</f>
        <v>1</v>
      </c>
      <c r="AA1100" s="15">
        <f t="shared" si="1421"/>
        <v>0</v>
      </c>
      <c r="AB1100" s="68">
        <f>PRODUCT(W$4:W1099)</f>
        <v>0</v>
      </c>
      <c r="AC1100" s="15">
        <f>PRODUCT(Y$4:Y1099)</f>
        <v>0</v>
      </c>
      <c r="AD1100" s="15">
        <f>PRODUCT(AA$4:AA1099)</f>
        <v>0</v>
      </c>
      <c r="AE1100" s="15">
        <f t="shared" si="1422"/>
        <v>0</v>
      </c>
      <c r="AF1100" s="15">
        <f t="shared" si="1423"/>
        <v>0</v>
      </c>
      <c r="AG1100" s="15">
        <f t="shared" si="1424"/>
        <v>0</v>
      </c>
      <c r="AH1100" s="15">
        <f t="shared" si="1425"/>
        <v>0</v>
      </c>
      <c r="AI1100" s="15">
        <f t="shared" si="1426"/>
        <v>1</v>
      </c>
      <c r="AJ1100" s="15">
        <f t="shared" si="1427"/>
        <v>0</v>
      </c>
      <c r="AK1100" s="15">
        <f t="shared" si="1428"/>
        <v>0</v>
      </c>
      <c r="AL1100">
        <f>IF(AL1099&gt;0,AL1099+1,IF(AND(B1100="January",C1100&gt;=Personal!$G$28,F1100&lt;=100,AL1099=0),1,0))</f>
        <v>773</v>
      </c>
      <c r="AM1100">
        <f t="shared" si="1429"/>
        <v>1</v>
      </c>
    </row>
    <row r="1101" spans="1:39" x14ac:dyDescent="0.2">
      <c r="A1101">
        <f t="shared" si="1430"/>
        <v>1097</v>
      </c>
      <c r="B1101" t="str">
        <f t="shared" si="1358"/>
        <v>June</v>
      </c>
      <c r="C1101">
        <f t="shared" si="1413"/>
        <v>2114</v>
      </c>
      <c r="D1101">
        <f t="shared" si="1360"/>
        <v>211406</v>
      </c>
      <c r="E1101">
        <f t="shared" ref="E1101:F1101" si="1438">E1089+1</f>
        <v>133</v>
      </c>
      <c r="F1101">
        <f t="shared" si="1438"/>
        <v>131</v>
      </c>
      <c r="G1101" s="11">
        <f>G1100*IF($B1101="January",(1+IF(C1101&gt;Personal!$L$18+1,Calculations!$B$14,Calculations!$B$13)),1)</f>
        <v>13444.713265002654</v>
      </c>
      <c r="H1101" s="11">
        <f>IF(AND(Career!$F$15="Yes",$E1101=62,$E1100=61),G1101,H1100*IF($B1101="January",(1+IF(C1101&gt;Personal!$L$18+1,Calculations!$C$14,Calculations!$C$13)),1))</f>
        <v>6702.6432003760146</v>
      </c>
      <c r="I1101" s="11">
        <f>H1101*(1-'Retiree Assumptions'!$F$8)</f>
        <v>5898.3260163308933</v>
      </c>
      <c r="J1101" s="11"/>
      <c r="K1101">
        <f>IF(OR(AND(L1102=0,L1101&gt;0,S1101=0,S1100&gt;0),AND(L1101=0,L1100&gt;0,S1101&gt;0,S1100&gt;0),AND(L1090=0,L1089&gt;0,S1089=0),AND(B1101="February",C1101&gt;=Personal!$G$28,C1101&lt;=Personal!$G$28+5,L1100&gt;0),AND(B1101="February",MOD(C1101-Personal!$G$28,5)=0,L1100&gt;0)),K1100+1,K1100)</f>
        <v>10</v>
      </c>
      <c r="L1101">
        <f>IF(AND(C1101&gt;=Personal!$G$28,MAX(L$5:L1100)&lt;$AO$8,OR(S1100&gt;0,S1101&gt;0)),L1100+1,0)</f>
        <v>0</v>
      </c>
      <c r="M1101" t="str">
        <f>IF(AND(C1101&gt;=Personal!$G$28,MAX(L$5:L1100)&lt;$AO$8,OR(S1100&gt;0,S1101&gt;0)),L1100+1,"")</f>
        <v/>
      </c>
      <c r="N1101">
        <f t="shared" si="1415"/>
        <v>2114</v>
      </c>
      <c r="O1101">
        <f t="shared" si="1416"/>
        <v>131</v>
      </c>
      <c r="P1101" s="11">
        <f t="shared" si="1417"/>
        <v>70779.912195970712</v>
      </c>
      <c r="Q1101" s="11">
        <f>$AD1101*I1101/(Calculations!$C$18^(A1101-1+Calculations!$B$1/30))</f>
        <v>0</v>
      </c>
      <c r="R1101" s="11">
        <f>IF(Q1101=0,0,SUM(Q$1071:Q1101)*I1101/Q1101)</f>
        <v>0</v>
      </c>
      <c r="S1101" s="11">
        <f>IF(S1100&gt;0,MAX((S1100+I1101/2)*(Calculations!$C$18-1)+S1100-I1101,0),IF(AND(Personal!$G$28=Valuation!C1101,Personal!$G$28&gt;Valuation!C1100),Personal!$G$26,0))</f>
        <v>0</v>
      </c>
      <c r="T1101">
        <f t="shared" si="1418"/>
        <v>2</v>
      </c>
      <c r="U1101" s="11"/>
      <c r="V1101" s="121">
        <f>VLOOKUP(E1101,Rates2,5)*VLOOKUP(E1101,Mort_Imp_Retirees,C1101-'Mort Imp Cume'!$C$4+2)</f>
        <v>1</v>
      </c>
      <c r="W1101" s="15">
        <f t="shared" si="1419"/>
        <v>0</v>
      </c>
      <c r="X1101" s="121">
        <f>VLOOKUP(F1101,Rates2,6)*VLOOKUP(F1101,Mort_Imp_Survivors,C1101-'Mort Imp Cume'!$C$4+2)</f>
        <v>1</v>
      </c>
      <c r="Y1101" s="15">
        <f t="shared" si="1420"/>
        <v>0</v>
      </c>
      <c r="Z1101" s="121">
        <f>VLOOKUP(F1101,Rates2,7)*VLOOKUP(F1101,Mort_Imp_Survivors,C1101-'Mort Imp Cume'!$C$4+2)</f>
        <v>1</v>
      </c>
      <c r="AA1101" s="15">
        <f t="shared" si="1421"/>
        <v>0</v>
      </c>
      <c r="AB1101" s="68">
        <f>PRODUCT(W$4:W1100)</f>
        <v>0</v>
      </c>
      <c r="AC1101" s="15">
        <f>PRODUCT(Y$4:Y1100)</f>
        <v>0</v>
      </c>
      <c r="AD1101" s="15">
        <f>PRODUCT(AA$4:AA1100)</f>
        <v>0</v>
      </c>
      <c r="AE1101" s="15">
        <f t="shared" si="1422"/>
        <v>0</v>
      </c>
      <c r="AF1101" s="15">
        <f t="shared" si="1423"/>
        <v>0</v>
      </c>
      <c r="AG1101" s="15">
        <f t="shared" si="1424"/>
        <v>0</v>
      </c>
      <c r="AH1101" s="15">
        <f t="shared" si="1425"/>
        <v>0</v>
      </c>
      <c r="AI1101" s="15">
        <f t="shared" si="1426"/>
        <v>1</v>
      </c>
      <c r="AJ1101" s="15">
        <f t="shared" si="1427"/>
        <v>0</v>
      </c>
      <c r="AK1101" s="15">
        <f t="shared" si="1428"/>
        <v>0</v>
      </c>
      <c r="AL1101">
        <f>IF(AL1100&gt;0,AL1100+1,IF(AND(B1101="January",C1101&gt;=Personal!$G$28,F1101&lt;=100,AL1100=0),1,0))</f>
        <v>774</v>
      </c>
      <c r="AM1101">
        <f t="shared" si="1429"/>
        <v>1</v>
      </c>
    </row>
    <row r="1102" spans="1:39" x14ac:dyDescent="0.2">
      <c r="A1102">
        <f t="shared" si="1430"/>
        <v>1098</v>
      </c>
      <c r="B1102" t="str">
        <f t="shared" si="1358"/>
        <v>July</v>
      </c>
      <c r="C1102">
        <f t="shared" si="1413"/>
        <v>2114</v>
      </c>
      <c r="D1102">
        <f t="shared" si="1360"/>
        <v>211407</v>
      </c>
      <c r="E1102">
        <f t="shared" ref="E1102:F1102" si="1439">E1090+1</f>
        <v>133</v>
      </c>
      <c r="F1102">
        <f t="shared" si="1439"/>
        <v>131</v>
      </c>
      <c r="G1102" s="11">
        <f>G1101*IF($B1102="January",(1+IF(C1102&gt;Personal!$L$18+1,Calculations!$B$14,Calculations!$B$13)),1)</f>
        <v>13444.713265002654</v>
      </c>
      <c r="H1102" s="11">
        <f>IF(AND(Career!$F$15="Yes",$E1102=62,$E1101=61),G1102,H1101*IF($B1102="January",(1+IF(C1102&gt;Personal!$L$18+1,Calculations!$C$14,Calculations!$C$13)),1))</f>
        <v>6702.6432003760146</v>
      </c>
      <c r="I1102" s="11">
        <f>H1102*(1-'Retiree Assumptions'!$F$8)</f>
        <v>5898.3260163308933</v>
      </c>
      <c r="J1102" s="11"/>
      <c r="K1102">
        <f>IF(OR(AND(L1103=0,L1102&gt;0,S1102=0,S1101&gt;0),AND(L1102=0,L1101&gt;0,S1102&gt;0,S1101&gt;0),AND(L1091=0,L1090&gt;0,S1090=0),AND(B1102="February",C1102&gt;=Personal!$G$28,C1102&lt;=Personal!$G$28+5,L1101&gt;0),AND(B1102="February",MOD(C1102-Personal!$G$28,5)=0,L1101&gt;0)),K1101+1,K1101)</f>
        <v>10</v>
      </c>
      <c r="L1102">
        <f>IF(AND(C1102&gt;=Personal!$G$28,MAX(L$5:L1101)&lt;$AO$8,OR(S1101&gt;0,S1102&gt;0)),L1101+1,0)</f>
        <v>0</v>
      </c>
      <c r="M1102" t="str">
        <f>IF(AND(C1102&gt;=Personal!$G$28,MAX(L$5:L1101)&lt;$AO$8,OR(S1101&gt;0,S1102&gt;0)),L1101+1,"")</f>
        <v/>
      </c>
      <c r="N1102">
        <f t="shared" si="1415"/>
        <v>2114</v>
      </c>
      <c r="O1102">
        <f t="shared" si="1416"/>
        <v>131</v>
      </c>
      <c r="P1102" s="11">
        <f t="shared" si="1417"/>
        <v>70779.912195970712</v>
      </c>
      <c r="Q1102" s="11">
        <f>$AD1102*I1102/(Calculations!$C$18^(A1102-1+Calculations!$B$1/30))</f>
        <v>0</v>
      </c>
      <c r="R1102" s="11">
        <f>IF(Q1102=0,0,SUM(Q$1071:Q1102)*I1102/Q1102)</f>
        <v>0</v>
      </c>
      <c r="S1102" s="11">
        <f>IF(S1101&gt;0,MAX((S1101+I1102/2)*(Calculations!$C$18-1)+S1101-I1102,0),IF(AND(Personal!$G$28=Valuation!C1102,Personal!$G$28&gt;Valuation!C1101),Personal!$G$26,0))</f>
        <v>0</v>
      </c>
      <c r="T1102">
        <f t="shared" si="1418"/>
        <v>2</v>
      </c>
      <c r="U1102" s="11"/>
      <c r="V1102" s="121">
        <f>VLOOKUP(E1102,Rates2,5)*VLOOKUP(E1102,Mort_Imp_Retirees,C1102-'Mort Imp Cume'!$C$4+2)</f>
        <v>1</v>
      </c>
      <c r="W1102" s="15">
        <f t="shared" si="1419"/>
        <v>0</v>
      </c>
      <c r="X1102" s="121">
        <f>VLOOKUP(F1102,Rates2,6)*VLOOKUP(F1102,Mort_Imp_Survivors,C1102-'Mort Imp Cume'!$C$4+2)</f>
        <v>1</v>
      </c>
      <c r="Y1102" s="15">
        <f t="shared" si="1420"/>
        <v>0</v>
      </c>
      <c r="Z1102" s="121">
        <f>VLOOKUP(F1102,Rates2,7)*VLOOKUP(F1102,Mort_Imp_Survivors,C1102-'Mort Imp Cume'!$C$4+2)</f>
        <v>1</v>
      </c>
      <c r="AA1102" s="15">
        <f t="shared" si="1421"/>
        <v>0</v>
      </c>
      <c r="AB1102" s="68">
        <f>PRODUCT(W$4:W1101)</f>
        <v>0</v>
      </c>
      <c r="AC1102" s="15">
        <f>PRODUCT(Y$4:Y1101)</f>
        <v>0</v>
      </c>
      <c r="AD1102" s="15">
        <f>PRODUCT(AA$4:AA1101)</f>
        <v>0</v>
      </c>
      <c r="AE1102" s="15">
        <f t="shared" si="1422"/>
        <v>0</v>
      </c>
      <c r="AF1102" s="15">
        <f t="shared" si="1423"/>
        <v>0</v>
      </c>
      <c r="AG1102" s="15">
        <f t="shared" si="1424"/>
        <v>0</v>
      </c>
      <c r="AH1102" s="15">
        <f t="shared" si="1425"/>
        <v>0</v>
      </c>
      <c r="AI1102" s="15">
        <f t="shared" si="1426"/>
        <v>1</v>
      </c>
      <c r="AJ1102" s="15">
        <f t="shared" si="1427"/>
        <v>0</v>
      </c>
      <c r="AK1102" s="15">
        <f t="shared" si="1428"/>
        <v>0</v>
      </c>
      <c r="AL1102">
        <f>IF(AL1101&gt;0,AL1101+1,IF(AND(B1102="January",C1102&gt;=Personal!$G$28,F1102&lt;=100,AL1101=0),1,0))</f>
        <v>775</v>
      </c>
      <c r="AM1102">
        <f t="shared" si="1429"/>
        <v>1</v>
      </c>
    </row>
    <row r="1103" spans="1:39" x14ac:dyDescent="0.2">
      <c r="A1103">
        <f t="shared" si="1430"/>
        <v>1099</v>
      </c>
      <c r="B1103" t="str">
        <f t="shared" si="1358"/>
        <v>August</v>
      </c>
      <c r="C1103">
        <f t="shared" si="1413"/>
        <v>2114</v>
      </c>
      <c r="D1103">
        <f t="shared" si="1360"/>
        <v>211408</v>
      </c>
      <c r="E1103">
        <f t="shared" ref="E1103:F1103" si="1440">E1091+1</f>
        <v>133</v>
      </c>
      <c r="F1103">
        <f t="shared" si="1440"/>
        <v>131</v>
      </c>
      <c r="G1103" s="11">
        <f>G1102*IF($B1103="January",(1+IF(C1103&gt;Personal!$L$18+1,Calculations!$B$14,Calculations!$B$13)),1)</f>
        <v>13444.713265002654</v>
      </c>
      <c r="H1103" s="11">
        <f>IF(AND(Career!$F$15="Yes",$E1103=62,$E1102=61),G1103,H1102*IF($B1103="January",(1+IF(C1103&gt;Personal!$L$18+1,Calculations!$C$14,Calculations!$C$13)),1))</f>
        <v>6702.6432003760146</v>
      </c>
      <c r="I1103" s="11">
        <f>H1103*(1-'Retiree Assumptions'!$F$8)</f>
        <v>5898.3260163308933</v>
      </c>
      <c r="J1103" s="11"/>
      <c r="K1103">
        <f>IF(OR(AND(L1104=0,L1103&gt;0,S1103=0,S1102&gt;0),AND(L1103=0,L1102&gt;0,S1103&gt;0,S1102&gt;0),AND(L1092=0,L1091&gt;0,S1091=0),AND(B1103="February",C1103&gt;=Personal!$G$28,C1103&lt;=Personal!$G$28+5,L1102&gt;0),AND(B1103="February",MOD(C1103-Personal!$G$28,5)=0,L1102&gt;0)),K1102+1,K1102)</f>
        <v>10</v>
      </c>
      <c r="L1103">
        <f>IF(AND(C1103&gt;=Personal!$G$28,MAX(L$5:L1102)&lt;$AO$8,OR(S1102&gt;0,S1103&gt;0)),L1102+1,0)</f>
        <v>0</v>
      </c>
      <c r="M1103" t="str">
        <f>IF(AND(C1103&gt;=Personal!$G$28,MAX(L$5:L1102)&lt;$AO$8,OR(S1102&gt;0,S1103&gt;0)),L1102+1,"")</f>
        <v/>
      </c>
      <c r="N1103">
        <f t="shared" si="1415"/>
        <v>2114</v>
      </c>
      <c r="O1103">
        <f t="shared" si="1416"/>
        <v>131</v>
      </c>
      <c r="P1103" s="11">
        <f t="shared" si="1417"/>
        <v>70779.912195970712</v>
      </c>
      <c r="Q1103" s="11">
        <f>$AD1103*I1103/(Calculations!$C$18^(A1103-1+Calculations!$B$1/30))</f>
        <v>0</v>
      </c>
      <c r="R1103" s="11">
        <f>IF(Q1103=0,0,SUM(Q$1071:Q1103)*I1103/Q1103)</f>
        <v>0</v>
      </c>
      <c r="S1103" s="11">
        <f>IF(S1102&gt;0,MAX((S1102+I1103/2)*(Calculations!$C$18-1)+S1102-I1103,0),IF(AND(Personal!$G$28=Valuation!C1103,Personal!$G$28&gt;Valuation!C1102),Personal!$G$26,0))</f>
        <v>0</v>
      </c>
      <c r="T1103">
        <f t="shared" si="1418"/>
        <v>2</v>
      </c>
      <c r="U1103" s="11"/>
      <c r="V1103" s="121">
        <f>VLOOKUP(E1103,Rates2,5)*VLOOKUP(E1103,Mort_Imp_Retirees,C1103-'Mort Imp Cume'!$C$4+2)</f>
        <v>1</v>
      </c>
      <c r="W1103" s="15">
        <f t="shared" si="1419"/>
        <v>0</v>
      </c>
      <c r="X1103" s="121">
        <f>VLOOKUP(F1103,Rates2,6)*VLOOKUP(F1103,Mort_Imp_Survivors,C1103-'Mort Imp Cume'!$C$4+2)</f>
        <v>1</v>
      </c>
      <c r="Y1103" s="15">
        <f t="shared" si="1420"/>
        <v>0</v>
      </c>
      <c r="Z1103" s="121">
        <f>VLOOKUP(F1103,Rates2,7)*VLOOKUP(F1103,Mort_Imp_Survivors,C1103-'Mort Imp Cume'!$C$4+2)</f>
        <v>1</v>
      </c>
      <c r="AA1103" s="15">
        <f t="shared" si="1421"/>
        <v>0</v>
      </c>
      <c r="AB1103" s="68">
        <f>PRODUCT(W$4:W1102)</f>
        <v>0</v>
      </c>
      <c r="AC1103" s="15">
        <f>PRODUCT(Y$4:Y1102)</f>
        <v>0</v>
      </c>
      <c r="AD1103" s="15">
        <f>PRODUCT(AA$4:AA1102)</f>
        <v>0</v>
      </c>
      <c r="AE1103" s="15">
        <f t="shared" si="1422"/>
        <v>0</v>
      </c>
      <c r="AF1103" s="15">
        <f t="shared" si="1423"/>
        <v>0</v>
      </c>
      <c r="AG1103" s="15">
        <f t="shared" si="1424"/>
        <v>0</v>
      </c>
      <c r="AH1103" s="15">
        <f t="shared" si="1425"/>
        <v>0</v>
      </c>
      <c r="AI1103" s="15">
        <f t="shared" si="1426"/>
        <v>1</v>
      </c>
      <c r="AJ1103" s="15">
        <f t="shared" si="1427"/>
        <v>0</v>
      </c>
      <c r="AK1103" s="15">
        <f t="shared" si="1428"/>
        <v>0</v>
      </c>
      <c r="AL1103">
        <f>IF(AL1102&gt;0,AL1102+1,IF(AND(B1103="January",C1103&gt;=Personal!$G$28,F1103&lt;=100,AL1102=0),1,0))</f>
        <v>776</v>
      </c>
      <c r="AM1103">
        <f t="shared" si="1429"/>
        <v>1</v>
      </c>
    </row>
    <row r="1104" spans="1:39" x14ac:dyDescent="0.2">
      <c r="A1104">
        <f t="shared" si="1430"/>
        <v>1100</v>
      </c>
      <c r="B1104" t="str">
        <f t="shared" ref="B1104:B1167" si="1441">B1092</f>
        <v>September</v>
      </c>
      <c r="C1104">
        <f t="shared" si="1413"/>
        <v>2114</v>
      </c>
      <c r="D1104">
        <f t="shared" si="1360"/>
        <v>211409</v>
      </c>
      <c r="E1104">
        <f t="shared" ref="E1104:F1104" si="1442">E1092+1</f>
        <v>133</v>
      </c>
      <c r="F1104">
        <f t="shared" si="1442"/>
        <v>131</v>
      </c>
      <c r="G1104" s="11">
        <f>G1103*IF($B1104="January",(1+IF(C1104&gt;Personal!$L$18+1,Calculations!$B$14,Calculations!$B$13)),1)</f>
        <v>13444.713265002654</v>
      </c>
      <c r="H1104" s="11">
        <f>IF(AND(Career!$F$15="Yes",$E1104=62,$E1103=61),G1104,H1103*IF($B1104="January",(1+IF(C1104&gt;Personal!$L$18+1,Calculations!$C$14,Calculations!$C$13)),1))</f>
        <v>6702.6432003760146</v>
      </c>
      <c r="I1104" s="11">
        <f>H1104*(1-'Retiree Assumptions'!$F$8)</f>
        <v>5898.3260163308933</v>
      </c>
      <c r="J1104" s="11"/>
      <c r="K1104">
        <f>IF(OR(AND(L1105=0,L1104&gt;0,S1104=0,S1103&gt;0),AND(L1104=0,L1103&gt;0,S1104&gt;0,S1103&gt;0),AND(L1093=0,L1092&gt;0,S1092=0),AND(B1104="February",C1104&gt;=Personal!$G$28,C1104&lt;=Personal!$G$28+5,L1103&gt;0),AND(B1104="February",MOD(C1104-Personal!$G$28,5)=0,L1103&gt;0)),K1103+1,K1103)</f>
        <v>10</v>
      </c>
      <c r="L1104">
        <f>IF(AND(C1104&gt;=Personal!$G$28,MAX(L$5:L1103)&lt;$AO$8,OR(S1103&gt;0,S1104&gt;0)),L1103+1,0)</f>
        <v>0</v>
      </c>
      <c r="M1104" t="str">
        <f>IF(AND(C1104&gt;=Personal!$G$28,MAX(L$5:L1103)&lt;$AO$8,OR(S1103&gt;0,S1104&gt;0)),L1103+1,"")</f>
        <v/>
      </c>
      <c r="N1104">
        <f t="shared" si="1415"/>
        <v>2114</v>
      </c>
      <c r="O1104">
        <f t="shared" si="1416"/>
        <v>131</v>
      </c>
      <c r="P1104" s="11">
        <f t="shared" si="1417"/>
        <v>70779.912195970712</v>
      </c>
      <c r="Q1104" s="11">
        <f>$AD1104*I1104/(Calculations!$C$18^(A1104-1+Calculations!$B$1/30))</f>
        <v>0</v>
      </c>
      <c r="R1104" s="11">
        <f>IF(Q1104=0,0,SUM(Q$1071:Q1104)*I1104/Q1104)</f>
        <v>0</v>
      </c>
      <c r="S1104" s="11">
        <f>IF(S1103&gt;0,MAX((S1103+I1104/2)*(Calculations!$C$18-1)+S1103-I1104,0),IF(AND(Personal!$G$28=Valuation!C1104,Personal!$G$28&gt;Valuation!C1103),Personal!$G$26,0))</f>
        <v>0</v>
      </c>
      <c r="T1104">
        <f t="shared" si="1418"/>
        <v>2</v>
      </c>
      <c r="U1104" s="11"/>
      <c r="V1104" s="121">
        <f>VLOOKUP(E1104,Rates2,5)*VLOOKUP(E1104,Mort_Imp_Retirees,C1104-'Mort Imp Cume'!$C$4+2)</f>
        <v>1</v>
      </c>
      <c r="W1104" s="15">
        <f t="shared" si="1419"/>
        <v>0</v>
      </c>
      <c r="X1104" s="121">
        <f>VLOOKUP(F1104,Rates2,6)*VLOOKUP(F1104,Mort_Imp_Survivors,C1104-'Mort Imp Cume'!$C$4+2)</f>
        <v>1</v>
      </c>
      <c r="Y1104" s="15">
        <f t="shared" si="1420"/>
        <v>0</v>
      </c>
      <c r="Z1104" s="121">
        <f>VLOOKUP(F1104,Rates2,7)*VLOOKUP(F1104,Mort_Imp_Survivors,C1104-'Mort Imp Cume'!$C$4+2)</f>
        <v>1</v>
      </c>
      <c r="AA1104" s="15">
        <f t="shared" si="1421"/>
        <v>0</v>
      </c>
      <c r="AB1104" s="68">
        <f>PRODUCT(W$4:W1103)</f>
        <v>0</v>
      </c>
      <c r="AC1104" s="15">
        <f>PRODUCT(Y$4:Y1103)</f>
        <v>0</v>
      </c>
      <c r="AD1104" s="15">
        <f>PRODUCT(AA$4:AA1103)</f>
        <v>0</v>
      </c>
      <c r="AE1104" s="15">
        <f t="shared" si="1422"/>
        <v>0</v>
      </c>
      <c r="AF1104" s="15">
        <f t="shared" si="1423"/>
        <v>0</v>
      </c>
      <c r="AG1104" s="15">
        <f t="shared" si="1424"/>
        <v>0</v>
      </c>
      <c r="AH1104" s="15">
        <f t="shared" si="1425"/>
        <v>0</v>
      </c>
      <c r="AI1104" s="15">
        <f t="shared" si="1426"/>
        <v>1</v>
      </c>
      <c r="AJ1104" s="15">
        <f t="shared" si="1427"/>
        <v>0</v>
      </c>
      <c r="AK1104" s="15">
        <f t="shared" si="1428"/>
        <v>0</v>
      </c>
      <c r="AL1104">
        <f>IF(AL1103&gt;0,AL1103+1,IF(AND(B1104="January",C1104&gt;=Personal!$G$28,F1104&lt;=100,AL1103=0),1,0))</f>
        <v>777</v>
      </c>
      <c r="AM1104">
        <f t="shared" si="1429"/>
        <v>1</v>
      </c>
    </row>
    <row r="1105" spans="1:39" x14ac:dyDescent="0.2">
      <c r="A1105">
        <f t="shared" si="1430"/>
        <v>1101</v>
      </c>
      <c r="B1105" t="str">
        <f t="shared" si="1441"/>
        <v>October</v>
      </c>
      <c r="C1105">
        <f t="shared" si="1413"/>
        <v>2114</v>
      </c>
      <c r="D1105">
        <f t="shared" ref="D1105:D1168" si="1443">D1093+100</f>
        <v>211410</v>
      </c>
      <c r="E1105">
        <f t="shared" ref="E1105:F1105" si="1444">E1093+1</f>
        <v>133</v>
      </c>
      <c r="F1105">
        <f t="shared" si="1444"/>
        <v>131</v>
      </c>
      <c r="G1105" s="11">
        <f>G1104*IF($B1105="January",(1+IF(C1105&gt;Personal!$L$18+1,Calculations!$B$14,Calculations!$B$13)),1)</f>
        <v>13444.713265002654</v>
      </c>
      <c r="H1105" s="11">
        <f>IF(AND(Career!$F$15="Yes",$E1105=62,$E1104=61),G1105,H1104*IF($B1105="January",(1+IF(C1105&gt;Personal!$L$18+1,Calculations!$C$14,Calculations!$C$13)),1))</f>
        <v>6702.6432003760146</v>
      </c>
      <c r="I1105" s="11">
        <f>H1105*(1-'Retiree Assumptions'!$F$8)</f>
        <v>5898.3260163308933</v>
      </c>
      <c r="J1105" s="11"/>
      <c r="K1105">
        <f>IF(OR(AND(L1106=0,L1105&gt;0,S1105=0,S1104&gt;0),AND(L1105=0,L1104&gt;0,S1105&gt;0,S1104&gt;0),AND(L1094=0,L1093&gt;0,S1093=0),AND(B1105="February",C1105&gt;=Personal!$G$28,C1105&lt;=Personal!$G$28+5,L1104&gt;0),AND(B1105="February",MOD(C1105-Personal!$G$28,5)=0,L1104&gt;0)),K1104+1,K1104)</f>
        <v>10</v>
      </c>
      <c r="L1105">
        <f>IF(AND(C1105&gt;=Personal!$G$28,MAX(L$5:L1104)&lt;$AO$8,OR(S1104&gt;0,S1105&gt;0)),L1104+1,0)</f>
        <v>0</v>
      </c>
      <c r="M1105" t="str">
        <f>IF(AND(C1105&gt;=Personal!$G$28,MAX(L$5:L1104)&lt;$AO$8,OR(S1104&gt;0,S1105&gt;0)),L1104+1,"")</f>
        <v/>
      </c>
      <c r="N1105">
        <f t="shared" si="1415"/>
        <v>2114</v>
      </c>
      <c r="O1105">
        <f t="shared" si="1416"/>
        <v>131</v>
      </c>
      <c r="P1105" s="11">
        <f t="shared" si="1417"/>
        <v>70779.912195970712</v>
      </c>
      <c r="Q1105" s="11">
        <f>$AD1105*I1105/(Calculations!$C$18^(A1105-1+Calculations!$B$1/30))</f>
        <v>0</v>
      </c>
      <c r="R1105" s="11">
        <f>IF(Q1105=0,0,SUM(Q$1071:Q1105)*I1105/Q1105)</f>
        <v>0</v>
      </c>
      <c r="S1105" s="11">
        <f>IF(S1104&gt;0,MAX((S1104+I1105/2)*(Calculations!$C$18-1)+S1104-I1105,0),IF(AND(Personal!$G$28=Valuation!C1105,Personal!$G$28&gt;Valuation!C1104),Personal!$G$26,0))</f>
        <v>0</v>
      </c>
      <c r="T1105">
        <f t="shared" si="1418"/>
        <v>2</v>
      </c>
      <c r="U1105" s="11"/>
      <c r="V1105" s="121">
        <f>VLOOKUP(E1105,Rates2,5)*VLOOKUP(E1105,Mort_Imp_Retirees,C1105-'Mort Imp Cume'!$C$4+2)</f>
        <v>1</v>
      </c>
      <c r="W1105" s="15">
        <f t="shared" si="1419"/>
        <v>0</v>
      </c>
      <c r="X1105" s="121">
        <f>VLOOKUP(F1105,Rates2,6)*VLOOKUP(F1105,Mort_Imp_Survivors,C1105-'Mort Imp Cume'!$C$4+2)</f>
        <v>1</v>
      </c>
      <c r="Y1105" s="15">
        <f t="shared" si="1420"/>
        <v>0</v>
      </c>
      <c r="Z1105" s="121">
        <f>VLOOKUP(F1105,Rates2,7)*VLOOKUP(F1105,Mort_Imp_Survivors,C1105-'Mort Imp Cume'!$C$4+2)</f>
        <v>1</v>
      </c>
      <c r="AA1105" s="15">
        <f t="shared" si="1421"/>
        <v>0</v>
      </c>
      <c r="AB1105" s="68">
        <f>PRODUCT(W$4:W1104)</f>
        <v>0</v>
      </c>
      <c r="AC1105" s="15">
        <f>PRODUCT(Y$4:Y1104)</f>
        <v>0</v>
      </c>
      <c r="AD1105" s="15">
        <f>PRODUCT(AA$4:AA1104)</f>
        <v>0</v>
      </c>
      <c r="AE1105" s="15">
        <f t="shared" si="1422"/>
        <v>0</v>
      </c>
      <c r="AF1105" s="15">
        <f t="shared" si="1423"/>
        <v>0</v>
      </c>
      <c r="AG1105" s="15">
        <f t="shared" si="1424"/>
        <v>0</v>
      </c>
      <c r="AH1105" s="15">
        <f t="shared" si="1425"/>
        <v>0</v>
      </c>
      <c r="AI1105" s="15">
        <f t="shared" si="1426"/>
        <v>1</v>
      </c>
      <c r="AJ1105" s="15">
        <f t="shared" si="1427"/>
        <v>0</v>
      </c>
      <c r="AK1105" s="15">
        <f t="shared" si="1428"/>
        <v>0</v>
      </c>
      <c r="AL1105">
        <f>IF(AL1104&gt;0,AL1104+1,IF(AND(B1105="January",C1105&gt;=Personal!$G$28,F1105&lt;=100,AL1104=0),1,0))</f>
        <v>778</v>
      </c>
      <c r="AM1105">
        <f t="shared" si="1429"/>
        <v>1</v>
      </c>
    </row>
    <row r="1106" spans="1:39" x14ac:dyDescent="0.2">
      <c r="A1106">
        <f t="shared" si="1430"/>
        <v>1102</v>
      </c>
      <c r="B1106" t="str">
        <f t="shared" si="1441"/>
        <v>November</v>
      </c>
      <c r="C1106">
        <f t="shared" si="1413"/>
        <v>2114</v>
      </c>
      <c r="D1106">
        <f t="shared" si="1443"/>
        <v>211411</v>
      </c>
      <c r="E1106">
        <f t="shared" ref="E1106:F1106" si="1445">E1094+1</f>
        <v>133</v>
      </c>
      <c r="F1106">
        <f t="shared" si="1445"/>
        <v>131</v>
      </c>
      <c r="G1106" s="11">
        <f>G1105*IF($B1106="January",(1+IF(C1106&gt;Personal!$L$18+1,Calculations!$B$14,Calculations!$B$13)),1)</f>
        <v>13444.713265002654</v>
      </c>
      <c r="H1106" s="11">
        <f>IF(AND(Career!$F$15="Yes",$E1106=62,$E1105=61),G1106,H1105*IF($B1106="January",(1+IF(C1106&gt;Personal!$L$18+1,Calculations!$C$14,Calculations!$C$13)),1))</f>
        <v>6702.6432003760146</v>
      </c>
      <c r="I1106" s="11">
        <f>H1106*(1-'Retiree Assumptions'!$F$8)</f>
        <v>5898.3260163308933</v>
      </c>
      <c r="J1106" s="11"/>
      <c r="K1106">
        <f>IF(OR(AND(L1107=0,L1106&gt;0,S1106=0,S1105&gt;0),AND(L1106=0,L1105&gt;0,S1106&gt;0,S1105&gt;0),AND(L1095=0,L1094&gt;0,S1094=0),AND(B1106="February",C1106&gt;=Personal!$G$28,C1106&lt;=Personal!$G$28+5,L1105&gt;0),AND(B1106="February",MOD(C1106-Personal!$G$28,5)=0,L1105&gt;0)),K1105+1,K1105)</f>
        <v>10</v>
      </c>
      <c r="L1106">
        <f>IF(AND(C1106&gt;=Personal!$G$28,MAX(L$5:L1105)&lt;$AO$8,OR(S1105&gt;0,S1106&gt;0)),L1105+1,0)</f>
        <v>0</v>
      </c>
      <c r="M1106" t="str">
        <f>IF(AND(C1106&gt;=Personal!$G$28,MAX(L$5:L1105)&lt;$AO$8,OR(S1105&gt;0,S1106&gt;0)),L1105+1,"")</f>
        <v/>
      </c>
      <c r="N1106">
        <f t="shared" si="1415"/>
        <v>2114</v>
      </c>
      <c r="O1106">
        <f t="shared" si="1416"/>
        <v>131</v>
      </c>
      <c r="P1106" s="11">
        <f t="shared" si="1417"/>
        <v>70779.912195970712</v>
      </c>
      <c r="Q1106" s="11">
        <f>$AD1106*I1106/(Calculations!$C$18^(A1106-1+Calculations!$B$1/30))</f>
        <v>0</v>
      </c>
      <c r="R1106" s="11">
        <f>IF(Q1106=0,0,SUM(Q$1071:Q1106)*I1106/Q1106)</f>
        <v>0</v>
      </c>
      <c r="S1106" s="11">
        <f>IF(S1105&gt;0,MAX((S1105+I1106/2)*(Calculations!$C$18-1)+S1105-I1106,0),IF(AND(Personal!$G$28=Valuation!C1106,Personal!$G$28&gt;Valuation!C1105),Personal!$G$26,0))</f>
        <v>0</v>
      </c>
      <c r="T1106">
        <f t="shared" si="1418"/>
        <v>2</v>
      </c>
      <c r="U1106" s="11"/>
      <c r="V1106" s="121">
        <f>VLOOKUP(E1106,Rates2,5)*VLOOKUP(E1106,Mort_Imp_Retirees,C1106-'Mort Imp Cume'!$C$4+2)</f>
        <v>1</v>
      </c>
      <c r="W1106" s="15">
        <f t="shared" si="1419"/>
        <v>0</v>
      </c>
      <c r="X1106" s="121">
        <f>VLOOKUP(F1106,Rates2,6)*VLOOKUP(F1106,Mort_Imp_Survivors,C1106-'Mort Imp Cume'!$C$4+2)</f>
        <v>1</v>
      </c>
      <c r="Y1106" s="15">
        <f t="shared" si="1420"/>
        <v>0</v>
      </c>
      <c r="Z1106" s="121">
        <f>VLOOKUP(F1106,Rates2,7)*VLOOKUP(F1106,Mort_Imp_Survivors,C1106-'Mort Imp Cume'!$C$4+2)</f>
        <v>1</v>
      </c>
      <c r="AA1106" s="15">
        <f t="shared" si="1421"/>
        <v>0</v>
      </c>
      <c r="AB1106" s="68">
        <f>PRODUCT(W$4:W1105)</f>
        <v>0</v>
      </c>
      <c r="AC1106" s="15">
        <f>PRODUCT(Y$4:Y1105)</f>
        <v>0</v>
      </c>
      <c r="AD1106" s="15">
        <f>PRODUCT(AA$4:AA1105)</f>
        <v>0</v>
      </c>
      <c r="AE1106" s="15">
        <f t="shared" si="1422"/>
        <v>0</v>
      </c>
      <c r="AF1106" s="15">
        <f t="shared" si="1423"/>
        <v>0</v>
      </c>
      <c r="AG1106" s="15">
        <f t="shared" si="1424"/>
        <v>0</v>
      </c>
      <c r="AH1106" s="15">
        <f t="shared" si="1425"/>
        <v>0</v>
      </c>
      <c r="AI1106" s="15">
        <f t="shared" si="1426"/>
        <v>1</v>
      </c>
      <c r="AJ1106" s="15">
        <f t="shared" si="1427"/>
        <v>0</v>
      </c>
      <c r="AK1106" s="15">
        <f t="shared" si="1428"/>
        <v>0</v>
      </c>
      <c r="AL1106">
        <f>IF(AL1105&gt;0,AL1105+1,IF(AND(B1106="January",C1106&gt;=Personal!$G$28,F1106&lt;=100,AL1105=0),1,0))</f>
        <v>779</v>
      </c>
      <c r="AM1106">
        <f t="shared" si="1429"/>
        <v>1</v>
      </c>
    </row>
    <row r="1107" spans="1:39" x14ac:dyDescent="0.2">
      <c r="A1107">
        <f t="shared" si="1430"/>
        <v>1103</v>
      </c>
      <c r="B1107" t="str">
        <f t="shared" si="1441"/>
        <v>December</v>
      </c>
      <c r="C1107">
        <f t="shared" si="1413"/>
        <v>2114</v>
      </c>
      <c r="D1107">
        <f t="shared" si="1443"/>
        <v>211412</v>
      </c>
      <c r="E1107">
        <f t="shared" ref="E1107:F1107" si="1446">E1095+1</f>
        <v>133</v>
      </c>
      <c r="F1107">
        <f t="shared" si="1446"/>
        <v>131</v>
      </c>
      <c r="G1107" s="11">
        <f>G1106*IF($B1107="January",(1+IF(C1107&gt;Personal!$L$18+1,Calculations!$B$14,Calculations!$B$13)),1)</f>
        <v>13444.713265002654</v>
      </c>
      <c r="H1107" s="11">
        <f>IF(AND(Career!$F$15="Yes",$E1107=62,$E1106=61),G1107,H1106*IF($B1107="January",(1+IF(C1107&gt;Personal!$L$18+1,Calculations!$C$14,Calculations!$C$13)),1))</f>
        <v>6702.6432003760146</v>
      </c>
      <c r="I1107" s="11">
        <f>H1107*(1-'Retiree Assumptions'!$F$8)</f>
        <v>5898.3260163308933</v>
      </c>
      <c r="J1107" s="11"/>
      <c r="K1107">
        <f>IF(OR(AND(L1108=0,L1107&gt;0,S1107=0,S1106&gt;0),AND(L1107=0,L1106&gt;0,S1107&gt;0,S1106&gt;0),AND(L1096=0,L1095&gt;0,S1095=0),AND(B1107="February",C1107&gt;=Personal!$G$28,C1107&lt;=Personal!$G$28+5,L1106&gt;0),AND(B1107="February",MOD(C1107-Personal!$G$28,5)=0,L1106&gt;0)),K1106+1,K1106)</f>
        <v>10</v>
      </c>
      <c r="L1107">
        <f>IF(AND(C1107&gt;=Personal!$G$28,MAX(L$5:L1106)&lt;$AO$8,OR(S1106&gt;0,S1107&gt;0)),L1106+1,0)</f>
        <v>0</v>
      </c>
      <c r="M1107" t="str">
        <f>IF(AND(C1107&gt;=Personal!$G$28,MAX(L$5:L1106)&lt;$AO$8,OR(S1106&gt;0,S1107&gt;0)),L1106+1,"")</f>
        <v/>
      </c>
      <c r="N1107">
        <f t="shared" si="1415"/>
        <v>2114</v>
      </c>
      <c r="O1107">
        <f t="shared" si="1416"/>
        <v>131</v>
      </c>
      <c r="P1107" s="11">
        <f t="shared" si="1417"/>
        <v>70779.912195970712</v>
      </c>
      <c r="Q1107" s="11">
        <f>$AD1107*I1107/(Calculations!$C$18^(A1107-1+Calculations!$B$1/30))</f>
        <v>0</v>
      </c>
      <c r="R1107" s="11">
        <f>IF(Q1107=0,0,SUM(Q$1071:Q1107)*I1107/Q1107)</f>
        <v>0</v>
      </c>
      <c r="S1107" s="11">
        <f>IF(S1106&gt;0,MAX((S1106+I1107/2)*(Calculations!$C$18-1)+S1106-I1107,0),IF(AND(Personal!$G$28=Valuation!C1107,Personal!$G$28&gt;Valuation!C1106),Personal!$G$26,0))</f>
        <v>0</v>
      </c>
      <c r="T1107">
        <f t="shared" si="1418"/>
        <v>2</v>
      </c>
      <c r="U1107" s="11"/>
      <c r="V1107" s="121">
        <f>VLOOKUP(E1107,Rates2,5)*VLOOKUP(E1107,Mort_Imp_Retirees,C1107-'Mort Imp Cume'!$C$4+2)</f>
        <v>1</v>
      </c>
      <c r="W1107" s="15">
        <f t="shared" si="1419"/>
        <v>0</v>
      </c>
      <c r="X1107" s="121">
        <f>VLOOKUP(F1107,Rates2,6)*VLOOKUP(F1107,Mort_Imp_Survivors,C1107-'Mort Imp Cume'!$C$4+2)</f>
        <v>1</v>
      </c>
      <c r="Y1107" s="15">
        <f t="shared" si="1420"/>
        <v>0</v>
      </c>
      <c r="Z1107" s="121">
        <f>VLOOKUP(F1107,Rates2,7)*VLOOKUP(F1107,Mort_Imp_Survivors,C1107-'Mort Imp Cume'!$C$4+2)</f>
        <v>1</v>
      </c>
      <c r="AA1107" s="15">
        <f t="shared" si="1421"/>
        <v>0</v>
      </c>
      <c r="AB1107" s="68">
        <f>PRODUCT(W$4:W1106)</f>
        <v>0</v>
      </c>
      <c r="AC1107" s="15">
        <f>PRODUCT(Y$4:Y1106)</f>
        <v>0</v>
      </c>
      <c r="AD1107" s="15">
        <f>PRODUCT(AA$4:AA1106)</f>
        <v>0</v>
      </c>
      <c r="AE1107" s="15">
        <f t="shared" si="1422"/>
        <v>0</v>
      </c>
      <c r="AF1107" s="15">
        <f t="shared" si="1423"/>
        <v>0</v>
      </c>
      <c r="AG1107" s="15">
        <f t="shared" si="1424"/>
        <v>0</v>
      </c>
      <c r="AH1107" s="15">
        <f t="shared" si="1425"/>
        <v>0</v>
      </c>
      <c r="AI1107" s="15">
        <f t="shared" si="1426"/>
        <v>1</v>
      </c>
      <c r="AJ1107" s="15">
        <f t="shared" si="1427"/>
        <v>0</v>
      </c>
      <c r="AK1107" s="15">
        <f t="shared" si="1428"/>
        <v>0</v>
      </c>
      <c r="AL1107">
        <f>IF(AL1106&gt;0,AL1106+1,IF(AND(B1107="January",C1107&gt;=Personal!$G$28,F1107&lt;=100,AL1106=0),1,0))</f>
        <v>780</v>
      </c>
      <c r="AM1107">
        <f t="shared" si="1429"/>
        <v>1</v>
      </c>
    </row>
    <row r="1108" spans="1:39" x14ac:dyDescent="0.2">
      <c r="A1108">
        <f t="shared" si="1430"/>
        <v>1104</v>
      </c>
      <c r="B1108" t="str">
        <f t="shared" si="1441"/>
        <v>January</v>
      </c>
      <c r="C1108">
        <f t="shared" si="1413"/>
        <v>2115</v>
      </c>
      <c r="D1108">
        <f t="shared" si="1443"/>
        <v>211501</v>
      </c>
      <c r="E1108">
        <f t="shared" ref="E1108:F1108" si="1447">E1096+1</f>
        <v>134</v>
      </c>
      <c r="F1108">
        <f t="shared" si="1447"/>
        <v>132</v>
      </c>
      <c r="G1108" s="11">
        <f>G1107*IF($B1108="January",(1+IF(C1108&gt;Personal!$L$18+1,Calculations!$B$14,Calculations!$B$13)),1)</f>
        <v>13780.831096627719</v>
      </c>
      <c r="H1108" s="11">
        <f>IF(AND(Career!$F$15="Yes",$E1108=62,$E1107=61),G1108,H1107*IF($B1108="January",(1+IF(C1108&gt;Personal!$L$18+1,Calculations!$C$14,Calculations!$C$13)),1))</f>
        <v>6803.1828483816544</v>
      </c>
      <c r="I1108" s="11">
        <f>H1108*(1-'Retiree Assumptions'!$F$8)</f>
        <v>5986.8009065758561</v>
      </c>
      <c r="J1108" s="11"/>
      <c r="K1108">
        <f>IF(OR(AND(L1109=0,L1108&gt;0,S1108=0,S1107&gt;0),AND(L1108=0,L1107&gt;0,S1108&gt;0,S1107&gt;0),AND(L1097=0,L1096&gt;0,S1096=0),AND(B1108="February",C1108&gt;=Personal!$G$28,C1108&lt;=Personal!$G$28+5,L1107&gt;0),AND(B1108="February",MOD(C1108-Personal!$G$28,5)=0,L1107&gt;0)),K1107+1,K1107)</f>
        <v>10</v>
      </c>
      <c r="L1108">
        <f>IF(AND(C1108&gt;=Personal!$G$28,MAX(L$5:L1107)&lt;$AO$8,OR(S1107&gt;0,S1108&gt;0)),L1107+1,0)</f>
        <v>0</v>
      </c>
      <c r="M1108" t="str">
        <f>IF(AND(C1108&gt;=Personal!$G$28,MAX(L$5:L1107)&lt;$AO$8,OR(S1107&gt;0,S1108&gt;0)),L1107+1,"")</f>
        <v/>
      </c>
      <c r="N1108">
        <f t="shared" si="1415"/>
        <v>2115</v>
      </c>
      <c r="O1108">
        <f t="shared" si="1416"/>
        <v>132</v>
      </c>
      <c r="P1108" s="11">
        <f t="shared" si="1417"/>
        <v>71841.610878910273</v>
      </c>
      <c r="Q1108" s="11">
        <f>$AD1108*I1108/(Calculations!$C$18^(A1108-1+Calculations!$B$1/30))</f>
        <v>0</v>
      </c>
      <c r="R1108" s="11">
        <f>IF(Q1108=0,0,SUM(Q$1071:Q1108)*I1108/Q1108)</f>
        <v>0</v>
      </c>
      <c r="S1108" s="11">
        <f>IF(S1107&gt;0,MAX((S1107+I1108/2)*(Calculations!$C$18-1)+S1107-I1108,0),IF(AND(Personal!$G$28=Valuation!C1108,Personal!$G$28&gt;Valuation!C1107),Personal!$G$26,0))</f>
        <v>0</v>
      </c>
      <c r="T1108">
        <f t="shared" si="1418"/>
        <v>2</v>
      </c>
      <c r="U1108" s="11"/>
      <c r="V1108" s="121">
        <f>VLOOKUP(E1108,Rates2,5)*VLOOKUP(E1108,Mort_Imp_Retirees,C1108-'Mort Imp Cume'!$C$4+2)</f>
        <v>1</v>
      </c>
      <c r="W1108" s="15">
        <f t="shared" si="1419"/>
        <v>0</v>
      </c>
      <c r="X1108" s="121">
        <f>VLOOKUP(F1108,Rates2,6)*VLOOKUP(F1108,Mort_Imp_Survivors,C1108-'Mort Imp Cume'!$C$4+2)</f>
        <v>1</v>
      </c>
      <c r="Y1108" s="15">
        <f t="shared" si="1420"/>
        <v>0</v>
      </c>
      <c r="Z1108" s="121">
        <f>VLOOKUP(F1108,Rates2,7)*VLOOKUP(F1108,Mort_Imp_Survivors,C1108-'Mort Imp Cume'!$C$4+2)</f>
        <v>1</v>
      </c>
      <c r="AA1108" s="15">
        <f t="shared" si="1421"/>
        <v>0</v>
      </c>
      <c r="AB1108" s="68">
        <f>PRODUCT(W$4:W1107)</f>
        <v>0</v>
      </c>
      <c r="AC1108" s="15">
        <f>PRODUCT(Y$4:Y1107)</f>
        <v>0</v>
      </c>
      <c r="AD1108" s="15">
        <f>PRODUCT(AA$4:AA1107)</f>
        <v>0</v>
      </c>
      <c r="AE1108" s="15">
        <f t="shared" si="1422"/>
        <v>0</v>
      </c>
      <c r="AF1108" s="15">
        <f t="shared" si="1423"/>
        <v>0</v>
      </c>
      <c r="AG1108" s="15">
        <f t="shared" si="1424"/>
        <v>0</v>
      </c>
      <c r="AH1108" s="15">
        <f t="shared" si="1425"/>
        <v>0</v>
      </c>
      <c r="AI1108" s="15">
        <f t="shared" si="1426"/>
        <v>1</v>
      </c>
      <c r="AJ1108" s="15">
        <f t="shared" si="1427"/>
        <v>0</v>
      </c>
      <c r="AK1108" s="15">
        <f t="shared" si="1428"/>
        <v>0</v>
      </c>
      <c r="AL1108">
        <f>IF(AL1107&gt;0,AL1107+1,IF(AND(B1108="January",C1108&gt;=Personal!$G$28,F1108&lt;=100,AL1107=0),1,0))</f>
        <v>781</v>
      </c>
      <c r="AM1108">
        <f t="shared" si="1429"/>
        <v>1</v>
      </c>
    </row>
    <row r="1109" spans="1:39" x14ac:dyDescent="0.2">
      <c r="A1109">
        <f t="shared" si="1430"/>
        <v>1105</v>
      </c>
      <c r="B1109" t="str">
        <f t="shared" si="1441"/>
        <v>February</v>
      </c>
      <c r="C1109">
        <f t="shared" si="1413"/>
        <v>2115</v>
      </c>
      <c r="D1109">
        <f t="shared" si="1443"/>
        <v>211502</v>
      </c>
      <c r="E1109">
        <f t="shared" ref="E1109:F1109" si="1448">E1097+1</f>
        <v>134</v>
      </c>
      <c r="F1109">
        <f t="shared" si="1448"/>
        <v>132</v>
      </c>
      <c r="G1109" s="11">
        <f>G1108*IF($B1109="January",(1+IF(C1109&gt;Personal!$L$18+1,Calculations!$B$14,Calculations!$B$13)),1)</f>
        <v>13780.831096627719</v>
      </c>
      <c r="H1109" s="11">
        <f>IF(AND(Career!$F$15="Yes",$E1109=62,$E1108=61),G1109,H1108*IF($B1109="January",(1+IF(C1109&gt;Personal!$L$18+1,Calculations!$C$14,Calculations!$C$13)),1))</f>
        <v>6803.1828483816544</v>
      </c>
      <c r="I1109" s="11">
        <f>H1109*(1-'Retiree Assumptions'!$F$8)</f>
        <v>5986.8009065758561</v>
      </c>
      <c r="J1109" s="11"/>
      <c r="K1109">
        <f>IF(OR(AND(L1110=0,L1109&gt;0,S1109=0,S1108&gt;0),AND(L1109=0,L1108&gt;0,S1109&gt;0,S1108&gt;0),AND(L1098=0,L1097&gt;0,S1097=0),AND(B1109="February",C1109&gt;=Personal!$G$28,C1109&lt;=Personal!$G$28+5,L1108&gt;0),AND(B1109="February",MOD(C1109-Personal!$G$28,5)=0,L1108&gt;0)),K1108+1,K1108)</f>
        <v>10</v>
      </c>
      <c r="L1109">
        <f>IF(AND(C1109&gt;=Personal!$G$28,MAX(L$5:L1108)&lt;$AO$8,OR(S1108&gt;0,S1109&gt;0)),L1108+1,0)</f>
        <v>0</v>
      </c>
      <c r="M1109" t="str">
        <f>IF(AND(C1109&gt;=Personal!$G$28,MAX(L$5:L1108)&lt;$AO$8,OR(S1108&gt;0,S1109&gt;0)),L1108+1,"")</f>
        <v/>
      </c>
      <c r="N1109">
        <f t="shared" si="1415"/>
        <v>2115</v>
      </c>
      <c r="O1109">
        <f t="shared" si="1416"/>
        <v>132</v>
      </c>
      <c r="P1109" s="11">
        <f t="shared" si="1417"/>
        <v>71841.610878910273</v>
      </c>
      <c r="Q1109" s="11">
        <f>$AD1109*I1109/(Calculations!$C$18^(A1109-1+Calculations!$B$1/30))</f>
        <v>0</v>
      </c>
      <c r="R1109" s="11">
        <f>IF(Q1109=0,0,SUM(Q$1071:Q1109)*I1109/Q1109)</f>
        <v>0</v>
      </c>
      <c r="S1109" s="11">
        <f>IF(S1108&gt;0,MAX((S1108+I1109/2)*(Calculations!$C$18-1)+S1108-I1109,0),IF(AND(Personal!$G$28=Valuation!C1109,Personal!$G$28&gt;Valuation!C1108),Personal!$G$26,0))</f>
        <v>0</v>
      </c>
      <c r="T1109">
        <f t="shared" si="1418"/>
        <v>2</v>
      </c>
      <c r="U1109" s="11"/>
      <c r="V1109" s="121">
        <f>VLOOKUP(E1109,Rates2,5)*VLOOKUP(E1109,Mort_Imp_Retirees,C1109-'Mort Imp Cume'!$C$4+2)</f>
        <v>1</v>
      </c>
      <c r="W1109" s="15">
        <f t="shared" si="1419"/>
        <v>0</v>
      </c>
      <c r="X1109" s="121">
        <f>VLOOKUP(F1109,Rates2,6)*VLOOKUP(F1109,Mort_Imp_Survivors,C1109-'Mort Imp Cume'!$C$4+2)</f>
        <v>1</v>
      </c>
      <c r="Y1109" s="15">
        <f t="shared" si="1420"/>
        <v>0</v>
      </c>
      <c r="Z1109" s="121">
        <f>VLOOKUP(F1109,Rates2,7)*VLOOKUP(F1109,Mort_Imp_Survivors,C1109-'Mort Imp Cume'!$C$4+2)</f>
        <v>1</v>
      </c>
      <c r="AA1109" s="15">
        <f t="shared" si="1421"/>
        <v>0</v>
      </c>
      <c r="AB1109" s="68">
        <f>PRODUCT(W$4:W1108)</f>
        <v>0</v>
      </c>
      <c r="AC1109" s="15">
        <f>PRODUCT(Y$4:Y1108)</f>
        <v>0</v>
      </c>
      <c r="AD1109" s="15">
        <f>PRODUCT(AA$4:AA1108)</f>
        <v>0</v>
      </c>
      <c r="AE1109" s="15">
        <f t="shared" si="1422"/>
        <v>0</v>
      </c>
      <c r="AF1109" s="15">
        <f t="shared" si="1423"/>
        <v>0</v>
      </c>
      <c r="AG1109" s="15">
        <f t="shared" si="1424"/>
        <v>0</v>
      </c>
      <c r="AH1109" s="15">
        <f t="shared" si="1425"/>
        <v>0</v>
      </c>
      <c r="AI1109" s="15">
        <f t="shared" si="1426"/>
        <v>1</v>
      </c>
      <c r="AJ1109" s="15">
        <f t="shared" si="1427"/>
        <v>0</v>
      </c>
      <c r="AK1109" s="15">
        <f t="shared" si="1428"/>
        <v>0</v>
      </c>
      <c r="AL1109">
        <f>IF(AL1108&gt;0,AL1108+1,IF(AND(B1109="January",C1109&gt;=Personal!$G$28,F1109&lt;=100,AL1108=0),1,0))</f>
        <v>782</v>
      </c>
      <c r="AM1109">
        <f t="shared" si="1429"/>
        <v>1</v>
      </c>
    </row>
    <row r="1110" spans="1:39" x14ac:dyDescent="0.2">
      <c r="A1110">
        <f t="shared" si="1430"/>
        <v>1106</v>
      </c>
      <c r="B1110" t="str">
        <f t="shared" si="1441"/>
        <v>March</v>
      </c>
      <c r="C1110">
        <f t="shared" si="1413"/>
        <v>2115</v>
      </c>
      <c r="D1110">
        <f t="shared" si="1443"/>
        <v>211503</v>
      </c>
      <c r="E1110">
        <f t="shared" ref="E1110:F1110" si="1449">E1098+1</f>
        <v>134</v>
      </c>
      <c r="F1110">
        <f t="shared" si="1449"/>
        <v>132</v>
      </c>
      <c r="G1110" s="11">
        <f>G1109*IF($B1110="January",(1+IF(C1110&gt;Personal!$L$18+1,Calculations!$B$14,Calculations!$B$13)),1)</f>
        <v>13780.831096627719</v>
      </c>
      <c r="H1110" s="11">
        <f>IF(AND(Career!$F$15="Yes",$E1110=62,$E1109=61),G1110,H1109*IF($B1110="January",(1+IF(C1110&gt;Personal!$L$18+1,Calculations!$C$14,Calculations!$C$13)),1))</f>
        <v>6803.1828483816544</v>
      </c>
      <c r="I1110" s="11">
        <f>H1110*(1-'Retiree Assumptions'!$F$8)</f>
        <v>5986.8009065758561</v>
      </c>
      <c r="J1110" s="11"/>
      <c r="K1110">
        <f>IF(OR(AND(L1111=0,L1110&gt;0,S1110=0,S1109&gt;0),AND(L1110=0,L1109&gt;0,S1110&gt;0,S1109&gt;0),AND(L1099=0,L1098&gt;0,S1098=0),AND(B1110="February",C1110&gt;=Personal!$G$28,C1110&lt;=Personal!$G$28+5,L1109&gt;0),AND(B1110="February",MOD(C1110-Personal!$G$28,5)=0,L1109&gt;0)),K1109+1,K1109)</f>
        <v>10</v>
      </c>
      <c r="L1110">
        <f>IF(AND(C1110&gt;=Personal!$G$28,MAX(L$5:L1109)&lt;$AO$8,OR(S1109&gt;0,S1110&gt;0)),L1109+1,0)</f>
        <v>0</v>
      </c>
      <c r="M1110" t="str">
        <f>IF(AND(C1110&gt;=Personal!$G$28,MAX(L$5:L1109)&lt;$AO$8,OR(S1109&gt;0,S1110&gt;0)),L1109+1,"")</f>
        <v/>
      </c>
      <c r="N1110">
        <f t="shared" si="1415"/>
        <v>2115</v>
      </c>
      <c r="O1110">
        <f t="shared" si="1416"/>
        <v>132</v>
      </c>
      <c r="P1110" s="11">
        <f t="shared" si="1417"/>
        <v>71841.610878910273</v>
      </c>
      <c r="Q1110" s="11">
        <f>$AD1110*I1110/(Calculations!$C$18^(A1110-1+Calculations!$B$1/30))</f>
        <v>0</v>
      </c>
      <c r="R1110" s="11">
        <f>IF(Q1110=0,0,SUM(Q$1071:Q1110)*I1110/Q1110)</f>
        <v>0</v>
      </c>
      <c r="S1110" s="11">
        <f>IF(S1109&gt;0,MAX((S1109+I1110/2)*(Calculations!$C$18-1)+S1109-I1110,0),IF(AND(Personal!$G$28=Valuation!C1110,Personal!$G$28&gt;Valuation!C1109),Personal!$G$26,0))</f>
        <v>0</v>
      </c>
      <c r="T1110">
        <f t="shared" si="1418"/>
        <v>2</v>
      </c>
      <c r="U1110" s="11"/>
      <c r="V1110" s="121">
        <f>VLOOKUP(E1110,Rates2,5)*VLOOKUP(E1110,Mort_Imp_Retirees,C1110-'Mort Imp Cume'!$C$4+2)</f>
        <v>1</v>
      </c>
      <c r="W1110" s="15">
        <f t="shared" si="1419"/>
        <v>0</v>
      </c>
      <c r="X1110" s="121">
        <f>VLOOKUP(F1110,Rates2,6)*VLOOKUP(F1110,Mort_Imp_Survivors,C1110-'Mort Imp Cume'!$C$4+2)</f>
        <v>1</v>
      </c>
      <c r="Y1110" s="15">
        <f t="shared" si="1420"/>
        <v>0</v>
      </c>
      <c r="Z1110" s="121">
        <f>VLOOKUP(F1110,Rates2,7)*VLOOKUP(F1110,Mort_Imp_Survivors,C1110-'Mort Imp Cume'!$C$4+2)</f>
        <v>1</v>
      </c>
      <c r="AA1110" s="15">
        <f t="shared" si="1421"/>
        <v>0</v>
      </c>
      <c r="AB1110" s="68">
        <f>PRODUCT(W$4:W1109)</f>
        <v>0</v>
      </c>
      <c r="AC1110" s="15">
        <f>PRODUCT(Y$4:Y1109)</f>
        <v>0</v>
      </c>
      <c r="AD1110" s="15">
        <f>PRODUCT(AA$4:AA1109)</f>
        <v>0</v>
      </c>
      <c r="AE1110" s="15">
        <f t="shared" si="1422"/>
        <v>0</v>
      </c>
      <c r="AF1110" s="15">
        <f t="shared" si="1423"/>
        <v>0</v>
      </c>
      <c r="AG1110" s="15">
        <f t="shared" si="1424"/>
        <v>0</v>
      </c>
      <c r="AH1110" s="15">
        <f t="shared" si="1425"/>
        <v>0</v>
      </c>
      <c r="AI1110" s="15">
        <f t="shared" si="1426"/>
        <v>1</v>
      </c>
      <c r="AJ1110" s="15">
        <f t="shared" si="1427"/>
        <v>0</v>
      </c>
      <c r="AK1110" s="15">
        <f t="shared" si="1428"/>
        <v>0</v>
      </c>
      <c r="AL1110">
        <f>IF(AL1109&gt;0,AL1109+1,IF(AND(B1110="January",C1110&gt;=Personal!$G$28,F1110&lt;=100,AL1109=0),1,0))</f>
        <v>783</v>
      </c>
      <c r="AM1110">
        <f t="shared" si="1429"/>
        <v>1</v>
      </c>
    </row>
    <row r="1111" spans="1:39" x14ac:dyDescent="0.2">
      <c r="A1111">
        <f t="shared" si="1430"/>
        <v>1107</v>
      </c>
      <c r="B1111" t="str">
        <f t="shared" si="1441"/>
        <v>April</v>
      </c>
      <c r="C1111">
        <f t="shared" si="1413"/>
        <v>2115</v>
      </c>
      <c r="D1111">
        <f t="shared" si="1443"/>
        <v>211504</v>
      </c>
      <c r="E1111">
        <f t="shared" ref="E1111:F1111" si="1450">E1099+1</f>
        <v>134</v>
      </c>
      <c r="F1111">
        <f t="shared" si="1450"/>
        <v>132</v>
      </c>
      <c r="G1111" s="11">
        <f>G1110*IF($B1111="January",(1+IF(C1111&gt;Personal!$L$18+1,Calculations!$B$14,Calculations!$B$13)),1)</f>
        <v>13780.831096627719</v>
      </c>
      <c r="H1111" s="11">
        <f>IF(AND(Career!$F$15="Yes",$E1111=62,$E1110=61),G1111,H1110*IF($B1111="January",(1+IF(C1111&gt;Personal!$L$18+1,Calculations!$C$14,Calculations!$C$13)),1))</f>
        <v>6803.1828483816544</v>
      </c>
      <c r="I1111" s="11">
        <f>H1111*(1-'Retiree Assumptions'!$F$8)</f>
        <v>5986.8009065758561</v>
      </c>
      <c r="J1111" s="11"/>
      <c r="K1111">
        <f>IF(OR(AND(L1112=0,L1111&gt;0,S1111=0,S1110&gt;0),AND(L1111=0,L1110&gt;0,S1111&gt;0,S1110&gt;0),AND(L1100=0,L1099&gt;0,S1099=0),AND(B1111="February",C1111&gt;=Personal!$G$28,C1111&lt;=Personal!$G$28+5,L1110&gt;0),AND(B1111="February",MOD(C1111-Personal!$G$28,5)=0,L1110&gt;0)),K1110+1,K1110)</f>
        <v>10</v>
      </c>
      <c r="L1111">
        <f>IF(AND(C1111&gt;=Personal!$G$28,MAX(L$5:L1110)&lt;$AO$8,OR(S1110&gt;0,S1111&gt;0)),L1110+1,0)</f>
        <v>0</v>
      </c>
      <c r="M1111" t="str">
        <f>IF(AND(C1111&gt;=Personal!$G$28,MAX(L$5:L1110)&lt;$AO$8,OR(S1110&gt;0,S1111&gt;0)),L1110+1,"")</f>
        <v/>
      </c>
      <c r="N1111">
        <f t="shared" si="1415"/>
        <v>2115</v>
      </c>
      <c r="O1111">
        <f t="shared" si="1416"/>
        <v>132</v>
      </c>
      <c r="P1111" s="11">
        <f t="shared" si="1417"/>
        <v>71841.610878910273</v>
      </c>
      <c r="Q1111" s="11">
        <f>$AD1111*I1111/(Calculations!$C$18^(A1111-1+Calculations!$B$1/30))</f>
        <v>0</v>
      </c>
      <c r="R1111" s="11">
        <f>IF(Q1111=0,0,SUM(Q$1071:Q1111)*I1111/Q1111)</f>
        <v>0</v>
      </c>
      <c r="S1111" s="11">
        <f>IF(S1110&gt;0,MAX((S1110+I1111/2)*(Calculations!$C$18-1)+S1110-I1111,0),IF(AND(Personal!$G$28=Valuation!C1111,Personal!$G$28&gt;Valuation!C1110),Personal!$G$26,0))</f>
        <v>0</v>
      </c>
      <c r="T1111">
        <f t="shared" si="1418"/>
        <v>2</v>
      </c>
      <c r="U1111" s="11"/>
      <c r="V1111" s="121">
        <f>VLOOKUP(E1111,Rates2,5)*VLOOKUP(E1111,Mort_Imp_Retirees,C1111-'Mort Imp Cume'!$C$4+2)</f>
        <v>1</v>
      </c>
      <c r="W1111" s="15">
        <f t="shared" si="1419"/>
        <v>0</v>
      </c>
      <c r="X1111" s="121">
        <f>VLOOKUP(F1111,Rates2,6)*VLOOKUP(F1111,Mort_Imp_Survivors,C1111-'Mort Imp Cume'!$C$4+2)</f>
        <v>1</v>
      </c>
      <c r="Y1111" s="15">
        <f t="shared" si="1420"/>
        <v>0</v>
      </c>
      <c r="Z1111" s="121">
        <f>VLOOKUP(F1111,Rates2,7)*VLOOKUP(F1111,Mort_Imp_Survivors,C1111-'Mort Imp Cume'!$C$4+2)</f>
        <v>1</v>
      </c>
      <c r="AA1111" s="15">
        <f t="shared" si="1421"/>
        <v>0</v>
      </c>
      <c r="AB1111" s="68">
        <f>PRODUCT(W$4:W1110)</f>
        <v>0</v>
      </c>
      <c r="AC1111" s="15">
        <f>PRODUCT(Y$4:Y1110)</f>
        <v>0</v>
      </c>
      <c r="AD1111" s="15">
        <f>PRODUCT(AA$4:AA1110)</f>
        <v>0</v>
      </c>
      <c r="AE1111" s="15">
        <f t="shared" si="1422"/>
        <v>0</v>
      </c>
      <c r="AF1111" s="15">
        <f t="shared" si="1423"/>
        <v>0</v>
      </c>
      <c r="AG1111" s="15">
        <f t="shared" si="1424"/>
        <v>0</v>
      </c>
      <c r="AH1111" s="15">
        <f t="shared" si="1425"/>
        <v>0</v>
      </c>
      <c r="AI1111" s="15">
        <f t="shared" si="1426"/>
        <v>1</v>
      </c>
      <c r="AJ1111" s="15">
        <f t="shared" si="1427"/>
        <v>0</v>
      </c>
      <c r="AK1111" s="15">
        <f t="shared" si="1428"/>
        <v>0</v>
      </c>
      <c r="AL1111">
        <f>IF(AL1110&gt;0,AL1110+1,IF(AND(B1111="January",C1111&gt;=Personal!$G$28,F1111&lt;=100,AL1110=0),1,0))</f>
        <v>784</v>
      </c>
      <c r="AM1111">
        <f t="shared" si="1429"/>
        <v>1</v>
      </c>
    </row>
    <row r="1112" spans="1:39" x14ac:dyDescent="0.2">
      <c r="A1112">
        <f t="shared" si="1430"/>
        <v>1108</v>
      </c>
      <c r="B1112" t="str">
        <f t="shared" si="1441"/>
        <v>May</v>
      </c>
      <c r="C1112">
        <f t="shared" si="1413"/>
        <v>2115</v>
      </c>
      <c r="D1112">
        <f t="shared" si="1443"/>
        <v>211505</v>
      </c>
      <c r="E1112">
        <f t="shared" ref="E1112:F1112" si="1451">E1100+1</f>
        <v>134</v>
      </c>
      <c r="F1112">
        <f t="shared" si="1451"/>
        <v>132</v>
      </c>
      <c r="G1112" s="11">
        <f>G1111*IF($B1112="January",(1+IF(C1112&gt;Personal!$L$18+1,Calculations!$B$14,Calculations!$B$13)),1)</f>
        <v>13780.831096627719</v>
      </c>
      <c r="H1112" s="11">
        <f>IF(AND(Career!$F$15="Yes",$E1112=62,$E1111=61),G1112,H1111*IF($B1112="January",(1+IF(C1112&gt;Personal!$L$18+1,Calculations!$C$14,Calculations!$C$13)),1))</f>
        <v>6803.1828483816544</v>
      </c>
      <c r="I1112" s="11">
        <f>H1112*(1-'Retiree Assumptions'!$F$8)</f>
        <v>5986.8009065758561</v>
      </c>
      <c r="J1112" s="11"/>
      <c r="K1112">
        <f>IF(OR(AND(L1113=0,L1112&gt;0,S1112=0,S1111&gt;0),AND(L1112=0,L1111&gt;0,S1112&gt;0,S1111&gt;0),AND(L1101=0,L1100&gt;0,S1100=0),AND(B1112="February",C1112&gt;=Personal!$G$28,C1112&lt;=Personal!$G$28+5,L1111&gt;0),AND(B1112="February",MOD(C1112-Personal!$G$28,5)=0,L1111&gt;0)),K1111+1,K1111)</f>
        <v>10</v>
      </c>
      <c r="L1112">
        <f>IF(AND(C1112&gt;=Personal!$G$28,MAX(L$5:L1111)&lt;$AO$8,OR(S1111&gt;0,S1112&gt;0)),L1111+1,0)</f>
        <v>0</v>
      </c>
      <c r="M1112" t="str">
        <f>IF(AND(C1112&gt;=Personal!$G$28,MAX(L$5:L1111)&lt;$AO$8,OR(S1111&gt;0,S1112&gt;0)),L1111+1,"")</f>
        <v/>
      </c>
      <c r="N1112">
        <f t="shared" si="1415"/>
        <v>2115</v>
      </c>
      <c r="O1112">
        <f t="shared" si="1416"/>
        <v>132</v>
      </c>
      <c r="P1112" s="11">
        <f t="shared" si="1417"/>
        <v>71841.610878910273</v>
      </c>
      <c r="Q1112" s="11">
        <f>$AD1112*I1112/(Calculations!$C$18^(A1112-1+Calculations!$B$1/30))</f>
        <v>0</v>
      </c>
      <c r="R1112" s="11">
        <f>IF(Q1112=0,0,SUM(Q$1071:Q1112)*I1112/Q1112)</f>
        <v>0</v>
      </c>
      <c r="S1112" s="11">
        <f>IF(S1111&gt;0,MAX((S1111+I1112/2)*(Calculations!$C$18-1)+S1111-I1112,0),IF(AND(Personal!$G$28=Valuation!C1112,Personal!$G$28&gt;Valuation!C1111),Personal!$G$26,0))</f>
        <v>0</v>
      </c>
      <c r="T1112">
        <f t="shared" si="1418"/>
        <v>2</v>
      </c>
      <c r="U1112" s="11"/>
      <c r="V1112" s="121">
        <f>VLOOKUP(E1112,Rates2,5)*VLOOKUP(E1112,Mort_Imp_Retirees,C1112-'Mort Imp Cume'!$C$4+2)</f>
        <v>1</v>
      </c>
      <c r="W1112" s="15">
        <f t="shared" si="1419"/>
        <v>0</v>
      </c>
      <c r="X1112" s="121">
        <f>VLOOKUP(F1112,Rates2,6)*VLOOKUP(F1112,Mort_Imp_Survivors,C1112-'Mort Imp Cume'!$C$4+2)</f>
        <v>1</v>
      </c>
      <c r="Y1112" s="15">
        <f t="shared" si="1420"/>
        <v>0</v>
      </c>
      <c r="Z1112" s="121">
        <f>VLOOKUP(F1112,Rates2,7)*VLOOKUP(F1112,Mort_Imp_Survivors,C1112-'Mort Imp Cume'!$C$4+2)</f>
        <v>1</v>
      </c>
      <c r="AA1112" s="15">
        <f t="shared" si="1421"/>
        <v>0</v>
      </c>
      <c r="AB1112" s="68">
        <f>PRODUCT(W$4:W1111)</f>
        <v>0</v>
      </c>
      <c r="AC1112" s="15">
        <f>PRODUCT(Y$4:Y1111)</f>
        <v>0</v>
      </c>
      <c r="AD1112" s="15">
        <f>PRODUCT(AA$4:AA1111)</f>
        <v>0</v>
      </c>
      <c r="AE1112" s="15">
        <f t="shared" si="1422"/>
        <v>0</v>
      </c>
      <c r="AF1112" s="15">
        <f t="shared" si="1423"/>
        <v>0</v>
      </c>
      <c r="AG1112" s="15">
        <f t="shared" si="1424"/>
        <v>0</v>
      </c>
      <c r="AH1112" s="15">
        <f t="shared" si="1425"/>
        <v>0</v>
      </c>
      <c r="AI1112" s="15">
        <f t="shared" si="1426"/>
        <v>1</v>
      </c>
      <c r="AJ1112" s="15">
        <f t="shared" si="1427"/>
        <v>0</v>
      </c>
      <c r="AK1112" s="15">
        <f t="shared" si="1428"/>
        <v>0</v>
      </c>
      <c r="AL1112">
        <f>IF(AL1111&gt;0,AL1111+1,IF(AND(B1112="January",C1112&gt;=Personal!$G$28,F1112&lt;=100,AL1111=0),1,0))</f>
        <v>785</v>
      </c>
      <c r="AM1112">
        <f t="shared" si="1429"/>
        <v>1</v>
      </c>
    </row>
    <row r="1113" spans="1:39" x14ac:dyDescent="0.2">
      <c r="A1113">
        <f t="shared" si="1430"/>
        <v>1109</v>
      </c>
      <c r="B1113" t="str">
        <f t="shared" si="1441"/>
        <v>June</v>
      </c>
      <c r="C1113">
        <f t="shared" si="1413"/>
        <v>2115</v>
      </c>
      <c r="D1113">
        <f t="shared" si="1443"/>
        <v>211506</v>
      </c>
      <c r="E1113">
        <f t="shared" ref="E1113:F1113" si="1452">E1101+1</f>
        <v>134</v>
      </c>
      <c r="F1113">
        <f t="shared" si="1452"/>
        <v>132</v>
      </c>
      <c r="G1113" s="11">
        <f>G1112*IF($B1113="January",(1+IF(C1113&gt;Personal!$L$18+1,Calculations!$B$14,Calculations!$B$13)),1)</f>
        <v>13780.831096627719</v>
      </c>
      <c r="H1113" s="11">
        <f>IF(AND(Career!$F$15="Yes",$E1113=62,$E1112=61),G1113,H1112*IF($B1113="January",(1+IF(C1113&gt;Personal!$L$18+1,Calculations!$C$14,Calculations!$C$13)),1))</f>
        <v>6803.1828483816544</v>
      </c>
      <c r="I1113" s="11">
        <f>H1113*(1-'Retiree Assumptions'!$F$8)</f>
        <v>5986.8009065758561</v>
      </c>
      <c r="J1113" s="11"/>
      <c r="K1113">
        <f>IF(OR(AND(L1114=0,L1113&gt;0,S1113=0,S1112&gt;0),AND(L1113=0,L1112&gt;0,S1113&gt;0,S1112&gt;0),AND(L1102=0,L1101&gt;0,S1101=0),AND(B1113="February",C1113&gt;=Personal!$G$28,C1113&lt;=Personal!$G$28+5,L1112&gt;0),AND(B1113="February",MOD(C1113-Personal!$G$28,5)=0,L1112&gt;0)),K1112+1,K1112)</f>
        <v>10</v>
      </c>
      <c r="L1113">
        <f>IF(AND(C1113&gt;=Personal!$G$28,MAX(L$5:L1112)&lt;$AO$8,OR(S1112&gt;0,S1113&gt;0)),L1112+1,0)</f>
        <v>0</v>
      </c>
      <c r="M1113" t="str">
        <f>IF(AND(C1113&gt;=Personal!$G$28,MAX(L$5:L1112)&lt;$AO$8,OR(S1112&gt;0,S1113&gt;0)),L1112+1,"")</f>
        <v/>
      </c>
      <c r="N1113">
        <f t="shared" si="1415"/>
        <v>2115</v>
      </c>
      <c r="O1113">
        <f t="shared" si="1416"/>
        <v>132</v>
      </c>
      <c r="P1113" s="11">
        <f t="shared" si="1417"/>
        <v>71841.610878910273</v>
      </c>
      <c r="Q1113" s="11">
        <f>$AD1113*I1113/(Calculations!$C$18^(A1113-1+Calculations!$B$1/30))</f>
        <v>0</v>
      </c>
      <c r="R1113" s="11">
        <f>IF(Q1113=0,0,SUM(Q$1071:Q1113)*I1113/Q1113)</f>
        <v>0</v>
      </c>
      <c r="S1113" s="11">
        <f>IF(S1112&gt;0,MAX((S1112+I1113/2)*(Calculations!$C$18-1)+S1112-I1113,0),IF(AND(Personal!$G$28=Valuation!C1113,Personal!$G$28&gt;Valuation!C1112),Personal!$G$26,0))</f>
        <v>0</v>
      </c>
      <c r="T1113">
        <f t="shared" si="1418"/>
        <v>2</v>
      </c>
      <c r="U1113" s="11"/>
      <c r="V1113" s="121">
        <f>VLOOKUP(E1113,Rates2,5)*VLOOKUP(E1113,Mort_Imp_Retirees,C1113-'Mort Imp Cume'!$C$4+2)</f>
        <v>1</v>
      </c>
      <c r="W1113" s="15">
        <f t="shared" si="1419"/>
        <v>0</v>
      </c>
      <c r="X1113" s="121">
        <f>VLOOKUP(F1113,Rates2,6)*VLOOKUP(F1113,Mort_Imp_Survivors,C1113-'Mort Imp Cume'!$C$4+2)</f>
        <v>1</v>
      </c>
      <c r="Y1113" s="15">
        <f t="shared" si="1420"/>
        <v>0</v>
      </c>
      <c r="Z1113" s="121">
        <f>VLOOKUP(F1113,Rates2,7)*VLOOKUP(F1113,Mort_Imp_Survivors,C1113-'Mort Imp Cume'!$C$4+2)</f>
        <v>1</v>
      </c>
      <c r="AA1113" s="15">
        <f t="shared" si="1421"/>
        <v>0</v>
      </c>
      <c r="AB1113" s="68">
        <f>PRODUCT(W$4:W1112)</f>
        <v>0</v>
      </c>
      <c r="AC1113" s="15">
        <f>PRODUCT(Y$4:Y1112)</f>
        <v>0</v>
      </c>
      <c r="AD1113" s="15">
        <f>PRODUCT(AA$4:AA1112)</f>
        <v>0</v>
      </c>
      <c r="AE1113" s="15">
        <f t="shared" si="1422"/>
        <v>0</v>
      </c>
      <c r="AF1113" s="15">
        <f t="shared" si="1423"/>
        <v>0</v>
      </c>
      <c r="AG1113" s="15">
        <f t="shared" si="1424"/>
        <v>0</v>
      </c>
      <c r="AH1113" s="15">
        <f t="shared" si="1425"/>
        <v>0</v>
      </c>
      <c r="AI1113" s="15">
        <f t="shared" si="1426"/>
        <v>1</v>
      </c>
      <c r="AJ1113" s="15">
        <f t="shared" si="1427"/>
        <v>0</v>
      </c>
      <c r="AK1113" s="15">
        <f t="shared" si="1428"/>
        <v>0</v>
      </c>
      <c r="AL1113">
        <f>IF(AL1112&gt;0,AL1112+1,IF(AND(B1113="January",C1113&gt;=Personal!$G$28,F1113&lt;=100,AL1112=0),1,0))</f>
        <v>786</v>
      </c>
      <c r="AM1113">
        <f t="shared" si="1429"/>
        <v>1</v>
      </c>
    </row>
    <row r="1114" spans="1:39" x14ac:dyDescent="0.2">
      <c r="A1114">
        <f t="shared" si="1430"/>
        <v>1110</v>
      </c>
      <c r="B1114" t="str">
        <f t="shared" si="1441"/>
        <v>July</v>
      </c>
      <c r="C1114">
        <f t="shared" si="1413"/>
        <v>2115</v>
      </c>
      <c r="D1114">
        <f t="shared" si="1443"/>
        <v>211507</v>
      </c>
      <c r="E1114">
        <f t="shared" ref="E1114:F1114" si="1453">E1102+1</f>
        <v>134</v>
      </c>
      <c r="F1114">
        <f t="shared" si="1453"/>
        <v>132</v>
      </c>
      <c r="G1114" s="11">
        <f>G1113*IF($B1114="January",(1+IF(C1114&gt;Personal!$L$18+1,Calculations!$B$14,Calculations!$B$13)),1)</f>
        <v>13780.831096627719</v>
      </c>
      <c r="H1114" s="11">
        <f>IF(AND(Career!$F$15="Yes",$E1114=62,$E1113=61),G1114,H1113*IF($B1114="January",(1+IF(C1114&gt;Personal!$L$18+1,Calculations!$C$14,Calculations!$C$13)),1))</f>
        <v>6803.1828483816544</v>
      </c>
      <c r="I1114" s="11">
        <f>H1114*(1-'Retiree Assumptions'!$F$8)</f>
        <v>5986.8009065758561</v>
      </c>
      <c r="J1114" s="11"/>
      <c r="K1114">
        <f>IF(OR(AND(L1115=0,L1114&gt;0,S1114=0,S1113&gt;0),AND(L1114=0,L1113&gt;0,S1114&gt;0,S1113&gt;0),AND(L1103=0,L1102&gt;0,S1102=0),AND(B1114="February",C1114&gt;=Personal!$G$28,C1114&lt;=Personal!$G$28+5,L1113&gt;0),AND(B1114="February",MOD(C1114-Personal!$G$28,5)=0,L1113&gt;0)),K1113+1,K1113)</f>
        <v>10</v>
      </c>
      <c r="L1114">
        <f>IF(AND(C1114&gt;=Personal!$G$28,MAX(L$5:L1113)&lt;$AO$8,OR(S1113&gt;0,S1114&gt;0)),L1113+1,0)</f>
        <v>0</v>
      </c>
      <c r="M1114" t="str">
        <f>IF(AND(C1114&gt;=Personal!$G$28,MAX(L$5:L1113)&lt;$AO$8,OR(S1113&gt;0,S1114&gt;0)),L1113+1,"")</f>
        <v/>
      </c>
      <c r="N1114">
        <f t="shared" si="1415"/>
        <v>2115</v>
      </c>
      <c r="O1114">
        <f t="shared" si="1416"/>
        <v>132</v>
      </c>
      <c r="P1114" s="11">
        <f t="shared" si="1417"/>
        <v>71841.610878910273</v>
      </c>
      <c r="Q1114" s="11">
        <f>$AD1114*I1114/(Calculations!$C$18^(A1114-1+Calculations!$B$1/30))</f>
        <v>0</v>
      </c>
      <c r="R1114" s="11">
        <f>IF(Q1114=0,0,SUM(Q$1071:Q1114)*I1114/Q1114)</f>
        <v>0</v>
      </c>
      <c r="S1114" s="11">
        <f>IF(S1113&gt;0,MAX((S1113+I1114/2)*(Calculations!$C$18-1)+S1113-I1114,0),IF(AND(Personal!$G$28=Valuation!C1114,Personal!$G$28&gt;Valuation!C1113),Personal!$G$26,0))</f>
        <v>0</v>
      </c>
      <c r="T1114">
        <f t="shared" si="1418"/>
        <v>2</v>
      </c>
      <c r="U1114" s="11"/>
      <c r="V1114" s="121">
        <f>VLOOKUP(E1114,Rates2,5)*VLOOKUP(E1114,Mort_Imp_Retirees,C1114-'Mort Imp Cume'!$C$4+2)</f>
        <v>1</v>
      </c>
      <c r="W1114" s="15">
        <f t="shared" si="1419"/>
        <v>0</v>
      </c>
      <c r="X1114" s="121">
        <f>VLOOKUP(F1114,Rates2,6)*VLOOKUP(F1114,Mort_Imp_Survivors,C1114-'Mort Imp Cume'!$C$4+2)</f>
        <v>1</v>
      </c>
      <c r="Y1114" s="15">
        <f t="shared" si="1420"/>
        <v>0</v>
      </c>
      <c r="Z1114" s="121">
        <f>VLOOKUP(F1114,Rates2,7)*VLOOKUP(F1114,Mort_Imp_Survivors,C1114-'Mort Imp Cume'!$C$4+2)</f>
        <v>1</v>
      </c>
      <c r="AA1114" s="15">
        <f t="shared" si="1421"/>
        <v>0</v>
      </c>
      <c r="AB1114" s="68">
        <f>PRODUCT(W$4:W1113)</f>
        <v>0</v>
      </c>
      <c r="AC1114" s="15">
        <f>PRODUCT(Y$4:Y1113)</f>
        <v>0</v>
      </c>
      <c r="AD1114" s="15">
        <f>PRODUCT(AA$4:AA1113)</f>
        <v>0</v>
      </c>
      <c r="AE1114" s="15">
        <f t="shared" si="1422"/>
        <v>0</v>
      </c>
      <c r="AF1114" s="15">
        <f t="shared" si="1423"/>
        <v>0</v>
      </c>
      <c r="AG1114" s="15">
        <f t="shared" si="1424"/>
        <v>0</v>
      </c>
      <c r="AH1114" s="15">
        <f t="shared" si="1425"/>
        <v>0</v>
      </c>
      <c r="AI1114" s="15">
        <f t="shared" si="1426"/>
        <v>1</v>
      </c>
      <c r="AJ1114" s="15">
        <f t="shared" si="1427"/>
        <v>0</v>
      </c>
      <c r="AK1114" s="15">
        <f t="shared" si="1428"/>
        <v>0</v>
      </c>
      <c r="AL1114">
        <f>IF(AL1113&gt;0,AL1113+1,IF(AND(B1114="January",C1114&gt;=Personal!$G$28,F1114&lt;=100,AL1113=0),1,0))</f>
        <v>787</v>
      </c>
      <c r="AM1114">
        <f t="shared" si="1429"/>
        <v>1</v>
      </c>
    </row>
    <row r="1115" spans="1:39" x14ac:dyDescent="0.2">
      <c r="A1115">
        <f t="shared" si="1430"/>
        <v>1111</v>
      </c>
      <c r="B1115" t="str">
        <f t="shared" si="1441"/>
        <v>August</v>
      </c>
      <c r="C1115">
        <f t="shared" si="1413"/>
        <v>2115</v>
      </c>
      <c r="D1115">
        <f t="shared" si="1443"/>
        <v>211508</v>
      </c>
      <c r="E1115">
        <f t="shared" ref="E1115:F1115" si="1454">E1103+1</f>
        <v>134</v>
      </c>
      <c r="F1115">
        <f t="shared" si="1454"/>
        <v>132</v>
      </c>
      <c r="G1115" s="11">
        <f>G1114*IF($B1115="January",(1+IF(C1115&gt;Personal!$L$18+1,Calculations!$B$14,Calculations!$B$13)),1)</f>
        <v>13780.831096627719</v>
      </c>
      <c r="H1115" s="11">
        <f>IF(AND(Career!$F$15="Yes",$E1115=62,$E1114=61),G1115,H1114*IF($B1115="January",(1+IF(C1115&gt;Personal!$L$18+1,Calculations!$C$14,Calculations!$C$13)),1))</f>
        <v>6803.1828483816544</v>
      </c>
      <c r="I1115" s="11">
        <f>H1115*(1-'Retiree Assumptions'!$F$8)</f>
        <v>5986.8009065758561</v>
      </c>
      <c r="J1115" s="11"/>
      <c r="K1115">
        <f>IF(OR(AND(L1116=0,L1115&gt;0,S1115=0,S1114&gt;0),AND(L1115=0,L1114&gt;0,S1115&gt;0,S1114&gt;0),AND(L1104=0,L1103&gt;0,S1103=0),AND(B1115="February",C1115&gt;=Personal!$G$28,C1115&lt;=Personal!$G$28+5,L1114&gt;0),AND(B1115="February",MOD(C1115-Personal!$G$28,5)=0,L1114&gt;0)),K1114+1,K1114)</f>
        <v>10</v>
      </c>
      <c r="L1115">
        <f>IF(AND(C1115&gt;=Personal!$G$28,MAX(L$5:L1114)&lt;$AO$8,OR(S1114&gt;0,S1115&gt;0)),L1114+1,0)</f>
        <v>0</v>
      </c>
      <c r="M1115" t="str">
        <f>IF(AND(C1115&gt;=Personal!$G$28,MAX(L$5:L1114)&lt;$AO$8,OR(S1114&gt;0,S1115&gt;0)),L1114+1,"")</f>
        <v/>
      </c>
      <c r="N1115">
        <f t="shared" si="1415"/>
        <v>2115</v>
      </c>
      <c r="O1115">
        <f t="shared" si="1416"/>
        <v>132</v>
      </c>
      <c r="P1115" s="11">
        <f t="shared" si="1417"/>
        <v>71841.610878910273</v>
      </c>
      <c r="Q1115" s="11">
        <f>$AD1115*I1115/(Calculations!$C$18^(A1115-1+Calculations!$B$1/30))</f>
        <v>0</v>
      </c>
      <c r="R1115" s="11">
        <f>IF(Q1115=0,0,SUM(Q$1071:Q1115)*I1115/Q1115)</f>
        <v>0</v>
      </c>
      <c r="S1115" s="11">
        <f>IF(S1114&gt;0,MAX((S1114+I1115/2)*(Calculations!$C$18-1)+S1114-I1115,0),IF(AND(Personal!$G$28=Valuation!C1115,Personal!$G$28&gt;Valuation!C1114),Personal!$G$26,0))</f>
        <v>0</v>
      </c>
      <c r="T1115">
        <f t="shared" si="1418"/>
        <v>2</v>
      </c>
      <c r="U1115" s="11"/>
      <c r="V1115" s="121">
        <f>VLOOKUP(E1115,Rates2,5)*VLOOKUP(E1115,Mort_Imp_Retirees,C1115-'Mort Imp Cume'!$C$4+2)</f>
        <v>1</v>
      </c>
      <c r="W1115" s="15">
        <f t="shared" si="1419"/>
        <v>0</v>
      </c>
      <c r="X1115" s="121">
        <f>VLOOKUP(F1115,Rates2,6)*VLOOKUP(F1115,Mort_Imp_Survivors,C1115-'Mort Imp Cume'!$C$4+2)</f>
        <v>1</v>
      </c>
      <c r="Y1115" s="15">
        <f t="shared" si="1420"/>
        <v>0</v>
      </c>
      <c r="Z1115" s="121">
        <f>VLOOKUP(F1115,Rates2,7)*VLOOKUP(F1115,Mort_Imp_Survivors,C1115-'Mort Imp Cume'!$C$4+2)</f>
        <v>1</v>
      </c>
      <c r="AA1115" s="15">
        <f t="shared" si="1421"/>
        <v>0</v>
      </c>
      <c r="AB1115" s="68">
        <f>PRODUCT(W$4:W1114)</f>
        <v>0</v>
      </c>
      <c r="AC1115" s="15">
        <f>PRODUCT(Y$4:Y1114)</f>
        <v>0</v>
      </c>
      <c r="AD1115" s="15">
        <f>PRODUCT(AA$4:AA1114)</f>
        <v>0</v>
      </c>
      <c r="AE1115" s="15">
        <f t="shared" si="1422"/>
        <v>0</v>
      </c>
      <c r="AF1115" s="15">
        <f t="shared" si="1423"/>
        <v>0</v>
      </c>
      <c r="AG1115" s="15">
        <f t="shared" si="1424"/>
        <v>0</v>
      </c>
      <c r="AH1115" s="15">
        <f t="shared" si="1425"/>
        <v>0</v>
      </c>
      <c r="AI1115" s="15">
        <f t="shared" si="1426"/>
        <v>1</v>
      </c>
      <c r="AJ1115" s="15">
        <f t="shared" si="1427"/>
        <v>0</v>
      </c>
      <c r="AK1115" s="15">
        <f t="shared" si="1428"/>
        <v>0</v>
      </c>
      <c r="AL1115">
        <f>IF(AL1114&gt;0,AL1114+1,IF(AND(B1115="January",C1115&gt;=Personal!$G$28,F1115&lt;=100,AL1114=0),1,0))</f>
        <v>788</v>
      </c>
      <c r="AM1115">
        <f t="shared" si="1429"/>
        <v>1</v>
      </c>
    </row>
    <row r="1116" spans="1:39" x14ac:dyDescent="0.2">
      <c r="A1116">
        <f t="shared" si="1430"/>
        <v>1112</v>
      </c>
      <c r="B1116" t="str">
        <f t="shared" si="1441"/>
        <v>September</v>
      </c>
      <c r="C1116">
        <f t="shared" si="1413"/>
        <v>2115</v>
      </c>
      <c r="D1116">
        <f t="shared" si="1443"/>
        <v>211509</v>
      </c>
      <c r="E1116">
        <f t="shared" ref="E1116:F1116" si="1455">E1104+1</f>
        <v>134</v>
      </c>
      <c r="F1116">
        <f t="shared" si="1455"/>
        <v>132</v>
      </c>
      <c r="G1116" s="11">
        <f>G1115*IF($B1116="January",(1+IF(C1116&gt;Personal!$L$18+1,Calculations!$B$14,Calculations!$B$13)),1)</f>
        <v>13780.831096627719</v>
      </c>
      <c r="H1116" s="11">
        <f>IF(AND(Career!$F$15="Yes",$E1116=62,$E1115=61),G1116,H1115*IF($B1116="January",(1+IF(C1116&gt;Personal!$L$18+1,Calculations!$C$14,Calculations!$C$13)),1))</f>
        <v>6803.1828483816544</v>
      </c>
      <c r="I1116" s="11">
        <f>H1116*(1-'Retiree Assumptions'!$F$8)</f>
        <v>5986.8009065758561</v>
      </c>
      <c r="J1116" s="11"/>
      <c r="K1116">
        <f>IF(OR(AND(L1117=0,L1116&gt;0,S1116=0,S1115&gt;0),AND(L1116=0,L1115&gt;0,S1116&gt;0,S1115&gt;0),AND(L1105=0,L1104&gt;0,S1104=0),AND(B1116="February",C1116&gt;=Personal!$G$28,C1116&lt;=Personal!$G$28+5,L1115&gt;0),AND(B1116="February",MOD(C1116-Personal!$G$28,5)=0,L1115&gt;0)),K1115+1,K1115)</f>
        <v>10</v>
      </c>
      <c r="L1116">
        <f>IF(AND(C1116&gt;=Personal!$G$28,MAX(L$5:L1115)&lt;$AO$8,OR(S1115&gt;0,S1116&gt;0)),L1115+1,0)</f>
        <v>0</v>
      </c>
      <c r="M1116" t="str">
        <f>IF(AND(C1116&gt;=Personal!$G$28,MAX(L$5:L1115)&lt;$AO$8,OR(S1115&gt;0,S1116&gt;0)),L1115+1,"")</f>
        <v/>
      </c>
      <c r="N1116">
        <f t="shared" si="1415"/>
        <v>2115</v>
      </c>
      <c r="O1116">
        <f t="shared" si="1416"/>
        <v>132</v>
      </c>
      <c r="P1116" s="11">
        <f t="shared" si="1417"/>
        <v>71841.610878910273</v>
      </c>
      <c r="Q1116" s="11">
        <f>$AD1116*I1116/(Calculations!$C$18^(A1116-1+Calculations!$B$1/30))</f>
        <v>0</v>
      </c>
      <c r="R1116" s="11">
        <f>IF(Q1116=0,0,SUM(Q$1071:Q1116)*I1116/Q1116)</f>
        <v>0</v>
      </c>
      <c r="S1116" s="11">
        <f>IF(S1115&gt;0,MAX((S1115+I1116/2)*(Calculations!$C$18-1)+S1115-I1116,0),IF(AND(Personal!$G$28=Valuation!C1116,Personal!$G$28&gt;Valuation!C1115),Personal!$G$26,0))</f>
        <v>0</v>
      </c>
      <c r="T1116">
        <f t="shared" si="1418"/>
        <v>2</v>
      </c>
      <c r="U1116" s="11"/>
      <c r="V1116" s="121">
        <f>VLOOKUP(E1116,Rates2,5)*VLOOKUP(E1116,Mort_Imp_Retirees,C1116-'Mort Imp Cume'!$C$4+2)</f>
        <v>1</v>
      </c>
      <c r="W1116" s="15">
        <f t="shared" si="1419"/>
        <v>0</v>
      </c>
      <c r="X1116" s="121">
        <f>VLOOKUP(F1116,Rates2,6)*VLOOKUP(F1116,Mort_Imp_Survivors,C1116-'Mort Imp Cume'!$C$4+2)</f>
        <v>1</v>
      </c>
      <c r="Y1116" s="15">
        <f t="shared" si="1420"/>
        <v>0</v>
      </c>
      <c r="Z1116" s="121">
        <f>VLOOKUP(F1116,Rates2,7)*VLOOKUP(F1116,Mort_Imp_Survivors,C1116-'Mort Imp Cume'!$C$4+2)</f>
        <v>1</v>
      </c>
      <c r="AA1116" s="15">
        <f t="shared" si="1421"/>
        <v>0</v>
      </c>
      <c r="AB1116" s="68">
        <f>PRODUCT(W$4:W1115)</f>
        <v>0</v>
      </c>
      <c r="AC1116" s="15">
        <f>PRODUCT(Y$4:Y1115)</f>
        <v>0</v>
      </c>
      <c r="AD1116" s="15">
        <f>PRODUCT(AA$4:AA1115)</f>
        <v>0</v>
      </c>
      <c r="AE1116" s="15">
        <f t="shared" si="1422"/>
        <v>0</v>
      </c>
      <c r="AF1116" s="15">
        <f t="shared" si="1423"/>
        <v>0</v>
      </c>
      <c r="AG1116" s="15">
        <f t="shared" si="1424"/>
        <v>0</v>
      </c>
      <c r="AH1116" s="15">
        <f t="shared" si="1425"/>
        <v>0</v>
      </c>
      <c r="AI1116" s="15">
        <f t="shared" si="1426"/>
        <v>1</v>
      </c>
      <c r="AJ1116" s="15">
        <f t="shared" si="1427"/>
        <v>0</v>
      </c>
      <c r="AK1116" s="15">
        <f t="shared" si="1428"/>
        <v>0</v>
      </c>
      <c r="AL1116">
        <f>IF(AL1115&gt;0,AL1115+1,IF(AND(B1116="January",C1116&gt;=Personal!$G$28,F1116&lt;=100,AL1115=0),1,0))</f>
        <v>789</v>
      </c>
      <c r="AM1116">
        <f t="shared" si="1429"/>
        <v>1</v>
      </c>
    </row>
    <row r="1117" spans="1:39" x14ac:dyDescent="0.2">
      <c r="A1117">
        <f t="shared" si="1430"/>
        <v>1113</v>
      </c>
      <c r="B1117" t="str">
        <f t="shared" si="1441"/>
        <v>October</v>
      </c>
      <c r="C1117">
        <f t="shared" si="1413"/>
        <v>2115</v>
      </c>
      <c r="D1117">
        <f t="shared" si="1443"/>
        <v>211510</v>
      </c>
      <c r="E1117">
        <f t="shared" ref="E1117:F1117" si="1456">E1105+1</f>
        <v>134</v>
      </c>
      <c r="F1117">
        <f t="shared" si="1456"/>
        <v>132</v>
      </c>
      <c r="G1117" s="11">
        <f>G1116*IF($B1117="January",(1+IF(C1117&gt;Personal!$L$18+1,Calculations!$B$14,Calculations!$B$13)),1)</f>
        <v>13780.831096627719</v>
      </c>
      <c r="H1117" s="11">
        <f>IF(AND(Career!$F$15="Yes",$E1117=62,$E1116=61),G1117,H1116*IF($B1117="January",(1+IF(C1117&gt;Personal!$L$18+1,Calculations!$C$14,Calculations!$C$13)),1))</f>
        <v>6803.1828483816544</v>
      </c>
      <c r="I1117" s="11">
        <f>H1117*(1-'Retiree Assumptions'!$F$8)</f>
        <v>5986.8009065758561</v>
      </c>
      <c r="J1117" s="11"/>
      <c r="K1117">
        <f>IF(OR(AND(L1118=0,L1117&gt;0,S1117=0,S1116&gt;0),AND(L1117=0,L1116&gt;0,S1117&gt;0,S1116&gt;0),AND(L1106=0,L1105&gt;0,S1105=0),AND(B1117="February",C1117&gt;=Personal!$G$28,C1117&lt;=Personal!$G$28+5,L1116&gt;0),AND(B1117="February",MOD(C1117-Personal!$G$28,5)=0,L1116&gt;0)),K1116+1,K1116)</f>
        <v>10</v>
      </c>
      <c r="L1117">
        <f>IF(AND(C1117&gt;=Personal!$G$28,MAX(L$5:L1116)&lt;$AO$8,OR(S1116&gt;0,S1117&gt;0)),L1116+1,0)</f>
        <v>0</v>
      </c>
      <c r="M1117" t="str">
        <f>IF(AND(C1117&gt;=Personal!$G$28,MAX(L$5:L1116)&lt;$AO$8,OR(S1116&gt;0,S1117&gt;0)),L1116+1,"")</f>
        <v/>
      </c>
      <c r="N1117">
        <f t="shared" si="1415"/>
        <v>2115</v>
      </c>
      <c r="O1117">
        <f t="shared" si="1416"/>
        <v>132</v>
      </c>
      <c r="P1117" s="11">
        <f t="shared" si="1417"/>
        <v>71841.610878910273</v>
      </c>
      <c r="Q1117" s="11">
        <f>$AD1117*I1117/(Calculations!$C$18^(A1117-1+Calculations!$B$1/30))</f>
        <v>0</v>
      </c>
      <c r="R1117" s="11">
        <f>IF(Q1117=0,0,SUM(Q$1071:Q1117)*I1117/Q1117)</f>
        <v>0</v>
      </c>
      <c r="S1117" s="11">
        <f>IF(S1116&gt;0,MAX((S1116+I1117/2)*(Calculations!$C$18-1)+S1116-I1117,0),IF(AND(Personal!$G$28=Valuation!C1117,Personal!$G$28&gt;Valuation!C1116),Personal!$G$26,0))</f>
        <v>0</v>
      </c>
      <c r="T1117">
        <f t="shared" si="1418"/>
        <v>2</v>
      </c>
      <c r="U1117" s="11"/>
      <c r="V1117" s="121">
        <f>VLOOKUP(E1117,Rates2,5)*VLOOKUP(E1117,Mort_Imp_Retirees,C1117-'Mort Imp Cume'!$C$4+2)</f>
        <v>1</v>
      </c>
      <c r="W1117" s="15">
        <f t="shared" si="1419"/>
        <v>0</v>
      </c>
      <c r="X1117" s="121">
        <f>VLOOKUP(F1117,Rates2,6)*VLOOKUP(F1117,Mort_Imp_Survivors,C1117-'Mort Imp Cume'!$C$4+2)</f>
        <v>1</v>
      </c>
      <c r="Y1117" s="15">
        <f t="shared" si="1420"/>
        <v>0</v>
      </c>
      <c r="Z1117" s="121">
        <f>VLOOKUP(F1117,Rates2,7)*VLOOKUP(F1117,Mort_Imp_Survivors,C1117-'Mort Imp Cume'!$C$4+2)</f>
        <v>1</v>
      </c>
      <c r="AA1117" s="15">
        <f t="shared" si="1421"/>
        <v>0</v>
      </c>
      <c r="AB1117" s="68">
        <f>PRODUCT(W$4:W1116)</f>
        <v>0</v>
      </c>
      <c r="AC1117" s="15">
        <f>PRODUCT(Y$4:Y1116)</f>
        <v>0</v>
      </c>
      <c r="AD1117" s="15">
        <f>PRODUCT(AA$4:AA1116)</f>
        <v>0</v>
      </c>
      <c r="AE1117" s="15">
        <f t="shared" si="1422"/>
        <v>0</v>
      </c>
      <c r="AF1117" s="15">
        <f t="shared" si="1423"/>
        <v>0</v>
      </c>
      <c r="AG1117" s="15">
        <f t="shared" si="1424"/>
        <v>0</v>
      </c>
      <c r="AH1117" s="15">
        <f t="shared" si="1425"/>
        <v>0</v>
      </c>
      <c r="AI1117" s="15">
        <f t="shared" si="1426"/>
        <v>1</v>
      </c>
      <c r="AJ1117" s="15">
        <f t="shared" si="1427"/>
        <v>0</v>
      </c>
      <c r="AK1117" s="15">
        <f t="shared" si="1428"/>
        <v>0</v>
      </c>
      <c r="AL1117">
        <f>IF(AL1116&gt;0,AL1116+1,IF(AND(B1117="January",C1117&gt;=Personal!$G$28,F1117&lt;=100,AL1116=0),1,0))</f>
        <v>790</v>
      </c>
      <c r="AM1117">
        <f t="shared" si="1429"/>
        <v>1</v>
      </c>
    </row>
    <row r="1118" spans="1:39" x14ac:dyDescent="0.2">
      <c r="A1118">
        <f t="shared" si="1430"/>
        <v>1114</v>
      </c>
      <c r="B1118" t="str">
        <f t="shared" si="1441"/>
        <v>November</v>
      </c>
      <c r="C1118">
        <f t="shared" si="1413"/>
        <v>2115</v>
      </c>
      <c r="D1118">
        <f t="shared" si="1443"/>
        <v>211511</v>
      </c>
      <c r="E1118">
        <f t="shared" ref="E1118:F1118" si="1457">E1106+1</f>
        <v>134</v>
      </c>
      <c r="F1118">
        <f t="shared" si="1457"/>
        <v>132</v>
      </c>
      <c r="G1118" s="11">
        <f>G1117*IF($B1118="January",(1+IF(C1118&gt;Personal!$L$18+1,Calculations!$B$14,Calculations!$B$13)),1)</f>
        <v>13780.831096627719</v>
      </c>
      <c r="H1118" s="11">
        <f>IF(AND(Career!$F$15="Yes",$E1118=62,$E1117=61),G1118,H1117*IF($B1118="January",(1+IF(C1118&gt;Personal!$L$18+1,Calculations!$C$14,Calculations!$C$13)),1))</f>
        <v>6803.1828483816544</v>
      </c>
      <c r="I1118" s="11">
        <f>H1118*(1-'Retiree Assumptions'!$F$8)</f>
        <v>5986.8009065758561</v>
      </c>
      <c r="J1118" s="11"/>
      <c r="K1118">
        <f>IF(OR(AND(L1119=0,L1118&gt;0,S1118=0,S1117&gt;0),AND(L1118=0,L1117&gt;0,S1118&gt;0,S1117&gt;0),AND(L1107=0,L1106&gt;0,S1106=0),AND(B1118="February",C1118&gt;=Personal!$G$28,C1118&lt;=Personal!$G$28+5,L1117&gt;0),AND(B1118="February",MOD(C1118-Personal!$G$28,5)=0,L1117&gt;0)),K1117+1,K1117)</f>
        <v>10</v>
      </c>
      <c r="L1118">
        <f>IF(AND(C1118&gt;=Personal!$G$28,MAX(L$5:L1117)&lt;$AO$8,OR(S1117&gt;0,S1118&gt;0)),L1117+1,0)</f>
        <v>0</v>
      </c>
      <c r="M1118" t="str">
        <f>IF(AND(C1118&gt;=Personal!$G$28,MAX(L$5:L1117)&lt;$AO$8,OR(S1117&gt;0,S1118&gt;0)),L1117+1,"")</f>
        <v/>
      </c>
      <c r="N1118">
        <f t="shared" si="1415"/>
        <v>2115</v>
      </c>
      <c r="O1118">
        <f t="shared" si="1416"/>
        <v>132</v>
      </c>
      <c r="P1118" s="11">
        <f t="shared" si="1417"/>
        <v>71841.610878910273</v>
      </c>
      <c r="Q1118" s="11">
        <f>$AD1118*I1118/(Calculations!$C$18^(A1118-1+Calculations!$B$1/30))</f>
        <v>0</v>
      </c>
      <c r="R1118" s="11">
        <f>IF(Q1118=0,0,SUM(Q$1071:Q1118)*I1118/Q1118)</f>
        <v>0</v>
      </c>
      <c r="S1118" s="11">
        <f>IF(S1117&gt;0,MAX((S1117+I1118/2)*(Calculations!$C$18-1)+S1117-I1118,0),IF(AND(Personal!$G$28=Valuation!C1118,Personal!$G$28&gt;Valuation!C1117),Personal!$G$26,0))</f>
        <v>0</v>
      </c>
      <c r="T1118">
        <f t="shared" si="1418"/>
        <v>2</v>
      </c>
      <c r="U1118" s="11"/>
      <c r="V1118" s="121">
        <f>VLOOKUP(E1118,Rates2,5)*VLOOKUP(E1118,Mort_Imp_Retirees,C1118-'Mort Imp Cume'!$C$4+2)</f>
        <v>1</v>
      </c>
      <c r="W1118" s="15">
        <f t="shared" si="1419"/>
        <v>0</v>
      </c>
      <c r="X1118" s="121">
        <f>VLOOKUP(F1118,Rates2,6)*VLOOKUP(F1118,Mort_Imp_Survivors,C1118-'Mort Imp Cume'!$C$4+2)</f>
        <v>1</v>
      </c>
      <c r="Y1118" s="15">
        <f t="shared" si="1420"/>
        <v>0</v>
      </c>
      <c r="Z1118" s="121">
        <f>VLOOKUP(F1118,Rates2,7)*VLOOKUP(F1118,Mort_Imp_Survivors,C1118-'Mort Imp Cume'!$C$4+2)</f>
        <v>1</v>
      </c>
      <c r="AA1118" s="15">
        <f t="shared" si="1421"/>
        <v>0</v>
      </c>
      <c r="AB1118" s="68">
        <f>PRODUCT(W$4:W1117)</f>
        <v>0</v>
      </c>
      <c r="AC1118" s="15">
        <f>PRODUCT(Y$4:Y1117)</f>
        <v>0</v>
      </c>
      <c r="AD1118" s="15">
        <f>PRODUCT(AA$4:AA1117)</f>
        <v>0</v>
      </c>
      <c r="AE1118" s="15">
        <f t="shared" si="1422"/>
        <v>0</v>
      </c>
      <c r="AF1118" s="15">
        <f t="shared" si="1423"/>
        <v>0</v>
      </c>
      <c r="AG1118" s="15">
        <f t="shared" si="1424"/>
        <v>0</v>
      </c>
      <c r="AH1118" s="15">
        <f t="shared" si="1425"/>
        <v>0</v>
      </c>
      <c r="AI1118" s="15">
        <f t="shared" si="1426"/>
        <v>1</v>
      </c>
      <c r="AJ1118" s="15">
        <f t="shared" si="1427"/>
        <v>0</v>
      </c>
      <c r="AK1118" s="15">
        <f t="shared" si="1428"/>
        <v>0</v>
      </c>
      <c r="AL1118">
        <f>IF(AL1117&gt;0,AL1117+1,IF(AND(B1118="January",C1118&gt;=Personal!$G$28,F1118&lt;=100,AL1117=0),1,0))</f>
        <v>791</v>
      </c>
      <c r="AM1118">
        <f t="shared" si="1429"/>
        <v>1</v>
      </c>
    </row>
    <row r="1119" spans="1:39" x14ac:dyDescent="0.2">
      <c r="A1119">
        <f t="shared" si="1430"/>
        <v>1115</v>
      </c>
      <c r="B1119" t="str">
        <f t="shared" si="1441"/>
        <v>December</v>
      </c>
      <c r="C1119">
        <f t="shared" si="1413"/>
        <v>2115</v>
      </c>
      <c r="D1119">
        <f t="shared" si="1443"/>
        <v>211512</v>
      </c>
      <c r="E1119">
        <f t="shared" ref="E1119:F1119" si="1458">E1107+1</f>
        <v>134</v>
      </c>
      <c r="F1119">
        <f t="shared" si="1458"/>
        <v>132</v>
      </c>
      <c r="G1119" s="11">
        <f>G1118*IF($B1119="January",(1+IF(C1119&gt;Personal!$L$18+1,Calculations!$B$14,Calculations!$B$13)),1)</f>
        <v>13780.831096627719</v>
      </c>
      <c r="H1119" s="11">
        <f>IF(AND(Career!$F$15="Yes",$E1119=62,$E1118=61),G1119,H1118*IF($B1119="January",(1+IF(C1119&gt;Personal!$L$18+1,Calculations!$C$14,Calculations!$C$13)),1))</f>
        <v>6803.1828483816544</v>
      </c>
      <c r="I1119" s="11">
        <f>H1119*(1-'Retiree Assumptions'!$F$8)</f>
        <v>5986.8009065758561</v>
      </c>
      <c r="J1119" s="11"/>
      <c r="K1119">
        <f>IF(OR(AND(L1120=0,L1119&gt;0,S1119=0,S1118&gt;0),AND(L1119=0,L1118&gt;0,S1119&gt;0,S1118&gt;0),AND(L1108=0,L1107&gt;0,S1107=0),AND(B1119="February",C1119&gt;=Personal!$G$28,C1119&lt;=Personal!$G$28+5,L1118&gt;0),AND(B1119="February",MOD(C1119-Personal!$G$28,5)=0,L1118&gt;0)),K1118+1,K1118)</f>
        <v>10</v>
      </c>
      <c r="L1119">
        <f>IF(AND(C1119&gt;=Personal!$G$28,MAX(L$5:L1118)&lt;$AO$8,OR(S1118&gt;0,S1119&gt;0)),L1118+1,0)</f>
        <v>0</v>
      </c>
      <c r="M1119" t="str">
        <f>IF(AND(C1119&gt;=Personal!$G$28,MAX(L$5:L1118)&lt;$AO$8,OR(S1118&gt;0,S1119&gt;0)),L1118+1,"")</f>
        <v/>
      </c>
      <c r="N1119">
        <f t="shared" si="1415"/>
        <v>2115</v>
      </c>
      <c r="O1119">
        <f t="shared" si="1416"/>
        <v>132</v>
      </c>
      <c r="P1119" s="11">
        <f t="shared" si="1417"/>
        <v>71841.610878910273</v>
      </c>
      <c r="Q1119" s="11">
        <f>$AD1119*I1119/(Calculations!$C$18^(A1119-1+Calculations!$B$1/30))</f>
        <v>0</v>
      </c>
      <c r="R1119" s="11">
        <f>IF(Q1119=0,0,SUM(Q$1071:Q1119)*I1119/Q1119)</f>
        <v>0</v>
      </c>
      <c r="S1119" s="11">
        <f>IF(S1118&gt;0,MAX((S1118+I1119/2)*(Calculations!$C$18-1)+S1118-I1119,0),IF(AND(Personal!$G$28=Valuation!C1119,Personal!$G$28&gt;Valuation!C1118),Personal!$G$26,0))</f>
        <v>0</v>
      </c>
      <c r="T1119">
        <f t="shared" si="1418"/>
        <v>2</v>
      </c>
      <c r="U1119" s="11"/>
      <c r="V1119" s="121">
        <f>VLOOKUP(E1119,Rates2,5)*VLOOKUP(E1119,Mort_Imp_Retirees,C1119-'Mort Imp Cume'!$C$4+2)</f>
        <v>1</v>
      </c>
      <c r="W1119" s="15">
        <f t="shared" si="1419"/>
        <v>0</v>
      </c>
      <c r="X1119" s="121">
        <f>VLOOKUP(F1119,Rates2,6)*VLOOKUP(F1119,Mort_Imp_Survivors,C1119-'Mort Imp Cume'!$C$4+2)</f>
        <v>1</v>
      </c>
      <c r="Y1119" s="15">
        <f t="shared" si="1420"/>
        <v>0</v>
      </c>
      <c r="Z1119" s="121">
        <f>VLOOKUP(F1119,Rates2,7)*VLOOKUP(F1119,Mort_Imp_Survivors,C1119-'Mort Imp Cume'!$C$4+2)</f>
        <v>1</v>
      </c>
      <c r="AA1119" s="15">
        <f t="shared" si="1421"/>
        <v>0</v>
      </c>
      <c r="AB1119" s="68">
        <f>PRODUCT(W$4:W1118)</f>
        <v>0</v>
      </c>
      <c r="AC1119" s="15">
        <f>PRODUCT(Y$4:Y1118)</f>
        <v>0</v>
      </c>
      <c r="AD1119" s="15">
        <f>PRODUCT(AA$4:AA1118)</f>
        <v>0</v>
      </c>
      <c r="AE1119" s="15">
        <f t="shared" si="1422"/>
        <v>0</v>
      </c>
      <c r="AF1119" s="15">
        <f t="shared" si="1423"/>
        <v>0</v>
      </c>
      <c r="AG1119" s="15">
        <f t="shared" si="1424"/>
        <v>0</v>
      </c>
      <c r="AH1119" s="15">
        <f t="shared" si="1425"/>
        <v>0</v>
      </c>
      <c r="AI1119" s="15">
        <f t="shared" si="1426"/>
        <v>1</v>
      </c>
      <c r="AJ1119" s="15">
        <f t="shared" si="1427"/>
        <v>0</v>
      </c>
      <c r="AK1119" s="15">
        <f t="shared" si="1428"/>
        <v>0</v>
      </c>
      <c r="AL1119">
        <f>IF(AL1118&gt;0,AL1118+1,IF(AND(B1119="January",C1119&gt;=Personal!$G$28,F1119&lt;=100,AL1118=0),1,0))</f>
        <v>792</v>
      </c>
      <c r="AM1119">
        <f t="shared" si="1429"/>
        <v>1</v>
      </c>
    </row>
    <row r="1120" spans="1:39" x14ac:dyDescent="0.2">
      <c r="A1120">
        <f t="shared" si="1430"/>
        <v>1116</v>
      </c>
      <c r="B1120" t="str">
        <f t="shared" si="1441"/>
        <v>January</v>
      </c>
      <c r="C1120">
        <f t="shared" si="1413"/>
        <v>2116</v>
      </c>
      <c r="D1120">
        <f t="shared" si="1443"/>
        <v>211601</v>
      </c>
      <c r="E1120">
        <f t="shared" ref="E1120:F1120" si="1459">E1108+1</f>
        <v>135</v>
      </c>
      <c r="F1120">
        <f t="shared" si="1459"/>
        <v>133</v>
      </c>
      <c r="G1120" s="11">
        <f>G1119*IF($B1120="January",(1+IF(C1120&gt;Personal!$L$18+1,Calculations!$B$14,Calculations!$B$13)),1)</f>
        <v>14125.35187404341</v>
      </c>
      <c r="H1120" s="11">
        <f>IF(AND(Career!$F$15="Yes",$E1120=62,$E1119=61),G1120,H1119*IF($B1120="January",(1+IF(C1120&gt;Personal!$L$18+1,Calculations!$C$14,Calculations!$C$13)),1))</f>
        <v>6905.2305911073781</v>
      </c>
      <c r="I1120" s="11">
        <f>H1120*(1-'Retiree Assumptions'!$F$8)</f>
        <v>6076.6029201744932</v>
      </c>
      <c r="J1120" s="11"/>
      <c r="K1120">
        <f>IF(OR(AND(L1121=0,L1120&gt;0,S1120=0,S1119&gt;0),AND(L1120=0,L1119&gt;0,S1120&gt;0,S1119&gt;0),AND(L1109=0,L1108&gt;0,S1108=0),AND(B1120="February",C1120&gt;=Personal!$G$28,C1120&lt;=Personal!$G$28+5,L1119&gt;0),AND(B1120="February",MOD(C1120-Personal!$G$28,5)=0,L1119&gt;0)),K1119+1,K1119)</f>
        <v>10</v>
      </c>
      <c r="L1120">
        <f>IF(AND(C1120&gt;=Personal!$G$28,MAX(L$5:L1119)&lt;$AO$8,OR(S1119&gt;0,S1120&gt;0)),L1119+1,0)</f>
        <v>0</v>
      </c>
      <c r="M1120" t="str">
        <f>IF(AND(C1120&gt;=Personal!$G$28,MAX(L$5:L1119)&lt;$AO$8,OR(S1119&gt;0,S1120&gt;0)),L1119+1,"")</f>
        <v/>
      </c>
      <c r="N1120">
        <f t="shared" si="1415"/>
        <v>2116</v>
      </c>
      <c r="O1120">
        <f t="shared" si="1416"/>
        <v>133</v>
      </c>
      <c r="P1120" s="11">
        <f t="shared" si="1417"/>
        <v>72919.235042093918</v>
      </c>
      <c r="Q1120" s="11">
        <f>$AD1120*I1120/(Calculations!$C$18^(A1120-1+Calculations!$B$1/30))</f>
        <v>0</v>
      </c>
      <c r="R1120" s="11">
        <f>IF(Q1120=0,0,SUM(Q$1071:Q1120)*I1120/Q1120)</f>
        <v>0</v>
      </c>
      <c r="S1120" s="11">
        <f>IF(S1119&gt;0,MAX((S1119+I1120/2)*(Calculations!$C$18-1)+S1119-I1120,0),IF(AND(Personal!$G$28=Valuation!C1120,Personal!$G$28&gt;Valuation!C1119),Personal!$G$26,0))</f>
        <v>0</v>
      </c>
      <c r="T1120">
        <f t="shared" si="1418"/>
        <v>2</v>
      </c>
      <c r="U1120" s="11"/>
      <c r="V1120" s="121">
        <f>VLOOKUP(E1120,Rates2,5)*VLOOKUP(E1120,Mort_Imp_Retirees,C1120-'Mort Imp Cume'!$C$4+2)</f>
        <v>1</v>
      </c>
      <c r="W1120" s="15">
        <f t="shared" si="1419"/>
        <v>0</v>
      </c>
      <c r="X1120" s="121">
        <f>VLOOKUP(F1120,Rates2,6)*VLOOKUP(F1120,Mort_Imp_Survivors,C1120-'Mort Imp Cume'!$C$4+2)</f>
        <v>1</v>
      </c>
      <c r="Y1120" s="15">
        <f t="shared" si="1420"/>
        <v>0</v>
      </c>
      <c r="Z1120" s="121">
        <f>VLOOKUP(F1120,Rates2,7)*VLOOKUP(F1120,Mort_Imp_Survivors,C1120-'Mort Imp Cume'!$C$4+2)</f>
        <v>1</v>
      </c>
      <c r="AA1120" s="15">
        <f t="shared" si="1421"/>
        <v>0</v>
      </c>
      <c r="AB1120" s="68">
        <f>PRODUCT(W$4:W1119)</f>
        <v>0</v>
      </c>
      <c r="AC1120" s="15">
        <f>PRODUCT(Y$4:Y1119)</f>
        <v>0</v>
      </c>
      <c r="AD1120" s="15">
        <f>PRODUCT(AA$4:AA1119)</f>
        <v>0</v>
      </c>
      <c r="AE1120" s="15">
        <f t="shared" si="1422"/>
        <v>0</v>
      </c>
      <c r="AF1120" s="15">
        <f t="shared" si="1423"/>
        <v>0</v>
      </c>
      <c r="AG1120" s="15">
        <f t="shared" si="1424"/>
        <v>0</v>
      </c>
      <c r="AH1120" s="15">
        <f t="shared" si="1425"/>
        <v>0</v>
      </c>
      <c r="AI1120" s="15">
        <f t="shared" si="1426"/>
        <v>1</v>
      </c>
      <c r="AJ1120" s="15">
        <f t="shared" si="1427"/>
        <v>0</v>
      </c>
      <c r="AK1120" s="15">
        <f t="shared" si="1428"/>
        <v>0</v>
      </c>
      <c r="AL1120">
        <f>IF(AL1119&gt;0,AL1119+1,IF(AND(B1120="January",C1120&gt;=Personal!$G$28,F1120&lt;=100,AL1119=0),1,0))</f>
        <v>793</v>
      </c>
      <c r="AM1120">
        <f t="shared" si="1429"/>
        <v>1</v>
      </c>
    </row>
    <row r="1121" spans="1:39" x14ac:dyDescent="0.2">
      <c r="A1121">
        <f t="shared" si="1430"/>
        <v>1117</v>
      </c>
      <c r="B1121" t="str">
        <f t="shared" si="1441"/>
        <v>February</v>
      </c>
      <c r="C1121">
        <f t="shared" si="1413"/>
        <v>2116</v>
      </c>
      <c r="D1121">
        <f t="shared" si="1443"/>
        <v>211602</v>
      </c>
      <c r="E1121">
        <f t="shared" ref="E1121:F1121" si="1460">E1109+1</f>
        <v>135</v>
      </c>
      <c r="F1121">
        <f t="shared" si="1460"/>
        <v>133</v>
      </c>
      <c r="G1121" s="11">
        <f>G1120*IF($B1121="January",(1+IF(C1121&gt;Personal!$L$18+1,Calculations!$B$14,Calculations!$B$13)),1)</f>
        <v>14125.35187404341</v>
      </c>
      <c r="H1121" s="11">
        <f>IF(AND(Career!$F$15="Yes",$E1121=62,$E1120=61),G1121,H1120*IF($B1121="January",(1+IF(C1121&gt;Personal!$L$18+1,Calculations!$C$14,Calculations!$C$13)),1))</f>
        <v>6905.2305911073781</v>
      </c>
      <c r="I1121" s="11">
        <f>H1121*(1-'Retiree Assumptions'!$F$8)</f>
        <v>6076.6029201744932</v>
      </c>
      <c r="J1121" s="11"/>
      <c r="K1121">
        <f>IF(OR(AND(L1122=0,L1121&gt;0,S1121=0,S1120&gt;0),AND(L1121=0,L1120&gt;0,S1121&gt;0,S1120&gt;0),AND(L1110=0,L1109&gt;0,S1109=0),AND(B1121="February",C1121&gt;=Personal!$G$28,C1121&lt;=Personal!$G$28+5,L1120&gt;0),AND(B1121="February",MOD(C1121-Personal!$G$28,5)=0,L1120&gt;0)),K1120+1,K1120)</f>
        <v>10</v>
      </c>
      <c r="L1121">
        <f>IF(AND(C1121&gt;=Personal!$G$28,MAX(L$5:L1120)&lt;$AO$8,OR(S1120&gt;0,S1121&gt;0)),L1120+1,0)</f>
        <v>0</v>
      </c>
      <c r="M1121" t="str">
        <f>IF(AND(C1121&gt;=Personal!$G$28,MAX(L$5:L1120)&lt;$AO$8,OR(S1120&gt;0,S1121&gt;0)),L1120+1,"")</f>
        <v/>
      </c>
      <c r="N1121">
        <f t="shared" si="1415"/>
        <v>2116</v>
      </c>
      <c r="O1121">
        <f t="shared" si="1416"/>
        <v>133</v>
      </c>
      <c r="P1121" s="11">
        <f t="shared" si="1417"/>
        <v>72919.235042093918</v>
      </c>
      <c r="Q1121" s="11">
        <f>$AD1121*I1121/(Calculations!$C$18^(A1121-1+Calculations!$B$1/30))</f>
        <v>0</v>
      </c>
      <c r="R1121" s="11">
        <f>IF(Q1121=0,0,SUM(Q$1071:Q1121)*I1121/Q1121)</f>
        <v>0</v>
      </c>
      <c r="S1121" s="11">
        <f>IF(S1120&gt;0,MAX((S1120+I1121/2)*(Calculations!$C$18-1)+S1120-I1121,0),IF(AND(Personal!$G$28=Valuation!C1121,Personal!$G$28&gt;Valuation!C1120),Personal!$G$26,0))</f>
        <v>0</v>
      </c>
      <c r="T1121">
        <f t="shared" si="1418"/>
        <v>2</v>
      </c>
      <c r="U1121" s="11"/>
      <c r="V1121" s="121">
        <f>VLOOKUP(E1121,Rates2,5)*VLOOKUP(E1121,Mort_Imp_Retirees,C1121-'Mort Imp Cume'!$C$4+2)</f>
        <v>1</v>
      </c>
      <c r="W1121" s="15">
        <f t="shared" si="1419"/>
        <v>0</v>
      </c>
      <c r="X1121" s="121">
        <f>VLOOKUP(F1121,Rates2,6)*VLOOKUP(F1121,Mort_Imp_Survivors,C1121-'Mort Imp Cume'!$C$4+2)</f>
        <v>1</v>
      </c>
      <c r="Y1121" s="15">
        <f t="shared" si="1420"/>
        <v>0</v>
      </c>
      <c r="Z1121" s="121">
        <f>VLOOKUP(F1121,Rates2,7)*VLOOKUP(F1121,Mort_Imp_Survivors,C1121-'Mort Imp Cume'!$C$4+2)</f>
        <v>1</v>
      </c>
      <c r="AA1121" s="15">
        <f t="shared" si="1421"/>
        <v>0</v>
      </c>
      <c r="AB1121" s="68">
        <f>PRODUCT(W$4:W1120)</f>
        <v>0</v>
      </c>
      <c r="AC1121" s="15">
        <f>PRODUCT(Y$4:Y1120)</f>
        <v>0</v>
      </c>
      <c r="AD1121" s="15">
        <f>PRODUCT(AA$4:AA1120)</f>
        <v>0</v>
      </c>
      <c r="AE1121" s="15">
        <f t="shared" si="1422"/>
        <v>0</v>
      </c>
      <c r="AF1121" s="15">
        <f t="shared" si="1423"/>
        <v>0</v>
      </c>
      <c r="AG1121" s="15">
        <f t="shared" si="1424"/>
        <v>0</v>
      </c>
      <c r="AH1121" s="15">
        <f t="shared" si="1425"/>
        <v>0</v>
      </c>
      <c r="AI1121" s="15">
        <f t="shared" si="1426"/>
        <v>1</v>
      </c>
      <c r="AJ1121" s="15">
        <f t="shared" si="1427"/>
        <v>0</v>
      </c>
      <c r="AK1121" s="15">
        <f t="shared" si="1428"/>
        <v>0</v>
      </c>
      <c r="AL1121">
        <f>IF(AL1120&gt;0,AL1120+1,IF(AND(B1121="January",C1121&gt;=Personal!$G$28,F1121&lt;=100,AL1120=0),1,0))</f>
        <v>794</v>
      </c>
      <c r="AM1121">
        <f t="shared" si="1429"/>
        <v>1</v>
      </c>
    </row>
    <row r="1122" spans="1:39" x14ac:dyDescent="0.2">
      <c r="A1122">
        <f t="shared" si="1430"/>
        <v>1118</v>
      </c>
      <c r="B1122" t="str">
        <f t="shared" si="1441"/>
        <v>March</v>
      </c>
      <c r="C1122">
        <f t="shared" si="1413"/>
        <v>2116</v>
      </c>
      <c r="D1122">
        <f t="shared" si="1443"/>
        <v>211603</v>
      </c>
      <c r="E1122">
        <f t="shared" ref="E1122:F1122" si="1461">E1110+1</f>
        <v>135</v>
      </c>
      <c r="F1122">
        <f t="shared" si="1461"/>
        <v>133</v>
      </c>
      <c r="G1122" s="11">
        <f>G1121*IF($B1122="January",(1+IF(C1122&gt;Personal!$L$18+1,Calculations!$B$14,Calculations!$B$13)),1)</f>
        <v>14125.35187404341</v>
      </c>
      <c r="H1122" s="11">
        <f>IF(AND(Career!$F$15="Yes",$E1122=62,$E1121=61),G1122,H1121*IF($B1122="January",(1+IF(C1122&gt;Personal!$L$18+1,Calculations!$C$14,Calculations!$C$13)),1))</f>
        <v>6905.2305911073781</v>
      </c>
      <c r="I1122" s="11">
        <f>H1122*(1-'Retiree Assumptions'!$F$8)</f>
        <v>6076.6029201744932</v>
      </c>
      <c r="J1122" s="11"/>
      <c r="K1122">
        <f>IF(OR(AND(L1123=0,L1122&gt;0,S1122=0,S1121&gt;0),AND(L1122=0,L1121&gt;0,S1122&gt;0,S1121&gt;0),AND(L1111=0,L1110&gt;0,S1110=0),AND(B1122="February",C1122&gt;=Personal!$G$28,C1122&lt;=Personal!$G$28+5,L1121&gt;0),AND(B1122="February",MOD(C1122-Personal!$G$28,5)=0,L1121&gt;0)),K1121+1,K1121)</f>
        <v>10</v>
      </c>
      <c r="L1122">
        <f>IF(AND(C1122&gt;=Personal!$G$28,MAX(L$5:L1121)&lt;$AO$8,OR(S1121&gt;0,S1122&gt;0)),L1121+1,0)</f>
        <v>0</v>
      </c>
      <c r="M1122" t="str">
        <f>IF(AND(C1122&gt;=Personal!$G$28,MAX(L$5:L1121)&lt;$AO$8,OR(S1121&gt;0,S1122&gt;0)),L1121+1,"")</f>
        <v/>
      </c>
      <c r="N1122">
        <f t="shared" si="1415"/>
        <v>2116</v>
      </c>
      <c r="O1122">
        <f t="shared" si="1416"/>
        <v>133</v>
      </c>
      <c r="P1122" s="11">
        <f t="shared" si="1417"/>
        <v>72919.235042093918</v>
      </c>
      <c r="Q1122" s="11">
        <f>$AD1122*I1122/(Calculations!$C$18^(A1122-1+Calculations!$B$1/30))</f>
        <v>0</v>
      </c>
      <c r="R1122" s="11">
        <f>IF(Q1122=0,0,SUM(Q$1071:Q1122)*I1122/Q1122)</f>
        <v>0</v>
      </c>
      <c r="S1122" s="11">
        <f>IF(S1121&gt;0,MAX((S1121+I1122/2)*(Calculations!$C$18-1)+S1121-I1122,0),IF(AND(Personal!$G$28=Valuation!C1122,Personal!$G$28&gt;Valuation!C1121),Personal!$G$26,0))</f>
        <v>0</v>
      </c>
      <c r="T1122">
        <f t="shared" si="1418"/>
        <v>2</v>
      </c>
      <c r="U1122" s="11"/>
      <c r="V1122" s="121">
        <f>VLOOKUP(E1122,Rates2,5)*VLOOKUP(E1122,Mort_Imp_Retirees,C1122-'Mort Imp Cume'!$C$4+2)</f>
        <v>1</v>
      </c>
      <c r="W1122" s="15">
        <f t="shared" si="1419"/>
        <v>0</v>
      </c>
      <c r="X1122" s="121">
        <f>VLOOKUP(F1122,Rates2,6)*VLOOKUP(F1122,Mort_Imp_Survivors,C1122-'Mort Imp Cume'!$C$4+2)</f>
        <v>1</v>
      </c>
      <c r="Y1122" s="15">
        <f t="shared" si="1420"/>
        <v>0</v>
      </c>
      <c r="Z1122" s="121">
        <f>VLOOKUP(F1122,Rates2,7)*VLOOKUP(F1122,Mort_Imp_Survivors,C1122-'Mort Imp Cume'!$C$4+2)</f>
        <v>1</v>
      </c>
      <c r="AA1122" s="15">
        <f t="shared" si="1421"/>
        <v>0</v>
      </c>
      <c r="AB1122" s="68">
        <f>PRODUCT(W$4:W1121)</f>
        <v>0</v>
      </c>
      <c r="AC1122" s="15">
        <f>PRODUCT(Y$4:Y1121)</f>
        <v>0</v>
      </c>
      <c r="AD1122" s="15">
        <f>PRODUCT(AA$4:AA1121)</f>
        <v>0</v>
      </c>
      <c r="AE1122" s="15">
        <f t="shared" si="1422"/>
        <v>0</v>
      </c>
      <c r="AF1122" s="15">
        <f t="shared" si="1423"/>
        <v>0</v>
      </c>
      <c r="AG1122" s="15">
        <f t="shared" si="1424"/>
        <v>0</v>
      </c>
      <c r="AH1122" s="15">
        <f t="shared" si="1425"/>
        <v>0</v>
      </c>
      <c r="AI1122" s="15">
        <f t="shared" si="1426"/>
        <v>1</v>
      </c>
      <c r="AJ1122" s="15">
        <f t="shared" si="1427"/>
        <v>0</v>
      </c>
      <c r="AK1122" s="15">
        <f t="shared" si="1428"/>
        <v>0</v>
      </c>
      <c r="AL1122">
        <f>IF(AL1121&gt;0,AL1121+1,IF(AND(B1122="January",C1122&gt;=Personal!$G$28,F1122&lt;=100,AL1121=0),1,0))</f>
        <v>795</v>
      </c>
      <c r="AM1122">
        <f t="shared" si="1429"/>
        <v>1</v>
      </c>
    </row>
    <row r="1123" spans="1:39" x14ac:dyDescent="0.2">
      <c r="A1123">
        <f t="shared" si="1430"/>
        <v>1119</v>
      </c>
      <c r="B1123" t="str">
        <f t="shared" si="1441"/>
        <v>April</v>
      </c>
      <c r="C1123">
        <f t="shared" si="1413"/>
        <v>2116</v>
      </c>
      <c r="D1123">
        <f t="shared" si="1443"/>
        <v>211604</v>
      </c>
      <c r="E1123">
        <f t="shared" ref="E1123:F1123" si="1462">E1111+1</f>
        <v>135</v>
      </c>
      <c r="F1123">
        <f t="shared" si="1462"/>
        <v>133</v>
      </c>
      <c r="G1123" s="11">
        <f>G1122*IF($B1123="January",(1+IF(C1123&gt;Personal!$L$18+1,Calculations!$B$14,Calculations!$B$13)),1)</f>
        <v>14125.35187404341</v>
      </c>
      <c r="H1123" s="11">
        <f>IF(AND(Career!$F$15="Yes",$E1123=62,$E1122=61),G1123,H1122*IF($B1123="January",(1+IF(C1123&gt;Personal!$L$18+1,Calculations!$C$14,Calculations!$C$13)),1))</f>
        <v>6905.2305911073781</v>
      </c>
      <c r="I1123" s="11">
        <f>H1123*(1-'Retiree Assumptions'!$F$8)</f>
        <v>6076.6029201744932</v>
      </c>
      <c r="J1123" s="11"/>
      <c r="K1123">
        <f>IF(OR(AND(L1124=0,L1123&gt;0,S1123=0,S1122&gt;0),AND(L1123=0,L1122&gt;0,S1123&gt;0,S1122&gt;0),AND(L1112=0,L1111&gt;0,S1111=0),AND(B1123="February",C1123&gt;=Personal!$G$28,C1123&lt;=Personal!$G$28+5,L1122&gt;0),AND(B1123="February",MOD(C1123-Personal!$G$28,5)=0,L1122&gt;0)),K1122+1,K1122)</f>
        <v>10</v>
      </c>
      <c r="L1123">
        <f>IF(AND(C1123&gt;=Personal!$G$28,MAX(L$5:L1122)&lt;$AO$8,OR(S1122&gt;0,S1123&gt;0)),L1122+1,0)</f>
        <v>0</v>
      </c>
      <c r="M1123" t="str">
        <f>IF(AND(C1123&gt;=Personal!$G$28,MAX(L$5:L1122)&lt;$AO$8,OR(S1122&gt;0,S1123&gt;0)),L1122+1,"")</f>
        <v/>
      </c>
      <c r="N1123">
        <f t="shared" si="1415"/>
        <v>2116</v>
      </c>
      <c r="O1123">
        <f t="shared" si="1416"/>
        <v>133</v>
      </c>
      <c r="P1123" s="11">
        <f t="shared" si="1417"/>
        <v>72919.235042093918</v>
      </c>
      <c r="Q1123" s="11">
        <f>$AD1123*I1123/(Calculations!$C$18^(A1123-1+Calculations!$B$1/30))</f>
        <v>0</v>
      </c>
      <c r="R1123" s="11">
        <f>IF(Q1123=0,0,SUM(Q$1071:Q1123)*I1123/Q1123)</f>
        <v>0</v>
      </c>
      <c r="S1123" s="11">
        <f>IF(S1122&gt;0,MAX((S1122+I1123/2)*(Calculations!$C$18-1)+S1122-I1123,0),IF(AND(Personal!$G$28=Valuation!C1123,Personal!$G$28&gt;Valuation!C1122),Personal!$G$26,0))</f>
        <v>0</v>
      </c>
      <c r="T1123">
        <f t="shared" si="1418"/>
        <v>2</v>
      </c>
      <c r="U1123" s="11"/>
      <c r="V1123" s="121">
        <f>VLOOKUP(E1123,Rates2,5)*VLOOKUP(E1123,Mort_Imp_Retirees,C1123-'Mort Imp Cume'!$C$4+2)</f>
        <v>1</v>
      </c>
      <c r="W1123" s="15">
        <f t="shared" si="1419"/>
        <v>0</v>
      </c>
      <c r="X1123" s="121">
        <f>VLOOKUP(F1123,Rates2,6)*VLOOKUP(F1123,Mort_Imp_Survivors,C1123-'Mort Imp Cume'!$C$4+2)</f>
        <v>1</v>
      </c>
      <c r="Y1123" s="15">
        <f t="shared" si="1420"/>
        <v>0</v>
      </c>
      <c r="Z1123" s="121">
        <f>VLOOKUP(F1123,Rates2,7)*VLOOKUP(F1123,Mort_Imp_Survivors,C1123-'Mort Imp Cume'!$C$4+2)</f>
        <v>1</v>
      </c>
      <c r="AA1123" s="15">
        <f t="shared" si="1421"/>
        <v>0</v>
      </c>
      <c r="AB1123" s="68">
        <f>PRODUCT(W$4:W1122)</f>
        <v>0</v>
      </c>
      <c r="AC1123" s="15">
        <f>PRODUCT(Y$4:Y1122)</f>
        <v>0</v>
      </c>
      <c r="AD1123" s="15">
        <f>PRODUCT(AA$4:AA1122)</f>
        <v>0</v>
      </c>
      <c r="AE1123" s="15">
        <f t="shared" si="1422"/>
        <v>0</v>
      </c>
      <c r="AF1123" s="15">
        <f t="shared" si="1423"/>
        <v>0</v>
      </c>
      <c r="AG1123" s="15">
        <f t="shared" si="1424"/>
        <v>0</v>
      </c>
      <c r="AH1123" s="15">
        <f t="shared" si="1425"/>
        <v>0</v>
      </c>
      <c r="AI1123" s="15">
        <f t="shared" si="1426"/>
        <v>1</v>
      </c>
      <c r="AJ1123" s="15">
        <f t="shared" si="1427"/>
        <v>0</v>
      </c>
      <c r="AK1123" s="15">
        <f t="shared" si="1428"/>
        <v>0</v>
      </c>
      <c r="AL1123">
        <f>IF(AL1122&gt;0,AL1122+1,IF(AND(B1123="January",C1123&gt;=Personal!$G$28,F1123&lt;=100,AL1122=0),1,0))</f>
        <v>796</v>
      </c>
      <c r="AM1123">
        <f t="shared" si="1429"/>
        <v>1</v>
      </c>
    </row>
    <row r="1124" spans="1:39" x14ac:dyDescent="0.2">
      <c r="A1124">
        <f t="shared" si="1430"/>
        <v>1120</v>
      </c>
      <c r="B1124" t="str">
        <f t="shared" si="1441"/>
        <v>May</v>
      </c>
      <c r="C1124">
        <f t="shared" si="1413"/>
        <v>2116</v>
      </c>
      <c r="D1124">
        <f t="shared" si="1443"/>
        <v>211605</v>
      </c>
      <c r="E1124">
        <f t="shared" ref="E1124:F1124" si="1463">E1112+1</f>
        <v>135</v>
      </c>
      <c r="F1124">
        <f t="shared" si="1463"/>
        <v>133</v>
      </c>
      <c r="G1124" s="11">
        <f>G1123*IF($B1124="January",(1+IF(C1124&gt;Personal!$L$18+1,Calculations!$B$14,Calculations!$B$13)),1)</f>
        <v>14125.35187404341</v>
      </c>
      <c r="H1124" s="11">
        <f>IF(AND(Career!$F$15="Yes",$E1124=62,$E1123=61),G1124,H1123*IF($B1124="January",(1+IF(C1124&gt;Personal!$L$18+1,Calculations!$C$14,Calculations!$C$13)),1))</f>
        <v>6905.2305911073781</v>
      </c>
      <c r="I1124" s="11">
        <f>H1124*(1-'Retiree Assumptions'!$F$8)</f>
        <v>6076.6029201744932</v>
      </c>
      <c r="J1124" s="11"/>
      <c r="K1124">
        <f>IF(OR(AND(L1125=0,L1124&gt;0,S1124=0,S1123&gt;0),AND(L1124=0,L1123&gt;0,S1124&gt;0,S1123&gt;0),AND(L1113=0,L1112&gt;0,S1112=0),AND(B1124="February",C1124&gt;=Personal!$G$28,C1124&lt;=Personal!$G$28+5,L1123&gt;0),AND(B1124="February",MOD(C1124-Personal!$G$28,5)=0,L1123&gt;0)),K1123+1,K1123)</f>
        <v>10</v>
      </c>
      <c r="L1124">
        <f>IF(AND(C1124&gt;=Personal!$G$28,MAX(L$5:L1123)&lt;$AO$8,OR(S1123&gt;0,S1124&gt;0)),L1123+1,0)</f>
        <v>0</v>
      </c>
      <c r="M1124" t="str">
        <f>IF(AND(C1124&gt;=Personal!$G$28,MAX(L$5:L1123)&lt;$AO$8,OR(S1123&gt;0,S1124&gt;0)),L1123+1,"")</f>
        <v/>
      </c>
      <c r="N1124">
        <f t="shared" si="1415"/>
        <v>2116</v>
      </c>
      <c r="O1124">
        <f t="shared" si="1416"/>
        <v>133</v>
      </c>
      <c r="P1124" s="11">
        <f t="shared" si="1417"/>
        <v>72919.235042093918</v>
      </c>
      <c r="Q1124" s="11">
        <f>$AD1124*I1124/(Calculations!$C$18^(A1124-1+Calculations!$B$1/30))</f>
        <v>0</v>
      </c>
      <c r="R1124" s="11">
        <f>IF(Q1124=0,0,SUM(Q$1071:Q1124)*I1124/Q1124)</f>
        <v>0</v>
      </c>
      <c r="S1124" s="11">
        <f>IF(S1123&gt;0,MAX((S1123+I1124/2)*(Calculations!$C$18-1)+S1123-I1124,0),IF(AND(Personal!$G$28=Valuation!C1124,Personal!$G$28&gt;Valuation!C1123),Personal!$G$26,0))</f>
        <v>0</v>
      </c>
      <c r="T1124">
        <f t="shared" si="1418"/>
        <v>2</v>
      </c>
      <c r="U1124" s="11"/>
      <c r="V1124" s="121">
        <f>VLOOKUP(E1124,Rates2,5)*VLOOKUP(E1124,Mort_Imp_Retirees,C1124-'Mort Imp Cume'!$C$4+2)</f>
        <v>1</v>
      </c>
      <c r="W1124" s="15">
        <f t="shared" si="1419"/>
        <v>0</v>
      </c>
      <c r="X1124" s="121">
        <f>VLOOKUP(F1124,Rates2,6)*VLOOKUP(F1124,Mort_Imp_Survivors,C1124-'Mort Imp Cume'!$C$4+2)</f>
        <v>1</v>
      </c>
      <c r="Y1124" s="15">
        <f t="shared" si="1420"/>
        <v>0</v>
      </c>
      <c r="Z1124" s="121">
        <f>VLOOKUP(F1124,Rates2,7)*VLOOKUP(F1124,Mort_Imp_Survivors,C1124-'Mort Imp Cume'!$C$4+2)</f>
        <v>1</v>
      </c>
      <c r="AA1124" s="15">
        <f t="shared" si="1421"/>
        <v>0</v>
      </c>
      <c r="AB1124" s="68">
        <f>PRODUCT(W$4:W1123)</f>
        <v>0</v>
      </c>
      <c r="AC1124" s="15">
        <f>PRODUCT(Y$4:Y1123)</f>
        <v>0</v>
      </c>
      <c r="AD1124" s="15">
        <f>PRODUCT(AA$4:AA1123)</f>
        <v>0</v>
      </c>
      <c r="AE1124" s="15">
        <f t="shared" si="1422"/>
        <v>0</v>
      </c>
      <c r="AF1124" s="15">
        <f t="shared" si="1423"/>
        <v>0</v>
      </c>
      <c r="AG1124" s="15">
        <f t="shared" si="1424"/>
        <v>0</v>
      </c>
      <c r="AH1124" s="15">
        <f t="shared" si="1425"/>
        <v>0</v>
      </c>
      <c r="AI1124" s="15">
        <f t="shared" si="1426"/>
        <v>1</v>
      </c>
      <c r="AJ1124" s="15">
        <f t="shared" si="1427"/>
        <v>0</v>
      </c>
      <c r="AK1124" s="15">
        <f t="shared" si="1428"/>
        <v>0</v>
      </c>
      <c r="AL1124">
        <f>IF(AL1123&gt;0,AL1123+1,IF(AND(B1124="January",C1124&gt;=Personal!$G$28,F1124&lt;=100,AL1123=0),1,0))</f>
        <v>797</v>
      </c>
      <c r="AM1124">
        <f t="shared" si="1429"/>
        <v>1</v>
      </c>
    </row>
    <row r="1125" spans="1:39" x14ac:dyDescent="0.2">
      <c r="A1125">
        <f t="shared" si="1430"/>
        <v>1121</v>
      </c>
      <c r="B1125" t="str">
        <f t="shared" si="1441"/>
        <v>June</v>
      </c>
      <c r="C1125">
        <f t="shared" si="1413"/>
        <v>2116</v>
      </c>
      <c r="D1125">
        <f t="shared" si="1443"/>
        <v>211606</v>
      </c>
      <c r="E1125">
        <f t="shared" ref="E1125:F1125" si="1464">E1113+1</f>
        <v>135</v>
      </c>
      <c r="F1125">
        <f t="shared" si="1464"/>
        <v>133</v>
      </c>
      <c r="G1125" s="11">
        <f>G1124*IF($B1125="January",(1+IF(C1125&gt;Personal!$L$18+1,Calculations!$B$14,Calculations!$B$13)),1)</f>
        <v>14125.35187404341</v>
      </c>
      <c r="H1125" s="11">
        <f>IF(AND(Career!$F$15="Yes",$E1125=62,$E1124=61),G1125,H1124*IF($B1125="January",(1+IF(C1125&gt;Personal!$L$18+1,Calculations!$C$14,Calculations!$C$13)),1))</f>
        <v>6905.2305911073781</v>
      </c>
      <c r="I1125" s="11">
        <f>H1125*(1-'Retiree Assumptions'!$F$8)</f>
        <v>6076.6029201744932</v>
      </c>
      <c r="J1125" s="11"/>
      <c r="K1125">
        <f>IF(OR(AND(L1126=0,L1125&gt;0,S1125=0,S1124&gt;0),AND(L1125=0,L1124&gt;0,S1125&gt;0,S1124&gt;0),AND(L1114=0,L1113&gt;0,S1113=0),AND(B1125="February",C1125&gt;=Personal!$G$28,C1125&lt;=Personal!$G$28+5,L1124&gt;0),AND(B1125="February",MOD(C1125-Personal!$G$28,5)=0,L1124&gt;0)),K1124+1,K1124)</f>
        <v>10</v>
      </c>
      <c r="L1125">
        <f>IF(AND(C1125&gt;=Personal!$G$28,MAX(L$5:L1124)&lt;$AO$8,OR(S1124&gt;0,S1125&gt;0)),L1124+1,0)</f>
        <v>0</v>
      </c>
      <c r="M1125" t="str">
        <f>IF(AND(C1125&gt;=Personal!$G$28,MAX(L$5:L1124)&lt;$AO$8,OR(S1124&gt;0,S1125&gt;0)),L1124+1,"")</f>
        <v/>
      </c>
      <c r="N1125">
        <f t="shared" si="1415"/>
        <v>2116</v>
      </c>
      <c r="O1125">
        <f t="shared" si="1416"/>
        <v>133</v>
      </c>
      <c r="P1125" s="11">
        <f t="shared" si="1417"/>
        <v>72919.235042093918</v>
      </c>
      <c r="Q1125" s="11">
        <f>$AD1125*I1125/(Calculations!$C$18^(A1125-1+Calculations!$B$1/30))</f>
        <v>0</v>
      </c>
      <c r="R1125" s="11">
        <f>IF(Q1125=0,0,SUM(Q$1071:Q1125)*I1125/Q1125)</f>
        <v>0</v>
      </c>
      <c r="S1125" s="11">
        <f>IF(S1124&gt;0,MAX((S1124+I1125/2)*(Calculations!$C$18-1)+S1124-I1125,0),IF(AND(Personal!$G$28=Valuation!C1125,Personal!$G$28&gt;Valuation!C1124),Personal!$G$26,0))</f>
        <v>0</v>
      </c>
      <c r="T1125">
        <f t="shared" si="1418"/>
        <v>2</v>
      </c>
      <c r="U1125" s="11"/>
      <c r="V1125" s="121">
        <f>VLOOKUP(E1125,Rates2,5)*VLOOKUP(E1125,Mort_Imp_Retirees,C1125-'Mort Imp Cume'!$C$4+2)</f>
        <v>1</v>
      </c>
      <c r="W1125" s="15">
        <f t="shared" si="1419"/>
        <v>0</v>
      </c>
      <c r="X1125" s="121">
        <f>VLOOKUP(F1125,Rates2,6)*VLOOKUP(F1125,Mort_Imp_Survivors,C1125-'Mort Imp Cume'!$C$4+2)</f>
        <v>1</v>
      </c>
      <c r="Y1125" s="15">
        <f t="shared" si="1420"/>
        <v>0</v>
      </c>
      <c r="Z1125" s="121">
        <f>VLOOKUP(F1125,Rates2,7)*VLOOKUP(F1125,Mort_Imp_Survivors,C1125-'Mort Imp Cume'!$C$4+2)</f>
        <v>1</v>
      </c>
      <c r="AA1125" s="15">
        <f t="shared" si="1421"/>
        <v>0</v>
      </c>
      <c r="AB1125" s="68">
        <f>PRODUCT(W$4:W1124)</f>
        <v>0</v>
      </c>
      <c r="AC1125" s="15">
        <f>PRODUCT(Y$4:Y1124)</f>
        <v>0</v>
      </c>
      <c r="AD1125" s="15">
        <f>PRODUCT(AA$4:AA1124)</f>
        <v>0</v>
      </c>
      <c r="AE1125" s="15">
        <f t="shared" si="1422"/>
        <v>0</v>
      </c>
      <c r="AF1125" s="15">
        <f t="shared" si="1423"/>
        <v>0</v>
      </c>
      <c r="AG1125" s="15">
        <f t="shared" si="1424"/>
        <v>0</v>
      </c>
      <c r="AH1125" s="15">
        <f t="shared" si="1425"/>
        <v>0</v>
      </c>
      <c r="AI1125" s="15">
        <f t="shared" si="1426"/>
        <v>1</v>
      </c>
      <c r="AJ1125" s="15">
        <f t="shared" si="1427"/>
        <v>0</v>
      </c>
      <c r="AK1125" s="15">
        <f t="shared" si="1428"/>
        <v>0</v>
      </c>
      <c r="AL1125">
        <f>IF(AL1124&gt;0,AL1124+1,IF(AND(B1125="January",C1125&gt;=Personal!$G$28,F1125&lt;=100,AL1124=0),1,0))</f>
        <v>798</v>
      </c>
      <c r="AM1125">
        <f t="shared" si="1429"/>
        <v>1</v>
      </c>
    </row>
    <row r="1126" spans="1:39" x14ac:dyDescent="0.2">
      <c r="A1126">
        <f t="shared" si="1430"/>
        <v>1122</v>
      </c>
      <c r="B1126" t="str">
        <f t="shared" si="1441"/>
        <v>July</v>
      </c>
      <c r="C1126">
        <f t="shared" si="1413"/>
        <v>2116</v>
      </c>
      <c r="D1126">
        <f t="shared" si="1443"/>
        <v>211607</v>
      </c>
      <c r="E1126">
        <f t="shared" ref="E1126:F1126" si="1465">E1114+1</f>
        <v>135</v>
      </c>
      <c r="F1126">
        <f t="shared" si="1465"/>
        <v>133</v>
      </c>
      <c r="G1126" s="11">
        <f>G1125*IF($B1126="January",(1+IF(C1126&gt;Personal!$L$18+1,Calculations!$B$14,Calculations!$B$13)),1)</f>
        <v>14125.35187404341</v>
      </c>
      <c r="H1126" s="11">
        <f>IF(AND(Career!$F$15="Yes",$E1126=62,$E1125=61),G1126,H1125*IF($B1126="January",(1+IF(C1126&gt;Personal!$L$18+1,Calculations!$C$14,Calculations!$C$13)),1))</f>
        <v>6905.2305911073781</v>
      </c>
      <c r="I1126" s="11">
        <f>H1126*(1-'Retiree Assumptions'!$F$8)</f>
        <v>6076.6029201744932</v>
      </c>
      <c r="J1126" s="11"/>
      <c r="K1126">
        <f>IF(OR(AND(L1127=0,L1126&gt;0,S1126=0,S1125&gt;0),AND(L1126=0,L1125&gt;0,S1126&gt;0,S1125&gt;0),AND(L1115=0,L1114&gt;0,S1114=0),AND(B1126="February",C1126&gt;=Personal!$G$28,C1126&lt;=Personal!$G$28+5,L1125&gt;0),AND(B1126="February",MOD(C1126-Personal!$G$28,5)=0,L1125&gt;0)),K1125+1,K1125)</f>
        <v>10</v>
      </c>
      <c r="L1126">
        <f>IF(AND(C1126&gt;=Personal!$G$28,MAX(L$5:L1125)&lt;$AO$8,OR(S1125&gt;0,S1126&gt;0)),L1125+1,0)</f>
        <v>0</v>
      </c>
      <c r="M1126" t="str">
        <f>IF(AND(C1126&gt;=Personal!$G$28,MAX(L$5:L1125)&lt;$AO$8,OR(S1125&gt;0,S1126&gt;0)),L1125+1,"")</f>
        <v/>
      </c>
      <c r="N1126">
        <f t="shared" si="1415"/>
        <v>2116</v>
      </c>
      <c r="O1126">
        <f t="shared" si="1416"/>
        <v>133</v>
      </c>
      <c r="P1126" s="11">
        <f t="shared" si="1417"/>
        <v>72919.235042093918</v>
      </c>
      <c r="Q1126" s="11">
        <f>$AD1126*I1126/(Calculations!$C$18^(A1126-1+Calculations!$B$1/30))</f>
        <v>0</v>
      </c>
      <c r="R1126" s="11">
        <f>IF(Q1126=0,0,SUM(Q$1071:Q1126)*I1126/Q1126)</f>
        <v>0</v>
      </c>
      <c r="S1126" s="11">
        <f>IF(S1125&gt;0,MAX((S1125+I1126/2)*(Calculations!$C$18-1)+S1125-I1126,0),IF(AND(Personal!$G$28=Valuation!C1126,Personal!$G$28&gt;Valuation!C1125),Personal!$G$26,0))</f>
        <v>0</v>
      </c>
      <c r="T1126">
        <f t="shared" si="1418"/>
        <v>2</v>
      </c>
      <c r="U1126" s="11"/>
      <c r="V1126" s="121">
        <f>VLOOKUP(E1126,Rates2,5)*VLOOKUP(E1126,Mort_Imp_Retirees,C1126-'Mort Imp Cume'!$C$4+2)</f>
        <v>1</v>
      </c>
      <c r="W1126" s="15">
        <f t="shared" si="1419"/>
        <v>0</v>
      </c>
      <c r="X1126" s="121">
        <f>VLOOKUP(F1126,Rates2,6)*VLOOKUP(F1126,Mort_Imp_Survivors,C1126-'Mort Imp Cume'!$C$4+2)</f>
        <v>1</v>
      </c>
      <c r="Y1126" s="15">
        <f t="shared" si="1420"/>
        <v>0</v>
      </c>
      <c r="Z1126" s="121">
        <f>VLOOKUP(F1126,Rates2,7)*VLOOKUP(F1126,Mort_Imp_Survivors,C1126-'Mort Imp Cume'!$C$4+2)</f>
        <v>1</v>
      </c>
      <c r="AA1126" s="15">
        <f t="shared" si="1421"/>
        <v>0</v>
      </c>
      <c r="AB1126" s="68">
        <f>PRODUCT(W$4:W1125)</f>
        <v>0</v>
      </c>
      <c r="AC1126" s="15">
        <f>PRODUCT(Y$4:Y1125)</f>
        <v>0</v>
      </c>
      <c r="AD1126" s="15">
        <f>PRODUCT(AA$4:AA1125)</f>
        <v>0</v>
      </c>
      <c r="AE1126" s="15">
        <f t="shared" si="1422"/>
        <v>0</v>
      </c>
      <c r="AF1126" s="15">
        <f t="shared" si="1423"/>
        <v>0</v>
      </c>
      <c r="AG1126" s="15">
        <f t="shared" si="1424"/>
        <v>0</v>
      </c>
      <c r="AH1126" s="15">
        <f t="shared" si="1425"/>
        <v>0</v>
      </c>
      <c r="AI1126" s="15">
        <f t="shared" si="1426"/>
        <v>1</v>
      </c>
      <c r="AJ1126" s="15">
        <f t="shared" si="1427"/>
        <v>0</v>
      </c>
      <c r="AK1126" s="15">
        <f t="shared" si="1428"/>
        <v>0</v>
      </c>
      <c r="AL1126">
        <f>IF(AL1125&gt;0,AL1125+1,IF(AND(B1126="January",C1126&gt;=Personal!$G$28,F1126&lt;=100,AL1125=0),1,0))</f>
        <v>799</v>
      </c>
      <c r="AM1126">
        <f t="shared" si="1429"/>
        <v>1</v>
      </c>
    </row>
    <row r="1127" spans="1:39" x14ac:dyDescent="0.2">
      <c r="A1127">
        <f t="shared" si="1430"/>
        <v>1123</v>
      </c>
      <c r="B1127" t="str">
        <f t="shared" si="1441"/>
        <v>August</v>
      </c>
      <c r="C1127">
        <f t="shared" si="1413"/>
        <v>2116</v>
      </c>
      <c r="D1127">
        <f t="shared" si="1443"/>
        <v>211608</v>
      </c>
      <c r="E1127">
        <f t="shared" ref="E1127:F1127" si="1466">E1115+1</f>
        <v>135</v>
      </c>
      <c r="F1127">
        <f t="shared" si="1466"/>
        <v>133</v>
      </c>
      <c r="G1127" s="11">
        <f>G1126*IF($B1127="January",(1+IF(C1127&gt;Personal!$L$18+1,Calculations!$B$14,Calculations!$B$13)),1)</f>
        <v>14125.35187404341</v>
      </c>
      <c r="H1127" s="11">
        <f>IF(AND(Career!$F$15="Yes",$E1127=62,$E1126=61),G1127,H1126*IF($B1127="January",(1+IF(C1127&gt;Personal!$L$18+1,Calculations!$C$14,Calculations!$C$13)),1))</f>
        <v>6905.2305911073781</v>
      </c>
      <c r="I1127" s="11">
        <f>H1127*(1-'Retiree Assumptions'!$F$8)</f>
        <v>6076.6029201744932</v>
      </c>
      <c r="J1127" s="11"/>
      <c r="K1127">
        <f>IF(OR(AND(L1128=0,L1127&gt;0,S1127=0,S1126&gt;0),AND(L1127=0,L1126&gt;0,S1127&gt;0,S1126&gt;0),AND(L1116=0,L1115&gt;0,S1115=0),AND(B1127="February",C1127&gt;=Personal!$G$28,C1127&lt;=Personal!$G$28+5,L1126&gt;0),AND(B1127="February",MOD(C1127-Personal!$G$28,5)=0,L1126&gt;0)),K1126+1,K1126)</f>
        <v>10</v>
      </c>
      <c r="L1127">
        <f>IF(AND(C1127&gt;=Personal!$G$28,MAX(L$5:L1126)&lt;$AO$8,OR(S1126&gt;0,S1127&gt;0)),L1126+1,0)</f>
        <v>0</v>
      </c>
      <c r="M1127" t="str">
        <f>IF(AND(C1127&gt;=Personal!$G$28,MAX(L$5:L1126)&lt;$AO$8,OR(S1126&gt;0,S1127&gt;0)),L1126+1,"")</f>
        <v/>
      </c>
      <c r="N1127">
        <f t="shared" si="1415"/>
        <v>2116</v>
      </c>
      <c r="O1127">
        <f t="shared" si="1416"/>
        <v>133</v>
      </c>
      <c r="P1127" s="11">
        <f t="shared" si="1417"/>
        <v>72919.235042093918</v>
      </c>
      <c r="Q1127" s="11">
        <f>$AD1127*I1127/(Calculations!$C$18^(A1127-1+Calculations!$B$1/30))</f>
        <v>0</v>
      </c>
      <c r="R1127" s="11">
        <f>IF(Q1127=0,0,SUM(Q$1071:Q1127)*I1127/Q1127)</f>
        <v>0</v>
      </c>
      <c r="S1127" s="11">
        <f>IF(S1126&gt;0,MAX((S1126+I1127/2)*(Calculations!$C$18-1)+S1126-I1127,0),IF(AND(Personal!$G$28=Valuation!C1127,Personal!$G$28&gt;Valuation!C1126),Personal!$G$26,0))</f>
        <v>0</v>
      </c>
      <c r="T1127">
        <f t="shared" si="1418"/>
        <v>2</v>
      </c>
      <c r="U1127" s="11"/>
      <c r="V1127" s="121">
        <f>VLOOKUP(E1127,Rates2,5)*VLOOKUP(E1127,Mort_Imp_Retirees,C1127-'Mort Imp Cume'!$C$4+2)</f>
        <v>1</v>
      </c>
      <c r="W1127" s="15">
        <f t="shared" si="1419"/>
        <v>0</v>
      </c>
      <c r="X1127" s="121">
        <f>VLOOKUP(F1127,Rates2,6)*VLOOKUP(F1127,Mort_Imp_Survivors,C1127-'Mort Imp Cume'!$C$4+2)</f>
        <v>1</v>
      </c>
      <c r="Y1127" s="15">
        <f t="shared" si="1420"/>
        <v>0</v>
      </c>
      <c r="Z1127" s="121">
        <f>VLOOKUP(F1127,Rates2,7)*VLOOKUP(F1127,Mort_Imp_Survivors,C1127-'Mort Imp Cume'!$C$4+2)</f>
        <v>1</v>
      </c>
      <c r="AA1127" s="15">
        <f t="shared" si="1421"/>
        <v>0</v>
      </c>
      <c r="AB1127" s="68">
        <f>PRODUCT(W$4:W1126)</f>
        <v>0</v>
      </c>
      <c r="AC1127" s="15">
        <f>PRODUCT(Y$4:Y1126)</f>
        <v>0</v>
      </c>
      <c r="AD1127" s="15">
        <f>PRODUCT(AA$4:AA1126)</f>
        <v>0</v>
      </c>
      <c r="AE1127" s="15">
        <f t="shared" si="1422"/>
        <v>0</v>
      </c>
      <c r="AF1127" s="15">
        <f t="shared" si="1423"/>
        <v>0</v>
      </c>
      <c r="AG1127" s="15">
        <f t="shared" si="1424"/>
        <v>0</v>
      </c>
      <c r="AH1127" s="15">
        <f t="shared" si="1425"/>
        <v>0</v>
      </c>
      <c r="AI1127" s="15">
        <f t="shared" si="1426"/>
        <v>1</v>
      </c>
      <c r="AJ1127" s="15">
        <f t="shared" si="1427"/>
        <v>0</v>
      </c>
      <c r="AK1127" s="15">
        <f t="shared" si="1428"/>
        <v>0</v>
      </c>
      <c r="AL1127">
        <f>IF(AL1126&gt;0,AL1126+1,IF(AND(B1127="January",C1127&gt;=Personal!$G$28,F1127&lt;=100,AL1126=0),1,0))</f>
        <v>800</v>
      </c>
      <c r="AM1127">
        <f t="shared" si="1429"/>
        <v>1</v>
      </c>
    </row>
    <row r="1128" spans="1:39" x14ac:dyDescent="0.2">
      <c r="A1128">
        <f t="shared" si="1430"/>
        <v>1124</v>
      </c>
      <c r="B1128" t="str">
        <f t="shared" si="1441"/>
        <v>September</v>
      </c>
      <c r="C1128">
        <f t="shared" si="1413"/>
        <v>2116</v>
      </c>
      <c r="D1128">
        <f t="shared" si="1443"/>
        <v>211609</v>
      </c>
      <c r="E1128">
        <f t="shared" ref="E1128:F1128" si="1467">E1116+1</f>
        <v>135</v>
      </c>
      <c r="F1128">
        <f t="shared" si="1467"/>
        <v>133</v>
      </c>
      <c r="G1128" s="11">
        <f>G1127*IF($B1128="January",(1+IF(C1128&gt;Personal!$L$18+1,Calculations!$B$14,Calculations!$B$13)),1)</f>
        <v>14125.35187404341</v>
      </c>
      <c r="H1128" s="11">
        <f>IF(AND(Career!$F$15="Yes",$E1128=62,$E1127=61),G1128,H1127*IF($B1128="January",(1+IF(C1128&gt;Personal!$L$18+1,Calculations!$C$14,Calculations!$C$13)),1))</f>
        <v>6905.2305911073781</v>
      </c>
      <c r="I1128" s="11">
        <f>H1128*(1-'Retiree Assumptions'!$F$8)</f>
        <v>6076.6029201744932</v>
      </c>
      <c r="J1128" s="11"/>
      <c r="K1128">
        <f>IF(OR(AND(L1129=0,L1128&gt;0,S1128=0,S1127&gt;0),AND(L1128=0,L1127&gt;0,S1128&gt;0,S1127&gt;0),AND(L1117=0,L1116&gt;0,S1116=0),AND(B1128="February",C1128&gt;=Personal!$G$28,C1128&lt;=Personal!$G$28+5,L1127&gt;0),AND(B1128="February",MOD(C1128-Personal!$G$28,5)=0,L1127&gt;0)),K1127+1,K1127)</f>
        <v>10</v>
      </c>
      <c r="L1128">
        <f>IF(AND(C1128&gt;=Personal!$G$28,MAX(L$5:L1127)&lt;$AO$8,OR(S1127&gt;0,S1128&gt;0)),L1127+1,0)</f>
        <v>0</v>
      </c>
      <c r="M1128" t="str">
        <f>IF(AND(C1128&gt;=Personal!$G$28,MAX(L$5:L1127)&lt;$AO$8,OR(S1127&gt;0,S1128&gt;0)),L1127+1,"")</f>
        <v/>
      </c>
      <c r="N1128">
        <f t="shared" si="1415"/>
        <v>2116</v>
      </c>
      <c r="O1128">
        <f t="shared" si="1416"/>
        <v>133</v>
      </c>
      <c r="P1128" s="11">
        <f t="shared" si="1417"/>
        <v>72919.235042093918</v>
      </c>
      <c r="Q1128" s="11">
        <f>$AD1128*I1128/(Calculations!$C$18^(A1128-1+Calculations!$B$1/30))</f>
        <v>0</v>
      </c>
      <c r="R1128" s="11">
        <f>IF(Q1128=0,0,SUM(Q$1071:Q1128)*I1128/Q1128)</f>
        <v>0</v>
      </c>
      <c r="S1128" s="11">
        <f>IF(S1127&gt;0,MAX((S1127+I1128/2)*(Calculations!$C$18-1)+S1127-I1128,0),IF(AND(Personal!$G$28=Valuation!C1128,Personal!$G$28&gt;Valuation!C1127),Personal!$G$26,0))</f>
        <v>0</v>
      </c>
      <c r="T1128">
        <f t="shared" si="1418"/>
        <v>2</v>
      </c>
      <c r="U1128" s="11"/>
      <c r="V1128" s="121">
        <f>VLOOKUP(E1128,Rates2,5)*VLOOKUP(E1128,Mort_Imp_Retirees,C1128-'Mort Imp Cume'!$C$4+2)</f>
        <v>1</v>
      </c>
      <c r="W1128" s="15">
        <f t="shared" si="1419"/>
        <v>0</v>
      </c>
      <c r="X1128" s="121">
        <f>VLOOKUP(F1128,Rates2,6)*VLOOKUP(F1128,Mort_Imp_Survivors,C1128-'Mort Imp Cume'!$C$4+2)</f>
        <v>1</v>
      </c>
      <c r="Y1128" s="15">
        <f t="shared" si="1420"/>
        <v>0</v>
      </c>
      <c r="Z1128" s="121">
        <f>VLOOKUP(F1128,Rates2,7)*VLOOKUP(F1128,Mort_Imp_Survivors,C1128-'Mort Imp Cume'!$C$4+2)</f>
        <v>1</v>
      </c>
      <c r="AA1128" s="15">
        <f t="shared" si="1421"/>
        <v>0</v>
      </c>
      <c r="AB1128" s="68">
        <f>PRODUCT(W$4:W1127)</f>
        <v>0</v>
      </c>
      <c r="AC1128" s="15">
        <f>PRODUCT(Y$4:Y1127)</f>
        <v>0</v>
      </c>
      <c r="AD1128" s="15">
        <f>PRODUCT(AA$4:AA1127)</f>
        <v>0</v>
      </c>
      <c r="AE1128" s="15">
        <f t="shared" si="1422"/>
        <v>0</v>
      </c>
      <c r="AF1128" s="15">
        <f t="shared" si="1423"/>
        <v>0</v>
      </c>
      <c r="AG1128" s="15">
        <f t="shared" si="1424"/>
        <v>0</v>
      </c>
      <c r="AH1128" s="15">
        <f t="shared" si="1425"/>
        <v>0</v>
      </c>
      <c r="AI1128" s="15">
        <f t="shared" si="1426"/>
        <v>1</v>
      </c>
      <c r="AJ1128" s="15">
        <f t="shared" si="1427"/>
        <v>0</v>
      </c>
      <c r="AK1128" s="15">
        <f t="shared" si="1428"/>
        <v>0</v>
      </c>
      <c r="AL1128">
        <f>IF(AL1127&gt;0,AL1127+1,IF(AND(B1128="January",C1128&gt;=Personal!$G$28,F1128&lt;=100,AL1127=0),1,0))</f>
        <v>801</v>
      </c>
      <c r="AM1128">
        <f t="shared" si="1429"/>
        <v>1</v>
      </c>
    </row>
    <row r="1129" spans="1:39" x14ac:dyDescent="0.2">
      <c r="A1129">
        <f t="shared" si="1430"/>
        <v>1125</v>
      </c>
      <c r="B1129" t="str">
        <f t="shared" si="1441"/>
        <v>October</v>
      </c>
      <c r="C1129">
        <f t="shared" si="1413"/>
        <v>2116</v>
      </c>
      <c r="D1129">
        <f t="shared" si="1443"/>
        <v>211610</v>
      </c>
      <c r="E1129">
        <f t="shared" ref="E1129:F1129" si="1468">E1117+1</f>
        <v>135</v>
      </c>
      <c r="F1129">
        <f t="shared" si="1468"/>
        <v>133</v>
      </c>
      <c r="G1129" s="11">
        <f>G1128*IF($B1129="January",(1+IF(C1129&gt;Personal!$L$18+1,Calculations!$B$14,Calculations!$B$13)),1)</f>
        <v>14125.35187404341</v>
      </c>
      <c r="H1129" s="11">
        <f>IF(AND(Career!$F$15="Yes",$E1129=62,$E1128=61),G1129,H1128*IF($B1129="January",(1+IF(C1129&gt;Personal!$L$18+1,Calculations!$C$14,Calculations!$C$13)),1))</f>
        <v>6905.2305911073781</v>
      </c>
      <c r="I1129" s="11">
        <f>H1129*(1-'Retiree Assumptions'!$F$8)</f>
        <v>6076.6029201744932</v>
      </c>
      <c r="J1129" s="11"/>
      <c r="K1129">
        <f>IF(OR(AND(L1130=0,L1129&gt;0,S1129=0,S1128&gt;0),AND(L1129=0,L1128&gt;0,S1129&gt;0,S1128&gt;0),AND(L1118=0,L1117&gt;0,S1117=0),AND(B1129="February",C1129&gt;=Personal!$G$28,C1129&lt;=Personal!$G$28+5,L1128&gt;0),AND(B1129="February",MOD(C1129-Personal!$G$28,5)=0,L1128&gt;0)),K1128+1,K1128)</f>
        <v>10</v>
      </c>
      <c r="L1129">
        <f>IF(AND(C1129&gt;=Personal!$G$28,MAX(L$5:L1128)&lt;$AO$8,OR(S1128&gt;0,S1129&gt;0)),L1128+1,0)</f>
        <v>0</v>
      </c>
      <c r="M1129" t="str">
        <f>IF(AND(C1129&gt;=Personal!$G$28,MAX(L$5:L1128)&lt;$AO$8,OR(S1128&gt;0,S1129&gt;0)),L1128+1,"")</f>
        <v/>
      </c>
      <c r="N1129">
        <f t="shared" si="1415"/>
        <v>2116</v>
      </c>
      <c r="O1129">
        <f t="shared" si="1416"/>
        <v>133</v>
      </c>
      <c r="P1129" s="11">
        <f t="shared" si="1417"/>
        <v>72919.235042093918</v>
      </c>
      <c r="Q1129" s="11">
        <f>$AD1129*I1129/(Calculations!$C$18^(A1129-1+Calculations!$B$1/30))</f>
        <v>0</v>
      </c>
      <c r="R1129" s="11">
        <f>IF(Q1129=0,0,SUM(Q$1071:Q1129)*I1129/Q1129)</f>
        <v>0</v>
      </c>
      <c r="S1129" s="11">
        <f>IF(S1128&gt;0,MAX((S1128+I1129/2)*(Calculations!$C$18-1)+S1128-I1129,0),IF(AND(Personal!$G$28=Valuation!C1129,Personal!$G$28&gt;Valuation!C1128),Personal!$G$26,0))</f>
        <v>0</v>
      </c>
      <c r="T1129">
        <f t="shared" si="1418"/>
        <v>2</v>
      </c>
      <c r="U1129" s="11"/>
      <c r="V1129" s="121">
        <f>VLOOKUP(E1129,Rates2,5)*VLOOKUP(E1129,Mort_Imp_Retirees,C1129-'Mort Imp Cume'!$C$4+2)</f>
        <v>1</v>
      </c>
      <c r="W1129" s="15">
        <f t="shared" si="1419"/>
        <v>0</v>
      </c>
      <c r="X1129" s="121">
        <f>VLOOKUP(F1129,Rates2,6)*VLOOKUP(F1129,Mort_Imp_Survivors,C1129-'Mort Imp Cume'!$C$4+2)</f>
        <v>1</v>
      </c>
      <c r="Y1129" s="15">
        <f t="shared" si="1420"/>
        <v>0</v>
      </c>
      <c r="Z1129" s="121">
        <f>VLOOKUP(F1129,Rates2,7)*VLOOKUP(F1129,Mort_Imp_Survivors,C1129-'Mort Imp Cume'!$C$4+2)</f>
        <v>1</v>
      </c>
      <c r="AA1129" s="15">
        <f t="shared" si="1421"/>
        <v>0</v>
      </c>
      <c r="AB1129" s="68">
        <f>PRODUCT(W$4:W1128)</f>
        <v>0</v>
      </c>
      <c r="AC1129" s="15">
        <f>PRODUCT(Y$4:Y1128)</f>
        <v>0</v>
      </c>
      <c r="AD1129" s="15">
        <f>PRODUCT(AA$4:AA1128)</f>
        <v>0</v>
      </c>
      <c r="AE1129" s="15">
        <f t="shared" si="1422"/>
        <v>0</v>
      </c>
      <c r="AF1129" s="15">
        <f t="shared" si="1423"/>
        <v>0</v>
      </c>
      <c r="AG1129" s="15">
        <f t="shared" si="1424"/>
        <v>0</v>
      </c>
      <c r="AH1129" s="15">
        <f t="shared" si="1425"/>
        <v>0</v>
      </c>
      <c r="AI1129" s="15">
        <f t="shared" si="1426"/>
        <v>1</v>
      </c>
      <c r="AJ1129" s="15">
        <f t="shared" si="1427"/>
        <v>0</v>
      </c>
      <c r="AK1129" s="15">
        <f t="shared" si="1428"/>
        <v>0</v>
      </c>
      <c r="AL1129">
        <f>IF(AL1128&gt;0,AL1128+1,IF(AND(B1129="January",C1129&gt;=Personal!$G$28,F1129&lt;=100,AL1128=0),1,0))</f>
        <v>802</v>
      </c>
      <c r="AM1129">
        <f t="shared" si="1429"/>
        <v>1</v>
      </c>
    </row>
    <row r="1130" spans="1:39" x14ac:dyDescent="0.2">
      <c r="A1130">
        <f t="shared" si="1430"/>
        <v>1126</v>
      </c>
      <c r="B1130" t="str">
        <f t="shared" si="1441"/>
        <v>November</v>
      </c>
      <c r="C1130">
        <f t="shared" si="1413"/>
        <v>2116</v>
      </c>
      <c r="D1130">
        <f t="shared" si="1443"/>
        <v>211611</v>
      </c>
      <c r="E1130">
        <f t="shared" ref="E1130:F1130" si="1469">E1118+1</f>
        <v>135</v>
      </c>
      <c r="F1130">
        <f t="shared" si="1469"/>
        <v>133</v>
      </c>
      <c r="G1130" s="11">
        <f>G1129*IF($B1130="January",(1+IF(C1130&gt;Personal!$L$18+1,Calculations!$B$14,Calculations!$B$13)),1)</f>
        <v>14125.35187404341</v>
      </c>
      <c r="H1130" s="11">
        <f>IF(AND(Career!$F$15="Yes",$E1130=62,$E1129=61),G1130,H1129*IF($B1130="January",(1+IF(C1130&gt;Personal!$L$18+1,Calculations!$C$14,Calculations!$C$13)),1))</f>
        <v>6905.2305911073781</v>
      </c>
      <c r="I1130" s="11">
        <f>H1130*(1-'Retiree Assumptions'!$F$8)</f>
        <v>6076.6029201744932</v>
      </c>
      <c r="J1130" s="11"/>
      <c r="K1130">
        <f>IF(OR(AND(L1131=0,L1130&gt;0,S1130=0,S1129&gt;0),AND(L1130=0,L1129&gt;0,S1130&gt;0,S1129&gt;0),AND(L1119=0,L1118&gt;0,S1118=0),AND(B1130="February",C1130&gt;=Personal!$G$28,C1130&lt;=Personal!$G$28+5,L1129&gt;0),AND(B1130="February",MOD(C1130-Personal!$G$28,5)=0,L1129&gt;0)),K1129+1,K1129)</f>
        <v>10</v>
      </c>
      <c r="L1130">
        <f>IF(AND(C1130&gt;=Personal!$G$28,MAX(L$5:L1129)&lt;$AO$8,OR(S1129&gt;0,S1130&gt;0)),L1129+1,0)</f>
        <v>0</v>
      </c>
      <c r="M1130" t="str">
        <f>IF(AND(C1130&gt;=Personal!$G$28,MAX(L$5:L1129)&lt;$AO$8,OR(S1129&gt;0,S1130&gt;0)),L1129+1,"")</f>
        <v/>
      </c>
      <c r="N1130">
        <f t="shared" si="1415"/>
        <v>2116</v>
      </c>
      <c r="O1130">
        <f t="shared" si="1416"/>
        <v>133</v>
      </c>
      <c r="P1130" s="11">
        <f t="shared" si="1417"/>
        <v>72919.235042093918</v>
      </c>
      <c r="Q1130" s="11">
        <f>$AD1130*I1130/(Calculations!$C$18^(A1130-1+Calculations!$B$1/30))</f>
        <v>0</v>
      </c>
      <c r="R1130" s="11">
        <f>IF(Q1130=0,0,SUM(Q$1071:Q1130)*I1130/Q1130)</f>
        <v>0</v>
      </c>
      <c r="S1130" s="11">
        <f>IF(S1129&gt;0,MAX((S1129+I1130/2)*(Calculations!$C$18-1)+S1129-I1130,0),IF(AND(Personal!$G$28=Valuation!C1130,Personal!$G$28&gt;Valuation!C1129),Personal!$G$26,0))</f>
        <v>0</v>
      </c>
      <c r="T1130">
        <f t="shared" si="1418"/>
        <v>2</v>
      </c>
      <c r="U1130" s="11"/>
      <c r="V1130" s="121">
        <f>VLOOKUP(E1130,Rates2,5)*VLOOKUP(E1130,Mort_Imp_Retirees,C1130-'Mort Imp Cume'!$C$4+2)</f>
        <v>1</v>
      </c>
      <c r="W1130" s="15">
        <f t="shared" si="1419"/>
        <v>0</v>
      </c>
      <c r="X1130" s="121">
        <f>VLOOKUP(F1130,Rates2,6)*VLOOKUP(F1130,Mort_Imp_Survivors,C1130-'Mort Imp Cume'!$C$4+2)</f>
        <v>1</v>
      </c>
      <c r="Y1130" s="15">
        <f t="shared" si="1420"/>
        <v>0</v>
      </c>
      <c r="Z1130" s="121">
        <f>VLOOKUP(F1130,Rates2,7)*VLOOKUP(F1130,Mort_Imp_Survivors,C1130-'Mort Imp Cume'!$C$4+2)</f>
        <v>1</v>
      </c>
      <c r="AA1130" s="15">
        <f t="shared" si="1421"/>
        <v>0</v>
      </c>
      <c r="AB1130" s="68">
        <f>PRODUCT(W$4:W1129)</f>
        <v>0</v>
      </c>
      <c r="AC1130" s="15">
        <f>PRODUCT(Y$4:Y1129)</f>
        <v>0</v>
      </c>
      <c r="AD1130" s="15">
        <f>PRODUCT(AA$4:AA1129)</f>
        <v>0</v>
      </c>
      <c r="AE1130" s="15">
        <f t="shared" si="1422"/>
        <v>0</v>
      </c>
      <c r="AF1130" s="15">
        <f t="shared" si="1423"/>
        <v>0</v>
      </c>
      <c r="AG1130" s="15">
        <f t="shared" si="1424"/>
        <v>0</v>
      </c>
      <c r="AH1130" s="15">
        <f t="shared" si="1425"/>
        <v>0</v>
      </c>
      <c r="AI1130" s="15">
        <f t="shared" si="1426"/>
        <v>1</v>
      </c>
      <c r="AJ1130" s="15">
        <f t="shared" si="1427"/>
        <v>0</v>
      </c>
      <c r="AK1130" s="15">
        <f t="shared" si="1428"/>
        <v>0</v>
      </c>
      <c r="AL1130">
        <f>IF(AL1129&gt;0,AL1129+1,IF(AND(B1130="January",C1130&gt;=Personal!$G$28,F1130&lt;=100,AL1129=0),1,0))</f>
        <v>803</v>
      </c>
      <c r="AM1130">
        <f t="shared" si="1429"/>
        <v>1</v>
      </c>
    </row>
    <row r="1131" spans="1:39" x14ac:dyDescent="0.2">
      <c r="A1131">
        <f t="shared" si="1430"/>
        <v>1127</v>
      </c>
      <c r="B1131" t="str">
        <f t="shared" si="1441"/>
        <v>December</v>
      </c>
      <c r="C1131">
        <f t="shared" si="1413"/>
        <v>2116</v>
      </c>
      <c r="D1131">
        <f t="shared" si="1443"/>
        <v>211612</v>
      </c>
      <c r="E1131">
        <f t="shared" ref="E1131:F1131" si="1470">E1119+1</f>
        <v>135</v>
      </c>
      <c r="F1131">
        <f t="shared" si="1470"/>
        <v>133</v>
      </c>
      <c r="G1131" s="11">
        <f>G1130*IF($B1131="January",(1+IF(C1131&gt;Personal!$L$18+1,Calculations!$B$14,Calculations!$B$13)),1)</f>
        <v>14125.35187404341</v>
      </c>
      <c r="H1131" s="11">
        <f>IF(AND(Career!$F$15="Yes",$E1131=62,$E1130=61),G1131,H1130*IF($B1131="January",(1+IF(C1131&gt;Personal!$L$18+1,Calculations!$C$14,Calculations!$C$13)),1))</f>
        <v>6905.2305911073781</v>
      </c>
      <c r="I1131" s="11">
        <f>H1131*(1-'Retiree Assumptions'!$F$8)</f>
        <v>6076.6029201744932</v>
      </c>
      <c r="J1131" s="11"/>
      <c r="K1131">
        <f>IF(OR(AND(L1132=0,L1131&gt;0,S1131=0,S1130&gt;0),AND(L1131=0,L1130&gt;0,S1131&gt;0,S1130&gt;0),AND(L1120=0,L1119&gt;0,S1119=0),AND(B1131="February",C1131&gt;=Personal!$G$28,C1131&lt;=Personal!$G$28+5,L1130&gt;0),AND(B1131="February",MOD(C1131-Personal!$G$28,5)=0,L1130&gt;0)),K1130+1,K1130)</f>
        <v>10</v>
      </c>
      <c r="L1131">
        <f>IF(AND(C1131&gt;=Personal!$G$28,MAX(L$5:L1130)&lt;$AO$8,OR(S1130&gt;0,S1131&gt;0)),L1130+1,0)</f>
        <v>0</v>
      </c>
      <c r="M1131" t="str">
        <f>IF(AND(C1131&gt;=Personal!$G$28,MAX(L$5:L1130)&lt;$AO$8,OR(S1130&gt;0,S1131&gt;0)),L1130+1,"")</f>
        <v/>
      </c>
      <c r="N1131">
        <f t="shared" si="1415"/>
        <v>2116</v>
      </c>
      <c r="O1131">
        <f t="shared" si="1416"/>
        <v>133</v>
      </c>
      <c r="P1131" s="11">
        <f t="shared" si="1417"/>
        <v>72919.235042093918</v>
      </c>
      <c r="Q1131" s="11">
        <f>$AD1131*I1131/(Calculations!$C$18^(A1131-1+Calculations!$B$1/30))</f>
        <v>0</v>
      </c>
      <c r="R1131" s="11">
        <f>IF(Q1131=0,0,SUM(Q$1071:Q1131)*I1131/Q1131)</f>
        <v>0</v>
      </c>
      <c r="S1131" s="11">
        <f>IF(S1130&gt;0,MAX((S1130+I1131/2)*(Calculations!$C$18-1)+S1130-I1131,0),IF(AND(Personal!$G$28=Valuation!C1131,Personal!$G$28&gt;Valuation!C1130),Personal!$G$26,0))</f>
        <v>0</v>
      </c>
      <c r="T1131">
        <f t="shared" si="1418"/>
        <v>2</v>
      </c>
      <c r="U1131" s="11"/>
      <c r="V1131" s="121">
        <f>VLOOKUP(E1131,Rates2,5)*VLOOKUP(E1131,Mort_Imp_Retirees,C1131-'Mort Imp Cume'!$C$4+2)</f>
        <v>1</v>
      </c>
      <c r="W1131" s="15">
        <f t="shared" si="1419"/>
        <v>0</v>
      </c>
      <c r="X1131" s="121">
        <f>VLOOKUP(F1131,Rates2,6)*VLOOKUP(F1131,Mort_Imp_Survivors,C1131-'Mort Imp Cume'!$C$4+2)</f>
        <v>1</v>
      </c>
      <c r="Y1131" s="15">
        <f t="shared" si="1420"/>
        <v>0</v>
      </c>
      <c r="Z1131" s="121">
        <f>VLOOKUP(F1131,Rates2,7)*VLOOKUP(F1131,Mort_Imp_Survivors,C1131-'Mort Imp Cume'!$C$4+2)</f>
        <v>1</v>
      </c>
      <c r="AA1131" s="15">
        <f t="shared" si="1421"/>
        <v>0</v>
      </c>
      <c r="AB1131" s="68">
        <f>PRODUCT(W$4:W1130)</f>
        <v>0</v>
      </c>
      <c r="AC1131" s="15">
        <f>PRODUCT(Y$4:Y1130)</f>
        <v>0</v>
      </c>
      <c r="AD1131" s="15">
        <f>PRODUCT(AA$4:AA1130)</f>
        <v>0</v>
      </c>
      <c r="AE1131" s="15">
        <f t="shared" si="1422"/>
        <v>0</v>
      </c>
      <c r="AF1131" s="15">
        <f t="shared" si="1423"/>
        <v>0</v>
      </c>
      <c r="AG1131" s="15">
        <f t="shared" si="1424"/>
        <v>0</v>
      </c>
      <c r="AH1131" s="15">
        <f t="shared" si="1425"/>
        <v>0</v>
      </c>
      <c r="AI1131" s="15">
        <f t="shared" si="1426"/>
        <v>1</v>
      </c>
      <c r="AJ1131" s="15">
        <f t="shared" si="1427"/>
        <v>0</v>
      </c>
      <c r="AK1131" s="15">
        <f t="shared" si="1428"/>
        <v>0</v>
      </c>
      <c r="AL1131">
        <f>IF(AL1130&gt;0,AL1130+1,IF(AND(B1131="January",C1131&gt;=Personal!$G$28,F1131&lt;=100,AL1130=0),1,0))</f>
        <v>804</v>
      </c>
      <c r="AM1131">
        <f t="shared" si="1429"/>
        <v>1</v>
      </c>
    </row>
    <row r="1132" spans="1:39" x14ac:dyDescent="0.2">
      <c r="A1132">
        <f t="shared" si="1430"/>
        <v>1128</v>
      </c>
      <c r="B1132" t="str">
        <f t="shared" si="1441"/>
        <v>January</v>
      </c>
      <c r="C1132">
        <f t="shared" si="1413"/>
        <v>2117</v>
      </c>
      <c r="D1132">
        <f t="shared" si="1443"/>
        <v>211701</v>
      </c>
      <c r="E1132">
        <f t="shared" ref="E1132:F1132" si="1471">E1120+1</f>
        <v>136</v>
      </c>
      <c r="F1132">
        <f t="shared" si="1471"/>
        <v>134</v>
      </c>
      <c r="G1132" s="11">
        <f>G1131*IF($B1132="January",(1+IF(C1132&gt;Personal!$L$18+1,Calculations!$B$14,Calculations!$B$13)),1)</f>
        <v>14478.485670894494</v>
      </c>
      <c r="H1132" s="11">
        <f>IF(AND(Career!$F$15="Yes",$E1132=62,$E1131=61),G1132,H1131*IF($B1132="January",(1+IF(C1132&gt;Personal!$L$18+1,Calculations!$C$14,Calculations!$C$13)),1))</f>
        <v>7008.8090499739883</v>
      </c>
      <c r="I1132" s="11">
        <f>H1132*(1-'Retiree Assumptions'!$F$8)</f>
        <v>6167.7519639771099</v>
      </c>
      <c r="J1132" s="11"/>
      <c r="K1132">
        <f>IF(OR(AND(L1133=0,L1132&gt;0,S1132=0,S1131&gt;0),AND(L1132=0,L1131&gt;0,S1132&gt;0,S1131&gt;0),AND(L1121=0,L1120&gt;0,S1120=0),AND(B1132="February",C1132&gt;=Personal!$G$28,C1132&lt;=Personal!$G$28+5,L1131&gt;0),AND(B1132="February",MOD(C1132-Personal!$G$28,5)=0,L1131&gt;0)),K1131+1,K1131)</f>
        <v>10</v>
      </c>
      <c r="L1132">
        <f>IF(AND(C1132&gt;=Personal!$G$28,MAX(L$5:L1131)&lt;$AO$8,OR(S1131&gt;0,S1132&gt;0)),L1131+1,0)</f>
        <v>0</v>
      </c>
      <c r="M1132" t="str">
        <f>IF(AND(C1132&gt;=Personal!$G$28,MAX(L$5:L1131)&lt;$AO$8,OR(S1131&gt;0,S1132&gt;0)),L1131+1,"")</f>
        <v/>
      </c>
      <c r="N1132">
        <f t="shared" si="1415"/>
        <v>2117</v>
      </c>
      <c r="O1132">
        <f t="shared" si="1416"/>
        <v>134</v>
      </c>
      <c r="P1132" s="11">
        <f t="shared" si="1417"/>
        <v>74013.023567725322</v>
      </c>
      <c r="Q1132" s="11">
        <f>$AD1132*I1132/(Calculations!$C$18^(A1132-1+Calculations!$B$1/30))</f>
        <v>0</v>
      </c>
      <c r="R1132" s="11">
        <f>IF(Q1132=0,0,SUM(Q$1071:Q1132)*I1132/Q1132)</f>
        <v>0</v>
      </c>
      <c r="S1132" s="11">
        <f>IF(S1131&gt;0,MAX((S1131+I1132/2)*(Calculations!$C$18-1)+S1131-I1132,0),IF(AND(Personal!$G$28=Valuation!C1132,Personal!$G$28&gt;Valuation!C1131),Personal!$G$26,0))</f>
        <v>0</v>
      </c>
      <c r="T1132">
        <f t="shared" si="1418"/>
        <v>2</v>
      </c>
      <c r="U1132" s="11"/>
      <c r="V1132" s="121">
        <f>VLOOKUP(E1132,Rates2,5)*VLOOKUP(E1132,Mort_Imp_Retirees,C1132-'Mort Imp Cume'!$C$4+2)</f>
        <v>1</v>
      </c>
      <c r="W1132" s="15">
        <f t="shared" si="1419"/>
        <v>0</v>
      </c>
      <c r="X1132" s="121">
        <f>VLOOKUP(F1132,Rates2,6)*VLOOKUP(F1132,Mort_Imp_Survivors,C1132-'Mort Imp Cume'!$C$4+2)</f>
        <v>1</v>
      </c>
      <c r="Y1132" s="15">
        <f t="shared" si="1420"/>
        <v>0</v>
      </c>
      <c r="Z1132" s="121">
        <f>VLOOKUP(F1132,Rates2,7)*VLOOKUP(F1132,Mort_Imp_Survivors,C1132-'Mort Imp Cume'!$C$4+2)</f>
        <v>1</v>
      </c>
      <c r="AA1132" s="15">
        <f t="shared" si="1421"/>
        <v>0</v>
      </c>
      <c r="AB1132" s="68">
        <f>PRODUCT(W$4:W1131)</f>
        <v>0</v>
      </c>
      <c r="AC1132" s="15">
        <f>PRODUCT(Y$4:Y1131)</f>
        <v>0</v>
      </c>
      <c r="AD1132" s="15">
        <f>PRODUCT(AA$4:AA1131)</f>
        <v>0</v>
      </c>
      <c r="AE1132" s="15">
        <f t="shared" si="1422"/>
        <v>0</v>
      </c>
      <c r="AF1132" s="15">
        <f t="shared" si="1423"/>
        <v>0</v>
      </c>
      <c r="AG1132" s="15">
        <f t="shared" si="1424"/>
        <v>0</v>
      </c>
      <c r="AH1132" s="15">
        <f t="shared" si="1425"/>
        <v>0</v>
      </c>
      <c r="AI1132" s="15">
        <f t="shared" si="1426"/>
        <v>1</v>
      </c>
      <c r="AJ1132" s="15">
        <f t="shared" si="1427"/>
        <v>0</v>
      </c>
      <c r="AK1132" s="15">
        <f t="shared" si="1428"/>
        <v>0</v>
      </c>
      <c r="AL1132">
        <f>IF(AL1131&gt;0,AL1131+1,IF(AND(B1132="January",C1132&gt;=Personal!$G$28,F1132&lt;=100,AL1131=0),1,0))</f>
        <v>805</v>
      </c>
      <c r="AM1132">
        <f t="shared" si="1429"/>
        <v>1</v>
      </c>
    </row>
    <row r="1133" spans="1:39" x14ac:dyDescent="0.2">
      <c r="A1133">
        <f t="shared" si="1430"/>
        <v>1129</v>
      </c>
      <c r="B1133" t="str">
        <f t="shared" si="1441"/>
        <v>February</v>
      </c>
      <c r="C1133">
        <f t="shared" si="1413"/>
        <v>2117</v>
      </c>
      <c r="D1133">
        <f t="shared" si="1443"/>
        <v>211702</v>
      </c>
      <c r="E1133">
        <f t="shared" ref="E1133:F1133" si="1472">E1121+1</f>
        <v>136</v>
      </c>
      <c r="F1133">
        <f t="shared" si="1472"/>
        <v>134</v>
      </c>
      <c r="G1133" s="11">
        <f>G1132*IF($B1133="January",(1+IF(C1133&gt;Personal!$L$18+1,Calculations!$B$14,Calculations!$B$13)),1)</f>
        <v>14478.485670894494</v>
      </c>
      <c r="H1133" s="11">
        <f>IF(AND(Career!$F$15="Yes",$E1133=62,$E1132=61),G1133,H1132*IF($B1133="January",(1+IF(C1133&gt;Personal!$L$18+1,Calculations!$C$14,Calculations!$C$13)),1))</f>
        <v>7008.8090499739883</v>
      </c>
      <c r="I1133" s="11">
        <f>H1133*(1-'Retiree Assumptions'!$F$8)</f>
        <v>6167.7519639771099</v>
      </c>
      <c r="J1133" s="11"/>
      <c r="K1133">
        <f>IF(OR(AND(L1134=0,L1133&gt;0,S1133=0,S1132&gt;0),AND(L1133=0,L1132&gt;0,S1133&gt;0,S1132&gt;0),AND(L1122=0,L1121&gt;0,S1121=0),AND(B1133="February",C1133&gt;=Personal!$G$28,C1133&lt;=Personal!$G$28+5,L1132&gt;0),AND(B1133="February",MOD(C1133-Personal!$G$28,5)=0,L1132&gt;0)),K1132+1,K1132)</f>
        <v>10</v>
      </c>
      <c r="L1133">
        <f>IF(AND(C1133&gt;=Personal!$G$28,MAX(L$5:L1132)&lt;$AO$8,OR(S1132&gt;0,S1133&gt;0)),L1132+1,0)</f>
        <v>0</v>
      </c>
      <c r="M1133" t="str">
        <f>IF(AND(C1133&gt;=Personal!$G$28,MAX(L$5:L1132)&lt;$AO$8,OR(S1132&gt;0,S1133&gt;0)),L1132+1,"")</f>
        <v/>
      </c>
      <c r="N1133">
        <f t="shared" si="1415"/>
        <v>2117</v>
      </c>
      <c r="O1133">
        <f t="shared" si="1416"/>
        <v>134</v>
      </c>
      <c r="P1133" s="11">
        <f t="shared" si="1417"/>
        <v>74013.023567725322</v>
      </c>
      <c r="Q1133" s="11">
        <f>$AD1133*I1133/(Calculations!$C$18^(A1133-1+Calculations!$B$1/30))</f>
        <v>0</v>
      </c>
      <c r="R1133" s="11">
        <f>IF(Q1133=0,0,SUM(Q$1071:Q1133)*I1133/Q1133)</f>
        <v>0</v>
      </c>
      <c r="S1133" s="11">
        <f>IF(S1132&gt;0,MAX((S1132+I1133/2)*(Calculations!$C$18-1)+S1132-I1133,0),IF(AND(Personal!$G$28=Valuation!C1133,Personal!$G$28&gt;Valuation!C1132),Personal!$G$26,0))</f>
        <v>0</v>
      </c>
      <c r="T1133">
        <f t="shared" si="1418"/>
        <v>2</v>
      </c>
      <c r="U1133" s="11"/>
      <c r="V1133" s="121">
        <f>VLOOKUP(E1133,Rates2,5)*VLOOKUP(E1133,Mort_Imp_Retirees,C1133-'Mort Imp Cume'!$C$4+2)</f>
        <v>1</v>
      </c>
      <c r="W1133" s="15">
        <f t="shared" si="1419"/>
        <v>0</v>
      </c>
      <c r="X1133" s="121">
        <f>VLOOKUP(F1133,Rates2,6)*VLOOKUP(F1133,Mort_Imp_Survivors,C1133-'Mort Imp Cume'!$C$4+2)</f>
        <v>1</v>
      </c>
      <c r="Y1133" s="15">
        <f t="shared" si="1420"/>
        <v>0</v>
      </c>
      <c r="Z1133" s="121">
        <f>VLOOKUP(F1133,Rates2,7)*VLOOKUP(F1133,Mort_Imp_Survivors,C1133-'Mort Imp Cume'!$C$4+2)</f>
        <v>1</v>
      </c>
      <c r="AA1133" s="15">
        <f t="shared" si="1421"/>
        <v>0</v>
      </c>
      <c r="AB1133" s="68">
        <f>PRODUCT(W$4:W1132)</f>
        <v>0</v>
      </c>
      <c r="AC1133" s="15">
        <f>PRODUCT(Y$4:Y1132)</f>
        <v>0</v>
      </c>
      <c r="AD1133" s="15">
        <f>PRODUCT(AA$4:AA1132)</f>
        <v>0</v>
      </c>
      <c r="AE1133" s="15">
        <f t="shared" si="1422"/>
        <v>0</v>
      </c>
      <c r="AF1133" s="15">
        <f t="shared" si="1423"/>
        <v>0</v>
      </c>
      <c r="AG1133" s="15">
        <f t="shared" si="1424"/>
        <v>0</v>
      </c>
      <c r="AH1133" s="15">
        <f t="shared" si="1425"/>
        <v>0</v>
      </c>
      <c r="AI1133" s="15">
        <f t="shared" si="1426"/>
        <v>1</v>
      </c>
      <c r="AJ1133" s="15">
        <f t="shared" si="1427"/>
        <v>0</v>
      </c>
      <c r="AK1133" s="15">
        <f t="shared" si="1428"/>
        <v>0</v>
      </c>
      <c r="AL1133">
        <f>IF(AL1132&gt;0,AL1132+1,IF(AND(B1133="January",C1133&gt;=Personal!$G$28,F1133&lt;=100,AL1132=0),1,0))</f>
        <v>806</v>
      </c>
      <c r="AM1133">
        <f t="shared" si="1429"/>
        <v>1</v>
      </c>
    </row>
    <row r="1134" spans="1:39" x14ac:dyDescent="0.2">
      <c r="A1134">
        <f t="shared" si="1430"/>
        <v>1130</v>
      </c>
      <c r="B1134" t="str">
        <f t="shared" si="1441"/>
        <v>March</v>
      </c>
      <c r="C1134">
        <f t="shared" si="1413"/>
        <v>2117</v>
      </c>
      <c r="D1134">
        <f t="shared" si="1443"/>
        <v>211703</v>
      </c>
      <c r="E1134">
        <f t="shared" ref="E1134:F1134" si="1473">E1122+1</f>
        <v>136</v>
      </c>
      <c r="F1134">
        <f t="shared" si="1473"/>
        <v>134</v>
      </c>
      <c r="G1134" s="11">
        <f>G1133*IF($B1134="January",(1+IF(C1134&gt;Personal!$L$18+1,Calculations!$B$14,Calculations!$B$13)),1)</f>
        <v>14478.485670894494</v>
      </c>
      <c r="H1134" s="11">
        <f>IF(AND(Career!$F$15="Yes",$E1134=62,$E1133=61),G1134,H1133*IF($B1134="January",(1+IF(C1134&gt;Personal!$L$18+1,Calculations!$C$14,Calculations!$C$13)),1))</f>
        <v>7008.8090499739883</v>
      </c>
      <c r="I1134" s="11">
        <f>H1134*(1-'Retiree Assumptions'!$F$8)</f>
        <v>6167.7519639771099</v>
      </c>
      <c r="J1134" s="11"/>
      <c r="K1134">
        <f>IF(OR(AND(L1135=0,L1134&gt;0,S1134=0,S1133&gt;0),AND(L1134=0,L1133&gt;0,S1134&gt;0,S1133&gt;0),AND(L1123=0,L1122&gt;0,S1122=0),AND(B1134="February",C1134&gt;=Personal!$G$28,C1134&lt;=Personal!$G$28+5,L1133&gt;0),AND(B1134="February",MOD(C1134-Personal!$G$28,5)=0,L1133&gt;0)),K1133+1,K1133)</f>
        <v>10</v>
      </c>
      <c r="L1134">
        <f>IF(AND(C1134&gt;=Personal!$G$28,MAX(L$5:L1133)&lt;$AO$8,OR(S1133&gt;0,S1134&gt;0)),L1133+1,0)</f>
        <v>0</v>
      </c>
      <c r="M1134" t="str">
        <f>IF(AND(C1134&gt;=Personal!$G$28,MAX(L$5:L1133)&lt;$AO$8,OR(S1133&gt;0,S1134&gt;0)),L1133+1,"")</f>
        <v/>
      </c>
      <c r="N1134">
        <f t="shared" si="1415"/>
        <v>2117</v>
      </c>
      <c r="O1134">
        <f t="shared" si="1416"/>
        <v>134</v>
      </c>
      <c r="P1134" s="11">
        <f t="shared" si="1417"/>
        <v>74013.023567725322</v>
      </c>
      <c r="Q1134" s="11">
        <f>$AD1134*I1134/(Calculations!$C$18^(A1134-1+Calculations!$B$1/30))</f>
        <v>0</v>
      </c>
      <c r="R1134" s="11">
        <f>IF(Q1134=0,0,SUM(Q$1071:Q1134)*I1134/Q1134)</f>
        <v>0</v>
      </c>
      <c r="S1134" s="11">
        <f>IF(S1133&gt;0,MAX((S1133+I1134/2)*(Calculations!$C$18-1)+S1133-I1134,0),IF(AND(Personal!$G$28=Valuation!C1134,Personal!$G$28&gt;Valuation!C1133),Personal!$G$26,0))</f>
        <v>0</v>
      </c>
      <c r="T1134">
        <f t="shared" si="1418"/>
        <v>2</v>
      </c>
      <c r="U1134" s="11"/>
      <c r="V1134" s="121">
        <f>VLOOKUP(E1134,Rates2,5)*VLOOKUP(E1134,Mort_Imp_Retirees,C1134-'Mort Imp Cume'!$C$4+2)</f>
        <v>1</v>
      </c>
      <c r="W1134" s="15">
        <f t="shared" si="1419"/>
        <v>0</v>
      </c>
      <c r="X1134" s="121">
        <f>VLOOKUP(F1134,Rates2,6)*VLOOKUP(F1134,Mort_Imp_Survivors,C1134-'Mort Imp Cume'!$C$4+2)</f>
        <v>1</v>
      </c>
      <c r="Y1134" s="15">
        <f t="shared" si="1420"/>
        <v>0</v>
      </c>
      <c r="Z1134" s="121">
        <f>VLOOKUP(F1134,Rates2,7)*VLOOKUP(F1134,Mort_Imp_Survivors,C1134-'Mort Imp Cume'!$C$4+2)</f>
        <v>1</v>
      </c>
      <c r="AA1134" s="15">
        <f t="shared" si="1421"/>
        <v>0</v>
      </c>
      <c r="AB1134" s="68">
        <f>PRODUCT(W$4:W1133)</f>
        <v>0</v>
      </c>
      <c r="AC1134" s="15">
        <f>PRODUCT(Y$4:Y1133)</f>
        <v>0</v>
      </c>
      <c r="AD1134" s="15">
        <f>PRODUCT(AA$4:AA1133)</f>
        <v>0</v>
      </c>
      <c r="AE1134" s="15">
        <f t="shared" si="1422"/>
        <v>0</v>
      </c>
      <c r="AF1134" s="15">
        <f t="shared" si="1423"/>
        <v>0</v>
      </c>
      <c r="AG1134" s="15">
        <f t="shared" si="1424"/>
        <v>0</v>
      </c>
      <c r="AH1134" s="15">
        <f t="shared" si="1425"/>
        <v>0</v>
      </c>
      <c r="AI1134" s="15">
        <f t="shared" si="1426"/>
        <v>1</v>
      </c>
      <c r="AJ1134" s="15">
        <f t="shared" si="1427"/>
        <v>0</v>
      </c>
      <c r="AK1134" s="15">
        <f t="shared" si="1428"/>
        <v>0</v>
      </c>
      <c r="AL1134">
        <f>IF(AL1133&gt;0,AL1133+1,IF(AND(B1134="January",C1134&gt;=Personal!$G$28,F1134&lt;=100,AL1133=0),1,0))</f>
        <v>807</v>
      </c>
      <c r="AM1134">
        <f t="shared" si="1429"/>
        <v>1</v>
      </c>
    </row>
    <row r="1135" spans="1:39" x14ac:dyDescent="0.2">
      <c r="A1135">
        <f t="shared" si="1430"/>
        <v>1131</v>
      </c>
      <c r="B1135" t="str">
        <f t="shared" si="1441"/>
        <v>April</v>
      </c>
      <c r="C1135">
        <f t="shared" si="1413"/>
        <v>2117</v>
      </c>
      <c r="D1135">
        <f t="shared" si="1443"/>
        <v>211704</v>
      </c>
      <c r="E1135">
        <f t="shared" ref="E1135:F1135" si="1474">E1123+1</f>
        <v>136</v>
      </c>
      <c r="F1135">
        <f t="shared" si="1474"/>
        <v>134</v>
      </c>
      <c r="G1135" s="11">
        <f>G1134*IF($B1135="January",(1+IF(C1135&gt;Personal!$L$18+1,Calculations!$B$14,Calculations!$B$13)),1)</f>
        <v>14478.485670894494</v>
      </c>
      <c r="H1135" s="11">
        <f>IF(AND(Career!$F$15="Yes",$E1135=62,$E1134=61),G1135,H1134*IF($B1135="January",(1+IF(C1135&gt;Personal!$L$18+1,Calculations!$C$14,Calculations!$C$13)),1))</f>
        <v>7008.8090499739883</v>
      </c>
      <c r="I1135" s="11">
        <f>H1135*(1-'Retiree Assumptions'!$F$8)</f>
        <v>6167.7519639771099</v>
      </c>
      <c r="J1135" s="11"/>
      <c r="K1135">
        <f>IF(OR(AND(L1136=0,L1135&gt;0,S1135=0,S1134&gt;0),AND(L1135=0,L1134&gt;0,S1135&gt;0,S1134&gt;0),AND(L1124=0,L1123&gt;0,S1123=0),AND(B1135="February",C1135&gt;=Personal!$G$28,C1135&lt;=Personal!$G$28+5,L1134&gt;0),AND(B1135="February",MOD(C1135-Personal!$G$28,5)=0,L1134&gt;0)),K1134+1,K1134)</f>
        <v>10</v>
      </c>
      <c r="L1135">
        <f>IF(AND(C1135&gt;=Personal!$G$28,MAX(L$5:L1134)&lt;$AO$8,OR(S1134&gt;0,S1135&gt;0)),L1134+1,0)</f>
        <v>0</v>
      </c>
      <c r="M1135" t="str">
        <f>IF(AND(C1135&gt;=Personal!$G$28,MAX(L$5:L1134)&lt;$AO$8,OR(S1134&gt;0,S1135&gt;0)),L1134+1,"")</f>
        <v/>
      </c>
      <c r="N1135">
        <f t="shared" si="1415"/>
        <v>2117</v>
      </c>
      <c r="O1135">
        <f t="shared" si="1416"/>
        <v>134</v>
      </c>
      <c r="P1135" s="11">
        <f t="shared" si="1417"/>
        <v>74013.023567725322</v>
      </c>
      <c r="Q1135" s="11">
        <f>$AD1135*I1135/(Calculations!$C$18^(A1135-1+Calculations!$B$1/30))</f>
        <v>0</v>
      </c>
      <c r="R1135" s="11">
        <f>IF(Q1135=0,0,SUM(Q$1071:Q1135)*I1135/Q1135)</f>
        <v>0</v>
      </c>
      <c r="S1135" s="11">
        <f>IF(S1134&gt;0,MAX((S1134+I1135/2)*(Calculations!$C$18-1)+S1134-I1135,0),IF(AND(Personal!$G$28=Valuation!C1135,Personal!$G$28&gt;Valuation!C1134),Personal!$G$26,0))</f>
        <v>0</v>
      </c>
      <c r="T1135">
        <f t="shared" si="1418"/>
        <v>2</v>
      </c>
      <c r="U1135" s="11"/>
      <c r="V1135" s="121">
        <f>VLOOKUP(E1135,Rates2,5)*VLOOKUP(E1135,Mort_Imp_Retirees,C1135-'Mort Imp Cume'!$C$4+2)</f>
        <v>1</v>
      </c>
      <c r="W1135" s="15">
        <f t="shared" si="1419"/>
        <v>0</v>
      </c>
      <c r="X1135" s="121">
        <f>VLOOKUP(F1135,Rates2,6)*VLOOKUP(F1135,Mort_Imp_Survivors,C1135-'Mort Imp Cume'!$C$4+2)</f>
        <v>1</v>
      </c>
      <c r="Y1135" s="15">
        <f t="shared" si="1420"/>
        <v>0</v>
      </c>
      <c r="Z1135" s="121">
        <f>VLOOKUP(F1135,Rates2,7)*VLOOKUP(F1135,Mort_Imp_Survivors,C1135-'Mort Imp Cume'!$C$4+2)</f>
        <v>1</v>
      </c>
      <c r="AA1135" s="15">
        <f t="shared" si="1421"/>
        <v>0</v>
      </c>
      <c r="AB1135" s="68">
        <f>PRODUCT(W$4:W1134)</f>
        <v>0</v>
      </c>
      <c r="AC1135" s="15">
        <f>PRODUCT(Y$4:Y1134)</f>
        <v>0</v>
      </c>
      <c r="AD1135" s="15">
        <f>PRODUCT(AA$4:AA1134)</f>
        <v>0</v>
      </c>
      <c r="AE1135" s="15">
        <f t="shared" si="1422"/>
        <v>0</v>
      </c>
      <c r="AF1135" s="15">
        <f t="shared" si="1423"/>
        <v>0</v>
      </c>
      <c r="AG1135" s="15">
        <f t="shared" si="1424"/>
        <v>0</v>
      </c>
      <c r="AH1135" s="15">
        <f t="shared" si="1425"/>
        <v>0</v>
      </c>
      <c r="AI1135" s="15">
        <f t="shared" si="1426"/>
        <v>1</v>
      </c>
      <c r="AJ1135" s="15">
        <f t="shared" si="1427"/>
        <v>0</v>
      </c>
      <c r="AK1135" s="15">
        <f t="shared" si="1428"/>
        <v>0</v>
      </c>
      <c r="AL1135">
        <f>IF(AL1134&gt;0,AL1134+1,IF(AND(B1135="January",C1135&gt;=Personal!$G$28,F1135&lt;=100,AL1134=0),1,0))</f>
        <v>808</v>
      </c>
      <c r="AM1135">
        <f t="shared" si="1429"/>
        <v>1</v>
      </c>
    </row>
    <row r="1136" spans="1:39" x14ac:dyDescent="0.2">
      <c r="A1136">
        <f t="shared" si="1430"/>
        <v>1132</v>
      </c>
      <c r="B1136" t="str">
        <f t="shared" si="1441"/>
        <v>May</v>
      </c>
      <c r="C1136">
        <f t="shared" si="1413"/>
        <v>2117</v>
      </c>
      <c r="D1136">
        <f t="shared" si="1443"/>
        <v>211705</v>
      </c>
      <c r="E1136">
        <f t="shared" ref="E1136:F1136" si="1475">E1124+1</f>
        <v>136</v>
      </c>
      <c r="F1136">
        <f t="shared" si="1475"/>
        <v>134</v>
      </c>
      <c r="G1136" s="11">
        <f>G1135*IF($B1136="January",(1+IF(C1136&gt;Personal!$L$18+1,Calculations!$B$14,Calculations!$B$13)),1)</f>
        <v>14478.485670894494</v>
      </c>
      <c r="H1136" s="11">
        <f>IF(AND(Career!$F$15="Yes",$E1136=62,$E1135=61),G1136,H1135*IF($B1136="January",(1+IF(C1136&gt;Personal!$L$18+1,Calculations!$C$14,Calculations!$C$13)),1))</f>
        <v>7008.8090499739883</v>
      </c>
      <c r="I1136" s="11">
        <f>H1136*(1-'Retiree Assumptions'!$F$8)</f>
        <v>6167.7519639771099</v>
      </c>
      <c r="J1136" s="11"/>
      <c r="K1136">
        <f>IF(OR(AND(L1137=0,L1136&gt;0,S1136=0,S1135&gt;0),AND(L1136=0,L1135&gt;0,S1136&gt;0,S1135&gt;0),AND(L1125=0,L1124&gt;0,S1124=0),AND(B1136="February",C1136&gt;=Personal!$G$28,C1136&lt;=Personal!$G$28+5,L1135&gt;0),AND(B1136="February",MOD(C1136-Personal!$G$28,5)=0,L1135&gt;0)),K1135+1,K1135)</f>
        <v>10</v>
      </c>
      <c r="L1136">
        <f>IF(AND(C1136&gt;=Personal!$G$28,MAX(L$5:L1135)&lt;$AO$8,OR(S1135&gt;0,S1136&gt;0)),L1135+1,0)</f>
        <v>0</v>
      </c>
      <c r="M1136" t="str">
        <f>IF(AND(C1136&gt;=Personal!$G$28,MAX(L$5:L1135)&lt;$AO$8,OR(S1135&gt;0,S1136&gt;0)),L1135+1,"")</f>
        <v/>
      </c>
      <c r="N1136">
        <f t="shared" si="1415"/>
        <v>2117</v>
      </c>
      <c r="O1136">
        <f t="shared" si="1416"/>
        <v>134</v>
      </c>
      <c r="P1136" s="11">
        <f t="shared" si="1417"/>
        <v>74013.023567725322</v>
      </c>
      <c r="Q1136" s="11">
        <f>$AD1136*I1136/(Calculations!$C$18^(A1136-1+Calculations!$B$1/30))</f>
        <v>0</v>
      </c>
      <c r="R1136" s="11">
        <f>IF(Q1136=0,0,SUM(Q$1071:Q1136)*I1136/Q1136)</f>
        <v>0</v>
      </c>
      <c r="S1136" s="11">
        <f>IF(S1135&gt;0,MAX((S1135+I1136/2)*(Calculations!$C$18-1)+S1135-I1136,0),IF(AND(Personal!$G$28=Valuation!C1136,Personal!$G$28&gt;Valuation!C1135),Personal!$G$26,0))</f>
        <v>0</v>
      </c>
      <c r="T1136">
        <f t="shared" si="1418"/>
        <v>2</v>
      </c>
      <c r="U1136" s="11"/>
      <c r="V1136" s="121">
        <f>VLOOKUP(E1136,Rates2,5)*VLOOKUP(E1136,Mort_Imp_Retirees,C1136-'Mort Imp Cume'!$C$4+2)</f>
        <v>1</v>
      </c>
      <c r="W1136" s="15">
        <f t="shared" si="1419"/>
        <v>0</v>
      </c>
      <c r="X1136" s="121">
        <f>VLOOKUP(F1136,Rates2,6)*VLOOKUP(F1136,Mort_Imp_Survivors,C1136-'Mort Imp Cume'!$C$4+2)</f>
        <v>1</v>
      </c>
      <c r="Y1136" s="15">
        <f t="shared" si="1420"/>
        <v>0</v>
      </c>
      <c r="Z1136" s="121">
        <f>VLOOKUP(F1136,Rates2,7)*VLOOKUP(F1136,Mort_Imp_Survivors,C1136-'Mort Imp Cume'!$C$4+2)</f>
        <v>1</v>
      </c>
      <c r="AA1136" s="15">
        <f t="shared" si="1421"/>
        <v>0</v>
      </c>
      <c r="AB1136" s="68">
        <f>PRODUCT(W$4:W1135)</f>
        <v>0</v>
      </c>
      <c r="AC1136" s="15">
        <f>PRODUCT(Y$4:Y1135)</f>
        <v>0</v>
      </c>
      <c r="AD1136" s="15">
        <f>PRODUCT(AA$4:AA1135)</f>
        <v>0</v>
      </c>
      <c r="AE1136" s="15">
        <f t="shared" si="1422"/>
        <v>0</v>
      </c>
      <c r="AF1136" s="15">
        <f t="shared" si="1423"/>
        <v>0</v>
      </c>
      <c r="AG1136" s="15">
        <f t="shared" si="1424"/>
        <v>0</v>
      </c>
      <c r="AH1136" s="15">
        <f t="shared" si="1425"/>
        <v>0</v>
      </c>
      <c r="AI1136" s="15">
        <f t="shared" si="1426"/>
        <v>1</v>
      </c>
      <c r="AJ1136" s="15">
        <f t="shared" si="1427"/>
        <v>0</v>
      </c>
      <c r="AK1136" s="15">
        <f t="shared" si="1428"/>
        <v>0</v>
      </c>
      <c r="AL1136">
        <f>IF(AL1135&gt;0,AL1135+1,IF(AND(B1136="January",C1136&gt;=Personal!$G$28,F1136&lt;=100,AL1135=0),1,0))</f>
        <v>809</v>
      </c>
      <c r="AM1136">
        <f t="shared" si="1429"/>
        <v>1</v>
      </c>
    </row>
    <row r="1137" spans="1:39" x14ac:dyDescent="0.2">
      <c r="A1137">
        <f t="shared" si="1430"/>
        <v>1133</v>
      </c>
      <c r="B1137" t="str">
        <f t="shared" si="1441"/>
        <v>June</v>
      </c>
      <c r="C1137">
        <f t="shared" si="1413"/>
        <v>2117</v>
      </c>
      <c r="D1137">
        <f t="shared" si="1443"/>
        <v>211706</v>
      </c>
      <c r="E1137">
        <f t="shared" ref="E1137:F1137" si="1476">E1125+1</f>
        <v>136</v>
      </c>
      <c r="F1137">
        <f t="shared" si="1476"/>
        <v>134</v>
      </c>
      <c r="G1137" s="11">
        <f>G1136*IF($B1137="January",(1+IF(C1137&gt;Personal!$L$18+1,Calculations!$B$14,Calculations!$B$13)),1)</f>
        <v>14478.485670894494</v>
      </c>
      <c r="H1137" s="11">
        <f>IF(AND(Career!$F$15="Yes",$E1137=62,$E1136=61),G1137,H1136*IF($B1137="January",(1+IF(C1137&gt;Personal!$L$18+1,Calculations!$C$14,Calculations!$C$13)),1))</f>
        <v>7008.8090499739883</v>
      </c>
      <c r="I1137" s="11">
        <f>H1137*(1-'Retiree Assumptions'!$F$8)</f>
        <v>6167.7519639771099</v>
      </c>
      <c r="J1137" s="11"/>
      <c r="K1137">
        <f>IF(OR(AND(L1138=0,L1137&gt;0,S1137=0,S1136&gt;0),AND(L1137=0,L1136&gt;0,S1137&gt;0,S1136&gt;0),AND(L1126=0,L1125&gt;0,S1125=0),AND(B1137="February",C1137&gt;=Personal!$G$28,C1137&lt;=Personal!$G$28+5,L1136&gt;0),AND(B1137="February",MOD(C1137-Personal!$G$28,5)=0,L1136&gt;0)),K1136+1,K1136)</f>
        <v>10</v>
      </c>
      <c r="L1137">
        <f>IF(AND(C1137&gt;=Personal!$G$28,MAX(L$5:L1136)&lt;$AO$8,OR(S1136&gt;0,S1137&gt;0)),L1136+1,0)</f>
        <v>0</v>
      </c>
      <c r="M1137" t="str">
        <f>IF(AND(C1137&gt;=Personal!$G$28,MAX(L$5:L1136)&lt;$AO$8,OR(S1136&gt;0,S1137&gt;0)),L1136+1,"")</f>
        <v/>
      </c>
      <c r="N1137">
        <f t="shared" si="1415"/>
        <v>2117</v>
      </c>
      <c r="O1137">
        <f t="shared" si="1416"/>
        <v>134</v>
      </c>
      <c r="P1137" s="11">
        <f t="shared" si="1417"/>
        <v>74013.023567725322</v>
      </c>
      <c r="Q1137" s="11">
        <f>$AD1137*I1137/(Calculations!$C$18^(A1137-1+Calculations!$B$1/30))</f>
        <v>0</v>
      </c>
      <c r="R1137" s="11">
        <f>IF(Q1137=0,0,SUM(Q$1071:Q1137)*I1137/Q1137)</f>
        <v>0</v>
      </c>
      <c r="S1137" s="11">
        <f>IF(S1136&gt;0,MAX((S1136+I1137/2)*(Calculations!$C$18-1)+S1136-I1137,0),IF(AND(Personal!$G$28=Valuation!C1137,Personal!$G$28&gt;Valuation!C1136),Personal!$G$26,0))</f>
        <v>0</v>
      </c>
      <c r="T1137">
        <f t="shared" si="1418"/>
        <v>2</v>
      </c>
      <c r="U1137" s="11"/>
      <c r="V1137" s="121">
        <f>VLOOKUP(E1137,Rates2,5)*VLOOKUP(E1137,Mort_Imp_Retirees,C1137-'Mort Imp Cume'!$C$4+2)</f>
        <v>1</v>
      </c>
      <c r="W1137" s="15">
        <f t="shared" si="1419"/>
        <v>0</v>
      </c>
      <c r="X1137" s="121">
        <f>VLOOKUP(F1137,Rates2,6)*VLOOKUP(F1137,Mort_Imp_Survivors,C1137-'Mort Imp Cume'!$C$4+2)</f>
        <v>1</v>
      </c>
      <c r="Y1137" s="15">
        <f t="shared" si="1420"/>
        <v>0</v>
      </c>
      <c r="Z1137" s="121">
        <f>VLOOKUP(F1137,Rates2,7)*VLOOKUP(F1137,Mort_Imp_Survivors,C1137-'Mort Imp Cume'!$C$4+2)</f>
        <v>1</v>
      </c>
      <c r="AA1137" s="15">
        <f t="shared" si="1421"/>
        <v>0</v>
      </c>
      <c r="AB1137" s="68">
        <f>PRODUCT(W$4:W1136)</f>
        <v>0</v>
      </c>
      <c r="AC1137" s="15">
        <f>PRODUCT(Y$4:Y1136)</f>
        <v>0</v>
      </c>
      <c r="AD1137" s="15">
        <f>PRODUCT(AA$4:AA1136)</f>
        <v>0</v>
      </c>
      <c r="AE1137" s="15">
        <f t="shared" si="1422"/>
        <v>0</v>
      </c>
      <c r="AF1137" s="15">
        <f t="shared" si="1423"/>
        <v>0</v>
      </c>
      <c r="AG1137" s="15">
        <f t="shared" si="1424"/>
        <v>0</v>
      </c>
      <c r="AH1137" s="15">
        <f t="shared" si="1425"/>
        <v>0</v>
      </c>
      <c r="AI1137" s="15">
        <f t="shared" si="1426"/>
        <v>1</v>
      </c>
      <c r="AJ1137" s="15">
        <f t="shared" si="1427"/>
        <v>0</v>
      </c>
      <c r="AK1137" s="15">
        <f t="shared" si="1428"/>
        <v>0</v>
      </c>
      <c r="AL1137">
        <f>IF(AL1136&gt;0,AL1136+1,IF(AND(B1137="January",C1137&gt;=Personal!$G$28,F1137&lt;=100,AL1136=0),1,0))</f>
        <v>810</v>
      </c>
      <c r="AM1137">
        <f t="shared" si="1429"/>
        <v>1</v>
      </c>
    </row>
    <row r="1138" spans="1:39" x14ac:dyDescent="0.2">
      <c r="A1138">
        <f t="shared" si="1430"/>
        <v>1134</v>
      </c>
      <c r="B1138" t="str">
        <f t="shared" si="1441"/>
        <v>July</v>
      </c>
      <c r="C1138">
        <f t="shared" si="1413"/>
        <v>2117</v>
      </c>
      <c r="D1138">
        <f t="shared" si="1443"/>
        <v>211707</v>
      </c>
      <c r="E1138">
        <f t="shared" ref="E1138:F1138" si="1477">E1126+1</f>
        <v>136</v>
      </c>
      <c r="F1138">
        <f t="shared" si="1477"/>
        <v>134</v>
      </c>
      <c r="G1138" s="11">
        <f>G1137*IF($B1138="January",(1+IF(C1138&gt;Personal!$L$18+1,Calculations!$B$14,Calculations!$B$13)),1)</f>
        <v>14478.485670894494</v>
      </c>
      <c r="H1138" s="11">
        <f>IF(AND(Career!$F$15="Yes",$E1138=62,$E1137=61),G1138,H1137*IF($B1138="January",(1+IF(C1138&gt;Personal!$L$18+1,Calculations!$C$14,Calculations!$C$13)),1))</f>
        <v>7008.8090499739883</v>
      </c>
      <c r="I1138" s="11">
        <f>H1138*(1-'Retiree Assumptions'!$F$8)</f>
        <v>6167.7519639771099</v>
      </c>
      <c r="J1138" s="11"/>
      <c r="K1138">
        <f>IF(OR(AND(L1139=0,L1138&gt;0,S1138=0,S1137&gt;0),AND(L1138=0,L1137&gt;0,S1138&gt;0,S1137&gt;0),AND(L1127=0,L1126&gt;0,S1126=0),AND(B1138="February",C1138&gt;=Personal!$G$28,C1138&lt;=Personal!$G$28+5,L1137&gt;0),AND(B1138="February",MOD(C1138-Personal!$G$28,5)=0,L1137&gt;0)),K1137+1,K1137)</f>
        <v>10</v>
      </c>
      <c r="L1138">
        <f>IF(AND(C1138&gt;=Personal!$G$28,MAX(L$5:L1137)&lt;$AO$8,OR(S1137&gt;0,S1138&gt;0)),L1137+1,0)</f>
        <v>0</v>
      </c>
      <c r="M1138" t="str">
        <f>IF(AND(C1138&gt;=Personal!$G$28,MAX(L$5:L1137)&lt;$AO$8,OR(S1137&gt;0,S1138&gt;0)),L1137+1,"")</f>
        <v/>
      </c>
      <c r="N1138">
        <f t="shared" si="1415"/>
        <v>2117</v>
      </c>
      <c r="O1138">
        <f t="shared" si="1416"/>
        <v>134</v>
      </c>
      <c r="P1138" s="11">
        <f t="shared" si="1417"/>
        <v>74013.023567725322</v>
      </c>
      <c r="Q1138" s="11">
        <f>$AD1138*I1138/(Calculations!$C$18^(A1138-1+Calculations!$B$1/30))</f>
        <v>0</v>
      </c>
      <c r="R1138" s="11">
        <f>IF(Q1138=0,0,SUM(Q$1071:Q1138)*I1138/Q1138)</f>
        <v>0</v>
      </c>
      <c r="S1138" s="11">
        <f>IF(S1137&gt;0,MAX((S1137+I1138/2)*(Calculations!$C$18-1)+S1137-I1138,0),IF(AND(Personal!$G$28=Valuation!C1138,Personal!$G$28&gt;Valuation!C1137),Personal!$G$26,0))</f>
        <v>0</v>
      </c>
      <c r="T1138">
        <f t="shared" si="1418"/>
        <v>2</v>
      </c>
      <c r="U1138" s="11"/>
      <c r="V1138" s="121">
        <f>VLOOKUP(E1138,Rates2,5)*VLOOKUP(E1138,Mort_Imp_Retirees,C1138-'Mort Imp Cume'!$C$4+2)</f>
        <v>1</v>
      </c>
      <c r="W1138" s="15">
        <f t="shared" si="1419"/>
        <v>0</v>
      </c>
      <c r="X1138" s="121">
        <f>VLOOKUP(F1138,Rates2,6)*VLOOKUP(F1138,Mort_Imp_Survivors,C1138-'Mort Imp Cume'!$C$4+2)</f>
        <v>1</v>
      </c>
      <c r="Y1138" s="15">
        <f t="shared" si="1420"/>
        <v>0</v>
      </c>
      <c r="Z1138" s="121">
        <f>VLOOKUP(F1138,Rates2,7)*VLOOKUP(F1138,Mort_Imp_Survivors,C1138-'Mort Imp Cume'!$C$4+2)</f>
        <v>1</v>
      </c>
      <c r="AA1138" s="15">
        <f t="shared" si="1421"/>
        <v>0</v>
      </c>
      <c r="AB1138" s="68">
        <f>PRODUCT(W$4:W1137)</f>
        <v>0</v>
      </c>
      <c r="AC1138" s="15">
        <f>PRODUCT(Y$4:Y1137)</f>
        <v>0</v>
      </c>
      <c r="AD1138" s="15">
        <f>PRODUCT(AA$4:AA1137)</f>
        <v>0</v>
      </c>
      <c r="AE1138" s="15">
        <f t="shared" si="1422"/>
        <v>0</v>
      </c>
      <c r="AF1138" s="15">
        <f t="shared" si="1423"/>
        <v>0</v>
      </c>
      <c r="AG1138" s="15">
        <f t="shared" si="1424"/>
        <v>0</v>
      </c>
      <c r="AH1138" s="15">
        <f t="shared" si="1425"/>
        <v>0</v>
      </c>
      <c r="AI1138" s="15">
        <f t="shared" si="1426"/>
        <v>1</v>
      </c>
      <c r="AJ1138" s="15">
        <f t="shared" si="1427"/>
        <v>0</v>
      </c>
      <c r="AK1138" s="15">
        <f t="shared" si="1428"/>
        <v>0</v>
      </c>
      <c r="AL1138">
        <f>IF(AL1137&gt;0,AL1137+1,IF(AND(B1138="January",C1138&gt;=Personal!$G$28,F1138&lt;=100,AL1137=0),1,0))</f>
        <v>811</v>
      </c>
      <c r="AM1138">
        <f t="shared" si="1429"/>
        <v>1</v>
      </c>
    </row>
    <row r="1139" spans="1:39" x14ac:dyDescent="0.2">
      <c r="A1139">
        <f t="shared" si="1430"/>
        <v>1135</v>
      </c>
      <c r="B1139" t="str">
        <f t="shared" si="1441"/>
        <v>August</v>
      </c>
      <c r="C1139">
        <f t="shared" si="1413"/>
        <v>2117</v>
      </c>
      <c r="D1139">
        <f t="shared" si="1443"/>
        <v>211708</v>
      </c>
      <c r="E1139">
        <f t="shared" ref="E1139:F1139" si="1478">E1127+1</f>
        <v>136</v>
      </c>
      <c r="F1139">
        <f t="shared" si="1478"/>
        <v>134</v>
      </c>
      <c r="G1139" s="11">
        <f>G1138*IF($B1139="January",(1+IF(C1139&gt;Personal!$L$18+1,Calculations!$B$14,Calculations!$B$13)),1)</f>
        <v>14478.485670894494</v>
      </c>
      <c r="H1139" s="11">
        <f>IF(AND(Career!$F$15="Yes",$E1139=62,$E1138=61),G1139,H1138*IF($B1139="January",(1+IF(C1139&gt;Personal!$L$18+1,Calculations!$C$14,Calculations!$C$13)),1))</f>
        <v>7008.8090499739883</v>
      </c>
      <c r="I1139" s="11">
        <f>H1139*(1-'Retiree Assumptions'!$F$8)</f>
        <v>6167.7519639771099</v>
      </c>
      <c r="J1139" s="11"/>
      <c r="K1139">
        <f>IF(OR(AND(L1140=0,L1139&gt;0,S1139=0,S1138&gt;0),AND(L1139=0,L1138&gt;0,S1139&gt;0,S1138&gt;0),AND(L1128=0,L1127&gt;0,S1127=0),AND(B1139="February",C1139&gt;=Personal!$G$28,C1139&lt;=Personal!$G$28+5,L1138&gt;0),AND(B1139="February",MOD(C1139-Personal!$G$28,5)=0,L1138&gt;0)),K1138+1,K1138)</f>
        <v>10</v>
      </c>
      <c r="L1139">
        <f>IF(AND(C1139&gt;=Personal!$G$28,MAX(L$5:L1138)&lt;$AO$8,OR(S1138&gt;0,S1139&gt;0)),L1138+1,0)</f>
        <v>0</v>
      </c>
      <c r="M1139" t="str">
        <f>IF(AND(C1139&gt;=Personal!$G$28,MAX(L$5:L1138)&lt;$AO$8,OR(S1138&gt;0,S1139&gt;0)),L1138+1,"")</f>
        <v/>
      </c>
      <c r="N1139">
        <f t="shared" si="1415"/>
        <v>2117</v>
      </c>
      <c r="O1139">
        <f t="shared" si="1416"/>
        <v>134</v>
      </c>
      <c r="P1139" s="11">
        <f t="shared" si="1417"/>
        <v>74013.023567725322</v>
      </c>
      <c r="Q1139" s="11">
        <f>$AD1139*I1139/(Calculations!$C$18^(A1139-1+Calculations!$B$1/30))</f>
        <v>0</v>
      </c>
      <c r="R1139" s="11">
        <f>IF(Q1139=0,0,SUM(Q$1071:Q1139)*I1139/Q1139)</f>
        <v>0</v>
      </c>
      <c r="S1139" s="11">
        <f>IF(S1138&gt;0,MAX((S1138+I1139/2)*(Calculations!$C$18-1)+S1138-I1139,0),IF(AND(Personal!$G$28=Valuation!C1139,Personal!$G$28&gt;Valuation!C1138),Personal!$G$26,0))</f>
        <v>0</v>
      </c>
      <c r="T1139">
        <f t="shared" si="1418"/>
        <v>2</v>
      </c>
      <c r="U1139" s="11"/>
      <c r="V1139" s="121">
        <f>VLOOKUP(E1139,Rates2,5)*VLOOKUP(E1139,Mort_Imp_Retirees,C1139-'Mort Imp Cume'!$C$4+2)</f>
        <v>1</v>
      </c>
      <c r="W1139" s="15">
        <f t="shared" si="1419"/>
        <v>0</v>
      </c>
      <c r="X1139" s="121">
        <f>VLOOKUP(F1139,Rates2,6)*VLOOKUP(F1139,Mort_Imp_Survivors,C1139-'Mort Imp Cume'!$C$4+2)</f>
        <v>1</v>
      </c>
      <c r="Y1139" s="15">
        <f t="shared" si="1420"/>
        <v>0</v>
      </c>
      <c r="Z1139" s="121">
        <f>VLOOKUP(F1139,Rates2,7)*VLOOKUP(F1139,Mort_Imp_Survivors,C1139-'Mort Imp Cume'!$C$4+2)</f>
        <v>1</v>
      </c>
      <c r="AA1139" s="15">
        <f t="shared" si="1421"/>
        <v>0</v>
      </c>
      <c r="AB1139" s="68">
        <f>PRODUCT(W$4:W1138)</f>
        <v>0</v>
      </c>
      <c r="AC1139" s="15">
        <f>PRODUCT(Y$4:Y1138)</f>
        <v>0</v>
      </c>
      <c r="AD1139" s="15">
        <f>PRODUCT(AA$4:AA1138)</f>
        <v>0</v>
      </c>
      <c r="AE1139" s="15">
        <f t="shared" si="1422"/>
        <v>0</v>
      </c>
      <c r="AF1139" s="15">
        <f t="shared" si="1423"/>
        <v>0</v>
      </c>
      <c r="AG1139" s="15">
        <f t="shared" si="1424"/>
        <v>0</v>
      </c>
      <c r="AH1139" s="15">
        <f t="shared" si="1425"/>
        <v>0</v>
      </c>
      <c r="AI1139" s="15">
        <f t="shared" si="1426"/>
        <v>1</v>
      </c>
      <c r="AJ1139" s="15">
        <f t="shared" si="1427"/>
        <v>0</v>
      </c>
      <c r="AK1139" s="15">
        <f t="shared" si="1428"/>
        <v>0</v>
      </c>
      <c r="AL1139">
        <f>IF(AL1138&gt;0,AL1138+1,IF(AND(B1139="January",C1139&gt;=Personal!$G$28,F1139&lt;=100,AL1138=0),1,0))</f>
        <v>812</v>
      </c>
      <c r="AM1139">
        <f t="shared" si="1429"/>
        <v>1</v>
      </c>
    </row>
    <row r="1140" spans="1:39" x14ac:dyDescent="0.2">
      <c r="A1140">
        <f t="shared" si="1430"/>
        <v>1136</v>
      </c>
      <c r="B1140" t="str">
        <f t="shared" si="1441"/>
        <v>September</v>
      </c>
      <c r="C1140">
        <f t="shared" si="1413"/>
        <v>2117</v>
      </c>
      <c r="D1140">
        <f t="shared" si="1443"/>
        <v>211709</v>
      </c>
      <c r="E1140">
        <f t="shared" ref="E1140:F1140" si="1479">E1128+1</f>
        <v>136</v>
      </c>
      <c r="F1140">
        <f t="shared" si="1479"/>
        <v>134</v>
      </c>
      <c r="G1140" s="11">
        <f>G1139*IF($B1140="January",(1+IF(C1140&gt;Personal!$L$18+1,Calculations!$B$14,Calculations!$B$13)),1)</f>
        <v>14478.485670894494</v>
      </c>
      <c r="H1140" s="11">
        <f>IF(AND(Career!$F$15="Yes",$E1140=62,$E1139=61),G1140,H1139*IF($B1140="January",(1+IF(C1140&gt;Personal!$L$18+1,Calculations!$C$14,Calculations!$C$13)),1))</f>
        <v>7008.8090499739883</v>
      </c>
      <c r="I1140" s="11">
        <f>H1140*(1-'Retiree Assumptions'!$F$8)</f>
        <v>6167.7519639771099</v>
      </c>
      <c r="J1140" s="11"/>
      <c r="K1140">
        <f>IF(OR(AND(L1141=0,L1140&gt;0,S1140=0,S1139&gt;0),AND(L1140=0,L1139&gt;0,S1140&gt;0,S1139&gt;0),AND(L1129=0,L1128&gt;0,S1128=0),AND(B1140="February",C1140&gt;=Personal!$G$28,C1140&lt;=Personal!$G$28+5,L1139&gt;0),AND(B1140="February",MOD(C1140-Personal!$G$28,5)=0,L1139&gt;0)),K1139+1,K1139)</f>
        <v>10</v>
      </c>
      <c r="L1140">
        <f>IF(AND(C1140&gt;=Personal!$G$28,MAX(L$5:L1139)&lt;$AO$8,OR(S1139&gt;0,S1140&gt;0)),L1139+1,0)</f>
        <v>0</v>
      </c>
      <c r="M1140" t="str">
        <f>IF(AND(C1140&gt;=Personal!$G$28,MAX(L$5:L1139)&lt;$AO$8,OR(S1139&gt;0,S1140&gt;0)),L1139+1,"")</f>
        <v/>
      </c>
      <c r="N1140">
        <f t="shared" si="1415"/>
        <v>2117</v>
      </c>
      <c r="O1140">
        <f t="shared" si="1416"/>
        <v>134</v>
      </c>
      <c r="P1140" s="11">
        <f t="shared" si="1417"/>
        <v>74013.023567725322</v>
      </c>
      <c r="Q1140" s="11">
        <f>$AD1140*I1140/(Calculations!$C$18^(A1140-1+Calculations!$B$1/30))</f>
        <v>0</v>
      </c>
      <c r="R1140" s="11">
        <f>IF(Q1140=0,0,SUM(Q$1071:Q1140)*I1140/Q1140)</f>
        <v>0</v>
      </c>
      <c r="S1140" s="11">
        <f>IF(S1139&gt;0,MAX((S1139+I1140/2)*(Calculations!$C$18-1)+S1139-I1140,0),IF(AND(Personal!$G$28=Valuation!C1140,Personal!$G$28&gt;Valuation!C1139),Personal!$G$26,0))</f>
        <v>0</v>
      </c>
      <c r="T1140">
        <f t="shared" si="1418"/>
        <v>2</v>
      </c>
      <c r="U1140" s="11"/>
      <c r="V1140" s="121">
        <f>VLOOKUP(E1140,Rates2,5)*VLOOKUP(E1140,Mort_Imp_Retirees,C1140-'Mort Imp Cume'!$C$4+2)</f>
        <v>1</v>
      </c>
      <c r="W1140" s="15">
        <f t="shared" si="1419"/>
        <v>0</v>
      </c>
      <c r="X1140" s="121">
        <f>VLOOKUP(F1140,Rates2,6)*VLOOKUP(F1140,Mort_Imp_Survivors,C1140-'Mort Imp Cume'!$C$4+2)</f>
        <v>1</v>
      </c>
      <c r="Y1140" s="15">
        <f t="shared" si="1420"/>
        <v>0</v>
      </c>
      <c r="Z1140" s="121">
        <f>VLOOKUP(F1140,Rates2,7)*VLOOKUP(F1140,Mort_Imp_Survivors,C1140-'Mort Imp Cume'!$C$4+2)</f>
        <v>1</v>
      </c>
      <c r="AA1140" s="15">
        <f t="shared" si="1421"/>
        <v>0</v>
      </c>
      <c r="AB1140" s="68">
        <f>PRODUCT(W$4:W1139)</f>
        <v>0</v>
      </c>
      <c r="AC1140" s="15">
        <f>PRODUCT(Y$4:Y1139)</f>
        <v>0</v>
      </c>
      <c r="AD1140" s="15">
        <f>PRODUCT(AA$4:AA1139)</f>
        <v>0</v>
      </c>
      <c r="AE1140" s="15">
        <f t="shared" si="1422"/>
        <v>0</v>
      </c>
      <c r="AF1140" s="15">
        <f t="shared" si="1423"/>
        <v>0</v>
      </c>
      <c r="AG1140" s="15">
        <f t="shared" si="1424"/>
        <v>0</v>
      </c>
      <c r="AH1140" s="15">
        <f t="shared" si="1425"/>
        <v>0</v>
      </c>
      <c r="AI1140" s="15">
        <f t="shared" si="1426"/>
        <v>1</v>
      </c>
      <c r="AJ1140" s="15">
        <f t="shared" si="1427"/>
        <v>0</v>
      </c>
      <c r="AK1140" s="15">
        <f t="shared" si="1428"/>
        <v>0</v>
      </c>
      <c r="AL1140">
        <f>IF(AL1139&gt;0,AL1139+1,IF(AND(B1140="January",C1140&gt;=Personal!$G$28,F1140&lt;=100,AL1139=0),1,0))</f>
        <v>813</v>
      </c>
      <c r="AM1140">
        <f t="shared" si="1429"/>
        <v>1</v>
      </c>
    </row>
    <row r="1141" spans="1:39" x14ac:dyDescent="0.2">
      <c r="A1141">
        <f t="shared" si="1430"/>
        <v>1137</v>
      </c>
      <c r="B1141" t="str">
        <f t="shared" si="1441"/>
        <v>October</v>
      </c>
      <c r="C1141">
        <f t="shared" si="1413"/>
        <v>2117</v>
      </c>
      <c r="D1141">
        <f t="shared" si="1443"/>
        <v>211710</v>
      </c>
      <c r="E1141">
        <f t="shared" ref="E1141:F1141" si="1480">E1129+1</f>
        <v>136</v>
      </c>
      <c r="F1141">
        <f t="shared" si="1480"/>
        <v>134</v>
      </c>
      <c r="G1141" s="11">
        <f>G1140*IF($B1141="January",(1+IF(C1141&gt;Personal!$L$18+1,Calculations!$B$14,Calculations!$B$13)),1)</f>
        <v>14478.485670894494</v>
      </c>
      <c r="H1141" s="11">
        <f>IF(AND(Career!$F$15="Yes",$E1141=62,$E1140=61),G1141,H1140*IF($B1141="January",(1+IF(C1141&gt;Personal!$L$18+1,Calculations!$C$14,Calculations!$C$13)),1))</f>
        <v>7008.8090499739883</v>
      </c>
      <c r="I1141" s="11">
        <f>H1141*(1-'Retiree Assumptions'!$F$8)</f>
        <v>6167.7519639771099</v>
      </c>
      <c r="J1141" s="11"/>
      <c r="K1141">
        <f>IF(OR(AND(L1142=0,L1141&gt;0,S1141=0,S1140&gt;0),AND(L1141=0,L1140&gt;0,S1141&gt;0,S1140&gt;0),AND(L1130=0,L1129&gt;0,S1129=0),AND(B1141="February",C1141&gt;=Personal!$G$28,C1141&lt;=Personal!$G$28+5,L1140&gt;0),AND(B1141="February",MOD(C1141-Personal!$G$28,5)=0,L1140&gt;0)),K1140+1,K1140)</f>
        <v>10</v>
      </c>
      <c r="L1141">
        <f>IF(AND(C1141&gt;=Personal!$G$28,MAX(L$5:L1140)&lt;$AO$8,OR(S1140&gt;0,S1141&gt;0)),L1140+1,0)</f>
        <v>0</v>
      </c>
      <c r="M1141" t="str">
        <f>IF(AND(C1141&gt;=Personal!$G$28,MAX(L$5:L1140)&lt;$AO$8,OR(S1140&gt;0,S1141&gt;0)),L1140+1,"")</f>
        <v/>
      </c>
      <c r="N1141">
        <f t="shared" si="1415"/>
        <v>2117</v>
      </c>
      <c r="O1141">
        <f t="shared" si="1416"/>
        <v>134</v>
      </c>
      <c r="P1141" s="11">
        <f t="shared" si="1417"/>
        <v>74013.023567725322</v>
      </c>
      <c r="Q1141" s="11">
        <f>$AD1141*I1141/(Calculations!$C$18^(A1141-1+Calculations!$B$1/30))</f>
        <v>0</v>
      </c>
      <c r="R1141" s="11">
        <f>IF(Q1141=0,0,SUM(Q$1071:Q1141)*I1141/Q1141)</f>
        <v>0</v>
      </c>
      <c r="S1141" s="11">
        <f>IF(S1140&gt;0,MAX((S1140+I1141/2)*(Calculations!$C$18-1)+S1140-I1141,0),IF(AND(Personal!$G$28=Valuation!C1141,Personal!$G$28&gt;Valuation!C1140),Personal!$G$26,0))</f>
        <v>0</v>
      </c>
      <c r="T1141">
        <f t="shared" si="1418"/>
        <v>2</v>
      </c>
      <c r="U1141" s="11"/>
      <c r="V1141" s="121">
        <f>VLOOKUP(E1141,Rates2,5)*VLOOKUP(E1141,Mort_Imp_Retirees,C1141-'Mort Imp Cume'!$C$4+2)</f>
        <v>1</v>
      </c>
      <c r="W1141" s="15">
        <f t="shared" si="1419"/>
        <v>0</v>
      </c>
      <c r="X1141" s="121">
        <f>VLOOKUP(F1141,Rates2,6)*VLOOKUP(F1141,Mort_Imp_Survivors,C1141-'Mort Imp Cume'!$C$4+2)</f>
        <v>1</v>
      </c>
      <c r="Y1141" s="15">
        <f t="shared" si="1420"/>
        <v>0</v>
      </c>
      <c r="Z1141" s="121">
        <f>VLOOKUP(F1141,Rates2,7)*VLOOKUP(F1141,Mort_Imp_Survivors,C1141-'Mort Imp Cume'!$C$4+2)</f>
        <v>1</v>
      </c>
      <c r="AA1141" s="15">
        <f t="shared" si="1421"/>
        <v>0</v>
      </c>
      <c r="AB1141" s="68">
        <f>PRODUCT(W$4:W1140)</f>
        <v>0</v>
      </c>
      <c r="AC1141" s="15">
        <f>PRODUCT(Y$4:Y1140)</f>
        <v>0</v>
      </c>
      <c r="AD1141" s="15">
        <f>PRODUCT(AA$4:AA1140)</f>
        <v>0</v>
      </c>
      <c r="AE1141" s="15">
        <f t="shared" si="1422"/>
        <v>0</v>
      </c>
      <c r="AF1141" s="15">
        <f t="shared" si="1423"/>
        <v>0</v>
      </c>
      <c r="AG1141" s="15">
        <f t="shared" si="1424"/>
        <v>0</v>
      </c>
      <c r="AH1141" s="15">
        <f t="shared" si="1425"/>
        <v>0</v>
      </c>
      <c r="AI1141" s="15">
        <f t="shared" si="1426"/>
        <v>1</v>
      </c>
      <c r="AJ1141" s="15">
        <f t="shared" si="1427"/>
        <v>0</v>
      </c>
      <c r="AK1141" s="15">
        <f t="shared" si="1428"/>
        <v>0</v>
      </c>
      <c r="AL1141">
        <f>IF(AL1140&gt;0,AL1140+1,IF(AND(B1141="January",C1141&gt;=Personal!$G$28,F1141&lt;=100,AL1140=0),1,0))</f>
        <v>814</v>
      </c>
      <c r="AM1141">
        <f t="shared" si="1429"/>
        <v>1</v>
      </c>
    </row>
    <row r="1142" spans="1:39" x14ac:dyDescent="0.2">
      <c r="A1142">
        <f t="shared" si="1430"/>
        <v>1138</v>
      </c>
      <c r="B1142" t="str">
        <f t="shared" si="1441"/>
        <v>November</v>
      </c>
      <c r="C1142">
        <f t="shared" si="1413"/>
        <v>2117</v>
      </c>
      <c r="D1142">
        <f t="shared" si="1443"/>
        <v>211711</v>
      </c>
      <c r="E1142">
        <f t="shared" ref="E1142:F1142" si="1481">E1130+1</f>
        <v>136</v>
      </c>
      <c r="F1142">
        <f t="shared" si="1481"/>
        <v>134</v>
      </c>
      <c r="G1142" s="11">
        <f>G1141*IF($B1142="January",(1+IF(C1142&gt;Personal!$L$18+1,Calculations!$B$14,Calculations!$B$13)),1)</f>
        <v>14478.485670894494</v>
      </c>
      <c r="H1142" s="11">
        <f>IF(AND(Career!$F$15="Yes",$E1142=62,$E1141=61),G1142,H1141*IF($B1142="January",(1+IF(C1142&gt;Personal!$L$18+1,Calculations!$C$14,Calculations!$C$13)),1))</f>
        <v>7008.8090499739883</v>
      </c>
      <c r="I1142" s="11">
        <f>H1142*(1-'Retiree Assumptions'!$F$8)</f>
        <v>6167.7519639771099</v>
      </c>
      <c r="J1142" s="11"/>
      <c r="K1142">
        <f>IF(OR(AND(L1143=0,L1142&gt;0,S1142=0,S1141&gt;0),AND(L1142=0,L1141&gt;0,S1142&gt;0,S1141&gt;0),AND(L1131=0,L1130&gt;0,S1130=0),AND(B1142="February",C1142&gt;=Personal!$G$28,C1142&lt;=Personal!$G$28+5,L1141&gt;0),AND(B1142="February",MOD(C1142-Personal!$G$28,5)=0,L1141&gt;0)),K1141+1,K1141)</f>
        <v>10</v>
      </c>
      <c r="L1142">
        <f>IF(AND(C1142&gt;=Personal!$G$28,MAX(L$5:L1141)&lt;$AO$8,OR(S1141&gt;0,S1142&gt;0)),L1141+1,0)</f>
        <v>0</v>
      </c>
      <c r="M1142" t="str">
        <f>IF(AND(C1142&gt;=Personal!$G$28,MAX(L$5:L1141)&lt;$AO$8,OR(S1141&gt;0,S1142&gt;0)),L1141+1,"")</f>
        <v/>
      </c>
      <c r="N1142">
        <f t="shared" si="1415"/>
        <v>2117</v>
      </c>
      <c r="O1142">
        <f t="shared" si="1416"/>
        <v>134</v>
      </c>
      <c r="P1142" s="11">
        <f t="shared" si="1417"/>
        <v>74013.023567725322</v>
      </c>
      <c r="Q1142" s="11">
        <f>$AD1142*I1142/(Calculations!$C$18^(A1142-1+Calculations!$B$1/30))</f>
        <v>0</v>
      </c>
      <c r="R1142" s="11">
        <f>IF(Q1142=0,0,SUM(Q$1071:Q1142)*I1142/Q1142)</f>
        <v>0</v>
      </c>
      <c r="S1142" s="11">
        <f>IF(S1141&gt;0,MAX((S1141+I1142/2)*(Calculations!$C$18-1)+S1141-I1142,0),IF(AND(Personal!$G$28=Valuation!C1142,Personal!$G$28&gt;Valuation!C1141),Personal!$G$26,0))</f>
        <v>0</v>
      </c>
      <c r="T1142">
        <f t="shared" si="1418"/>
        <v>2</v>
      </c>
      <c r="U1142" s="11"/>
      <c r="V1142" s="121">
        <f>VLOOKUP(E1142,Rates2,5)*VLOOKUP(E1142,Mort_Imp_Retirees,C1142-'Mort Imp Cume'!$C$4+2)</f>
        <v>1</v>
      </c>
      <c r="W1142" s="15">
        <f t="shared" si="1419"/>
        <v>0</v>
      </c>
      <c r="X1142" s="121">
        <f>VLOOKUP(F1142,Rates2,6)*VLOOKUP(F1142,Mort_Imp_Survivors,C1142-'Mort Imp Cume'!$C$4+2)</f>
        <v>1</v>
      </c>
      <c r="Y1142" s="15">
        <f t="shared" si="1420"/>
        <v>0</v>
      </c>
      <c r="Z1142" s="121">
        <f>VLOOKUP(F1142,Rates2,7)*VLOOKUP(F1142,Mort_Imp_Survivors,C1142-'Mort Imp Cume'!$C$4+2)</f>
        <v>1</v>
      </c>
      <c r="AA1142" s="15">
        <f t="shared" si="1421"/>
        <v>0</v>
      </c>
      <c r="AB1142" s="68">
        <f>PRODUCT(W$4:W1141)</f>
        <v>0</v>
      </c>
      <c r="AC1142" s="15">
        <f>PRODUCT(Y$4:Y1141)</f>
        <v>0</v>
      </c>
      <c r="AD1142" s="15">
        <f>PRODUCT(AA$4:AA1141)</f>
        <v>0</v>
      </c>
      <c r="AE1142" s="15">
        <f t="shared" si="1422"/>
        <v>0</v>
      </c>
      <c r="AF1142" s="15">
        <f t="shared" si="1423"/>
        <v>0</v>
      </c>
      <c r="AG1142" s="15">
        <f t="shared" si="1424"/>
        <v>0</v>
      </c>
      <c r="AH1142" s="15">
        <f t="shared" si="1425"/>
        <v>0</v>
      </c>
      <c r="AI1142" s="15">
        <f t="shared" si="1426"/>
        <v>1</v>
      </c>
      <c r="AJ1142" s="15">
        <f t="shared" si="1427"/>
        <v>0</v>
      </c>
      <c r="AK1142" s="15">
        <f t="shared" si="1428"/>
        <v>0</v>
      </c>
      <c r="AL1142">
        <f>IF(AL1141&gt;0,AL1141+1,IF(AND(B1142="January",C1142&gt;=Personal!$G$28,F1142&lt;=100,AL1141=0),1,0))</f>
        <v>815</v>
      </c>
      <c r="AM1142">
        <f t="shared" si="1429"/>
        <v>1</v>
      </c>
    </row>
    <row r="1143" spans="1:39" x14ac:dyDescent="0.2">
      <c r="A1143">
        <f t="shared" si="1430"/>
        <v>1139</v>
      </c>
      <c r="B1143" t="str">
        <f t="shared" si="1441"/>
        <v>December</v>
      </c>
      <c r="C1143">
        <f t="shared" si="1413"/>
        <v>2117</v>
      </c>
      <c r="D1143">
        <f t="shared" si="1443"/>
        <v>211712</v>
      </c>
      <c r="E1143">
        <f t="shared" ref="E1143:F1143" si="1482">E1131+1</f>
        <v>136</v>
      </c>
      <c r="F1143">
        <f t="shared" si="1482"/>
        <v>134</v>
      </c>
      <c r="G1143" s="11">
        <f>G1142*IF($B1143="January",(1+IF(C1143&gt;Personal!$L$18+1,Calculations!$B$14,Calculations!$B$13)),1)</f>
        <v>14478.485670894494</v>
      </c>
      <c r="H1143" s="11">
        <f>IF(AND(Career!$F$15="Yes",$E1143=62,$E1142=61),G1143,H1142*IF($B1143="January",(1+IF(C1143&gt;Personal!$L$18+1,Calculations!$C$14,Calculations!$C$13)),1))</f>
        <v>7008.8090499739883</v>
      </c>
      <c r="I1143" s="11">
        <f>H1143*(1-'Retiree Assumptions'!$F$8)</f>
        <v>6167.7519639771099</v>
      </c>
      <c r="J1143" s="11"/>
      <c r="K1143">
        <f>IF(OR(AND(L1144=0,L1143&gt;0,S1143=0,S1142&gt;0),AND(L1143=0,L1142&gt;0,S1143&gt;0,S1142&gt;0),AND(L1132=0,L1131&gt;0,S1131=0),AND(B1143="February",C1143&gt;=Personal!$G$28,C1143&lt;=Personal!$G$28+5,L1142&gt;0),AND(B1143="February",MOD(C1143-Personal!$G$28,5)=0,L1142&gt;0)),K1142+1,K1142)</f>
        <v>10</v>
      </c>
      <c r="L1143">
        <f>IF(AND(C1143&gt;=Personal!$G$28,MAX(L$5:L1142)&lt;$AO$8,OR(S1142&gt;0,S1143&gt;0)),L1142+1,0)</f>
        <v>0</v>
      </c>
      <c r="M1143" t="str">
        <f>IF(AND(C1143&gt;=Personal!$G$28,MAX(L$5:L1142)&lt;$AO$8,OR(S1142&gt;0,S1143&gt;0)),L1142+1,"")</f>
        <v/>
      </c>
      <c r="N1143">
        <f t="shared" si="1415"/>
        <v>2117</v>
      </c>
      <c r="O1143">
        <f t="shared" si="1416"/>
        <v>134</v>
      </c>
      <c r="P1143" s="11">
        <f t="shared" si="1417"/>
        <v>74013.023567725322</v>
      </c>
      <c r="Q1143" s="11">
        <f>$AD1143*I1143/(Calculations!$C$18^(A1143-1+Calculations!$B$1/30))</f>
        <v>0</v>
      </c>
      <c r="R1143" s="11">
        <f>IF(Q1143=0,0,SUM(Q$1071:Q1143)*I1143/Q1143)</f>
        <v>0</v>
      </c>
      <c r="S1143" s="11">
        <f>IF(S1142&gt;0,MAX((S1142+I1143/2)*(Calculations!$C$18-1)+S1142-I1143,0),IF(AND(Personal!$G$28=Valuation!C1143,Personal!$G$28&gt;Valuation!C1142),Personal!$G$26,0))</f>
        <v>0</v>
      </c>
      <c r="T1143">
        <f t="shared" si="1418"/>
        <v>2</v>
      </c>
      <c r="U1143" s="11"/>
      <c r="V1143" s="121">
        <f>VLOOKUP(E1143,Rates2,5)*VLOOKUP(E1143,Mort_Imp_Retirees,C1143-'Mort Imp Cume'!$C$4+2)</f>
        <v>1</v>
      </c>
      <c r="W1143" s="15">
        <f t="shared" si="1419"/>
        <v>0</v>
      </c>
      <c r="X1143" s="121">
        <f>VLOOKUP(F1143,Rates2,6)*VLOOKUP(F1143,Mort_Imp_Survivors,C1143-'Mort Imp Cume'!$C$4+2)</f>
        <v>1</v>
      </c>
      <c r="Y1143" s="15">
        <f t="shared" si="1420"/>
        <v>0</v>
      </c>
      <c r="Z1143" s="121">
        <f>VLOOKUP(F1143,Rates2,7)*VLOOKUP(F1143,Mort_Imp_Survivors,C1143-'Mort Imp Cume'!$C$4+2)</f>
        <v>1</v>
      </c>
      <c r="AA1143" s="15">
        <f t="shared" si="1421"/>
        <v>0</v>
      </c>
      <c r="AB1143" s="68">
        <f>PRODUCT(W$4:W1142)</f>
        <v>0</v>
      </c>
      <c r="AC1143" s="15">
        <f>PRODUCT(Y$4:Y1142)</f>
        <v>0</v>
      </c>
      <c r="AD1143" s="15">
        <f>PRODUCT(AA$4:AA1142)</f>
        <v>0</v>
      </c>
      <c r="AE1143" s="15">
        <f t="shared" si="1422"/>
        <v>0</v>
      </c>
      <c r="AF1143" s="15">
        <f t="shared" si="1423"/>
        <v>0</v>
      </c>
      <c r="AG1143" s="15">
        <f t="shared" si="1424"/>
        <v>0</v>
      </c>
      <c r="AH1143" s="15">
        <f t="shared" si="1425"/>
        <v>0</v>
      </c>
      <c r="AI1143" s="15">
        <f t="shared" si="1426"/>
        <v>1</v>
      </c>
      <c r="AJ1143" s="15">
        <f t="shared" si="1427"/>
        <v>0</v>
      </c>
      <c r="AK1143" s="15">
        <f t="shared" si="1428"/>
        <v>0</v>
      </c>
      <c r="AL1143">
        <f>IF(AL1142&gt;0,AL1142+1,IF(AND(B1143="January",C1143&gt;=Personal!$G$28,F1143&lt;=100,AL1142=0),1,0))</f>
        <v>816</v>
      </c>
      <c r="AM1143">
        <f t="shared" si="1429"/>
        <v>1</v>
      </c>
    </row>
    <row r="1144" spans="1:39" x14ac:dyDescent="0.2">
      <c r="A1144">
        <f t="shared" si="1430"/>
        <v>1140</v>
      </c>
      <c r="B1144" t="str">
        <f t="shared" si="1441"/>
        <v>January</v>
      </c>
      <c r="C1144">
        <f t="shared" si="1413"/>
        <v>2118</v>
      </c>
      <c r="D1144">
        <f t="shared" si="1443"/>
        <v>211801</v>
      </c>
      <c r="E1144">
        <f t="shared" ref="E1144:F1144" si="1483">E1132+1</f>
        <v>137</v>
      </c>
      <c r="F1144">
        <f t="shared" si="1483"/>
        <v>135</v>
      </c>
      <c r="G1144" s="11">
        <f>G1143*IF($B1144="January",(1+IF(C1144&gt;Personal!$L$18+1,Calculations!$B$14,Calculations!$B$13)),1)</f>
        <v>14840.447812666855</v>
      </c>
      <c r="H1144" s="11">
        <f>IF(AND(Career!$F$15="Yes",$E1144=62,$E1143=61),G1144,H1143*IF($B1144="January",(1+IF(C1144&gt;Personal!$L$18+1,Calculations!$C$14,Calculations!$C$13)),1))</f>
        <v>7113.9411857235973</v>
      </c>
      <c r="I1144" s="11">
        <f>H1144*(1-'Retiree Assumptions'!$F$8)</f>
        <v>6260.2682434367653</v>
      </c>
      <c r="J1144" s="11"/>
      <c r="K1144">
        <f>IF(OR(AND(L1145=0,L1144&gt;0,S1144=0,S1143&gt;0),AND(L1144=0,L1143&gt;0,S1144&gt;0,S1143&gt;0),AND(L1133=0,L1132&gt;0,S1132=0),AND(B1144="February",C1144&gt;=Personal!$G$28,C1144&lt;=Personal!$G$28+5,L1143&gt;0),AND(B1144="February",MOD(C1144-Personal!$G$28,5)=0,L1143&gt;0)),K1143+1,K1143)</f>
        <v>10</v>
      </c>
      <c r="L1144">
        <f>IF(AND(C1144&gt;=Personal!$G$28,MAX(L$5:L1143)&lt;$AO$8,OR(S1143&gt;0,S1144&gt;0)),L1143+1,0)</f>
        <v>0</v>
      </c>
      <c r="M1144" t="str">
        <f>IF(AND(C1144&gt;=Personal!$G$28,MAX(L$5:L1143)&lt;$AO$8,OR(S1143&gt;0,S1144&gt;0)),L1143+1,"")</f>
        <v/>
      </c>
      <c r="N1144">
        <f t="shared" si="1415"/>
        <v>2118</v>
      </c>
      <c r="O1144">
        <f t="shared" si="1416"/>
        <v>135</v>
      </c>
      <c r="P1144" s="11">
        <f t="shared" si="1417"/>
        <v>75123.218921241176</v>
      </c>
      <c r="Q1144" s="11">
        <f>$AD1144*I1144/(Calculations!$C$18^(A1144-1+Calculations!$B$1/30))</f>
        <v>0</v>
      </c>
      <c r="R1144" s="11">
        <f>IF(Q1144=0,0,SUM(Q$1071:Q1144)*I1144/Q1144)</f>
        <v>0</v>
      </c>
      <c r="S1144" s="11">
        <f>IF(S1143&gt;0,MAX((S1143+I1144/2)*(Calculations!$C$18-1)+S1143-I1144,0),IF(AND(Personal!$G$28=Valuation!C1144,Personal!$G$28&gt;Valuation!C1143),Personal!$G$26,0))</f>
        <v>0</v>
      </c>
      <c r="T1144">
        <f t="shared" si="1418"/>
        <v>2</v>
      </c>
      <c r="U1144" s="11"/>
      <c r="V1144" s="121">
        <f>VLOOKUP(E1144,Rates2,5)*VLOOKUP(E1144,Mort_Imp_Retirees,C1144-'Mort Imp Cume'!$C$4+2)</f>
        <v>1</v>
      </c>
      <c r="W1144" s="15">
        <f t="shared" si="1419"/>
        <v>0</v>
      </c>
      <c r="X1144" s="121">
        <f>VLOOKUP(F1144,Rates2,6)*VLOOKUP(F1144,Mort_Imp_Survivors,C1144-'Mort Imp Cume'!$C$4+2)</f>
        <v>1</v>
      </c>
      <c r="Y1144" s="15">
        <f t="shared" si="1420"/>
        <v>0</v>
      </c>
      <c r="Z1144" s="121">
        <f>VLOOKUP(F1144,Rates2,7)*VLOOKUP(F1144,Mort_Imp_Survivors,C1144-'Mort Imp Cume'!$C$4+2)</f>
        <v>1</v>
      </c>
      <c r="AA1144" s="15">
        <f t="shared" si="1421"/>
        <v>0</v>
      </c>
      <c r="AB1144" s="68">
        <f>PRODUCT(W$4:W1143)</f>
        <v>0</v>
      </c>
      <c r="AC1144" s="15">
        <f>PRODUCT(Y$4:Y1143)</f>
        <v>0</v>
      </c>
      <c r="AD1144" s="15">
        <f>PRODUCT(AA$4:AA1143)</f>
        <v>0</v>
      </c>
      <c r="AE1144" s="15">
        <f t="shared" si="1422"/>
        <v>0</v>
      </c>
      <c r="AF1144" s="15">
        <f t="shared" si="1423"/>
        <v>0</v>
      </c>
      <c r="AG1144" s="15">
        <f t="shared" si="1424"/>
        <v>0</v>
      </c>
      <c r="AH1144" s="15">
        <f t="shared" si="1425"/>
        <v>0</v>
      </c>
      <c r="AI1144" s="15">
        <f t="shared" si="1426"/>
        <v>1</v>
      </c>
      <c r="AJ1144" s="15">
        <f t="shared" si="1427"/>
        <v>0</v>
      </c>
      <c r="AK1144" s="15">
        <f t="shared" si="1428"/>
        <v>0</v>
      </c>
      <c r="AL1144">
        <f>IF(AL1143&gt;0,AL1143+1,IF(AND(B1144="January",C1144&gt;=Personal!$G$28,F1144&lt;=100,AL1143=0),1,0))</f>
        <v>817</v>
      </c>
      <c r="AM1144">
        <f t="shared" si="1429"/>
        <v>1</v>
      </c>
    </row>
    <row r="1145" spans="1:39" x14ac:dyDescent="0.2">
      <c r="A1145">
        <f t="shared" si="1430"/>
        <v>1141</v>
      </c>
      <c r="B1145" t="str">
        <f t="shared" si="1441"/>
        <v>February</v>
      </c>
      <c r="C1145">
        <f t="shared" si="1413"/>
        <v>2118</v>
      </c>
      <c r="D1145">
        <f t="shared" si="1443"/>
        <v>211802</v>
      </c>
      <c r="E1145">
        <f t="shared" ref="E1145:F1145" si="1484">E1133+1</f>
        <v>137</v>
      </c>
      <c r="F1145">
        <f t="shared" si="1484"/>
        <v>135</v>
      </c>
      <c r="G1145" s="11">
        <f>G1144*IF($B1145="January",(1+IF(C1145&gt;Personal!$L$18+1,Calculations!$B$14,Calculations!$B$13)),1)</f>
        <v>14840.447812666855</v>
      </c>
      <c r="H1145" s="11">
        <f>IF(AND(Career!$F$15="Yes",$E1145=62,$E1144=61),G1145,H1144*IF($B1145="January",(1+IF(C1145&gt;Personal!$L$18+1,Calculations!$C$14,Calculations!$C$13)),1))</f>
        <v>7113.9411857235973</v>
      </c>
      <c r="I1145" s="11">
        <f>H1145*(1-'Retiree Assumptions'!$F$8)</f>
        <v>6260.2682434367653</v>
      </c>
      <c r="J1145" s="11"/>
      <c r="K1145">
        <f>IF(OR(AND(L1146=0,L1145&gt;0,S1145=0,S1144&gt;0),AND(L1145=0,L1144&gt;0,S1145&gt;0,S1144&gt;0),AND(L1134=0,L1133&gt;0,S1133=0),AND(B1145="February",C1145&gt;=Personal!$G$28,C1145&lt;=Personal!$G$28+5,L1144&gt;0),AND(B1145="February",MOD(C1145-Personal!$G$28,5)=0,L1144&gt;0)),K1144+1,K1144)</f>
        <v>10</v>
      </c>
      <c r="L1145">
        <f>IF(AND(C1145&gt;=Personal!$G$28,MAX(L$5:L1144)&lt;$AO$8,OR(S1144&gt;0,S1145&gt;0)),L1144+1,0)</f>
        <v>0</v>
      </c>
      <c r="M1145" t="str">
        <f>IF(AND(C1145&gt;=Personal!$G$28,MAX(L$5:L1144)&lt;$AO$8,OR(S1144&gt;0,S1145&gt;0)),L1144+1,"")</f>
        <v/>
      </c>
      <c r="N1145">
        <f t="shared" si="1415"/>
        <v>2118</v>
      </c>
      <c r="O1145">
        <f t="shared" si="1416"/>
        <v>135</v>
      </c>
      <c r="P1145" s="11">
        <f t="shared" si="1417"/>
        <v>75123.218921241176</v>
      </c>
      <c r="Q1145" s="11">
        <f>$AD1145*I1145/(Calculations!$C$18^(A1145-1+Calculations!$B$1/30))</f>
        <v>0</v>
      </c>
      <c r="R1145" s="11">
        <f>IF(Q1145=0,0,SUM(Q$1071:Q1145)*I1145/Q1145)</f>
        <v>0</v>
      </c>
      <c r="S1145" s="11">
        <f>IF(S1144&gt;0,MAX((S1144+I1145/2)*(Calculations!$C$18-1)+S1144-I1145,0),IF(AND(Personal!$G$28=Valuation!C1145,Personal!$G$28&gt;Valuation!C1144),Personal!$G$26,0))</f>
        <v>0</v>
      </c>
      <c r="T1145">
        <f t="shared" si="1418"/>
        <v>2</v>
      </c>
      <c r="U1145" s="11"/>
      <c r="V1145" s="121">
        <f>VLOOKUP(E1145,Rates2,5)*VLOOKUP(E1145,Mort_Imp_Retirees,C1145-'Mort Imp Cume'!$C$4+2)</f>
        <v>1</v>
      </c>
      <c r="W1145" s="15">
        <f t="shared" si="1419"/>
        <v>0</v>
      </c>
      <c r="X1145" s="121">
        <f>VLOOKUP(F1145,Rates2,6)*VLOOKUP(F1145,Mort_Imp_Survivors,C1145-'Mort Imp Cume'!$C$4+2)</f>
        <v>1</v>
      </c>
      <c r="Y1145" s="15">
        <f t="shared" si="1420"/>
        <v>0</v>
      </c>
      <c r="Z1145" s="121">
        <f>VLOOKUP(F1145,Rates2,7)*VLOOKUP(F1145,Mort_Imp_Survivors,C1145-'Mort Imp Cume'!$C$4+2)</f>
        <v>1</v>
      </c>
      <c r="AA1145" s="15">
        <f t="shared" si="1421"/>
        <v>0</v>
      </c>
      <c r="AB1145" s="68">
        <f>PRODUCT(W$4:W1144)</f>
        <v>0</v>
      </c>
      <c r="AC1145" s="15">
        <f>PRODUCT(Y$4:Y1144)</f>
        <v>0</v>
      </c>
      <c r="AD1145" s="15">
        <f>PRODUCT(AA$4:AA1144)</f>
        <v>0</v>
      </c>
      <c r="AE1145" s="15">
        <f t="shared" si="1422"/>
        <v>0</v>
      </c>
      <c r="AF1145" s="15">
        <f t="shared" si="1423"/>
        <v>0</v>
      </c>
      <c r="AG1145" s="15">
        <f t="shared" si="1424"/>
        <v>0</v>
      </c>
      <c r="AH1145" s="15">
        <f t="shared" si="1425"/>
        <v>0</v>
      </c>
      <c r="AI1145" s="15">
        <f t="shared" si="1426"/>
        <v>1</v>
      </c>
      <c r="AJ1145" s="15">
        <f t="shared" si="1427"/>
        <v>0</v>
      </c>
      <c r="AK1145" s="15">
        <f t="shared" si="1428"/>
        <v>0</v>
      </c>
      <c r="AL1145">
        <f>IF(AL1144&gt;0,AL1144+1,IF(AND(B1145="January",C1145&gt;=Personal!$G$28,F1145&lt;=100,AL1144=0),1,0))</f>
        <v>818</v>
      </c>
      <c r="AM1145">
        <f t="shared" si="1429"/>
        <v>1</v>
      </c>
    </row>
    <row r="1146" spans="1:39" x14ac:dyDescent="0.2">
      <c r="A1146">
        <f t="shared" si="1430"/>
        <v>1142</v>
      </c>
      <c r="B1146" t="str">
        <f t="shared" si="1441"/>
        <v>March</v>
      </c>
      <c r="C1146">
        <f t="shared" si="1413"/>
        <v>2118</v>
      </c>
      <c r="D1146">
        <f t="shared" si="1443"/>
        <v>211803</v>
      </c>
      <c r="E1146">
        <f t="shared" ref="E1146:F1146" si="1485">E1134+1</f>
        <v>137</v>
      </c>
      <c r="F1146">
        <f t="shared" si="1485"/>
        <v>135</v>
      </c>
      <c r="G1146" s="11">
        <f>G1145*IF($B1146="January",(1+IF(C1146&gt;Personal!$L$18+1,Calculations!$B$14,Calculations!$B$13)),1)</f>
        <v>14840.447812666855</v>
      </c>
      <c r="H1146" s="11">
        <f>IF(AND(Career!$F$15="Yes",$E1146=62,$E1145=61),G1146,H1145*IF($B1146="January",(1+IF(C1146&gt;Personal!$L$18+1,Calculations!$C$14,Calculations!$C$13)),1))</f>
        <v>7113.9411857235973</v>
      </c>
      <c r="I1146" s="11">
        <f>H1146*(1-'Retiree Assumptions'!$F$8)</f>
        <v>6260.2682434367653</v>
      </c>
      <c r="J1146" s="11"/>
      <c r="K1146">
        <f>IF(OR(AND(L1147=0,L1146&gt;0,S1146=0,S1145&gt;0),AND(L1146=0,L1145&gt;0,S1146&gt;0,S1145&gt;0),AND(L1135=0,L1134&gt;0,S1134=0),AND(B1146="February",C1146&gt;=Personal!$G$28,C1146&lt;=Personal!$G$28+5,L1145&gt;0),AND(B1146="February",MOD(C1146-Personal!$G$28,5)=0,L1145&gt;0)),K1145+1,K1145)</f>
        <v>10</v>
      </c>
      <c r="L1146">
        <f>IF(AND(C1146&gt;=Personal!$G$28,MAX(L$5:L1145)&lt;$AO$8,OR(S1145&gt;0,S1146&gt;0)),L1145+1,0)</f>
        <v>0</v>
      </c>
      <c r="M1146" t="str">
        <f>IF(AND(C1146&gt;=Personal!$G$28,MAX(L$5:L1145)&lt;$AO$8,OR(S1145&gt;0,S1146&gt;0)),L1145+1,"")</f>
        <v/>
      </c>
      <c r="N1146">
        <f t="shared" si="1415"/>
        <v>2118</v>
      </c>
      <c r="O1146">
        <f t="shared" si="1416"/>
        <v>135</v>
      </c>
      <c r="P1146" s="11">
        <f t="shared" si="1417"/>
        <v>75123.218921241176</v>
      </c>
      <c r="Q1146" s="11">
        <f>$AD1146*I1146/(Calculations!$C$18^(A1146-1+Calculations!$B$1/30))</f>
        <v>0</v>
      </c>
      <c r="R1146" s="11">
        <f>IF(Q1146=0,0,SUM(Q$1071:Q1146)*I1146/Q1146)</f>
        <v>0</v>
      </c>
      <c r="S1146" s="11">
        <f>IF(S1145&gt;0,MAX((S1145+I1146/2)*(Calculations!$C$18-1)+S1145-I1146,0),IF(AND(Personal!$G$28=Valuation!C1146,Personal!$G$28&gt;Valuation!C1145),Personal!$G$26,0))</f>
        <v>0</v>
      </c>
      <c r="T1146">
        <f t="shared" si="1418"/>
        <v>2</v>
      </c>
      <c r="U1146" s="11"/>
      <c r="V1146" s="121">
        <f>VLOOKUP(E1146,Rates2,5)*VLOOKUP(E1146,Mort_Imp_Retirees,C1146-'Mort Imp Cume'!$C$4+2)</f>
        <v>1</v>
      </c>
      <c r="W1146" s="15">
        <f t="shared" si="1419"/>
        <v>0</v>
      </c>
      <c r="X1146" s="121">
        <f>VLOOKUP(F1146,Rates2,6)*VLOOKUP(F1146,Mort_Imp_Survivors,C1146-'Mort Imp Cume'!$C$4+2)</f>
        <v>1</v>
      </c>
      <c r="Y1146" s="15">
        <f t="shared" si="1420"/>
        <v>0</v>
      </c>
      <c r="Z1146" s="121">
        <f>VLOOKUP(F1146,Rates2,7)*VLOOKUP(F1146,Mort_Imp_Survivors,C1146-'Mort Imp Cume'!$C$4+2)</f>
        <v>1</v>
      </c>
      <c r="AA1146" s="15">
        <f t="shared" si="1421"/>
        <v>0</v>
      </c>
      <c r="AB1146" s="68">
        <f>PRODUCT(W$4:W1145)</f>
        <v>0</v>
      </c>
      <c r="AC1146" s="15">
        <f>PRODUCT(Y$4:Y1145)</f>
        <v>0</v>
      </c>
      <c r="AD1146" s="15">
        <f>PRODUCT(AA$4:AA1145)</f>
        <v>0</v>
      </c>
      <c r="AE1146" s="15">
        <f t="shared" si="1422"/>
        <v>0</v>
      </c>
      <c r="AF1146" s="15">
        <f t="shared" si="1423"/>
        <v>0</v>
      </c>
      <c r="AG1146" s="15">
        <f t="shared" si="1424"/>
        <v>0</v>
      </c>
      <c r="AH1146" s="15">
        <f t="shared" si="1425"/>
        <v>0</v>
      </c>
      <c r="AI1146" s="15">
        <f t="shared" si="1426"/>
        <v>1</v>
      </c>
      <c r="AJ1146" s="15">
        <f t="shared" si="1427"/>
        <v>0</v>
      </c>
      <c r="AK1146" s="15">
        <f t="shared" si="1428"/>
        <v>0</v>
      </c>
      <c r="AL1146">
        <f>IF(AL1145&gt;0,AL1145+1,IF(AND(B1146="January",C1146&gt;=Personal!$G$28,F1146&lt;=100,AL1145=0),1,0))</f>
        <v>819</v>
      </c>
      <c r="AM1146">
        <f t="shared" si="1429"/>
        <v>1</v>
      </c>
    </row>
    <row r="1147" spans="1:39" x14ac:dyDescent="0.2">
      <c r="A1147">
        <f t="shared" si="1430"/>
        <v>1143</v>
      </c>
      <c r="B1147" t="str">
        <f t="shared" si="1441"/>
        <v>April</v>
      </c>
      <c r="C1147">
        <f t="shared" si="1413"/>
        <v>2118</v>
      </c>
      <c r="D1147">
        <f t="shared" si="1443"/>
        <v>211804</v>
      </c>
      <c r="E1147">
        <f t="shared" ref="E1147:F1147" si="1486">E1135+1</f>
        <v>137</v>
      </c>
      <c r="F1147">
        <f t="shared" si="1486"/>
        <v>135</v>
      </c>
      <c r="G1147" s="11">
        <f>G1146*IF($B1147="January",(1+IF(C1147&gt;Personal!$L$18+1,Calculations!$B$14,Calculations!$B$13)),1)</f>
        <v>14840.447812666855</v>
      </c>
      <c r="H1147" s="11">
        <f>IF(AND(Career!$F$15="Yes",$E1147=62,$E1146=61),G1147,H1146*IF($B1147="January",(1+IF(C1147&gt;Personal!$L$18+1,Calculations!$C$14,Calculations!$C$13)),1))</f>
        <v>7113.9411857235973</v>
      </c>
      <c r="I1147" s="11">
        <f>H1147*(1-'Retiree Assumptions'!$F$8)</f>
        <v>6260.2682434367653</v>
      </c>
      <c r="J1147" s="11"/>
      <c r="K1147">
        <f>IF(OR(AND(L1148=0,L1147&gt;0,S1147=0,S1146&gt;0),AND(L1147=0,L1146&gt;0,S1147&gt;0,S1146&gt;0),AND(L1136=0,L1135&gt;0,S1135=0),AND(B1147="February",C1147&gt;=Personal!$G$28,C1147&lt;=Personal!$G$28+5,L1146&gt;0),AND(B1147="February",MOD(C1147-Personal!$G$28,5)=0,L1146&gt;0)),K1146+1,K1146)</f>
        <v>10</v>
      </c>
      <c r="L1147">
        <f>IF(AND(C1147&gt;=Personal!$G$28,MAX(L$5:L1146)&lt;$AO$8,OR(S1146&gt;0,S1147&gt;0)),L1146+1,0)</f>
        <v>0</v>
      </c>
      <c r="M1147" t="str">
        <f>IF(AND(C1147&gt;=Personal!$G$28,MAX(L$5:L1146)&lt;$AO$8,OR(S1146&gt;0,S1147&gt;0)),L1146+1,"")</f>
        <v/>
      </c>
      <c r="N1147">
        <f t="shared" si="1415"/>
        <v>2118</v>
      </c>
      <c r="O1147">
        <f t="shared" si="1416"/>
        <v>135</v>
      </c>
      <c r="P1147" s="11">
        <f t="shared" si="1417"/>
        <v>75123.218921241176</v>
      </c>
      <c r="Q1147" s="11">
        <f>$AD1147*I1147/(Calculations!$C$18^(A1147-1+Calculations!$B$1/30))</f>
        <v>0</v>
      </c>
      <c r="R1147" s="11">
        <f>IF(Q1147=0,0,SUM(Q$1071:Q1147)*I1147/Q1147)</f>
        <v>0</v>
      </c>
      <c r="S1147" s="11">
        <f>IF(S1146&gt;0,MAX((S1146+I1147/2)*(Calculations!$C$18-1)+S1146-I1147,0),IF(AND(Personal!$G$28=Valuation!C1147,Personal!$G$28&gt;Valuation!C1146),Personal!$G$26,0))</f>
        <v>0</v>
      </c>
      <c r="T1147">
        <f t="shared" si="1418"/>
        <v>2</v>
      </c>
      <c r="U1147" s="11"/>
      <c r="V1147" s="121">
        <f>VLOOKUP(E1147,Rates2,5)*VLOOKUP(E1147,Mort_Imp_Retirees,C1147-'Mort Imp Cume'!$C$4+2)</f>
        <v>1</v>
      </c>
      <c r="W1147" s="15">
        <f t="shared" si="1419"/>
        <v>0</v>
      </c>
      <c r="X1147" s="121">
        <f>VLOOKUP(F1147,Rates2,6)*VLOOKUP(F1147,Mort_Imp_Survivors,C1147-'Mort Imp Cume'!$C$4+2)</f>
        <v>1</v>
      </c>
      <c r="Y1147" s="15">
        <f t="shared" si="1420"/>
        <v>0</v>
      </c>
      <c r="Z1147" s="121">
        <f>VLOOKUP(F1147,Rates2,7)*VLOOKUP(F1147,Mort_Imp_Survivors,C1147-'Mort Imp Cume'!$C$4+2)</f>
        <v>1</v>
      </c>
      <c r="AA1147" s="15">
        <f t="shared" si="1421"/>
        <v>0</v>
      </c>
      <c r="AB1147" s="68">
        <f>PRODUCT(W$4:W1146)</f>
        <v>0</v>
      </c>
      <c r="AC1147" s="15">
        <f>PRODUCT(Y$4:Y1146)</f>
        <v>0</v>
      </c>
      <c r="AD1147" s="15">
        <f>PRODUCT(AA$4:AA1146)</f>
        <v>0</v>
      </c>
      <c r="AE1147" s="15">
        <f t="shared" si="1422"/>
        <v>0</v>
      </c>
      <c r="AF1147" s="15">
        <f t="shared" si="1423"/>
        <v>0</v>
      </c>
      <c r="AG1147" s="15">
        <f t="shared" si="1424"/>
        <v>0</v>
      </c>
      <c r="AH1147" s="15">
        <f t="shared" si="1425"/>
        <v>0</v>
      </c>
      <c r="AI1147" s="15">
        <f t="shared" si="1426"/>
        <v>1</v>
      </c>
      <c r="AJ1147" s="15">
        <f t="shared" si="1427"/>
        <v>0</v>
      </c>
      <c r="AK1147" s="15">
        <f t="shared" si="1428"/>
        <v>0</v>
      </c>
      <c r="AL1147">
        <f>IF(AL1146&gt;0,AL1146+1,IF(AND(B1147="January",C1147&gt;=Personal!$G$28,F1147&lt;=100,AL1146=0),1,0))</f>
        <v>820</v>
      </c>
      <c r="AM1147">
        <f t="shared" si="1429"/>
        <v>1</v>
      </c>
    </row>
    <row r="1148" spans="1:39" x14ac:dyDescent="0.2">
      <c r="A1148">
        <f t="shared" si="1430"/>
        <v>1144</v>
      </c>
      <c r="B1148" t="str">
        <f t="shared" si="1441"/>
        <v>May</v>
      </c>
      <c r="C1148">
        <f t="shared" si="1413"/>
        <v>2118</v>
      </c>
      <c r="D1148">
        <f t="shared" si="1443"/>
        <v>211805</v>
      </c>
      <c r="E1148">
        <f t="shared" ref="E1148:F1148" si="1487">E1136+1</f>
        <v>137</v>
      </c>
      <c r="F1148">
        <f t="shared" si="1487"/>
        <v>135</v>
      </c>
      <c r="G1148" s="11">
        <f>G1147*IF($B1148="January",(1+IF(C1148&gt;Personal!$L$18+1,Calculations!$B$14,Calculations!$B$13)),1)</f>
        <v>14840.447812666855</v>
      </c>
      <c r="H1148" s="11">
        <f>IF(AND(Career!$F$15="Yes",$E1148=62,$E1147=61),G1148,H1147*IF($B1148="January",(1+IF(C1148&gt;Personal!$L$18+1,Calculations!$C$14,Calculations!$C$13)),1))</f>
        <v>7113.9411857235973</v>
      </c>
      <c r="I1148" s="11">
        <f>H1148*(1-'Retiree Assumptions'!$F$8)</f>
        <v>6260.2682434367653</v>
      </c>
      <c r="J1148" s="11"/>
      <c r="K1148">
        <f>IF(OR(AND(L1149=0,L1148&gt;0,S1148=0,S1147&gt;0),AND(L1148=0,L1147&gt;0,S1148&gt;0,S1147&gt;0),AND(L1137=0,L1136&gt;0,S1136=0),AND(B1148="February",C1148&gt;=Personal!$G$28,C1148&lt;=Personal!$G$28+5,L1147&gt;0),AND(B1148="February",MOD(C1148-Personal!$G$28,5)=0,L1147&gt;0)),K1147+1,K1147)</f>
        <v>10</v>
      </c>
      <c r="L1148">
        <f>IF(AND(C1148&gt;=Personal!$G$28,MAX(L$5:L1147)&lt;$AO$8,OR(S1147&gt;0,S1148&gt;0)),L1147+1,0)</f>
        <v>0</v>
      </c>
      <c r="M1148" t="str">
        <f>IF(AND(C1148&gt;=Personal!$G$28,MAX(L$5:L1147)&lt;$AO$8,OR(S1147&gt;0,S1148&gt;0)),L1147+1,"")</f>
        <v/>
      </c>
      <c r="N1148">
        <f t="shared" si="1415"/>
        <v>2118</v>
      </c>
      <c r="O1148">
        <f t="shared" si="1416"/>
        <v>135</v>
      </c>
      <c r="P1148" s="11">
        <f t="shared" si="1417"/>
        <v>75123.218921241176</v>
      </c>
      <c r="Q1148" s="11">
        <f>$AD1148*I1148/(Calculations!$C$18^(A1148-1+Calculations!$B$1/30))</f>
        <v>0</v>
      </c>
      <c r="R1148" s="11">
        <f>IF(Q1148=0,0,SUM(Q$1071:Q1148)*I1148/Q1148)</f>
        <v>0</v>
      </c>
      <c r="S1148" s="11">
        <f>IF(S1147&gt;0,MAX((S1147+I1148/2)*(Calculations!$C$18-1)+S1147-I1148,0),IF(AND(Personal!$G$28=Valuation!C1148,Personal!$G$28&gt;Valuation!C1147),Personal!$G$26,0))</f>
        <v>0</v>
      </c>
      <c r="T1148">
        <f t="shared" si="1418"/>
        <v>2</v>
      </c>
      <c r="U1148" s="11"/>
      <c r="V1148" s="121">
        <f>VLOOKUP(E1148,Rates2,5)*VLOOKUP(E1148,Mort_Imp_Retirees,C1148-'Mort Imp Cume'!$C$4+2)</f>
        <v>1</v>
      </c>
      <c r="W1148" s="15">
        <f t="shared" si="1419"/>
        <v>0</v>
      </c>
      <c r="X1148" s="121">
        <f>VLOOKUP(F1148,Rates2,6)*VLOOKUP(F1148,Mort_Imp_Survivors,C1148-'Mort Imp Cume'!$C$4+2)</f>
        <v>1</v>
      </c>
      <c r="Y1148" s="15">
        <f t="shared" si="1420"/>
        <v>0</v>
      </c>
      <c r="Z1148" s="121">
        <f>VLOOKUP(F1148,Rates2,7)*VLOOKUP(F1148,Mort_Imp_Survivors,C1148-'Mort Imp Cume'!$C$4+2)</f>
        <v>1</v>
      </c>
      <c r="AA1148" s="15">
        <f t="shared" si="1421"/>
        <v>0</v>
      </c>
      <c r="AB1148" s="68">
        <f>PRODUCT(W$4:W1147)</f>
        <v>0</v>
      </c>
      <c r="AC1148" s="15">
        <f>PRODUCT(Y$4:Y1147)</f>
        <v>0</v>
      </c>
      <c r="AD1148" s="15">
        <f>PRODUCT(AA$4:AA1147)</f>
        <v>0</v>
      </c>
      <c r="AE1148" s="15">
        <f t="shared" si="1422"/>
        <v>0</v>
      </c>
      <c r="AF1148" s="15">
        <f t="shared" si="1423"/>
        <v>0</v>
      </c>
      <c r="AG1148" s="15">
        <f t="shared" si="1424"/>
        <v>0</v>
      </c>
      <c r="AH1148" s="15">
        <f t="shared" si="1425"/>
        <v>0</v>
      </c>
      <c r="AI1148" s="15">
        <f t="shared" si="1426"/>
        <v>1</v>
      </c>
      <c r="AJ1148" s="15">
        <f t="shared" si="1427"/>
        <v>0</v>
      </c>
      <c r="AK1148" s="15">
        <f t="shared" si="1428"/>
        <v>0</v>
      </c>
      <c r="AL1148">
        <f>IF(AL1147&gt;0,AL1147+1,IF(AND(B1148="January",C1148&gt;=Personal!$G$28,F1148&lt;=100,AL1147=0),1,0))</f>
        <v>821</v>
      </c>
      <c r="AM1148">
        <f t="shared" si="1429"/>
        <v>1</v>
      </c>
    </row>
    <row r="1149" spans="1:39" x14ac:dyDescent="0.2">
      <c r="A1149">
        <f t="shared" si="1430"/>
        <v>1145</v>
      </c>
      <c r="B1149" t="str">
        <f t="shared" si="1441"/>
        <v>June</v>
      </c>
      <c r="C1149">
        <f t="shared" si="1413"/>
        <v>2118</v>
      </c>
      <c r="D1149">
        <f t="shared" si="1443"/>
        <v>211806</v>
      </c>
      <c r="E1149">
        <f t="shared" ref="E1149:F1149" si="1488">E1137+1</f>
        <v>137</v>
      </c>
      <c r="F1149">
        <f t="shared" si="1488"/>
        <v>135</v>
      </c>
      <c r="G1149" s="11">
        <f>G1148*IF($B1149="January",(1+IF(C1149&gt;Personal!$L$18+1,Calculations!$B$14,Calculations!$B$13)),1)</f>
        <v>14840.447812666855</v>
      </c>
      <c r="H1149" s="11">
        <f>IF(AND(Career!$F$15="Yes",$E1149=62,$E1148=61),G1149,H1148*IF($B1149="January",(1+IF(C1149&gt;Personal!$L$18+1,Calculations!$C$14,Calculations!$C$13)),1))</f>
        <v>7113.9411857235973</v>
      </c>
      <c r="I1149" s="11">
        <f>H1149*(1-'Retiree Assumptions'!$F$8)</f>
        <v>6260.2682434367653</v>
      </c>
      <c r="J1149" s="11"/>
      <c r="K1149">
        <f>IF(OR(AND(L1150=0,L1149&gt;0,S1149=0,S1148&gt;0),AND(L1149=0,L1148&gt;0,S1149&gt;0,S1148&gt;0),AND(L1138=0,L1137&gt;0,S1137=0),AND(B1149="February",C1149&gt;=Personal!$G$28,C1149&lt;=Personal!$G$28+5,L1148&gt;0),AND(B1149="February",MOD(C1149-Personal!$G$28,5)=0,L1148&gt;0)),K1148+1,K1148)</f>
        <v>10</v>
      </c>
      <c r="L1149">
        <f>IF(AND(C1149&gt;=Personal!$G$28,MAX(L$5:L1148)&lt;$AO$8,OR(S1148&gt;0,S1149&gt;0)),L1148+1,0)</f>
        <v>0</v>
      </c>
      <c r="M1149" t="str">
        <f>IF(AND(C1149&gt;=Personal!$G$28,MAX(L$5:L1148)&lt;$AO$8,OR(S1148&gt;0,S1149&gt;0)),L1148+1,"")</f>
        <v/>
      </c>
      <c r="N1149">
        <f t="shared" si="1415"/>
        <v>2118</v>
      </c>
      <c r="O1149">
        <f t="shared" si="1416"/>
        <v>135</v>
      </c>
      <c r="P1149" s="11">
        <f t="shared" si="1417"/>
        <v>75123.218921241176</v>
      </c>
      <c r="Q1149" s="11">
        <f>$AD1149*I1149/(Calculations!$C$18^(A1149-1+Calculations!$B$1/30))</f>
        <v>0</v>
      </c>
      <c r="R1149" s="11">
        <f>IF(Q1149=0,0,SUM(Q$1071:Q1149)*I1149/Q1149)</f>
        <v>0</v>
      </c>
      <c r="S1149" s="11">
        <f>IF(S1148&gt;0,MAX((S1148+I1149/2)*(Calculations!$C$18-1)+S1148-I1149,0),IF(AND(Personal!$G$28=Valuation!C1149,Personal!$G$28&gt;Valuation!C1148),Personal!$G$26,0))</f>
        <v>0</v>
      </c>
      <c r="T1149">
        <f t="shared" si="1418"/>
        <v>2</v>
      </c>
      <c r="U1149" s="11"/>
      <c r="V1149" s="121">
        <f>VLOOKUP(E1149,Rates2,5)*VLOOKUP(E1149,Mort_Imp_Retirees,C1149-'Mort Imp Cume'!$C$4+2)</f>
        <v>1</v>
      </c>
      <c r="W1149" s="15">
        <f t="shared" si="1419"/>
        <v>0</v>
      </c>
      <c r="X1149" s="121">
        <f>VLOOKUP(F1149,Rates2,6)*VLOOKUP(F1149,Mort_Imp_Survivors,C1149-'Mort Imp Cume'!$C$4+2)</f>
        <v>1</v>
      </c>
      <c r="Y1149" s="15">
        <f t="shared" si="1420"/>
        <v>0</v>
      </c>
      <c r="Z1149" s="121">
        <f>VLOOKUP(F1149,Rates2,7)*VLOOKUP(F1149,Mort_Imp_Survivors,C1149-'Mort Imp Cume'!$C$4+2)</f>
        <v>1</v>
      </c>
      <c r="AA1149" s="15">
        <f t="shared" si="1421"/>
        <v>0</v>
      </c>
      <c r="AB1149" s="68">
        <f>PRODUCT(W$4:W1148)</f>
        <v>0</v>
      </c>
      <c r="AC1149" s="15">
        <f>PRODUCT(Y$4:Y1148)</f>
        <v>0</v>
      </c>
      <c r="AD1149" s="15">
        <f>PRODUCT(AA$4:AA1148)</f>
        <v>0</v>
      </c>
      <c r="AE1149" s="15">
        <f t="shared" si="1422"/>
        <v>0</v>
      </c>
      <c r="AF1149" s="15">
        <f t="shared" si="1423"/>
        <v>0</v>
      </c>
      <c r="AG1149" s="15">
        <f t="shared" si="1424"/>
        <v>0</v>
      </c>
      <c r="AH1149" s="15">
        <f t="shared" si="1425"/>
        <v>0</v>
      </c>
      <c r="AI1149" s="15">
        <f t="shared" si="1426"/>
        <v>1</v>
      </c>
      <c r="AJ1149" s="15">
        <f t="shared" si="1427"/>
        <v>0</v>
      </c>
      <c r="AK1149" s="15">
        <f t="shared" si="1428"/>
        <v>0</v>
      </c>
      <c r="AL1149">
        <f>IF(AL1148&gt;0,AL1148+1,IF(AND(B1149="January",C1149&gt;=Personal!$G$28,F1149&lt;=100,AL1148=0),1,0))</f>
        <v>822</v>
      </c>
      <c r="AM1149">
        <f t="shared" si="1429"/>
        <v>1</v>
      </c>
    </row>
    <row r="1150" spans="1:39" x14ac:dyDescent="0.2">
      <c r="A1150">
        <f t="shared" si="1430"/>
        <v>1146</v>
      </c>
      <c r="B1150" t="str">
        <f t="shared" si="1441"/>
        <v>July</v>
      </c>
      <c r="C1150">
        <f t="shared" si="1413"/>
        <v>2118</v>
      </c>
      <c r="D1150">
        <f t="shared" si="1443"/>
        <v>211807</v>
      </c>
      <c r="E1150">
        <f t="shared" ref="E1150:F1150" si="1489">E1138+1</f>
        <v>137</v>
      </c>
      <c r="F1150">
        <f t="shared" si="1489"/>
        <v>135</v>
      </c>
      <c r="G1150" s="11">
        <f>G1149*IF($B1150="January",(1+IF(C1150&gt;Personal!$L$18+1,Calculations!$B$14,Calculations!$B$13)),1)</f>
        <v>14840.447812666855</v>
      </c>
      <c r="H1150" s="11">
        <f>IF(AND(Career!$F$15="Yes",$E1150=62,$E1149=61),G1150,H1149*IF($B1150="January",(1+IF(C1150&gt;Personal!$L$18+1,Calculations!$C$14,Calculations!$C$13)),1))</f>
        <v>7113.9411857235973</v>
      </c>
      <c r="I1150" s="11">
        <f>H1150*(1-'Retiree Assumptions'!$F$8)</f>
        <v>6260.2682434367653</v>
      </c>
      <c r="J1150" s="11"/>
      <c r="K1150">
        <f>IF(OR(AND(L1151=0,L1150&gt;0,S1150=0,S1149&gt;0),AND(L1150=0,L1149&gt;0,S1150&gt;0,S1149&gt;0),AND(L1139=0,L1138&gt;0,S1138=0),AND(B1150="February",C1150&gt;=Personal!$G$28,C1150&lt;=Personal!$G$28+5,L1149&gt;0),AND(B1150="February",MOD(C1150-Personal!$G$28,5)=0,L1149&gt;0)),K1149+1,K1149)</f>
        <v>10</v>
      </c>
      <c r="L1150">
        <f>IF(AND(C1150&gt;=Personal!$G$28,MAX(L$5:L1149)&lt;$AO$8,OR(S1149&gt;0,S1150&gt;0)),L1149+1,0)</f>
        <v>0</v>
      </c>
      <c r="M1150" t="str">
        <f>IF(AND(C1150&gt;=Personal!$G$28,MAX(L$5:L1149)&lt;$AO$8,OR(S1149&gt;0,S1150&gt;0)),L1149+1,"")</f>
        <v/>
      </c>
      <c r="N1150">
        <f t="shared" si="1415"/>
        <v>2118</v>
      </c>
      <c r="O1150">
        <f t="shared" si="1416"/>
        <v>135</v>
      </c>
      <c r="P1150" s="11">
        <f t="shared" si="1417"/>
        <v>75123.218921241176</v>
      </c>
      <c r="Q1150" s="11">
        <f>$AD1150*I1150/(Calculations!$C$18^(A1150-1+Calculations!$B$1/30))</f>
        <v>0</v>
      </c>
      <c r="R1150" s="11">
        <f>IF(Q1150=0,0,SUM(Q$1071:Q1150)*I1150/Q1150)</f>
        <v>0</v>
      </c>
      <c r="S1150" s="11">
        <f>IF(S1149&gt;0,MAX((S1149+I1150/2)*(Calculations!$C$18-1)+S1149-I1150,0),IF(AND(Personal!$G$28=Valuation!C1150,Personal!$G$28&gt;Valuation!C1149),Personal!$G$26,0))</f>
        <v>0</v>
      </c>
      <c r="T1150">
        <f t="shared" si="1418"/>
        <v>2</v>
      </c>
      <c r="U1150" s="11"/>
      <c r="V1150" s="121">
        <f>VLOOKUP(E1150,Rates2,5)*VLOOKUP(E1150,Mort_Imp_Retirees,C1150-'Mort Imp Cume'!$C$4+2)</f>
        <v>1</v>
      </c>
      <c r="W1150" s="15">
        <f t="shared" si="1419"/>
        <v>0</v>
      </c>
      <c r="X1150" s="121">
        <f>VLOOKUP(F1150,Rates2,6)*VLOOKUP(F1150,Mort_Imp_Survivors,C1150-'Mort Imp Cume'!$C$4+2)</f>
        <v>1</v>
      </c>
      <c r="Y1150" s="15">
        <f t="shared" si="1420"/>
        <v>0</v>
      </c>
      <c r="Z1150" s="121">
        <f>VLOOKUP(F1150,Rates2,7)*VLOOKUP(F1150,Mort_Imp_Survivors,C1150-'Mort Imp Cume'!$C$4+2)</f>
        <v>1</v>
      </c>
      <c r="AA1150" s="15">
        <f t="shared" si="1421"/>
        <v>0</v>
      </c>
      <c r="AB1150" s="68">
        <f>PRODUCT(W$4:W1149)</f>
        <v>0</v>
      </c>
      <c r="AC1150" s="15">
        <f>PRODUCT(Y$4:Y1149)</f>
        <v>0</v>
      </c>
      <c r="AD1150" s="15">
        <f>PRODUCT(AA$4:AA1149)</f>
        <v>0</v>
      </c>
      <c r="AE1150" s="15">
        <f t="shared" si="1422"/>
        <v>0</v>
      </c>
      <c r="AF1150" s="15">
        <f t="shared" si="1423"/>
        <v>0</v>
      </c>
      <c r="AG1150" s="15">
        <f t="shared" si="1424"/>
        <v>0</v>
      </c>
      <c r="AH1150" s="15">
        <f t="shared" si="1425"/>
        <v>0</v>
      </c>
      <c r="AI1150" s="15">
        <f t="shared" si="1426"/>
        <v>1</v>
      </c>
      <c r="AJ1150" s="15">
        <f t="shared" si="1427"/>
        <v>0</v>
      </c>
      <c r="AK1150" s="15">
        <f t="shared" si="1428"/>
        <v>0</v>
      </c>
      <c r="AL1150">
        <f>IF(AL1149&gt;0,AL1149+1,IF(AND(B1150="January",C1150&gt;=Personal!$G$28,F1150&lt;=100,AL1149=0),1,0))</f>
        <v>823</v>
      </c>
      <c r="AM1150">
        <f t="shared" si="1429"/>
        <v>1</v>
      </c>
    </row>
    <row r="1151" spans="1:39" x14ac:dyDescent="0.2">
      <c r="A1151">
        <f t="shared" si="1430"/>
        <v>1147</v>
      </c>
      <c r="B1151" t="str">
        <f t="shared" si="1441"/>
        <v>August</v>
      </c>
      <c r="C1151">
        <f t="shared" si="1413"/>
        <v>2118</v>
      </c>
      <c r="D1151">
        <f t="shared" si="1443"/>
        <v>211808</v>
      </c>
      <c r="E1151">
        <f t="shared" ref="E1151:F1151" si="1490">E1139+1</f>
        <v>137</v>
      </c>
      <c r="F1151">
        <f t="shared" si="1490"/>
        <v>135</v>
      </c>
      <c r="G1151" s="11">
        <f>G1150*IF($B1151="January",(1+IF(C1151&gt;Personal!$L$18+1,Calculations!$B$14,Calculations!$B$13)),1)</f>
        <v>14840.447812666855</v>
      </c>
      <c r="H1151" s="11">
        <f>IF(AND(Career!$F$15="Yes",$E1151=62,$E1150=61),G1151,H1150*IF($B1151="January",(1+IF(C1151&gt;Personal!$L$18+1,Calculations!$C$14,Calculations!$C$13)),1))</f>
        <v>7113.9411857235973</v>
      </c>
      <c r="I1151" s="11">
        <f>H1151*(1-'Retiree Assumptions'!$F$8)</f>
        <v>6260.2682434367653</v>
      </c>
      <c r="J1151" s="11"/>
      <c r="K1151">
        <f>IF(OR(AND(L1152=0,L1151&gt;0,S1151=0,S1150&gt;0),AND(L1151=0,L1150&gt;0,S1151&gt;0,S1150&gt;0),AND(L1140=0,L1139&gt;0,S1139=0),AND(B1151="February",C1151&gt;=Personal!$G$28,C1151&lt;=Personal!$G$28+5,L1150&gt;0),AND(B1151="February",MOD(C1151-Personal!$G$28,5)=0,L1150&gt;0)),K1150+1,K1150)</f>
        <v>10</v>
      </c>
      <c r="L1151">
        <f>IF(AND(C1151&gt;=Personal!$G$28,MAX(L$5:L1150)&lt;$AO$8,OR(S1150&gt;0,S1151&gt;0)),L1150+1,0)</f>
        <v>0</v>
      </c>
      <c r="M1151" t="str">
        <f>IF(AND(C1151&gt;=Personal!$G$28,MAX(L$5:L1150)&lt;$AO$8,OR(S1150&gt;0,S1151&gt;0)),L1150+1,"")</f>
        <v/>
      </c>
      <c r="N1151">
        <f t="shared" si="1415"/>
        <v>2118</v>
      </c>
      <c r="O1151">
        <f t="shared" si="1416"/>
        <v>135</v>
      </c>
      <c r="P1151" s="11">
        <f t="shared" si="1417"/>
        <v>75123.218921241176</v>
      </c>
      <c r="Q1151" s="11">
        <f>$AD1151*I1151/(Calculations!$C$18^(A1151-1+Calculations!$B$1/30))</f>
        <v>0</v>
      </c>
      <c r="R1151" s="11">
        <f>IF(Q1151=0,0,SUM(Q$1071:Q1151)*I1151/Q1151)</f>
        <v>0</v>
      </c>
      <c r="S1151" s="11">
        <f>IF(S1150&gt;0,MAX((S1150+I1151/2)*(Calculations!$C$18-1)+S1150-I1151,0),IF(AND(Personal!$G$28=Valuation!C1151,Personal!$G$28&gt;Valuation!C1150),Personal!$G$26,0))</f>
        <v>0</v>
      </c>
      <c r="T1151">
        <f t="shared" si="1418"/>
        <v>2</v>
      </c>
      <c r="U1151" s="11"/>
      <c r="V1151" s="121">
        <f>VLOOKUP(E1151,Rates2,5)*VLOOKUP(E1151,Mort_Imp_Retirees,C1151-'Mort Imp Cume'!$C$4+2)</f>
        <v>1</v>
      </c>
      <c r="W1151" s="15">
        <f t="shared" si="1419"/>
        <v>0</v>
      </c>
      <c r="X1151" s="121">
        <f>VLOOKUP(F1151,Rates2,6)*VLOOKUP(F1151,Mort_Imp_Survivors,C1151-'Mort Imp Cume'!$C$4+2)</f>
        <v>1</v>
      </c>
      <c r="Y1151" s="15">
        <f t="shared" si="1420"/>
        <v>0</v>
      </c>
      <c r="Z1151" s="121">
        <f>VLOOKUP(F1151,Rates2,7)*VLOOKUP(F1151,Mort_Imp_Survivors,C1151-'Mort Imp Cume'!$C$4+2)</f>
        <v>1</v>
      </c>
      <c r="AA1151" s="15">
        <f t="shared" si="1421"/>
        <v>0</v>
      </c>
      <c r="AB1151" s="68">
        <f>PRODUCT(W$4:W1150)</f>
        <v>0</v>
      </c>
      <c r="AC1151" s="15">
        <f>PRODUCT(Y$4:Y1150)</f>
        <v>0</v>
      </c>
      <c r="AD1151" s="15">
        <f>PRODUCT(AA$4:AA1150)</f>
        <v>0</v>
      </c>
      <c r="AE1151" s="15">
        <f t="shared" si="1422"/>
        <v>0</v>
      </c>
      <c r="AF1151" s="15">
        <f t="shared" si="1423"/>
        <v>0</v>
      </c>
      <c r="AG1151" s="15">
        <f t="shared" si="1424"/>
        <v>0</v>
      </c>
      <c r="AH1151" s="15">
        <f t="shared" si="1425"/>
        <v>0</v>
      </c>
      <c r="AI1151" s="15">
        <f t="shared" si="1426"/>
        <v>1</v>
      </c>
      <c r="AJ1151" s="15">
        <f t="shared" si="1427"/>
        <v>0</v>
      </c>
      <c r="AK1151" s="15">
        <f t="shared" si="1428"/>
        <v>0</v>
      </c>
      <c r="AL1151">
        <f>IF(AL1150&gt;0,AL1150+1,IF(AND(B1151="January",C1151&gt;=Personal!$G$28,F1151&lt;=100,AL1150=0),1,0))</f>
        <v>824</v>
      </c>
      <c r="AM1151">
        <f t="shared" si="1429"/>
        <v>1</v>
      </c>
    </row>
    <row r="1152" spans="1:39" x14ac:dyDescent="0.2">
      <c r="A1152">
        <f t="shared" si="1430"/>
        <v>1148</v>
      </c>
      <c r="B1152" t="str">
        <f t="shared" si="1441"/>
        <v>September</v>
      </c>
      <c r="C1152">
        <f t="shared" si="1413"/>
        <v>2118</v>
      </c>
      <c r="D1152">
        <f t="shared" si="1443"/>
        <v>211809</v>
      </c>
      <c r="E1152">
        <f t="shared" ref="E1152:F1152" si="1491">E1140+1</f>
        <v>137</v>
      </c>
      <c r="F1152">
        <f t="shared" si="1491"/>
        <v>135</v>
      </c>
      <c r="G1152" s="11">
        <f>G1151*IF($B1152="January",(1+IF(C1152&gt;Personal!$L$18+1,Calculations!$B$14,Calculations!$B$13)),1)</f>
        <v>14840.447812666855</v>
      </c>
      <c r="H1152" s="11">
        <f>IF(AND(Career!$F$15="Yes",$E1152=62,$E1151=61),G1152,H1151*IF($B1152="January",(1+IF(C1152&gt;Personal!$L$18+1,Calculations!$C$14,Calculations!$C$13)),1))</f>
        <v>7113.9411857235973</v>
      </c>
      <c r="I1152" s="11">
        <f>H1152*(1-'Retiree Assumptions'!$F$8)</f>
        <v>6260.2682434367653</v>
      </c>
      <c r="J1152" s="11"/>
      <c r="K1152">
        <f>IF(OR(AND(L1153=0,L1152&gt;0,S1152=0,S1151&gt;0),AND(L1152=0,L1151&gt;0,S1152&gt;0,S1151&gt;0),AND(L1141=0,L1140&gt;0,S1140=0),AND(B1152="February",C1152&gt;=Personal!$G$28,C1152&lt;=Personal!$G$28+5,L1151&gt;0),AND(B1152="February",MOD(C1152-Personal!$G$28,5)=0,L1151&gt;0)),K1151+1,K1151)</f>
        <v>10</v>
      </c>
      <c r="L1152">
        <f>IF(AND(C1152&gt;=Personal!$G$28,MAX(L$5:L1151)&lt;$AO$8,OR(S1151&gt;0,S1152&gt;0)),L1151+1,0)</f>
        <v>0</v>
      </c>
      <c r="M1152" t="str">
        <f>IF(AND(C1152&gt;=Personal!$G$28,MAX(L$5:L1151)&lt;$AO$8,OR(S1151&gt;0,S1152&gt;0)),L1151+1,"")</f>
        <v/>
      </c>
      <c r="N1152">
        <f t="shared" si="1415"/>
        <v>2118</v>
      </c>
      <c r="O1152">
        <f t="shared" si="1416"/>
        <v>135</v>
      </c>
      <c r="P1152" s="11">
        <f t="shared" si="1417"/>
        <v>75123.218921241176</v>
      </c>
      <c r="Q1152" s="11">
        <f>$AD1152*I1152/(Calculations!$C$18^(A1152-1+Calculations!$B$1/30))</f>
        <v>0</v>
      </c>
      <c r="R1152" s="11">
        <f>IF(Q1152=0,0,SUM(Q$1071:Q1152)*I1152/Q1152)</f>
        <v>0</v>
      </c>
      <c r="S1152" s="11">
        <f>IF(S1151&gt;0,MAX((S1151+I1152/2)*(Calculations!$C$18-1)+S1151-I1152,0),IF(AND(Personal!$G$28=Valuation!C1152,Personal!$G$28&gt;Valuation!C1151),Personal!$G$26,0))</f>
        <v>0</v>
      </c>
      <c r="T1152">
        <f t="shared" si="1418"/>
        <v>2</v>
      </c>
      <c r="U1152" s="11"/>
      <c r="V1152" s="121">
        <f>VLOOKUP(E1152,Rates2,5)*VLOOKUP(E1152,Mort_Imp_Retirees,C1152-'Mort Imp Cume'!$C$4+2)</f>
        <v>1</v>
      </c>
      <c r="W1152" s="15">
        <f t="shared" si="1419"/>
        <v>0</v>
      </c>
      <c r="X1152" s="121">
        <f>VLOOKUP(F1152,Rates2,6)*VLOOKUP(F1152,Mort_Imp_Survivors,C1152-'Mort Imp Cume'!$C$4+2)</f>
        <v>1</v>
      </c>
      <c r="Y1152" s="15">
        <f t="shared" si="1420"/>
        <v>0</v>
      </c>
      <c r="Z1152" s="121">
        <f>VLOOKUP(F1152,Rates2,7)*VLOOKUP(F1152,Mort_Imp_Survivors,C1152-'Mort Imp Cume'!$C$4+2)</f>
        <v>1</v>
      </c>
      <c r="AA1152" s="15">
        <f t="shared" si="1421"/>
        <v>0</v>
      </c>
      <c r="AB1152" s="68">
        <f>PRODUCT(W$4:W1151)</f>
        <v>0</v>
      </c>
      <c r="AC1152" s="15">
        <f>PRODUCT(Y$4:Y1151)</f>
        <v>0</v>
      </c>
      <c r="AD1152" s="15">
        <f>PRODUCT(AA$4:AA1151)</f>
        <v>0</v>
      </c>
      <c r="AE1152" s="15">
        <f t="shared" si="1422"/>
        <v>0</v>
      </c>
      <c r="AF1152" s="15">
        <f t="shared" si="1423"/>
        <v>0</v>
      </c>
      <c r="AG1152" s="15">
        <f t="shared" si="1424"/>
        <v>0</v>
      </c>
      <c r="AH1152" s="15">
        <f t="shared" si="1425"/>
        <v>0</v>
      </c>
      <c r="AI1152" s="15">
        <f t="shared" si="1426"/>
        <v>1</v>
      </c>
      <c r="AJ1152" s="15">
        <f t="shared" si="1427"/>
        <v>0</v>
      </c>
      <c r="AK1152" s="15">
        <f t="shared" si="1428"/>
        <v>0</v>
      </c>
      <c r="AL1152">
        <f>IF(AL1151&gt;0,AL1151+1,IF(AND(B1152="January",C1152&gt;=Personal!$G$28,F1152&lt;=100,AL1151=0),1,0))</f>
        <v>825</v>
      </c>
      <c r="AM1152">
        <f t="shared" si="1429"/>
        <v>1</v>
      </c>
    </row>
    <row r="1153" spans="1:39" x14ac:dyDescent="0.2">
      <c r="A1153">
        <f t="shared" si="1430"/>
        <v>1149</v>
      </c>
      <c r="B1153" t="str">
        <f t="shared" si="1441"/>
        <v>October</v>
      </c>
      <c r="C1153">
        <f t="shared" si="1413"/>
        <v>2118</v>
      </c>
      <c r="D1153">
        <f t="shared" si="1443"/>
        <v>211810</v>
      </c>
      <c r="E1153">
        <f t="shared" ref="E1153:F1153" si="1492">E1141+1</f>
        <v>137</v>
      </c>
      <c r="F1153">
        <f t="shared" si="1492"/>
        <v>135</v>
      </c>
      <c r="G1153" s="11">
        <f>G1152*IF($B1153="January",(1+IF(C1153&gt;Personal!$L$18+1,Calculations!$B$14,Calculations!$B$13)),1)</f>
        <v>14840.447812666855</v>
      </c>
      <c r="H1153" s="11">
        <f>IF(AND(Career!$F$15="Yes",$E1153=62,$E1152=61),G1153,H1152*IF($B1153="January",(1+IF(C1153&gt;Personal!$L$18+1,Calculations!$C$14,Calculations!$C$13)),1))</f>
        <v>7113.9411857235973</v>
      </c>
      <c r="I1153" s="11">
        <f>H1153*(1-'Retiree Assumptions'!$F$8)</f>
        <v>6260.2682434367653</v>
      </c>
      <c r="J1153" s="11"/>
      <c r="K1153">
        <f>IF(OR(AND(L1154=0,L1153&gt;0,S1153=0,S1152&gt;0),AND(L1153=0,L1152&gt;0,S1153&gt;0,S1152&gt;0),AND(L1142=0,L1141&gt;0,S1141=0),AND(B1153="February",C1153&gt;=Personal!$G$28,C1153&lt;=Personal!$G$28+5,L1152&gt;0),AND(B1153="February",MOD(C1153-Personal!$G$28,5)=0,L1152&gt;0)),K1152+1,K1152)</f>
        <v>10</v>
      </c>
      <c r="L1153">
        <f>IF(AND(C1153&gt;=Personal!$G$28,MAX(L$5:L1152)&lt;$AO$8,OR(S1152&gt;0,S1153&gt;0)),L1152+1,0)</f>
        <v>0</v>
      </c>
      <c r="M1153" t="str">
        <f>IF(AND(C1153&gt;=Personal!$G$28,MAX(L$5:L1152)&lt;$AO$8,OR(S1152&gt;0,S1153&gt;0)),L1152+1,"")</f>
        <v/>
      </c>
      <c r="N1153">
        <f t="shared" si="1415"/>
        <v>2118</v>
      </c>
      <c r="O1153">
        <f t="shared" si="1416"/>
        <v>135</v>
      </c>
      <c r="P1153" s="11">
        <f t="shared" si="1417"/>
        <v>75123.218921241176</v>
      </c>
      <c r="Q1153" s="11">
        <f>$AD1153*I1153/(Calculations!$C$18^(A1153-1+Calculations!$B$1/30))</f>
        <v>0</v>
      </c>
      <c r="R1153" s="11">
        <f>IF(Q1153=0,0,SUM(Q$1071:Q1153)*I1153/Q1153)</f>
        <v>0</v>
      </c>
      <c r="S1153" s="11">
        <f>IF(S1152&gt;0,MAX((S1152+I1153/2)*(Calculations!$C$18-1)+S1152-I1153,0),IF(AND(Personal!$G$28=Valuation!C1153,Personal!$G$28&gt;Valuation!C1152),Personal!$G$26,0))</f>
        <v>0</v>
      </c>
      <c r="T1153">
        <f t="shared" si="1418"/>
        <v>2</v>
      </c>
      <c r="U1153" s="11"/>
      <c r="V1153" s="121">
        <f>VLOOKUP(E1153,Rates2,5)*VLOOKUP(E1153,Mort_Imp_Retirees,C1153-'Mort Imp Cume'!$C$4+2)</f>
        <v>1</v>
      </c>
      <c r="W1153" s="15">
        <f t="shared" si="1419"/>
        <v>0</v>
      </c>
      <c r="X1153" s="121">
        <f>VLOOKUP(F1153,Rates2,6)*VLOOKUP(F1153,Mort_Imp_Survivors,C1153-'Mort Imp Cume'!$C$4+2)</f>
        <v>1</v>
      </c>
      <c r="Y1153" s="15">
        <f t="shared" si="1420"/>
        <v>0</v>
      </c>
      <c r="Z1153" s="121">
        <f>VLOOKUP(F1153,Rates2,7)*VLOOKUP(F1153,Mort_Imp_Survivors,C1153-'Mort Imp Cume'!$C$4+2)</f>
        <v>1</v>
      </c>
      <c r="AA1153" s="15">
        <f t="shared" si="1421"/>
        <v>0</v>
      </c>
      <c r="AB1153" s="68">
        <f>PRODUCT(W$4:W1152)</f>
        <v>0</v>
      </c>
      <c r="AC1153" s="15">
        <f>PRODUCT(Y$4:Y1152)</f>
        <v>0</v>
      </c>
      <c r="AD1153" s="15">
        <f>PRODUCT(AA$4:AA1152)</f>
        <v>0</v>
      </c>
      <c r="AE1153" s="15">
        <f t="shared" si="1422"/>
        <v>0</v>
      </c>
      <c r="AF1153" s="15">
        <f t="shared" si="1423"/>
        <v>0</v>
      </c>
      <c r="AG1153" s="15">
        <f t="shared" si="1424"/>
        <v>0</v>
      </c>
      <c r="AH1153" s="15">
        <f t="shared" si="1425"/>
        <v>0</v>
      </c>
      <c r="AI1153" s="15">
        <f t="shared" si="1426"/>
        <v>1</v>
      </c>
      <c r="AJ1153" s="15">
        <f t="shared" si="1427"/>
        <v>0</v>
      </c>
      <c r="AK1153" s="15">
        <f t="shared" si="1428"/>
        <v>0</v>
      </c>
      <c r="AL1153">
        <f>IF(AL1152&gt;0,AL1152+1,IF(AND(B1153="January",C1153&gt;=Personal!$G$28,F1153&lt;=100,AL1152=0),1,0))</f>
        <v>826</v>
      </c>
      <c r="AM1153">
        <f t="shared" si="1429"/>
        <v>1</v>
      </c>
    </row>
    <row r="1154" spans="1:39" x14ac:dyDescent="0.2">
      <c r="A1154">
        <f t="shared" si="1430"/>
        <v>1150</v>
      </c>
      <c r="B1154" t="str">
        <f t="shared" si="1441"/>
        <v>November</v>
      </c>
      <c r="C1154">
        <f t="shared" si="1413"/>
        <v>2118</v>
      </c>
      <c r="D1154">
        <f t="shared" si="1443"/>
        <v>211811</v>
      </c>
      <c r="E1154">
        <f t="shared" ref="E1154:F1154" si="1493">E1142+1</f>
        <v>137</v>
      </c>
      <c r="F1154">
        <f t="shared" si="1493"/>
        <v>135</v>
      </c>
      <c r="G1154" s="11">
        <f>G1153*IF($B1154="January",(1+IF(C1154&gt;Personal!$L$18+1,Calculations!$B$14,Calculations!$B$13)),1)</f>
        <v>14840.447812666855</v>
      </c>
      <c r="H1154" s="11">
        <f>IF(AND(Career!$F$15="Yes",$E1154=62,$E1153=61),G1154,H1153*IF($B1154="January",(1+IF(C1154&gt;Personal!$L$18+1,Calculations!$C$14,Calculations!$C$13)),1))</f>
        <v>7113.9411857235973</v>
      </c>
      <c r="I1154" s="11">
        <f>H1154*(1-'Retiree Assumptions'!$F$8)</f>
        <v>6260.2682434367653</v>
      </c>
      <c r="J1154" s="11"/>
      <c r="K1154">
        <f>IF(OR(AND(L1155=0,L1154&gt;0,S1154=0,S1153&gt;0),AND(L1154=0,L1153&gt;0,S1154&gt;0,S1153&gt;0),AND(L1143=0,L1142&gt;0,S1142=0),AND(B1154="February",C1154&gt;=Personal!$G$28,C1154&lt;=Personal!$G$28+5,L1153&gt;0),AND(B1154="February",MOD(C1154-Personal!$G$28,5)=0,L1153&gt;0)),K1153+1,K1153)</f>
        <v>10</v>
      </c>
      <c r="L1154">
        <f>IF(AND(C1154&gt;=Personal!$G$28,MAX(L$5:L1153)&lt;$AO$8,OR(S1153&gt;0,S1154&gt;0)),L1153+1,0)</f>
        <v>0</v>
      </c>
      <c r="M1154" t="str">
        <f>IF(AND(C1154&gt;=Personal!$G$28,MAX(L$5:L1153)&lt;$AO$8,OR(S1153&gt;0,S1154&gt;0)),L1153+1,"")</f>
        <v/>
      </c>
      <c r="N1154">
        <f t="shared" si="1415"/>
        <v>2118</v>
      </c>
      <c r="O1154">
        <f t="shared" si="1416"/>
        <v>135</v>
      </c>
      <c r="P1154" s="11">
        <f t="shared" si="1417"/>
        <v>75123.218921241176</v>
      </c>
      <c r="Q1154" s="11">
        <f>$AD1154*I1154/(Calculations!$C$18^(A1154-1+Calculations!$B$1/30))</f>
        <v>0</v>
      </c>
      <c r="R1154" s="11">
        <f>IF(Q1154=0,0,SUM(Q$1071:Q1154)*I1154/Q1154)</f>
        <v>0</v>
      </c>
      <c r="S1154" s="11">
        <f>IF(S1153&gt;0,MAX((S1153+I1154/2)*(Calculations!$C$18-1)+S1153-I1154,0),IF(AND(Personal!$G$28=Valuation!C1154,Personal!$G$28&gt;Valuation!C1153),Personal!$G$26,0))</f>
        <v>0</v>
      </c>
      <c r="T1154">
        <f t="shared" si="1418"/>
        <v>2</v>
      </c>
      <c r="U1154" s="11"/>
      <c r="V1154" s="121">
        <f>VLOOKUP(E1154,Rates2,5)*VLOOKUP(E1154,Mort_Imp_Retirees,C1154-'Mort Imp Cume'!$C$4+2)</f>
        <v>1</v>
      </c>
      <c r="W1154" s="15">
        <f t="shared" si="1419"/>
        <v>0</v>
      </c>
      <c r="X1154" s="121">
        <f>VLOOKUP(F1154,Rates2,6)*VLOOKUP(F1154,Mort_Imp_Survivors,C1154-'Mort Imp Cume'!$C$4+2)</f>
        <v>1</v>
      </c>
      <c r="Y1154" s="15">
        <f t="shared" si="1420"/>
        <v>0</v>
      </c>
      <c r="Z1154" s="121">
        <f>VLOOKUP(F1154,Rates2,7)*VLOOKUP(F1154,Mort_Imp_Survivors,C1154-'Mort Imp Cume'!$C$4+2)</f>
        <v>1</v>
      </c>
      <c r="AA1154" s="15">
        <f t="shared" si="1421"/>
        <v>0</v>
      </c>
      <c r="AB1154" s="68">
        <f>PRODUCT(W$4:W1153)</f>
        <v>0</v>
      </c>
      <c r="AC1154" s="15">
        <f>PRODUCT(Y$4:Y1153)</f>
        <v>0</v>
      </c>
      <c r="AD1154" s="15">
        <f>PRODUCT(AA$4:AA1153)</f>
        <v>0</v>
      </c>
      <c r="AE1154" s="15">
        <f t="shared" si="1422"/>
        <v>0</v>
      </c>
      <c r="AF1154" s="15">
        <f t="shared" si="1423"/>
        <v>0</v>
      </c>
      <c r="AG1154" s="15">
        <f t="shared" si="1424"/>
        <v>0</v>
      </c>
      <c r="AH1154" s="15">
        <f t="shared" si="1425"/>
        <v>0</v>
      </c>
      <c r="AI1154" s="15">
        <f t="shared" si="1426"/>
        <v>1</v>
      </c>
      <c r="AJ1154" s="15">
        <f t="shared" si="1427"/>
        <v>0</v>
      </c>
      <c r="AK1154" s="15">
        <f t="shared" si="1428"/>
        <v>0</v>
      </c>
      <c r="AL1154">
        <f>IF(AL1153&gt;0,AL1153+1,IF(AND(B1154="January",C1154&gt;=Personal!$G$28,F1154&lt;=100,AL1153=0),1,0))</f>
        <v>827</v>
      </c>
      <c r="AM1154">
        <f t="shared" si="1429"/>
        <v>1</v>
      </c>
    </row>
    <row r="1155" spans="1:39" x14ac:dyDescent="0.2">
      <c r="A1155">
        <f t="shared" si="1430"/>
        <v>1151</v>
      </c>
      <c r="B1155" t="str">
        <f t="shared" si="1441"/>
        <v>December</v>
      </c>
      <c r="C1155">
        <f t="shared" si="1413"/>
        <v>2118</v>
      </c>
      <c r="D1155">
        <f t="shared" si="1443"/>
        <v>211812</v>
      </c>
      <c r="E1155">
        <f t="shared" ref="E1155:F1155" si="1494">E1143+1</f>
        <v>137</v>
      </c>
      <c r="F1155">
        <f t="shared" si="1494"/>
        <v>135</v>
      </c>
      <c r="G1155" s="11">
        <f>G1154*IF($B1155="January",(1+IF(C1155&gt;Personal!$L$18+1,Calculations!$B$14,Calculations!$B$13)),1)</f>
        <v>14840.447812666855</v>
      </c>
      <c r="H1155" s="11">
        <f>IF(AND(Career!$F$15="Yes",$E1155=62,$E1154=61),G1155,H1154*IF($B1155="January",(1+IF(C1155&gt;Personal!$L$18+1,Calculations!$C$14,Calculations!$C$13)),1))</f>
        <v>7113.9411857235973</v>
      </c>
      <c r="I1155" s="11">
        <f>H1155*(1-'Retiree Assumptions'!$F$8)</f>
        <v>6260.2682434367653</v>
      </c>
      <c r="J1155" s="11"/>
      <c r="K1155">
        <f>IF(OR(AND(L1156=0,L1155&gt;0,S1155=0,S1154&gt;0),AND(L1155=0,L1154&gt;0,S1155&gt;0,S1154&gt;0),AND(L1144=0,L1143&gt;0,S1143=0),AND(B1155="February",C1155&gt;=Personal!$G$28,C1155&lt;=Personal!$G$28+5,L1154&gt;0),AND(B1155="February",MOD(C1155-Personal!$G$28,5)=0,L1154&gt;0)),K1154+1,K1154)</f>
        <v>10</v>
      </c>
      <c r="L1155">
        <f>IF(AND(C1155&gt;=Personal!$G$28,MAX(L$5:L1154)&lt;$AO$8,OR(S1154&gt;0,S1155&gt;0)),L1154+1,0)</f>
        <v>0</v>
      </c>
      <c r="M1155" t="str">
        <f>IF(AND(C1155&gt;=Personal!$G$28,MAX(L$5:L1154)&lt;$AO$8,OR(S1154&gt;0,S1155&gt;0)),L1154+1,"")</f>
        <v/>
      </c>
      <c r="N1155">
        <f t="shared" si="1415"/>
        <v>2118</v>
      </c>
      <c r="O1155">
        <f t="shared" si="1416"/>
        <v>135</v>
      </c>
      <c r="P1155" s="11">
        <f t="shared" si="1417"/>
        <v>75123.218921241176</v>
      </c>
      <c r="Q1155" s="11">
        <f>$AD1155*I1155/(Calculations!$C$18^(A1155-1+Calculations!$B$1/30))</f>
        <v>0</v>
      </c>
      <c r="R1155" s="11">
        <f>IF(Q1155=0,0,SUM(Q$1071:Q1155)*I1155/Q1155)</f>
        <v>0</v>
      </c>
      <c r="S1155" s="11">
        <f>IF(S1154&gt;0,MAX((S1154+I1155/2)*(Calculations!$C$18-1)+S1154-I1155,0),IF(AND(Personal!$G$28=Valuation!C1155,Personal!$G$28&gt;Valuation!C1154),Personal!$G$26,0))</f>
        <v>0</v>
      </c>
      <c r="T1155">
        <f t="shared" si="1418"/>
        <v>2</v>
      </c>
      <c r="U1155" s="11"/>
      <c r="V1155" s="121">
        <f>VLOOKUP(E1155,Rates2,5)*VLOOKUP(E1155,Mort_Imp_Retirees,C1155-'Mort Imp Cume'!$C$4+2)</f>
        <v>1</v>
      </c>
      <c r="W1155" s="15">
        <f t="shared" si="1419"/>
        <v>0</v>
      </c>
      <c r="X1155" s="121">
        <f>VLOOKUP(F1155,Rates2,6)*VLOOKUP(F1155,Mort_Imp_Survivors,C1155-'Mort Imp Cume'!$C$4+2)</f>
        <v>1</v>
      </c>
      <c r="Y1155" s="15">
        <f t="shared" si="1420"/>
        <v>0</v>
      </c>
      <c r="Z1155" s="121">
        <f>VLOOKUP(F1155,Rates2,7)*VLOOKUP(F1155,Mort_Imp_Survivors,C1155-'Mort Imp Cume'!$C$4+2)</f>
        <v>1</v>
      </c>
      <c r="AA1155" s="15">
        <f t="shared" si="1421"/>
        <v>0</v>
      </c>
      <c r="AB1155" s="68">
        <f>PRODUCT(W$4:W1154)</f>
        <v>0</v>
      </c>
      <c r="AC1155" s="15">
        <f>PRODUCT(Y$4:Y1154)</f>
        <v>0</v>
      </c>
      <c r="AD1155" s="15">
        <f>PRODUCT(AA$4:AA1154)</f>
        <v>0</v>
      </c>
      <c r="AE1155" s="15">
        <f t="shared" si="1422"/>
        <v>0</v>
      </c>
      <c r="AF1155" s="15">
        <f t="shared" si="1423"/>
        <v>0</v>
      </c>
      <c r="AG1155" s="15">
        <f t="shared" si="1424"/>
        <v>0</v>
      </c>
      <c r="AH1155" s="15">
        <f t="shared" si="1425"/>
        <v>0</v>
      </c>
      <c r="AI1155" s="15">
        <f t="shared" si="1426"/>
        <v>1</v>
      </c>
      <c r="AJ1155" s="15">
        <f t="shared" si="1427"/>
        <v>0</v>
      </c>
      <c r="AK1155" s="15">
        <f t="shared" si="1428"/>
        <v>0</v>
      </c>
      <c r="AL1155">
        <f>IF(AL1154&gt;0,AL1154+1,IF(AND(B1155="January",C1155&gt;=Personal!$G$28,F1155&lt;=100,AL1154=0),1,0))</f>
        <v>828</v>
      </c>
      <c r="AM1155">
        <f t="shared" si="1429"/>
        <v>1</v>
      </c>
    </row>
    <row r="1156" spans="1:39" x14ac:dyDescent="0.2">
      <c r="A1156">
        <f t="shared" si="1430"/>
        <v>1152</v>
      </c>
      <c r="B1156" t="str">
        <f t="shared" si="1441"/>
        <v>January</v>
      </c>
      <c r="C1156">
        <f t="shared" si="1413"/>
        <v>2119</v>
      </c>
      <c r="D1156">
        <f t="shared" si="1443"/>
        <v>211901</v>
      </c>
      <c r="E1156">
        <f t="shared" ref="E1156:F1156" si="1495">E1144+1</f>
        <v>138</v>
      </c>
      <c r="F1156">
        <f t="shared" si="1495"/>
        <v>136</v>
      </c>
      <c r="G1156" s="11">
        <f>G1155*IF($B1156="January",(1+IF(C1156&gt;Personal!$L$18+1,Calculations!$B$14,Calculations!$B$13)),1)</f>
        <v>15211.459007983525</v>
      </c>
      <c r="H1156" s="11">
        <f>IF(AND(Career!$F$15="Yes",$E1156=62,$E1155=61),G1156,H1155*IF($B1156="January",(1+IF(C1156&gt;Personal!$L$18+1,Calculations!$C$14,Calculations!$C$13)),1))</f>
        <v>7220.6503035094502</v>
      </c>
      <c r="I1156" s="11">
        <f>H1156*(1-'Retiree Assumptions'!$F$8)</f>
        <v>6354.1722670883164</v>
      </c>
      <c r="J1156" s="11"/>
      <c r="K1156">
        <f>IF(OR(AND(L1157=0,L1156&gt;0,S1156=0,S1155&gt;0),AND(L1156=0,L1155&gt;0,S1156&gt;0,S1155&gt;0),AND(L1145=0,L1144&gt;0,S1144=0),AND(B1156="February",C1156&gt;=Personal!$G$28,C1156&lt;=Personal!$G$28+5,L1155&gt;0),AND(B1156="February",MOD(C1156-Personal!$G$28,5)=0,L1155&gt;0)),K1155+1,K1155)</f>
        <v>10</v>
      </c>
      <c r="L1156">
        <f>IF(AND(C1156&gt;=Personal!$G$28,MAX(L$5:L1155)&lt;$AO$8,OR(S1155&gt;0,S1156&gt;0)),L1155+1,0)</f>
        <v>0</v>
      </c>
      <c r="M1156" t="str">
        <f>IF(AND(C1156&gt;=Personal!$G$28,MAX(L$5:L1155)&lt;$AO$8,OR(S1155&gt;0,S1156&gt;0)),L1155+1,"")</f>
        <v/>
      </c>
      <c r="N1156">
        <f t="shared" si="1415"/>
        <v>2119</v>
      </c>
      <c r="O1156">
        <f t="shared" si="1416"/>
        <v>136</v>
      </c>
      <c r="P1156" s="11">
        <f t="shared" si="1417"/>
        <v>76250.067205059793</v>
      </c>
      <c r="Q1156" s="11">
        <f>$AD1156*I1156/(Calculations!$C$18^(A1156-1+Calculations!$B$1/30))</f>
        <v>0</v>
      </c>
      <c r="R1156" s="11">
        <f>IF(Q1156=0,0,SUM(Q$1071:Q1156)*I1156/Q1156)</f>
        <v>0</v>
      </c>
      <c r="S1156" s="11">
        <f>IF(S1155&gt;0,MAX((S1155+I1156/2)*(Calculations!$C$18-1)+S1155-I1156,0),IF(AND(Personal!$G$28=Valuation!C1156,Personal!$G$28&gt;Valuation!C1155),Personal!$G$26,0))</f>
        <v>0</v>
      </c>
      <c r="T1156">
        <f t="shared" si="1418"/>
        <v>2</v>
      </c>
      <c r="U1156" s="11"/>
      <c r="V1156" s="121">
        <f>VLOOKUP(E1156,Rates2,5)*VLOOKUP(E1156,Mort_Imp_Retirees,C1156-'Mort Imp Cume'!$C$4+2)</f>
        <v>1</v>
      </c>
      <c r="W1156" s="15">
        <f t="shared" si="1419"/>
        <v>0</v>
      </c>
      <c r="X1156" s="121">
        <f>VLOOKUP(F1156,Rates2,6)*VLOOKUP(F1156,Mort_Imp_Survivors,C1156-'Mort Imp Cume'!$C$4+2)</f>
        <v>1</v>
      </c>
      <c r="Y1156" s="15">
        <f t="shared" si="1420"/>
        <v>0</v>
      </c>
      <c r="Z1156" s="121">
        <f>VLOOKUP(F1156,Rates2,7)*VLOOKUP(F1156,Mort_Imp_Survivors,C1156-'Mort Imp Cume'!$C$4+2)</f>
        <v>1</v>
      </c>
      <c r="AA1156" s="15">
        <f t="shared" si="1421"/>
        <v>0</v>
      </c>
      <c r="AB1156" s="68">
        <f>PRODUCT(W$4:W1155)</f>
        <v>0</v>
      </c>
      <c r="AC1156" s="15">
        <f>PRODUCT(Y$4:Y1155)</f>
        <v>0</v>
      </c>
      <c r="AD1156" s="15">
        <f>PRODUCT(AA$4:AA1155)</f>
        <v>0</v>
      </c>
      <c r="AE1156" s="15">
        <f t="shared" si="1422"/>
        <v>0</v>
      </c>
      <c r="AF1156" s="15">
        <f t="shared" si="1423"/>
        <v>0</v>
      </c>
      <c r="AG1156" s="15">
        <f t="shared" si="1424"/>
        <v>0</v>
      </c>
      <c r="AH1156" s="15">
        <f t="shared" si="1425"/>
        <v>0</v>
      </c>
      <c r="AI1156" s="15">
        <f t="shared" si="1426"/>
        <v>1</v>
      </c>
      <c r="AJ1156" s="15">
        <f t="shared" si="1427"/>
        <v>0</v>
      </c>
      <c r="AK1156" s="15">
        <f t="shared" si="1428"/>
        <v>0</v>
      </c>
      <c r="AL1156">
        <f>IF(AL1155&gt;0,AL1155+1,IF(AND(B1156="January",C1156&gt;=Personal!$G$28,F1156&lt;=100,AL1155=0),1,0))</f>
        <v>829</v>
      </c>
      <c r="AM1156">
        <f t="shared" si="1429"/>
        <v>1</v>
      </c>
    </row>
    <row r="1157" spans="1:39" x14ac:dyDescent="0.2">
      <c r="A1157">
        <f t="shared" si="1430"/>
        <v>1153</v>
      </c>
      <c r="B1157" t="str">
        <f t="shared" si="1441"/>
        <v>February</v>
      </c>
      <c r="C1157">
        <f t="shared" ref="C1157:C1216" si="1496">C1156+IF(B1156="December",1,0)</f>
        <v>2119</v>
      </c>
      <c r="D1157">
        <f t="shared" si="1443"/>
        <v>211902</v>
      </c>
      <c r="E1157">
        <f t="shared" ref="E1157:F1157" si="1497">E1145+1</f>
        <v>138</v>
      </c>
      <c r="F1157">
        <f t="shared" si="1497"/>
        <v>136</v>
      </c>
      <c r="G1157" s="11">
        <f>G1156*IF($B1157="January",(1+IF(C1157&gt;Personal!$L$18+1,Calculations!$B$14,Calculations!$B$13)),1)</f>
        <v>15211.459007983525</v>
      </c>
      <c r="H1157" s="11">
        <f>IF(AND(Career!$F$15="Yes",$E1157=62,$E1156=61),G1157,H1156*IF($B1157="January",(1+IF(C1157&gt;Personal!$L$18+1,Calculations!$C$14,Calculations!$C$13)),1))</f>
        <v>7220.6503035094502</v>
      </c>
      <c r="I1157" s="11">
        <f>H1157*(1-'Retiree Assumptions'!$F$8)</f>
        <v>6354.1722670883164</v>
      </c>
      <c r="J1157" s="11"/>
      <c r="K1157">
        <f>IF(OR(AND(L1158=0,L1157&gt;0,S1157=0,S1156&gt;0),AND(L1157=0,L1156&gt;0,S1157&gt;0,S1156&gt;0),AND(L1146=0,L1145&gt;0,S1145=0),AND(B1157="February",C1157&gt;=Personal!$G$28,C1157&lt;=Personal!$G$28+5,L1156&gt;0),AND(B1157="February",MOD(C1157-Personal!$G$28,5)=0,L1156&gt;0)),K1156+1,K1156)</f>
        <v>10</v>
      </c>
      <c r="L1157">
        <f>IF(AND(C1157&gt;=Personal!$G$28,MAX(L$5:L1156)&lt;$AO$8,OR(S1156&gt;0,S1157&gt;0)),L1156+1,0)</f>
        <v>0</v>
      </c>
      <c r="M1157" t="str">
        <f>IF(AND(C1157&gt;=Personal!$G$28,MAX(L$5:L1156)&lt;$AO$8,OR(S1156&gt;0,S1157&gt;0)),L1156+1,"")</f>
        <v/>
      </c>
      <c r="N1157">
        <f t="shared" ref="N1157:N1216" si="1498">C1157</f>
        <v>2119</v>
      </c>
      <c r="O1157">
        <f t="shared" ref="O1157:O1216" si="1499">F1157</f>
        <v>136</v>
      </c>
      <c r="P1157" s="11">
        <f t="shared" ref="P1157:P1216" si="1500">I1157*12</f>
        <v>76250.067205059793</v>
      </c>
      <c r="Q1157" s="11">
        <f>$AD1157*I1157/(Calculations!$C$18^(A1157-1+Calculations!$B$1/30))</f>
        <v>0</v>
      </c>
      <c r="R1157" s="11">
        <f>IF(Q1157=0,0,SUM(Q$1071:Q1157)*I1157/Q1157)</f>
        <v>0</v>
      </c>
      <c r="S1157" s="11">
        <f>IF(S1156&gt;0,MAX((S1156+I1157/2)*(Calculations!$C$18-1)+S1156-I1157,0),IF(AND(Personal!$G$28=Valuation!C1157,Personal!$G$28&gt;Valuation!C1156),Personal!$G$26,0))</f>
        <v>0</v>
      </c>
      <c r="T1157">
        <f t="shared" ref="T1157:T1216" si="1501">IF(T1156&gt;1,T1156,IF(T1156&gt;0,IF(L1157&gt;0,1,IF(S1156&gt;0,3,2)),IF(S1157=0,0,1)))</f>
        <v>2</v>
      </c>
      <c r="U1157" s="11"/>
      <c r="V1157" s="121">
        <f>VLOOKUP(E1157,Rates2,5)*VLOOKUP(E1157,Mort_Imp_Retirees,C1157-'Mort Imp Cume'!$C$4+2)</f>
        <v>1</v>
      </c>
      <c r="W1157" s="15">
        <f t="shared" ref="W1157:W1216" si="1502">1-V1157</f>
        <v>0</v>
      </c>
      <c r="X1157" s="121">
        <f>VLOOKUP(F1157,Rates2,6)*VLOOKUP(F1157,Mort_Imp_Survivors,C1157-'Mort Imp Cume'!$C$4+2)</f>
        <v>1</v>
      </c>
      <c r="Y1157" s="15">
        <f t="shared" ref="Y1157:Y1216" si="1503">1-X1157</f>
        <v>0</v>
      </c>
      <c r="Z1157" s="121">
        <f>VLOOKUP(F1157,Rates2,7)*VLOOKUP(F1157,Mort_Imp_Survivors,C1157-'Mort Imp Cume'!$C$4+2)</f>
        <v>1</v>
      </c>
      <c r="AA1157" s="15">
        <f t="shared" ref="AA1157:AA1216" si="1504">1-Z1157</f>
        <v>0</v>
      </c>
      <c r="AB1157" s="68">
        <f>PRODUCT(W$4:W1156)</f>
        <v>0</v>
      </c>
      <c r="AC1157" s="15">
        <f>PRODUCT(Y$4:Y1156)</f>
        <v>0</v>
      </c>
      <c r="AD1157" s="15">
        <f>PRODUCT(AA$4:AA1156)</f>
        <v>0</v>
      </c>
      <c r="AE1157" s="15">
        <f t="shared" ref="AE1157:AE1216" si="1505">AB1157*AC1157</f>
        <v>0</v>
      </c>
      <c r="AF1157" s="15">
        <f t="shared" ref="AF1157:AF1216" si="1506">AB1157*(1-AC1157)</f>
        <v>0</v>
      </c>
      <c r="AG1157" s="15">
        <f t="shared" ref="AG1157:AG1216" si="1507">AE1157*V1157*Y1157</f>
        <v>0</v>
      </c>
      <c r="AH1157" s="15">
        <f t="shared" ref="AH1157:AH1216" si="1508">AH1156*AA1156+AG1156</f>
        <v>0</v>
      </c>
      <c r="AI1157" s="15">
        <f t="shared" ref="AI1157:AI1216" si="1509">1-AE1157-AF1157-AH1157</f>
        <v>1</v>
      </c>
      <c r="AJ1157" s="15">
        <f t="shared" ref="AJ1157:AJ1216" si="1510">AB1157*V1157</f>
        <v>0</v>
      </c>
      <c r="AK1157" s="15">
        <f t="shared" ref="AK1157:AK1216" si="1511">AE1157*X1157+AH1157*Z1157</f>
        <v>0</v>
      </c>
      <c r="AL1157">
        <f>IF(AL1156&gt;0,AL1156+1,IF(AND(B1157="January",C1157&gt;=Personal!$G$28,F1157&lt;=100,AL1156=0),1,0))</f>
        <v>830</v>
      </c>
      <c r="AM1157">
        <f t="shared" ref="AM1157:AM1216" si="1512">IF(AL1157=0,0,1)</f>
        <v>1</v>
      </c>
    </row>
    <row r="1158" spans="1:39" x14ac:dyDescent="0.2">
      <c r="A1158">
        <f t="shared" ref="A1158:A1221" si="1513">A1157+1</f>
        <v>1154</v>
      </c>
      <c r="B1158" t="str">
        <f t="shared" si="1441"/>
        <v>March</v>
      </c>
      <c r="C1158">
        <f t="shared" si="1496"/>
        <v>2119</v>
      </c>
      <c r="D1158">
        <f t="shared" si="1443"/>
        <v>211903</v>
      </c>
      <c r="E1158">
        <f t="shared" ref="E1158:F1158" si="1514">E1146+1</f>
        <v>138</v>
      </c>
      <c r="F1158">
        <f t="shared" si="1514"/>
        <v>136</v>
      </c>
      <c r="G1158" s="11">
        <f>G1157*IF($B1158="January",(1+IF(C1158&gt;Personal!$L$18+1,Calculations!$B$14,Calculations!$B$13)),1)</f>
        <v>15211.459007983525</v>
      </c>
      <c r="H1158" s="11">
        <f>IF(AND(Career!$F$15="Yes",$E1158=62,$E1157=61),G1158,H1157*IF($B1158="January",(1+IF(C1158&gt;Personal!$L$18+1,Calculations!$C$14,Calculations!$C$13)),1))</f>
        <v>7220.6503035094502</v>
      </c>
      <c r="I1158" s="11">
        <f>H1158*(1-'Retiree Assumptions'!$F$8)</f>
        <v>6354.1722670883164</v>
      </c>
      <c r="J1158" s="11"/>
      <c r="K1158">
        <f>IF(OR(AND(L1159=0,L1158&gt;0,S1158=0,S1157&gt;0),AND(L1158=0,L1157&gt;0,S1158&gt;0,S1157&gt;0),AND(L1147=0,L1146&gt;0,S1146=0),AND(B1158="February",C1158&gt;=Personal!$G$28,C1158&lt;=Personal!$G$28+5,L1157&gt;0),AND(B1158="February",MOD(C1158-Personal!$G$28,5)=0,L1157&gt;0)),K1157+1,K1157)</f>
        <v>10</v>
      </c>
      <c r="L1158">
        <f>IF(AND(C1158&gt;=Personal!$G$28,MAX(L$5:L1157)&lt;$AO$8,OR(S1157&gt;0,S1158&gt;0)),L1157+1,0)</f>
        <v>0</v>
      </c>
      <c r="M1158" t="str">
        <f>IF(AND(C1158&gt;=Personal!$G$28,MAX(L$5:L1157)&lt;$AO$8,OR(S1157&gt;0,S1158&gt;0)),L1157+1,"")</f>
        <v/>
      </c>
      <c r="N1158">
        <f t="shared" si="1498"/>
        <v>2119</v>
      </c>
      <c r="O1158">
        <f t="shared" si="1499"/>
        <v>136</v>
      </c>
      <c r="P1158" s="11">
        <f t="shared" si="1500"/>
        <v>76250.067205059793</v>
      </c>
      <c r="Q1158" s="11">
        <f>$AD1158*I1158/(Calculations!$C$18^(A1158-1+Calculations!$B$1/30))</f>
        <v>0</v>
      </c>
      <c r="R1158" s="11">
        <f>IF(Q1158=0,0,SUM(Q$1071:Q1158)*I1158/Q1158)</f>
        <v>0</v>
      </c>
      <c r="S1158" s="11">
        <f>IF(S1157&gt;0,MAX((S1157+I1158/2)*(Calculations!$C$18-1)+S1157-I1158,0),IF(AND(Personal!$G$28=Valuation!C1158,Personal!$G$28&gt;Valuation!C1157),Personal!$G$26,0))</f>
        <v>0</v>
      </c>
      <c r="T1158">
        <f t="shared" si="1501"/>
        <v>2</v>
      </c>
      <c r="U1158" s="11"/>
      <c r="V1158" s="121">
        <f>VLOOKUP(E1158,Rates2,5)*VLOOKUP(E1158,Mort_Imp_Retirees,C1158-'Mort Imp Cume'!$C$4+2)</f>
        <v>1</v>
      </c>
      <c r="W1158" s="15">
        <f t="shared" si="1502"/>
        <v>0</v>
      </c>
      <c r="X1158" s="121">
        <f>VLOOKUP(F1158,Rates2,6)*VLOOKUP(F1158,Mort_Imp_Survivors,C1158-'Mort Imp Cume'!$C$4+2)</f>
        <v>1</v>
      </c>
      <c r="Y1158" s="15">
        <f t="shared" si="1503"/>
        <v>0</v>
      </c>
      <c r="Z1158" s="121">
        <f>VLOOKUP(F1158,Rates2,7)*VLOOKUP(F1158,Mort_Imp_Survivors,C1158-'Mort Imp Cume'!$C$4+2)</f>
        <v>1</v>
      </c>
      <c r="AA1158" s="15">
        <f t="shared" si="1504"/>
        <v>0</v>
      </c>
      <c r="AB1158" s="68">
        <f>PRODUCT(W$4:W1157)</f>
        <v>0</v>
      </c>
      <c r="AC1158" s="15">
        <f>PRODUCT(Y$4:Y1157)</f>
        <v>0</v>
      </c>
      <c r="AD1158" s="15">
        <f>PRODUCT(AA$4:AA1157)</f>
        <v>0</v>
      </c>
      <c r="AE1158" s="15">
        <f t="shared" si="1505"/>
        <v>0</v>
      </c>
      <c r="AF1158" s="15">
        <f t="shared" si="1506"/>
        <v>0</v>
      </c>
      <c r="AG1158" s="15">
        <f t="shared" si="1507"/>
        <v>0</v>
      </c>
      <c r="AH1158" s="15">
        <f t="shared" si="1508"/>
        <v>0</v>
      </c>
      <c r="AI1158" s="15">
        <f t="shared" si="1509"/>
        <v>1</v>
      </c>
      <c r="AJ1158" s="15">
        <f t="shared" si="1510"/>
        <v>0</v>
      </c>
      <c r="AK1158" s="15">
        <f t="shared" si="1511"/>
        <v>0</v>
      </c>
      <c r="AL1158">
        <f>IF(AL1157&gt;0,AL1157+1,IF(AND(B1158="January",C1158&gt;=Personal!$G$28,F1158&lt;=100,AL1157=0),1,0))</f>
        <v>831</v>
      </c>
      <c r="AM1158">
        <f t="shared" si="1512"/>
        <v>1</v>
      </c>
    </row>
    <row r="1159" spans="1:39" x14ac:dyDescent="0.2">
      <c r="A1159">
        <f t="shared" si="1513"/>
        <v>1155</v>
      </c>
      <c r="B1159" t="str">
        <f t="shared" si="1441"/>
        <v>April</v>
      </c>
      <c r="C1159">
        <f t="shared" si="1496"/>
        <v>2119</v>
      </c>
      <c r="D1159">
        <f t="shared" si="1443"/>
        <v>211904</v>
      </c>
      <c r="E1159">
        <f t="shared" ref="E1159:F1159" si="1515">E1147+1</f>
        <v>138</v>
      </c>
      <c r="F1159">
        <f t="shared" si="1515"/>
        <v>136</v>
      </c>
      <c r="G1159" s="11">
        <f>G1158*IF($B1159="January",(1+IF(C1159&gt;Personal!$L$18+1,Calculations!$B$14,Calculations!$B$13)),1)</f>
        <v>15211.459007983525</v>
      </c>
      <c r="H1159" s="11">
        <f>IF(AND(Career!$F$15="Yes",$E1159=62,$E1158=61),G1159,H1158*IF($B1159="January",(1+IF(C1159&gt;Personal!$L$18+1,Calculations!$C$14,Calculations!$C$13)),1))</f>
        <v>7220.6503035094502</v>
      </c>
      <c r="I1159" s="11">
        <f>H1159*(1-'Retiree Assumptions'!$F$8)</f>
        <v>6354.1722670883164</v>
      </c>
      <c r="J1159" s="11"/>
      <c r="K1159">
        <f>IF(OR(AND(L1160=0,L1159&gt;0,S1159=0,S1158&gt;0),AND(L1159=0,L1158&gt;0,S1159&gt;0,S1158&gt;0),AND(L1148=0,L1147&gt;0,S1147=0),AND(B1159="February",C1159&gt;=Personal!$G$28,C1159&lt;=Personal!$G$28+5,L1158&gt;0),AND(B1159="February",MOD(C1159-Personal!$G$28,5)=0,L1158&gt;0)),K1158+1,K1158)</f>
        <v>10</v>
      </c>
      <c r="L1159">
        <f>IF(AND(C1159&gt;=Personal!$G$28,MAX(L$5:L1158)&lt;$AO$8,OR(S1158&gt;0,S1159&gt;0)),L1158+1,0)</f>
        <v>0</v>
      </c>
      <c r="M1159" t="str">
        <f>IF(AND(C1159&gt;=Personal!$G$28,MAX(L$5:L1158)&lt;$AO$8,OR(S1158&gt;0,S1159&gt;0)),L1158+1,"")</f>
        <v/>
      </c>
      <c r="N1159">
        <f t="shared" si="1498"/>
        <v>2119</v>
      </c>
      <c r="O1159">
        <f t="shared" si="1499"/>
        <v>136</v>
      </c>
      <c r="P1159" s="11">
        <f t="shared" si="1500"/>
        <v>76250.067205059793</v>
      </c>
      <c r="Q1159" s="11">
        <f>$AD1159*I1159/(Calculations!$C$18^(A1159-1+Calculations!$B$1/30))</f>
        <v>0</v>
      </c>
      <c r="R1159" s="11">
        <f>IF(Q1159=0,0,SUM(Q$1071:Q1159)*I1159/Q1159)</f>
        <v>0</v>
      </c>
      <c r="S1159" s="11">
        <f>IF(S1158&gt;0,MAX((S1158+I1159/2)*(Calculations!$C$18-1)+S1158-I1159,0),IF(AND(Personal!$G$28=Valuation!C1159,Personal!$G$28&gt;Valuation!C1158),Personal!$G$26,0))</f>
        <v>0</v>
      </c>
      <c r="T1159">
        <f t="shared" si="1501"/>
        <v>2</v>
      </c>
      <c r="U1159" s="11"/>
      <c r="V1159" s="121">
        <f>VLOOKUP(E1159,Rates2,5)*VLOOKUP(E1159,Mort_Imp_Retirees,C1159-'Mort Imp Cume'!$C$4+2)</f>
        <v>1</v>
      </c>
      <c r="W1159" s="15">
        <f t="shared" si="1502"/>
        <v>0</v>
      </c>
      <c r="X1159" s="121">
        <f>VLOOKUP(F1159,Rates2,6)*VLOOKUP(F1159,Mort_Imp_Survivors,C1159-'Mort Imp Cume'!$C$4+2)</f>
        <v>1</v>
      </c>
      <c r="Y1159" s="15">
        <f t="shared" si="1503"/>
        <v>0</v>
      </c>
      <c r="Z1159" s="121">
        <f>VLOOKUP(F1159,Rates2,7)*VLOOKUP(F1159,Mort_Imp_Survivors,C1159-'Mort Imp Cume'!$C$4+2)</f>
        <v>1</v>
      </c>
      <c r="AA1159" s="15">
        <f t="shared" si="1504"/>
        <v>0</v>
      </c>
      <c r="AB1159" s="68">
        <f>PRODUCT(W$4:W1158)</f>
        <v>0</v>
      </c>
      <c r="AC1159" s="15">
        <f>PRODUCT(Y$4:Y1158)</f>
        <v>0</v>
      </c>
      <c r="AD1159" s="15">
        <f>PRODUCT(AA$4:AA1158)</f>
        <v>0</v>
      </c>
      <c r="AE1159" s="15">
        <f t="shared" si="1505"/>
        <v>0</v>
      </c>
      <c r="AF1159" s="15">
        <f t="shared" si="1506"/>
        <v>0</v>
      </c>
      <c r="AG1159" s="15">
        <f t="shared" si="1507"/>
        <v>0</v>
      </c>
      <c r="AH1159" s="15">
        <f t="shared" si="1508"/>
        <v>0</v>
      </c>
      <c r="AI1159" s="15">
        <f t="shared" si="1509"/>
        <v>1</v>
      </c>
      <c r="AJ1159" s="15">
        <f t="shared" si="1510"/>
        <v>0</v>
      </c>
      <c r="AK1159" s="15">
        <f t="shared" si="1511"/>
        <v>0</v>
      </c>
      <c r="AL1159">
        <f>IF(AL1158&gt;0,AL1158+1,IF(AND(B1159="January",C1159&gt;=Personal!$G$28,F1159&lt;=100,AL1158=0),1,0))</f>
        <v>832</v>
      </c>
      <c r="AM1159">
        <f t="shared" si="1512"/>
        <v>1</v>
      </c>
    </row>
    <row r="1160" spans="1:39" x14ac:dyDescent="0.2">
      <c r="A1160">
        <f t="shared" si="1513"/>
        <v>1156</v>
      </c>
      <c r="B1160" t="str">
        <f t="shared" si="1441"/>
        <v>May</v>
      </c>
      <c r="C1160">
        <f t="shared" si="1496"/>
        <v>2119</v>
      </c>
      <c r="D1160">
        <f t="shared" si="1443"/>
        <v>211905</v>
      </c>
      <c r="E1160">
        <f t="shared" ref="E1160:F1160" si="1516">E1148+1</f>
        <v>138</v>
      </c>
      <c r="F1160">
        <f t="shared" si="1516"/>
        <v>136</v>
      </c>
      <c r="G1160" s="11">
        <f>G1159*IF($B1160="January",(1+IF(C1160&gt;Personal!$L$18+1,Calculations!$B$14,Calculations!$B$13)),1)</f>
        <v>15211.459007983525</v>
      </c>
      <c r="H1160" s="11">
        <f>IF(AND(Career!$F$15="Yes",$E1160=62,$E1159=61),G1160,H1159*IF($B1160="January",(1+IF(C1160&gt;Personal!$L$18+1,Calculations!$C$14,Calculations!$C$13)),1))</f>
        <v>7220.6503035094502</v>
      </c>
      <c r="I1160" s="11">
        <f>H1160*(1-'Retiree Assumptions'!$F$8)</f>
        <v>6354.1722670883164</v>
      </c>
      <c r="J1160" s="11"/>
      <c r="K1160">
        <f>IF(OR(AND(L1161=0,L1160&gt;0,S1160=0,S1159&gt;0),AND(L1160=0,L1159&gt;0,S1160&gt;0,S1159&gt;0),AND(L1149=0,L1148&gt;0,S1148=0),AND(B1160="February",C1160&gt;=Personal!$G$28,C1160&lt;=Personal!$G$28+5,L1159&gt;0),AND(B1160="February",MOD(C1160-Personal!$G$28,5)=0,L1159&gt;0)),K1159+1,K1159)</f>
        <v>10</v>
      </c>
      <c r="L1160">
        <f>IF(AND(C1160&gt;=Personal!$G$28,MAX(L$5:L1159)&lt;$AO$8,OR(S1159&gt;0,S1160&gt;0)),L1159+1,0)</f>
        <v>0</v>
      </c>
      <c r="M1160" t="str">
        <f>IF(AND(C1160&gt;=Personal!$G$28,MAX(L$5:L1159)&lt;$AO$8,OR(S1159&gt;0,S1160&gt;0)),L1159+1,"")</f>
        <v/>
      </c>
      <c r="N1160">
        <f t="shared" si="1498"/>
        <v>2119</v>
      </c>
      <c r="O1160">
        <f t="shared" si="1499"/>
        <v>136</v>
      </c>
      <c r="P1160" s="11">
        <f t="shared" si="1500"/>
        <v>76250.067205059793</v>
      </c>
      <c r="Q1160" s="11">
        <f>$AD1160*I1160/(Calculations!$C$18^(A1160-1+Calculations!$B$1/30))</f>
        <v>0</v>
      </c>
      <c r="R1160" s="11">
        <f>IF(Q1160=0,0,SUM(Q$1071:Q1160)*I1160/Q1160)</f>
        <v>0</v>
      </c>
      <c r="S1160" s="11">
        <f>IF(S1159&gt;0,MAX((S1159+I1160/2)*(Calculations!$C$18-1)+S1159-I1160,0),IF(AND(Personal!$G$28=Valuation!C1160,Personal!$G$28&gt;Valuation!C1159),Personal!$G$26,0))</f>
        <v>0</v>
      </c>
      <c r="T1160">
        <f t="shared" si="1501"/>
        <v>2</v>
      </c>
      <c r="U1160" s="11"/>
      <c r="V1160" s="121">
        <f>VLOOKUP(E1160,Rates2,5)*VLOOKUP(E1160,Mort_Imp_Retirees,C1160-'Mort Imp Cume'!$C$4+2)</f>
        <v>1</v>
      </c>
      <c r="W1160" s="15">
        <f t="shared" si="1502"/>
        <v>0</v>
      </c>
      <c r="X1160" s="121">
        <f>VLOOKUP(F1160,Rates2,6)*VLOOKUP(F1160,Mort_Imp_Survivors,C1160-'Mort Imp Cume'!$C$4+2)</f>
        <v>1</v>
      </c>
      <c r="Y1160" s="15">
        <f t="shared" si="1503"/>
        <v>0</v>
      </c>
      <c r="Z1160" s="121">
        <f>VLOOKUP(F1160,Rates2,7)*VLOOKUP(F1160,Mort_Imp_Survivors,C1160-'Mort Imp Cume'!$C$4+2)</f>
        <v>1</v>
      </c>
      <c r="AA1160" s="15">
        <f t="shared" si="1504"/>
        <v>0</v>
      </c>
      <c r="AB1160" s="68">
        <f>PRODUCT(W$4:W1159)</f>
        <v>0</v>
      </c>
      <c r="AC1160" s="15">
        <f>PRODUCT(Y$4:Y1159)</f>
        <v>0</v>
      </c>
      <c r="AD1160" s="15">
        <f>PRODUCT(AA$4:AA1159)</f>
        <v>0</v>
      </c>
      <c r="AE1160" s="15">
        <f t="shared" si="1505"/>
        <v>0</v>
      </c>
      <c r="AF1160" s="15">
        <f t="shared" si="1506"/>
        <v>0</v>
      </c>
      <c r="AG1160" s="15">
        <f t="shared" si="1507"/>
        <v>0</v>
      </c>
      <c r="AH1160" s="15">
        <f t="shared" si="1508"/>
        <v>0</v>
      </c>
      <c r="AI1160" s="15">
        <f t="shared" si="1509"/>
        <v>1</v>
      </c>
      <c r="AJ1160" s="15">
        <f t="shared" si="1510"/>
        <v>0</v>
      </c>
      <c r="AK1160" s="15">
        <f t="shared" si="1511"/>
        <v>0</v>
      </c>
      <c r="AL1160">
        <f>IF(AL1159&gt;0,AL1159+1,IF(AND(B1160="January",C1160&gt;=Personal!$G$28,F1160&lt;=100,AL1159=0),1,0))</f>
        <v>833</v>
      </c>
      <c r="AM1160">
        <f t="shared" si="1512"/>
        <v>1</v>
      </c>
    </row>
    <row r="1161" spans="1:39" x14ac:dyDescent="0.2">
      <c r="A1161">
        <f t="shared" si="1513"/>
        <v>1157</v>
      </c>
      <c r="B1161" t="str">
        <f t="shared" si="1441"/>
        <v>June</v>
      </c>
      <c r="C1161">
        <f t="shared" si="1496"/>
        <v>2119</v>
      </c>
      <c r="D1161">
        <f t="shared" si="1443"/>
        <v>211906</v>
      </c>
      <c r="E1161">
        <f t="shared" ref="E1161:F1161" si="1517">E1149+1</f>
        <v>138</v>
      </c>
      <c r="F1161">
        <f t="shared" si="1517"/>
        <v>136</v>
      </c>
      <c r="G1161" s="11">
        <f>G1160*IF($B1161="January",(1+IF(C1161&gt;Personal!$L$18+1,Calculations!$B$14,Calculations!$B$13)),1)</f>
        <v>15211.459007983525</v>
      </c>
      <c r="H1161" s="11">
        <f>IF(AND(Career!$F$15="Yes",$E1161=62,$E1160=61),G1161,H1160*IF($B1161="January",(1+IF(C1161&gt;Personal!$L$18+1,Calculations!$C$14,Calculations!$C$13)),1))</f>
        <v>7220.6503035094502</v>
      </c>
      <c r="I1161" s="11">
        <f>H1161*(1-'Retiree Assumptions'!$F$8)</f>
        <v>6354.1722670883164</v>
      </c>
      <c r="J1161" s="11"/>
      <c r="K1161">
        <f>IF(OR(AND(L1162=0,L1161&gt;0,S1161=0,S1160&gt;0),AND(L1161=0,L1160&gt;0,S1161&gt;0,S1160&gt;0),AND(L1150=0,L1149&gt;0,S1149=0),AND(B1161="February",C1161&gt;=Personal!$G$28,C1161&lt;=Personal!$G$28+5,L1160&gt;0),AND(B1161="February",MOD(C1161-Personal!$G$28,5)=0,L1160&gt;0)),K1160+1,K1160)</f>
        <v>10</v>
      </c>
      <c r="L1161">
        <f>IF(AND(C1161&gt;=Personal!$G$28,MAX(L$5:L1160)&lt;$AO$8,OR(S1160&gt;0,S1161&gt;0)),L1160+1,0)</f>
        <v>0</v>
      </c>
      <c r="M1161" t="str">
        <f>IF(AND(C1161&gt;=Personal!$G$28,MAX(L$5:L1160)&lt;$AO$8,OR(S1160&gt;0,S1161&gt;0)),L1160+1,"")</f>
        <v/>
      </c>
      <c r="N1161">
        <f t="shared" si="1498"/>
        <v>2119</v>
      </c>
      <c r="O1161">
        <f t="shared" si="1499"/>
        <v>136</v>
      </c>
      <c r="P1161" s="11">
        <f t="shared" si="1500"/>
        <v>76250.067205059793</v>
      </c>
      <c r="Q1161" s="11">
        <f>$AD1161*I1161/(Calculations!$C$18^(A1161-1+Calculations!$B$1/30))</f>
        <v>0</v>
      </c>
      <c r="R1161" s="11">
        <f>IF(Q1161=0,0,SUM(Q$1071:Q1161)*I1161/Q1161)</f>
        <v>0</v>
      </c>
      <c r="S1161" s="11">
        <f>IF(S1160&gt;0,MAX((S1160+I1161/2)*(Calculations!$C$18-1)+S1160-I1161,0),IF(AND(Personal!$G$28=Valuation!C1161,Personal!$G$28&gt;Valuation!C1160),Personal!$G$26,0))</f>
        <v>0</v>
      </c>
      <c r="T1161">
        <f t="shared" si="1501"/>
        <v>2</v>
      </c>
      <c r="U1161" s="11"/>
      <c r="V1161" s="121">
        <f>VLOOKUP(E1161,Rates2,5)*VLOOKUP(E1161,Mort_Imp_Retirees,C1161-'Mort Imp Cume'!$C$4+2)</f>
        <v>1</v>
      </c>
      <c r="W1161" s="15">
        <f t="shared" si="1502"/>
        <v>0</v>
      </c>
      <c r="X1161" s="121">
        <f>VLOOKUP(F1161,Rates2,6)*VLOOKUP(F1161,Mort_Imp_Survivors,C1161-'Mort Imp Cume'!$C$4+2)</f>
        <v>1</v>
      </c>
      <c r="Y1161" s="15">
        <f t="shared" si="1503"/>
        <v>0</v>
      </c>
      <c r="Z1161" s="121">
        <f>VLOOKUP(F1161,Rates2,7)*VLOOKUP(F1161,Mort_Imp_Survivors,C1161-'Mort Imp Cume'!$C$4+2)</f>
        <v>1</v>
      </c>
      <c r="AA1161" s="15">
        <f t="shared" si="1504"/>
        <v>0</v>
      </c>
      <c r="AB1161" s="68">
        <f>PRODUCT(W$4:W1160)</f>
        <v>0</v>
      </c>
      <c r="AC1161" s="15">
        <f>PRODUCT(Y$4:Y1160)</f>
        <v>0</v>
      </c>
      <c r="AD1161" s="15">
        <f>PRODUCT(AA$4:AA1160)</f>
        <v>0</v>
      </c>
      <c r="AE1161" s="15">
        <f t="shared" si="1505"/>
        <v>0</v>
      </c>
      <c r="AF1161" s="15">
        <f t="shared" si="1506"/>
        <v>0</v>
      </c>
      <c r="AG1161" s="15">
        <f t="shared" si="1507"/>
        <v>0</v>
      </c>
      <c r="AH1161" s="15">
        <f t="shared" si="1508"/>
        <v>0</v>
      </c>
      <c r="AI1161" s="15">
        <f t="shared" si="1509"/>
        <v>1</v>
      </c>
      <c r="AJ1161" s="15">
        <f t="shared" si="1510"/>
        <v>0</v>
      </c>
      <c r="AK1161" s="15">
        <f t="shared" si="1511"/>
        <v>0</v>
      </c>
      <c r="AL1161">
        <f>IF(AL1160&gt;0,AL1160+1,IF(AND(B1161="January",C1161&gt;=Personal!$G$28,F1161&lt;=100,AL1160=0),1,0))</f>
        <v>834</v>
      </c>
      <c r="AM1161">
        <f t="shared" si="1512"/>
        <v>1</v>
      </c>
    </row>
    <row r="1162" spans="1:39" x14ac:dyDescent="0.2">
      <c r="A1162">
        <f t="shared" si="1513"/>
        <v>1158</v>
      </c>
      <c r="B1162" t="str">
        <f t="shared" si="1441"/>
        <v>July</v>
      </c>
      <c r="C1162">
        <f t="shared" si="1496"/>
        <v>2119</v>
      </c>
      <c r="D1162">
        <f t="shared" si="1443"/>
        <v>211907</v>
      </c>
      <c r="E1162">
        <f t="shared" ref="E1162:F1162" si="1518">E1150+1</f>
        <v>138</v>
      </c>
      <c r="F1162">
        <f t="shared" si="1518"/>
        <v>136</v>
      </c>
      <c r="G1162" s="11">
        <f>G1161*IF($B1162="January",(1+IF(C1162&gt;Personal!$L$18+1,Calculations!$B$14,Calculations!$B$13)),1)</f>
        <v>15211.459007983525</v>
      </c>
      <c r="H1162" s="11">
        <f>IF(AND(Career!$F$15="Yes",$E1162=62,$E1161=61),G1162,H1161*IF($B1162="January",(1+IF(C1162&gt;Personal!$L$18+1,Calculations!$C$14,Calculations!$C$13)),1))</f>
        <v>7220.6503035094502</v>
      </c>
      <c r="I1162" s="11">
        <f>H1162*(1-'Retiree Assumptions'!$F$8)</f>
        <v>6354.1722670883164</v>
      </c>
      <c r="J1162" s="11"/>
      <c r="K1162">
        <f>IF(OR(AND(L1163=0,L1162&gt;0,S1162=0,S1161&gt;0),AND(L1162=0,L1161&gt;0,S1162&gt;0,S1161&gt;0),AND(L1151=0,L1150&gt;0,S1150=0),AND(B1162="February",C1162&gt;=Personal!$G$28,C1162&lt;=Personal!$G$28+5,L1161&gt;0),AND(B1162="February",MOD(C1162-Personal!$G$28,5)=0,L1161&gt;0)),K1161+1,K1161)</f>
        <v>10</v>
      </c>
      <c r="L1162">
        <f>IF(AND(C1162&gt;=Personal!$G$28,MAX(L$5:L1161)&lt;$AO$8,OR(S1161&gt;0,S1162&gt;0)),L1161+1,0)</f>
        <v>0</v>
      </c>
      <c r="M1162" t="str">
        <f>IF(AND(C1162&gt;=Personal!$G$28,MAX(L$5:L1161)&lt;$AO$8,OR(S1161&gt;0,S1162&gt;0)),L1161+1,"")</f>
        <v/>
      </c>
      <c r="N1162">
        <f t="shared" si="1498"/>
        <v>2119</v>
      </c>
      <c r="O1162">
        <f t="shared" si="1499"/>
        <v>136</v>
      </c>
      <c r="P1162" s="11">
        <f t="shared" si="1500"/>
        <v>76250.067205059793</v>
      </c>
      <c r="Q1162" s="11">
        <f>$AD1162*I1162/(Calculations!$C$18^(A1162-1+Calculations!$B$1/30))</f>
        <v>0</v>
      </c>
      <c r="R1162" s="11">
        <f>IF(Q1162=0,0,SUM(Q$1071:Q1162)*I1162/Q1162)</f>
        <v>0</v>
      </c>
      <c r="S1162" s="11">
        <f>IF(S1161&gt;0,MAX((S1161+I1162/2)*(Calculations!$C$18-1)+S1161-I1162,0),IF(AND(Personal!$G$28=Valuation!C1162,Personal!$G$28&gt;Valuation!C1161),Personal!$G$26,0))</f>
        <v>0</v>
      </c>
      <c r="T1162">
        <f t="shared" si="1501"/>
        <v>2</v>
      </c>
      <c r="U1162" s="11"/>
      <c r="V1162" s="121">
        <f>VLOOKUP(E1162,Rates2,5)*VLOOKUP(E1162,Mort_Imp_Retirees,C1162-'Mort Imp Cume'!$C$4+2)</f>
        <v>1</v>
      </c>
      <c r="W1162" s="15">
        <f t="shared" si="1502"/>
        <v>0</v>
      </c>
      <c r="X1162" s="121">
        <f>VLOOKUP(F1162,Rates2,6)*VLOOKUP(F1162,Mort_Imp_Survivors,C1162-'Mort Imp Cume'!$C$4+2)</f>
        <v>1</v>
      </c>
      <c r="Y1162" s="15">
        <f t="shared" si="1503"/>
        <v>0</v>
      </c>
      <c r="Z1162" s="121">
        <f>VLOOKUP(F1162,Rates2,7)*VLOOKUP(F1162,Mort_Imp_Survivors,C1162-'Mort Imp Cume'!$C$4+2)</f>
        <v>1</v>
      </c>
      <c r="AA1162" s="15">
        <f t="shared" si="1504"/>
        <v>0</v>
      </c>
      <c r="AB1162" s="68">
        <f>PRODUCT(W$4:W1161)</f>
        <v>0</v>
      </c>
      <c r="AC1162" s="15">
        <f>PRODUCT(Y$4:Y1161)</f>
        <v>0</v>
      </c>
      <c r="AD1162" s="15">
        <f>PRODUCT(AA$4:AA1161)</f>
        <v>0</v>
      </c>
      <c r="AE1162" s="15">
        <f t="shared" si="1505"/>
        <v>0</v>
      </c>
      <c r="AF1162" s="15">
        <f t="shared" si="1506"/>
        <v>0</v>
      </c>
      <c r="AG1162" s="15">
        <f t="shared" si="1507"/>
        <v>0</v>
      </c>
      <c r="AH1162" s="15">
        <f t="shared" si="1508"/>
        <v>0</v>
      </c>
      <c r="AI1162" s="15">
        <f t="shared" si="1509"/>
        <v>1</v>
      </c>
      <c r="AJ1162" s="15">
        <f t="shared" si="1510"/>
        <v>0</v>
      </c>
      <c r="AK1162" s="15">
        <f t="shared" si="1511"/>
        <v>0</v>
      </c>
      <c r="AL1162">
        <f>IF(AL1161&gt;0,AL1161+1,IF(AND(B1162="January",C1162&gt;=Personal!$G$28,F1162&lt;=100,AL1161=0),1,0))</f>
        <v>835</v>
      </c>
      <c r="AM1162">
        <f t="shared" si="1512"/>
        <v>1</v>
      </c>
    </row>
    <row r="1163" spans="1:39" x14ac:dyDescent="0.2">
      <c r="A1163">
        <f t="shared" si="1513"/>
        <v>1159</v>
      </c>
      <c r="B1163" t="str">
        <f t="shared" si="1441"/>
        <v>August</v>
      </c>
      <c r="C1163">
        <f t="shared" si="1496"/>
        <v>2119</v>
      </c>
      <c r="D1163">
        <f t="shared" si="1443"/>
        <v>211908</v>
      </c>
      <c r="E1163">
        <f t="shared" ref="E1163:F1163" si="1519">E1151+1</f>
        <v>138</v>
      </c>
      <c r="F1163">
        <f t="shared" si="1519"/>
        <v>136</v>
      </c>
      <c r="G1163" s="11">
        <f>G1162*IF($B1163="January",(1+IF(C1163&gt;Personal!$L$18+1,Calculations!$B$14,Calculations!$B$13)),1)</f>
        <v>15211.459007983525</v>
      </c>
      <c r="H1163" s="11">
        <f>IF(AND(Career!$F$15="Yes",$E1163=62,$E1162=61),G1163,H1162*IF($B1163="January",(1+IF(C1163&gt;Personal!$L$18+1,Calculations!$C$14,Calculations!$C$13)),1))</f>
        <v>7220.6503035094502</v>
      </c>
      <c r="I1163" s="11">
        <f>H1163*(1-'Retiree Assumptions'!$F$8)</f>
        <v>6354.1722670883164</v>
      </c>
      <c r="J1163" s="11"/>
      <c r="K1163">
        <f>IF(OR(AND(L1164=0,L1163&gt;0,S1163=0,S1162&gt;0),AND(L1163=0,L1162&gt;0,S1163&gt;0,S1162&gt;0),AND(L1152=0,L1151&gt;0,S1151=0),AND(B1163="February",C1163&gt;=Personal!$G$28,C1163&lt;=Personal!$G$28+5,L1162&gt;0),AND(B1163="February",MOD(C1163-Personal!$G$28,5)=0,L1162&gt;0)),K1162+1,K1162)</f>
        <v>10</v>
      </c>
      <c r="L1163">
        <f>IF(AND(C1163&gt;=Personal!$G$28,MAX(L$5:L1162)&lt;$AO$8,OR(S1162&gt;0,S1163&gt;0)),L1162+1,0)</f>
        <v>0</v>
      </c>
      <c r="M1163" t="str">
        <f>IF(AND(C1163&gt;=Personal!$G$28,MAX(L$5:L1162)&lt;$AO$8,OR(S1162&gt;0,S1163&gt;0)),L1162+1,"")</f>
        <v/>
      </c>
      <c r="N1163">
        <f t="shared" si="1498"/>
        <v>2119</v>
      </c>
      <c r="O1163">
        <f t="shared" si="1499"/>
        <v>136</v>
      </c>
      <c r="P1163" s="11">
        <f t="shared" si="1500"/>
        <v>76250.067205059793</v>
      </c>
      <c r="Q1163" s="11">
        <f>$AD1163*I1163/(Calculations!$C$18^(A1163-1+Calculations!$B$1/30))</f>
        <v>0</v>
      </c>
      <c r="R1163" s="11">
        <f>IF(Q1163=0,0,SUM(Q$1071:Q1163)*I1163/Q1163)</f>
        <v>0</v>
      </c>
      <c r="S1163" s="11">
        <f>IF(S1162&gt;0,MAX((S1162+I1163/2)*(Calculations!$C$18-1)+S1162-I1163,0),IF(AND(Personal!$G$28=Valuation!C1163,Personal!$G$28&gt;Valuation!C1162),Personal!$G$26,0))</f>
        <v>0</v>
      </c>
      <c r="T1163">
        <f t="shared" si="1501"/>
        <v>2</v>
      </c>
      <c r="U1163" s="11"/>
      <c r="V1163" s="121">
        <f>VLOOKUP(E1163,Rates2,5)*VLOOKUP(E1163,Mort_Imp_Retirees,C1163-'Mort Imp Cume'!$C$4+2)</f>
        <v>1</v>
      </c>
      <c r="W1163" s="15">
        <f t="shared" si="1502"/>
        <v>0</v>
      </c>
      <c r="X1163" s="121">
        <f>VLOOKUP(F1163,Rates2,6)*VLOOKUP(F1163,Mort_Imp_Survivors,C1163-'Mort Imp Cume'!$C$4+2)</f>
        <v>1</v>
      </c>
      <c r="Y1163" s="15">
        <f t="shared" si="1503"/>
        <v>0</v>
      </c>
      <c r="Z1163" s="121">
        <f>VLOOKUP(F1163,Rates2,7)*VLOOKUP(F1163,Mort_Imp_Survivors,C1163-'Mort Imp Cume'!$C$4+2)</f>
        <v>1</v>
      </c>
      <c r="AA1163" s="15">
        <f t="shared" si="1504"/>
        <v>0</v>
      </c>
      <c r="AB1163" s="68">
        <f>PRODUCT(W$4:W1162)</f>
        <v>0</v>
      </c>
      <c r="AC1163" s="15">
        <f>PRODUCT(Y$4:Y1162)</f>
        <v>0</v>
      </c>
      <c r="AD1163" s="15">
        <f>PRODUCT(AA$4:AA1162)</f>
        <v>0</v>
      </c>
      <c r="AE1163" s="15">
        <f t="shared" si="1505"/>
        <v>0</v>
      </c>
      <c r="AF1163" s="15">
        <f t="shared" si="1506"/>
        <v>0</v>
      </c>
      <c r="AG1163" s="15">
        <f t="shared" si="1507"/>
        <v>0</v>
      </c>
      <c r="AH1163" s="15">
        <f t="shared" si="1508"/>
        <v>0</v>
      </c>
      <c r="AI1163" s="15">
        <f t="shared" si="1509"/>
        <v>1</v>
      </c>
      <c r="AJ1163" s="15">
        <f t="shared" si="1510"/>
        <v>0</v>
      </c>
      <c r="AK1163" s="15">
        <f t="shared" si="1511"/>
        <v>0</v>
      </c>
      <c r="AL1163">
        <f>IF(AL1162&gt;0,AL1162+1,IF(AND(B1163="January",C1163&gt;=Personal!$G$28,F1163&lt;=100,AL1162=0),1,0))</f>
        <v>836</v>
      </c>
      <c r="AM1163">
        <f t="shared" si="1512"/>
        <v>1</v>
      </c>
    </row>
    <row r="1164" spans="1:39" x14ac:dyDescent="0.2">
      <c r="A1164">
        <f t="shared" si="1513"/>
        <v>1160</v>
      </c>
      <c r="B1164" t="str">
        <f t="shared" si="1441"/>
        <v>September</v>
      </c>
      <c r="C1164">
        <f t="shared" si="1496"/>
        <v>2119</v>
      </c>
      <c r="D1164">
        <f t="shared" si="1443"/>
        <v>211909</v>
      </c>
      <c r="E1164">
        <f t="shared" ref="E1164:F1164" si="1520">E1152+1</f>
        <v>138</v>
      </c>
      <c r="F1164">
        <f t="shared" si="1520"/>
        <v>136</v>
      </c>
      <c r="G1164" s="11">
        <f>G1163*IF($B1164="January",(1+IF(C1164&gt;Personal!$L$18+1,Calculations!$B$14,Calculations!$B$13)),1)</f>
        <v>15211.459007983525</v>
      </c>
      <c r="H1164" s="11">
        <f>IF(AND(Career!$F$15="Yes",$E1164=62,$E1163=61),G1164,H1163*IF($B1164="January",(1+IF(C1164&gt;Personal!$L$18+1,Calculations!$C$14,Calculations!$C$13)),1))</f>
        <v>7220.6503035094502</v>
      </c>
      <c r="I1164" s="11">
        <f>H1164*(1-'Retiree Assumptions'!$F$8)</f>
        <v>6354.1722670883164</v>
      </c>
      <c r="J1164" s="11"/>
      <c r="K1164">
        <f>IF(OR(AND(L1165=0,L1164&gt;0,S1164=0,S1163&gt;0),AND(L1164=0,L1163&gt;0,S1164&gt;0,S1163&gt;0),AND(L1153=0,L1152&gt;0,S1152=0),AND(B1164="February",C1164&gt;=Personal!$G$28,C1164&lt;=Personal!$G$28+5,L1163&gt;0),AND(B1164="February",MOD(C1164-Personal!$G$28,5)=0,L1163&gt;0)),K1163+1,K1163)</f>
        <v>10</v>
      </c>
      <c r="L1164">
        <f>IF(AND(C1164&gt;=Personal!$G$28,MAX(L$5:L1163)&lt;$AO$8,OR(S1163&gt;0,S1164&gt;0)),L1163+1,0)</f>
        <v>0</v>
      </c>
      <c r="M1164" t="str">
        <f>IF(AND(C1164&gt;=Personal!$G$28,MAX(L$5:L1163)&lt;$AO$8,OR(S1163&gt;0,S1164&gt;0)),L1163+1,"")</f>
        <v/>
      </c>
      <c r="N1164">
        <f t="shared" si="1498"/>
        <v>2119</v>
      </c>
      <c r="O1164">
        <f t="shared" si="1499"/>
        <v>136</v>
      </c>
      <c r="P1164" s="11">
        <f t="shared" si="1500"/>
        <v>76250.067205059793</v>
      </c>
      <c r="Q1164" s="11">
        <f>$AD1164*I1164/(Calculations!$C$18^(A1164-1+Calculations!$B$1/30))</f>
        <v>0</v>
      </c>
      <c r="R1164" s="11">
        <f>IF(Q1164=0,0,SUM(Q$1071:Q1164)*I1164/Q1164)</f>
        <v>0</v>
      </c>
      <c r="S1164" s="11">
        <f>IF(S1163&gt;0,MAX((S1163+I1164/2)*(Calculations!$C$18-1)+S1163-I1164,0),IF(AND(Personal!$G$28=Valuation!C1164,Personal!$G$28&gt;Valuation!C1163),Personal!$G$26,0))</f>
        <v>0</v>
      </c>
      <c r="T1164">
        <f t="shared" si="1501"/>
        <v>2</v>
      </c>
      <c r="U1164" s="11"/>
      <c r="V1164" s="121">
        <f>VLOOKUP(E1164,Rates2,5)*VLOOKUP(E1164,Mort_Imp_Retirees,C1164-'Mort Imp Cume'!$C$4+2)</f>
        <v>1</v>
      </c>
      <c r="W1164" s="15">
        <f t="shared" si="1502"/>
        <v>0</v>
      </c>
      <c r="X1164" s="121">
        <f>VLOOKUP(F1164,Rates2,6)*VLOOKUP(F1164,Mort_Imp_Survivors,C1164-'Mort Imp Cume'!$C$4+2)</f>
        <v>1</v>
      </c>
      <c r="Y1164" s="15">
        <f t="shared" si="1503"/>
        <v>0</v>
      </c>
      <c r="Z1164" s="121">
        <f>VLOOKUP(F1164,Rates2,7)*VLOOKUP(F1164,Mort_Imp_Survivors,C1164-'Mort Imp Cume'!$C$4+2)</f>
        <v>1</v>
      </c>
      <c r="AA1164" s="15">
        <f t="shared" si="1504"/>
        <v>0</v>
      </c>
      <c r="AB1164" s="68">
        <f>PRODUCT(W$4:W1163)</f>
        <v>0</v>
      </c>
      <c r="AC1164" s="15">
        <f>PRODUCT(Y$4:Y1163)</f>
        <v>0</v>
      </c>
      <c r="AD1164" s="15">
        <f>PRODUCT(AA$4:AA1163)</f>
        <v>0</v>
      </c>
      <c r="AE1164" s="15">
        <f t="shared" si="1505"/>
        <v>0</v>
      </c>
      <c r="AF1164" s="15">
        <f t="shared" si="1506"/>
        <v>0</v>
      </c>
      <c r="AG1164" s="15">
        <f t="shared" si="1507"/>
        <v>0</v>
      </c>
      <c r="AH1164" s="15">
        <f t="shared" si="1508"/>
        <v>0</v>
      </c>
      <c r="AI1164" s="15">
        <f t="shared" si="1509"/>
        <v>1</v>
      </c>
      <c r="AJ1164" s="15">
        <f t="shared" si="1510"/>
        <v>0</v>
      </c>
      <c r="AK1164" s="15">
        <f t="shared" si="1511"/>
        <v>0</v>
      </c>
      <c r="AL1164">
        <f>IF(AL1163&gt;0,AL1163+1,IF(AND(B1164="January",C1164&gt;=Personal!$G$28,F1164&lt;=100,AL1163=0),1,0))</f>
        <v>837</v>
      </c>
      <c r="AM1164">
        <f t="shared" si="1512"/>
        <v>1</v>
      </c>
    </row>
    <row r="1165" spans="1:39" x14ac:dyDescent="0.2">
      <c r="A1165">
        <f t="shared" si="1513"/>
        <v>1161</v>
      </c>
      <c r="B1165" t="str">
        <f t="shared" si="1441"/>
        <v>October</v>
      </c>
      <c r="C1165">
        <f t="shared" si="1496"/>
        <v>2119</v>
      </c>
      <c r="D1165">
        <f t="shared" si="1443"/>
        <v>211910</v>
      </c>
      <c r="E1165">
        <f t="shared" ref="E1165:F1165" si="1521">E1153+1</f>
        <v>138</v>
      </c>
      <c r="F1165">
        <f t="shared" si="1521"/>
        <v>136</v>
      </c>
      <c r="G1165" s="11">
        <f>G1164*IF($B1165="January",(1+IF(C1165&gt;Personal!$L$18+1,Calculations!$B$14,Calculations!$B$13)),1)</f>
        <v>15211.459007983525</v>
      </c>
      <c r="H1165" s="11">
        <f>IF(AND(Career!$F$15="Yes",$E1165=62,$E1164=61),G1165,H1164*IF($B1165="January",(1+IF(C1165&gt;Personal!$L$18+1,Calculations!$C$14,Calculations!$C$13)),1))</f>
        <v>7220.6503035094502</v>
      </c>
      <c r="I1165" s="11">
        <f>H1165*(1-'Retiree Assumptions'!$F$8)</f>
        <v>6354.1722670883164</v>
      </c>
      <c r="J1165" s="11"/>
      <c r="K1165">
        <f>IF(OR(AND(L1166=0,L1165&gt;0,S1165=0,S1164&gt;0),AND(L1165=0,L1164&gt;0,S1165&gt;0,S1164&gt;0),AND(L1154=0,L1153&gt;0,S1153=0),AND(B1165="February",C1165&gt;=Personal!$G$28,C1165&lt;=Personal!$G$28+5,L1164&gt;0),AND(B1165="February",MOD(C1165-Personal!$G$28,5)=0,L1164&gt;0)),K1164+1,K1164)</f>
        <v>10</v>
      </c>
      <c r="L1165">
        <f>IF(AND(C1165&gt;=Personal!$G$28,MAX(L$5:L1164)&lt;$AO$8,OR(S1164&gt;0,S1165&gt;0)),L1164+1,0)</f>
        <v>0</v>
      </c>
      <c r="M1165" t="str">
        <f>IF(AND(C1165&gt;=Personal!$G$28,MAX(L$5:L1164)&lt;$AO$8,OR(S1164&gt;0,S1165&gt;0)),L1164+1,"")</f>
        <v/>
      </c>
      <c r="N1165">
        <f t="shared" si="1498"/>
        <v>2119</v>
      </c>
      <c r="O1165">
        <f t="shared" si="1499"/>
        <v>136</v>
      </c>
      <c r="P1165" s="11">
        <f t="shared" si="1500"/>
        <v>76250.067205059793</v>
      </c>
      <c r="Q1165" s="11">
        <f>$AD1165*I1165/(Calculations!$C$18^(A1165-1+Calculations!$B$1/30))</f>
        <v>0</v>
      </c>
      <c r="R1165" s="11">
        <f>IF(Q1165=0,0,SUM(Q$1071:Q1165)*I1165/Q1165)</f>
        <v>0</v>
      </c>
      <c r="S1165" s="11">
        <f>IF(S1164&gt;0,MAX((S1164+I1165/2)*(Calculations!$C$18-1)+S1164-I1165,0),IF(AND(Personal!$G$28=Valuation!C1165,Personal!$G$28&gt;Valuation!C1164),Personal!$G$26,0))</f>
        <v>0</v>
      </c>
      <c r="T1165">
        <f t="shared" si="1501"/>
        <v>2</v>
      </c>
      <c r="U1165" s="11"/>
      <c r="V1165" s="121">
        <f>VLOOKUP(E1165,Rates2,5)*VLOOKUP(E1165,Mort_Imp_Retirees,C1165-'Mort Imp Cume'!$C$4+2)</f>
        <v>1</v>
      </c>
      <c r="W1165" s="15">
        <f t="shared" si="1502"/>
        <v>0</v>
      </c>
      <c r="X1165" s="121">
        <f>VLOOKUP(F1165,Rates2,6)*VLOOKUP(F1165,Mort_Imp_Survivors,C1165-'Mort Imp Cume'!$C$4+2)</f>
        <v>1</v>
      </c>
      <c r="Y1165" s="15">
        <f t="shared" si="1503"/>
        <v>0</v>
      </c>
      <c r="Z1165" s="121">
        <f>VLOOKUP(F1165,Rates2,7)*VLOOKUP(F1165,Mort_Imp_Survivors,C1165-'Mort Imp Cume'!$C$4+2)</f>
        <v>1</v>
      </c>
      <c r="AA1165" s="15">
        <f t="shared" si="1504"/>
        <v>0</v>
      </c>
      <c r="AB1165" s="68">
        <f>PRODUCT(W$4:W1164)</f>
        <v>0</v>
      </c>
      <c r="AC1165" s="15">
        <f>PRODUCT(Y$4:Y1164)</f>
        <v>0</v>
      </c>
      <c r="AD1165" s="15">
        <f>PRODUCT(AA$4:AA1164)</f>
        <v>0</v>
      </c>
      <c r="AE1165" s="15">
        <f t="shared" si="1505"/>
        <v>0</v>
      </c>
      <c r="AF1165" s="15">
        <f t="shared" si="1506"/>
        <v>0</v>
      </c>
      <c r="AG1165" s="15">
        <f t="shared" si="1507"/>
        <v>0</v>
      </c>
      <c r="AH1165" s="15">
        <f t="shared" si="1508"/>
        <v>0</v>
      </c>
      <c r="AI1165" s="15">
        <f t="shared" si="1509"/>
        <v>1</v>
      </c>
      <c r="AJ1165" s="15">
        <f t="shared" si="1510"/>
        <v>0</v>
      </c>
      <c r="AK1165" s="15">
        <f t="shared" si="1511"/>
        <v>0</v>
      </c>
      <c r="AL1165">
        <f>IF(AL1164&gt;0,AL1164+1,IF(AND(B1165="January",C1165&gt;=Personal!$G$28,F1165&lt;=100,AL1164=0),1,0))</f>
        <v>838</v>
      </c>
      <c r="AM1165">
        <f t="shared" si="1512"/>
        <v>1</v>
      </c>
    </row>
    <row r="1166" spans="1:39" x14ac:dyDescent="0.2">
      <c r="A1166">
        <f t="shared" si="1513"/>
        <v>1162</v>
      </c>
      <c r="B1166" t="str">
        <f t="shared" si="1441"/>
        <v>November</v>
      </c>
      <c r="C1166">
        <f t="shared" si="1496"/>
        <v>2119</v>
      </c>
      <c r="D1166">
        <f t="shared" si="1443"/>
        <v>211911</v>
      </c>
      <c r="E1166">
        <f t="shared" ref="E1166:F1166" si="1522">E1154+1</f>
        <v>138</v>
      </c>
      <c r="F1166">
        <f t="shared" si="1522"/>
        <v>136</v>
      </c>
      <c r="G1166" s="11">
        <f>G1165*IF($B1166="January",(1+IF(C1166&gt;Personal!$L$18+1,Calculations!$B$14,Calculations!$B$13)),1)</f>
        <v>15211.459007983525</v>
      </c>
      <c r="H1166" s="11">
        <f>IF(AND(Career!$F$15="Yes",$E1166=62,$E1165=61),G1166,H1165*IF($B1166="January",(1+IF(C1166&gt;Personal!$L$18+1,Calculations!$C$14,Calculations!$C$13)),1))</f>
        <v>7220.6503035094502</v>
      </c>
      <c r="I1166" s="11">
        <f>H1166*(1-'Retiree Assumptions'!$F$8)</f>
        <v>6354.1722670883164</v>
      </c>
      <c r="J1166" s="11"/>
      <c r="K1166">
        <f>IF(OR(AND(L1167=0,L1166&gt;0,S1166=0,S1165&gt;0),AND(L1166=0,L1165&gt;0,S1166&gt;0,S1165&gt;0),AND(L1155=0,L1154&gt;0,S1154=0),AND(B1166="February",C1166&gt;=Personal!$G$28,C1166&lt;=Personal!$G$28+5,L1165&gt;0),AND(B1166="February",MOD(C1166-Personal!$G$28,5)=0,L1165&gt;0)),K1165+1,K1165)</f>
        <v>10</v>
      </c>
      <c r="L1166">
        <f>IF(AND(C1166&gt;=Personal!$G$28,MAX(L$5:L1165)&lt;$AO$8,OR(S1165&gt;0,S1166&gt;0)),L1165+1,0)</f>
        <v>0</v>
      </c>
      <c r="M1166" t="str">
        <f>IF(AND(C1166&gt;=Personal!$G$28,MAX(L$5:L1165)&lt;$AO$8,OR(S1165&gt;0,S1166&gt;0)),L1165+1,"")</f>
        <v/>
      </c>
      <c r="N1166">
        <f t="shared" si="1498"/>
        <v>2119</v>
      </c>
      <c r="O1166">
        <f t="shared" si="1499"/>
        <v>136</v>
      </c>
      <c r="P1166" s="11">
        <f t="shared" si="1500"/>
        <v>76250.067205059793</v>
      </c>
      <c r="Q1166" s="11">
        <f>$AD1166*I1166/(Calculations!$C$18^(A1166-1+Calculations!$B$1/30))</f>
        <v>0</v>
      </c>
      <c r="R1166" s="11">
        <f>IF(Q1166=0,0,SUM(Q$1071:Q1166)*I1166/Q1166)</f>
        <v>0</v>
      </c>
      <c r="S1166" s="11">
        <f>IF(S1165&gt;0,MAX((S1165+I1166/2)*(Calculations!$C$18-1)+S1165-I1166,0),IF(AND(Personal!$G$28=Valuation!C1166,Personal!$G$28&gt;Valuation!C1165),Personal!$G$26,0))</f>
        <v>0</v>
      </c>
      <c r="T1166">
        <f t="shared" si="1501"/>
        <v>2</v>
      </c>
      <c r="U1166" s="11"/>
      <c r="V1166" s="121">
        <f>VLOOKUP(E1166,Rates2,5)*VLOOKUP(E1166,Mort_Imp_Retirees,C1166-'Mort Imp Cume'!$C$4+2)</f>
        <v>1</v>
      </c>
      <c r="W1166" s="15">
        <f t="shared" si="1502"/>
        <v>0</v>
      </c>
      <c r="X1166" s="121">
        <f>VLOOKUP(F1166,Rates2,6)*VLOOKUP(F1166,Mort_Imp_Survivors,C1166-'Mort Imp Cume'!$C$4+2)</f>
        <v>1</v>
      </c>
      <c r="Y1166" s="15">
        <f t="shared" si="1503"/>
        <v>0</v>
      </c>
      <c r="Z1166" s="121">
        <f>VLOOKUP(F1166,Rates2,7)*VLOOKUP(F1166,Mort_Imp_Survivors,C1166-'Mort Imp Cume'!$C$4+2)</f>
        <v>1</v>
      </c>
      <c r="AA1166" s="15">
        <f t="shared" si="1504"/>
        <v>0</v>
      </c>
      <c r="AB1166" s="68">
        <f>PRODUCT(W$4:W1165)</f>
        <v>0</v>
      </c>
      <c r="AC1166" s="15">
        <f>PRODUCT(Y$4:Y1165)</f>
        <v>0</v>
      </c>
      <c r="AD1166" s="15">
        <f>PRODUCT(AA$4:AA1165)</f>
        <v>0</v>
      </c>
      <c r="AE1166" s="15">
        <f t="shared" si="1505"/>
        <v>0</v>
      </c>
      <c r="AF1166" s="15">
        <f t="shared" si="1506"/>
        <v>0</v>
      </c>
      <c r="AG1166" s="15">
        <f t="shared" si="1507"/>
        <v>0</v>
      </c>
      <c r="AH1166" s="15">
        <f t="shared" si="1508"/>
        <v>0</v>
      </c>
      <c r="AI1166" s="15">
        <f t="shared" si="1509"/>
        <v>1</v>
      </c>
      <c r="AJ1166" s="15">
        <f t="shared" si="1510"/>
        <v>0</v>
      </c>
      <c r="AK1166" s="15">
        <f t="shared" si="1511"/>
        <v>0</v>
      </c>
      <c r="AL1166">
        <f>IF(AL1165&gt;0,AL1165+1,IF(AND(B1166="January",C1166&gt;=Personal!$G$28,F1166&lt;=100,AL1165=0),1,0))</f>
        <v>839</v>
      </c>
      <c r="AM1166">
        <f t="shared" si="1512"/>
        <v>1</v>
      </c>
    </row>
    <row r="1167" spans="1:39" x14ac:dyDescent="0.2">
      <c r="A1167">
        <f t="shared" si="1513"/>
        <v>1163</v>
      </c>
      <c r="B1167" t="str">
        <f t="shared" si="1441"/>
        <v>December</v>
      </c>
      <c r="C1167">
        <f t="shared" si="1496"/>
        <v>2119</v>
      </c>
      <c r="D1167">
        <f t="shared" si="1443"/>
        <v>211912</v>
      </c>
      <c r="E1167">
        <f t="shared" ref="E1167:F1167" si="1523">E1155+1</f>
        <v>138</v>
      </c>
      <c r="F1167">
        <f t="shared" si="1523"/>
        <v>136</v>
      </c>
      <c r="G1167" s="11">
        <f>G1166*IF($B1167="January",(1+IF(C1167&gt;Personal!$L$18+1,Calculations!$B$14,Calculations!$B$13)),1)</f>
        <v>15211.459007983525</v>
      </c>
      <c r="H1167" s="11">
        <f>IF(AND(Career!$F$15="Yes",$E1167=62,$E1166=61),G1167,H1166*IF($B1167="January",(1+IF(C1167&gt;Personal!$L$18+1,Calculations!$C$14,Calculations!$C$13)),1))</f>
        <v>7220.6503035094502</v>
      </c>
      <c r="I1167" s="11">
        <f>H1167*(1-'Retiree Assumptions'!$F$8)</f>
        <v>6354.1722670883164</v>
      </c>
      <c r="J1167" s="11"/>
      <c r="K1167">
        <f>IF(OR(AND(L1168=0,L1167&gt;0,S1167=0,S1166&gt;0),AND(L1167=0,L1166&gt;0,S1167&gt;0,S1166&gt;0),AND(L1156=0,L1155&gt;0,S1155=0),AND(B1167="February",C1167&gt;=Personal!$G$28,C1167&lt;=Personal!$G$28+5,L1166&gt;0),AND(B1167="February",MOD(C1167-Personal!$G$28,5)=0,L1166&gt;0)),K1166+1,K1166)</f>
        <v>10</v>
      </c>
      <c r="L1167">
        <f>IF(AND(C1167&gt;=Personal!$G$28,MAX(L$5:L1166)&lt;$AO$8,OR(S1166&gt;0,S1167&gt;0)),L1166+1,0)</f>
        <v>0</v>
      </c>
      <c r="M1167" t="str">
        <f>IF(AND(C1167&gt;=Personal!$G$28,MAX(L$5:L1166)&lt;$AO$8,OR(S1166&gt;0,S1167&gt;0)),L1166+1,"")</f>
        <v/>
      </c>
      <c r="N1167">
        <f t="shared" si="1498"/>
        <v>2119</v>
      </c>
      <c r="O1167">
        <f t="shared" si="1499"/>
        <v>136</v>
      </c>
      <c r="P1167" s="11">
        <f t="shared" si="1500"/>
        <v>76250.067205059793</v>
      </c>
      <c r="Q1167" s="11">
        <f>$AD1167*I1167/(Calculations!$C$18^(A1167-1+Calculations!$B$1/30))</f>
        <v>0</v>
      </c>
      <c r="R1167" s="11">
        <f>IF(Q1167=0,0,SUM(Q$1071:Q1167)*I1167/Q1167)</f>
        <v>0</v>
      </c>
      <c r="S1167" s="11">
        <f>IF(S1166&gt;0,MAX((S1166+I1167/2)*(Calculations!$C$18-1)+S1166-I1167,0),IF(AND(Personal!$G$28=Valuation!C1167,Personal!$G$28&gt;Valuation!C1166),Personal!$G$26,0))</f>
        <v>0</v>
      </c>
      <c r="T1167">
        <f t="shared" si="1501"/>
        <v>2</v>
      </c>
      <c r="U1167" s="11"/>
      <c r="V1167" s="121">
        <f>VLOOKUP(E1167,Rates2,5)*VLOOKUP(E1167,Mort_Imp_Retirees,C1167-'Mort Imp Cume'!$C$4+2)</f>
        <v>1</v>
      </c>
      <c r="W1167" s="15">
        <f t="shared" si="1502"/>
        <v>0</v>
      </c>
      <c r="X1167" s="121">
        <f>VLOOKUP(F1167,Rates2,6)*VLOOKUP(F1167,Mort_Imp_Survivors,C1167-'Mort Imp Cume'!$C$4+2)</f>
        <v>1</v>
      </c>
      <c r="Y1167" s="15">
        <f t="shared" si="1503"/>
        <v>0</v>
      </c>
      <c r="Z1167" s="121">
        <f>VLOOKUP(F1167,Rates2,7)*VLOOKUP(F1167,Mort_Imp_Survivors,C1167-'Mort Imp Cume'!$C$4+2)</f>
        <v>1</v>
      </c>
      <c r="AA1167" s="15">
        <f t="shared" si="1504"/>
        <v>0</v>
      </c>
      <c r="AB1167" s="68">
        <f>PRODUCT(W$4:W1166)</f>
        <v>0</v>
      </c>
      <c r="AC1167" s="15">
        <f>PRODUCT(Y$4:Y1166)</f>
        <v>0</v>
      </c>
      <c r="AD1167" s="15">
        <f>PRODUCT(AA$4:AA1166)</f>
        <v>0</v>
      </c>
      <c r="AE1167" s="15">
        <f t="shared" si="1505"/>
        <v>0</v>
      </c>
      <c r="AF1167" s="15">
        <f t="shared" si="1506"/>
        <v>0</v>
      </c>
      <c r="AG1167" s="15">
        <f t="shared" si="1507"/>
        <v>0</v>
      </c>
      <c r="AH1167" s="15">
        <f t="shared" si="1508"/>
        <v>0</v>
      </c>
      <c r="AI1167" s="15">
        <f t="shared" si="1509"/>
        <v>1</v>
      </c>
      <c r="AJ1167" s="15">
        <f t="shared" si="1510"/>
        <v>0</v>
      </c>
      <c r="AK1167" s="15">
        <f t="shared" si="1511"/>
        <v>0</v>
      </c>
      <c r="AL1167">
        <f>IF(AL1166&gt;0,AL1166+1,IF(AND(B1167="January",C1167&gt;=Personal!$G$28,F1167&lt;=100,AL1166=0),1,0))</f>
        <v>840</v>
      </c>
      <c r="AM1167">
        <f t="shared" si="1512"/>
        <v>1</v>
      </c>
    </row>
    <row r="1168" spans="1:39" x14ac:dyDescent="0.2">
      <c r="A1168">
        <f t="shared" si="1513"/>
        <v>1164</v>
      </c>
      <c r="B1168" t="str">
        <f t="shared" ref="B1168:B1231" si="1524">B1156</f>
        <v>January</v>
      </c>
      <c r="C1168">
        <f t="shared" si="1496"/>
        <v>2120</v>
      </c>
      <c r="D1168">
        <f t="shared" si="1443"/>
        <v>212001</v>
      </c>
      <c r="E1168">
        <f t="shared" ref="E1168:F1168" si="1525">E1156+1</f>
        <v>139</v>
      </c>
      <c r="F1168">
        <f t="shared" si="1525"/>
        <v>137</v>
      </c>
      <c r="G1168" s="11">
        <f>G1167*IF($B1168="January",(1+IF(C1168&gt;Personal!$L$18+1,Calculations!$B$14,Calculations!$B$13)),1)</f>
        <v>15591.745483183113</v>
      </c>
      <c r="H1168" s="11">
        <f>IF(AND(Career!$F$15="Yes",$E1168=62,$E1167=61),G1168,H1167*IF($B1168="January",(1+IF(C1168&gt;Personal!$L$18+1,Calculations!$C$14,Calculations!$C$13)),1))</f>
        <v>7328.9600580620909</v>
      </c>
      <c r="I1168" s="11">
        <f>H1168*(1-'Retiree Assumptions'!$F$8)</f>
        <v>6449.4848510946404</v>
      </c>
      <c r="J1168" s="11"/>
      <c r="K1168">
        <f>IF(OR(AND(L1169=0,L1168&gt;0,S1168=0,S1167&gt;0),AND(L1168=0,L1167&gt;0,S1168&gt;0,S1167&gt;0),AND(L1157=0,L1156&gt;0,S1156=0),AND(B1168="February",C1168&gt;=Personal!$G$28,C1168&lt;=Personal!$G$28+5,L1167&gt;0),AND(B1168="February",MOD(C1168-Personal!$G$28,5)=0,L1167&gt;0)),K1167+1,K1167)</f>
        <v>10</v>
      </c>
      <c r="L1168">
        <f>IF(AND(C1168&gt;=Personal!$G$28,MAX(L$5:L1167)&lt;$AO$8,OR(S1167&gt;0,S1168&gt;0)),L1167+1,0)</f>
        <v>0</v>
      </c>
      <c r="M1168" t="str">
        <f>IF(AND(C1168&gt;=Personal!$G$28,MAX(L$5:L1167)&lt;$AO$8,OR(S1167&gt;0,S1168&gt;0)),L1167+1,"")</f>
        <v/>
      </c>
      <c r="N1168">
        <f t="shared" si="1498"/>
        <v>2120</v>
      </c>
      <c r="O1168">
        <f t="shared" si="1499"/>
        <v>137</v>
      </c>
      <c r="P1168" s="11">
        <f t="shared" si="1500"/>
        <v>77393.818213135688</v>
      </c>
      <c r="Q1168" s="11">
        <f>$AD1168*I1168/(Calculations!$C$18^(A1168-1+Calculations!$B$1/30))</f>
        <v>0</v>
      </c>
      <c r="R1168" s="11">
        <f>IF(Q1168=0,0,SUM(Q$1071:Q1168)*I1168/Q1168)</f>
        <v>0</v>
      </c>
      <c r="S1168" s="11">
        <f>IF(S1167&gt;0,MAX((S1167+I1168/2)*(Calculations!$C$18-1)+S1167-I1168,0),IF(AND(Personal!$G$28=Valuation!C1168,Personal!$G$28&gt;Valuation!C1167),Personal!$G$26,0))</f>
        <v>0</v>
      </c>
      <c r="T1168">
        <f t="shared" si="1501"/>
        <v>2</v>
      </c>
      <c r="U1168" s="11"/>
      <c r="V1168" s="121">
        <f>VLOOKUP(E1168,Rates2,5)*VLOOKUP(E1168,Mort_Imp_Retirees,C1168-'Mort Imp Cume'!$C$4+2)</f>
        <v>1</v>
      </c>
      <c r="W1168" s="15">
        <f t="shared" si="1502"/>
        <v>0</v>
      </c>
      <c r="X1168" s="121">
        <f>VLOOKUP(F1168,Rates2,6)*VLOOKUP(F1168,Mort_Imp_Survivors,C1168-'Mort Imp Cume'!$C$4+2)</f>
        <v>1</v>
      </c>
      <c r="Y1168" s="15">
        <f t="shared" si="1503"/>
        <v>0</v>
      </c>
      <c r="Z1168" s="121">
        <f>VLOOKUP(F1168,Rates2,7)*VLOOKUP(F1168,Mort_Imp_Survivors,C1168-'Mort Imp Cume'!$C$4+2)</f>
        <v>1</v>
      </c>
      <c r="AA1168" s="15">
        <f t="shared" si="1504"/>
        <v>0</v>
      </c>
      <c r="AB1168" s="68">
        <f>PRODUCT(W$4:W1167)</f>
        <v>0</v>
      </c>
      <c r="AC1168" s="15">
        <f>PRODUCT(Y$4:Y1167)</f>
        <v>0</v>
      </c>
      <c r="AD1168" s="15">
        <f>PRODUCT(AA$4:AA1167)</f>
        <v>0</v>
      </c>
      <c r="AE1168" s="15">
        <f t="shared" si="1505"/>
        <v>0</v>
      </c>
      <c r="AF1168" s="15">
        <f t="shared" si="1506"/>
        <v>0</v>
      </c>
      <c r="AG1168" s="15">
        <f t="shared" si="1507"/>
        <v>0</v>
      </c>
      <c r="AH1168" s="15">
        <f t="shared" si="1508"/>
        <v>0</v>
      </c>
      <c r="AI1168" s="15">
        <f t="shared" si="1509"/>
        <v>1</v>
      </c>
      <c r="AJ1168" s="15">
        <f t="shared" si="1510"/>
        <v>0</v>
      </c>
      <c r="AK1168" s="15">
        <f t="shared" si="1511"/>
        <v>0</v>
      </c>
      <c r="AL1168">
        <f>IF(AL1167&gt;0,AL1167+1,IF(AND(B1168="January",C1168&gt;=Personal!$G$28,F1168&lt;=100,AL1167=0),1,0))</f>
        <v>841</v>
      </c>
      <c r="AM1168">
        <f t="shared" si="1512"/>
        <v>1</v>
      </c>
    </row>
    <row r="1169" spans="1:39" x14ac:dyDescent="0.2">
      <c r="A1169">
        <f t="shared" si="1513"/>
        <v>1165</v>
      </c>
      <c r="B1169" t="str">
        <f t="shared" si="1524"/>
        <v>February</v>
      </c>
      <c r="C1169">
        <f t="shared" si="1496"/>
        <v>2120</v>
      </c>
      <c r="D1169">
        <f t="shared" ref="D1169:D1232" si="1526">D1157+100</f>
        <v>212002</v>
      </c>
      <c r="E1169">
        <f t="shared" ref="E1169:F1169" si="1527">E1157+1</f>
        <v>139</v>
      </c>
      <c r="F1169">
        <f t="shared" si="1527"/>
        <v>137</v>
      </c>
      <c r="G1169" s="11">
        <f>G1168*IF($B1169="January",(1+IF(C1169&gt;Personal!$L$18+1,Calculations!$B$14,Calculations!$B$13)),1)</f>
        <v>15591.745483183113</v>
      </c>
      <c r="H1169" s="11">
        <f>IF(AND(Career!$F$15="Yes",$E1169=62,$E1168=61),G1169,H1168*IF($B1169="January",(1+IF(C1169&gt;Personal!$L$18+1,Calculations!$C$14,Calculations!$C$13)),1))</f>
        <v>7328.9600580620909</v>
      </c>
      <c r="I1169" s="11">
        <f>H1169*(1-'Retiree Assumptions'!$F$8)</f>
        <v>6449.4848510946404</v>
      </c>
      <c r="J1169" s="11"/>
      <c r="K1169">
        <f>IF(OR(AND(L1170=0,L1169&gt;0,S1169=0,S1168&gt;0),AND(L1169=0,L1168&gt;0,S1169&gt;0,S1168&gt;0),AND(L1158=0,L1157&gt;0,S1157=0),AND(B1169="February",C1169&gt;=Personal!$G$28,C1169&lt;=Personal!$G$28+5,L1168&gt;0),AND(B1169="February",MOD(C1169-Personal!$G$28,5)=0,L1168&gt;0)),K1168+1,K1168)</f>
        <v>10</v>
      </c>
      <c r="L1169">
        <f>IF(AND(C1169&gt;=Personal!$G$28,MAX(L$5:L1168)&lt;$AO$8,OR(S1168&gt;0,S1169&gt;0)),L1168+1,0)</f>
        <v>0</v>
      </c>
      <c r="M1169" t="str">
        <f>IF(AND(C1169&gt;=Personal!$G$28,MAX(L$5:L1168)&lt;$AO$8,OR(S1168&gt;0,S1169&gt;0)),L1168+1,"")</f>
        <v/>
      </c>
      <c r="N1169">
        <f t="shared" si="1498"/>
        <v>2120</v>
      </c>
      <c r="O1169">
        <f t="shared" si="1499"/>
        <v>137</v>
      </c>
      <c r="P1169" s="11">
        <f t="shared" si="1500"/>
        <v>77393.818213135688</v>
      </c>
      <c r="Q1169" s="11">
        <f>$AD1169*I1169/(Calculations!$C$18^(A1169-1+Calculations!$B$1/30))</f>
        <v>0</v>
      </c>
      <c r="R1169" s="11">
        <f>IF(Q1169=0,0,SUM(Q$1071:Q1169)*I1169/Q1169)</f>
        <v>0</v>
      </c>
      <c r="S1169" s="11">
        <f>IF(S1168&gt;0,MAX((S1168+I1169/2)*(Calculations!$C$18-1)+S1168-I1169,0),IF(AND(Personal!$G$28=Valuation!C1169,Personal!$G$28&gt;Valuation!C1168),Personal!$G$26,0))</f>
        <v>0</v>
      </c>
      <c r="T1169">
        <f t="shared" si="1501"/>
        <v>2</v>
      </c>
      <c r="U1169" s="11"/>
      <c r="V1169" s="121">
        <f>VLOOKUP(E1169,Rates2,5)*VLOOKUP(E1169,Mort_Imp_Retirees,C1169-'Mort Imp Cume'!$C$4+2)</f>
        <v>1</v>
      </c>
      <c r="W1169" s="15">
        <f t="shared" si="1502"/>
        <v>0</v>
      </c>
      <c r="X1169" s="121">
        <f>VLOOKUP(F1169,Rates2,6)*VLOOKUP(F1169,Mort_Imp_Survivors,C1169-'Mort Imp Cume'!$C$4+2)</f>
        <v>1</v>
      </c>
      <c r="Y1169" s="15">
        <f t="shared" si="1503"/>
        <v>0</v>
      </c>
      <c r="Z1169" s="121">
        <f>VLOOKUP(F1169,Rates2,7)*VLOOKUP(F1169,Mort_Imp_Survivors,C1169-'Mort Imp Cume'!$C$4+2)</f>
        <v>1</v>
      </c>
      <c r="AA1169" s="15">
        <f t="shared" si="1504"/>
        <v>0</v>
      </c>
      <c r="AB1169" s="68">
        <f>PRODUCT(W$4:W1168)</f>
        <v>0</v>
      </c>
      <c r="AC1169" s="15">
        <f>PRODUCT(Y$4:Y1168)</f>
        <v>0</v>
      </c>
      <c r="AD1169" s="15">
        <f>PRODUCT(AA$4:AA1168)</f>
        <v>0</v>
      </c>
      <c r="AE1169" s="15">
        <f t="shared" si="1505"/>
        <v>0</v>
      </c>
      <c r="AF1169" s="15">
        <f t="shared" si="1506"/>
        <v>0</v>
      </c>
      <c r="AG1169" s="15">
        <f t="shared" si="1507"/>
        <v>0</v>
      </c>
      <c r="AH1169" s="15">
        <f t="shared" si="1508"/>
        <v>0</v>
      </c>
      <c r="AI1169" s="15">
        <f t="shared" si="1509"/>
        <v>1</v>
      </c>
      <c r="AJ1169" s="15">
        <f t="shared" si="1510"/>
        <v>0</v>
      </c>
      <c r="AK1169" s="15">
        <f t="shared" si="1511"/>
        <v>0</v>
      </c>
      <c r="AL1169">
        <f>IF(AL1168&gt;0,AL1168+1,IF(AND(B1169="January",C1169&gt;=Personal!$G$28,F1169&lt;=100,AL1168=0),1,0))</f>
        <v>842</v>
      </c>
      <c r="AM1169">
        <f t="shared" si="1512"/>
        <v>1</v>
      </c>
    </row>
    <row r="1170" spans="1:39" x14ac:dyDescent="0.2">
      <c r="A1170">
        <f t="shared" si="1513"/>
        <v>1166</v>
      </c>
      <c r="B1170" t="str">
        <f t="shared" si="1524"/>
        <v>March</v>
      </c>
      <c r="C1170">
        <f t="shared" si="1496"/>
        <v>2120</v>
      </c>
      <c r="D1170">
        <f t="shared" si="1526"/>
        <v>212003</v>
      </c>
      <c r="E1170">
        <f t="shared" ref="E1170:F1170" si="1528">E1158+1</f>
        <v>139</v>
      </c>
      <c r="F1170">
        <f t="shared" si="1528"/>
        <v>137</v>
      </c>
      <c r="G1170" s="11">
        <f>G1169*IF($B1170="January",(1+IF(C1170&gt;Personal!$L$18+1,Calculations!$B$14,Calculations!$B$13)),1)</f>
        <v>15591.745483183113</v>
      </c>
      <c r="H1170" s="11">
        <f>IF(AND(Career!$F$15="Yes",$E1170=62,$E1169=61),G1170,H1169*IF($B1170="January",(1+IF(C1170&gt;Personal!$L$18+1,Calculations!$C$14,Calculations!$C$13)),1))</f>
        <v>7328.9600580620909</v>
      </c>
      <c r="I1170" s="11">
        <f>H1170*(1-'Retiree Assumptions'!$F$8)</f>
        <v>6449.4848510946404</v>
      </c>
      <c r="J1170" s="11"/>
      <c r="K1170">
        <f>IF(OR(AND(L1171=0,L1170&gt;0,S1170=0,S1169&gt;0),AND(L1170=0,L1169&gt;0,S1170&gt;0,S1169&gt;0),AND(L1159=0,L1158&gt;0,S1158=0),AND(B1170="February",C1170&gt;=Personal!$G$28,C1170&lt;=Personal!$G$28+5,L1169&gt;0),AND(B1170="February",MOD(C1170-Personal!$G$28,5)=0,L1169&gt;0)),K1169+1,K1169)</f>
        <v>10</v>
      </c>
      <c r="L1170">
        <f>IF(AND(C1170&gt;=Personal!$G$28,MAX(L$5:L1169)&lt;$AO$8,OR(S1169&gt;0,S1170&gt;0)),L1169+1,0)</f>
        <v>0</v>
      </c>
      <c r="M1170" t="str">
        <f>IF(AND(C1170&gt;=Personal!$G$28,MAX(L$5:L1169)&lt;$AO$8,OR(S1169&gt;0,S1170&gt;0)),L1169+1,"")</f>
        <v/>
      </c>
      <c r="N1170">
        <f t="shared" si="1498"/>
        <v>2120</v>
      </c>
      <c r="O1170">
        <f t="shared" si="1499"/>
        <v>137</v>
      </c>
      <c r="P1170" s="11">
        <f t="shared" si="1500"/>
        <v>77393.818213135688</v>
      </c>
      <c r="Q1170" s="11">
        <f>$AD1170*I1170/(Calculations!$C$18^(A1170-1+Calculations!$B$1/30))</f>
        <v>0</v>
      </c>
      <c r="R1170" s="11">
        <f>IF(Q1170=0,0,SUM(Q$1071:Q1170)*I1170/Q1170)</f>
        <v>0</v>
      </c>
      <c r="S1170" s="11">
        <f>IF(S1169&gt;0,MAX((S1169+I1170/2)*(Calculations!$C$18-1)+S1169-I1170,0),IF(AND(Personal!$G$28=Valuation!C1170,Personal!$G$28&gt;Valuation!C1169),Personal!$G$26,0))</f>
        <v>0</v>
      </c>
      <c r="T1170">
        <f t="shared" si="1501"/>
        <v>2</v>
      </c>
      <c r="U1170" s="11"/>
      <c r="V1170" s="121">
        <f>VLOOKUP(E1170,Rates2,5)*VLOOKUP(E1170,Mort_Imp_Retirees,C1170-'Mort Imp Cume'!$C$4+2)</f>
        <v>1</v>
      </c>
      <c r="W1170" s="15">
        <f t="shared" si="1502"/>
        <v>0</v>
      </c>
      <c r="X1170" s="121">
        <f>VLOOKUP(F1170,Rates2,6)*VLOOKUP(F1170,Mort_Imp_Survivors,C1170-'Mort Imp Cume'!$C$4+2)</f>
        <v>1</v>
      </c>
      <c r="Y1170" s="15">
        <f t="shared" si="1503"/>
        <v>0</v>
      </c>
      <c r="Z1170" s="121">
        <f>VLOOKUP(F1170,Rates2,7)*VLOOKUP(F1170,Mort_Imp_Survivors,C1170-'Mort Imp Cume'!$C$4+2)</f>
        <v>1</v>
      </c>
      <c r="AA1170" s="15">
        <f t="shared" si="1504"/>
        <v>0</v>
      </c>
      <c r="AB1170" s="68">
        <f>PRODUCT(W$4:W1169)</f>
        <v>0</v>
      </c>
      <c r="AC1170" s="15">
        <f>PRODUCT(Y$4:Y1169)</f>
        <v>0</v>
      </c>
      <c r="AD1170" s="15">
        <f>PRODUCT(AA$4:AA1169)</f>
        <v>0</v>
      </c>
      <c r="AE1170" s="15">
        <f t="shared" si="1505"/>
        <v>0</v>
      </c>
      <c r="AF1170" s="15">
        <f t="shared" si="1506"/>
        <v>0</v>
      </c>
      <c r="AG1170" s="15">
        <f t="shared" si="1507"/>
        <v>0</v>
      </c>
      <c r="AH1170" s="15">
        <f t="shared" si="1508"/>
        <v>0</v>
      </c>
      <c r="AI1170" s="15">
        <f t="shared" si="1509"/>
        <v>1</v>
      </c>
      <c r="AJ1170" s="15">
        <f t="shared" si="1510"/>
        <v>0</v>
      </c>
      <c r="AK1170" s="15">
        <f t="shared" si="1511"/>
        <v>0</v>
      </c>
      <c r="AL1170">
        <f>IF(AL1169&gt;0,AL1169+1,IF(AND(B1170="January",C1170&gt;=Personal!$G$28,F1170&lt;=100,AL1169=0),1,0))</f>
        <v>843</v>
      </c>
      <c r="AM1170">
        <f t="shared" si="1512"/>
        <v>1</v>
      </c>
    </row>
    <row r="1171" spans="1:39" x14ac:dyDescent="0.2">
      <c r="A1171">
        <f t="shared" si="1513"/>
        <v>1167</v>
      </c>
      <c r="B1171" t="str">
        <f t="shared" si="1524"/>
        <v>April</v>
      </c>
      <c r="C1171">
        <f t="shared" si="1496"/>
        <v>2120</v>
      </c>
      <c r="D1171">
        <f t="shared" si="1526"/>
        <v>212004</v>
      </c>
      <c r="E1171">
        <f t="shared" ref="E1171:F1171" si="1529">E1159+1</f>
        <v>139</v>
      </c>
      <c r="F1171">
        <f t="shared" si="1529"/>
        <v>137</v>
      </c>
      <c r="G1171" s="11">
        <f>G1170*IF($B1171="January",(1+IF(C1171&gt;Personal!$L$18+1,Calculations!$B$14,Calculations!$B$13)),1)</f>
        <v>15591.745483183113</v>
      </c>
      <c r="H1171" s="11">
        <f>IF(AND(Career!$F$15="Yes",$E1171=62,$E1170=61),G1171,H1170*IF($B1171="January",(1+IF(C1171&gt;Personal!$L$18+1,Calculations!$C$14,Calculations!$C$13)),1))</f>
        <v>7328.9600580620909</v>
      </c>
      <c r="I1171" s="11">
        <f>H1171*(1-'Retiree Assumptions'!$F$8)</f>
        <v>6449.4848510946404</v>
      </c>
      <c r="J1171" s="11"/>
      <c r="K1171">
        <f>IF(OR(AND(L1172=0,L1171&gt;0,S1171=0,S1170&gt;0),AND(L1171=0,L1170&gt;0,S1171&gt;0,S1170&gt;0),AND(L1160=0,L1159&gt;0,S1159=0),AND(B1171="February",C1171&gt;=Personal!$G$28,C1171&lt;=Personal!$G$28+5,L1170&gt;0),AND(B1171="February",MOD(C1171-Personal!$G$28,5)=0,L1170&gt;0)),K1170+1,K1170)</f>
        <v>10</v>
      </c>
      <c r="L1171">
        <f>IF(AND(C1171&gt;=Personal!$G$28,MAX(L$5:L1170)&lt;$AO$8,OR(S1170&gt;0,S1171&gt;0)),L1170+1,0)</f>
        <v>0</v>
      </c>
      <c r="M1171" t="str">
        <f>IF(AND(C1171&gt;=Personal!$G$28,MAX(L$5:L1170)&lt;$AO$8,OR(S1170&gt;0,S1171&gt;0)),L1170+1,"")</f>
        <v/>
      </c>
      <c r="N1171">
        <f t="shared" si="1498"/>
        <v>2120</v>
      </c>
      <c r="O1171">
        <f t="shared" si="1499"/>
        <v>137</v>
      </c>
      <c r="P1171" s="11">
        <f t="shared" si="1500"/>
        <v>77393.818213135688</v>
      </c>
      <c r="Q1171" s="11">
        <f>$AD1171*I1171/(Calculations!$C$18^(A1171-1+Calculations!$B$1/30))</f>
        <v>0</v>
      </c>
      <c r="R1171" s="11">
        <f>IF(Q1171=0,0,SUM(Q$1071:Q1171)*I1171/Q1171)</f>
        <v>0</v>
      </c>
      <c r="S1171" s="11">
        <f>IF(S1170&gt;0,MAX((S1170+I1171/2)*(Calculations!$C$18-1)+S1170-I1171,0),IF(AND(Personal!$G$28=Valuation!C1171,Personal!$G$28&gt;Valuation!C1170),Personal!$G$26,0))</f>
        <v>0</v>
      </c>
      <c r="T1171">
        <f t="shared" si="1501"/>
        <v>2</v>
      </c>
      <c r="U1171" s="11"/>
      <c r="V1171" s="121">
        <f>VLOOKUP(E1171,Rates2,5)*VLOOKUP(E1171,Mort_Imp_Retirees,C1171-'Mort Imp Cume'!$C$4+2)</f>
        <v>1</v>
      </c>
      <c r="W1171" s="15">
        <f t="shared" si="1502"/>
        <v>0</v>
      </c>
      <c r="X1171" s="121">
        <f>VLOOKUP(F1171,Rates2,6)*VLOOKUP(F1171,Mort_Imp_Survivors,C1171-'Mort Imp Cume'!$C$4+2)</f>
        <v>1</v>
      </c>
      <c r="Y1171" s="15">
        <f t="shared" si="1503"/>
        <v>0</v>
      </c>
      <c r="Z1171" s="121">
        <f>VLOOKUP(F1171,Rates2,7)*VLOOKUP(F1171,Mort_Imp_Survivors,C1171-'Mort Imp Cume'!$C$4+2)</f>
        <v>1</v>
      </c>
      <c r="AA1171" s="15">
        <f t="shared" si="1504"/>
        <v>0</v>
      </c>
      <c r="AB1171" s="68">
        <f>PRODUCT(W$4:W1170)</f>
        <v>0</v>
      </c>
      <c r="AC1171" s="15">
        <f>PRODUCT(Y$4:Y1170)</f>
        <v>0</v>
      </c>
      <c r="AD1171" s="15">
        <f>PRODUCT(AA$4:AA1170)</f>
        <v>0</v>
      </c>
      <c r="AE1171" s="15">
        <f t="shared" si="1505"/>
        <v>0</v>
      </c>
      <c r="AF1171" s="15">
        <f t="shared" si="1506"/>
        <v>0</v>
      </c>
      <c r="AG1171" s="15">
        <f t="shared" si="1507"/>
        <v>0</v>
      </c>
      <c r="AH1171" s="15">
        <f t="shared" si="1508"/>
        <v>0</v>
      </c>
      <c r="AI1171" s="15">
        <f t="shared" si="1509"/>
        <v>1</v>
      </c>
      <c r="AJ1171" s="15">
        <f t="shared" si="1510"/>
        <v>0</v>
      </c>
      <c r="AK1171" s="15">
        <f t="shared" si="1511"/>
        <v>0</v>
      </c>
      <c r="AL1171">
        <f>IF(AL1170&gt;0,AL1170+1,IF(AND(B1171="January",C1171&gt;=Personal!$G$28,F1171&lt;=100,AL1170=0),1,0))</f>
        <v>844</v>
      </c>
      <c r="AM1171">
        <f t="shared" si="1512"/>
        <v>1</v>
      </c>
    </row>
    <row r="1172" spans="1:39" x14ac:dyDescent="0.2">
      <c r="A1172">
        <f t="shared" si="1513"/>
        <v>1168</v>
      </c>
      <c r="B1172" t="str">
        <f t="shared" si="1524"/>
        <v>May</v>
      </c>
      <c r="C1172">
        <f t="shared" si="1496"/>
        <v>2120</v>
      </c>
      <c r="D1172">
        <f t="shared" si="1526"/>
        <v>212005</v>
      </c>
      <c r="E1172">
        <f t="shared" ref="E1172:F1172" si="1530">E1160+1</f>
        <v>139</v>
      </c>
      <c r="F1172">
        <f t="shared" si="1530"/>
        <v>137</v>
      </c>
      <c r="G1172" s="11">
        <f>G1171*IF($B1172="January",(1+IF(C1172&gt;Personal!$L$18+1,Calculations!$B$14,Calculations!$B$13)),1)</f>
        <v>15591.745483183113</v>
      </c>
      <c r="H1172" s="11">
        <f>IF(AND(Career!$F$15="Yes",$E1172=62,$E1171=61),G1172,H1171*IF($B1172="January",(1+IF(C1172&gt;Personal!$L$18+1,Calculations!$C$14,Calculations!$C$13)),1))</f>
        <v>7328.9600580620909</v>
      </c>
      <c r="I1172" s="11">
        <f>H1172*(1-'Retiree Assumptions'!$F$8)</f>
        <v>6449.4848510946404</v>
      </c>
      <c r="J1172" s="11"/>
      <c r="K1172">
        <f>IF(OR(AND(L1173=0,L1172&gt;0,S1172=0,S1171&gt;0),AND(L1172=0,L1171&gt;0,S1172&gt;0,S1171&gt;0),AND(L1161=0,L1160&gt;0,S1160=0),AND(B1172="February",C1172&gt;=Personal!$G$28,C1172&lt;=Personal!$G$28+5,L1171&gt;0),AND(B1172="February",MOD(C1172-Personal!$G$28,5)=0,L1171&gt;0)),K1171+1,K1171)</f>
        <v>10</v>
      </c>
      <c r="L1172">
        <f>IF(AND(C1172&gt;=Personal!$G$28,MAX(L$5:L1171)&lt;$AO$8,OR(S1171&gt;0,S1172&gt;0)),L1171+1,0)</f>
        <v>0</v>
      </c>
      <c r="M1172" t="str">
        <f>IF(AND(C1172&gt;=Personal!$G$28,MAX(L$5:L1171)&lt;$AO$8,OR(S1171&gt;0,S1172&gt;0)),L1171+1,"")</f>
        <v/>
      </c>
      <c r="N1172">
        <f t="shared" si="1498"/>
        <v>2120</v>
      </c>
      <c r="O1172">
        <f t="shared" si="1499"/>
        <v>137</v>
      </c>
      <c r="P1172" s="11">
        <f t="shared" si="1500"/>
        <v>77393.818213135688</v>
      </c>
      <c r="Q1172" s="11">
        <f>$AD1172*I1172/(Calculations!$C$18^(A1172-1+Calculations!$B$1/30))</f>
        <v>0</v>
      </c>
      <c r="R1172" s="11">
        <f>IF(Q1172=0,0,SUM(Q$1071:Q1172)*I1172/Q1172)</f>
        <v>0</v>
      </c>
      <c r="S1172" s="11">
        <f>IF(S1171&gt;0,MAX((S1171+I1172/2)*(Calculations!$C$18-1)+S1171-I1172,0),IF(AND(Personal!$G$28=Valuation!C1172,Personal!$G$28&gt;Valuation!C1171),Personal!$G$26,0))</f>
        <v>0</v>
      </c>
      <c r="T1172">
        <f t="shared" si="1501"/>
        <v>2</v>
      </c>
      <c r="U1172" s="11"/>
      <c r="V1172" s="121">
        <f>VLOOKUP(E1172,Rates2,5)*VLOOKUP(E1172,Mort_Imp_Retirees,C1172-'Mort Imp Cume'!$C$4+2)</f>
        <v>1</v>
      </c>
      <c r="W1172" s="15">
        <f t="shared" si="1502"/>
        <v>0</v>
      </c>
      <c r="X1172" s="121">
        <f>VLOOKUP(F1172,Rates2,6)*VLOOKUP(F1172,Mort_Imp_Survivors,C1172-'Mort Imp Cume'!$C$4+2)</f>
        <v>1</v>
      </c>
      <c r="Y1172" s="15">
        <f t="shared" si="1503"/>
        <v>0</v>
      </c>
      <c r="Z1172" s="121">
        <f>VLOOKUP(F1172,Rates2,7)*VLOOKUP(F1172,Mort_Imp_Survivors,C1172-'Mort Imp Cume'!$C$4+2)</f>
        <v>1</v>
      </c>
      <c r="AA1172" s="15">
        <f t="shared" si="1504"/>
        <v>0</v>
      </c>
      <c r="AB1172" s="68">
        <f>PRODUCT(W$4:W1171)</f>
        <v>0</v>
      </c>
      <c r="AC1172" s="15">
        <f>PRODUCT(Y$4:Y1171)</f>
        <v>0</v>
      </c>
      <c r="AD1172" s="15">
        <f>PRODUCT(AA$4:AA1171)</f>
        <v>0</v>
      </c>
      <c r="AE1172" s="15">
        <f t="shared" si="1505"/>
        <v>0</v>
      </c>
      <c r="AF1172" s="15">
        <f t="shared" si="1506"/>
        <v>0</v>
      </c>
      <c r="AG1172" s="15">
        <f t="shared" si="1507"/>
        <v>0</v>
      </c>
      <c r="AH1172" s="15">
        <f t="shared" si="1508"/>
        <v>0</v>
      </c>
      <c r="AI1172" s="15">
        <f t="shared" si="1509"/>
        <v>1</v>
      </c>
      <c r="AJ1172" s="15">
        <f t="shared" si="1510"/>
        <v>0</v>
      </c>
      <c r="AK1172" s="15">
        <f t="shared" si="1511"/>
        <v>0</v>
      </c>
      <c r="AL1172">
        <f>IF(AL1171&gt;0,AL1171+1,IF(AND(B1172="January",C1172&gt;=Personal!$G$28,F1172&lt;=100,AL1171=0),1,0))</f>
        <v>845</v>
      </c>
      <c r="AM1172">
        <f t="shared" si="1512"/>
        <v>1</v>
      </c>
    </row>
    <row r="1173" spans="1:39" x14ac:dyDescent="0.2">
      <c r="A1173">
        <f t="shared" si="1513"/>
        <v>1169</v>
      </c>
      <c r="B1173" t="str">
        <f t="shared" si="1524"/>
        <v>June</v>
      </c>
      <c r="C1173">
        <f t="shared" si="1496"/>
        <v>2120</v>
      </c>
      <c r="D1173">
        <f t="shared" si="1526"/>
        <v>212006</v>
      </c>
      <c r="E1173">
        <f t="shared" ref="E1173:F1173" si="1531">E1161+1</f>
        <v>139</v>
      </c>
      <c r="F1173">
        <f t="shared" si="1531"/>
        <v>137</v>
      </c>
      <c r="G1173" s="11">
        <f>G1172*IF($B1173="January",(1+IF(C1173&gt;Personal!$L$18+1,Calculations!$B$14,Calculations!$B$13)),1)</f>
        <v>15591.745483183113</v>
      </c>
      <c r="H1173" s="11">
        <f>IF(AND(Career!$F$15="Yes",$E1173=62,$E1172=61),G1173,H1172*IF($B1173="January",(1+IF(C1173&gt;Personal!$L$18+1,Calculations!$C$14,Calculations!$C$13)),1))</f>
        <v>7328.9600580620909</v>
      </c>
      <c r="I1173" s="11">
        <f>H1173*(1-'Retiree Assumptions'!$F$8)</f>
        <v>6449.4848510946404</v>
      </c>
      <c r="J1173" s="11"/>
      <c r="K1173">
        <f>IF(OR(AND(L1174=0,L1173&gt;0,S1173=0,S1172&gt;0),AND(L1173=0,L1172&gt;0,S1173&gt;0,S1172&gt;0),AND(L1162=0,L1161&gt;0,S1161=0),AND(B1173="February",C1173&gt;=Personal!$G$28,C1173&lt;=Personal!$G$28+5,L1172&gt;0),AND(B1173="February",MOD(C1173-Personal!$G$28,5)=0,L1172&gt;0)),K1172+1,K1172)</f>
        <v>10</v>
      </c>
      <c r="L1173">
        <f>IF(AND(C1173&gt;=Personal!$G$28,MAX(L$5:L1172)&lt;$AO$8,OR(S1172&gt;0,S1173&gt;0)),L1172+1,0)</f>
        <v>0</v>
      </c>
      <c r="M1173" t="str">
        <f>IF(AND(C1173&gt;=Personal!$G$28,MAX(L$5:L1172)&lt;$AO$8,OR(S1172&gt;0,S1173&gt;0)),L1172+1,"")</f>
        <v/>
      </c>
      <c r="N1173">
        <f t="shared" si="1498"/>
        <v>2120</v>
      </c>
      <c r="O1173">
        <f t="shared" si="1499"/>
        <v>137</v>
      </c>
      <c r="P1173" s="11">
        <f t="shared" si="1500"/>
        <v>77393.818213135688</v>
      </c>
      <c r="Q1173" s="11">
        <f>$AD1173*I1173/(Calculations!$C$18^(A1173-1+Calculations!$B$1/30))</f>
        <v>0</v>
      </c>
      <c r="R1173" s="11">
        <f>IF(Q1173=0,0,SUM(Q$1071:Q1173)*I1173/Q1173)</f>
        <v>0</v>
      </c>
      <c r="S1173" s="11">
        <f>IF(S1172&gt;0,MAX((S1172+I1173/2)*(Calculations!$C$18-1)+S1172-I1173,0),IF(AND(Personal!$G$28=Valuation!C1173,Personal!$G$28&gt;Valuation!C1172),Personal!$G$26,0))</f>
        <v>0</v>
      </c>
      <c r="T1173">
        <f t="shared" si="1501"/>
        <v>2</v>
      </c>
      <c r="U1173" s="11"/>
      <c r="V1173" s="121">
        <f>VLOOKUP(E1173,Rates2,5)*VLOOKUP(E1173,Mort_Imp_Retirees,C1173-'Mort Imp Cume'!$C$4+2)</f>
        <v>1</v>
      </c>
      <c r="W1173" s="15">
        <f t="shared" si="1502"/>
        <v>0</v>
      </c>
      <c r="X1173" s="121">
        <f>VLOOKUP(F1173,Rates2,6)*VLOOKUP(F1173,Mort_Imp_Survivors,C1173-'Mort Imp Cume'!$C$4+2)</f>
        <v>1</v>
      </c>
      <c r="Y1173" s="15">
        <f t="shared" si="1503"/>
        <v>0</v>
      </c>
      <c r="Z1173" s="121">
        <f>VLOOKUP(F1173,Rates2,7)*VLOOKUP(F1173,Mort_Imp_Survivors,C1173-'Mort Imp Cume'!$C$4+2)</f>
        <v>1</v>
      </c>
      <c r="AA1173" s="15">
        <f t="shared" si="1504"/>
        <v>0</v>
      </c>
      <c r="AB1173" s="68">
        <f>PRODUCT(W$4:W1172)</f>
        <v>0</v>
      </c>
      <c r="AC1173" s="15">
        <f>PRODUCT(Y$4:Y1172)</f>
        <v>0</v>
      </c>
      <c r="AD1173" s="15">
        <f>PRODUCT(AA$4:AA1172)</f>
        <v>0</v>
      </c>
      <c r="AE1173" s="15">
        <f t="shared" si="1505"/>
        <v>0</v>
      </c>
      <c r="AF1173" s="15">
        <f t="shared" si="1506"/>
        <v>0</v>
      </c>
      <c r="AG1173" s="15">
        <f t="shared" si="1507"/>
        <v>0</v>
      </c>
      <c r="AH1173" s="15">
        <f t="shared" si="1508"/>
        <v>0</v>
      </c>
      <c r="AI1173" s="15">
        <f t="shared" si="1509"/>
        <v>1</v>
      </c>
      <c r="AJ1173" s="15">
        <f t="shared" si="1510"/>
        <v>0</v>
      </c>
      <c r="AK1173" s="15">
        <f t="shared" si="1511"/>
        <v>0</v>
      </c>
      <c r="AL1173">
        <f>IF(AL1172&gt;0,AL1172+1,IF(AND(B1173="January",C1173&gt;=Personal!$G$28,F1173&lt;=100,AL1172=0),1,0))</f>
        <v>846</v>
      </c>
      <c r="AM1173">
        <f t="shared" si="1512"/>
        <v>1</v>
      </c>
    </row>
    <row r="1174" spans="1:39" x14ac:dyDescent="0.2">
      <c r="A1174">
        <f t="shared" si="1513"/>
        <v>1170</v>
      </c>
      <c r="B1174" t="str">
        <f t="shared" si="1524"/>
        <v>July</v>
      </c>
      <c r="C1174">
        <f t="shared" si="1496"/>
        <v>2120</v>
      </c>
      <c r="D1174">
        <f t="shared" si="1526"/>
        <v>212007</v>
      </c>
      <c r="E1174">
        <f t="shared" ref="E1174:F1174" si="1532">E1162+1</f>
        <v>139</v>
      </c>
      <c r="F1174">
        <f t="shared" si="1532"/>
        <v>137</v>
      </c>
      <c r="G1174" s="11">
        <f>G1173*IF($B1174="January",(1+IF(C1174&gt;Personal!$L$18+1,Calculations!$B$14,Calculations!$B$13)),1)</f>
        <v>15591.745483183113</v>
      </c>
      <c r="H1174" s="11">
        <f>IF(AND(Career!$F$15="Yes",$E1174=62,$E1173=61),G1174,H1173*IF($B1174="January",(1+IF(C1174&gt;Personal!$L$18+1,Calculations!$C$14,Calculations!$C$13)),1))</f>
        <v>7328.9600580620909</v>
      </c>
      <c r="I1174" s="11">
        <f>H1174*(1-'Retiree Assumptions'!$F$8)</f>
        <v>6449.4848510946404</v>
      </c>
      <c r="J1174" s="11"/>
      <c r="K1174">
        <f>IF(OR(AND(L1175=0,L1174&gt;0,S1174=0,S1173&gt;0),AND(L1174=0,L1173&gt;0,S1174&gt;0,S1173&gt;0),AND(L1163=0,L1162&gt;0,S1162=0),AND(B1174="February",C1174&gt;=Personal!$G$28,C1174&lt;=Personal!$G$28+5,L1173&gt;0),AND(B1174="February",MOD(C1174-Personal!$G$28,5)=0,L1173&gt;0)),K1173+1,K1173)</f>
        <v>10</v>
      </c>
      <c r="L1174">
        <f>IF(AND(C1174&gt;=Personal!$G$28,MAX(L$5:L1173)&lt;$AO$8,OR(S1173&gt;0,S1174&gt;0)),L1173+1,0)</f>
        <v>0</v>
      </c>
      <c r="M1174" t="str">
        <f>IF(AND(C1174&gt;=Personal!$G$28,MAX(L$5:L1173)&lt;$AO$8,OR(S1173&gt;0,S1174&gt;0)),L1173+1,"")</f>
        <v/>
      </c>
      <c r="N1174">
        <f t="shared" si="1498"/>
        <v>2120</v>
      </c>
      <c r="O1174">
        <f t="shared" si="1499"/>
        <v>137</v>
      </c>
      <c r="P1174" s="11">
        <f t="shared" si="1500"/>
        <v>77393.818213135688</v>
      </c>
      <c r="Q1174" s="11">
        <f>$AD1174*I1174/(Calculations!$C$18^(A1174-1+Calculations!$B$1/30))</f>
        <v>0</v>
      </c>
      <c r="R1174" s="11">
        <f>IF(Q1174=0,0,SUM(Q$1071:Q1174)*I1174/Q1174)</f>
        <v>0</v>
      </c>
      <c r="S1174" s="11">
        <f>IF(S1173&gt;0,MAX((S1173+I1174/2)*(Calculations!$C$18-1)+S1173-I1174,0),IF(AND(Personal!$G$28=Valuation!C1174,Personal!$G$28&gt;Valuation!C1173),Personal!$G$26,0))</f>
        <v>0</v>
      </c>
      <c r="T1174">
        <f t="shared" si="1501"/>
        <v>2</v>
      </c>
      <c r="U1174" s="11"/>
      <c r="V1174" s="121">
        <f>VLOOKUP(E1174,Rates2,5)*VLOOKUP(E1174,Mort_Imp_Retirees,C1174-'Mort Imp Cume'!$C$4+2)</f>
        <v>1</v>
      </c>
      <c r="W1174" s="15">
        <f t="shared" si="1502"/>
        <v>0</v>
      </c>
      <c r="X1174" s="121">
        <f>VLOOKUP(F1174,Rates2,6)*VLOOKUP(F1174,Mort_Imp_Survivors,C1174-'Mort Imp Cume'!$C$4+2)</f>
        <v>1</v>
      </c>
      <c r="Y1174" s="15">
        <f t="shared" si="1503"/>
        <v>0</v>
      </c>
      <c r="Z1174" s="121">
        <f>VLOOKUP(F1174,Rates2,7)*VLOOKUP(F1174,Mort_Imp_Survivors,C1174-'Mort Imp Cume'!$C$4+2)</f>
        <v>1</v>
      </c>
      <c r="AA1174" s="15">
        <f t="shared" si="1504"/>
        <v>0</v>
      </c>
      <c r="AB1174" s="68">
        <f>PRODUCT(W$4:W1173)</f>
        <v>0</v>
      </c>
      <c r="AC1174" s="15">
        <f>PRODUCT(Y$4:Y1173)</f>
        <v>0</v>
      </c>
      <c r="AD1174" s="15">
        <f>PRODUCT(AA$4:AA1173)</f>
        <v>0</v>
      </c>
      <c r="AE1174" s="15">
        <f t="shared" si="1505"/>
        <v>0</v>
      </c>
      <c r="AF1174" s="15">
        <f t="shared" si="1506"/>
        <v>0</v>
      </c>
      <c r="AG1174" s="15">
        <f t="shared" si="1507"/>
        <v>0</v>
      </c>
      <c r="AH1174" s="15">
        <f t="shared" si="1508"/>
        <v>0</v>
      </c>
      <c r="AI1174" s="15">
        <f t="shared" si="1509"/>
        <v>1</v>
      </c>
      <c r="AJ1174" s="15">
        <f t="shared" si="1510"/>
        <v>0</v>
      </c>
      <c r="AK1174" s="15">
        <f t="shared" si="1511"/>
        <v>0</v>
      </c>
      <c r="AL1174">
        <f>IF(AL1173&gt;0,AL1173+1,IF(AND(B1174="January",C1174&gt;=Personal!$G$28,F1174&lt;=100,AL1173=0),1,0))</f>
        <v>847</v>
      </c>
      <c r="AM1174">
        <f t="shared" si="1512"/>
        <v>1</v>
      </c>
    </row>
    <row r="1175" spans="1:39" x14ac:dyDescent="0.2">
      <c r="A1175">
        <f t="shared" si="1513"/>
        <v>1171</v>
      </c>
      <c r="B1175" t="str">
        <f t="shared" si="1524"/>
        <v>August</v>
      </c>
      <c r="C1175">
        <f t="shared" si="1496"/>
        <v>2120</v>
      </c>
      <c r="D1175">
        <f t="shared" si="1526"/>
        <v>212008</v>
      </c>
      <c r="E1175">
        <f t="shared" ref="E1175:F1175" si="1533">E1163+1</f>
        <v>139</v>
      </c>
      <c r="F1175">
        <f t="shared" si="1533"/>
        <v>137</v>
      </c>
      <c r="G1175" s="11">
        <f>G1174*IF($B1175="January",(1+IF(C1175&gt;Personal!$L$18+1,Calculations!$B$14,Calculations!$B$13)),1)</f>
        <v>15591.745483183113</v>
      </c>
      <c r="H1175" s="11">
        <f>IF(AND(Career!$F$15="Yes",$E1175=62,$E1174=61),G1175,H1174*IF($B1175="January",(1+IF(C1175&gt;Personal!$L$18+1,Calculations!$C$14,Calculations!$C$13)),1))</f>
        <v>7328.9600580620909</v>
      </c>
      <c r="I1175" s="11">
        <f>H1175*(1-'Retiree Assumptions'!$F$8)</f>
        <v>6449.4848510946404</v>
      </c>
      <c r="J1175" s="11"/>
      <c r="K1175">
        <f>IF(OR(AND(L1176=0,L1175&gt;0,S1175=0,S1174&gt;0),AND(L1175=0,L1174&gt;0,S1175&gt;0,S1174&gt;0),AND(L1164=0,L1163&gt;0,S1163=0),AND(B1175="February",C1175&gt;=Personal!$G$28,C1175&lt;=Personal!$G$28+5,L1174&gt;0),AND(B1175="February",MOD(C1175-Personal!$G$28,5)=0,L1174&gt;0)),K1174+1,K1174)</f>
        <v>10</v>
      </c>
      <c r="L1175">
        <f>IF(AND(C1175&gt;=Personal!$G$28,MAX(L$5:L1174)&lt;$AO$8,OR(S1174&gt;0,S1175&gt;0)),L1174+1,0)</f>
        <v>0</v>
      </c>
      <c r="M1175" t="str">
        <f>IF(AND(C1175&gt;=Personal!$G$28,MAX(L$5:L1174)&lt;$AO$8,OR(S1174&gt;0,S1175&gt;0)),L1174+1,"")</f>
        <v/>
      </c>
      <c r="N1175">
        <f t="shared" si="1498"/>
        <v>2120</v>
      </c>
      <c r="O1175">
        <f t="shared" si="1499"/>
        <v>137</v>
      </c>
      <c r="P1175" s="11">
        <f t="shared" si="1500"/>
        <v>77393.818213135688</v>
      </c>
      <c r="Q1175" s="11">
        <f>$AD1175*I1175/(Calculations!$C$18^(A1175-1+Calculations!$B$1/30))</f>
        <v>0</v>
      </c>
      <c r="R1175" s="11">
        <f>IF(Q1175=0,0,SUM(Q$1071:Q1175)*I1175/Q1175)</f>
        <v>0</v>
      </c>
      <c r="S1175" s="11">
        <f>IF(S1174&gt;0,MAX((S1174+I1175/2)*(Calculations!$C$18-1)+S1174-I1175,0),IF(AND(Personal!$G$28=Valuation!C1175,Personal!$G$28&gt;Valuation!C1174),Personal!$G$26,0))</f>
        <v>0</v>
      </c>
      <c r="T1175">
        <f t="shared" si="1501"/>
        <v>2</v>
      </c>
      <c r="U1175" s="11"/>
      <c r="V1175" s="121">
        <f>VLOOKUP(E1175,Rates2,5)*VLOOKUP(E1175,Mort_Imp_Retirees,C1175-'Mort Imp Cume'!$C$4+2)</f>
        <v>1</v>
      </c>
      <c r="W1175" s="15">
        <f t="shared" si="1502"/>
        <v>0</v>
      </c>
      <c r="X1175" s="121">
        <f>VLOOKUP(F1175,Rates2,6)*VLOOKUP(F1175,Mort_Imp_Survivors,C1175-'Mort Imp Cume'!$C$4+2)</f>
        <v>1</v>
      </c>
      <c r="Y1175" s="15">
        <f t="shared" si="1503"/>
        <v>0</v>
      </c>
      <c r="Z1175" s="121">
        <f>VLOOKUP(F1175,Rates2,7)*VLOOKUP(F1175,Mort_Imp_Survivors,C1175-'Mort Imp Cume'!$C$4+2)</f>
        <v>1</v>
      </c>
      <c r="AA1175" s="15">
        <f t="shared" si="1504"/>
        <v>0</v>
      </c>
      <c r="AB1175" s="68">
        <f>PRODUCT(W$4:W1174)</f>
        <v>0</v>
      </c>
      <c r="AC1175" s="15">
        <f>PRODUCT(Y$4:Y1174)</f>
        <v>0</v>
      </c>
      <c r="AD1175" s="15">
        <f>PRODUCT(AA$4:AA1174)</f>
        <v>0</v>
      </c>
      <c r="AE1175" s="15">
        <f t="shared" si="1505"/>
        <v>0</v>
      </c>
      <c r="AF1175" s="15">
        <f t="shared" si="1506"/>
        <v>0</v>
      </c>
      <c r="AG1175" s="15">
        <f t="shared" si="1507"/>
        <v>0</v>
      </c>
      <c r="AH1175" s="15">
        <f t="shared" si="1508"/>
        <v>0</v>
      </c>
      <c r="AI1175" s="15">
        <f t="shared" si="1509"/>
        <v>1</v>
      </c>
      <c r="AJ1175" s="15">
        <f t="shared" si="1510"/>
        <v>0</v>
      </c>
      <c r="AK1175" s="15">
        <f t="shared" si="1511"/>
        <v>0</v>
      </c>
      <c r="AL1175">
        <f>IF(AL1174&gt;0,AL1174+1,IF(AND(B1175="January",C1175&gt;=Personal!$G$28,F1175&lt;=100,AL1174=0),1,0))</f>
        <v>848</v>
      </c>
      <c r="AM1175">
        <f t="shared" si="1512"/>
        <v>1</v>
      </c>
    </row>
    <row r="1176" spans="1:39" x14ac:dyDescent="0.2">
      <c r="A1176">
        <f t="shared" si="1513"/>
        <v>1172</v>
      </c>
      <c r="B1176" t="str">
        <f t="shared" si="1524"/>
        <v>September</v>
      </c>
      <c r="C1176">
        <f t="shared" si="1496"/>
        <v>2120</v>
      </c>
      <c r="D1176">
        <f t="shared" si="1526"/>
        <v>212009</v>
      </c>
      <c r="E1176">
        <f t="shared" ref="E1176:F1176" si="1534">E1164+1</f>
        <v>139</v>
      </c>
      <c r="F1176">
        <f t="shared" si="1534"/>
        <v>137</v>
      </c>
      <c r="G1176" s="11">
        <f>G1175*IF($B1176="January",(1+IF(C1176&gt;Personal!$L$18+1,Calculations!$B$14,Calculations!$B$13)),1)</f>
        <v>15591.745483183113</v>
      </c>
      <c r="H1176" s="11">
        <f>IF(AND(Career!$F$15="Yes",$E1176=62,$E1175=61),G1176,H1175*IF($B1176="January",(1+IF(C1176&gt;Personal!$L$18+1,Calculations!$C$14,Calculations!$C$13)),1))</f>
        <v>7328.9600580620909</v>
      </c>
      <c r="I1176" s="11">
        <f>H1176*(1-'Retiree Assumptions'!$F$8)</f>
        <v>6449.4848510946404</v>
      </c>
      <c r="J1176" s="11"/>
      <c r="K1176">
        <f>IF(OR(AND(L1177=0,L1176&gt;0,S1176=0,S1175&gt;0),AND(L1176=0,L1175&gt;0,S1176&gt;0,S1175&gt;0),AND(L1165=0,L1164&gt;0,S1164=0),AND(B1176="February",C1176&gt;=Personal!$G$28,C1176&lt;=Personal!$G$28+5,L1175&gt;0),AND(B1176="February",MOD(C1176-Personal!$G$28,5)=0,L1175&gt;0)),K1175+1,K1175)</f>
        <v>10</v>
      </c>
      <c r="L1176">
        <f>IF(AND(C1176&gt;=Personal!$G$28,MAX(L$5:L1175)&lt;$AO$8,OR(S1175&gt;0,S1176&gt;0)),L1175+1,0)</f>
        <v>0</v>
      </c>
      <c r="M1176" t="str">
        <f>IF(AND(C1176&gt;=Personal!$G$28,MAX(L$5:L1175)&lt;$AO$8,OR(S1175&gt;0,S1176&gt;0)),L1175+1,"")</f>
        <v/>
      </c>
      <c r="N1176">
        <f t="shared" si="1498"/>
        <v>2120</v>
      </c>
      <c r="O1176">
        <f t="shared" si="1499"/>
        <v>137</v>
      </c>
      <c r="P1176" s="11">
        <f t="shared" si="1500"/>
        <v>77393.818213135688</v>
      </c>
      <c r="Q1176" s="11">
        <f>$AD1176*I1176/(Calculations!$C$18^(A1176-1+Calculations!$B$1/30))</f>
        <v>0</v>
      </c>
      <c r="R1176" s="11">
        <f>IF(Q1176=0,0,SUM(Q$1071:Q1176)*I1176/Q1176)</f>
        <v>0</v>
      </c>
      <c r="S1176" s="11">
        <f>IF(S1175&gt;0,MAX((S1175+I1176/2)*(Calculations!$C$18-1)+S1175-I1176,0),IF(AND(Personal!$G$28=Valuation!C1176,Personal!$G$28&gt;Valuation!C1175),Personal!$G$26,0))</f>
        <v>0</v>
      </c>
      <c r="T1176">
        <f t="shared" si="1501"/>
        <v>2</v>
      </c>
      <c r="U1176" s="11"/>
      <c r="V1176" s="121">
        <f>VLOOKUP(E1176,Rates2,5)*VLOOKUP(E1176,Mort_Imp_Retirees,C1176-'Mort Imp Cume'!$C$4+2)</f>
        <v>1</v>
      </c>
      <c r="W1176" s="15">
        <f t="shared" si="1502"/>
        <v>0</v>
      </c>
      <c r="X1176" s="121">
        <f>VLOOKUP(F1176,Rates2,6)*VLOOKUP(F1176,Mort_Imp_Survivors,C1176-'Mort Imp Cume'!$C$4+2)</f>
        <v>1</v>
      </c>
      <c r="Y1176" s="15">
        <f t="shared" si="1503"/>
        <v>0</v>
      </c>
      <c r="Z1176" s="121">
        <f>VLOOKUP(F1176,Rates2,7)*VLOOKUP(F1176,Mort_Imp_Survivors,C1176-'Mort Imp Cume'!$C$4+2)</f>
        <v>1</v>
      </c>
      <c r="AA1176" s="15">
        <f t="shared" si="1504"/>
        <v>0</v>
      </c>
      <c r="AB1176" s="68">
        <f>PRODUCT(W$4:W1175)</f>
        <v>0</v>
      </c>
      <c r="AC1176" s="15">
        <f>PRODUCT(Y$4:Y1175)</f>
        <v>0</v>
      </c>
      <c r="AD1176" s="15">
        <f>PRODUCT(AA$4:AA1175)</f>
        <v>0</v>
      </c>
      <c r="AE1176" s="15">
        <f t="shared" si="1505"/>
        <v>0</v>
      </c>
      <c r="AF1176" s="15">
        <f t="shared" si="1506"/>
        <v>0</v>
      </c>
      <c r="AG1176" s="15">
        <f t="shared" si="1507"/>
        <v>0</v>
      </c>
      <c r="AH1176" s="15">
        <f t="shared" si="1508"/>
        <v>0</v>
      </c>
      <c r="AI1176" s="15">
        <f t="shared" si="1509"/>
        <v>1</v>
      </c>
      <c r="AJ1176" s="15">
        <f t="shared" si="1510"/>
        <v>0</v>
      </c>
      <c r="AK1176" s="15">
        <f t="shared" si="1511"/>
        <v>0</v>
      </c>
      <c r="AL1176">
        <f>IF(AL1175&gt;0,AL1175+1,IF(AND(B1176="January",C1176&gt;=Personal!$G$28,F1176&lt;=100,AL1175=0),1,0))</f>
        <v>849</v>
      </c>
      <c r="AM1176">
        <f t="shared" si="1512"/>
        <v>1</v>
      </c>
    </row>
    <row r="1177" spans="1:39" x14ac:dyDescent="0.2">
      <c r="A1177">
        <f t="shared" si="1513"/>
        <v>1173</v>
      </c>
      <c r="B1177" t="str">
        <f t="shared" si="1524"/>
        <v>October</v>
      </c>
      <c r="C1177">
        <f t="shared" si="1496"/>
        <v>2120</v>
      </c>
      <c r="D1177">
        <f t="shared" si="1526"/>
        <v>212010</v>
      </c>
      <c r="E1177">
        <f t="shared" ref="E1177:F1177" si="1535">E1165+1</f>
        <v>139</v>
      </c>
      <c r="F1177">
        <f t="shared" si="1535"/>
        <v>137</v>
      </c>
      <c r="G1177" s="11">
        <f>G1176*IF($B1177="January",(1+IF(C1177&gt;Personal!$L$18+1,Calculations!$B$14,Calculations!$B$13)),1)</f>
        <v>15591.745483183113</v>
      </c>
      <c r="H1177" s="11">
        <f>IF(AND(Career!$F$15="Yes",$E1177=62,$E1176=61),G1177,H1176*IF($B1177="January",(1+IF(C1177&gt;Personal!$L$18+1,Calculations!$C$14,Calculations!$C$13)),1))</f>
        <v>7328.9600580620909</v>
      </c>
      <c r="I1177" s="11">
        <f>H1177*(1-'Retiree Assumptions'!$F$8)</f>
        <v>6449.4848510946404</v>
      </c>
      <c r="J1177" s="11"/>
      <c r="K1177">
        <f>IF(OR(AND(L1178=0,L1177&gt;0,S1177=0,S1176&gt;0),AND(L1177=0,L1176&gt;0,S1177&gt;0,S1176&gt;0),AND(L1166=0,L1165&gt;0,S1165=0),AND(B1177="February",C1177&gt;=Personal!$G$28,C1177&lt;=Personal!$G$28+5,L1176&gt;0),AND(B1177="February",MOD(C1177-Personal!$G$28,5)=0,L1176&gt;0)),K1176+1,K1176)</f>
        <v>10</v>
      </c>
      <c r="L1177">
        <f>IF(AND(C1177&gt;=Personal!$G$28,MAX(L$5:L1176)&lt;$AO$8,OR(S1176&gt;0,S1177&gt;0)),L1176+1,0)</f>
        <v>0</v>
      </c>
      <c r="M1177" t="str">
        <f>IF(AND(C1177&gt;=Personal!$G$28,MAX(L$5:L1176)&lt;$AO$8,OR(S1176&gt;0,S1177&gt;0)),L1176+1,"")</f>
        <v/>
      </c>
      <c r="N1177">
        <f t="shared" si="1498"/>
        <v>2120</v>
      </c>
      <c r="O1177">
        <f t="shared" si="1499"/>
        <v>137</v>
      </c>
      <c r="P1177" s="11">
        <f t="shared" si="1500"/>
        <v>77393.818213135688</v>
      </c>
      <c r="Q1177" s="11">
        <f>$AD1177*I1177/(Calculations!$C$18^(A1177-1+Calculations!$B$1/30))</f>
        <v>0</v>
      </c>
      <c r="R1177" s="11">
        <f>IF(Q1177=0,0,SUM(Q$1071:Q1177)*I1177/Q1177)</f>
        <v>0</v>
      </c>
      <c r="S1177" s="11">
        <f>IF(S1176&gt;0,MAX((S1176+I1177/2)*(Calculations!$C$18-1)+S1176-I1177,0),IF(AND(Personal!$G$28=Valuation!C1177,Personal!$G$28&gt;Valuation!C1176),Personal!$G$26,0))</f>
        <v>0</v>
      </c>
      <c r="T1177">
        <f t="shared" si="1501"/>
        <v>2</v>
      </c>
      <c r="U1177" s="11"/>
      <c r="V1177" s="121">
        <f>VLOOKUP(E1177,Rates2,5)*VLOOKUP(E1177,Mort_Imp_Retirees,C1177-'Mort Imp Cume'!$C$4+2)</f>
        <v>1</v>
      </c>
      <c r="W1177" s="15">
        <f t="shared" si="1502"/>
        <v>0</v>
      </c>
      <c r="X1177" s="121">
        <f>VLOOKUP(F1177,Rates2,6)*VLOOKUP(F1177,Mort_Imp_Survivors,C1177-'Mort Imp Cume'!$C$4+2)</f>
        <v>1</v>
      </c>
      <c r="Y1177" s="15">
        <f t="shared" si="1503"/>
        <v>0</v>
      </c>
      <c r="Z1177" s="121">
        <f>VLOOKUP(F1177,Rates2,7)*VLOOKUP(F1177,Mort_Imp_Survivors,C1177-'Mort Imp Cume'!$C$4+2)</f>
        <v>1</v>
      </c>
      <c r="AA1177" s="15">
        <f t="shared" si="1504"/>
        <v>0</v>
      </c>
      <c r="AB1177" s="68">
        <f>PRODUCT(W$4:W1176)</f>
        <v>0</v>
      </c>
      <c r="AC1177" s="15">
        <f>PRODUCT(Y$4:Y1176)</f>
        <v>0</v>
      </c>
      <c r="AD1177" s="15">
        <f>PRODUCT(AA$4:AA1176)</f>
        <v>0</v>
      </c>
      <c r="AE1177" s="15">
        <f t="shared" si="1505"/>
        <v>0</v>
      </c>
      <c r="AF1177" s="15">
        <f t="shared" si="1506"/>
        <v>0</v>
      </c>
      <c r="AG1177" s="15">
        <f t="shared" si="1507"/>
        <v>0</v>
      </c>
      <c r="AH1177" s="15">
        <f t="shared" si="1508"/>
        <v>0</v>
      </c>
      <c r="AI1177" s="15">
        <f t="shared" si="1509"/>
        <v>1</v>
      </c>
      <c r="AJ1177" s="15">
        <f t="shared" si="1510"/>
        <v>0</v>
      </c>
      <c r="AK1177" s="15">
        <f t="shared" si="1511"/>
        <v>0</v>
      </c>
      <c r="AL1177">
        <f>IF(AL1176&gt;0,AL1176+1,IF(AND(B1177="January",C1177&gt;=Personal!$G$28,F1177&lt;=100,AL1176=0),1,0))</f>
        <v>850</v>
      </c>
      <c r="AM1177">
        <f t="shared" si="1512"/>
        <v>1</v>
      </c>
    </row>
    <row r="1178" spans="1:39" x14ac:dyDescent="0.2">
      <c r="A1178">
        <f t="shared" si="1513"/>
        <v>1174</v>
      </c>
      <c r="B1178" t="str">
        <f t="shared" si="1524"/>
        <v>November</v>
      </c>
      <c r="C1178">
        <f t="shared" si="1496"/>
        <v>2120</v>
      </c>
      <c r="D1178">
        <f t="shared" si="1526"/>
        <v>212011</v>
      </c>
      <c r="E1178">
        <f t="shared" ref="E1178:F1178" si="1536">E1166+1</f>
        <v>139</v>
      </c>
      <c r="F1178">
        <f t="shared" si="1536"/>
        <v>137</v>
      </c>
      <c r="G1178" s="11">
        <f>G1177*IF($B1178="January",(1+IF(C1178&gt;Personal!$L$18+1,Calculations!$B$14,Calculations!$B$13)),1)</f>
        <v>15591.745483183113</v>
      </c>
      <c r="H1178" s="11">
        <f>IF(AND(Career!$F$15="Yes",$E1178=62,$E1177=61),G1178,H1177*IF($B1178="January",(1+IF(C1178&gt;Personal!$L$18+1,Calculations!$C$14,Calculations!$C$13)),1))</f>
        <v>7328.9600580620909</v>
      </c>
      <c r="I1178" s="11">
        <f>H1178*(1-'Retiree Assumptions'!$F$8)</f>
        <v>6449.4848510946404</v>
      </c>
      <c r="J1178" s="11"/>
      <c r="K1178">
        <f>IF(OR(AND(L1179=0,L1178&gt;0,S1178=0,S1177&gt;0),AND(L1178=0,L1177&gt;0,S1178&gt;0,S1177&gt;0),AND(L1167=0,L1166&gt;0,S1166=0),AND(B1178="February",C1178&gt;=Personal!$G$28,C1178&lt;=Personal!$G$28+5,L1177&gt;0),AND(B1178="February",MOD(C1178-Personal!$G$28,5)=0,L1177&gt;0)),K1177+1,K1177)</f>
        <v>10</v>
      </c>
      <c r="L1178">
        <f>IF(AND(C1178&gt;=Personal!$G$28,MAX(L$5:L1177)&lt;$AO$8,OR(S1177&gt;0,S1178&gt;0)),L1177+1,0)</f>
        <v>0</v>
      </c>
      <c r="M1178" t="str">
        <f>IF(AND(C1178&gt;=Personal!$G$28,MAX(L$5:L1177)&lt;$AO$8,OR(S1177&gt;0,S1178&gt;0)),L1177+1,"")</f>
        <v/>
      </c>
      <c r="N1178">
        <f t="shared" si="1498"/>
        <v>2120</v>
      </c>
      <c r="O1178">
        <f t="shared" si="1499"/>
        <v>137</v>
      </c>
      <c r="P1178" s="11">
        <f t="shared" si="1500"/>
        <v>77393.818213135688</v>
      </c>
      <c r="Q1178" s="11">
        <f>$AD1178*I1178/(Calculations!$C$18^(A1178-1+Calculations!$B$1/30))</f>
        <v>0</v>
      </c>
      <c r="R1178" s="11">
        <f>IF(Q1178=0,0,SUM(Q$1071:Q1178)*I1178/Q1178)</f>
        <v>0</v>
      </c>
      <c r="S1178" s="11">
        <f>IF(S1177&gt;0,MAX((S1177+I1178/2)*(Calculations!$C$18-1)+S1177-I1178,0),IF(AND(Personal!$G$28=Valuation!C1178,Personal!$G$28&gt;Valuation!C1177),Personal!$G$26,0))</f>
        <v>0</v>
      </c>
      <c r="T1178">
        <f t="shared" si="1501"/>
        <v>2</v>
      </c>
      <c r="U1178" s="11"/>
      <c r="V1178" s="121">
        <f>VLOOKUP(E1178,Rates2,5)*VLOOKUP(E1178,Mort_Imp_Retirees,C1178-'Mort Imp Cume'!$C$4+2)</f>
        <v>1</v>
      </c>
      <c r="W1178" s="15">
        <f t="shared" si="1502"/>
        <v>0</v>
      </c>
      <c r="X1178" s="121">
        <f>VLOOKUP(F1178,Rates2,6)*VLOOKUP(F1178,Mort_Imp_Survivors,C1178-'Mort Imp Cume'!$C$4+2)</f>
        <v>1</v>
      </c>
      <c r="Y1178" s="15">
        <f t="shared" si="1503"/>
        <v>0</v>
      </c>
      <c r="Z1178" s="121">
        <f>VLOOKUP(F1178,Rates2,7)*VLOOKUP(F1178,Mort_Imp_Survivors,C1178-'Mort Imp Cume'!$C$4+2)</f>
        <v>1</v>
      </c>
      <c r="AA1178" s="15">
        <f t="shared" si="1504"/>
        <v>0</v>
      </c>
      <c r="AB1178" s="68">
        <f>PRODUCT(W$4:W1177)</f>
        <v>0</v>
      </c>
      <c r="AC1178" s="15">
        <f>PRODUCT(Y$4:Y1177)</f>
        <v>0</v>
      </c>
      <c r="AD1178" s="15">
        <f>PRODUCT(AA$4:AA1177)</f>
        <v>0</v>
      </c>
      <c r="AE1178" s="15">
        <f t="shared" si="1505"/>
        <v>0</v>
      </c>
      <c r="AF1178" s="15">
        <f t="shared" si="1506"/>
        <v>0</v>
      </c>
      <c r="AG1178" s="15">
        <f t="shared" si="1507"/>
        <v>0</v>
      </c>
      <c r="AH1178" s="15">
        <f t="shared" si="1508"/>
        <v>0</v>
      </c>
      <c r="AI1178" s="15">
        <f t="shared" si="1509"/>
        <v>1</v>
      </c>
      <c r="AJ1178" s="15">
        <f t="shared" si="1510"/>
        <v>0</v>
      </c>
      <c r="AK1178" s="15">
        <f t="shared" si="1511"/>
        <v>0</v>
      </c>
      <c r="AL1178">
        <f>IF(AL1177&gt;0,AL1177+1,IF(AND(B1178="January",C1178&gt;=Personal!$G$28,F1178&lt;=100,AL1177=0),1,0))</f>
        <v>851</v>
      </c>
      <c r="AM1178">
        <f t="shared" si="1512"/>
        <v>1</v>
      </c>
    </row>
    <row r="1179" spans="1:39" x14ac:dyDescent="0.2">
      <c r="A1179">
        <f t="shared" si="1513"/>
        <v>1175</v>
      </c>
      <c r="B1179" t="str">
        <f t="shared" si="1524"/>
        <v>December</v>
      </c>
      <c r="C1179">
        <f t="shared" si="1496"/>
        <v>2120</v>
      </c>
      <c r="D1179">
        <f t="shared" si="1526"/>
        <v>212012</v>
      </c>
      <c r="E1179">
        <f t="shared" ref="E1179:F1179" si="1537">E1167+1</f>
        <v>139</v>
      </c>
      <c r="F1179">
        <f t="shared" si="1537"/>
        <v>137</v>
      </c>
      <c r="G1179" s="11">
        <f>G1178*IF($B1179="January",(1+IF(C1179&gt;Personal!$L$18+1,Calculations!$B$14,Calculations!$B$13)),1)</f>
        <v>15591.745483183113</v>
      </c>
      <c r="H1179" s="11">
        <f>IF(AND(Career!$F$15="Yes",$E1179=62,$E1178=61),G1179,H1178*IF($B1179="January",(1+IF(C1179&gt;Personal!$L$18+1,Calculations!$C$14,Calculations!$C$13)),1))</f>
        <v>7328.9600580620909</v>
      </c>
      <c r="I1179" s="11">
        <f>H1179*(1-'Retiree Assumptions'!$F$8)</f>
        <v>6449.4848510946404</v>
      </c>
      <c r="J1179" s="11"/>
      <c r="K1179">
        <f>IF(OR(AND(L1180=0,L1179&gt;0,S1179=0,S1178&gt;0),AND(L1179=0,L1178&gt;0,S1179&gt;0,S1178&gt;0),AND(L1168=0,L1167&gt;0,S1167=0),AND(B1179="February",C1179&gt;=Personal!$G$28,C1179&lt;=Personal!$G$28+5,L1178&gt;0),AND(B1179="February",MOD(C1179-Personal!$G$28,5)=0,L1178&gt;0)),K1178+1,K1178)</f>
        <v>10</v>
      </c>
      <c r="L1179">
        <f>IF(AND(C1179&gt;=Personal!$G$28,MAX(L$5:L1178)&lt;$AO$8,OR(S1178&gt;0,S1179&gt;0)),L1178+1,0)</f>
        <v>0</v>
      </c>
      <c r="M1179" t="str">
        <f>IF(AND(C1179&gt;=Personal!$G$28,MAX(L$5:L1178)&lt;$AO$8,OR(S1178&gt;0,S1179&gt;0)),L1178+1,"")</f>
        <v/>
      </c>
      <c r="N1179">
        <f t="shared" si="1498"/>
        <v>2120</v>
      </c>
      <c r="O1179">
        <f t="shared" si="1499"/>
        <v>137</v>
      </c>
      <c r="P1179" s="11">
        <f t="shared" si="1500"/>
        <v>77393.818213135688</v>
      </c>
      <c r="Q1179" s="11">
        <f>$AD1179*I1179/(Calculations!$C$18^(A1179-1+Calculations!$B$1/30))</f>
        <v>0</v>
      </c>
      <c r="R1179" s="11">
        <f>IF(Q1179=0,0,SUM(Q$1071:Q1179)*I1179/Q1179)</f>
        <v>0</v>
      </c>
      <c r="S1179" s="11">
        <f>IF(S1178&gt;0,MAX((S1178+I1179/2)*(Calculations!$C$18-1)+S1178-I1179,0),IF(AND(Personal!$G$28=Valuation!C1179,Personal!$G$28&gt;Valuation!C1178),Personal!$G$26,0))</f>
        <v>0</v>
      </c>
      <c r="T1179">
        <f t="shared" si="1501"/>
        <v>2</v>
      </c>
      <c r="U1179" s="11"/>
      <c r="V1179" s="121">
        <f>VLOOKUP(E1179,Rates2,5)*VLOOKUP(E1179,Mort_Imp_Retirees,C1179-'Mort Imp Cume'!$C$4+2)</f>
        <v>1</v>
      </c>
      <c r="W1179" s="15">
        <f t="shared" si="1502"/>
        <v>0</v>
      </c>
      <c r="X1179" s="121">
        <f>VLOOKUP(F1179,Rates2,6)*VLOOKUP(F1179,Mort_Imp_Survivors,C1179-'Mort Imp Cume'!$C$4+2)</f>
        <v>1</v>
      </c>
      <c r="Y1179" s="15">
        <f t="shared" si="1503"/>
        <v>0</v>
      </c>
      <c r="Z1179" s="121">
        <f>VLOOKUP(F1179,Rates2,7)*VLOOKUP(F1179,Mort_Imp_Survivors,C1179-'Mort Imp Cume'!$C$4+2)</f>
        <v>1</v>
      </c>
      <c r="AA1179" s="15">
        <f t="shared" si="1504"/>
        <v>0</v>
      </c>
      <c r="AB1179" s="68">
        <f>PRODUCT(W$4:W1178)</f>
        <v>0</v>
      </c>
      <c r="AC1179" s="15">
        <f>PRODUCT(Y$4:Y1178)</f>
        <v>0</v>
      </c>
      <c r="AD1179" s="15">
        <f>PRODUCT(AA$4:AA1178)</f>
        <v>0</v>
      </c>
      <c r="AE1179" s="15">
        <f t="shared" si="1505"/>
        <v>0</v>
      </c>
      <c r="AF1179" s="15">
        <f t="shared" si="1506"/>
        <v>0</v>
      </c>
      <c r="AG1179" s="15">
        <f t="shared" si="1507"/>
        <v>0</v>
      </c>
      <c r="AH1179" s="15">
        <f t="shared" si="1508"/>
        <v>0</v>
      </c>
      <c r="AI1179" s="15">
        <f t="shared" si="1509"/>
        <v>1</v>
      </c>
      <c r="AJ1179" s="15">
        <f t="shared" si="1510"/>
        <v>0</v>
      </c>
      <c r="AK1179" s="15">
        <f t="shared" si="1511"/>
        <v>0</v>
      </c>
      <c r="AL1179">
        <f>IF(AL1178&gt;0,AL1178+1,IF(AND(B1179="January",C1179&gt;=Personal!$G$28,F1179&lt;=100,AL1178=0),1,0))</f>
        <v>852</v>
      </c>
      <c r="AM1179">
        <f t="shared" si="1512"/>
        <v>1</v>
      </c>
    </row>
    <row r="1180" spans="1:39" x14ac:dyDescent="0.2">
      <c r="A1180">
        <f t="shared" si="1513"/>
        <v>1176</v>
      </c>
      <c r="B1180" t="str">
        <f t="shared" si="1524"/>
        <v>January</v>
      </c>
      <c r="C1180">
        <f t="shared" si="1496"/>
        <v>2121</v>
      </c>
      <c r="D1180">
        <f t="shared" si="1526"/>
        <v>212101</v>
      </c>
      <c r="E1180">
        <f t="shared" ref="E1180:F1180" si="1538">E1168+1</f>
        <v>140</v>
      </c>
      <c r="F1180">
        <f t="shared" si="1538"/>
        <v>138</v>
      </c>
      <c r="G1180" s="11">
        <f>G1179*IF($B1180="January",(1+IF(C1180&gt;Personal!$L$18+1,Calculations!$B$14,Calculations!$B$13)),1)</f>
        <v>15981.539120262689</v>
      </c>
      <c r="H1180" s="11">
        <f>IF(AND(Career!$F$15="Yes",$E1180=62,$E1179=61),G1180,H1179*IF($B1180="January",(1+IF(C1180&gt;Personal!$L$18+1,Calculations!$C$14,Calculations!$C$13)),1))</f>
        <v>7438.8944589330213</v>
      </c>
      <c r="I1180" s="11">
        <f>H1180*(1-'Retiree Assumptions'!$F$8)</f>
        <v>6546.2271238610583</v>
      </c>
      <c r="J1180" s="11"/>
      <c r="K1180">
        <f>IF(OR(AND(L1181=0,L1180&gt;0,S1180=0,S1179&gt;0),AND(L1180=0,L1179&gt;0,S1180&gt;0,S1179&gt;0),AND(L1169=0,L1168&gt;0,S1168=0),AND(B1180="February",C1180&gt;=Personal!$G$28,C1180&lt;=Personal!$G$28+5,L1179&gt;0),AND(B1180="February",MOD(C1180-Personal!$G$28,5)=0,L1179&gt;0)),K1179+1,K1179)</f>
        <v>10</v>
      </c>
      <c r="L1180">
        <f>IF(AND(C1180&gt;=Personal!$G$28,MAX(L$5:L1179)&lt;$AO$8,OR(S1179&gt;0,S1180&gt;0)),L1179+1,0)</f>
        <v>0</v>
      </c>
      <c r="M1180" t="str">
        <f>IF(AND(C1180&gt;=Personal!$G$28,MAX(L$5:L1179)&lt;$AO$8,OR(S1179&gt;0,S1180&gt;0)),L1179+1,"")</f>
        <v/>
      </c>
      <c r="N1180">
        <f t="shared" si="1498"/>
        <v>2121</v>
      </c>
      <c r="O1180">
        <f t="shared" si="1499"/>
        <v>138</v>
      </c>
      <c r="P1180" s="11">
        <f t="shared" si="1500"/>
        <v>78554.725486332696</v>
      </c>
      <c r="Q1180" s="11">
        <f>$AD1180*I1180/(Calculations!$C$18^(A1180-1+Calculations!$B$1/30))</f>
        <v>0</v>
      </c>
      <c r="R1180" s="11">
        <f>IF(Q1180=0,0,SUM(Q$1071:Q1180)*I1180/Q1180)</f>
        <v>0</v>
      </c>
      <c r="S1180" s="11">
        <f>IF(S1179&gt;0,MAX((S1179+I1180/2)*(Calculations!$C$18-1)+S1179-I1180,0),IF(AND(Personal!$G$28=Valuation!C1180,Personal!$G$28&gt;Valuation!C1179),Personal!$G$26,0))</f>
        <v>0</v>
      </c>
      <c r="T1180">
        <f t="shared" si="1501"/>
        <v>2</v>
      </c>
      <c r="U1180" s="11"/>
      <c r="V1180" s="121">
        <f>VLOOKUP(E1180,Rates2,5)*VLOOKUP(E1180,Mort_Imp_Retirees,C1180-'Mort Imp Cume'!$C$4+2)</f>
        <v>1</v>
      </c>
      <c r="W1180" s="15">
        <f t="shared" si="1502"/>
        <v>0</v>
      </c>
      <c r="X1180" s="121">
        <f>VLOOKUP(F1180,Rates2,6)*VLOOKUP(F1180,Mort_Imp_Survivors,C1180-'Mort Imp Cume'!$C$4+2)</f>
        <v>1</v>
      </c>
      <c r="Y1180" s="15">
        <f t="shared" si="1503"/>
        <v>0</v>
      </c>
      <c r="Z1180" s="121">
        <f>VLOOKUP(F1180,Rates2,7)*VLOOKUP(F1180,Mort_Imp_Survivors,C1180-'Mort Imp Cume'!$C$4+2)</f>
        <v>1</v>
      </c>
      <c r="AA1180" s="15">
        <f t="shared" si="1504"/>
        <v>0</v>
      </c>
      <c r="AB1180" s="68">
        <f>PRODUCT(W$4:W1179)</f>
        <v>0</v>
      </c>
      <c r="AC1180" s="15">
        <f>PRODUCT(Y$4:Y1179)</f>
        <v>0</v>
      </c>
      <c r="AD1180" s="15">
        <f>PRODUCT(AA$4:AA1179)</f>
        <v>0</v>
      </c>
      <c r="AE1180" s="15">
        <f t="shared" si="1505"/>
        <v>0</v>
      </c>
      <c r="AF1180" s="15">
        <f t="shared" si="1506"/>
        <v>0</v>
      </c>
      <c r="AG1180" s="15">
        <f t="shared" si="1507"/>
        <v>0</v>
      </c>
      <c r="AH1180" s="15">
        <f t="shared" si="1508"/>
        <v>0</v>
      </c>
      <c r="AI1180" s="15">
        <f t="shared" si="1509"/>
        <v>1</v>
      </c>
      <c r="AJ1180" s="15">
        <f t="shared" si="1510"/>
        <v>0</v>
      </c>
      <c r="AK1180" s="15">
        <f t="shared" si="1511"/>
        <v>0</v>
      </c>
      <c r="AL1180">
        <f>IF(AL1179&gt;0,AL1179+1,IF(AND(B1180="January",C1180&gt;=Personal!$G$28,F1180&lt;=100,AL1179=0),1,0))</f>
        <v>853</v>
      </c>
      <c r="AM1180">
        <f t="shared" si="1512"/>
        <v>1</v>
      </c>
    </row>
    <row r="1181" spans="1:39" x14ac:dyDescent="0.2">
      <c r="A1181">
        <f t="shared" si="1513"/>
        <v>1177</v>
      </c>
      <c r="B1181" t="str">
        <f t="shared" si="1524"/>
        <v>February</v>
      </c>
      <c r="C1181">
        <f t="shared" si="1496"/>
        <v>2121</v>
      </c>
      <c r="D1181">
        <f t="shared" si="1526"/>
        <v>212102</v>
      </c>
      <c r="E1181">
        <f t="shared" ref="E1181:F1181" si="1539">E1169+1</f>
        <v>140</v>
      </c>
      <c r="F1181">
        <f t="shared" si="1539"/>
        <v>138</v>
      </c>
      <c r="G1181" s="11">
        <f>G1180*IF($B1181="January",(1+IF(C1181&gt;Personal!$L$18+1,Calculations!$B$14,Calculations!$B$13)),1)</f>
        <v>15981.539120262689</v>
      </c>
      <c r="H1181" s="11">
        <f>IF(AND(Career!$F$15="Yes",$E1181=62,$E1180=61),G1181,H1180*IF($B1181="January",(1+IF(C1181&gt;Personal!$L$18+1,Calculations!$C$14,Calculations!$C$13)),1))</f>
        <v>7438.8944589330213</v>
      </c>
      <c r="I1181" s="11">
        <f>H1181*(1-'Retiree Assumptions'!$F$8)</f>
        <v>6546.2271238610583</v>
      </c>
      <c r="J1181" s="11"/>
      <c r="K1181">
        <f>IF(OR(AND(L1182=0,L1181&gt;0,S1181=0,S1180&gt;0),AND(L1181=0,L1180&gt;0,S1181&gt;0,S1180&gt;0),AND(L1170=0,L1169&gt;0,S1169=0),AND(B1181="February",C1181&gt;=Personal!$G$28,C1181&lt;=Personal!$G$28+5,L1180&gt;0),AND(B1181="February",MOD(C1181-Personal!$G$28,5)=0,L1180&gt;0)),K1180+1,K1180)</f>
        <v>10</v>
      </c>
      <c r="L1181">
        <f>IF(AND(C1181&gt;=Personal!$G$28,MAX(L$5:L1180)&lt;$AO$8,OR(S1180&gt;0,S1181&gt;0)),L1180+1,0)</f>
        <v>0</v>
      </c>
      <c r="M1181" t="str">
        <f>IF(AND(C1181&gt;=Personal!$G$28,MAX(L$5:L1180)&lt;$AO$8,OR(S1180&gt;0,S1181&gt;0)),L1180+1,"")</f>
        <v/>
      </c>
      <c r="N1181">
        <f t="shared" si="1498"/>
        <v>2121</v>
      </c>
      <c r="O1181">
        <f t="shared" si="1499"/>
        <v>138</v>
      </c>
      <c r="P1181" s="11">
        <f t="shared" si="1500"/>
        <v>78554.725486332696</v>
      </c>
      <c r="Q1181" s="11">
        <f>$AD1181*I1181/(Calculations!$C$18^(A1181-1+Calculations!$B$1/30))</f>
        <v>0</v>
      </c>
      <c r="R1181" s="11">
        <f>IF(Q1181=0,0,SUM(Q$1071:Q1181)*I1181/Q1181)</f>
        <v>0</v>
      </c>
      <c r="S1181" s="11">
        <f>IF(S1180&gt;0,MAX((S1180+I1181/2)*(Calculations!$C$18-1)+S1180-I1181,0),IF(AND(Personal!$G$28=Valuation!C1181,Personal!$G$28&gt;Valuation!C1180),Personal!$G$26,0))</f>
        <v>0</v>
      </c>
      <c r="T1181">
        <f t="shared" si="1501"/>
        <v>2</v>
      </c>
      <c r="U1181" s="11"/>
      <c r="V1181" s="121">
        <f>VLOOKUP(E1181,Rates2,5)*VLOOKUP(E1181,Mort_Imp_Retirees,C1181-'Mort Imp Cume'!$C$4+2)</f>
        <v>1</v>
      </c>
      <c r="W1181" s="15">
        <f t="shared" si="1502"/>
        <v>0</v>
      </c>
      <c r="X1181" s="121">
        <f>VLOOKUP(F1181,Rates2,6)*VLOOKUP(F1181,Mort_Imp_Survivors,C1181-'Mort Imp Cume'!$C$4+2)</f>
        <v>1</v>
      </c>
      <c r="Y1181" s="15">
        <f t="shared" si="1503"/>
        <v>0</v>
      </c>
      <c r="Z1181" s="121">
        <f>VLOOKUP(F1181,Rates2,7)*VLOOKUP(F1181,Mort_Imp_Survivors,C1181-'Mort Imp Cume'!$C$4+2)</f>
        <v>1</v>
      </c>
      <c r="AA1181" s="15">
        <f t="shared" si="1504"/>
        <v>0</v>
      </c>
      <c r="AB1181" s="68">
        <f>PRODUCT(W$4:W1180)</f>
        <v>0</v>
      </c>
      <c r="AC1181" s="15">
        <f>PRODUCT(Y$4:Y1180)</f>
        <v>0</v>
      </c>
      <c r="AD1181" s="15">
        <f>PRODUCT(AA$4:AA1180)</f>
        <v>0</v>
      </c>
      <c r="AE1181" s="15">
        <f t="shared" si="1505"/>
        <v>0</v>
      </c>
      <c r="AF1181" s="15">
        <f t="shared" si="1506"/>
        <v>0</v>
      </c>
      <c r="AG1181" s="15">
        <f t="shared" si="1507"/>
        <v>0</v>
      </c>
      <c r="AH1181" s="15">
        <f t="shared" si="1508"/>
        <v>0</v>
      </c>
      <c r="AI1181" s="15">
        <f t="shared" si="1509"/>
        <v>1</v>
      </c>
      <c r="AJ1181" s="15">
        <f t="shared" si="1510"/>
        <v>0</v>
      </c>
      <c r="AK1181" s="15">
        <f t="shared" si="1511"/>
        <v>0</v>
      </c>
      <c r="AL1181">
        <f>IF(AL1180&gt;0,AL1180+1,IF(AND(B1181="January",C1181&gt;=Personal!$G$28,F1181&lt;=100,AL1180=0),1,0))</f>
        <v>854</v>
      </c>
      <c r="AM1181">
        <f t="shared" si="1512"/>
        <v>1</v>
      </c>
    </row>
    <row r="1182" spans="1:39" x14ac:dyDescent="0.2">
      <c r="A1182">
        <f t="shared" si="1513"/>
        <v>1178</v>
      </c>
      <c r="B1182" t="str">
        <f t="shared" si="1524"/>
        <v>March</v>
      </c>
      <c r="C1182">
        <f t="shared" si="1496"/>
        <v>2121</v>
      </c>
      <c r="D1182">
        <f t="shared" si="1526"/>
        <v>212103</v>
      </c>
      <c r="E1182">
        <f t="shared" ref="E1182:F1182" si="1540">E1170+1</f>
        <v>140</v>
      </c>
      <c r="F1182">
        <f t="shared" si="1540"/>
        <v>138</v>
      </c>
      <c r="G1182" s="11">
        <f>G1181*IF($B1182="January",(1+IF(C1182&gt;Personal!$L$18+1,Calculations!$B$14,Calculations!$B$13)),1)</f>
        <v>15981.539120262689</v>
      </c>
      <c r="H1182" s="11">
        <f>IF(AND(Career!$F$15="Yes",$E1182=62,$E1181=61),G1182,H1181*IF($B1182="January",(1+IF(C1182&gt;Personal!$L$18+1,Calculations!$C$14,Calculations!$C$13)),1))</f>
        <v>7438.8944589330213</v>
      </c>
      <c r="I1182" s="11">
        <f>H1182*(1-'Retiree Assumptions'!$F$8)</f>
        <v>6546.2271238610583</v>
      </c>
      <c r="J1182" s="11"/>
      <c r="K1182">
        <f>IF(OR(AND(L1183=0,L1182&gt;0,S1182=0,S1181&gt;0),AND(L1182=0,L1181&gt;0,S1182&gt;0,S1181&gt;0),AND(L1171=0,L1170&gt;0,S1170=0),AND(B1182="February",C1182&gt;=Personal!$G$28,C1182&lt;=Personal!$G$28+5,L1181&gt;0),AND(B1182="February",MOD(C1182-Personal!$G$28,5)=0,L1181&gt;0)),K1181+1,K1181)</f>
        <v>10</v>
      </c>
      <c r="L1182">
        <f>IF(AND(C1182&gt;=Personal!$G$28,MAX(L$5:L1181)&lt;$AO$8,OR(S1181&gt;0,S1182&gt;0)),L1181+1,0)</f>
        <v>0</v>
      </c>
      <c r="M1182" t="str">
        <f>IF(AND(C1182&gt;=Personal!$G$28,MAX(L$5:L1181)&lt;$AO$8,OR(S1181&gt;0,S1182&gt;0)),L1181+1,"")</f>
        <v/>
      </c>
      <c r="N1182">
        <f t="shared" si="1498"/>
        <v>2121</v>
      </c>
      <c r="O1182">
        <f t="shared" si="1499"/>
        <v>138</v>
      </c>
      <c r="P1182" s="11">
        <f t="shared" si="1500"/>
        <v>78554.725486332696</v>
      </c>
      <c r="Q1182" s="11">
        <f>$AD1182*I1182/(Calculations!$C$18^(A1182-1+Calculations!$B$1/30))</f>
        <v>0</v>
      </c>
      <c r="R1182" s="11">
        <f>IF(Q1182=0,0,SUM(Q$1071:Q1182)*I1182/Q1182)</f>
        <v>0</v>
      </c>
      <c r="S1182" s="11">
        <f>IF(S1181&gt;0,MAX((S1181+I1182/2)*(Calculations!$C$18-1)+S1181-I1182,0),IF(AND(Personal!$G$28=Valuation!C1182,Personal!$G$28&gt;Valuation!C1181),Personal!$G$26,0))</f>
        <v>0</v>
      </c>
      <c r="T1182">
        <f t="shared" si="1501"/>
        <v>2</v>
      </c>
      <c r="U1182" s="11"/>
      <c r="V1182" s="121">
        <f>VLOOKUP(E1182,Rates2,5)*VLOOKUP(E1182,Mort_Imp_Retirees,C1182-'Mort Imp Cume'!$C$4+2)</f>
        <v>1</v>
      </c>
      <c r="W1182" s="15">
        <f t="shared" si="1502"/>
        <v>0</v>
      </c>
      <c r="X1182" s="121">
        <f>VLOOKUP(F1182,Rates2,6)*VLOOKUP(F1182,Mort_Imp_Survivors,C1182-'Mort Imp Cume'!$C$4+2)</f>
        <v>1</v>
      </c>
      <c r="Y1182" s="15">
        <f t="shared" si="1503"/>
        <v>0</v>
      </c>
      <c r="Z1182" s="121">
        <f>VLOOKUP(F1182,Rates2,7)*VLOOKUP(F1182,Mort_Imp_Survivors,C1182-'Mort Imp Cume'!$C$4+2)</f>
        <v>1</v>
      </c>
      <c r="AA1182" s="15">
        <f t="shared" si="1504"/>
        <v>0</v>
      </c>
      <c r="AB1182" s="68">
        <f>PRODUCT(W$4:W1181)</f>
        <v>0</v>
      </c>
      <c r="AC1182" s="15">
        <f>PRODUCT(Y$4:Y1181)</f>
        <v>0</v>
      </c>
      <c r="AD1182" s="15">
        <f>PRODUCT(AA$4:AA1181)</f>
        <v>0</v>
      </c>
      <c r="AE1182" s="15">
        <f t="shared" si="1505"/>
        <v>0</v>
      </c>
      <c r="AF1182" s="15">
        <f t="shared" si="1506"/>
        <v>0</v>
      </c>
      <c r="AG1182" s="15">
        <f t="shared" si="1507"/>
        <v>0</v>
      </c>
      <c r="AH1182" s="15">
        <f t="shared" si="1508"/>
        <v>0</v>
      </c>
      <c r="AI1182" s="15">
        <f t="shared" si="1509"/>
        <v>1</v>
      </c>
      <c r="AJ1182" s="15">
        <f t="shared" si="1510"/>
        <v>0</v>
      </c>
      <c r="AK1182" s="15">
        <f t="shared" si="1511"/>
        <v>0</v>
      </c>
      <c r="AL1182">
        <f>IF(AL1181&gt;0,AL1181+1,IF(AND(B1182="January",C1182&gt;=Personal!$G$28,F1182&lt;=100,AL1181=0),1,0))</f>
        <v>855</v>
      </c>
      <c r="AM1182">
        <f t="shared" si="1512"/>
        <v>1</v>
      </c>
    </row>
    <row r="1183" spans="1:39" x14ac:dyDescent="0.2">
      <c r="A1183">
        <f t="shared" si="1513"/>
        <v>1179</v>
      </c>
      <c r="B1183" t="str">
        <f t="shared" si="1524"/>
        <v>April</v>
      </c>
      <c r="C1183">
        <f t="shared" si="1496"/>
        <v>2121</v>
      </c>
      <c r="D1183">
        <f t="shared" si="1526"/>
        <v>212104</v>
      </c>
      <c r="E1183">
        <f t="shared" ref="E1183:F1183" si="1541">E1171+1</f>
        <v>140</v>
      </c>
      <c r="F1183">
        <f t="shared" si="1541"/>
        <v>138</v>
      </c>
      <c r="G1183" s="11">
        <f>G1182*IF($B1183="January",(1+IF(C1183&gt;Personal!$L$18+1,Calculations!$B$14,Calculations!$B$13)),1)</f>
        <v>15981.539120262689</v>
      </c>
      <c r="H1183" s="11">
        <f>IF(AND(Career!$F$15="Yes",$E1183=62,$E1182=61),G1183,H1182*IF($B1183="January",(1+IF(C1183&gt;Personal!$L$18+1,Calculations!$C$14,Calculations!$C$13)),1))</f>
        <v>7438.8944589330213</v>
      </c>
      <c r="I1183" s="11">
        <f>H1183*(1-'Retiree Assumptions'!$F$8)</f>
        <v>6546.2271238610583</v>
      </c>
      <c r="J1183" s="11"/>
      <c r="K1183">
        <f>IF(OR(AND(L1184=0,L1183&gt;0,S1183=0,S1182&gt;0),AND(L1183=0,L1182&gt;0,S1183&gt;0,S1182&gt;0),AND(L1172=0,L1171&gt;0,S1171=0),AND(B1183="February",C1183&gt;=Personal!$G$28,C1183&lt;=Personal!$G$28+5,L1182&gt;0),AND(B1183="February",MOD(C1183-Personal!$G$28,5)=0,L1182&gt;0)),K1182+1,K1182)</f>
        <v>10</v>
      </c>
      <c r="L1183">
        <f>IF(AND(C1183&gt;=Personal!$G$28,MAX(L$5:L1182)&lt;$AO$8,OR(S1182&gt;0,S1183&gt;0)),L1182+1,0)</f>
        <v>0</v>
      </c>
      <c r="M1183" t="str">
        <f>IF(AND(C1183&gt;=Personal!$G$28,MAX(L$5:L1182)&lt;$AO$8,OR(S1182&gt;0,S1183&gt;0)),L1182+1,"")</f>
        <v/>
      </c>
      <c r="N1183">
        <f t="shared" si="1498"/>
        <v>2121</v>
      </c>
      <c r="O1183">
        <f t="shared" si="1499"/>
        <v>138</v>
      </c>
      <c r="P1183" s="11">
        <f t="shared" si="1500"/>
        <v>78554.725486332696</v>
      </c>
      <c r="Q1183" s="11">
        <f>$AD1183*I1183/(Calculations!$C$18^(A1183-1+Calculations!$B$1/30))</f>
        <v>0</v>
      </c>
      <c r="R1183" s="11">
        <f>IF(Q1183=0,0,SUM(Q$1071:Q1183)*I1183/Q1183)</f>
        <v>0</v>
      </c>
      <c r="S1183" s="11">
        <f>IF(S1182&gt;0,MAX((S1182+I1183/2)*(Calculations!$C$18-1)+S1182-I1183,0),IF(AND(Personal!$G$28=Valuation!C1183,Personal!$G$28&gt;Valuation!C1182),Personal!$G$26,0))</f>
        <v>0</v>
      </c>
      <c r="T1183">
        <f t="shared" si="1501"/>
        <v>2</v>
      </c>
      <c r="U1183" s="11"/>
      <c r="V1183" s="121">
        <f>VLOOKUP(E1183,Rates2,5)*VLOOKUP(E1183,Mort_Imp_Retirees,C1183-'Mort Imp Cume'!$C$4+2)</f>
        <v>1</v>
      </c>
      <c r="W1183" s="15">
        <f t="shared" si="1502"/>
        <v>0</v>
      </c>
      <c r="X1183" s="121">
        <f>VLOOKUP(F1183,Rates2,6)*VLOOKUP(F1183,Mort_Imp_Survivors,C1183-'Mort Imp Cume'!$C$4+2)</f>
        <v>1</v>
      </c>
      <c r="Y1183" s="15">
        <f t="shared" si="1503"/>
        <v>0</v>
      </c>
      <c r="Z1183" s="121">
        <f>VLOOKUP(F1183,Rates2,7)*VLOOKUP(F1183,Mort_Imp_Survivors,C1183-'Mort Imp Cume'!$C$4+2)</f>
        <v>1</v>
      </c>
      <c r="AA1183" s="15">
        <f t="shared" si="1504"/>
        <v>0</v>
      </c>
      <c r="AB1183" s="68">
        <f>PRODUCT(W$4:W1182)</f>
        <v>0</v>
      </c>
      <c r="AC1183" s="15">
        <f>PRODUCT(Y$4:Y1182)</f>
        <v>0</v>
      </c>
      <c r="AD1183" s="15">
        <f>PRODUCT(AA$4:AA1182)</f>
        <v>0</v>
      </c>
      <c r="AE1183" s="15">
        <f t="shared" si="1505"/>
        <v>0</v>
      </c>
      <c r="AF1183" s="15">
        <f t="shared" si="1506"/>
        <v>0</v>
      </c>
      <c r="AG1183" s="15">
        <f t="shared" si="1507"/>
        <v>0</v>
      </c>
      <c r="AH1183" s="15">
        <f t="shared" si="1508"/>
        <v>0</v>
      </c>
      <c r="AI1183" s="15">
        <f t="shared" si="1509"/>
        <v>1</v>
      </c>
      <c r="AJ1183" s="15">
        <f t="shared" si="1510"/>
        <v>0</v>
      </c>
      <c r="AK1183" s="15">
        <f t="shared" si="1511"/>
        <v>0</v>
      </c>
      <c r="AL1183">
        <f>IF(AL1182&gt;0,AL1182+1,IF(AND(B1183="January",C1183&gt;=Personal!$G$28,F1183&lt;=100,AL1182=0),1,0))</f>
        <v>856</v>
      </c>
      <c r="AM1183">
        <f t="shared" si="1512"/>
        <v>1</v>
      </c>
    </row>
    <row r="1184" spans="1:39" x14ac:dyDescent="0.2">
      <c r="A1184">
        <f t="shared" si="1513"/>
        <v>1180</v>
      </c>
      <c r="B1184" t="str">
        <f t="shared" si="1524"/>
        <v>May</v>
      </c>
      <c r="C1184">
        <f t="shared" si="1496"/>
        <v>2121</v>
      </c>
      <c r="D1184">
        <f t="shared" si="1526"/>
        <v>212105</v>
      </c>
      <c r="E1184">
        <f t="shared" ref="E1184:F1184" si="1542">E1172+1</f>
        <v>140</v>
      </c>
      <c r="F1184">
        <f t="shared" si="1542"/>
        <v>138</v>
      </c>
      <c r="G1184" s="11">
        <f>G1183*IF($B1184="January",(1+IF(C1184&gt;Personal!$L$18+1,Calculations!$B$14,Calculations!$B$13)),1)</f>
        <v>15981.539120262689</v>
      </c>
      <c r="H1184" s="11">
        <f>IF(AND(Career!$F$15="Yes",$E1184=62,$E1183=61),G1184,H1183*IF($B1184="January",(1+IF(C1184&gt;Personal!$L$18+1,Calculations!$C$14,Calculations!$C$13)),1))</f>
        <v>7438.8944589330213</v>
      </c>
      <c r="I1184" s="11">
        <f>H1184*(1-'Retiree Assumptions'!$F$8)</f>
        <v>6546.2271238610583</v>
      </c>
      <c r="J1184" s="11"/>
      <c r="K1184">
        <f>IF(OR(AND(L1185=0,L1184&gt;0,S1184=0,S1183&gt;0),AND(L1184=0,L1183&gt;0,S1184&gt;0,S1183&gt;0),AND(L1173=0,L1172&gt;0,S1172=0),AND(B1184="February",C1184&gt;=Personal!$G$28,C1184&lt;=Personal!$G$28+5,L1183&gt;0),AND(B1184="February",MOD(C1184-Personal!$G$28,5)=0,L1183&gt;0)),K1183+1,K1183)</f>
        <v>10</v>
      </c>
      <c r="L1184">
        <f>IF(AND(C1184&gt;=Personal!$G$28,MAX(L$5:L1183)&lt;$AO$8,OR(S1183&gt;0,S1184&gt;0)),L1183+1,0)</f>
        <v>0</v>
      </c>
      <c r="M1184" t="str">
        <f>IF(AND(C1184&gt;=Personal!$G$28,MAX(L$5:L1183)&lt;$AO$8,OR(S1183&gt;0,S1184&gt;0)),L1183+1,"")</f>
        <v/>
      </c>
      <c r="N1184">
        <f t="shared" si="1498"/>
        <v>2121</v>
      </c>
      <c r="O1184">
        <f t="shared" si="1499"/>
        <v>138</v>
      </c>
      <c r="P1184" s="11">
        <f t="shared" si="1500"/>
        <v>78554.725486332696</v>
      </c>
      <c r="Q1184" s="11">
        <f>$AD1184*I1184/(Calculations!$C$18^(A1184-1+Calculations!$B$1/30))</f>
        <v>0</v>
      </c>
      <c r="R1184" s="11">
        <f>IF(Q1184=0,0,SUM(Q$1071:Q1184)*I1184/Q1184)</f>
        <v>0</v>
      </c>
      <c r="S1184" s="11">
        <f>IF(S1183&gt;0,MAX((S1183+I1184/2)*(Calculations!$C$18-1)+S1183-I1184,0),IF(AND(Personal!$G$28=Valuation!C1184,Personal!$G$28&gt;Valuation!C1183),Personal!$G$26,0))</f>
        <v>0</v>
      </c>
      <c r="T1184">
        <f t="shared" si="1501"/>
        <v>2</v>
      </c>
      <c r="U1184" s="11"/>
      <c r="V1184" s="121">
        <f>VLOOKUP(E1184,Rates2,5)*VLOOKUP(E1184,Mort_Imp_Retirees,C1184-'Mort Imp Cume'!$C$4+2)</f>
        <v>1</v>
      </c>
      <c r="W1184" s="15">
        <f t="shared" si="1502"/>
        <v>0</v>
      </c>
      <c r="X1184" s="121">
        <f>VLOOKUP(F1184,Rates2,6)*VLOOKUP(F1184,Mort_Imp_Survivors,C1184-'Mort Imp Cume'!$C$4+2)</f>
        <v>1</v>
      </c>
      <c r="Y1184" s="15">
        <f t="shared" si="1503"/>
        <v>0</v>
      </c>
      <c r="Z1184" s="121">
        <f>VLOOKUP(F1184,Rates2,7)*VLOOKUP(F1184,Mort_Imp_Survivors,C1184-'Mort Imp Cume'!$C$4+2)</f>
        <v>1</v>
      </c>
      <c r="AA1184" s="15">
        <f t="shared" si="1504"/>
        <v>0</v>
      </c>
      <c r="AB1184" s="68">
        <f>PRODUCT(W$4:W1183)</f>
        <v>0</v>
      </c>
      <c r="AC1184" s="15">
        <f>PRODUCT(Y$4:Y1183)</f>
        <v>0</v>
      </c>
      <c r="AD1184" s="15">
        <f>PRODUCT(AA$4:AA1183)</f>
        <v>0</v>
      </c>
      <c r="AE1184" s="15">
        <f t="shared" si="1505"/>
        <v>0</v>
      </c>
      <c r="AF1184" s="15">
        <f t="shared" si="1506"/>
        <v>0</v>
      </c>
      <c r="AG1184" s="15">
        <f t="shared" si="1507"/>
        <v>0</v>
      </c>
      <c r="AH1184" s="15">
        <f t="shared" si="1508"/>
        <v>0</v>
      </c>
      <c r="AI1184" s="15">
        <f t="shared" si="1509"/>
        <v>1</v>
      </c>
      <c r="AJ1184" s="15">
        <f t="shared" si="1510"/>
        <v>0</v>
      </c>
      <c r="AK1184" s="15">
        <f t="shared" si="1511"/>
        <v>0</v>
      </c>
      <c r="AL1184">
        <f>IF(AL1183&gt;0,AL1183+1,IF(AND(B1184="January",C1184&gt;=Personal!$G$28,F1184&lt;=100,AL1183=0),1,0))</f>
        <v>857</v>
      </c>
      <c r="AM1184">
        <f t="shared" si="1512"/>
        <v>1</v>
      </c>
    </row>
    <row r="1185" spans="1:39" x14ac:dyDescent="0.2">
      <c r="A1185">
        <f t="shared" si="1513"/>
        <v>1181</v>
      </c>
      <c r="B1185" t="str">
        <f t="shared" si="1524"/>
        <v>June</v>
      </c>
      <c r="C1185">
        <f t="shared" si="1496"/>
        <v>2121</v>
      </c>
      <c r="D1185">
        <f t="shared" si="1526"/>
        <v>212106</v>
      </c>
      <c r="E1185">
        <f t="shared" ref="E1185:F1185" si="1543">E1173+1</f>
        <v>140</v>
      </c>
      <c r="F1185">
        <f t="shared" si="1543"/>
        <v>138</v>
      </c>
      <c r="G1185" s="11">
        <f>G1184*IF($B1185="January",(1+IF(C1185&gt;Personal!$L$18+1,Calculations!$B$14,Calculations!$B$13)),1)</f>
        <v>15981.539120262689</v>
      </c>
      <c r="H1185" s="11">
        <f>IF(AND(Career!$F$15="Yes",$E1185=62,$E1184=61),G1185,H1184*IF($B1185="January",(1+IF(C1185&gt;Personal!$L$18+1,Calculations!$C$14,Calculations!$C$13)),1))</f>
        <v>7438.8944589330213</v>
      </c>
      <c r="I1185" s="11">
        <f>H1185*(1-'Retiree Assumptions'!$F$8)</f>
        <v>6546.2271238610583</v>
      </c>
      <c r="J1185" s="11"/>
      <c r="K1185">
        <f>IF(OR(AND(L1186=0,L1185&gt;0,S1185=0,S1184&gt;0),AND(L1185=0,L1184&gt;0,S1185&gt;0,S1184&gt;0),AND(L1174=0,L1173&gt;0,S1173=0),AND(B1185="February",C1185&gt;=Personal!$G$28,C1185&lt;=Personal!$G$28+5,L1184&gt;0),AND(B1185="February",MOD(C1185-Personal!$G$28,5)=0,L1184&gt;0)),K1184+1,K1184)</f>
        <v>10</v>
      </c>
      <c r="L1185">
        <f>IF(AND(C1185&gt;=Personal!$G$28,MAX(L$5:L1184)&lt;$AO$8,OR(S1184&gt;0,S1185&gt;0)),L1184+1,0)</f>
        <v>0</v>
      </c>
      <c r="M1185" t="str">
        <f>IF(AND(C1185&gt;=Personal!$G$28,MAX(L$5:L1184)&lt;$AO$8,OR(S1184&gt;0,S1185&gt;0)),L1184+1,"")</f>
        <v/>
      </c>
      <c r="N1185">
        <f t="shared" si="1498"/>
        <v>2121</v>
      </c>
      <c r="O1185">
        <f t="shared" si="1499"/>
        <v>138</v>
      </c>
      <c r="P1185" s="11">
        <f t="shared" si="1500"/>
        <v>78554.725486332696</v>
      </c>
      <c r="Q1185" s="11">
        <f>$AD1185*I1185/(Calculations!$C$18^(A1185-1+Calculations!$B$1/30))</f>
        <v>0</v>
      </c>
      <c r="R1185" s="11">
        <f>IF(Q1185=0,0,SUM(Q$1071:Q1185)*I1185/Q1185)</f>
        <v>0</v>
      </c>
      <c r="S1185" s="11">
        <f>IF(S1184&gt;0,MAX((S1184+I1185/2)*(Calculations!$C$18-1)+S1184-I1185,0),IF(AND(Personal!$G$28=Valuation!C1185,Personal!$G$28&gt;Valuation!C1184),Personal!$G$26,0))</f>
        <v>0</v>
      </c>
      <c r="T1185">
        <f t="shared" si="1501"/>
        <v>2</v>
      </c>
      <c r="U1185" s="11"/>
      <c r="V1185" s="121">
        <f>VLOOKUP(E1185,Rates2,5)*VLOOKUP(E1185,Mort_Imp_Retirees,C1185-'Mort Imp Cume'!$C$4+2)</f>
        <v>1</v>
      </c>
      <c r="W1185" s="15">
        <f t="shared" si="1502"/>
        <v>0</v>
      </c>
      <c r="X1185" s="121">
        <f>VLOOKUP(F1185,Rates2,6)*VLOOKUP(F1185,Mort_Imp_Survivors,C1185-'Mort Imp Cume'!$C$4+2)</f>
        <v>1</v>
      </c>
      <c r="Y1185" s="15">
        <f t="shared" si="1503"/>
        <v>0</v>
      </c>
      <c r="Z1185" s="121">
        <f>VLOOKUP(F1185,Rates2,7)*VLOOKUP(F1185,Mort_Imp_Survivors,C1185-'Mort Imp Cume'!$C$4+2)</f>
        <v>1</v>
      </c>
      <c r="AA1185" s="15">
        <f t="shared" si="1504"/>
        <v>0</v>
      </c>
      <c r="AB1185" s="68">
        <f>PRODUCT(W$4:W1184)</f>
        <v>0</v>
      </c>
      <c r="AC1185" s="15">
        <f>PRODUCT(Y$4:Y1184)</f>
        <v>0</v>
      </c>
      <c r="AD1185" s="15">
        <f>PRODUCT(AA$4:AA1184)</f>
        <v>0</v>
      </c>
      <c r="AE1185" s="15">
        <f t="shared" si="1505"/>
        <v>0</v>
      </c>
      <c r="AF1185" s="15">
        <f t="shared" si="1506"/>
        <v>0</v>
      </c>
      <c r="AG1185" s="15">
        <f t="shared" si="1507"/>
        <v>0</v>
      </c>
      <c r="AH1185" s="15">
        <f t="shared" si="1508"/>
        <v>0</v>
      </c>
      <c r="AI1185" s="15">
        <f t="shared" si="1509"/>
        <v>1</v>
      </c>
      <c r="AJ1185" s="15">
        <f t="shared" si="1510"/>
        <v>0</v>
      </c>
      <c r="AK1185" s="15">
        <f t="shared" si="1511"/>
        <v>0</v>
      </c>
      <c r="AL1185">
        <f>IF(AL1184&gt;0,AL1184+1,IF(AND(B1185="January",C1185&gt;=Personal!$G$28,F1185&lt;=100,AL1184=0),1,0))</f>
        <v>858</v>
      </c>
      <c r="AM1185">
        <f t="shared" si="1512"/>
        <v>1</v>
      </c>
    </row>
    <row r="1186" spans="1:39" x14ac:dyDescent="0.2">
      <c r="A1186">
        <f t="shared" si="1513"/>
        <v>1182</v>
      </c>
      <c r="B1186" t="str">
        <f t="shared" si="1524"/>
        <v>July</v>
      </c>
      <c r="C1186">
        <f t="shared" si="1496"/>
        <v>2121</v>
      </c>
      <c r="D1186">
        <f t="shared" si="1526"/>
        <v>212107</v>
      </c>
      <c r="E1186">
        <f t="shared" ref="E1186:F1186" si="1544">E1174+1</f>
        <v>140</v>
      </c>
      <c r="F1186">
        <f t="shared" si="1544"/>
        <v>138</v>
      </c>
      <c r="G1186" s="11">
        <f>G1185*IF($B1186="January",(1+IF(C1186&gt;Personal!$L$18+1,Calculations!$B$14,Calculations!$B$13)),1)</f>
        <v>15981.539120262689</v>
      </c>
      <c r="H1186" s="11">
        <f>IF(AND(Career!$F$15="Yes",$E1186=62,$E1185=61),G1186,H1185*IF($B1186="January",(1+IF(C1186&gt;Personal!$L$18+1,Calculations!$C$14,Calculations!$C$13)),1))</f>
        <v>7438.8944589330213</v>
      </c>
      <c r="I1186" s="11">
        <f>H1186*(1-'Retiree Assumptions'!$F$8)</f>
        <v>6546.2271238610583</v>
      </c>
      <c r="J1186" s="11"/>
      <c r="K1186">
        <f>IF(OR(AND(L1187=0,L1186&gt;0,S1186=0,S1185&gt;0),AND(L1186=0,L1185&gt;0,S1186&gt;0,S1185&gt;0),AND(L1175=0,L1174&gt;0,S1174=0),AND(B1186="February",C1186&gt;=Personal!$G$28,C1186&lt;=Personal!$G$28+5,L1185&gt;0),AND(B1186="February",MOD(C1186-Personal!$G$28,5)=0,L1185&gt;0)),K1185+1,K1185)</f>
        <v>10</v>
      </c>
      <c r="L1186">
        <f>IF(AND(C1186&gt;=Personal!$G$28,MAX(L$5:L1185)&lt;$AO$8,OR(S1185&gt;0,S1186&gt;0)),L1185+1,0)</f>
        <v>0</v>
      </c>
      <c r="M1186" t="str">
        <f>IF(AND(C1186&gt;=Personal!$G$28,MAX(L$5:L1185)&lt;$AO$8,OR(S1185&gt;0,S1186&gt;0)),L1185+1,"")</f>
        <v/>
      </c>
      <c r="N1186">
        <f t="shared" si="1498"/>
        <v>2121</v>
      </c>
      <c r="O1186">
        <f t="shared" si="1499"/>
        <v>138</v>
      </c>
      <c r="P1186" s="11">
        <f t="shared" si="1500"/>
        <v>78554.725486332696</v>
      </c>
      <c r="Q1186" s="11">
        <f>$AD1186*I1186/(Calculations!$C$18^(A1186-1+Calculations!$B$1/30))</f>
        <v>0</v>
      </c>
      <c r="R1186" s="11">
        <f>IF(Q1186=0,0,SUM(Q$1071:Q1186)*I1186/Q1186)</f>
        <v>0</v>
      </c>
      <c r="S1186" s="11">
        <f>IF(S1185&gt;0,MAX((S1185+I1186/2)*(Calculations!$C$18-1)+S1185-I1186,0),IF(AND(Personal!$G$28=Valuation!C1186,Personal!$G$28&gt;Valuation!C1185),Personal!$G$26,0))</f>
        <v>0</v>
      </c>
      <c r="T1186">
        <f t="shared" si="1501"/>
        <v>2</v>
      </c>
      <c r="U1186" s="11"/>
      <c r="V1186" s="121">
        <f>VLOOKUP(E1186,Rates2,5)*VLOOKUP(E1186,Mort_Imp_Retirees,C1186-'Mort Imp Cume'!$C$4+2)</f>
        <v>1</v>
      </c>
      <c r="W1186" s="15">
        <f t="shared" si="1502"/>
        <v>0</v>
      </c>
      <c r="X1186" s="121">
        <f>VLOOKUP(F1186,Rates2,6)*VLOOKUP(F1186,Mort_Imp_Survivors,C1186-'Mort Imp Cume'!$C$4+2)</f>
        <v>1</v>
      </c>
      <c r="Y1186" s="15">
        <f t="shared" si="1503"/>
        <v>0</v>
      </c>
      <c r="Z1186" s="121">
        <f>VLOOKUP(F1186,Rates2,7)*VLOOKUP(F1186,Mort_Imp_Survivors,C1186-'Mort Imp Cume'!$C$4+2)</f>
        <v>1</v>
      </c>
      <c r="AA1186" s="15">
        <f t="shared" si="1504"/>
        <v>0</v>
      </c>
      <c r="AB1186" s="68">
        <f>PRODUCT(W$4:W1185)</f>
        <v>0</v>
      </c>
      <c r="AC1186" s="15">
        <f>PRODUCT(Y$4:Y1185)</f>
        <v>0</v>
      </c>
      <c r="AD1186" s="15">
        <f>PRODUCT(AA$4:AA1185)</f>
        <v>0</v>
      </c>
      <c r="AE1186" s="15">
        <f t="shared" si="1505"/>
        <v>0</v>
      </c>
      <c r="AF1186" s="15">
        <f t="shared" si="1506"/>
        <v>0</v>
      </c>
      <c r="AG1186" s="15">
        <f t="shared" si="1507"/>
        <v>0</v>
      </c>
      <c r="AH1186" s="15">
        <f t="shared" si="1508"/>
        <v>0</v>
      </c>
      <c r="AI1186" s="15">
        <f t="shared" si="1509"/>
        <v>1</v>
      </c>
      <c r="AJ1186" s="15">
        <f t="shared" si="1510"/>
        <v>0</v>
      </c>
      <c r="AK1186" s="15">
        <f t="shared" si="1511"/>
        <v>0</v>
      </c>
      <c r="AL1186">
        <f>IF(AL1185&gt;0,AL1185+1,IF(AND(B1186="January",C1186&gt;=Personal!$G$28,F1186&lt;=100,AL1185=0),1,0))</f>
        <v>859</v>
      </c>
      <c r="AM1186">
        <f t="shared" si="1512"/>
        <v>1</v>
      </c>
    </row>
    <row r="1187" spans="1:39" x14ac:dyDescent="0.2">
      <c r="A1187">
        <f t="shared" si="1513"/>
        <v>1183</v>
      </c>
      <c r="B1187" t="str">
        <f t="shared" si="1524"/>
        <v>August</v>
      </c>
      <c r="C1187">
        <f t="shared" si="1496"/>
        <v>2121</v>
      </c>
      <c r="D1187">
        <f t="shared" si="1526"/>
        <v>212108</v>
      </c>
      <c r="E1187">
        <f t="shared" ref="E1187:F1187" si="1545">E1175+1</f>
        <v>140</v>
      </c>
      <c r="F1187">
        <f t="shared" si="1545"/>
        <v>138</v>
      </c>
      <c r="G1187" s="11">
        <f>G1186*IF($B1187="January",(1+IF(C1187&gt;Personal!$L$18+1,Calculations!$B$14,Calculations!$B$13)),1)</f>
        <v>15981.539120262689</v>
      </c>
      <c r="H1187" s="11">
        <f>IF(AND(Career!$F$15="Yes",$E1187=62,$E1186=61),G1187,H1186*IF($B1187="January",(1+IF(C1187&gt;Personal!$L$18+1,Calculations!$C$14,Calculations!$C$13)),1))</f>
        <v>7438.8944589330213</v>
      </c>
      <c r="I1187" s="11">
        <f>H1187*(1-'Retiree Assumptions'!$F$8)</f>
        <v>6546.2271238610583</v>
      </c>
      <c r="J1187" s="11"/>
      <c r="K1187">
        <f>IF(OR(AND(L1188=0,L1187&gt;0,S1187=0,S1186&gt;0),AND(L1187=0,L1186&gt;0,S1187&gt;0,S1186&gt;0),AND(L1176=0,L1175&gt;0,S1175=0),AND(B1187="February",C1187&gt;=Personal!$G$28,C1187&lt;=Personal!$G$28+5,L1186&gt;0),AND(B1187="February",MOD(C1187-Personal!$G$28,5)=0,L1186&gt;0)),K1186+1,K1186)</f>
        <v>10</v>
      </c>
      <c r="L1187">
        <f>IF(AND(C1187&gt;=Personal!$G$28,MAX(L$5:L1186)&lt;$AO$8,OR(S1186&gt;0,S1187&gt;0)),L1186+1,0)</f>
        <v>0</v>
      </c>
      <c r="M1187" t="str">
        <f>IF(AND(C1187&gt;=Personal!$G$28,MAX(L$5:L1186)&lt;$AO$8,OR(S1186&gt;0,S1187&gt;0)),L1186+1,"")</f>
        <v/>
      </c>
      <c r="N1187">
        <f t="shared" si="1498"/>
        <v>2121</v>
      </c>
      <c r="O1187">
        <f t="shared" si="1499"/>
        <v>138</v>
      </c>
      <c r="P1187" s="11">
        <f t="shared" si="1500"/>
        <v>78554.725486332696</v>
      </c>
      <c r="Q1187" s="11">
        <f>$AD1187*I1187/(Calculations!$C$18^(A1187-1+Calculations!$B$1/30))</f>
        <v>0</v>
      </c>
      <c r="R1187" s="11">
        <f>IF(Q1187=0,0,SUM(Q$1071:Q1187)*I1187/Q1187)</f>
        <v>0</v>
      </c>
      <c r="S1187" s="11">
        <f>IF(S1186&gt;0,MAX((S1186+I1187/2)*(Calculations!$C$18-1)+S1186-I1187,0),IF(AND(Personal!$G$28=Valuation!C1187,Personal!$G$28&gt;Valuation!C1186),Personal!$G$26,0))</f>
        <v>0</v>
      </c>
      <c r="T1187">
        <f t="shared" si="1501"/>
        <v>2</v>
      </c>
      <c r="U1187" s="11"/>
      <c r="V1187" s="121">
        <f>VLOOKUP(E1187,Rates2,5)*VLOOKUP(E1187,Mort_Imp_Retirees,C1187-'Mort Imp Cume'!$C$4+2)</f>
        <v>1</v>
      </c>
      <c r="W1187" s="15">
        <f t="shared" si="1502"/>
        <v>0</v>
      </c>
      <c r="X1187" s="121">
        <f>VLOOKUP(F1187,Rates2,6)*VLOOKUP(F1187,Mort_Imp_Survivors,C1187-'Mort Imp Cume'!$C$4+2)</f>
        <v>1</v>
      </c>
      <c r="Y1187" s="15">
        <f t="shared" si="1503"/>
        <v>0</v>
      </c>
      <c r="Z1187" s="121">
        <f>VLOOKUP(F1187,Rates2,7)*VLOOKUP(F1187,Mort_Imp_Survivors,C1187-'Mort Imp Cume'!$C$4+2)</f>
        <v>1</v>
      </c>
      <c r="AA1187" s="15">
        <f t="shared" si="1504"/>
        <v>0</v>
      </c>
      <c r="AB1187" s="68">
        <f>PRODUCT(W$4:W1186)</f>
        <v>0</v>
      </c>
      <c r="AC1187" s="15">
        <f>PRODUCT(Y$4:Y1186)</f>
        <v>0</v>
      </c>
      <c r="AD1187" s="15">
        <f>PRODUCT(AA$4:AA1186)</f>
        <v>0</v>
      </c>
      <c r="AE1187" s="15">
        <f t="shared" si="1505"/>
        <v>0</v>
      </c>
      <c r="AF1187" s="15">
        <f t="shared" si="1506"/>
        <v>0</v>
      </c>
      <c r="AG1187" s="15">
        <f t="shared" si="1507"/>
        <v>0</v>
      </c>
      <c r="AH1187" s="15">
        <f t="shared" si="1508"/>
        <v>0</v>
      </c>
      <c r="AI1187" s="15">
        <f t="shared" si="1509"/>
        <v>1</v>
      </c>
      <c r="AJ1187" s="15">
        <f t="shared" si="1510"/>
        <v>0</v>
      </c>
      <c r="AK1187" s="15">
        <f t="shared" si="1511"/>
        <v>0</v>
      </c>
      <c r="AL1187">
        <f>IF(AL1186&gt;0,AL1186+1,IF(AND(B1187="January",C1187&gt;=Personal!$G$28,F1187&lt;=100,AL1186=0),1,0))</f>
        <v>860</v>
      </c>
      <c r="AM1187">
        <f t="shared" si="1512"/>
        <v>1</v>
      </c>
    </row>
    <row r="1188" spans="1:39" x14ac:dyDescent="0.2">
      <c r="A1188">
        <f t="shared" si="1513"/>
        <v>1184</v>
      </c>
      <c r="B1188" t="str">
        <f t="shared" si="1524"/>
        <v>September</v>
      </c>
      <c r="C1188">
        <f t="shared" si="1496"/>
        <v>2121</v>
      </c>
      <c r="D1188">
        <f t="shared" si="1526"/>
        <v>212109</v>
      </c>
      <c r="E1188">
        <f t="shared" ref="E1188:F1188" si="1546">E1176+1</f>
        <v>140</v>
      </c>
      <c r="F1188">
        <f t="shared" si="1546"/>
        <v>138</v>
      </c>
      <c r="G1188" s="11">
        <f>G1187*IF($B1188="January",(1+IF(C1188&gt;Personal!$L$18+1,Calculations!$B$14,Calculations!$B$13)),1)</f>
        <v>15981.539120262689</v>
      </c>
      <c r="H1188" s="11">
        <f>IF(AND(Career!$F$15="Yes",$E1188=62,$E1187=61),G1188,H1187*IF($B1188="January",(1+IF(C1188&gt;Personal!$L$18+1,Calculations!$C$14,Calculations!$C$13)),1))</f>
        <v>7438.8944589330213</v>
      </c>
      <c r="I1188" s="11">
        <f>H1188*(1-'Retiree Assumptions'!$F$8)</f>
        <v>6546.2271238610583</v>
      </c>
      <c r="J1188" s="11"/>
      <c r="K1188">
        <f>IF(OR(AND(L1189=0,L1188&gt;0,S1188=0,S1187&gt;0),AND(L1188=0,L1187&gt;0,S1188&gt;0,S1187&gt;0),AND(L1177=0,L1176&gt;0,S1176=0),AND(B1188="February",C1188&gt;=Personal!$G$28,C1188&lt;=Personal!$G$28+5,L1187&gt;0),AND(B1188="February",MOD(C1188-Personal!$G$28,5)=0,L1187&gt;0)),K1187+1,K1187)</f>
        <v>10</v>
      </c>
      <c r="L1188">
        <f>IF(AND(C1188&gt;=Personal!$G$28,MAX(L$5:L1187)&lt;$AO$8,OR(S1187&gt;0,S1188&gt;0)),L1187+1,0)</f>
        <v>0</v>
      </c>
      <c r="M1188" t="str">
        <f>IF(AND(C1188&gt;=Personal!$G$28,MAX(L$5:L1187)&lt;$AO$8,OR(S1187&gt;0,S1188&gt;0)),L1187+1,"")</f>
        <v/>
      </c>
      <c r="N1188">
        <f t="shared" si="1498"/>
        <v>2121</v>
      </c>
      <c r="O1188">
        <f t="shared" si="1499"/>
        <v>138</v>
      </c>
      <c r="P1188" s="11">
        <f t="shared" si="1500"/>
        <v>78554.725486332696</v>
      </c>
      <c r="Q1188" s="11">
        <f>$AD1188*I1188/(Calculations!$C$18^(A1188-1+Calculations!$B$1/30))</f>
        <v>0</v>
      </c>
      <c r="R1188" s="11">
        <f>IF(Q1188=0,0,SUM(Q$1071:Q1188)*I1188/Q1188)</f>
        <v>0</v>
      </c>
      <c r="S1188" s="11">
        <f>IF(S1187&gt;0,MAX((S1187+I1188/2)*(Calculations!$C$18-1)+S1187-I1188,0),IF(AND(Personal!$G$28=Valuation!C1188,Personal!$G$28&gt;Valuation!C1187),Personal!$G$26,0))</f>
        <v>0</v>
      </c>
      <c r="T1188">
        <f t="shared" si="1501"/>
        <v>2</v>
      </c>
      <c r="U1188" s="11"/>
      <c r="V1188" s="121">
        <f>VLOOKUP(E1188,Rates2,5)*VLOOKUP(E1188,Mort_Imp_Retirees,C1188-'Mort Imp Cume'!$C$4+2)</f>
        <v>1</v>
      </c>
      <c r="W1188" s="15">
        <f t="shared" si="1502"/>
        <v>0</v>
      </c>
      <c r="X1188" s="121">
        <f>VLOOKUP(F1188,Rates2,6)*VLOOKUP(F1188,Mort_Imp_Survivors,C1188-'Mort Imp Cume'!$C$4+2)</f>
        <v>1</v>
      </c>
      <c r="Y1188" s="15">
        <f t="shared" si="1503"/>
        <v>0</v>
      </c>
      <c r="Z1188" s="121">
        <f>VLOOKUP(F1188,Rates2,7)*VLOOKUP(F1188,Mort_Imp_Survivors,C1188-'Mort Imp Cume'!$C$4+2)</f>
        <v>1</v>
      </c>
      <c r="AA1188" s="15">
        <f t="shared" si="1504"/>
        <v>0</v>
      </c>
      <c r="AB1188" s="68">
        <f>PRODUCT(W$4:W1187)</f>
        <v>0</v>
      </c>
      <c r="AC1188" s="15">
        <f>PRODUCT(Y$4:Y1187)</f>
        <v>0</v>
      </c>
      <c r="AD1188" s="15">
        <f>PRODUCT(AA$4:AA1187)</f>
        <v>0</v>
      </c>
      <c r="AE1188" s="15">
        <f t="shared" si="1505"/>
        <v>0</v>
      </c>
      <c r="AF1188" s="15">
        <f t="shared" si="1506"/>
        <v>0</v>
      </c>
      <c r="AG1188" s="15">
        <f t="shared" si="1507"/>
        <v>0</v>
      </c>
      <c r="AH1188" s="15">
        <f t="shared" si="1508"/>
        <v>0</v>
      </c>
      <c r="AI1188" s="15">
        <f t="shared" si="1509"/>
        <v>1</v>
      </c>
      <c r="AJ1188" s="15">
        <f t="shared" si="1510"/>
        <v>0</v>
      </c>
      <c r="AK1188" s="15">
        <f t="shared" si="1511"/>
        <v>0</v>
      </c>
      <c r="AL1188">
        <f>IF(AL1187&gt;0,AL1187+1,IF(AND(B1188="January",C1188&gt;=Personal!$G$28,F1188&lt;=100,AL1187=0),1,0))</f>
        <v>861</v>
      </c>
      <c r="AM1188">
        <f t="shared" si="1512"/>
        <v>1</v>
      </c>
    </row>
    <row r="1189" spans="1:39" x14ac:dyDescent="0.2">
      <c r="A1189">
        <f t="shared" si="1513"/>
        <v>1185</v>
      </c>
      <c r="B1189" t="str">
        <f t="shared" si="1524"/>
        <v>October</v>
      </c>
      <c r="C1189">
        <f t="shared" si="1496"/>
        <v>2121</v>
      </c>
      <c r="D1189">
        <f t="shared" si="1526"/>
        <v>212110</v>
      </c>
      <c r="E1189">
        <f t="shared" ref="E1189:F1189" si="1547">E1177+1</f>
        <v>140</v>
      </c>
      <c r="F1189">
        <f t="shared" si="1547"/>
        <v>138</v>
      </c>
      <c r="G1189" s="11">
        <f>G1188*IF($B1189="January",(1+IF(C1189&gt;Personal!$L$18+1,Calculations!$B$14,Calculations!$B$13)),1)</f>
        <v>15981.539120262689</v>
      </c>
      <c r="H1189" s="11">
        <f>IF(AND(Career!$F$15="Yes",$E1189=62,$E1188=61),G1189,H1188*IF($B1189="January",(1+IF(C1189&gt;Personal!$L$18+1,Calculations!$C$14,Calculations!$C$13)),1))</f>
        <v>7438.8944589330213</v>
      </c>
      <c r="I1189" s="11">
        <f>H1189*(1-'Retiree Assumptions'!$F$8)</f>
        <v>6546.2271238610583</v>
      </c>
      <c r="J1189" s="11"/>
      <c r="K1189">
        <f>IF(OR(AND(L1190=0,L1189&gt;0,S1189=0,S1188&gt;0),AND(L1189=0,L1188&gt;0,S1189&gt;0,S1188&gt;0),AND(L1178=0,L1177&gt;0,S1177=0),AND(B1189="February",C1189&gt;=Personal!$G$28,C1189&lt;=Personal!$G$28+5,L1188&gt;0),AND(B1189="February",MOD(C1189-Personal!$G$28,5)=0,L1188&gt;0)),K1188+1,K1188)</f>
        <v>10</v>
      </c>
      <c r="L1189">
        <f>IF(AND(C1189&gt;=Personal!$G$28,MAX(L$5:L1188)&lt;$AO$8,OR(S1188&gt;0,S1189&gt;0)),L1188+1,0)</f>
        <v>0</v>
      </c>
      <c r="M1189" t="str">
        <f>IF(AND(C1189&gt;=Personal!$G$28,MAX(L$5:L1188)&lt;$AO$8,OR(S1188&gt;0,S1189&gt;0)),L1188+1,"")</f>
        <v/>
      </c>
      <c r="N1189">
        <f t="shared" si="1498"/>
        <v>2121</v>
      </c>
      <c r="O1189">
        <f t="shared" si="1499"/>
        <v>138</v>
      </c>
      <c r="P1189" s="11">
        <f t="shared" si="1500"/>
        <v>78554.725486332696</v>
      </c>
      <c r="Q1189" s="11">
        <f>$AD1189*I1189/(Calculations!$C$18^(A1189-1+Calculations!$B$1/30))</f>
        <v>0</v>
      </c>
      <c r="R1189" s="11">
        <f>IF(Q1189=0,0,SUM(Q$1071:Q1189)*I1189/Q1189)</f>
        <v>0</v>
      </c>
      <c r="S1189" s="11">
        <f>IF(S1188&gt;0,MAX((S1188+I1189/2)*(Calculations!$C$18-1)+S1188-I1189,0),IF(AND(Personal!$G$28=Valuation!C1189,Personal!$G$28&gt;Valuation!C1188),Personal!$G$26,0))</f>
        <v>0</v>
      </c>
      <c r="T1189">
        <f t="shared" si="1501"/>
        <v>2</v>
      </c>
      <c r="U1189" s="11"/>
      <c r="V1189" s="121">
        <f>VLOOKUP(E1189,Rates2,5)*VLOOKUP(E1189,Mort_Imp_Retirees,C1189-'Mort Imp Cume'!$C$4+2)</f>
        <v>1</v>
      </c>
      <c r="W1189" s="15">
        <f t="shared" si="1502"/>
        <v>0</v>
      </c>
      <c r="X1189" s="121">
        <f>VLOOKUP(F1189,Rates2,6)*VLOOKUP(F1189,Mort_Imp_Survivors,C1189-'Mort Imp Cume'!$C$4+2)</f>
        <v>1</v>
      </c>
      <c r="Y1189" s="15">
        <f t="shared" si="1503"/>
        <v>0</v>
      </c>
      <c r="Z1189" s="121">
        <f>VLOOKUP(F1189,Rates2,7)*VLOOKUP(F1189,Mort_Imp_Survivors,C1189-'Mort Imp Cume'!$C$4+2)</f>
        <v>1</v>
      </c>
      <c r="AA1189" s="15">
        <f t="shared" si="1504"/>
        <v>0</v>
      </c>
      <c r="AB1189" s="68">
        <f>PRODUCT(W$4:W1188)</f>
        <v>0</v>
      </c>
      <c r="AC1189" s="15">
        <f>PRODUCT(Y$4:Y1188)</f>
        <v>0</v>
      </c>
      <c r="AD1189" s="15">
        <f>PRODUCT(AA$4:AA1188)</f>
        <v>0</v>
      </c>
      <c r="AE1189" s="15">
        <f t="shared" si="1505"/>
        <v>0</v>
      </c>
      <c r="AF1189" s="15">
        <f t="shared" si="1506"/>
        <v>0</v>
      </c>
      <c r="AG1189" s="15">
        <f t="shared" si="1507"/>
        <v>0</v>
      </c>
      <c r="AH1189" s="15">
        <f t="shared" si="1508"/>
        <v>0</v>
      </c>
      <c r="AI1189" s="15">
        <f t="shared" si="1509"/>
        <v>1</v>
      </c>
      <c r="AJ1189" s="15">
        <f t="shared" si="1510"/>
        <v>0</v>
      </c>
      <c r="AK1189" s="15">
        <f t="shared" si="1511"/>
        <v>0</v>
      </c>
      <c r="AL1189">
        <f>IF(AL1188&gt;0,AL1188+1,IF(AND(B1189="January",C1189&gt;=Personal!$G$28,F1189&lt;=100,AL1188=0),1,0))</f>
        <v>862</v>
      </c>
      <c r="AM1189">
        <f t="shared" si="1512"/>
        <v>1</v>
      </c>
    </row>
    <row r="1190" spans="1:39" x14ac:dyDescent="0.2">
      <c r="A1190">
        <f t="shared" si="1513"/>
        <v>1186</v>
      </c>
      <c r="B1190" t="str">
        <f t="shared" si="1524"/>
        <v>November</v>
      </c>
      <c r="C1190">
        <f t="shared" si="1496"/>
        <v>2121</v>
      </c>
      <c r="D1190">
        <f t="shared" si="1526"/>
        <v>212111</v>
      </c>
      <c r="E1190">
        <f t="shared" ref="E1190:F1190" si="1548">E1178+1</f>
        <v>140</v>
      </c>
      <c r="F1190">
        <f t="shared" si="1548"/>
        <v>138</v>
      </c>
      <c r="G1190" s="11">
        <f>G1189*IF($B1190="January",(1+IF(C1190&gt;Personal!$L$18+1,Calculations!$B$14,Calculations!$B$13)),1)</f>
        <v>15981.539120262689</v>
      </c>
      <c r="H1190" s="11">
        <f>IF(AND(Career!$F$15="Yes",$E1190=62,$E1189=61),G1190,H1189*IF($B1190="January",(1+IF(C1190&gt;Personal!$L$18+1,Calculations!$C$14,Calculations!$C$13)),1))</f>
        <v>7438.8944589330213</v>
      </c>
      <c r="I1190" s="11">
        <f>H1190*(1-'Retiree Assumptions'!$F$8)</f>
        <v>6546.2271238610583</v>
      </c>
      <c r="J1190" s="11"/>
      <c r="K1190">
        <f>IF(OR(AND(L1191=0,L1190&gt;0,S1190=0,S1189&gt;0),AND(L1190=0,L1189&gt;0,S1190&gt;0,S1189&gt;0),AND(L1179=0,L1178&gt;0,S1178=0),AND(B1190="February",C1190&gt;=Personal!$G$28,C1190&lt;=Personal!$G$28+5,L1189&gt;0),AND(B1190="February",MOD(C1190-Personal!$G$28,5)=0,L1189&gt;0)),K1189+1,K1189)</f>
        <v>10</v>
      </c>
      <c r="L1190">
        <f>IF(AND(C1190&gt;=Personal!$G$28,MAX(L$5:L1189)&lt;$AO$8,OR(S1189&gt;0,S1190&gt;0)),L1189+1,0)</f>
        <v>0</v>
      </c>
      <c r="M1190" t="str">
        <f>IF(AND(C1190&gt;=Personal!$G$28,MAX(L$5:L1189)&lt;$AO$8,OR(S1189&gt;0,S1190&gt;0)),L1189+1,"")</f>
        <v/>
      </c>
      <c r="N1190">
        <f t="shared" si="1498"/>
        <v>2121</v>
      </c>
      <c r="O1190">
        <f t="shared" si="1499"/>
        <v>138</v>
      </c>
      <c r="P1190" s="11">
        <f t="shared" si="1500"/>
        <v>78554.725486332696</v>
      </c>
      <c r="Q1190" s="11">
        <f>$AD1190*I1190/(Calculations!$C$18^(A1190-1+Calculations!$B$1/30))</f>
        <v>0</v>
      </c>
      <c r="R1190" s="11">
        <f>IF(Q1190=0,0,SUM(Q$1071:Q1190)*I1190/Q1190)</f>
        <v>0</v>
      </c>
      <c r="S1190" s="11">
        <f>IF(S1189&gt;0,MAX((S1189+I1190/2)*(Calculations!$C$18-1)+S1189-I1190,0),IF(AND(Personal!$G$28=Valuation!C1190,Personal!$G$28&gt;Valuation!C1189),Personal!$G$26,0))</f>
        <v>0</v>
      </c>
      <c r="T1190">
        <f t="shared" si="1501"/>
        <v>2</v>
      </c>
      <c r="U1190" s="11"/>
      <c r="V1190" s="121">
        <f>VLOOKUP(E1190,Rates2,5)*VLOOKUP(E1190,Mort_Imp_Retirees,C1190-'Mort Imp Cume'!$C$4+2)</f>
        <v>1</v>
      </c>
      <c r="W1190" s="15">
        <f t="shared" si="1502"/>
        <v>0</v>
      </c>
      <c r="X1190" s="121">
        <f>VLOOKUP(F1190,Rates2,6)*VLOOKUP(F1190,Mort_Imp_Survivors,C1190-'Mort Imp Cume'!$C$4+2)</f>
        <v>1</v>
      </c>
      <c r="Y1190" s="15">
        <f t="shared" si="1503"/>
        <v>0</v>
      </c>
      <c r="Z1190" s="121">
        <f>VLOOKUP(F1190,Rates2,7)*VLOOKUP(F1190,Mort_Imp_Survivors,C1190-'Mort Imp Cume'!$C$4+2)</f>
        <v>1</v>
      </c>
      <c r="AA1190" s="15">
        <f t="shared" si="1504"/>
        <v>0</v>
      </c>
      <c r="AB1190" s="68">
        <f>PRODUCT(W$4:W1189)</f>
        <v>0</v>
      </c>
      <c r="AC1190" s="15">
        <f>PRODUCT(Y$4:Y1189)</f>
        <v>0</v>
      </c>
      <c r="AD1190" s="15">
        <f>PRODUCT(AA$4:AA1189)</f>
        <v>0</v>
      </c>
      <c r="AE1190" s="15">
        <f t="shared" si="1505"/>
        <v>0</v>
      </c>
      <c r="AF1190" s="15">
        <f t="shared" si="1506"/>
        <v>0</v>
      </c>
      <c r="AG1190" s="15">
        <f t="shared" si="1507"/>
        <v>0</v>
      </c>
      <c r="AH1190" s="15">
        <f t="shared" si="1508"/>
        <v>0</v>
      </c>
      <c r="AI1190" s="15">
        <f t="shared" si="1509"/>
        <v>1</v>
      </c>
      <c r="AJ1190" s="15">
        <f t="shared" si="1510"/>
        <v>0</v>
      </c>
      <c r="AK1190" s="15">
        <f t="shared" si="1511"/>
        <v>0</v>
      </c>
      <c r="AL1190">
        <f>IF(AL1189&gt;0,AL1189+1,IF(AND(B1190="January",C1190&gt;=Personal!$G$28,F1190&lt;=100,AL1189=0),1,0))</f>
        <v>863</v>
      </c>
      <c r="AM1190">
        <f t="shared" si="1512"/>
        <v>1</v>
      </c>
    </row>
    <row r="1191" spans="1:39" x14ac:dyDescent="0.2">
      <c r="A1191">
        <f t="shared" si="1513"/>
        <v>1187</v>
      </c>
      <c r="B1191" t="str">
        <f t="shared" si="1524"/>
        <v>December</v>
      </c>
      <c r="C1191">
        <f t="shared" si="1496"/>
        <v>2121</v>
      </c>
      <c r="D1191">
        <f t="shared" si="1526"/>
        <v>212112</v>
      </c>
      <c r="E1191">
        <f t="shared" ref="E1191:F1191" si="1549">E1179+1</f>
        <v>140</v>
      </c>
      <c r="F1191">
        <f t="shared" si="1549"/>
        <v>138</v>
      </c>
      <c r="G1191" s="11">
        <f>G1190*IF($B1191="January",(1+IF(C1191&gt;Personal!$L$18+1,Calculations!$B$14,Calculations!$B$13)),1)</f>
        <v>15981.539120262689</v>
      </c>
      <c r="H1191" s="11">
        <f>IF(AND(Career!$F$15="Yes",$E1191=62,$E1190=61),G1191,H1190*IF($B1191="January",(1+IF(C1191&gt;Personal!$L$18+1,Calculations!$C$14,Calculations!$C$13)),1))</f>
        <v>7438.8944589330213</v>
      </c>
      <c r="I1191" s="11">
        <f>H1191*(1-'Retiree Assumptions'!$F$8)</f>
        <v>6546.2271238610583</v>
      </c>
      <c r="J1191" s="11"/>
      <c r="K1191">
        <f>IF(OR(AND(L1192=0,L1191&gt;0,S1191=0,S1190&gt;0),AND(L1191=0,L1190&gt;0,S1191&gt;0,S1190&gt;0),AND(L1180=0,L1179&gt;0,S1179=0),AND(B1191="February",C1191&gt;=Personal!$G$28,C1191&lt;=Personal!$G$28+5,L1190&gt;0),AND(B1191="February",MOD(C1191-Personal!$G$28,5)=0,L1190&gt;0)),K1190+1,K1190)</f>
        <v>10</v>
      </c>
      <c r="L1191">
        <f>IF(AND(C1191&gt;=Personal!$G$28,MAX(L$5:L1190)&lt;$AO$8,OR(S1190&gt;0,S1191&gt;0)),L1190+1,0)</f>
        <v>0</v>
      </c>
      <c r="M1191" t="str">
        <f>IF(AND(C1191&gt;=Personal!$G$28,MAX(L$5:L1190)&lt;$AO$8,OR(S1190&gt;0,S1191&gt;0)),L1190+1,"")</f>
        <v/>
      </c>
      <c r="N1191">
        <f t="shared" si="1498"/>
        <v>2121</v>
      </c>
      <c r="O1191">
        <f t="shared" si="1499"/>
        <v>138</v>
      </c>
      <c r="P1191" s="11">
        <f t="shared" si="1500"/>
        <v>78554.725486332696</v>
      </c>
      <c r="Q1191" s="11">
        <f>$AD1191*I1191/(Calculations!$C$18^(A1191-1+Calculations!$B$1/30))</f>
        <v>0</v>
      </c>
      <c r="R1191" s="11">
        <f>IF(Q1191=0,0,SUM(Q$1071:Q1191)*I1191/Q1191)</f>
        <v>0</v>
      </c>
      <c r="S1191" s="11">
        <f>IF(S1190&gt;0,MAX((S1190+I1191/2)*(Calculations!$C$18-1)+S1190-I1191,0),IF(AND(Personal!$G$28=Valuation!C1191,Personal!$G$28&gt;Valuation!C1190),Personal!$G$26,0))</f>
        <v>0</v>
      </c>
      <c r="T1191">
        <f t="shared" si="1501"/>
        <v>2</v>
      </c>
      <c r="U1191" s="11"/>
      <c r="V1191" s="121">
        <f>VLOOKUP(E1191,Rates2,5)*VLOOKUP(E1191,Mort_Imp_Retirees,C1191-'Mort Imp Cume'!$C$4+2)</f>
        <v>1</v>
      </c>
      <c r="W1191" s="15">
        <f t="shared" si="1502"/>
        <v>0</v>
      </c>
      <c r="X1191" s="121">
        <f>VLOOKUP(F1191,Rates2,6)*VLOOKUP(F1191,Mort_Imp_Survivors,C1191-'Mort Imp Cume'!$C$4+2)</f>
        <v>1</v>
      </c>
      <c r="Y1191" s="15">
        <f t="shared" si="1503"/>
        <v>0</v>
      </c>
      <c r="Z1191" s="121">
        <f>VLOOKUP(F1191,Rates2,7)*VLOOKUP(F1191,Mort_Imp_Survivors,C1191-'Mort Imp Cume'!$C$4+2)</f>
        <v>1</v>
      </c>
      <c r="AA1191" s="15">
        <f t="shared" si="1504"/>
        <v>0</v>
      </c>
      <c r="AB1191" s="68">
        <f>PRODUCT(W$4:W1190)</f>
        <v>0</v>
      </c>
      <c r="AC1191" s="15">
        <f>PRODUCT(Y$4:Y1190)</f>
        <v>0</v>
      </c>
      <c r="AD1191" s="15">
        <f>PRODUCT(AA$4:AA1190)</f>
        <v>0</v>
      </c>
      <c r="AE1191" s="15">
        <f t="shared" si="1505"/>
        <v>0</v>
      </c>
      <c r="AF1191" s="15">
        <f t="shared" si="1506"/>
        <v>0</v>
      </c>
      <c r="AG1191" s="15">
        <f t="shared" si="1507"/>
        <v>0</v>
      </c>
      <c r="AH1191" s="15">
        <f t="shared" si="1508"/>
        <v>0</v>
      </c>
      <c r="AI1191" s="15">
        <f t="shared" si="1509"/>
        <v>1</v>
      </c>
      <c r="AJ1191" s="15">
        <f t="shared" si="1510"/>
        <v>0</v>
      </c>
      <c r="AK1191" s="15">
        <f t="shared" si="1511"/>
        <v>0</v>
      </c>
      <c r="AL1191">
        <f>IF(AL1190&gt;0,AL1190+1,IF(AND(B1191="January",C1191&gt;=Personal!$G$28,F1191&lt;=100,AL1190=0),1,0))</f>
        <v>864</v>
      </c>
      <c r="AM1191">
        <f t="shared" si="1512"/>
        <v>1</v>
      </c>
    </row>
    <row r="1192" spans="1:39" x14ac:dyDescent="0.2">
      <c r="A1192">
        <f t="shared" si="1513"/>
        <v>1188</v>
      </c>
      <c r="B1192" t="str">
        <f t="shared" si="1524"/>
        <v>January</v>
      </c>
      <c r="C1192">
        <f t="shared" si="1496"/>
        <v>2122</v>
      </c>
      <c r="D1192">
        <f t="shared" si="1526"/>
        <v>212201</v>
      </c>
      <c r="E1192">
        <f t="shared" ref="E1192:F1192" si="1550">E1180+1</f>
        <v>141</v>
      </c>
      <c r="F1192">
        <f t="shared" si="1550"/>
        <v>139</v>
      </c>
      <c r="G1192" s="11">
        <f>G1191*IF($B1192="January",(1+IF(C1192&gt;Personal!$L$18+1,Calculations!$B$14,Calculations!$B$13)),1)</f>
        <v>16381.077598269254</v>
      </c>
      <c r="H1192" s="11">
        <f>IF(AND(Career!$F$15="Yes",$E1192=62,$E1191=61),G1192,H1191*IF($B1192="January",(1+IF(C1192&gt;Personal!$L$18+1,Calculations!$C$14,Calculations!$C$13)),1))</f>
        <v>7550.477875817016</v>
      </c>
      <c r="I1192" s="11">
        <f>H1192*(1-'Retiree Assumptions'!$F$8)</f>
        <v>6644.4205307189741</v>
      </c>
      <c r="J1192" s="11"/>
      <c r="K1192">
        <f>IF(OR(AND(L1193=0,L1192&gt;0,S1192=0,S1191&gt;0),AND(L1192=0,L1191&gt;0,S1192&gt;0,S1191&gt;0),AND(L1181=0,L1180&gt;0,S1180=0),AND(B1192="February",C1192&gt;=Personal!$G$28,C1192&lt;=Personal!$G$28+5,L1191&gt;0),AND(B1192="February",MOD(C1192-Personal!$G$28,5)=0,L1191&gt;0)),K1191+1,K1191)</f>
        <v>10</v>
      </c>
      <c r="L1192">
        <f>IF(AND(C1192&gt;=Personal!$G$28,MAX(L$5:L1191)&lt;$AO$8,OR(S1191&gt;0,S1192&gt;0)),L1191+1,0)</f>
        <v>0</v>
      </c>
      <c r="M1192" t="str">
        <f>IF(AND(C1192&gt;=Personal!$G$28,MAX(L$5:L1191)&lt;$AO$8,OR(S1191&gt;0,S1192&gt;0)),L1191+1,"")</f>
        <v/>
      </c>
      <c r="N1192">
        <f t="shared" si="1498"/>
        <v>2122</v>
      </c>
      <c r="O1192">
        <f t="shared" si="1499"/>
        <v>139</v>
      </c>
      <c r="P1192" s="11">
        <f t="shared" si="1500"/>
        <v>79733.046368627693</v>
      </c>
      <c r="Q1192" s="11">
        <f>$AD1192*I1192/(Calculations!$C$18^(A1192-1+Calculations!$B$1/30))</f>
        <v>0</v>
      </c>
      <c r="R1192" s="11">
        <f>IF(Q1192=0,0,SUM(Q$1071:Q1192)*I1192/Q1192)</f>
        <v>0</v>
      </c>
      <c r="S1192" s="11">
        <f>IF(S1191&gt;0,MAX((S1191+I1192/2)*(Calculations!$C$18-1)+S1191-I1192,0),IF(AND(Personal!$G$28=Valuation!C1192,Personal!$G$28&gt;Valuation!C1191),Personal!$G$26,0))</f>
        <v>0</v>
      </c>
      <c r="T1192">
        <f t="shared" si="1501"/>
        <v>2</v>
      </c>
      <c r="U1192" s="11"/>
      <c r="V1192" s="121">
        <f>VLOOKUP(E1192,Rates2,5)*VLOOKUP(E1192,Mort_Imp_Retirees,C1192-'Mort Imp Cume'!$C$4+2)</f>
        <v>1</v>
      </c>
      <c r="W1192" s="15">
        <f t="shared" si="1502"/>
        <v>0</v>
      </c>
      <c r="X1192" s="121">
        <f>VLOOKUP(F1192,Rates2,6)*VLOOKUP(F1192,Mort_Imp_Survivors,C1192-'Mort Imp Cume'!$C$4+2)</f>
        <v>1</v>
      </c>
      <c r="Y1192" s="15">
        <f t="shared" si="1503"/>
        <v>0</v>
      </c>
      <c r="Z1192" s="121">
        <f>VLOOKUP(F1192,Rates2,7)*VLOOKUP(F1192,Mort_Imp_Survivors,C1192-'Mort Imp Cume'!$C$4+2)</f>
        <v>1</v>
      </c>
      <c r="AA1192" s="15">
        <f t="shared" si="1504"/>
        <v>0</v>
      </c>
      <c r="AB1192" s="68">
        <f>PRODUCT(W$4:W1191)</f>
        <v>0</v>
      </c>
      <c r="AC1192" s="15">
        <f>PRODUCT(Y$4:Y1191)</f>
        <v>0</v>
      </c>
      <c r="AD1192" s="15">
        <f>PRODUCT(AA$4:AA1191)</f>
        <v>0</v>
      </c>
      <c r="AE1192" s="15">
        <f t="shared" si="1505"/>
        <v>0</v>
      </c>
      <c r="AF1192" s="15">
        <f t="shared" si="1506"/>
        <v>0</v>
      </c>
      <c r="AG1192" s="15">
        <f t="shared" si="1507"/>
        <v>0</v>
      </c>
      <c r="AH1192" s="15">
        <f t="shared" si="1508"/>
        <v>0</v>
      </c>
      <c r="AI1192" s="15">
        <f t="shared" si="1509"/>
        <v>1</v>
      </c>
      <c r="AJ1192" s="15">
        <f t="shared" si="1510"/>
        <v>0</v>
      </c>
      <c r="AK1192" s="15">
        <f t="shared" si="1511"/>
        <v>0</v>
      </c>
      <c r="AL1192">
        <f>IF(AL1191&gt;0,AL1191+1,IF(AND(B1192="January",C1192&gt;=Personal!$G$28,F1192&lt;=100,AL1191=0),1,0))</f>
        <v>865</v>
      </c>
      <c r="AM1192">
        <f t="shared" si="1512"/>
        <v>1</v>
      </c>
    </row>
    <row r="1193" spans="1:39" x14ac:dyDescent="0.2">
      <c r="A1193">
        <f t="shared" si="1513"/>
        <v>1189</v>
      </c>
      <c r="B1193" t="str">
        <f t="shared" si="1524"/>
        <v>February</v>
      </c>
      <c r="C1193">
        <f t="shared" si="1496"/>
        <v>2122</v>
      </c>
      <c r="D1193">
        <f t="shared" si="1526"/>
        <v>212202</v>
      </c>
      <c r="E1193">
        <f t="shared" ref="E1193:F1193" si="1551">E1181+1</f>
        <v>141</v>
      </c>
      <c r="F1193">
        <f t="shared" si="1551"/>
        <v>139</v>
      </c>
      <c r="G1193" s="11">
        <f>G1192*IF($B1193="January",(1+IF(C1193&gt;Personal!$L$18+1,Calculations!$B$14,Calculations!$B$13)),1)</f>
        <v>16381.077598269254</v>
      </c>
      <c r="H1193" s="11">
        <f>IF(AND(Career!$F$15="Yes",$E1193=62,$E1192=61),G1193,H1192*IF($B1193="January",(1+IF(C1193&gt;Personal!$L$18+1,Calculations!$C$14,Calculations!$C$13)),1))</f>
        <v>7550.477875817016</v>
      </c>
      <c r="I1193" s="11">
        <f>H1193*(1-'Retiree Assumptions'!$F$8)</f>
        <v>6644.4205307189741</v>
      </c>
      <c r="J1193" s="11"/>
      <c r="K1193">
        <f>IF(OR(AND(L1194=0,L1193&gt;0,S1193=0,S1192&gt;0),AND(L1193=0,L1192&gt;0,S1193&gt;0,S1192&gt;0),AND(L1182=0,L1181&gt;0,S1181=0),AND(B1193="February",C1193&gt;=Personal!$G$28,C1193&lt;=Personal!$G$28+5,L1192&gt;0),AND(B1193="February",MOD(C1193-Personal!$G$28,5)=0,L1192&gt;0)),K1192+1,K1192)</f>
        <v>10</v>
      </c>
      <c r="L1193">
        <f>IF(AND(C1193&gt;=Personal!$G$28,MAX(L$5:L1192)&lt;$AO$8,OR(S1192&gt;0,S1193&gt;0)),L1192+1,0)</f>
        <v>0</v>
      </c>
      <c r="M1193" t="str">
        <f>IF(AND(C1193&gt;=Personal!$G$28,MAX(L$5:L1192)&lt;$AO$8,OR(S1192&gt;0,S1193&gt;0)),L1192+1,"")</f>
        <v/>
      </c>
      <c r="N1193">
        <f t="shared" si="1498"/>
        <v>2122</v>
      </c>
      <c r="O1193">
        <f t="shared" si="1499"/>
        <v>139</v>
      </c>
      <c r="P1193" s="11">
        <f t="shared" si="1500"/>
        <v>79733.046368627693</v>
      </c>
      <c r="Q1193" s="11">
        <f>$AD1193*I1193/(Calculations!$C$18^(A1193-1+Calculations!$B$1/30))</f>
        <v>0</v>
      </c>
      <c r="R1193" s="11">
        <f>IF(Q1193=0,0,SUM(Q$1071:Q1193)*I1193/Q1193)</f>
        <v>0</v>
      </c>
      <c r="S1193" s="11">
        <f>IF(S1192&gt;0,MAX((S1192+I1193/2)*(Calculations!$C$18-1)+S1192-I1193,0),IF(AND(Personal!$G$28=Valuation!C1193,Personal!$G$28&gt;Valuation!C1192),Personal!$G$26,0))</f>
        <v>0</v>
      </c>
      <c r="T1193">
        <f t="shared" si="1501"/>
        <v>2</v>
      </c>
      <c r="U1193" s="11"/>
      <c r="V1193" s="121">
        <f>VLOOKUP(E1193,Rates2,5)*VLOOKUP(E1193,Mort_Imp_Retirees,C1193-'Mort Imp Cume'!$C$4+2)</f>
        <v>1</v>
      </c>
      <c r="W1193" s="15">
        <f t="shared" si="1502"/>
        <v>0</v>
      </c>
      <c r="X1193" s="121">
        <f>VLOOKUP(F1193,Rates2,6)*VLOOKUP(F1193,Mort_Imp_Survivors,C1193-'Mort Imp Cume'!$C$4+2)</f>
        <v>1</v>
      </c>
      <c r="Y1193" s="15">
        <f t="shared" si="1503"/>
        <v>0</v>
      </c>
      <c r="Z1193" s="121">
        <f>VLOOKUP(F1193,Rates2,7)*VLOOKUP(F1193,Mort_Imp_Survivors,C1193-'Mort Imp Cume'!$C$4+2)</f>
        <v>1</v>
      </c>
      <c r="AA1193" s="15">
        <f t="shared" si="1504"/>
        <v>0</v>
      </c>
      <c r="AB1193" s="68">
        <f>PRODUCT(W$4:W1192)</f>
        <v>0</v>
      </c>
      <c r="AC1193" s="15">
        <f>PRODUCT(Y$4:Y1192)</f>
        <v>0</v>
      </c>
      <c r="AD1193" s="15">
        <f>PRODUCT(AA$4:AA1192)</f>
        <v>0</v>
      </c>
      <c r="AE1193" s="15">
        <f t="shared" si="1505"/>
        <v>0</v>
      </c>
      <c r="AF1193" s="15">
        <f t="shared" si="1506"/>
        <v>0</v>
      </c>
      <c r="AG1193" s="15">
        <f t="shared" si="1507"/>
        <v>0</v>
      </c>
      <c r="AH1193" s="15">
        <f t="shared" si="1508"/>
        <v>0</v>
      </c>
      <c r="AI1193" s="15">
        <f t="shared" si="1509"/>
        <v>1</v>
      </c>
      <c r="AJ1193" s="15">
        <f t="shared" si="1510"/>
        <v>0</v>
      </c>
      <c r="AK1193" s="15">
        <f t="shared" si="1511"/>
        <v>0</v>
      </c>
      <c r="AL1193">
        <f>IF(AL1192&gt;0,AL1192+1,IF(AND(B1193="January",C1193&gt;=Personal!$G$28,F1193&lt;=100,AL1192=0),1,0))</f>
        <v>866</v>
      </c>
      <c r="AM1193">
        <f t="shared" si="1512"/>
        <v>1</v>
      </c>
    </row>
    <row r="1194" spans="1:39" x14ac:dyDescent="0.2">
      <c r="A1194">
        <f t="shared" si="1513"/>
        <v>1190</v>
      </c>
      <c r="B1194" t="str">
        <f t="shared" si="1524"/>
        <v>March</v>
      </c>
      <c r="C1194">
        <f t="shared" si="1496"/>
        <v>2122</v>
      </c>
      <c r="D1194">
        <f t="shared" si="1526"/>
        <v>212203</v>
      </c>
      <c r="E1194">
        <f t="shared" ref="E1194:F1194" si="1552">E1182+1</f>
        <v>141</v>
      </c>
      <c r="F1194">
        <f t="shared" si="1552"/>
        <v>139</v>
      </c>
      <c r="G1194" s="11">
        <f>G1193*IF($B1194="January",(1+IF(C1194&gt;Personal!$L$18+1,Calculations!$B$14,Calculations!$B$13)),1)</f>
        <v>16381.077598269254</v>
      </c>
      <c r="H1194" s="11">
        <f>IF(AND(Career!$F$15="Yes",$E1194=62,$E1193=61),G1194,H1193*IF($B1194="January",(1+IF(C1194&gt;Personal!$L$18+1,Calculations!$C$14,Calculations!$C$13)),1))</f>
        <v>7550.477875817016</v>
      </c>
      <c r="I1194" s="11">
        <f>H1194*(1-'Retiree Assumptions'!$F$8)</f>
        <v>6644.4205307189741</v>
      </c>
      <c r="J1194" s="11"/>
      <c r="K1194">
        <f>IF(OR(AND(L1195=0,L1194&gt;0,S1194=0,S1193&gt;0),AND(L1194=0,L1193&gt;0,S1194&gt;0,S1193&gt;0),AND(L1183=0,L1182&gt;0,S1182=0),AND(B1194="February",C1194&gt;=Personal!$G$28,C1194&lt;=Personal!$G$28+5,L1193&gt;0),AND(B1194="February",MOD(C1194-Personal!$G$28,5)=0,L1193&gt;0)),K1193+1,K1193)</f>
        <v>10</v>
      </c>
      <c r="L1194">
        <f>IF(AND(C1194&gt;=Personal!$G$28,MAX(L$5:L1193)&lt;$AO$8,OR(S1193&gt;0,S1194&gt;0)),L1193+1,0)</f>
        <v>0</v>
      </c>
      <c r="M1194" t="str">
        <f>IF(AND(C1194&gt;=Personal!$G$28,MAX(L$5:L1193)&lt;$AO$8,OR(S1193&gt;0,S1194&gt;0)),L1193+1,"")</f>
        <v/>
      </c>
      <c r="N1194">
        <f t="shared" si="1498"/>
        <v>2122</v>
      </c>
      <c r="O1194">
        <f t="shared" si="1499"/>
        <v>139</v>
      </c>
      <c r="P1194" s="11">
        <f t="shared" si="1500"/>
        <v>79733.046368627693</v>
      </c>
      <c r="Q1194" s="11">
        <f>$AD1194*I1194/(Calculations!$C$18^(A1194-1+Calculations!$B$1/30))</f>
        <v>0</v>
      </c>
      <c r="R1194" s="11">
        <f>IF(Q1194=0,0,SUM(Q$1071:Q1194)*I1194/Q1194)</f>
        <v>0</v>
      </c>
      <c r="S1194" s="11">
        <f>IF(S1193&gt;0,MAX((S1193+I1194/2)*(Calculations!$C$18-1)+S1193-I1194,0),IF(AND(Personal!$G$28=Valuation!C1194,Personal!$G$28&gt;Valuation!C1193),Personal!$G$26,0))</f>
        <v>0</v>
      </c>
      <c r="T1194">
        <f t="shared" si="1501"/>
        <v>2</v>
      </c>
      <c r="U1194" s="11"/>
      <c r="V1194" s="121">
        <f>VLOOKUP(E1194,Rates2,5)*VLOOKUP(E1194,Mort_Imp_Retirees,C1194-'Mort Imp Cume'!$C$4+2)</f>
        <v>1</v>
      </c>
      <c r="W1194" s="15">
        <f t="shared" si="1502"/>
        <v>0</v>
      </c>
      <c r="X1194" s="121">
        <f>VLOOKUP(F1194,Rates2,6)*VLOOKUP(F1194,Mort_Imp_Survivors,C1194-'Mort Imp Cume'!$C$4+2)</f>
        <v>1</v>
      </c>
      <c r="Y1194" s="15">
        <f t="shared" si="1503"/>
        <v>0</v>
      </c>
      <c r="Z1194" s="121">
        <f>VLOOKUP(F1194,Rates2,7)*VLOOKUP(F1194,Mort_Imp_Survivors,C1194-'Mort Imp Cume'!$C$4+2)</f>
        <v>1</v>
      </c>
      <c r="AA1194" s="15">
        <f t="shared" si="1504"/>
        <v>0</v>
      </c>
      <c r="AB1194" s="68">
        <f>PRODUCT(W$4:W1193)</f>
        <v>0</v>
      </c>
      <c r="AC1194" s="15">
        <f>PRODUCT(Y$4:Y1193)</f>
        <v>0</v>
      </c>
      <c r="AD1194" s="15">
        <f>PRODUCT(AA$4:AA1193)</f>
        <v>0</v>
      </c>
      <c r="AE1194" s="15">
        <f t="shared" si="1505"/>
        <v>0</v>
      </c>
      <c r="AF1194" s="15">
        <f t="shared" si="1506"/>
        <v>0</v>
      </c>
      <c r="AG1194" s="15">
        <f t="shared" si="1507"/>
        <v>0</v>
      </c>
      <c r="AH1194" s="15">
        <f t="shared" si="1508"/>
        <v>0</v>
      </c>
      <c r="AI1194" s="15">
        <f t="shared" si="1509"/>
        <v>1</v>
      </c>
      <c r="AJ1194" s="15">
        <f t="shared" si="1510"/>
        <v>0</v>
      </c>
      <c r="AK1194" s="15">
        <f t="shared" si="1511"/>
        <v>0</v>
      </c>
      <c r="AL1194">
        <f>IF(AL1193&gt;0,AL1193+1,IF(AND(B1194="January",C1194&gt;=Personal!$G$28,F1194&lt;=100,AL1193=0),1,0))</f>
        <v>867</v>
      </c>
      <c r="AM1194">
        <f t="shared" si="1512"/>
        <v>1</v>
      </c>
    </row>
    <row r="1195" spans="1:39" x14ac:dyDescent="0.2">
      <c r="A1195">
        <f t="shared" si="1513"/>
        <v>1191</v>
      </c>
      <c r="B1195" t="str">
        <f t="shared" si="1524"/>
        <v>April</v>
      </c>
      <c r="C1195">
        <f t="shared" si="1496"/>
        <v>2122</v>
      </c>
      <c r="D1195">
        <f t="shared" si="1526"/>
        <v>212204</v>
      </c>
      <c r="E1195">
        <f t="shared" ref="E1195:F1195" si="1553">E1183+1</f>
        <v>141</v>
      </c>
      <c r="F1195">
        <f t="shared" si="1553"/>
        <v>139</v>
      </c>
      <c r="G1195" s="11">
        <f>G1194*IF($B1195="January",(1+IF(C1195&gt;Personal!$L$18+1,Calculations!$B$14,Calculations!$B$13)),1)</f>
        <v>16381.077598269254</v>
      </c>
      <c r="H1195" s="11">
        <f>IF(AND(Career!$F$15="Yes",$E1195=62,$E1194=61),G1195,H1194*IF($B1195="January",(1+IF(C1195&gt;Personal!$L$18+1,Calculations!$C$14,Calculations!$C$13)),1))</f>
        <v>7550.477875817016</v>
      </c>
      <c r="I1195" s="11">
        <f>H1195*(1-'Retiree Assumptions'!$F$8)</f>
        <v>6644.4205307189741</v>
      </c>
      <c r="J1195" s="11"/>
      <c r="K1195">
        <f>IF(OR(AND(L1196=0,L1195&gt;0,S1195=0,S1194&gt;0),AND(L1195=0,L1194&gt;0,S1195&gt;0,S1194&gt;0),AND(L1184=0,L1183&gt;0,S1183=0),AND(B1195="February",C1195&gt;=Personal!$G$28,C1195&lt;=Personal!$G$28+5,L1194&gt;0),AND(B1195="February",MOD(C1195-Personal!$G$28,5)=0,L1194&gt;0)),K1194+1,K1194)</f>
        <v>10</v>
      </c>
      <c r="L1195">
        <f>IF(AND(C1195&gt;=Personal!$G$28,MAX(L$5:L1194)&lt;$AO$8,OR(S1194&gt;0,S1195&gt;0)),L1194+1,0)</f>
        <v>0</v>
      </c>
      <c r="M1195" t="str">
        <f>IF(AND(C1195&gt;=Personal!$G$28,MAX(L$5:L1194)&lt;$AO$8,OR(S1194&gt;0,S1195&gt;0)),L1194+1,"")</f>
        <v/>
      </c>
      <c r="N1195">
        <f t="shared" si="1498"/>
        <v>2122</v>
      </c>
      <c r="O1195">
        <f t="shared" si="1499"/>
        <v>139</v>
      </c>
      <c r="P1195" s="11">
        <f t="shared" si="1500"/>
        <v>79733.046368627693</v>
      </c>
      <c r="Q1195" s="11">
        <f>$AD1195*I1195/(Calculations!$C$18^(A1195-1+Calculations!$B$1/30))</f>
        <v>0</v>
      </c>
      <c r="R1195" s="11">
        <f>IF(Q1195=0,0,SUM(Q$1071:Q1195)*I1195/Q1195)</f>
        <v>0</v>
      </c>
      <c r="S1195" s="11">
        <f>IF(S1194&gt;0,MAX((S1194+I1195/2)*(Calculations!$C$18-1)+S1194-I1195,0),IF(AND(Personal!$G$28=Valuation!C1195,Personal!$G$28&gt;Valuation!C1194),Personal!$G$26,0))</f>
        <v>0</v>
      </c>
      <c r="T1195">
        <f t="shared" si="1501"/>
        <v>2</v>
      </c>
      <c r="U1195" s="11"/>
      <c r="V1195" s="121">
        <f>VLOOKUP(E1195,Rates2,5)*VLOOKUP(E1195,Mort_Imp_Retirees,C1195-'Mort Imp Cume'!$C$4+2)</f>
        <v>1</v>
      </c>
      <c r="W1195" s="15">
        <f t="shared" si="1502"/>
        <v>0</v>
      </c>
      <c r="X1195" s="121">
        <f>VLOOKUP(F1195,Rates2,6)*VLOOKUP(F1195,Mort_Imp_Survivors,C1195-'Mort Imp Cume'!$C$4+2)</f>
        <v>1</v>
      </c>
      <c r="Y1195" s="15">
        <f t="shared" si="1503"/>
        <v>0</v>
      </c>
      <c r="Z1195" s="121">
        <f>VLOOKUP(F1195,Rates2,7)*VLOOKUP(F1195,Mort_Imp_Survivors,C1195-'Mort Imp Cume'!$C$4+2)</f>
        <v>1</v>
      </c>
      <c r="AA1195" s="15">
        <f t="shared" si="1504"/>
        <v>0</v>
      </c>
      <c r="AB1195" s="68">
        <f>PRODUCT(W$4:W1194)</f>
        <v>0</v>
      </c>
      <c r="AC1195" s="15">
        <f>PRODUCT(Y$4:Y1194)</f>
        <v>0</v>
      </c>
      <c r="AD1195" s="15">
        <f>PRODUCT(AA$4:AA1194)</f>
        <v>0</v>
      </c>
      <c r="AE1195" s="15">
        <f t="shared" si="1505"/>
        <v>0</v>
      </c>
      <c r="AF1195" s="15">
        <f t="shared" si="1506"/>
        <v>0</v>
      </c>
      <c r="AG1195" s="15">
        <f t="shared" si="1507"/>
        <v>0</v>
      </c>
      <c r="AH1195" s="15">
        <f t="shared" si="1508"/>
        <v>0</v>
      </c>
      <c r="AI1195" s="15">
        <f t="shared" si="1509"/>
        <v>1</v>
      </c>
      <c r="AJ1195" s="15">
        <f t="shared" si="1510"/>
        <v>0</v>
      </c>
      <c r="AK1195" s="15">
        <f t="shared" si="1511"/>
        <v>0</v>
      </c>
      <c r="AL1195">
        <f>IF(AL1194&gt;0,AL1194+1,IF(AND(B1195="January",C1195&gt;=Personal!$G$28,F1195&lt;=100,AL1194=0),1,0))</f>
        <v>868</v>
      </c>
      <c r="AM1195">
        <f t="shared" si="1512"/>
        <v>1</v>
      </c>
    </row>
    <row r="1196" spans="1:39" x14ac:dyDescent="0.2">
      <c r="A1196">
        <f t="shared" si="1513"/>
        <v>1192</v>
      </c>
      <c r="B1196" t="str">
        <f t="shared" si="1524"/>
        <v>May</v>
      </c>
      <c r="C1196">
        <f t="shared" si="1496"/>
        <v>2122</v>
      </c>
      <c r="D1196">
        <f t="shared" si="1526"/>
        <v>212205</v>
      </c>
      <c r="E1196">
        <f t="shared" ref="E1196:F1196" si="1554">E1184+1</f>
        <v>141</v>
      </c>
      <c r="F1196">
        <f t="shared" si="1554"/>
        <v>139</v>
      </c>
      <c r="G1196" s="11">
        <f>G1195*IF($B1196="January",(1+IF(C1196&gt;Personal!$L$18+1,Calculations!$B$14,Calculations!$B$13)),1)</f>
        <v>16381.077598269254</v>
      </c>
      <c r="H1196" s="11">
        <f>IF(AND(Career!$F$15="Yes",$E1196=62,$E1195=61),G1196,H1195*IF($B1196="January",(1+IF(C1196&gt;Personal!$L$18+1,Calculations!$C$14,Calculations!$C$13)),1))</f>
        <v>7550.477875817016</v>
      </c>
      <c r="I1196" s="11">
        <f>H1196*(1-'Retiree Assumptions'!$F$8)</f>
        <v>6644.4205307189741</v>
      </c>
      <c r="J1196" s="11"/>
      <c r="K1196">
        <f>IF(OR(AND(L1197=0,L1196&gt;0,S1196=0,S1195&gt;0),AND(L1196=0,L1195&gt;0,S1196&gt;0,S1195&gt;0),AND(L1185=0,L1184&gt;0,S1184=0),AND(B1196="February",C1196&gt;=Personal!$G$28,C1196&lt;=Personal!$G$28+5,L1195&gt;0),AND(B1196="February",MOD(C1196-Personal!$G$28,5)=0,L1195&gt;0)),K1195+1,K1195)</f>
        <v>10</v>
      </c>
      <c r="L1196">
        <f>IF(AND(C1196&gt;=Personal!$G$28,MAX(L$5:L1195)&lt;$AO$8,OR(S1195&gt;0,S1196&gt;0)),L1195+1,0)</f>
        <v>0</v>
      </c>
      <c r="M1196" t="str">
        <f>IF(AND(C1196&gt;=Personal!$G$28,MAX(L$5:L1195)&lt;$AO$8,OR(S1195&gt;0,S1196&gt;0)),L1195+1,"")</f>
        <v/>
      </c>
      <c r="N1196">
        <f t="shared" si="1498"/>
        <v>2122</v>
      </c>
      <c r="O1196">
        <f t="shared" si="1499"/>
        <v>139</v>
      </c>
      <c r="P1196" s="11">
        <f t="shared" si="1500"/>
        <v>79733.046368627693</v>
      </c>
      <c r="Q1196" s="11">
        <f>$AD1196*I1196/(Calculations!$C$18^(A1196-1+Calculations!$B$1/30))</f>
        <v>0</v>
      </c>
      <c r="R1196" s="11">
        <f>IF(Q1196=0,0,SUM(Q$1071:Q1196)*I1196/Q1196)</f>
        <v>0</v>
      </c>
      <c r="S1196" s="11">
        <f>IF(S1195&gt;0,MAX((S1195+I1196/2)*(Calculations!$C$18-1)+S1195-I1196,0),IF(AND(Personal!$G$28=Valuation!C1196,Personal!$G$28&gt;Valuation!C1195),Personal!$G$26,0))</f>
        <v>0</v>
      </c>
      <c r="T1196">
        <f t="shared" si="1501"/>
        <v>2</v>
      </c>
      <c r="U1196" s="11"/>
      <c r="V1196" s="121">
        <f>VLOOKUP(E1196,Rates2,5)*VLOOKUP(E1196,Mort_Imp_Retirees,C1196-'Mort Imp Cume'!$C$4+2)</f>
        <v>1</v>
      </c>
      <c r="W1196" s="15">
        <f t="shared" si="1502"/>
        <v>0</v>
      </c>
      <c r="X1196" s="121">
        <f>VLOOKUP(F1196,Rates2,6)*VLOOKUP(F1196,Mort_Imp_Survivors,C1196-'Mort Imp Cume'!$C$4+2)</f>
        <v>1</v>
      </c>
      <c r="Y1196" s="15">
        <f t="shared" si="1503"/>
        <v>0</v>
      </c>
      <c r="Z1196" s="121">
        <f>VLOOKUP(F1196,Rates2,7)*VLOOKUP(F1196,Mort_Imp_Survivors,C1196-'Mort Imp Cume'!$C$4+2)</f>
        <v>1</v>
      </c>
      <c r="AA1196" s="15">
        <f t="shared" si="1504"/>
        <v>0</v>
      </c>
      <c r="AB1196" s="68">
        <f>PRODUCT(W$4:W1195)</f>
        <v>0</v>
      </c>
      <c r="AC1196" s="15">
        <f>PRODUCT(Y$4:Y1195)</f>
        <v>0</v>
      </c>
      <c r="AD1196" s="15">
        <f>PRODUCT(AA$4:AA1195)</f>
        <v>0</v>
      </c>
      <c r="AE1196" s="15">
        <f t="shared" si="1505"/>
        <v>0</v>
      </c>
      <c r="AF1196" s="15">
        <f t="shared" si="1506"/>
        <v>0</v>
      </c>
      <c r="AG1196" s="15">
        <f t="shared" si="1507"/>
        <v>0</v>
      </c>
      <c r="AH1196" s="15">
        <f t="shared" si="1508"/>
        <v>0</v>
      </c>
      <c r="AI1196" s="15">
        <f t="shared" si="1509"/>
        <v>1</v>
      </c>
      <c r="AJ1196" s="15">
        <f t="shared" si="1510"/>
        <v>0</v>
      </c>
      <c r="AK1196" s="15">
        <f t="shared" si="1511"/>
        <v>0</v>
      </c>
      <c r="AL1196">
        <f>IF(AL1195&gt;0,AL1195+1,IF(AND(B1196="January",C1196&gt;=Personal!$G$28,F1196&lt;=100,AL1195=0),1,0))</f>
        <v>869</v>
      </c>
      <c r="AM1196">
        <f t="shared" si="1512"/>
        <v>1</v>
      </c>
    </row>
    <row r="1197" spans="1:39" x14ac:dyDescent="0.2">
      <c r="A1197">
        <f t="shared" si="1513"/>
        <v>1193</v>
      </c>
      <c r="B1197" t="str">
        <f t="shared" si="1524"/>
        <v>June</v>
      </c>
      <c r="C1197">
        <f t="shared" si="1496"/>
        <v>2122</v>
      </c>
      <c r="D1197">
        <f t="shared" si="1526"/>
        <v>212206</v>
      </c>
      <c r="E1197">
        <f t="shared" ref="E1197:F1197" si="1555">E1185+1</f>
        <v>141</v>
      </c>
      <c r="F1197">
        <f t="shared" si="1555"/>
        <v>139</v>
      </c>
      <c r="G1197" s="11">
        <f>G1196*IF($B1197="January",(1+IF(C1197&gt;Personal!$L$18+1,Calculations!$B$14,Calculations!$B$13)),1)</f>
        <v>16381.077598269254</v>
      </c>
      <c r="H1197" s="11">
        <f>IF(AND(Career!$F$15="Yes",$E1197=62,$E1196=61),G1197,H1196*IF($B1197="January",(1+IF(C1197&gt;Personal!$L$18+1,Calculations!$C$14,Calculations!$C$13)),1))</f>
        <v>7550.477875817016</v>
      </c>
      <c r="I1197" s="11">
        <f>H1197*(1-'Retiree Assumptions'!$F$8)</f>
        <v>6644.4205307189741</v>
      </c>
      <c r="J1197" s="11"/>
      <c r="K1197">
        <f>IF(OR(AND(L1198=0,L1197&gt;0,S1197=0,S1196&gt;0),AND(L1197=0,L1196&gt;0,S1197&gt;0,S1196&gt;0),AND(L1186=0,L1185&gt;0,S1185=0),AND(B1197="February",C1197&gt;=Personal!$G$28,C1197&lt;=Personal!$G$28+5,L1196&gt;0),AND(B1197="February",MOD(C1197-Personal!$G$28,5)=0,L1196&gt;0)),K1196+1,K1196)</f>
        <v>10</v>
      </c>
      <c r="L1197">
        <f>IF(AND(C1197&gt;=Personal!$G$28,MAX(L$5:L1196)&lt;$AO$8,OR(S1196&gt;0,S1197&gt;0)),L1196+1,0)</f>
        <v>0</v>
      </c>
      <c r="M1197" t="str">
        <f>IF(AND(C1197&gt;=Personal!$G$28,MAX(L$5:L1196)&lt;$AO$8,OR(S1196&gt;0,S1197&gt;0)),L1196+1,"")</f>
        <v/>
      </c>
      <c r="N1197">
        <f t="shared" si="1498"/>
        <v>2122</v>
      </c>
      <c r="O1197">
        <f t="shared" si="1499"/>
        <v>139</v>
      </c>
      <c r="P1197" s="11">
        <f t="shared" si="1500"/>
        <v>79733.046368627693</v>
      </c>
      <c r="Q1197" s="11">
        <f>$AD1197*I1197/(Calculations!$C$18^(A1197-1+Calculations!$B$1/30))</f>
        <v>0</v>
      </c>
      <c r="R1197" s="11">
        <f>IF(Q1197=0,0,SUM(Q$1071:Q1197)*I1197/Q1197)</f>
        <v>0</v>
      </c>
      <c r="S1197" s="11">
        <f>IF(S1196&gt;0,MAX((S1196+I1197/2)*(Calculations!$C$18-1)+S1196-I1197,0),IF(AND(Personal!$G$28=Valuation!C1197,Personal!$G$28&gt;Valuation!C1196),Personal!$G$26,0))</f>
        <v>0</v>
      </c>
      <c r="T1197">
        <f t="shared" si="1501"/>
        <v>2</v>
      </c>
      <c r="U1197" s="11"/>
      <c r="V1197" s="121">
        <f>VLOOKUP(E1197,Rates2,5)*VLOOKUP(E1197,Mort_Imp_Retirees,C1197-'Mort Imp Cume'!$C$4+2)</f>
        <v>1</v>
      </c>
      <c r="W1197" s="15">
        <f t="shared" si="1502"/>
        <v>0</v>
      </c>
      <c r="X1197" s="121">
        <f>VLOOKUP(F1197,Rates2,6)*VLOOKUP(F1197,Mort_Imp_Survivors,C1197-'Mort Imp Cume'!$C$4+2)</f>
        <v>1</v>
      </c>
      <c r="Y1197" s="15">
        <f t="shared" si="1503"/>
        <v>0</v>
      </c>
      <c r="Z1197" s="121">
        <f>VLOOKUP(F1197,Rates2,7)*VLOOKUP(F1197,Mort_Imp_Survivors,C1197-'Mort Imp Cume'!$C$4+2)</f>
        <v>1</v>
      </c>
      <c r="AA1197" s="15">
        <f t="shared" si="1504"/>
        <v>0</v>
      </c>
      <c r="AB1197" s="68">
        <f>PRODUCT(W$4:W1196)</f>
        <v>0</v>
      </c>
      <c r="AC1197" s="15">
        <f>PRODUCT(Y$4:Y1196)</f>
        <v>0</v>
      </c>
      <c r="AD1197" s="15">
        <f>PRODUCT(AA$4:AA1196)</f>
        <v>0</v>
      </c>
      <c r="AE1197" s="15">
        <f t="shared" si="1505"/>
        <v>0</v>
      </c>
      <c r="AF1197" s="15">
        <f t="shared" si="1506"/>
        <v>0</v>
      </c>
      <c r="AG1197" s="15">
        <f t="shared" si="1507"/>
        <v>0</v>
      </c>
      <c r="AH1197" s="15">
        <f t="shared" si="1508"/>
        <v>0</v>
      </c>
      <c r="AI1197" s="15">
        <f t="shared" si="1509"/>
        <v>1</v>
      </c>
      <c r="AJ1197" s="15">
        <f t="shared" si="1510"/>
        <v>0</v>
      </c>
      <c r="AK1197" s="15">
        <f t="shared" si="1511"/>
        <v>0</v>
      </c>
      <c r="AL1197">
        <f>IF(AL1196&gt;0,AL1196+1,IF(AND(B1197="January",C1197&gt;=Personal!$G$28,F1197&lt;=100,AL1196=0),1,0))</f>
        <v>870</v>
      </c>
      <c r="AM1197">
        <f t="shared" si="1512"/>
        <v>1</v>
      </c>
    </row>
    <row r="1198" spans="1:39" x14ac:dyDescent="0.2">
      <c r="A1198">
        <f t="shared" si="1513"/>
        <v>1194</v>
      </c>
      <c r="B1198" t="str">
        <f t="shared" si="1524"/>
        <v>July</v>
      </c>
      <c r="C1198">
        <f t="shared" si="1496"/>
        <v>2122</v>
      </c>
      <c r="D1198">
        <f t="shared" si="1526"/>
        <v>212207</v>
      </c>
      <c r="E1198">
        <f t="shared" ref="E1198:F1198" si="1556">E1186+1</f>
        <v>141</v>
      </c>
      <c r="F1198">
        <f t="shared" si="1556"/>
        <v>139</v>
      </c>
      <c r="G1198" s="11">
        <f>G1197*IF($B1198="January",(1+IF(C1198&gt;Personal!$L$18+1,Calculations!$B$14,Calculations!$B$13)),1)</f>
        <v>16381.077598269254</v>
      </c>
      <c r="H1198" s="11">
        <f>IF(AND(Career!$F$15="Yes",$E1198=62,$E1197=61),G1198,H1197*IF($B1198="January",(1+IF(C1198&gt;Personal!$L$18+1,Calculations!$C$14,Calculations!$C$13)),1))</f>
        <v>7550.477875817016</v>
      </c>
      <c r="I1198" s="11">
        <f>H1198*(1-'Retiree Assumptions'!$F$8)</f>
        <v>6644.4205307189741</v>
      </c>
      <c r="J1198" s="11"/>
      <c r="K1198">
        <f>IF(OR(AND(L1199=0,L1198&gt;0,S1198=0,S1197&gt;0),AND(L1198=0,L1197&gt;0,S1198&gt;0,S1197&gt;0),AND(L1187=0,L1186&gt;0,S1186=0),AND(B1198="February",C1198&gt;=Personal!$G$28,C1198&lt;=Personal!$G$28+5,L1197&gt;0),AND(B1198="February",MOD(C1198-Personal!$G$28,5)=0,L1197&gt;0)),K1197+1,K1197)</f>
        <v>10</v>
      </c>
      <c r="L1198">
        <f>IF(AND(C1198&gt;=Personal!$G$28,MAX(L$5:L1197)&lt;$AO$8,OR(S1197&gt;0,S1198&gt;0)),L1197+1,0)</f>
        <v>0</v>
      </c>
      <c r="M1198" t="str">
        <f>IF(AND(C1198&gt;=Personal!$G$28,MAX(L$5:L1197)&lt;$AO$8,OR(S1197&gt;0,S1198&gt;0)),L1197+1,"")</f>
        <v/>
      </c>
      <c r="N1198">
        <f t="shared" si="1498"/>
        <v>2122</v>
      </c>
      <c r="O1198">
        <f t="shared" si="1499"/>
        <v>139</v>
      </c>
      <c r="P1198" s="11">
        <f t="shared" si="1500"/>
        <v>79733.046368627693</v>
      </c>
      <c r="Q1198" s="11">
        <f>$AD1198*I1198/(Calculations!$C$18^(A1198-1+Calculations!$B$1/30))</f>
        <v>0</v>
      </c>
      <c r="R1198" s="11">
        <f>IF(Q1198=0,0,SUM(Q$1071:Q1198)*I1198/Q1198)</f>
        <v>0</v>
      </c>
      <c r="S1198" s="11">
        <f>IF(S1197&gt;0,MAX((S1197+I1198/2)*(Calculations!$C$18-1)+S1197-I1198,0),IF(AND(Personal!$G$28=Valuation!C1198,Personal!$G$28&gt;Valuation!C1197),Personal!$G$26,0))</f>
        <v>0</v>
      </c>
      <c r="T1198">
        <f t="shared" si="1501"/>
        <v>2</v>
      </c>
      <c r="U1198" s="11"/>
      <c r="V1198" s="121">
        <f>VLOOKUP(E1198,Rates2,5)*VLOOKUP(E1198,Mort_Imp_Retirees,C1198-'Mort Imp Cume'!$C$4+2)</f>
        <v>1</v>
      </c>
      <c r="W1198" s="15">
        <f t="shared" si="1502"/>
        <v>0</v>
      </c>
      <c r="X1198" s="121">
        <f>VLOOKUP(F1198,Rates2,6)*VLOOKUP(F1198,Mort_Imp_Survivors,C1198-'Mort Imp Cume'!$C$4+2)</f>
        <v>1</v>
      </c>
      <c r="Y1198" s="15">
        <f t="shared" si="1503"/>
        <v>0</v>
      </c>
      <c r="Z1198" s="121">
        <f>VLOOKUP(F1198,Rates2,7)*VLOOKUP(F1198,Mort_Imp_Survivors,C1198-'Mort Imp Cume'!$C$4+2)</f>
        <v>1</v>
      </c>
      <c r="AA1198" s="15">
        <f t="shared" si="1504"/>
        <v>0</v>
      </c>
      <c r="AB1198" s="68">
        <f>PRODUCT(W$4:W1197)</f>
        <v>0</v>
      </c>
      <c r="AC1198" s="15">
        <f>PRODUCT(Y$4:Y1197)</f>
        <v>0</v>
      </c>
      <c r="AD1198" s="15">
        <f>PRODUCT(AA$4:AA1197)</f>
        <v>0</v>
      </c>
      <c r="AE1198" s="15">
        <f t="shared" si="1505"/>
        <v>0</v>
      </c>
      <c r="AF1198" s="15">
        <f t="shared" si="1506"/>
        <v>0</v>
      </c>
      <c r="AG1198" s="15">
        <f t="shared" si="1507"/>
        <v>0</v>
      </c>
      <c r="AH1198" s="15">
        <f t="shared" si="1508"/>
        <v>0</v>
      </c>
      <c r="AI1198" s="15">
        <f t="shared" si="1509"/>
        <v>1</v>
      </c>
      <c r="AJ1198" s="15">
        <f t="shared" si="1510"/>
        <v>0</v>
      </c>
      <c r="AK1198" s="15">
        <f t="shared" si="1511"/>
        <v>0</v>
      </c>
      <c r="AL1198">
        <f>IF(AL1197&gt;0,AL1197+1,IF(AND(B1198="January",C1198&gt;=Personal!$G$28,F1198&lt;=100,AL1197=0),1,0))</f>
        <v>871</v>
      </c>
      <c r="AM1198">
        <f t="shared" si="1512"/>
        <v>1</v>
      </c>
    </row>
    <row r="1199" spans="1:39" x14ac:dyDescent="0.2">
      <c r="A1199">
        <f t="shared" si="1513"/>
        <v>1195</v>
      </c>
      <c r="B1199" t="str">
        <f t="shared" si="1524"/>
        <v>August</v>
      </c>
      <c r="C1199">
        <f t="shared" si="1496"/>
        <v>2122</v>
      </c>
      <c r="D1199">
        <f t="shared" si="1526"/>
        <v>212208</v>
      </c>
      <c r="E1199">
        <f t="shared" ref="E1199:F1199" si="1557">E1187+1</f>
        <v>141</v>
      </c>
      <c r="F1199">
        <f t="shared" si="1557"/>
        <v>139</v>
      </c>
      <c r="G1199" s="11">
        <f>G1198*IF($B1199="January",(1+IF(C1199&gt;Personal!$L$18+1,Calculations!$B$14,Calculations!$B$13)),1)</f>
        <v>16381.077598269254</v>
      </c>
      <c r="H1199" s="11">
        <f>IF(AND(Career!$F$15="Yes",$E1199=62,$E1198=61),G1199,H1198*IF($B1199="January",(1+IF(C1199&gt;Personal!$L$18+1,Calculations!$C$14,Calculations!$C$13)),1))</f>
        <v>7550.477875817016</v>
      </c>
      <c r="I1199" s="11">
        <f>H1199*(1-'Retiree Assumptions'!$F$8)</f>
        <v>6644.4205307189741</v>
      </c>
      <c r="J1199" s="11"/>
      <c r="K1199">
        <f>IF(OR(AND(L1200=0,L1199&gt;0,S1199=0,S1198&gt;0),AND(L1199=0,L1198&gt;0,S1199&gt;0,S1198&gt;0),AND(L1188=0,L1187&gt;0,S1187=0),AND(B1199="February",C1199&gt;=Personal!$G$28,C1199&lt;=Personal!$G$28+5,L1198&gt;0),AND(B1199="February",MOD(C1199-Personal!$G$28,5)=0,L1198&gt;0)),K1198+1,K1198)</f>
        <v>10</v>
      </c>
      <c r="L1199">
        <f>IF(AND(C1199&gt;=Personal!$G$28,MAX(L$5:L1198)&lt;$AO$8,OR(S1198&gt;0,S1199&gt;0)),L1198+1,0)</f>
        <v>0</v>
      </c>
      <c r="M1199" t="str">
        <f>IF(AND(C1199&gt;=Personal!$G$28,MAX(L$5:L1198)&lt;$AO$8,OR(S1198&gt;0,S1199&gt;0)),L1198+1,"")</f>
        <v/>
      </c>
      <c r="N1199">
        <f t="shared" si="1498"/>
        <v>2122</v>
      </c>
      <c r="O1199">
        <f t="shared" si="1499"/>
        <v>139</v>
      </c>
      <c r="P1199" s="11">
        <f t="shared" si="1500"/>
        <v>79733.046368627693</v>
      </c>
      <c r="Q1199" s="11">
        <f>$AD1199*I1199/(Calculations!$C$18^(A1199-1+Calculations!$B$1/30))</f>
        <v>0</v>
      </c>
      <c r="R1199" s="11">
        <f>IF(Q1199=0,0,SUM(Q$1071:Q1199)*I1199/Q1199)</f>
        <v>0</v>
      </c>
      <c r="S1199" s="11">
        <f>IF(S1198&gt;0,MAX((S1198+I1199/2)*(Calculations!$C$18-1)+S1198-I1199,0),IF(AND(Personal!$G$28=Valuation!C1199,Personal!$G$28&gt;Valuation!C1198),Personal!$G$26,0))</f>
        <v>0</v>
      </c>
      <c r="T1199">
        <f t="shared" si="1501"/>
        <v>2</v>
      </c>
      <c r="U1199" s="11"/>
      <c r="V1199" s="121">
        <f>VLOOKUP(E1199,Rates2,5)*VLOOKUP(E1199,Mort_Imp_Retirees,C1199-'Mort Imp Cume'!$C$4+2)</f>
        <v>1</v>
      </c>
      <c r="W1199" s="15">
        <f t="shared" si="1502"/>
        <v>0</v>
      </c>
      <c r="X1199" s="121">
        <f>VLOOKUP(F1199,Rates2,6)*VLOOKUP(F1199,Mort_Imp_Survivors,C1199-'Mort Imp Cume'!$C$4+2)</f>
        <v>1</v>
      </c>
      <c r="Y1199" s="15">
        <f t="shared" si="1503"/>
        <v>0</v>
      </c>
      <c r="Z1199" s="121">
        <f>VLOOKUP(F1199,Rates2,7)*VLOOKUP(F1199,Mort_Imp_Survivors,C1199-'Mort Imp Cume'!$C$4+2)</f>
        <v>1</v>
      </c>
      <c r="AA1199" s="15">
        <f t="shared" si="1504"/>
        <v>0</v>
      </c>
      <c r="AB1199" s="68">
        <f>PRODUCT(W$4:W1198)</f>
        <v>0</v>
      </c>
      <c r="AC1199" s="15">
        <f>PRODUCT(Y$4:Y1198)</f>
        <v>0</v>
      </c>
      <c r="AD1199" s="15">
        <f>PRODUCT(AA$4:AA1198)</f>
        <v>0</v>
      </c>
      <c r="AE1199" s="15">
        <f t="shared" si="1505"/>
        <v>0</v>
      </c>
      <c r="AF1199" s="15">
        <f t="shared" si="1506"/>
        <v>0</v>
      </c>
      <c r="AG1199" s="15">
        <f t="shared" si="1507"/>
        <v>0</v>
      </c>
      <c r="AH1199" s="15">
        <f t="shared" si="1508"/>
        <v>0</v>
      </c>
      <c r="AI1199" s="15">
        <f t="shared" si="1509"/>
        <v>1</v>
      </c>
      <c r="AJ1199" s="15">
        <f t="shared" si="1510"/>
        <v>0</v>
      </c>
      <c r="AK1199" s="15">
        <f t="shared" si="1511"/>
        <v>0</v>
      </c>
      <c r="AL1199">
        <f>IF(AL1198&gt;0,AL1198+1,IF(AND(B1199="January",C1199&gt;=Personal!$G$28,F1199&lt;=100,AL1198=0),1,0))</f>
        <v>872</v>
      </c>
      <c r="AM1199">
        <f t="shared" si="1512"/>
        <v>1</v>
      </c>
    </row>
    <row r="1200" spans="1:39" x14ac:dyDescent="0.2">
      <c r="A1200">
        <f t="shared" si="1513"/>
        <v>1196</v>
      </c>
      <c r="B1200" t="str">
        <f t="shared" si="1524"/>
        <v>September</v>
      </c>
      <c r="C1200">
        <f t="shared" si="1496"/>
        <v>2122</v>
      </c>
      <c r="D1200">
        <f t="shared" si="1526"/>
        <v>212209</v>
      </c>
      <c r="E1200">
        <f t="shared" ref="E1200:F1200" si="1558">E1188+1</f>
        <v>141</v>
      </c>
      <c r="F1200">
        <f t="shared" si="1558"/>
        <v>139</v>
      </c>
      <c r="G1200" s="11">
        <f>G1199*IF($B1200="January",(1+IF(C1200&gt;Personal!$L$18+1,Calculations!$B$14,Calculations!$B$13)),1)</f>
        <v>16381.077598269254</v>
      </c>
      <c r="H1200" s="11">
        <f>IF(AND(Career!$F$15="Yes",$E1200=62,$E1199=61),G1200,H1199*IF($B1200="January",(1+IF(C1200&gt;Personal!$L$18+1,Calculations!$C$14,Calculations!$C$13)),1))</f>
        <v>7550.477875817016</v>
      </c>
      <c r="I1200" s="11">
        <f>H1200*(1-'Retiree Assumptions'!$F$8)</f>
        <v>6644.4205307189741</v>
      </c>
      <c r="J1200" s="11"/>
      <c r="K1200">
        <f>IF(OR(AND(L1201=0,L1200&gt;0,S1200=0,S1199&gt;0),AND(L1200=0,L1199&gt;0,S1200&gt;0,S1199&gt;0),AND(L1189=0,L1188&gt;0,S1188=0),AND(B1200="February",C1200&gt;=Personal!$G$28,C1200&lt;=Personal!$G$28+5,L1199&gt;0),AND(B1200="February",MOD(C1200-Personal!$G$28,5)=0,L1199&gt;0)),K1199+1,K1199)</f>
        <v>10</v>
      </c>
      <c r="L1200">
        <f>IF(AND(C1200&gt;=Personal!$G$28,MAX(L$5:L1199)&lt;$AO$8,OR(S1199&gt;0,S1200&gt;0)),L1199+1,0)</f>
        <v>0</v>
      </c>
      <c r="M1200" t="str">
        <f>IF(AND(C1200&gt;=Personal!$G$28,MAX(L$5:L1199)&lt;$AO$8,OR(S1199&gt;0,S1200&gt;0)),L1199+1,"")</f>
        <v/>
      </c>
      <c r="N1200">
        <f t="shared" si="1498"/>
        <v>2122</v>
      </c>
      <c r="O1200">
        <f t="shared" si="1499"/>
        <v>139</v>
      </c>
      <c r="P1200" s="11">
        <f t="shared" si="1500"/>
        <v>79733.046368627693</v>
      </c>
      <c r="Q1200" s="11">
        <f>$AD1200*I1200/(Calculations!$C$18^(A1200-1+Calculations!$B$1/30))</f>
        <v>0</v>
      </c>
      <c r="R1200" s="11">
        <f>IF(Q1200=0,0,SUM(Q$1071:Q1200)*I1200/Q1200)</f>
        <v>0</v>
      </c>
      <c r="S1200" s="11">
        <f>IF(S1199&gt;0,MAX((S1199+I1200/2)*(Calculations!$C$18-1)+S1199-I1200,0),IF(AND(Personal!$G$28=Valuation!C1200,Personal!$G$28&gt;Valuation!C1199),Personal!$G$26,0))</f>
        <v>0</v>
      </c>
      <c r="T1200">
        <f t="shared" si="1501"/>
        <v>2</v>
      </c>
      <c r="U1200" s="11"/>
      <c r="V1200" s="121">
        <f>VLOOKUP(E1200,Rates2,5)*VLOOKUP(E1200,Mort_Imp_Retirees,C1200-'Mort Imp Cume'!$C$4+2)</f>
        <v>1</v>
      </c>
      <c r="W1200" s="15">
        <f t="shared" si="1502"/>
        <v>0</v>
      </c>
      <c r="X1200" s="121">
        <f>VLOOKUP(F1200,Rates2,6)*VLOOKUP(F1200,Mort_Imp_Survivors,C1200-'Mort Imp Cume'!$C$4+2)</f>
        <v>1</v>
      </c>
      <c r="Y1200" s="15">
        <f t="shared" si="1503"/>
        <v>0</v>
      </c>
      <c r="Z1200" s="121">
        <f>VLOOKUP(F1200,Rates2,7)*VLOOKUP(F1200,Mort_Imp_Survivors,C1200-'Mort Imp Cume'!$C$4+2)</f>
        <v>1</v>
      </c>
      <c r="AA1200" s="15">
        <f t="shared" si="1504"/>
        <v>0</v>
      </c>
      <c r="AB1200" s="68">
        <f>PRODUCT(W$4:W1199)</f>
        <v>0</v>
      </c>
      <c r="AC1200" s="15">
        <f>PRODUCT(Y$4:Y1199)</f>
        <v>0</v>
      </c>
      <c r="AD1200" s="15">
        <f>PRODUCT(AA$4:AA1199)</f>
        <v>0</v>
      </c>
      <c r="AE1200" s="15">
        <f t="shared" si="1505"/>
        <v>0</v>
      </c>
      <c r="AF1200" s="15">
        <f t="shared" si="1506"/>
        <v>0</v>
      </c>
      <c r="AG1200" s="15">
        <f t="shared" si="1507"/>
        <v>0</v>
      </c>
      <c r="AH1200" s="15">
        <f t="shared" si="1508"/>
        <v>0</v>
      </c>
      <c r="AI1200" s="15">
        <f t="shared" si="1509"/>
        <v>1</v>
      </c>
      <c r="AJ1200" s="15">
        <f t="shared" si="1510"/>
        <v>0</v>
      </c>
      <c r="AK1200" s="15">
        <f t="shared" si="1511"/>
        <v>0</v>
      </c>
      <c r="AL1200">
        <f>IF(AL1199&gt;0,AL1199+1,IF(AND(B1200="January",C1200&gt;=Personal!$G$28,F1200&lt;=100,AL1199=0),1,0))</f>
        <v>873</v>
      </c>
      <c r="AM1200">
        <f t="shared" si="1512"/>
        <v>1</v>
      </c>
    </row>
    <row r="1201" spans="1:39" x14ac:dyDescent="0.2">
      <c r="A1201">
        <f t="shared" si="1513"/>
        <v>1197</v>
      </c>
      <c r="B1201" t="str">
        <f t="shared" si="1524"/>
        <v>October</v>
      </c>
      <c r="C1201">
        <f t="shared" si="1496"/>
        <v>2122</v>
      </c>
      <c r="D1201">
        <f t="shared" si="1526"/>
        <v>212210</v>
      </c>
      <c r="E1201">
        <f t="shared" ref="E1201:F1201" si="1559">E1189+1</f>
        <v>141</v>
      </c>
      <c r="F1201">
        <f t="shared" si="1559"/>
        <v>139</v>
      </c>
      <c r="G1201" s="11">
        <f>G1200*IF($B1201="January",(1+IF(C1201&gt;Personal!$L$18+1,Calculations!$B$14,Calculations!$B$13)),1)</f>
        <v>16381.077598269254</v>
      </c>
      <c r="H1201" s="11">
        <f>IF(AND(Career!$F$15="Yes",$E1201=62,$E1200=61),G1201,H1200*IF($B1201="January",(1+IF(C1201&gt;Personal!$L$18+1,Calculations!$C$14,Calculations!$C$13)),1))</f>
        <v>7550.477875817016</v>
      </c>
      <c r="I1201" s="11">
        <f>H1201*(1-'Retiree Assumptions'!$F$8)</f>
        <v>6644.4205307189741</v>
      </c>
      <c r="J1201" s="11"/>
      <c r="K1201">
        <f>IF(OR(AND(L1202=0,L1201&gt;0,S1201=0,S1200&gt;0),AND(L1201=0,L1200&gt;0,S1201&gt;0,S1200&gt;0),AND(L1190=0,L1189&gt;0,S1189=0),AND(B1201="February",C1201&gt;=Personal!$G$28,C1201&lt;=Personal!$G$28+5,L1200&gt;0),AND(B1201="February",MOD(C1201-Personal!$G$28,5)=0,L1200&gt;0)),K1200+1,K1200)</f>
        <v>10</v>
      </c>
      <c r="L1201">
        <f>IF(AND(C1201&gt;=Personal!$G$28,MAX(L$5:L1200)&lt;$AO$8,OR(S1200&gt;0,S1201&gt;0)),L1200+1,0)</f>
        <v>0</v>
      </c>
      <c r="M1201" t="str">
        <f>IF(AND(C1201&gt;=Personal!$G$28,MAX(L$5:L1200)&lt;$AO$8,OR(S1200&gt;0,S1201&gt;0)),L1200+1,"")</f>
        <v/>
      </c>
      <c r="N1201">
        <f t="shared" si="1498"/>
        <v>2122</v>
      </c>
      <c r="O1201">
        <f t="shared" si="1499"/>
        <v>139</v>
      </c>
      <c r="P1201" s="11">
        <f t="shared" si="1500"/>
        <v>79733.046368627693</v>
      </c>
      <c r="Q1201" s="11">
        <f>$AD1201*I1201/(Calculations!$C$18^(A1201-1+Calculations!$B$1/30))</f>
        <v>0</v>
      </c>
      <c r="R1201" s="11">
        <f>IF(Q1201=0,0,SUM(Q$1071:Q1201)*I1201/Q1201)</f>
        <v>0</v>
      </c>
      <c r="S1201" s="11">
        <f>IF(S1200&gt;0,MAX((S1200+I1201/2)*(Calculations!$C$18-1)+S1200-I1201,0),IF(AND(Personal!$G$28=Valuation!C1201,Personal!$G$28&gt;Valuation!C1200),Personal!$G$26,0))</f>
        <v>0</v>
      </c>
      <c r="T1201">
        <f t="shared" si="1501"/>
        <v>2</v>
      </c>
      <c r="U1201" s="11"/>
      <c r="V1201" s="121">
        <f>VLOOKUP(E1201,Rates2,5)*VLOOKUP(E1201,Mort_Imp_Retirees,C1201-'Mort Imp Cume'!$C$4+2)</f>
        <v>1</v>
      </c>
      <c r="W1201" s="15">
        <f t="shared" si="1502"/>
        <v>0</v>
      </c>
      <c r="X1201" s="121">
        <f>VLOOKUP(F1201,Rates2,6)*VLOOKUP(F1201,Mort_Imp_Survivors,C1201-'Mort Imp Cume'!$C$4+2)</f>
        <v>1</v>
      </c>
      <c r="Y1201" s="15">
        <f t="shared" si="1503"/>
        <v>0</v>
      </c>
      <c r="Z1201" s="121">
        <f>VLOOKUP(F1201,Rates2,7)*VLOOKUP(F1201,Mort_Imp_Survivors,C1201-'Mort Imp Cume'!$C$4+2)</f>
        <v>1</v>
      </c>
      <c r="AA1201" s="15">
        <f t="shared" si="1504"/>
        <v>0</v>
      </c>
      <c r="AB1201" s="68">
        <f>PRODUCT(W$4:W1200)</f>
        <v>0</v>
      </c>
      <c r="AC1201" s="15">
        <f>PRODUCT(Y$4:Y1200)</f>
        <v>0</v>
      </c>
      <c r="AD1201" s="15">
        <f>PRODUCT(AA$4:AA1200)</f>
        <v>0</v>
      </c>
      <c r="AE1201" s="15">
        <f t="shared" si="1505"/>
        <v>0</v>
      </c>
      <c r="AF1201" s="15">
        <f t="shared" si="1506"/>
        <v>0</v>
      </c>
      <c r="AG1201" s="15">
        <f t="shared" si="1507"/>
        <v>0</v>
      </c>
      <c r="AH1201" s="15">
        <f t="shared" si="1508"/>
        <v>0</v>
      </c>
      <c r="AI1201" s="15">
        <f t="shared" si="1509"/>
        <v>1</v>
      </c>
      <c r="AJ1201" s="15">
        <f t="shared" si="1510"/>
        <v>0</v>
      </c>
      <c r="AK1201" s="15">
        <f t="shared" si="1511"/>
        <v>0</v>
      </c>
      <c r="AL1201">
        <f>IF(AL1200&gt;0,AL1200+1,IF(AND(B1201="January",C1201&gt;=Personal!$G$28,F1201&lt;=100,AL1200=0),1,0))</f>
        <v>874</v>
      </c>
      <c r="AM1201">
        <f t="shared" si="1512"/>
        <v>1</v>
      </c>
    </row>
    <row r="1202" spans="1:39" x14ac:dyDescent="0.2">
      <c r="A1202">
        <f t="shared" si="1513"/>
        <v>1198</v>
      </c>
      <c r="B1202" t="str">
        <f t="shared" si="1524"/>
        <v>November</v>
      </c>
      <c r="C1202">
        <f t="shared" si="1496"/>
        <v>2122</v>
      </c>
      <c r="D1202">
        <f t="shared" si="1526"/>
        <v>212211</v>
      </c>
      <c r="E1202">
        <f t="shared" ref="E1202:F1202" si="1560">E1190+1</f>
        <v>141</v>
      </c>
      <c r="F1202">
        <f t="shared" si="1560"/>
        <v>139</v>
      </c>
      <c r="G1202" s="11">
        <f>G1201*IF($B1202="January",(1+IF(C1202&gt;Personal!$L$18+1,Calculations!$B$14,Calculations!$B$13)),1)</f>
        <v>16381.077598269254</v>
      </c>
      <c r="H1202" s="11">
        <f>IF(AND(Career!$F$15="Yes",$E1202=62,$E1201=61),G1202,H1201*IF($B1202="January",(1+IF(C1202&gt;Personal!$L$18+1,Calculations!$C$14,Calculations!$C$13)),1))</f>
        <v>7550.477875817016</v>
      </c>
      <c r="I1202" s="11">
        <f>H1202*(1-'Retiree Assumptions'!$F$8)</f>
        <v>6644.4205307189741</v>
      </c>
      <c r="J1202" s="11"/>
      <c r="K1202">
        <f>IF(OR(AND(L1203=0,L1202&gt;0,S1202=0,S1201&gt;0),AND(L1202=0,L1201&gt;0,S1202&gt;0,S1201&gt;0),AND(L1191=0,L1190&gt;0,S1190=0),AND(B1202="February",C1202&gt;=Personal!$G$28,C1202&lt;=Personal!$G$28+5,L1201&gt;0),AND(B1202="February",MOD(C1202-Personal!$G$28,5)=0,L1201&gt;0)),K1201+1,K1201)</f>
        <v>10</v>
      </c>
      <c r="L1202">
        <f>IF(AND(C1202&gt;=Personal!$G$28,MAX(L$5:L1201)&lt;$AO$8,OR(S1201&gt;0,S1202&gt;0)),L1201+1,0)</f>
        <v>0</v>
      </c>
      <c r="M1202" t="str">
        <f>IF(AND(C1202&gt;=Personal!$G$28,MAX(L$5:L1201)&lt;$AO$8,OR(S1201&gt;0,S1202&gt;0)),L1201+1,"")</f>
        <v/>
      </c>
      <c r="N1202">
        <f t="shared" si="1498"/>
        <v>2122</v>
      </c>
      <c r="O1202">
        <f t="shared" si="1499"/>
        <v>139</v>
      </c>
      <c r="P1202" s="11">
        <f t="shared" si="1500"/>
        <v>79733.046368627693</v>
      </c>
      <c r="Q1202" s="11">
        <f>$AD1202*I1202/(Calculations!$C$18^(A1202-1+Calculations!$B$1/30))</f>
        <v>0</v>
      </c>
      <c r="R1202" s="11">
        <f>IF(Q1202=0,0,SUM(Q$1071:Q1202)*I1202/Q1202)</f>
        <v>0</v>
      </c>
      <c r="S1202" s="11">
        <f>IF(S1201&gt;0,MAX((S1201+I1202/2)*(Calculations!$C$18-1)+S1201-I1202,0),IF(AND(Personal!$G$28=Valuation!C1202,Personal!$G$28&gt;Valuation!C1201),Personal!$G$26,0))</f>
        <v>0</v>
      </c>
      <c r="T1202">
        <f t="shared" si="1501"/>
        <v>2</v>
      </c>
      <c r="U1202" s="11"/>
      <c r="V1202" s="121">
        <f>VLOOKUP(E1202,Rates2,5)*VLOOKUP(E1202,Mort_Imp_Retirees,C1202-'Mort Imp Cume'!$C$4+2)</f>
        <v>1</v>
      </c>
      <c r="W1202" s="15">
        <f t="shared" si="1502"/>
        <v>0</v>
      </c>
      <c r="X1202" s="121">
        <f>VLOOKUP(F1202,Rates2,6)*VLOOKUP(F1202,Mort_Imp_Survivors,C1202-'Mort Imp Cume'!$C$4+2)</f>
        <v>1</v>
      </c>
      <c r="Y1202" s="15">
        <f t="shared" si="1503"/>
        <v>0</v>
      </c>
      <c r="Z1202" s="121">
        <f>VLOOKUP(F1202,Rates2,7)*VLOOKUP(F1202,Mort_Imp_Survivors,C1202-'Mort Imp Cume'!$C$4+2)</f>
        <v>1</v>
      </c>
      <c r="AA1202" s="15">
        <f t="shared" si="1504"/>
        <v>0</v>
      </c>
      <c r="AB1202" s="68">
        <f>PRODUCT(W$4:W1201)</f>
        <v>0</v>
      </c>
      <c r="AC1202" s="15">
        <f>PRODUCT(Y$4:Y1201)</f>
        <v>0</v>
      </c>
      <c r="AD1202" s="15">
        <f>PRODUCT(AA$4:AA1201)</f>
        <v>0</v>
      </c>
      <c r="AE1202" s="15">
        <f t="shared" si="1505"/>
        <v>0</v>
      </c>
      <c r="AF1202" s="15">
        <f t="shared" si="1506"/>
        <v>0</v>
      </c>
      <c r="AG1202" s="15">
        <f t="shared" si="1507"/>
        <v>0</v>
      </c>
      <c r="AH1202" s="15">
        <f t="shared" si="1508"/>
        <v>0</v>
      </c>
      <c r="AI1202" s="15">
        <f t="shared" si="1509"/>
        <v>1</v>
      </c>
      <c r="AJ1202" s="15">
        <f t="shared" si="1510"/>
        <v>0</v>
      </c>
      <c r="AK1202" s="15">
        <f t="shared" si="1511"/>
        <v>0</v>
      </c>
      <c r="AL1202">
        <f>IF(AL1201&gt;0,AL1201+1,IF(AND(B1202="January",C1202&gt;=Personal!$G$28,F1202&lt;=100,AL1201=0),1,0))</f>
        <v>875</v>
      </c>
      <c r="AM1202">
        <f t="shared" si="1512"/>
        <v>1</v>
      </c>
    </row>
    <row r="1203" spans="1:39" x14ac:dyDescent="0.2">
      <c r="A1203">
        <f t="shared" si="1513"/>
        <v>1199</v>
      </c>
      <c r="B1203" t="str">
        <f t="shared" si="1524"/>
        <v>December</v>
      </c>
      <c r="C1203">
        <f t="shared" si="1496"/>
        <v>2122</v>
      </c>
      <c r="D1203">
        <f t="shared" si="1526"/>
        <v>212212</v>
      </c>
      <c r="E1203">
        <f t="shared" ref="E1203:F1203" si="1561">E1191+1</f>
        <v>141</v>
      </c>
      <c r="F1203">
        <f t="shared" si="1561"/>
        <v>139</v>
      </c>
      <c r="G1203" s="11">
        <f>G1202*IF($B1203="January",(1+IF(C1203&gt;Personal!$L$18+1,Calculations!$B$14,Calculations!$B$13)),1)</f>
        <v>16381.077598269254</v>
      </c>
      <c r="H1203" s="11">
        <f>IF(AND(Career!$F$15="Yes",$E1203=62,$E1202=61),G1203,H1202*IF($B1203="January",(1+IF(C1203&gt;Personal!$L$18+1,Calculations!$C$14,Calculations!$C$13)),1))</f>
        <v>7550.477875817016</v>
      </c>
      <c r="I1203" s="11">
        <f>H1203*(1-'Retiree Assumptions'!$F$8)</f>
        <v>6644.4205307189741</v>
      </c>
      <c r="J1203" s="11"/>
      <c r="K1203">
        <f>IF(OR(AND(L1252=0,L1203&gt;0,S1203=0,S1202&gt;0),AND(L1203=0,L1202&gt;0,S1203&gt;0,S1202&gt;0),AND(L1192=0,L1191&gt;0,S1191=0),AND(B1203="February",C1203&gt;=Personal!$G$28,C1203&lt;=Personal!$G$28+5,L1202&gt;0),AND(B1203="February",MOD(C1203-Personal!$G$28,5)=0,L1202&gt;0)),K1202+1,K1202)</f>
        <v>10</v>
      </c>
      <c r="L1203">
        <f>IF(AND(C1203&gt;=Personal!$G$28,MAX(L$5:L1202)&lt;$AO$8,OR(S1202&gt;0,S1203&gt;0)),L1202+1,0)</f>
        <v>0</v>
      </c>
      <c r="M1203" t="str">
        <f>IF(AND(C1203&gt;=Personal!$G$28,MAX(L$5:L1202)&lt;$AO$8,OR(S1202&gt;0,S1203&gt;0)),L1202+1,"")</f>
        <v/>
      </c>
      <c r="N1203">
        <f t="shared" si="1498"/>
        <v>2122</v>
      </c>
      <c r="O1203">
        <f t="shared" si="1499"/>
        <v>139</v>
      </c>
      <c r="P1203" s="11">
        <f t="shared" si="1500"/>
        <v>79733.046368627693</v>
      </c>
      <c r="Q1203" s="11">
        <f>$AD1203*I1203/(Calculations!$C$18^(A1203-1+Calculations!$B$1/30))</f>
        <v>0</v>
      </c>
      <c r="R1203" s="11">
        <f>IF(Q1203=0,0,SUM(Q$1071:Q1203)*I1203/Q1203)</f>
        <v>0</v>
      </c>
      <c r="S1203" s="11">
        <f>IF(S1202&gt;0,MAX((S1202+I1203/2)*(Calculations!$C$18-1)+S1202-I1203,0),IF(AND(Personal!$G$28=Valuation!C1203,Personal!$G$28&gt;Valuation!C1202),Personal!$G$26,0))</f>
        <v>0</v>
      </c>
      <c r="T1203">
        <f t="shared" si="1501"/>
        <v>2</v>
      </c>
      <c r="U1203" s="11"/>
      <c r="V1203" s="121">
        <f>VLOOKUP(E1203,Rates2,5)*VLOOKUP(E1203,Mort_Imp_Retirees,C1203-'Mort Imp Cume'!$C$4+2)</f>
        <v>1</v>
      </c>
      <c r="W1203" s="15">
        <f t="shared" si="1502"/>
        <v>0</v>
      </c>
      <c r="X1203" s="121">
        <f>VLOOKUP(F1203,Rates2,6)*VLOOKUP(F1203,Mort_Imp_Survivors,C1203-'Mort Imp Cume'!$C$4+2)</f>
        <v>1</v>
      </c>
      <c r="Y1203" s="15">
        <f t="shared" si="1503"/>
        <v>0</v>
      </c>
      <c r="Z1203" s="121">
        <f>VLOOKUP(F1203,Rates2,7)*VLOOKUP(F1203,Mort_Imp_Survivors,C1203-'Mort Imp Cume'!$C$4+2)</f>
        <v>1</v>
      </c>
      <c r="AA1203" s="15">
        <f t="shared" si="1504"/>
        <v>0</v>
      </c>
      <c r="AB1203" s="68">
        <f>PRODUCT(W$4:W1202)</f>
        <v>0</v>
      </c>
      <c r="AC1203" s="15">
        <f>PRODUCT(Y$4:Y1202)</f>
        <v>0</v>
      </c>
      <c r="AD1203" s="15">
        <f>PRODUCT(AA$4:AA1202)</f>
        <v>0</v>
      </c>
      <c r="AE1203" s="15">
        <f t="shared" si="1505"/>
        <v>0</v>
      </c>
      <c r="AF1203" s="15">
        <f t="shared" si="1506"/>
        <v>0</v>
      </c>
      <c r="AG1203" s="15">
        <f t="shared" si="1507"/>
        <v>0</v>
      </c>
      <c r="AH1203" s="15">
        <f t="shared" si="1508"/>
        <v>0</v>
      </c>
      <c r="AI1203" s="15">
        <f t="shared" si="1509"/>
        <v>1</v>
      </c>
      <c r="AJ1203" s="15">
        <f t="shared" si="1510"/>
        <v>0</v>
      </c>
      <c r="AK1203" s="15">
        <f t="shared" si="1511"/>
        <v>0</v>
      </c>
      <c r="AL1203">
        <f>IF(AL1202&gt;0,AL1202+1,IF(AND(B1203="January",C1203&gt;=Personal!$G$28,F1203&lt;=100,AL1202=0),1,0))</f>
        <v>876</v>
      </c>
      <c r="AM1203">
        <f t="shared" si="1512"/>
        <v>1</v>
      </c>
    </row>
    <row r="1204" spans="1:39" x14ac:dyDescent="0.2">
      <c r="A1204">
        <f t="shared" si="1513"/>
        <v>1200</v>
      </c>
      <c r="B1204" t="str">
        <f t="shared" si="1524"/>
        <v>January</v>
      </c>
      <c r="C1204">
        <f t="shared" si="1496"/>
        <v>2123</v>
      </c>
      <c r="D1204">
        <f t="shared" si="1526"/>
        <v>212301</v>
      </c>
      <c r="E1204">
        <f t="shared" ref="E1204:F1204" si="1562">E1192+1</f>
        <v>142</v>
      </c>
      <c r="F1204">
        <f t="shared" si="1562"/>
        <v>140</v>
      </c>
      <c r="G1204" s="11">
        <f>G1203*IF($B1204="January",(1+IF(C1204&gt;Personal!$L$18+1,Calculations!$B$14,Calculations!$B$13)),1)</f>
        <v>16790.604538225984</v>
      </c>
      <c r="H1204" s="11">
        <f>IF(AND(Career!$F$15="Yes",$E1204=62,$E1203=61),G1204,H1203*IF($B1204="January",(1+IF(C1204&gt;Personal!$L$18+1,Calculations!$C$14,Calculations!$C$13)),1))</f>
        <v>7663.7350439542706</v>
      </c>
      <c r="I1204" s="11">
        <f>H1204*(1-'Retiree Assumptions'!$F$8)</f>
        <v>6744.0868386797583</v>
      </c>
      <c r="J1204" s="11"/>
      <c r="K1204">
        <f>IF(OR(AND(L1205=0,L1204&gt;0,S1204=0,S1203&gt;0),AND(L1204=0,L1203&gt;0,S1204&gt;0,S1203&gt;0),AND(L1193=0,L1192&gt;0,S1192=0),AND(B1204="February",C1204&gt;=Personal!$G$28,C1204&lt;=Personal!$G$28+5,L1203&gt;0),AND(B1204="February",MOD(C1204-Personal!$G$28,5)=0,L1203&gt;0)),K1203+1,K1203)</f>
        <v>10</v>
      </c>
      <c r="L1204">
        <f>IF(AND(C1204&gt;=Personal!$G$28,MAX(L$5:L1203)&lt;$AO$8,OR(S1203&gt;0,S1204&gt;0)),L1203+1,0)</f>
        <v>0</v>
      </c>
      <c r="M1204" t="str">
        <f>IF(AND(C1204&gt;=Personal!$G$28,MAX(L$5:L1203)&lt;$AO$8,OR(S1203&gt;0,S1204&gt;0)),L1203+1,"")</f>
        <v/>
      </c>
      <c r="N1204">
        <f t="shared" si="1498"/>
        <v>2123</v>
      </c>
      <c r="O1204">
        <f t="shared" si="1499"/>
        <v>140</v>
      </c>
      <c r="P1204" s="11">
        <f t="shared" si="1500"/>
        <v>80929.042064157096</v>
      </c>
      <c r="Q1204" s="11">
        <f>$AD1204*I1204/(Calculations!$C$18^(A1204-1+Calculations!$B$1/30))</f>
        <v>0</v>
      </c>
      <c r="R1204" s="11">
        <f>IF(Q1204=0,0,SUM(Q$1071:Q1204)*I1204/Q1204)</f>
        <v>0</v>
      </c>
      <c r="S1204" s="11">
        <f>IF(S1203&gt;0,MAX((S1203+I1204/2)*(Calculations!$C$18-1)+S1203-I1204,0),IF(AND(Personal!$G$28=Valuation!C1204,Personal!$G$28&gt;Valuation!C1203),Personal!$G$26,0))</f>
        <v>0</v>
      </c>
      <c r="T1204">
        <f t="shared" si="1501"/>
        <v>2</v>
      </c>
      <c r="U1204" s="11"/>
      <c r="V1204" s="121">
        <f>VLOOKUP(E1204,Rates2,5)*VLOOKUP(E1204,Mort_Imp_Retirees,C1204-'Mort Imp Cume'!$C$4+2)</f>
        <v>1</v>
      </c>
      <c r="W1204" s="15">
        <f t="shared" si="1502"/>
        <v>0</v>
      </c>
      <c r="X1204" s="121">
        <f>VLOOKUP(F1204,Rates2,6)*VLOOKUP(F1204,Mort_Imp_Survivors,C1204-'Mort Imp Cume'!$C$4+2)</f>
        <v>1</v>
      </c>
      <c r="Y1204" s="15">
        <f t="shared" si="1503"/>
        <v>0</v>
      </c>
      <c r="Z1204" s="121">
        <f>VLOOKUP(F1204,Rates2,7)*VLOOKUP(F1204,Mort_Imp_Survivors,C1204-'Mort Imp Cume'!$C$4+2)</f>
        <v>1</v>
      </c>
      <c r="AA1204" s="15">
        <f t="shared" si="1504"/>
        <v>0</v>
      </c>
      <c r="AB1204" s="68">
        <f>PRODUCT(W$4:W1203)</f>
        <v>0</v>
      </c>
      <c r="AC1204" s="15">
        <f>PRODUCT(Y$4:Y1203)</f>
        <v>0</v>
      </c>
      <c r="AD1204" s="15">
        <f>PRODUCT(AA$4:AA1203)</f>
        <v>0</v>
      </c>
      <c r="AE1204" s="15">
        <f t="shared" si="1505"/>
        <v>0</v>
      </c>
      <c r="AF1204" s="15">
        <f t="shared" si="1506"/>
        <v>0</v>
      </c>
      <c r="AG1204" s="15">
        <f t="shared" si="1507"/>
        <v>0</v>
      </c>
      <c r="AH1204" s="15">
        <f t="shared" si="1508"/>
        <v>0</v>
      </c>
      <c r="AI1204" s="15">
        <f t="shared" si="1509"/>
        <v>1</v>
      </c>
      <c r="AJ1204" s="15">
        <f t="shared" si="1510"/>
        <v>0</v>
      </c>
      <c r="AK1204" s="15">
        <f t="shared" si="1511"/>
        <v>0</v>
      </c>
      <c r="AL1204">
        <f>IF(AL1203&gt;0,AL1203+1,IF(AND(B1204="January",C1204&gt;=Personal!$G$28,F1204&lt;=100,AL1203=0),1,0))</f>
        <v>877</v>
      </c>
      <c r="AM1204">
        <f t="shared" si="1512"/>
        <v>1</v>
      </c>
    </row>
    <row r="1205" spans="1:39" x14ac:dyDescent="0.2">
      <c r="A1205">
        <f t="shared" si="1513"/>
        <v>1201</v>
      </c>
      <c r="B1205" t="str">
        <f t="shared" si="1524"/>
        <v>February</v>
      </c>
      <c r="C1205">
        <f t="shared" si="1496"/>
        <v>2123</v>
      </c>
      <c r="D1205">
        <f t="shared" si="1526"/>
        <v>212302</v>
      </c>
      <c r="E1205">
        <f t="shared" ref="E1205:F1205" si="1563">E1193+1</f>
        <v>142</v>
      </c>
      <c r="F1205">
        <f t="shared" si="1563"/>
        <v>140</v>
      </c>
      <c r="G1205" s="11">
        <f>G1204*IF($B1205="January",(1+IF(C1205&gt;Personal!$L$18+1,Calculations!$B$14,Calculations!$B$13)),1)</f>
        <v>16790.604538225984</v>
      </c>
      <c r="H1205" s="11">
        <f>IF(AND(Career!$F$15="Yes",$E1205=62,$E1204=61),G1205,H1204*IF($B1205="January",(1+IF(C1205&gt;Personal!$L$18+1,Calculations!$C$14,Calculations!$C$13)),1))</f>
        <v>7663.7350439542706</v>
      </c>
      <c r="I1205" s="11">
        <f>H1205*(1-'Retiree Assumptions'!$F$8)</f>
        <v>6744.0868386797583</v>
      </c>
      <c r="J1205" s="11"/>
      <c r="K1205">
        <f>IF(OR(AND(L1206=0,L1205&gt;0,S1205=0,S1204&gt;0),AND(L1205=0,L1204&gt;0,S1205&gt;0,S1204&gt;0),AND(L1194=0,L1193&gt;0,S1193=0),AND(B1205="February",C1205&gt;=Personal!$G$28,C1205&lt;=Personal!$G$28+5,L1204&gt;0),AND(B1205="February",MOD(C1205-Personal!$G$28,5)=0,L1204&gt;0)),K1204+1,K1204)</f>
        <v>10</v>
      </c>
      <c r="L1205">
        <f>IF(AND(C1205&gt;=Personal!$G$28,MAX(L$5:L1204)&lt;$AO$8,OR(S1204&gt;0,S1205&gt;0)),L1204+1,0)</f>
        <v>0</v>
      </c>
      <c r="M1205" t="str">
        <f>IF(AND(C1205&gt;=Personal!$G$28,MAX(L$5:L1204)&lt;$AO$8,OR(S1204&gt;0,S1205&gt;0)),L1204+1,"")</f>
        <v/>
      </c>
      <c r="N1205">
        <f t="shared" si="1498"/>
        <v>2123</v>
      </c>
      <c r="O1205">
        <f t="shared" si="1499"/>
        <v>140</v>
      </c>
      <c r="P1205" s="11">
        <f t="shared" si="1500"/>
        <v>80929.042064157096</v>
      </c>
      <c r="Q1205" s="11">
        <f>$AD1205*I1205/(Calculations!$C$18^(A1205-1+Calculations!$B$1/30))</f>
        <v>0</v>
      </c>
      <c r="R1205" s="11">
        <f>IF(Q1205=0,0,SUM(Q$1071:Q1205)*I1205/Q1205)</f>
        <v>0</v>
      </c>
      <c r="S1205" s="11">
        <f>IF(S1204&gt;0,MAX((S1204+I1205/2)*(Calculations!$C$18-1)+S1204-I1205,0),IF(AND(Personal!$G$28=Valuation!C1205,Personal!$G$28&gt;Valuation!C1204),Personal!$G$26,0))</f>
        <v>0</v>
      </c>
      <c r="T1205">
        <f t="shared" si="1501"/>
        <v>2</v>
      </c>
      <c r="U1205" s="11"/>
      <c r="V1205" s="121">
        <f>VLOOKUP(E1205,Rates2,5)*VLOOKUP(E1205,Mort_Imp_Retirees,C1205-'Mort Imp Cume'!$C$4+2)</f>
        <v>1</v>
      </c>
      <c r="W1205" s="15">
        <f t="shared" si="1502"/>
        <v>0</v>
      </c>
      <c r="X1205" s="121">
        <f>VLOOKUP(F1205,Rates2,6)*VLOOKUP(F1205,Mort_Imp_Survivors,C1205-'Mort Imp Cume'!$C$4+2)</f>
        <v>1</v>
      </c>
      <c r="Y1205" s="15">
        <f t="shared" si="1503"/>
        <v>0</v>
      </c>
      <c r="Z1205" s="121">
        <f>VLOOKUP(F1205,Rates2,7)*VLOOKUP(F1205,Mort_Imp_Survivors,C1205-'Mort Imp Cume'!$C$4+2)</f>
        <v>1</v>
      </c>
      <c r="AA1205" s="15">
        <f t="shared" si="1504"/>
        <v>0</v>
      </c>
      <c r="AB1205" s="68">
        <f>PRODUCT(W$4:W1204)</f>
        <v>0</v>
      </c>
      <c r="AC1205" s="15">
        <f>PRODUCT(Y$4:Y1204)</f>
        <v>0</v>
      </c>
      <c r="AD1205" s="15">
        <f>PRODUCT(AA$4:AA1204)</f>
        <v>0</v>
      </c>
      <c r="AE1205" s="15">
        <f t="shared" si="1505"/>
        <v>0</v>
      </c>
      <c r="AF1205" s="15">
        <f t="shared" si="1506"/>
        <v>0</v>
      </c>
      <c r="AG1205" s="15">
        <f t="shared" si="1507"/>
        <v>0</v>
      </c>
      <c r="AH1205" s="15">
        <f t="shared" si="1508"/>
        <v>0</v>
      </c>
      <c r="AI1205" s="15">
        <f t="shared" si="1509"/>
        <v>1</v>
      </c>
      <c r="AJ1205" s="15">
        <f t="shared" si="1510"/>
        <v>0</v>
      </c>
      <c r="AK1205" s="15">
        <f t="shared" si="1511"/>
        <v>0</v>
      </c>
      <c r="AL1205">
        <f>IF(AL1204&gt;0,AL1204+1,IF(AND(B1205="January",C1205&gt;=Personal!$G$28,F1205&lt;=100,AL1204=0),1,0))</f>
        <v>878</v>
      </c>
      <c r="AM1205">
        <f t="shared" si="1512"/>
        <v>1</v>
      </c>
    </row>
    <row r="1206" spans="1:39" x14ac:dyDescent="0.2">
      <c r="A1206">
        <f t="shared" si="1513"/>
        <v>1202</v>
      </c>
      <c r="B1206" t="str">
        <f t="shared" si="1524"/>
        <v>March</v>
      </c>
      <c r="C1206">
        <f t="shared" si="1496"/>
        <v>2123</v>
      </c>
      <c r="D1206">
        <f t="shared" si="1526"/>
        <v>212303</v>
      </c>
      <c r="E1206">
        <f t="shared" ref="E1206:F1206" si="1564">E1194+1</f>
        <v>142</v>
      </c>
      <c r="F1206">
        <f t="shared" si="1564"/>
        <v>140</v>
      </c>
      <c r="G1206" s="11">
        <f>G1205*IF($B1206="January",(1+IF(C1206&gt;Personal!$L$18+1,Calculations!$B$14,Calculations!$B$13)),1)</f>
        <v>16790.604538225984</v>
      </c>
      <c r="H1206" s="11">
        <f>IF(AND(Career!$F$15="Yes",$E1206=62,$E1205=61),G1206,H1205*IF($B1206="January",(1+IF(C1206&gt;Personal!$L$18+1,Calculations!$C$14,Calculations!$C$13)),1))</f>
        <v>7663.7350439542706</v>
      </c>
      <c r="I1206" s="11">
        <f>H1206*(1-'Retiree Assumptions'!$F$8)</f>
        <v>6744.0868386797583</v>
      </c>
      <c r="J1206" s="11"/>
      <c r="K1206">
        <f>IF(OR(AND(L1207=0,L1206&gt;0,S1206=0,S1205&gt;0),AND(L1206=0,L1205&gt;0,S1206&gt;0,S1205&gt;0),AND(L1195=0,L1194&gt;0,S1194=0),AND(B1206="February",C1206&gt;=Personal!$G$28,C1206&lt;=Personal!$G$28+5,L1205&gt;0),AND(B1206="February",MOD(C1206-Personal!$G$28,5)=0,L1205&gt;0)),K1205+1,K1205)</f>
        <v>10</v>
      </c>
      <c r="L1206">
        <f>IF(AND(C1206&gt;=Personal!$G$28,MAX(L$5:L1205)&lt;$AO$8,OR(S1205&gt;0,S1206&gt;0)),L1205+1,0)</f>
        <v>0</v>
      </c>
      <c r="M1206" t="str">
        <f>IF(AND(C1206&gt;=Personal!$G$28,MAX(L$5:L1205)&lt;$AO$8,OR(S1205&gt;0,S1206&gt;0)),L1205+1,"")</f>
        <v/>
      </c>
      <c r="N1206">
        <f t="shared" si="1498"/>
        <v>2123</v>
      </c>
      <c r="O1206">
        <f t="shared" si="1499"/>
        <v>140</v>
      </c>
      <c r="P1206" s="11">
        <f t="shared" si="1500"/>
        <v>80929.042064157096</v>
      </c>
      <c r="Q1206" s="11">
        <f>$AD1206*I1206/(Calculations!$C$18^(A1206-1+Calculations!$B$1/30))</f>
        <v>0</v>
      </c>
      <c r="R1206" s="11">
        <f>IF(Q1206=0,0,SUM(Q$1071:Q1206)*I1206/Q1206)</f>
        <v>0</v>
      </c>
      <c r="S1206" s="11">
        <f>IF(S1205&gt;0,MAX((S1205+I1206/2)*(Calculations!$C$18-1)+S1205-I1206,0),IF(AND(Personal!$G$28=Valuation!C1206,Personal!$G$28&gt;Valuation!C1205),Personal!$G$26,0))</f>
        <v>0</v>
      </c>
      <c r="T1206">
        <f t="shared" si="1501"/>
        <v>2</v>
      </c>
      <c r="U1206" s="11"/>
      <c r="V1206" s="121">
        <f>VLOOKUP(E1206,Rates2,5)*VLOOKUP(E1206,Mort_Imp_Retirees,C1206-'Mort Imp Cume'!$C$4+2)</f>
        <v>1</v>
      </c>
      <c r="W1206" s="15">
        <f t="shared" si="1502"/>
        <v>0</v>
      </c>
      <c r="X1206" s="121">
        <f>VLOOKUP(F1206,Rates2,6)*VLOOKUP(F1206,Mort_Imp_Survivors,C1206-'Mort Imp Cume'!$C$4+2)</f>
        <v>1</v>
      </c>
      <c r="Y1206" s="15">
        <f t="shared" si="1503"/>
        <v>0</v>
      </c>
      <c r="Z1206" s="121">
        <f>VLOOKUP(F1206,Rates2,7)*VLOOKUP(F1206,Mort_Imp_Survivors,C1206-'Mort Imp Cume'!$C$4+2)</f>
        <v>1</v>
      </c>
      <c r="AA1206" s="15">
        <f t="shared" si="1504"/>
        <v>0</v>
      </c>
      <c r="AB1206" s="68">
        <f>PRODUCT(W$4:W1205)</f>
        <v>0</v>
      </c>
      <c r="AC1206" s="15">
        <f>PRODUCT(Y$4:Y1205)</f>
        <v>0</v>
      </c>
      <c r="AD1206" s="15">
        <f>PRODUCT(AA$4:AA1205)</f>
        <v>0</v>
      </c>
      <c r="AE1206" s="15">
        <f t="shared" si="1505"/>
        <v>0</v>
      </c>
      <c r="AF1206" s="15">
        <f t="shared" si="1506"/>
        <v>0</v>
      </c>
      <c r="AG1206" s="15">
        <f t="shared" si="1507"/>
        <v>0</v>
      </c>
      <c r="AH1206" s="15">
        <f t="shared" si="1508"/>
        <v>0</v>
      </c>
      <c r="AI1206" s="15">
        <f t="shared" si="1509"/>
        <v>1</v>
      </c>
      <c r="AJ1206" s="15">
        <f t="shared" si="1510"/>
        <v>0</v>
      </c>
      <c r="AK1206" s="15">
        <f t="shared" si="1511"/>
        <v>0</v>
      </c>
      <c r="AL1206">
        <f>IF(AL1205&gt;0,AL1205+1,IF(AND(B1206="January",C1206&gt;=Personal!$G$28,F1206&lt;=100,AL1205=0),1,0))</f>
        <v>879</v>
      </c>
      <c r="AM1206">
        <f t="shared" si="1512"/>
        <v>1</v>
      </c>
    </row>
    <row r="1207" spans="1:39" x14ac:dyDescent="0.2">
      <c r="A1207">
        <f t="shared" si="1513"/>
        <v>1203</v>
      </c>
      <c r="B1207" t="str">
        <f t="shared" si="1524"/>
        <v>April</v>
      </c>
      <c r="C1207">
        <f t="shared" si="1496"/>
        <v>2123</v>
      </c>
      <c r="D1207">
        <f t="shared" si="1526"/>
        <v>212304</v>
      </c>
      <c r="E1207">
        <f t="shared" ref="E1207:F1207" si="1565">E1195+1</f>
        <v>142</v>
      </c>
      <c r="F1207">
        <f t="shared" si="1565"/>
        <v>140</v>
      </c>
      <c r="G1207" s="11">
        <f>G1206*IF($B1207="January",(1+IF(C1207&gt;Personal!$L$18+1,Calculations!$B$14,Calculations!$B$13)),1)</f>
        <v>16790.604538225984</v>
      </c>
      <c r="H1207" s="11">
        <f>IF(AND(Career!$F$15="Yes",$E1207=62,$E1206=61),G1207,H1206*IF($B1207="January",(1+IF(C1207&gt;Personal!$L$18+1,Calculations!$C$14,Calculations!$C$13)),1))</f>
        <v>7663.7350439542706</v>
      </c>
      <c r="I1207" s="11">
        <f>H1207*(1-'Retiree Assumptions'!$F$8)</f>
        <v>6744.0868386797583</v>
      </c>
      <c r="J1207" s="11"/>
      <c r="K1207">
        <f>IF(OR(AND(L1208=0,L1207&gt;0,S1207=0,S1206&gt;0),AND(L1207=0,L1206&gt;0,S1207&gt;0,S1206&gt;0),AND(L1196=0,L1195&gt;0,S1195=0),AND(B1207="February",C1207&gt;=Personal!$G$28,C1207&lt;=Personal!$G$28+5,L1206&gt;0),AND(B1207="February",MOD(C1207-Personal!$G$28,5)=0,L1206&gt;0)),K1206+1,K1206)</f>
        <v>10</v>
      </c>
      <c r="L1207">
        <f>IF(AND(C1207&gt;=Personal!$G$28,MAX(L$5:L1206)&lt;$AO$8,OR(S1206&gt;0,S1207&gt;0)),L1206+1,0)</f>
        <v>0</v>
      </c>
      <c r="M1207" t="str">
        <f>IF(AND(C1207&gt;=Personal!$G$28,MAX(L$5:L1206)&lt;$AO$8,OR(S1206&gt;0,S1207&gt;0)),L1206+1,"")</f>
        <v/>
      </c>
      <c r="N1207">
        <f t="shared" si="1498"/>
        <v>2123</v>
      </c>
      <c r="O1207">
        <f t="shared" si="1499"/>
        <v>140</v>
      </c>
      <c r="P1207" s="11">
        <f t="shared" si="1500"/>
        <v>80929.042064157096</v>
      </c>
      <c r="Q1207" s="11">
        <f>$AD1207*I1207/(Calculations!$C$18^(A1207-1+Calculations!$B$1/30))</f>
        <v>0</v>
      </c>
      <c r="R1207" s="11">
        <f>IF(Q1207=0,0,SUM(Q$1071:Q1207)*I1207/Q1207)</f>
        <v>0</v>
      </c>
      <c r="S1207" s="11">
        <f>IF(S1206&gt;0,MAX((S1206+I1207/2)*(Calculations!$C$18-1)+S1206-I1207,0),IF(AND(Personal!$G$28=Valuation!C1207,Personal!$G$28&gt;Valuation!C1206),Personal!$G$26,0))</f>
        <v>0</v>
      </c>
      <c r="T1207">
        <f t="shared" si="1501"/>
        <v>2</v>
      </c>
      <c r="U1207" s="11"/>
      <c r="V1207" s="121">
        <f>VLOOKUP(E1207,Rates2,5)*VLOOKUP(E1207,Mort_Imp_Retirees,C1207-'Mort Imp Cume'!$C$4+2)</f>
        <v>1</v>
      </c>
      <c r="W1207" s="15">
        <f t="shared" si="1502"/>
        <v>0</v>
      </c>
      <c r="X1207" s="121">
        <f>VLOOKUP(F1207,Rates2,6)*VLOOKUP(F1207,Mort_Imp_Survivors,C1207-'Mort Imp Cume'!$C$4+2)</f>
        <v>1</v>
      </c>
      <c r="Y1207" s="15">
        <f t="shared" si="1503"/>
        <v>0</v>
      </c>
      <c r="Z1207" s="121">
        <f>VLOOKUP(F1207,Rates2,7)*VLOOKUP(F1207,Mort_Imp_Survivors,C1207-'Mort Imp Cume'!$C$4+2)</f>
        <v>1</v>
      </c>
      <c r="AA1207" s="15">
        <f t="shared" si="1504"/>
        <v>0</v>
      </c>
      <c r="AB1207" s="68">
        <f>PRODUCT(W$4:W1206)</f>
        <v>0</v>
      </c>
      <c r="AC1207" s="15">
        <f>PRODUCT(Y$4:Y1206)</f>
        <v>0</v>
      </c>
      <c r="AD1207" s="15">
        <f>PRODUCT(AA$4:AA1206)</f>
        <v>0</v>
      </c>
      <c r="AE1207" s="15">
        <f t="shared" si="1505"/>
        <v>0</v>
      </c>
      <c r="AF1207" s="15">
        <f t="shared" si="1506"/>
        <v>0</v>
      </c>
      <c r="AG1207" s="15">
        <f t="shared" si="1507"/>
        <v>0</v>
      </c>
      <c r="AH1207" s="15">
        <f t="shared" si="1508"/>
        <v>0</v>
      </c>
      <c r="AI1207" s="15">
        <f t="shared" si="1509"/>
        <v>1</v>
      </c>
      <c r="AJ1207" s="15">
        <f t="shared" si="1510"/>
        <v>0</v>
      </c>
      <c r="AK1207" s="15">
        <f t="shared" si="1511"/>
        <v>0</v>
      </c>
      <c r="AL1207">
        <f>IF(AL1206&gt;0,AL1206+1,IF(AND(B1207="January",C1207&gt;=Personal!$G$28,F1207&lt;=100,AL1206=0),1,0))</f>
        <v>880</v>
      </c>
      <c r="AM1207">
        <f t="shared" si="1512"/>
        <v>1</v>
      </c>
    </row>
    <row r="1208" spans="1:39" x14ac:dyDescent="0.2">
      <c r="A1208">
        <f t="shared" si="1513"/>
        <v>1204</v>
      </c>
      <c r="B1208" t="str">
        <f t="shared" si="1524"/>
        <v>May</v>
      </c>
      <c r="C1208">
        <f t="shared" si="1496"/>
        <v>2123</v>
      </c>
      <c r="D1208">
        <f t="shared" si="1526"/>
        <v>212305</v>
      </c>
      <c r="E1208">
        <f t="shared" ref="E1208:F1208" si="1566">E1196+1</f>
        <v>142</v>
      </c>
      <c r="F1208">
        <f t="shared" si="1566"/>
        <v>140</v>
      </c>
      <c r="G1208" s="11">
        <f>G1207*IF($B1208="January",(1+IF(C1208&gt;Personal!$L$18+1,Calculations!$B$14,Calculations!$B$13)),1)</f>
        <v>16790.604538225984</v>
      </c>
      <c r="H1208" s="11">
        <f>IF(AND(Career!$F$15="Yes",$E1208=62,$E1207=61),G1208,H1207*IF($B1208="January",(1+IF(C1208&gt;Personal!$L$18+1,Calculations!$C$14,Calculations!$C$13)),1))</f>
        <v>7663.7350439542706</v>
      </c>
      <c r="I1208" s="11">
        <f>H1208*(1-'Retiree Assumptions'!$F$8)</f>
        <v>6744.0868386797583</v>
      </c>
      <c r="J1208" s="11"/>
      <c r="K1208">
        <f>IF(OR(AND(L1209=0,L1208&gt;0,S1208=0,S1207&gt;0),AND(L1208=0,L1207&gt;0,S1208&gt;0,S1207&gt;0),AND(L1197=0,L1196&gt;0,S1196=0),AND(B1208="February",C1208&gt;=Personal!$G$28,C1208&lt;=Personal!$G$28+5,L1207&gt;0),AND(B1208="February",MOD(C1208-Personal!$G$28,5)=0,L1207&gt;0)),K1207+1,K1207)</f>
        <v>10</v>
      </c>
      <c r="L1208">
        <f>IF(AND(C1208&gt;=Personal!$G$28,MAX(L$5:L1207)&lt;$AO$8,OR(S1207&gt;0,S1208&gt;0)),L1207+1,0)</f>
        <v>0</v>
      </c>
      <c r="M1208" t="str">
        <f>IF(AND(C1208&gt;=Personal!$G$28,MAX(L$5:L1207)&lt;$AO$8,OR(S1207&gt;0,S1208&gt;0)),L1207+1,"")</f>
        <v/>
      </c>
      <c r="N1208">
        <f t="shared" si="1498"/>
        <v>2123</v>
      </c>
      <c r="O1208">
        <f t="shared" si="1499"/>
        <v>140</v>
      </c>
      <c r="P1208" s="11">
        <f t="shared" si="1500"/>
        <v>80929.042064157096</v>
      </c>
      <c r="Q1208" s="11">
        <f>$AD1208*I1208/(Calculations!$C$18^(A1208-1+Calculations!$B$1/30))</f>
        <v>0</v>
      </c>
      <c r="R1208" s="11">
        <f>IF(Q1208=0,0,SUM(Q$1071:Q1208)*I1208/Q1208)</f>
        <v>0</v>
      </c>
      <c r="S1208" s="11">
        <f>IF(S1207&gt;0,MAX((S1207+I1208/2)*(Calculations!$C$18-1)+S1207-I1208,0),IF(AND(Personal!$G$28=Valuation!C1208,Personal!$G$28&gt;Valuation!C1207),Personal!$G$26,0))</f>
        <v>0</v>
      </c>
      <c r="T1208">
        <f t="shared" si="1501"/>
        <v>2</v>
      </c>
      <c r="U1208" s="11"/>
      <c r="V1208" s="121">
        <f>VLOOKUP(E1208,Rates2,5)*VLOOKUP(E1208,Mort_Imp_Retirees,C1208-'Mort Imp Cume'!$C$4+2)</f>
        <v>1</v>
      </c>
      <c r="W1208" s="15">
        <f t="shared" si="1502"/>
        <v>0</v>
      </c>
      <c r="X1208" s="121">
        <f>VLOOKUP(F1208,Rates2,6)*VLOOKUP(F1208,Mort_Imp_Survivors,C1208-'Mort Imp Cume'!$C$4+2)</f>
        <v>1</v>
      </c>
      <c r="Y1208" s="15">
        <f t="shared" si="1503"/>
        <v>0</v>
      </c>
      <c r="Z1208" s="121">
        <f>VLOOKUP(F1208,Rates2,7)*VLOOKUP(F1208,Mort_Imp_Survivors,C1208-'Mort Imp Cume'!$C$4+2)</f>
        <v>1</v>
      </c>
      <c r="AA1208" s="15">
        <f t="shared" si="1504"/>
        <v>0</v>
      </c>
      <c r="AB1208" s="68">
        <f>PRODUCT(W$4:W1207)</f>
        <v>0</v>
      </c>
      <c r="AC1208" s="15">
        <f>PRODUCT(Y$4:Y1207)</f>
        <v>0</v>
      </c>
      <c r="AD1208" s="15">
        <f>PRODUCT(AA$4:AA1207)</f>
        <v>0</v>
      </c>
      <c r="AE1208" s="15">
        <f t="shared" si="1505"/>
        <v>0</v>
      </c>
      <c r="AF1208" s="15">
        <f t="shared" si="1506"/>
        <v>0</v>
      </c>
      <c r="AG1208" s="15">
        <f t="shared" si="1507"/>
        <v>0</v>
      </c>
      <c r="AH1208" s="15">
        <f t="shared" si="1508"/>
        <v>0</v>
      </c>
      <c r="AI1208" s="15">
        <f t="shared" si="1509"/>
        <v>1</v>
      </c>
      <c r="AJ1208" s="15">
        <f t="shared" si="1510"/>
        <v>0</v>
      </c>
      <c r="AK1208" s="15">
        <f t="shared" si="1511"/>
        <v>0</v>
      </c>
      <c r="AL1208">
        <f>IF(AL1207&gt;0,AL1207+1,IF(AND(B1208="January",C1208&gt;=Personal!$G$28,F1208&lt;=100,AL1207=0),1,0))</f>
        <v>881</v>
      </c>
      <c r="AM1208">
        <f t="shared" si="1512"/>
        <v>1</v>
      </c>
    </row>
    <row r="1209" spans="1:39" x14ac:dyDescent="0.2">
      <c r="A1209">
        <f t="shared" si="1513"/>
        <v>1205</v>
      </c>
      <c r="B1209" t="str">
        <f t="shared" si="1524"/>
        <v>June</v>
      </c>
      <c r="C1209">
        <f t="shared" si="1496"/>
        <v>2123</v>
      </c>
      <c r="D1209">
        <f t="shared" si="1526"/>
        <v>212306</v>
      </c>
      <c r="E1209">
        <f t="shared" ref="E1209:F1209" si="1567">E1197+1</f>
        <v>142</v>
      </c>
      <c r="F1209">
        <f t="shared" si="1567"/>
        <v>140</v>
      </c>
      <c r="G1209" s="11">
        <f>G1208*IF($B1209="January",(1+IF(C1209&gt;Personal!$L$18+1,Calculations!$B$14,Calculations!$B$13)),1)</f>
        <v>16790.604538225984</v>
      </c>
      <c r="H1209" s="11">
        <f>IF(AND(Career!$F$15="Yes",$E1209=62,$E1208=61),G1209,H1208*IF($B1209="January",(1+IF(C1209&gt;Personal!$L$18+1,Calculations!$C$14,Calculations!$C$13)),1))</f>
        <v>7663.7350439542706</v>
      </c>
      <c r="I1209" s="11">
        <f>H1209*(1-'Retiree Assumptions'!$F$8)</f>
        <v>6744.0868386797583</v>
      </c>
      <c r="J1209" s="11"/>
      <c r="K1209">
        <f>IF(OR(AND(L1210=0,L1209&gt;0,S1209=0,S1208&gt;0),AND(L1209=0,L1208&gt;0,S1209&gt;0,S1208&gt;0),AND(L1198=0,L1197&gt;0,S1197=0),AND(B1209="February",C1209&gt;=Personal!$G$28,C1209&lt;=Personal!$G$28+5,L1208&gt;0),AND(B1209="February",MOD(C1209-Personal!$G$28,5)=0,L1208&gt;0)),K1208+1,K1208)</f>
        <v>10</v>
      </c>
      <c r="L1209">
        <f>IF(AND(C1209&gt;=Personal!$G$28,MAX(L$5:L1208)&lt;$AO$8,OR(S1208&gt;0,S1209&gt;0)),L1208+1,0)</f>
        <v>0</v>
      </c>
      <c r="M1209" t="str">
        <f>IF(AND(C1209&gt;=Personal!$G$28,MAX(L$5:L1208)&lt;$AO$8,OR(S1208&gt;0,S1209&gt;0)),L1208+1,"")</f>
        <v/>
      </c>
      <c r="N1209">
        <f t="shared" si="1498"/>
        <v>2123</v>
      </c>
      <c r="O1209">
        <f t="shared" si="1499"/>
        <v>140</v>
      </c>
      <c r="P1209" s="11">
        <f t="shared" si="1500"/>
        <v>80929.042064157096</v>
      </c>
      <c r="Q1209" s="11">
        <f>$AD1209*I1209/(Calculations!$C$18^(A1209-1+Calculations!$B$1/30))</f>
        <v>0</v>
      </c>
      <c r="R1209" s="11">
        <f>IF(Q1209=0,0,SUM(Q$1071:Q1209)*I1209/Q1209)</f>
        <v>0</v>
      </c>
      <c r="S1209" s="11">
        <f>IF(S1208&gt;0,MAX((S1208+I1209/2)*(Calculations!$C$18-1)+S1208-I1209,0),IF(AND(Personal!$G$28=Valuation!C1209,Personal!$G$28&gt;Valuation!C1208),Personal!$G$26,0))</f>
        <v>0</v>
      </c>
      <c r="T1209">
        <f t="shared" si="1501"/>
        <v>2</v>
      </c>
      <c r="U1209" s="11"/>
      <c r="V1209" s="121">
        <f>VLOOKUP(E1209,Rates2,5)*VLOOKUP(E1209,Mort_Imp_Retirees,C1209-'Mort Imp Cume'!$C$4+2)</f>
        <v>1</v>
      </c>
      <c r="W1209" s="15">
        <f t="shared" si="1502"/>
        <v>0</v>
      </c>
      <c r="X1209" s="121">
        <f>VLOOKUP(F1209,Rates2,6)*VLOOKUP(F1209,Mort_Imp_Survivors,C1209-'Mort Imp Cume'!$C$4+2)</f>
        <v>1</v>
      </c>
      <c r="Y1209" s="15">
        <f t="shared" si="1503"/>
        <v>0</v>
      </c>
      <c r="Z1209" s="121">
        <f>VLOOKUP(F1209,Rates2,7)*VLOOKUP(F1209,Mort_Imp_Survivors,C1209-'Mort Imp Cume'!$C$4+2)</f>
        <v>1</v>
      </c>
      <c r="AA1209" s="15">
        <f t="shared" si="1504"/>
        <v>0</v>
      </c>
      <c r="AB1209" s="68">
        <f>PRODUCT(W$4:W1208)</f>
        <v>0</v>
      </c>
      <c r="AC1209" s="15">
        <f>PRODUCT(Y$4:Y1208)</f>
        <v>0</v>
      </c>
      <c r="AD1209" s="15">
        <f>PRODUCT(AA$4:AA1208)</f>
        <v>0</v>
      </c>
      <c r="AE1209" s="15">
        <f t="shared" si="1505"/>
        <v>0</v>
      </c>
      <c r="AF1209" s="15">
        <f t="shared" si="1506"/>
        <v>0</v>
      </c>
      <c r="AG1209" s="15">
        <f t="shared" si="1507"/>
        <v>0</v>
      </c>
      <c r="AH1209" s="15">
        <f t="shared" si="1508"/>
        <v>0</v>
      </c>
      <c r="AI1209" s="15">
        <f t="shared" si="1509"/>
        <v>1</v>
      </c>
      <c r="AJ1209" s="15">
        <f t="shared" si="1510"/>
        <v>0</v>
      </c>
      <c r="AK1209" s="15">
        <f t="shared" si="1511"/>
        <v>0</v>
      </c>
      <c r="AL1209">
        <f>IF(AL1208&gt;0,AL1208+1,IF(AND(B1209="January",C1209&gt;=Personal!$G$28,F1209&lt;=100,AL1208=0),1,0))</f>
        <v>882</v>
      </c>
      <c r="AM1209">
        <f t="shared" si="1512"/>
        <v>1</v>
      </c>
    </row>
    <row r="1210" spans="1:39" x14ac:dyDescent="0.2">
      <c r="A1210">
        <f t="shared" si="1513"/>
        <v>1206</v>
      </c>
      <c r="B1210" t="str">
        <f t="shared" si="1524"/>
        <v>July</v>
      </c>
      <c r="C1210">
        <f t="shared" si="1496"/>
        <v>2123</v>
      </c>
      <c r="D1210">
        <f t="shared" si="1526"/>
        <v>212307</v>
      </c>
      <c r="E1210">
        <f t="shared" ref="E1210:F1210" si="1568">E1198+1</f>
        <v>142</v>
      </c>
      <c r="F1210">
        <f t="shared" si="1568"/>
        <v>140</v>
      </c>
      <c r="G1210" s="11">
        <f>G1209*IF($B1210="January",(1+IF(C1210&gt;Personal!$L$18+1,Calculations!$B$14,Calculations!$B$13)),1)</f>
        <v>16790.604538225984</v>
      </c>
      <c r="H1210" s="11">
        <f>IF(AND(Career!$F$15="Yes",$E1210=62,$E1209=61),G1210,H1209*IF($B1210="January",(1+IF(C1210&gt;Personal!$L$18+1,Calculations!$C$14,Calculations!$C$13)),1))</f>
        <v>7663.7350439542706</v>
      </c>
      <c r="I1210" s="11">
        <f>H1210*(1-'Retiree Assumptions'!$F$8)</f>
        <v>6744.0868386797583</v>
      </c>
      <c r="J1210" s="11"/>
      <c r="K1210">
        <f>IF(OR(AND(L1211=0,L1210&gt;0,S1210=0,S1209&gt;0),AND(L1210=0,L1209&gt;0,S1210&gt;0,S1209&gt;0),AND(L1199=0,L1198&gt;0,S1198=0),AND(B1210="February",C1210&gt;=Personal!$G$28,C1210&lt;=Personal!$G$28+5,L1209&gt;0),AND(B1210="February",MOD(C1210-Personal!$G$28,5)=0,L1209&gt;0)),K1209+1,K1209)</f>
        <v>10</v>
      </c>
      <c r="L1210">
        <f>IF(AND(C1210&gt;=Personal!$G$28,MAX(L$5:L1209)&lt;$AO$8,OR(S1209&gt;0,S1210&gt;0)),L1209+1,0)</f>
        <v>0</v>
      </c>
      <c r="M1210" t="str">
        <f>IF(AND(C1210&gt;=Personal!$G$28,MAX(L$5:L1209)&lt;$AO$8,OR(S1209&gt;0,S1210&gt;0)),L1209+1,"")</f>
        <v/>
      </c>
      <c r="N1210">
        <f t="shared" si="1498"/>
        <v>2123</v>
      </c>
      <c r="O1210">
        <f t="shared" si="1499"/>
        <v>140</v>
      </c>
      <c r="P1210" s="11">
        <f t="shared" si="1500"/>
        <v>80929.042064157096</v>
      </c>
      <c r="Q1210" s="11">
        <f>$AD1210*I1210/(Calculations!$C$18^(A1210-1+Calculations!$B$1/30))</f>
        <v>0</v>
      </c>
      <c r="R1210" s="11">
        <f>IF(Q1210=0,0,SUM(Q$1071:Q1210)*I1210/Q1210)</f>
        <v>0</v>
      </c>
      <c r="S1210" s="11">
        <f>IF(S1209&gt;0,MAX((S1209+I1210/2)*(Calculations!$C$18-1)+S1209-I1210,0),IF(AND(Personal!$G$28=Valuation!C1210,Personal!$G$28&gt;Valuation!C1209),Personal!$G$26,0))</f>
        <v>0</v>
      </c>
      <c r="T1210">
        <f t="shared" si="1501"/>
        <v>2</v>
      </c>
      <c r="U1210" s="11"/>
      <c r="V1210" s="121">
        <f>VLOOKUP(E1210,Rates2,5)*VLOOKUP(E1210,Mort_Imp_Retirees,C1210-'Mort Imp Cume'!$C$4+2)</f>
        <v>1</v>
      </c>
      <c r="W1210" s="15">
        <f t="shared" si="1502"/>
        <v>0</v>
      </c>
      <c r="X1210" s="121">
        <f>VLOOKUP(F1210,Rates2,6)*VLOOKUP(F1210,Mort_Imp_Survivors,C1210-'Mort Imp Cume'!$C$4+2)</f>
        <v>1</v>
      </c>
      <c r="Y1210" s="15">
        <f t="shared" si="1503"/>
        <v>0</v>
      </c>
      <c r="Z1210" s="121">
        <f>VLOOKUP(F1210,Rates2,7)*VLOOKUP(F1210,Mort_Imp_Survivors,C1210-'Mort Imp Cume'!$C$4+2)</f>
        <v>1</v>
      </c>
      <c r="AA1210" s="15">
        <f t="shared" si="1504"/>
        <v>0</v>
      </c>
      <c r="AB1210" s="68">
        <f>PRODUCT(W$4:W1209)</f>
        <v>0</v>
      </c>
      <c r="AC1210" s="15">
        <f>PRODUCT(Y$4:Y1209)</f>
        <v>0</v>
      </c>
      <c r="AD1210" s="15">
        <f>PRODUCT(AA$4:AA1209)</f>
        <v>0</v>
      </c>
      <c r="AE1210" s="15">
        <f t="shared" si="1505"/>
        <v>0</v>
      </c>
      <c r="AF1210" s="15">
        <f t="shared" si="1506"/>
        <v>0</v>
      </c>
      <c r="AG1210" s="15">
        <f t="shared" si="1507"/>
        <v>0</v>
      </c>
      <c r="AH1210" s="15">
        <f t="shared" si="1508"/>
        <v>0</v>
      </c>
      <c r="AI1210" s="15">
        <f t="shared" si="1509"/>
        <v>1</v>
      </c>
      <c r="AJ1210" s="15">
        <f t="shared" si="1510"/>
        <v>0</v>
      </c>
      <c r="AK1210" s="15">
        <f t="shared" si="1511"/>
        <v>0</v>
      </c>
      <c r="AL1210">
        <f>IF(AL1209&gt;0,AL1209+1,IF(AND(B1210="January",C1210&gt;=Personal!$G$28,F1210&lt;=100,AL1209=0),1,0))</f>
        <v>883</v>
      </c>
      <c r="AM1210">
        <f t="shared" si="1512"/>
        <v>1</v>
      </c>
    </row>
    <row r="1211" spans="1:39" x14ac:dyDescent="0.2">
      <c r="A1211">
        <f t="shared" si="1513"/>
        <v>1207</v>
      </c>
      <c r="B1211" t="str">
        <f t="shared" si="1524"/>
        <v>August</v>
      </c>
      <c r="C1211">
        <f t="shared" si="1496"/>
        <v>2123</v>
      </c>
      <c r="D1211">
        <f t="shared" si="1526"/>
        <v>212308</v>
      </c>
      <c r="E1211">
        <f t="shared" ref="E1211:F1211" si="1569">E1199+1</f>
        <v>142</v>
      </c>
      <c r="F1211">
        <f t="shared" si="1569"/>
        <v>140</v>
      </c>
      <c r="G1211" s="11">
        <f>G1210*IF($B1211="January",(1+IF(C1211&gt;Personal!$L$18+1,Calculations!$B$14,Calculations!$B$13)),1)</f>
        <v>16790.604538225984</v>
      </c>
      <c r="H1211" s="11">
        <f>IF(AND(Career!$F$15="Yes",$E1211=62,$E1210=61),G1211,H1210*IF($B1211="January",(1+IF(C1211&gt;Personal!$L$18+1,Calculations!$C$14,Calculations!$C$13)),1))</f>
        <v>7663.7350439542706</v>
      </c>
      <c r="I1211" s="11">
        <f>H1211*(1-'Retiree Assumptions'!$F$8)</f>
        <v>6744.0868386797583</v>
      </c>
      <c r="J1211" s="11"/>
      <c r="K1211">
        <f>IF(OR(AND(L1212=0,L1211&gt;0,S1211=0,S1210&gt;0),AND(L1211=0,L1210&gt;0,S1211&gt;0,S1210&gt;0),AND(L1200=0,L1199&gt;0,S1199=0),AND(B1211="February",C1211&gt;=Personal!$G$28,C1211&lt;=Personal!$G$28+5,L1210&gt;0),AND(B1211="February",MOD(C1211-Personal!$G$28,5)=0,L1210&gt;0)),K1210+1,K1210)</f>
        <v>10</v>
      </c>
      <c r="L1211">
        <f>IF(AND(C1211&gt;=Personal!$G$28,MAX(L$5:L1210)&lt;$AO$8,OR(S1210&gt;0,S1211&gt;0)),L1210+1,0)</f>
        <v>0</v>
      </c>
      <c r="M1211" t="str">
        <f>IF(AND(C1211&gt;=Personal!$G$28,MAX(L$5:L1210)&lt;$AO$8,OR(S1210&gt;0,S1211&gt;0)),L1210+1,"")</f>
        <v/>
      </c>
      <c r="N1211">
        <f t="shared" si="1498"/>
        <v>2123</v>
      </c>
      <c r="O1211">
        <f t="shared" si="1499"/>
        <v>140</v>
      </c>
      <c r="P1211" s="11">
        <f t="shared" si="1500"/>
        <v>80929.042064157096</v>
      </c>
      <c r="Q1211" s="11">
        <f>$AD1211*I1211/(Calculations!$C$18^(A1211-1+Calculations!$B$1/30))</f>
        <v>0</v>
      </c>
      <c r="R1211" s="11">
        <f>IF(Q1211=0,0,SUM(Q$1071:Q1211)*I1211/Q1211)</f>
        <v>0</v>
      </c>
      <c r="S1211" s="11">
        <f>IF(S1210&gt;0,MAX((S1210+I1211/2)*(Calculations!$C$18-1)+S1210-I1211,0),IF(AND(Personal!$G$28=Valuation!C1211,Personal!$G$28&gt;Valuation!C1210),Personal!$G$26,0))</f>
        <v>0</v>
      </c>
      <c r="T1211">
        <f t="shared" si="1501"/>
        <v>2</v>
      </c>
      <c r="U1211" s="11"/>
      <c r="V1211" s="121">
        <f>VLOOKUP(E1211,Rates2,5)*VLOOKUP(E1211,Mort_Imp_Retirees,C1211-'Mort Imp Cume'!$C$4+2)</f>
        <v>1</v>
      </c>
      <c r="W1211" s="15">
        <f t="shared" si="1502"/>
        <v>0</v>
      </c>
      <c r="X1211" s="121">
        <f>VLOOKUP(F1211,Rates2,6)*VLOOKUP(F1211,Mort_Imp_Survivors,C1211-'Mort Imp Cume'!$C$4+2)</f>
        <v>1</v>
      </c>
      <c r="Y1211" s="15">
        <f t="shared" si="1503"/>
        <v>0</v>
      </c>
      <c r="Z1211" s="121">
        <f>VLOOKUP(F1211,Rates2,7)*VLOOKUP(F1211,Mort_Imp_Survivors,C1211-'Mort Imp Cume'!$C$4+2)</f>
        <v>1</v>
      </c>
      <c r="AA1211" s="15">
        <f t="shared" si="1504"/>
        <v>0</v>
      </c>
      <c r="AB1211" s="68">
        <f>PRODUCT(W$4:W1210)</f>
        <v>0</v>
      </c>
      <c r="AC1211" s="15">
        <f>PRODUCT(Y$4:Y1210)</f>
        <v>0</v>
      </c>
      <c r="AD1211" s="15">
        <f>PRODUCT(AA$4:AA1210)</f>
        <v>0</v>
      </c>
      <c r="AE1211" s="15">
        <f t="shared" si="1505"/>
        <v>0</v>
      </c>
      <c r="AF1211" s="15">
        <f t="shared" si="1506"/>
        <v>0</v>
      </c>
      <c r="AG1211" s="15">
        <f t="shared" si="1507"/>
        <v>0</v>
      </c>
      <c r="AH1211" s="15">
        <f t="shared" si="1508"/>
        <v>0</v>
      </c>
      <c r="AI1211" s="15">
        <f t="shared" si="1509"/>
        <v>1</v>
      </c>
      <c r="AJ1211" s="15">
        <f t="shared" si="1510"/>
        <v>0</v>
      </c>
      <c r="AK1211" s="15">
        <f t="shared" si="1511"/>
        <v>0</v>
      </c>
      <c r="AL1211">
        <f>IF(AL1210&gt;0,AL1210+1,IF(AND(B1211="January",C1211&gt;=Personal!$G$28,F1211&lt;=100,AL1210=0),1,0))</f>
        <v>884</v>
      </c>
      <c r="AM1211">
        <f t="shared" si="1512"/>
        <v>1</v>
      </c>
    </row>
    <row r="1212" spans="1:39" x14ac:dyDescent="0.2">
      <c r="A1212">
        <f t="shared" si="1513"/>
        <v>1208</v>
      </c>
      <c r="B1212" t="str">
        <f t="shared" si="1524"/>
        <v>September</v>
      </c>
      <c r="C1212">
        <f t="shared" si="1496"/>
        <v>2123</v>
      </c>
      <c r="D1212">
        <f t="shared" si="1526"/>
        <v>212309</v>
      </c>
      <c r="E1212">
        <f t="shared" ref="E1212:F1212" si="1570">E1200+1</f>
        <v>142</v>
      </c>
      <c r="F1212">
        <f t="shared" si="1570"/>
        <v>140</v>
      </c>
      <c r="G1212" s="11">
        <f>G1211*IF($B1212="January",(1+IF(C1212&gt;Personal!$L$18+1,Calculations!$B$14,Calculations!$B$13)),1)</f>
        <v>16790.604538225984</v>
      </c>
      <c r="H1212" s="11">
        <f>IF(AND(Career!$F$15="Yes",$E1212=62,$E1211=61),G1212,H1211*IF($B1212="January",(1+IF(C1212&gt;Personal!$L$18+1,Calculations!$C$14,Calculations!$C$13)),1))</f>
        <v>7663.7350439542706</v>
      </c>
      <c r="I1212" s="11">
        <f>H1212*(1-'Retiree Assumptions'!$F$8)</f>
        <v>6744.0868386797583</v>
      </c>
      <c r="J1212" s="11"/>
      <c r="K1212">
        <f>IF(OR(AND(L1213=0,L1212&gt;0,S1212=0,S1211&gt;0),AND(L1212=0,L1211&gt;0,S1212&gt;0,S1211&gt;0),AND(L1201=0,L1200&gt;0,S1200=0),AND(B1212="February",C1212&gt;=Personal!$G$28,C1212&lt;=Personal!$G$28+5,L1211&gt;0),AND(B1212="February",MOD(C1212-Personal!$G$28,5)=0,L1211&gt;0)),K1211+1,K1211)</f>
        <v>10</v>
      </c>
      <c r="L1212">
        <f>IF(AND(C1212&gt;=Personal!$G$28,MAX(L$5:L1211)&lt;$AO$8,OR(S1211&gt;0,S1212&gt;0)),L1211+1,0)</f>
        <v>0</v>
      </c>
      <c r="M1212" t="str">
        <f>IF(AND(C1212&gt;=Personal!$G$28,MAX(L$5:L1211)&lt;$AO$8,OR(S1211&gt;0,S1212&gt;0)),L1211+1,"")</f>
        <v/>
      </c>
      <c r="N1212">
        <f t="shared" si="1498"/>
        <v>2123</v>
      </c>
      <c r="O1212">
        <f t="shared" si="1499"/>
        <v>140</v>
      </c>
      <c r="P1212" s="11">
        <f t="shared" si="1500"/>
        <v>80929.042064157096</v>
      </c>
      <c r="Q1212" s="11">
        <f>$AD1212*I1212/(Calculations!$C$18^(A1212-1+Calculations!$B$1/30))</f>
        <v>0</v>
      </c>
      <c r="R1212" s="11">
        <f>IF(Q1212=0,0,SUM(Q$1071:Q1212)*I1212/Q1212)</f>
        <v>0</v>
      </c>
      <c r="S1212" s="11">
        <f>IF(S1211&gt;0,MAX((S1211+I1212/2)*(Calculations!$C$18-1)+S1211-I1212,0),IF(AND(Personal!$G$28=Valuation!C1212,Personal!$G$28&gt;Valuation!C1211),Personal!$G$26,0))</f>
        <v>0</v>
      </c>
      <c r="T1212">
        <f t="shared" si="1501"/>
        <v>2</v>
      </c>
      <c r="U1212" s="11"/>
      <c r="V1212" s="121">
        <f>VLOOKUP(E1212,Rates2,5)*VLOOKUP(E1212,Mort_Imp_Retirees,C1212-'Mort Imp Cume'!$C$4+2)</f>
        <v>1</v>
      </c>
      <c r="W1212" s="15">
        <f t="shared" si="1502"/>
        <v>0</v>
      </c>
      <c r="X1212" s="121">
        <f>VLOOKUP(F1212,Rates2,6)*VLOOKUP(F1212,Mort_Imp_Survivors,C1212-'Mort Imp Cume'!$C$4+2)</f>
        <v>1</v>
      </c>
      <c r="Y1212" s="15">
        <f t="shared" si="1503"/>
        <v>0</v>
      </c>
      <c r="Z1212" s="121">
        <f>VLOOKUP(F1212,Rates2,7)*VLOOKUP(F1212,Mort_Imp_Survivors,C1212-'Mort Imp Cume'!$C$4+2)</f>
        <v>1</v>
      </c>
      <c r="AA1212" s="15">
        <f t="shared" si="1504"/>
        <v>0</v>
      </c>
      <c r="AB1212" s="68">
        <f>PRODUCT(W$4:W1211)</f>
        <v>0</v>
      </c>
      <c r="AC1212" s="15">
        <f>PRODUCT(Y$4:Y1211)</f>
        <v>0</v>
      </c>
      <c r="AD1212" s="15">
        <f>PRODUCT(AA$4:AA1211)</f>
        <v>0</v>
      </c>
      <c r="AE1212" s="15">
        <f t="shared" si="1505"/>
        <v>0</v>
      </c>
      <c r="AF1212" s="15">
        <f t="shared" si="1506"/>
        <v>0</v>
      </c>
      <c r="AG1212" s="15">
        <f t="shared" si="1507"/>
        <v>0</v>
      </c>
      <c r="AH1212" s="15">
        <f t="shared" si="1508"/>
        <v>0</v>
      </c>
      <c r="AI1212" s="15">
        <f t="shared" si="1509"/>
        <v>1</v>
      </c>
      <c r="AJ1212" s="15">
        <f t="shared" si="1510"/>
        <v>0</v>
      </c>
      <c r="AK1212" s="15">
        <f t="shared" si="1511"/>
        <v>0</v>
      </c>
      <c r="AL1212">
        <f>IF(AL1211&gt;0,AL1211+1,IF(AND(B1212="January",C1212&gt;=Personal!$G$28,F1212&lt;=100,AL1211=0),1,0))</f>
        <v>885</v>
      </c>
      <c r="AM1212">
        <f t="shared" si="1512"/>
        <v>1</v>
      </c>
    </row>
    <row r="1213" spans="1:39" x14ac:dyDescent="0.2">
      <c r="A1213">
        <f t="shared" si="1513"/>
        <v>1209</v>
      </c>
      <c r="B1213" t="str">
        <f t="shared" si="1524"/>
        <v>October</v>
      </c>
      <c r="C1213">
        <f t="shared" si="1496"/>
        <v>2123</v>
      </c>
      <c r="D1213">
        <f t="shared" si="1526"/>
        <v>212310</v>
      </c>
      <c r="E1213">
        <f t="shared" ref="E1213:F1213" si="1571">E1201+1</f>
        <v>142</v>
      </c>
      <c r="F1213">
        <f t="shared" si="1571"/>
        <v>140</v>
      </c>
      <c r="G1213" s="11">
        <f>G1212*IF($B1213="January",(1+IF(C1213&gt;Personal!$L$18+1,Calculations!$B$14,Calculations!$B$13)),1)</f>
        <v>16790.604538225984</v>
      </c>
      <c r="H1213" s="11">
        <f>IF(AND(Career!$F$15="Yes",$E1213=62,$E1212=61),G1213,H1212*IF($B1213="January",(1+IF(C1213&gt;Personal!$L$18+1,Calculations!$C$14,Calculations!$C$13)),1))</f>
        <v>7663.7350439542706</v>
      </c>
      <c r="I1213" s="11">
        <f>H1213*(1-'Retiree Assumptions'!$F$8)</f>
        <v>6744.0868386797583</v>
      </c>
      <c r="J1213" s="11"/>
      <c r="K1213">
        <f>IF(OR(AND(L1214=0,L1213&gt;0,S1213=0,S1212&gt;0),AND(L1213=0,L1212&gt;0,S1213&gt;0,S1212&gt;0),AND(L1202=0,L1201&gt;0,S1201=0),AND(B1213="February",C1213&gt;=Personal!$G$28,C1213&lt;=Personal!$G$28+5,L1212&gt;0),AND(B1213="February",MOD(C1213-Personal!$G$28,5)=0,L1212&gt;0)),K1212+1,K1212)</f>
        <v>10</v>
      </c>
      <c r="L1213">
        <f>IF(AND(C1213&gt;=Personal!$G$28,MAX(L$5:L1212)&lt;$AO$8,OR(S1212&gt;0,S1213&gt;0)),L1212+1,0)</f>
        <v>0</v>
      </c>
      <c r="M1213" t="str">
        <f>IF(AND(C1213&gt;=Personal!$G$28,MAX(L$5:L1212)&lt;$AO$8,OR(S1212&gt;0,S1213&gt;0)),L1212+1,"")</f>
        <v/>
      </c>
      <c r="N1213">
        <f t="shared" si="1498"/>
        <v>2123</v>
      </c>
      <c r="O1213">
        <f t="shared" si="1499"/>
        <v>140</v>
      </c>
      <c r="P1213" s="11">
        <f t="shared" si="1500"/>
        <v>80929.042064157096</v>
      </c>
      <c r="Q1213" s="11">
        <f>$AD1213*I1213/(Calculations!$C$18^(A1213-1+Calculations!$B$1/30))</f>
        <v>0</v>
      </c>
      <c r="R1213" s="11">
        <f>IF(Q1213=0,0,SUM(Q$1071:Q1213)*I1213/Q1213)</f>
        <v>0</v>
      </c>
      <c r="S1213" s="11">
        <f>IF(S1212&gt;0,MAX((S1212+I1213/2)*(Calculations!$C$18-1)+S1212-I1213,0),IF(AND(Personal!$G$28=Valuation!C1213,Personal!$G$28&gt;Valuation!C1212),Personal!$G$26,0))</f>
        <v>0</v>
      </c>
      <c r="T1213">
        <f t="shared" si="1501"/>
        <v>2</v>
      </c>
      <c r="U1213" s="11"/>
      <c r="V1213" s="121">
        <f>VLOOKUP(E1213,Rates2,5)*VLOOKUP(E1213,Mort_Imp_Retirees,C1213-'Mort Imp Cume'!$C$4+2)</f>
        <v>1</v>
      </c>
      <c r="W1213" s="15">
        <f t="shared" si="1502"/>
        <v>0</v>
      </c>
      <c r="X1213" s="121">
        <f>VLOOKUP(F1213,Rates2,6)*VLOOKUP(F1213,Mort_Imp_Survivors,C1213-'Mort Imp Cume'!$C$4+2)</f>
        <v>1</v>
      </c>
      <c r="Y1213" s="15">
        <f t="shared" si="1503"/>
        <v>0</v>
      </c>
      <c r="Z1213" s="121">
        <f>VLOOKUP(F1213,Rates2,7)*VLOOKUP(F1213,Mort_Imp_Survivors,C1213-'Mort Imp Cume'!$C$4+2)</f>
        <v>1</v>
      </c>
      <c r="AA1213" s="15">
        <f t="shared" si="1504"/>
        <v>0</v>
      </c>
      <c r="AB1213" s="68">
        <f>PRODUCT(W$4:W1212)</f>
        <v>0</v>
      </c>
      <c r="AC1213" s="15">
        <f>PRODUCT(Y$4:Y1212)</f>
        <v>0</v>
      </c>
      <c r="AD1213" s="15">
        <f>PRODUCT(AA$4:AA1212)</f>
        <v>0</v>
      </c>
      <c r="AE1213" s="15">
        <f t="shared" si="1505"/>
        <v>0</v>
      </c>
      <c r="AF1213" s="15">
        <f t="shared" si="1506"/>
        <v>0</v>
      </c>
      <c r="AG1213" s="15">
        <f t="shared" si="1507"/>
        <v>0</v>
      </c>
      <c r="AH1213" s="15">
        <f t="shared" si="1508"/>
        <v>0</v>
      </c>
      <c r="AI1213" s="15">
        <f t="shared" si="1509"/>
        <v>1</v>
      </c>
      <c r="AJ1213" s="15">
        <f t="shared" si="1510"/>
        <v>0</v>
      </c>
      <c r="AK1213" s="15">
        <f t="shared" si="1511"/>
        <v>0</v>
      </c>
      <c r="AL1213">
        <f>IF(AL1212&gt;0,AL1212+1,IF(AND(B1213="January",C1213&gt;=Personal!$G$28,F1213&lt;=100,AL1212=0),1,0))</f>
        <v>886</v>
      </c>
      <c r="AM1213">
        <f t="shared" si="1512"/>
        <v>1</v>
      </c>
    </row>
    <row r="1214" spans="1:39" x14ac:dyDescent="0.2">
      <c r="A1214">
        <f t="shared" si="1513"/>
        <v>1210</v>
      </c>
      <c r="B1214" t="str">
        <f t="shared" si="1524"/>
        <v>November</v>
      </c>
      <c r="C1214">
        <f t="shared" si="1496"/>
        <v>2123</v>
      </c>
      <c r="D1214">
        <f t="shared" si="1526"/>
        <v>212311</v>
      </c>
      <c r="E1214">
        <f t="shared" ref="E1214:F1214" si="1572">E1202+1</f>
        <v>142</v>
      </c>
      <c r="F1214">
        <f t="shared" si="1572"/>
        <v>140</v>
      </c>
      <c r="G1214" s="11">
        <f>G1213*IF($B1214="January",(1+IF(C1214&gt;Personal!$L$18+1,Calculations!$B$14,Calculations!$B$13)),1)</f>
        <v>16790.604538225984</v>
      </c>
      <c r="H1214" s="11">
        <f>IF(AND(Career!$F$15="Yes",$E1214=62,$E1213=61),G1214,H1213*IF($B1214="January",(1+IF(C1214&gt;Personal!$L$18+1,Calculations!$C$14,Calculations!$C$13)),1))</f>
        <v>7663.7350439542706</v>
      </c>
      <c r="I1214" s="11">
        <f>H1214*(1-'Retiree Assumptions'!$F$8)</f>
        <v>6744.0868386797583</v>
      </c>
      <c r="J1214" s="11"/>
      <c r="K1214">
        <f>IF(OR(AND(L1215=0,L1214&gt;0,S1214=0,S1213&gt;0),AND(L1214=0,L1213&gt;0,S1214&gt;0,S1213&gt;0),AND(L1203=0,L1202&gt;0,S1202=0),AND(B1214="February",C1214&gt;=Personal!$G$28,C1214&lt;=Personal!$G$28+5,L1213&gt;0),AND(B1214="February",MOD(C1214-Personal!$G$28,5)=0,L1213&gt;0)),K1213+1,K1213)</f>
        <v>10</v>
      </c>
      <c r="L1214">
        <f>IF(AND(C1214&gt;=Personal!$G$28,MAX(L$5:L1213)&lt;$AO$8,OR(S1213&gt;0,S1214&gt;0)),L1213+1,0)</f>
        <v>0</v>
      </c>
      <c r="M1214" t="str">
        <f>IF(AND(C1214&gt;=Personal!$G$28,MAX(L$5:L1213)&lt;$AO$8,OR(S1213&gt;0,S1214&gt;0)),L1213+1,"")</f>
        <v/>
      </c>
      <c r="N1214">
        <f t="shared" si="1498"/>
        <v>2123</v>
      </c>
      <c r="O1214">
        <f t="shared" si="1499"/>
        <v>140</v>
      </c>
      <c r="P1214" s="11">
        <f t="shared" si="1500"/>
        <v>80929.042064157096</v>
      </c>
      <c r="Q1214" s="11">
        <f>$AD1214*I1214/(Calculations!$C$18^(A1214-1+Calculations!$B$1/30))</f>
        <v>0</v>
      </c>
      <c r="R1214" s="11">
        <f>IF(Q1214=0,0,SUM(Q$1071:Q1214)*I1214/Q1214)</f>
        <v>0</v>
      </c>
      <c r="S1214" s="11">
        <f>IF(S1213&gt;0,MAX((S1213+I1214/2)*(Calculations!$C$18-1)+S1213-I1214,0),IF(AND(Personal!$G$28=Valuation!C1214,Personal!$G$28&gt;Valuation!C1213),Personal!$G$26,0))</f>
        <v>0</v>
      </c>
      <c r="T1214">
        <f t="shared" si="1501"/>
        <v>2</v>
      </c>
      <c r="U1214" s="11"/>
      <c r="V1214" s="121">
        <f>VLOOKUP(E1214,Rates2,5)*VLOOKUP(E1214,Mort_Imp_Retirees,C1214-'Mort Imp Cume'!$C$4+2)</f>
        <v>1</v>
      </c>
      <c r="W1214" s="15">
        <f t="shared" si="1502"/>
        <v>0</v>
      </c>
      <c r="X1214" s="121">
        <f>VLOOKUP(F1214,Rates2,6)*VLOOKUP(F1214,Mort_Imp_Survivors,C1214-'Mort Imp Cume'!$C$4+2)</f>
        <v>1</v>
      </c>
      <c r="Y1214" s="15">
        <f t="shared" si="1503"/>
        <v>0</v>
      </c>
      <c r="Z1214" s="121">
        <f>VLOOKUP(F1214,Rates2,7)*VLOOKUP(F1214,Mort_Imp_Survivors,C1214-'Mort Imp Cume'!$C$4+2)</f>
        <v>1</v>
      </c>
      <c r="AA1214" s="15">
        <f t="shared" si="1504"/>
        <v>0</v>
      </c>
      <c r="AB1214" s="68">
        <f>PRODUCT(W$4:W1213)</f>
        <v>0</v>
      </c>
      <c r="AC1214" s="15">
        <f>PRODUCT(Y$4:Y1213)</f>
        <v>0</v>
      </c>
      <c r="AD1214" s="15">
        <f>PRODUCT(AA$4:AA1213)</f>
        <v>0</v>
      </c>
      <c r="AE1214" s="15">
        <f t="shared" si="1505"/>
        <v>0</v>
      </c>
      <c r="AF1214" s="15">
        <f t="shared" si="1506"/>
        <v>0</v>
      </c>
      <c r="AG1214" s="15">
        <f t="shared" si="1507"/>
        <v>0</v>
      </c>
      <c r="AH1214" s="15">
        <f t="shared" si="1508"/>
        <v>0</v>
      </c>
      <c r="AI1214" s="15">
        <f t="shared" si="1509"/>
        <v>1</v>
      </c>
      <c r="AJ1214" s="15">
        <f t="shared" si="1510"/>
        <v>0</v>
      </c>
      <c r="AK1214" s="15">
        <f t="shared" si="1511"/>
        <v>0</v>
      </c>
      <c r="AL1214">
        <f>IF(AL1213&gt;0,AL1213+1,IF(AND(B1214="January",C1214&gt;=Personal!$G$28,F1214&lt;=100,AL1213=0),1,0))</f>
        <v>887</v>
      </c>
      <c r="AM1214">
        <f t="shared" si="1512"/>
        <v>1</v>
      </c>
    </row>
    <row r="1215" spans="1:39" x14ac:dyDescent="0.2">
      <c r="A1215">
        <f t="shared" si="1513"/>
        <v>1211</v>
      </c>
      <c r="B1215" t="str">
        <f t="shared" si="1524"/>
        <v>December</v>
      </c>
      <c r="C1215">
        <f t="shared" si="1496"/>
        <v>2123</v>
      </c>
      <c r="D1215">
        <f t="shared" si="1526"/>
        <v>212312</v>
      </c>
      <c r="E1215">
        <f t="shared" ref="E1215:F1215" si="1573">E1203+1</f>
        <v>142</v>
      </c>
      <c r="F1215">
        <f t="shared" si="1573"/>
        <v>140</v>
      </c>
      <c r="G1215" s="11">
        <f>G1214*IF($B1215="January",(1+IF(C1215&gt;Personal!$L$18+1,Calculations!$B$14,Calculations!$B$13)),1)</f>
        <v>16790.604538225984</v>
      </c>
      <c r="H1215" s="11">
        <f>IF(AND(Career!$F$15="Yes",$E1215=62,$E1214=61),G1215,H1214*IF($B1215="January",(1+IF(C1215&gt;Personal!$L$18+1,Calculations!$C$14,Calculations!$C$13)),1))</f>
        <v>7663.7350439542706</v>
      </c>
      <c r="I1215" s="11">
        <f>H1215*(1-'Retiree Assumptions'!$F$8)</f>
        <v>6744.0868386797583</v>
      </c>
      <c r="J1215" s="11"/>
      <c r="K1215">
        <f>IF(OR(AND(L1216=0,L1215&gt;0,S1215=0,S1214&gt;0),AND(L1215=0,L1214&gt;0,S1215&gt;0,S1214&gt;0),AND(L1204=0,L1203&gt;0,S1203=0),AND(B1215="February",C1215&gt;=Personal!$G$28,C1215&lt;=Personal!$G$28+5,L1214&gt;0),AND(B1215="February",MOD(C1215-Personal!$G$28,5)=0,L1214&gt;0)),K1214+1,K1214)</f>
        <v>10</v>
      </c>
      <c r="L1215">
        <f>IF(AND(C1215&gt;=Personal!$G$28,MAX(L$5:L1214)&lt;$AO$8,OR(S1214&gt;0,S1215&gt;0)),L1214+1,0)</f>
        <v>0</v>
      </c>
      <c r="M1215" t="str">
        <f>IF(AND(C1215&gt;=Personal!$G$28,MAX(L$5:L1214)&lt;$AO$8,OR(S1214&gt;0,S1215&gt;0)),L1214+1,"")</f>
        <v/>
      </c>
      <c r="N1215">
        <f t="shared" si="1498"/>
        <v>2123</v>
      </c>
      <c r="O1215">
        <f t="shared" si="1499"/>
        <v>140</v>
      </c>
      <c r="P1215" s="11">
        <f t="shared" si="1500"/>
        <v>80929.042064157096</v>
      </c>
      <c r="Q1215" s="11">
        <f>$AD1215*I1215/(Calculations!$C$18^(A1215-1+Calculations!$B$1/30))</f>
        <v>0</v>
      </c>
      <c r="R1215" s="11">
        <f>IF(Q1215=0,0,SUM(Q$1071:Q1215)*I1215/Q1215)</f>
        <v>0</v>
      </c>
      <c r="S1215" s="11">
        <f>IF(S1214&gt;0,MAX((S1214+I1215/2)*(Calculations!$C$18-1)+S1214-I1215,0),IF(AND(Personal!$G$28=Valuation!C1215,Personal!$G$28&gt;Valuation!C1214),Personal!$G$26,0))</f>
        <v>0</v>
      </c>
      <c r="T1215">
        <f t="shared" si="1501"/>
        <v>2</v>
      </c>
      <c r="U1215" s="11"/>
      <c r="V1215" s="121">
        <f>VLOOKUP(E1215,Rates2,5)*VLOOKUP(E1215,Mort_Imp_Retirees,C1215-'Mort Imp Cume'!$C$4+2)</f>
        <v>1</v>
      </c>
      <c r="W1215" s="15">
        <f t="shared" si="1502"/>
        <v>0</v>
      </c>
      <c r="X1215" s="121">
        <f>VLOOKUP(F1215,Rates2,6)*VLOOKUP(F1215,Mort_Imp_Survivors,C1215-'Mort Imp Cume'!$C$4+2)</f>
        <v>1</v>
      </c>
      <c r="Y1215" s="15">
        <f t="shared" si="1503"/>
        <v>0</v>
      </c>
      <c r="Z1215" s="121">
        <f>VLOOKUP(F1215,Rates2,7)*VLOOKUP(F1215,Mort_Imp_Survivors,C1215-'Mort Imp Cume'!$C$4+2)</f>
        <v>1</v>
      </c>
      <c r="AA1215" s="15">
        <f t="shared" si="1504"/>
        <v>0</v>
      </c>
      <c r="AB1215" s="68">
        <f>PRODUCT(W$4:W1214)</f>
        <v>0</v>
      </c>
      <c r="AC1215" s="15">
        <f>PRODUCT(Y$4:Y1214)</f>
        <v>0</v>
      </c>
      <c r="AD1215" s="15">
        <f>PRODUCT(AA$4:AA1214)</f>
        <v>0</v>
      </c>
      <c r="AE1215" s="15">
        <f t="shared" si="1505"/>
        <v>0</v>
      </c>
      <c r="AF1215" s="15">
        <f t="shared" si="1506"/>
        <v>0</v>
      </c>
      <c r="AG1215" s="15">
        <f t="shared" si="1507"/>
        <v>0</v>
      </c>
      <c r="AH1215" s="15">
        <f t="shared" si="1508"/>
        <v>0</v>
      </c>
      <c r="AI1215" s="15">
        <f t="shared" si="1509"/>
        <v>1</v>
      </c>
      <c r="AJ1215" s="15">
        <f t="shared" si="1510"/>
        <v>0</v>
      </c>
      <c r="AK1215" s="15">
        <f t="shared" si="1511"/>
        <v>0</v>
      </c>
      <c r="AL1215">
        <f>IF(AL1214&gt;0,AL1214+1,IF(AND(B1215="January",C1215&gt;=Personal!$G$28,F1215&lt;=100,AL1214=0),1,0))</f>
        <v>888</v>
      </c>
      <c r="AM1215">
        <f t="shared" si="1512"/>
        <v>1</v>
      </c>
    </row>
    <row r="1216" spans="1:39" x14ac:dyDescent="0.2">
      <c r="A1216">
        <f t="shared" si="1513"/>
        <v>1212</v>
      </c>
      <c r="B1216" t="str">
        <f t="shared" si="1524"/>
        <v>January</v>
      </c>
      <c r="C1216">
        <f t="shared" si="1496"/>
        <v>2124</v>
      </c>
      <c r="D1216">
        <f t="shared" si="1526"/>
        <v>212401</v>
      </c>
      <c r="E1216">
        <f t="shared" ref="E1216:F1216" si="1574">E1204+1</f>
        <v>143</v>
      </c>
      <c r="F1216">
        <f t="shared" si="1574"/>
        <v>141</v>
      </c>
      <c r="G1216" s="11">
        <f>G1215*IF($B1216="January",(1+IF(C1216&gt;Personal!$L$18+1,Calculations!$B$14,Calculations!$B$13)),1)</f>
        <v>17210.369651681631</v>
      </c>
      <c r="H1216" s="11">
        <f>IF(AND(Career!$F$15="Yes",$E1216=62,$E1215=61),G1216,H1215*IF($B1216="January",(1+IF(C1216&gt;Personal!$L$18+1,Calculations!$C$14,Calculations!$C$13)),1))</f>
        <v>7778.6910696135837</v>
      </c>
      <c r="I1216" s="11">
        <f>H1216*(1-'Retiree Assumptions'!$F$8)</f>
        <v>6845.2481412599536</v>
      </c>
      <c r="J1216" s="11"/>
      <c r="K1216">
        <f>IF(OR(AND(L1217=0,L1216&gt;0,S1216=0,S1215&gt;0),AND(L1216=0,L1215&gt;0,S1216&gt;0,S1215&gt;0),AND(L1205=0,L1204&gt;0,S1204=0),AND(B1216="February",C1216&gt;=Personal!$G$28,C1216&lt;=Personal!$G$28+5,L1215&gt;0),AND(B1216="February",MOD(C1216-Personal!$G$28,5)=0,L1215&gt;0)),K1215+1,K1215)</f>
        <v>10</v>
      </c>
      <c r="L1216">
        <f>IF(AND(C1216&gt;=Personal!$G$28,MAX(L$5:L1215)&lt;$AO$8,OR(S1215&gt;0,S1216&gt;0)),L1215+1,0)</f>
        <v>0</v>
      </c>
      <c r="M1216" t="str">
        <f>IF(AND(C1216&gt;=Personal!$G$28,MAX(L$5:L1215)&lt;$AO$8,OR(S1215&gt;0,S1216&gt;0)),L1215+1,"")</f>
        <v/>
      </c>
      <c r="N1216">
        <f t="shared" si="1498"/>
        <v>2124</v>
      </c>
      <c r="O1216">
        <f t="shared" si="1499"/>
        <v>141</v>
      </c>
      <c r="P1216" s="11">
        <f t="shared" si="1500"/>
        <v>82142.977695119451</v>
      </c>
      <c r="Q1216" s="11">
        <f>$AD1216*I1216/(Calculations!$C$18^(A1216-1+Calculations!$B$1/30))</f>
        <v>0</v>
      </c>
      <c r="R1216" s="11">
        <f>IF(Q1216=0,0,SUM(Q$1071:Q1216)*I1216/Q1216)</f>
        <v>0</v>
      </c>
      <c r="S1216" s="11">
        <f>IF(S1215&gt;0,MAX((S1215+I1216/2)*(Calculations!$C$18-1)+S1215-I1216,0),IF(AND(Personal!$G$28=Valuation!C1216,Personal!$G$28&gt;Valuation!C1215),Personal!$G$26,0))</f>
        <v>0</v>
      </c>
      <c r="T1216">
        <f t="shared" si="1501"/>
        <v>2</v>
      </c>
      <c r="U1216" s="11"/>
      <c r="V1216" s="121">
        <f>VLOOKUP(E1216,Rates2,5)*VLOOKUP(E1216,Mort_Imp_Retirees,C1216-'Mort Imp Cume'!$C$4+2)</f>
        <v>1</v>
      </c>
      <c r="W1216" s="15">
        <f t="shared" si="1502"/>
        <v>0</v>
      </c>
      <c r="X1216" s="121">
        <f>VLOOKUP(F1216,Rates2,6)*VLOOKUP(F1216,Mort_Imp_Survivors,C1216-'Mort Imp Cume'!$C$4+2)</f>
        <v>1</v>
      </c>
      <c r="Y1216" s="15">
        <f t="shared" si="1503"/>
        <v>0</v>
      </c>
      <c r="Z1216" s="121">
        <f>VLOOKUP(F1216,Rates2,7)*VLOOKUP(F1216,Mort_Imp_Survivors,C1216-'Mort Imp Cume'!$C$4+2)</f>
        <v>1</v>
      </c>
      <c r="AA1216" s="15">
        <f t="shared" si="1504"/>
        <v>0</v>
      </c>
      <c r="AB1216" s="68">
        <f>PRODUCT(W$4:W1215)</f>
        <v>0</v>
      </c>
      <c r="AC1216" s="15">
        <f>PRODUCT(Y$4:Y1215)</f>
        <v>0</v>
      </c>
      <c r="AD1216" s="15">
        <f>PRODUCT(AA$4:AA1215)</f>
        <v>0</v>
      </c>
      <c r="AE1216" s="15">
        <f t="shared" si="1505"/>
        <v>0</v>
      </c>
      <c r="AF1216" s="15">
        <f t="shared" si="1506"/>
        <v>0</v>
      </c>
      <c r="AG1216" s="15">
        <f t="shared" si="1507"/>
        <v>0</v>
      </c>
      <c r="AH1216" s="15">
        <f t="shared" si="1508"/>
        <v>0</v>
      </c>
      <c r="AI1216" s="15">
        <f t="shared" si="1509"/>
        <v>1</v>
      </c>
      <c r="AJ1216" s="15">
        <f t="shared" si="1510"/>
        <v>0</v>
      </c>
      <c r="AK1216" s="15">
        <f t="shared" si="1511"/>
        <v>0</v>
      </c>
      <c r="AL1216">
        <f>IF(AL1215&gt;0,AL1215+1,IF(AND(B1216="January",C1216&gt;=Personal!$G$28,F1216&lt;=100,AL1215=0),1,0))</f>
        <v>889</v>
      </c>
      <c r="AM1216">
        <f t="shared" si="1512"/>
        <v>1</v>
      </c>
    </row>
    <row r="1217" spans="1:39" x14ac:dyDescent="0.2">
      <c r="A1217">
        <f t="shared" si="1513"/>
        <v>1213</v>
      </c>
      <c r="B1217" t="str">
        <f t="shared" si="1524"/>
        <v>February</v>
      </c>
      <c r="C1217">
        <f t="shared" ref="C1217:C1251" si="1575">C1216+IF(B1216="December",1,0)</f>
        <v>2124</v>
      </c>
      <c r="D1217">
        <f t="shared" si="1526"/>
        <v>212402</v>
      </c>
      <c r="E1217">
        <f t="shared" ref="E1217:F1217" si="1576">E1205+1</f>
        <v>143</v>
      </c>
      <c r="F1217">
        <f t="shared" si="1576"/>
        <v>141</v>
      </c>
      <c r="G1217" s="11">
        <f>G1216*IF($B1217="January",(1+IF(C1217&gt;Personal!$L$18+1,Calculations!$B$14,Calculations!$B$13)),1)</f>
        <v>17210.369651681631</v>
      </c>
      <c r="H1217" s="11">
        <f>IF(AND(Career!$F$15="Yes",$E1217=62,$E1216=61),G1217,H1216*IF($B1217="January",(1+IF(C1217&gt;Personal!$L$18+1,Calculations!$C$14,Calculations!$C$13)),1))</f>
        <v>7778.6910696135837</v>
      </c>
      <c r="I1217" s="11">
        <f>H1217*(1-'Retiree Assumptions'!$F$8)</f>
        <v>6845.2481412599536</v>
      </c>
      <c r="J1217" s="11"/>
      <c r="K1217">
        <f>IF(OR(AND(L1218=0,L1217&gt;0,S1217=0,S1216&gt;0),AND(L1217=0,L1216&gt;0,S1217&gt;0,S1216&gt;0),AND(L1206=0,L1205&gt;0,S1205=0),AND(B1217="February",C1217&gt;=Personal!$G$28,C1217&lt;=Personal!$G$28+5,L1216&gt;0),AND(B1217="February",MOD(C1217-Personal!$G$28,5)=0,L1216&gt;0)),K1216+1,K1216)</f>
        <v>10</v>
      </c>
      <c r="L1217">
        <f>IF(AND(C1217&gt;=Personal!$G$28,MAX(L$5:L1216)&lt;$AO$8,OR(S1216&gt;0,S1217&gt;0)),L1216+1,0)</f>
        <v>0</v>
      </c>
      <c r="M1217" t="str">
        <f>IF(AND(C1217&gt;=Personal!$G$28,MAX(L$5:L1216)&lt;$AO$8,OR(S1216&gt;0,S1217&gt;0)),L1216+1,"")</f>
        <v/>
      </c>
      <c r="N1217">
        <f t="shared" ref="N1217:N1251" si="1577">C1217</f>
        <v>2124</v>
      </c>
      <c r="O1217">
        <f t="shared" ref="O1217:O1251" si="1578">F1217</f>
        <v>141</v>
      </c>
      <c r="P1217" s="11">
        <f t="shared" ref="P1217:P1251" si="1579">I1217*12</f>
        <v>82142.977695119451</v>
      </c>
      <c r="Q1217" s="11">
        <f>$AD1217*I1217/(Calculations!$C$18^(A1217-1+Calculations!$B$1/30))</f>
        <v>0</v>
      </c>
      <c r="R1217" s="11">
        <f>IF(Q1217=0,0,SUM(Q$1071:Q1217)*I1217/Q1217)</f>
        <v>0</v>
      </c>
      <c r="S1217" s="11">
        <f>IF(S1216&gt;0,MAX((S1216+I1217/2)*(Calculations!$C$18-1)+S1216-I1217,0),IF(AND(Personal!$G$28=Valuation!C1217,Personal!$G$28&gt;Valuation!C1216),Personal!$G$26,0))</f>
        <v>0</v>
      </c>
      <c r="T1217">
        <f t="shared" ref="T1217:T1251" si="1580">IF(T1216&gt;1,T1216,IF(T1216&gt;0,IF(L1217&gt;0,1,IF(S1216&gt;0,3,2)),IF(S1217=0,0,1)))</f>
        <v>2</v>
      </c>
      <c r="U1217" s="11"/>
      <c r="V1217" s="121">
        <f>VLOOKUP(E1217,Rates2,5)*VLOOKUP(E1217,Mort_Imp_Retirees,C1217-'Mort Imp Cume'!$C$4+2)</f>
        <v>1</v>
      </c>
      <c r="W1217" s="15">
        <f t="shared" ref="W1217:W1251" si="1581">1-V1217</f>
        <v>0</v>
      </c>
      <c r="X1217" s="121">
        <f>VLOOKUP(F1217,Rates2,6)*VLOOKUP(F1217,Mort_Imp_Survivors,C1217-'Mort Imp Cume'!$C$4+2)</f>
        <v>1</v>
      </c>
      <c r="Y1217" s="15">
        <f t="shared" ref="Y1217:Y1251" si="1582">1-X1217</f>
        <v>0</v>
      </c>
      <c r="Z1217" s="121">
        <f>VLOOKUP(F1217,Rates2,7)*VLOOKUP(F1217,Mort_Imp_Survivors,C1217-'Mort Imp Cume'!$C$4+2)</f>
        <v>1</v>
      </c>
      <c r="AA1217" s="15">
        <f t="shared" ref="AA1217:AA1251" si="1583">1-Z1217</f>
        <v>0</v>
      </c>
      <c r="AB1217" s="68">
        <f>PRODUCT(W$4:W1216)</f>
        <v>0</v>
      </c>
      <c r="AC1217" s="15">
        <f>PRODUCT(Y$4:Y1216)</f>
        <v>0</v>
      </c>
      <c r="AD1217" s="15">
        <f>PRODUCT(AA$4:AA1216)</f>
        <v>0</v>
      </c>
      <c r="AE1217" s="15">
        <f t="shared" ref="AE1217:AE1251" si="1584">AB1217*AC1217</f>
        <v>0</v>
      </c>
      <c r="AF1217" s="15">
        <f t="shared" ref="AF1217:AF1251" si="1585">AB1217*(1-AC1217)</f>
        <v>0</v>
      </c>
      <c r="AG1217" s="15">
        <f t="shared" ref="AG1217:AG1251" si="1586">AE1217*V1217*Y1217</f>
        <v>0</v>
      </c>
      <c r="AH1217" s="15">
        <f t="shared" ref="AH1217:AH1251" si="1587">AH1216*AA1216+AG1216</f>
        <v>0</v>
      </c>
      <c r="AI1217" s="15">
        <f t="shared" ref="AI1217:AI1251" si="1588">1-AE1217-AF1217-AH1217</f>
        <v>1</v>
      </c>
      <c r="AJ1217" s="15">
        <f t="shared" ref="AJ1217:AJ1251" si="1589">AB1217*V1217</f>
        <v>0</v>
      </c>
      <c r="AK1217" s="15">
        <f t="shared" ref="AK1217:AK1251" si="1590">AE1217*X1217+AH1217*Z1217</f>
        <v>0</v>
      </c>
      <c r="AL1217">
        <f>IF(AL1216&gt;0,AL1216+1,IF(AND(B1217="January",C1217&gt;=Personal!$G$28,F1217&lt;=100,AL1216=0),1,0))</f>
        <v>890</v>
      </c>
      <c r="AM1217">
        <f t="shared" ref="AM1217:AM1251" si="1591">IF(AL1217=0,0,1)</f>
        <v>1</v>
      </c>
    </row>
    <row r="1218" spans="1:39" x14ac:dyDescent="0.2">
      <c r="A1218">
        <f t="shared" si="1513"/>
        <v>1214</v>
      </c>
      <c r="B1218" t="str">
        <f t="shared" si="1524"/>
        <v>March</v>
      </c>
      <c r="C1218">
        <f t="shared" si="1575"/>
        <v>2124</v>
      </c>
      <c r="D1218">
        <f t="shared" si="1526"/>
        <v>212403</v>
      </c>
      <c r="E1218">
        <f t="shared" ref="E1218:F1218" si="1592">E1206+1</f>
        <v>143</v>
      </c>
      <c r="F1218">
        <f t="shared" si="1592"/>
        <v>141</v>
      </c>
      <c r="G1218" s="11">
        <f>G1217*IF($B1218="January",(1+IF(C1218&gt;Personal!$L$18+1,Calculations!$B$14,Calculations!$B$13)),1)</f>
        <v>17210.369651681631</v>
      </c>
      <c r="H1218" s="11">
        <f>IF(AND(Career!$F$15="Yes",$E1218=62,$E1217=61),G1218,H1217*IF($B1218="January",(1+IF(C1218&gt;Personal!$L$18+1,Calculations!$C$14,Calculations!$C$13)),1))</f>
        <v>7778.6910696135837</v>
      </c>
      <c r="I1218" s="11">
        <f>H1218*(1-'Retiree Assumptions'!$F$8)</f>
        <v>6845.2481412599536</v>
      </c>
      <c r="J1218" s="11"/>
      <c r="K1218">
        <f>IF(OR(AND(L1219=0,L1218&gt;0,S1218=0,S1217&gt;0),AND(L1218=0,L1217&gt;0,S1218&gt;0,S1217&gt;0),AND(L1207=0,L1206&gt;0,S1206=0),AND(B1218="February",C1218&gt;=Personal!$G$28,C1218&lt;=Personal!$G$28+5,L1217&gt;0),AND(B1218="February",MOD(C1218-Personal!$G$28,5)=0,L1217&gt;0)),K1217+1,K1217)</f>
        <v>10</v>
      </c>
      <c r="L1218">
        <f>IF(AND(C1218&gt;=Personal!$G$28,MAX(L$5:L1217)&lt;$AO$8,OR(S1217&gt;0,S1218&gt;0)),L1217+1,0)</f>
        <v>0</v>
      </c>
      <c r="M1218" t="str">
        <f>IF(AND(C1218&gt;=Personal!$G$28,MAX(L$5:L1217)&lt;$AO$8,OR(S1217&gt;0,S1218&gt;0)),L1217+1,"")</f>
        <v/>
      </c>
      <c r="N1218">
        <f t="shared" si="1577"/>
        <v>2124</v>
      </c>
      <c r="O1218">
        <f t="shared" si="1578"/>
        <v>141</v>
      </c>
      <c r="P1218" s="11">
        <f t="shared" si="1579"/>
        <v>82142.977695119451</v>
      </c>
      <c r="Q1218" s="11">
        <f>$AD1218*I1218/(Calculations!$C$18^(A1218-1+Calculations!$B$1/30))</f>
        <v>0</v>
      </c>
      <c r="R1218" s="11">
        <f>IF(Q1218=0,0,SUM(Q$1071:Q1218)*I1218/Q1218)</f>
        <v>0</v>
      </c>
      <c r="S1218" s="11">
        <f>IF(S1217&gt;0,MAX((S1217+I1218/2)*(Calculations!$C$18-1)+S1217-I1218,0),IF(AND(Personal!$G$28=Valuation!C1218,Personal!$G$28&gt;Valuation!C1217),Personal!$G$26,0))</f>
        <v>0</v>
      </c>
      <c r="T1218">
        <f t="shared" si="1580"/>
        <v>2</v>
      </c>
      <c r="U1218" s="11"/>
      <c r="V1218" s="121">
        <f>VLOOKUP(E1218,Rates2,5)*VLOOKUP(E1218,Mort_Imp_Retirees,C1218-'Mort Imp Cume'!$C$4+2)</f>
        <v>1</v>
      </c>
      <c r="W1218" s="15">
        <f t="shared" si="1581"/>
        <v>0</v>
      </c>
      <c r="X1218" s="121">
        <f>VLOOKUP(F1218,Rates2,6)*VLOOKUP(F1218,Mort_Imp_Survivors,C1218-'Mort Imp Cume'!$C$4+2)</f>
        <v>1</v>
      </c>
      <c r="Y1218" s="15">
        <f t="shared" si="1582"/>
        <v>0</v>
      </c>
      <c r="Z1218" s="121">
        <f>VLOOKUP(F1218,Rates2,7)*VLOOKUP(F1218,Mort_Imp_Survivors,C1218-'Mort Imp Cume'!$C$4+2)</f>
        <v>1</v>
      </c>
      <c r="AA1218" s="15">
        <f t="shared" si="1583"/>
        <v>0</v>
      </c>
      <c r="AB1218" s="68">
        <f>PRODUCT(W$4:W1217)</f>
        <v>0</v>
      </c>
      <c r="AC1218" s="15">
        <f>PRODUCT(Y$4:Y1217)</f>
        <v>0</v>
      </c>
      <c r="AD1218" s="15">
        <f>PRODUCT(AA$4:AA1217)</f>
        <v>0</v>
      </c>
      <c r="AE1218" s="15">
        <f t="shared" si="1584"/>
        <v>0</v>
      </c>
      <c r="AF1218" s="15">
        <f t="shared" si="1585"/>
        <v>0</v>
      </c>
      <c r="AG1218" s="15">
        <f t="shared" si="1586"/>
        <v>0</v>
      </c>
      <c r="AH1218" s="15">
        <f t="shared" si="1587"/>
        <v>0</v>
      </c>
      <c r="AI1218" s="15">
        <f t="shared" si="1588"/>
        <v>1</v>
      </c>
      <c r="AJ1218" s="15">
        <f t="shared" si="1589"/>
        <v>0</v>
      </c>
      <c r="AK1218" s="15">
        <f t="shared" si="1590"/>
        <v>0</v>
      </c>
      <c r="AL1218">
        <f>IF(AL1217&gt;0,AL1217+1,IF(AND(B1218="January",C1218&gt;=Personal!$G$28,F1218&lt;=100,AL1217=0),1,0))</f>
        <v>891</v>
      </c>
      <c r="AM1218">
        <f t="shared" si="1591"/>
        <v>1</v>
      </c>
    </row>
    <row r="1219" spans="1:39" x14ac:dyDescent="0.2">
      <c r="A1219">
        <f t="shared" si="1513"/>
        <v>1215</v>
      </c>
      <c r="B1219" t="str">
        <f t="shared" si="1524"/>
        <v>April</v>
      </c>
      <c r="C1219">
        <f t="shared" si="1575"/>
        <v>2124</v>
      </c>
      <c r="D1219">
        <f t="shared" si="1526"/>
        <v>212404</v>
      </c>
      <c r="E1219">
        <f t="shared" ref="E1219:F1219" si="1593">E1207+1</f>
        <v>143</v>
      </c>
      <c r="F1219">
        <f t="shared" si="1593"/>
        <v>141</v>
      </c>
      <c r="G1219" s="11">
        <f>G1218*IF($B1219="January",(1+IF(C1219&gt;Personal!$L$18+1,Calculations!$B$14,Calculations!$B$13)),1)</f>
        <v>17210.369651681631</v>
      </c>
      <c r="H1219" s="11">
        <f>IF(AND(Career!$F$15="Yes",$E1219=62,$E1218=61),G1219,H1218*IF($B1219="January",(1+IF(C1219&gt;Personal!$L$18+1,Calculations!$C$14,Calculations!$C$13)),1))</f>
        <v>7778.6910696135837</v>
      </c>
      <c r="I1219" s="11">
        <f>H1219*(1-'Retiree Assumptions'!$F$8)</f>
        <v>6845.2481412599536</v>
      </c>
      <c r="J1219" s="11"/>
      <c r="K1219">
        <f>IF(OR(AND(L1220=0,L1219&gt;0,S1219=0,S1218&gt;0),AND(L1219=0,L1218&gt;0,S1219&gt;0,S1218&gt;0),AND(L1208=0,L1207&gt;0,S1207=0),AND(B1219="February",C1219&gt;=Personal!$G$28,C1219&lt;=Personal!$G$28+5,L1218&gt;0),AND(B1219="February",MOD(C1219-Personal!$G$28,5)=0,L1218&gt;0)),K1218+1,K1218)</f>
        <v>10</v>
      </c>
      <c r="L1219">
        <f>IF(AND(C1219&gt;=Personal!$G$28,MAX(L$5:L1218)&lt;$AO$8,OR(S1218&gt;0,S1219&gt;0)),L1218+1,0)</f>
        <v>0</v>
      </c>
      <c r="M1219" t="str">
        <f>IF(AND(C1219&gt;=Personal!$G$28,MAX(L$5:L1218)&lt;$AO$8,OR(S1218&gt;0,S1219&gt;0)),L1218+1,"")</f>
        <v/>
      </c>
      <c r="N1219">
        <f t="shared" si="1577"/>
        <v>2124</v>
      </c>
      <c r="O1219">
        <f t="shared" si="1578"/>
        <v>141</v>
      </c>
      <c r="P1219" s="11">
        <f t="shared" si="1579"/>
        <v>82142.977695119451</v>
      </c>
      <c r="Q1219" s="11">
        <f>$AD1219*I1219/(Calculations!$C$18^(A1219-1+Calculations!$B$1/30))</f>
        <v>0</v>
      </c>
      <c r="R1219" s="11">
        <f>IF(Q1219=0,0,SUM(Q$1071:Q1219)*I1219/Q1219)</f>
        <v>0</v>
      </c>
      <c r="S1219" s="11">
        <f>IF(S1218&gt;0,MAX((S1218+I1219/2)*(Calculations!$C$18-1)+S1218-I1219,0),IF(AND(Personal!$G$28=Valuation!C1219,Personal!$G$28&gt;Valuation!C1218),Personal!$G$26,0))</f>
        <v>0</v>
      </c>
      <c r="T1219">
        <f t="shared" si="1580"/>
        <v>2</v>
      </c>
      <c r="U1219" s="11"/>
      <c r="V1219" s="121">
        <f>VLOOKUP(E1219,Rates2,5)*VLOOKUP(E1219,Mort_Imp_Retirees,C1219-'Mort Imp Cume'!$C$4+2)</f>
        <v>1</v>
      </c>
      <c r="W1219" s="15">
        <f t="shared" si="1581"/>
        <v>0</v>
      </c>
      <c r="X1219" s="121">
        <f>VLOOKUP(F1219,Rates2,6)*VLOOKUP(F1219,Mort_Imp_Survivors,C1219-'Mort Imp Cume'!$C$4+2)</f>
        <v>1</v>
      </c>
      <c r="Y1219" s="15">
        <f t="shared" si="1582"/>
        <v>0</v>
      </c>
      <c r="Z1219" s="121">
        <f>VLOOKUP(F1219,Rates2,7)*VLOOKUP(F1219,Mort_Imp_Survivors,C1219-'Mort Imp Cume'!$C$4+2)</f>
        <v>1</v>
      </c>
      <c r="AA1219" s="15">
        <f t="shared" si="1583"/>
        <v>0</v>
      </c>
      <c r="AB1219" s="68">
        <f>PRODUCT(W$4:W1218)</f>
        <v>0</v>
      </c>
      <c r="AC1219" s="15">
        <f>PRODUCT(Y$4:Y1218)</f>
        <v>0</v>
      </c>
      <c r="AD1219" s="15">
        <f>PRODUCT(AA$4:AA1218)</f>
        <v>0</v>
      </c>
      <c r="AE1219" s="15">
        <f t="shared" si="1584"/>
        <v>0</v>
      </c>
      <c r="AF1219" s="15">
        <f t="shared" si="1585"/>
        <v>0</v>
      </c>
      <c r="AG1219" s="15">
        <f t="shared" si="1586"/>
        <v>0</v>
      </c>
      <c r="AH1219" s="15">
        <f t="shared" si="1587"/>
        <v>0</v>
      </c>
      <c r="AI1219" s="15">
        <f t="shared" si="1588"/>
        <v>1</v>
      </c>
      <c r="AJ1219" s="15">
        <f t="shared" si="1589"/>
        <v>0</v>
      </c>
      <c r="AK1219" s="15">
        <f t="shared" si="1590"/>
        <v>0</v>
      </c>
      <c r="AL1219">
        <f>IF(AL1218&gt;0,AL1218+1,IF(AND(B1219="January",C1219&gt;=Personal!$G$28,F1219&lt;=100,AL1218=0),1,0))</f>
        <v>892</v>
      </c>
      <c r="AM1219">
        <f t="shared" si="1591"/>
        <v>1</v>
      </c>
    </row>
    <row r="1220" spans="1:39" x14ac:dyDescent="0.2">
      <c r="A1220">
        <f t="shared" si="1513"/>
        <v>1216</v>
      </c>
      <c r="B1220" t="str">
        <f t="shared" si="1524"/>
        <v>May</v>
      </c>
      <c r="C1220">
        <f t="shared" si="1575"/>
        <v>2124</v>
      </c>
      <c r="D1220">
        <f t="shared" si="1526"/>
        <v>212405</v>
      </c>
      <c r="E1220">
        <f t="shared" ref="E1220:F1220" si="1594">E1208+1</f>
        <v>143</v>
      </c>
      <c r="F1220">
        <f t="shared" si="1594"/>
        <v>141</v>
      </c>
      <c r="G1220" s="11">
        <f>G1219*IF($B1220="January",(1+IF(C1220&gt;Personal!$L$18+1,Calculations!$B$14,Calculations!$B$13)),1)</f>
        <v>17210.369651681631</v>
      </c>
      <c r="H1220" s="11">
        <f>IF(AND(Career!$F$15="Yes",$E1220=62,$E1219=61),G1220,H1219*IF($B1220="January",(1+IF(C1220&gt;Personal!$L$18+1,Calculations!$C$14,Calculations!$C$13)),1))</f>
        <v>7778.6910696135837</v>
      </c>
      <c r="I1220" s="11">
        <f>H1220*(1-'Retiree Assumptions'!$F$8)</f>
        <v>6845.2481412599536</v>
      </c>
      <c r="J1220" s="11"/>
      <c r="K1220">
        <f>IF(OR(AND(L1221=0,L1220&gt;0,S1220=0,S1219&gt;0),AND(L1220=0,L1219&gt;0,S1220&gt;0,S1219&gt;0),AND(L1209=0,L1208&gt;0,S1208=0),AND(B1220="February",C1220&gt;=Personal!$G$28,C1220&lt;=Personal!$G$28+5,L1219&gt;0),AND(B1220="February",MOD(C1220-Personal!$G$28,5)=0,L1219&gt;0)),K1219+1,K1219)</f>
        <v>10</v>
      </c>
      <c r="L1220">
        <f>IF(AND(C1220&gt;=Personal!$G$28,MAX(L$5:L1219)&lt;$AO$8,OR(S1219&gt;0,S1220&gt;0)),L1219+1,0)</f>
        <v>0</v>
      </c>
      <c r="M1220" t="str">
        <f>IF(AND(C1220&gt;=Personal!$G$28,MAX(L$5:L1219)&lt;$AO$8,OR(S1219&gt;0,S1220&gt;0)),L1219+1,"")</f>
        <v/>
      </c>
      <c r="N1220">
        <f t="shared" si="1577"/>
        <v>2124</v>
      </c>
      <c r="O1220">
        <f t="shared" si="1578"/>
        <v>141</v>
      </c>
      <c r="P1220" s="11">
        <f t="shared" si="1579"/>
        <v>82142.977695119451</v>
      </c>
      <c r="Q1220" s="11">
        <f>$AD1220*I1220/(Calculations!$C$18^(A1220-1+Calculations!$B$1/30))</f>
        <v>0</v>
      </c>
      <c r="R1220" s="11">
        <f>IF(Q1220=0,0,SUM(Q$1071:Q1220)*I1220/Q1220)</f>
        <v>0</v>
      </c>
      <c r="S1220" s="11">
        <f>IF(S1219&gt;0,MAX((S1219+I1220/2)*(Calculations!$C$18-1)+S1219-I1220,0),IF(AND(Personal!$G$28=Valuation!C1220,Personal!$G$28&gt;Valuation!C1219),Personal!$G$26,0))</f>
        <v>0</v>
      </c>
      <c r="T1220">
        <f t="shared" si="1580"/>
        <v>2</v>
      </c>
      <c r="U1220" s="11"/>
      <c r="V1220" s="121">
        <f>VLOOKUP(E1220,Rates2,5)*VLOOKUP(E1220,Mort_Imp_Retirees,C1220-'Mort Imp Cume'!$C$4+2)</f>
        <v>1</v>
      </c>
      <c r="W1220" s="15">
        <f t="shared" si="1581"/>
        <v>0</v>
      </c>
      <c r="X1220" s="121">
        <f>VLOOKUP(F1220,Rates2,6)*VLOOKUP(F1220,Mort_Imp_Survivors,C1220-'Mort Imp Cume'!$C$4+2)</f>
        <v>1</v>
      </c>
      <c r="Y1220" s="15">
        <f t="shared" si="1582"/>
        <v>0</v>
      </c>
      <c r="Z1220" s="121">
        <f>VLOOKUP(F1220,Rates2,7)*VLOOKUP(F1220,Mort_Imp_Survivors,C1220-'Mort Imp Cume'!$C$4+2)</f>
        <v>1</v>
      </c>
      <c r="AA1220" s="15">
        <f t="shared" si="1583"/>
        <v>0</v>
      </c>
      <c r="AB1220" s="68">
        <f>PRODUCT(W$4:W1219)</f>
        <v>0</v>
      </c>
      <c r="AC1220" s="15">
        <f>PRODUCT(Y$4:Y1219)</f>
        <v>0</v>
      </c>
      <c r="AD1220" s="15">
        <f>PRODUCT(AA$4:AA1219)</f>
        <v>0</v>
      </c>
      <c r="AE1220" s="15">
        <f t="shared" si="1584"/>
        <v>0</v>
      </c>
      <c r="AF1220" s="15">
        <f t="shared" si="1585"/>
        <v>0</v>
      </c>
      <c r="AG1220" s="15">
        <f t="shared" si="1586"/>
        <v>0</v>
      </c>
      <c r="AH1220" s="15">
        <f t="shared" si="1587"/>
        <v>0</v>
      </c>
      <c r="AI1220" s="15">
        <f t="shared" si="1588"/>
        <v>1</v>
      </c>
      <c r="AJ1220" s="15">
        <f t="shared" si="1589"/>
        <v>0</v>
      </c>
      <c r="AK1220" s="15">
        <f t="shared" si="1590"/>
        <v>0</v>
      </c>
      <c r="AL1220">
        <f>IF(AL1219&gt;0,AL1219+1,IF(AND(B1220="January",C1220&gt;=Personal!$G$28,F1220&lt;=100,AL1219=0),1,0))</f>
        <v>893</v>
      </c>
      <c r="AM1220">
        <f t="shared" si="1591"/>
        <v>1</v>
      </c>
    </row>
    <row r="1221" spans="1:39" x14ac:dyDescent="0.2">
      <c r="A1221">
        <f t="shared" si="1513"/>
        <v>1217</v>
      </c>
      <c r="B1221" t="str">
        <f t="shared" si="1524"/>
        <v>June</v>
      </c>
      <c r="C1221">
        <f t="shared" si="1575"/>
        <v>2124</v>
      </c>
      <c r="D1221">
        <f t="shared" si="1526"/>
        <v>212406</v>
      </c>
      <c r="E1221">
        <f t="shared" ref="E1221:F1221" si="1595">E1209+1</f>
        <v>143</v>
      </c>
      <c r="F1221">
        <f t="shared" si="1595"/>
        <v>141</v>
      </c>
      <c r="G1221" s="11">
        <f>G1220*IF($B1221="January",(1+IF(C1221&gt;Personal!$L$18+1,Calculations!$B$14,Calculations!$B$13)),1)</f>
        <v>17210.369651681631</v>
      </c>
      <c r="H1221" s="11">
        <f>IF(AND(Career!$F$15="Yes",$E1221=62,$E1220=61),G1221,H1220*IF($B1221="January",(1+IF(C1221&gt;Personal!$L$18+1,Calculations!$C$14,Calculations!$C$13)),1))</f>
        <v>7778.6910696135837</v>
      </c>
      <c r="I1221" s="11">
        <f>H1221*(1-'Retiree Assumptions'!$F$8)</f>
        <v>6845.2481412599536</v>
      </c>
      <c r="J1221" s="11"/>
      <c r="K1221">
        <f>IF(OR(AND(L1222=0,L1221&gt;0,S1221=0,S1220&gt;0),AND(L1221=0,L1220&gt;0,S1221&gt;0,S1220&gt;0),AND(L1210=0,L1209&gt;0,S1209=0),AND(B1221="February",C1221&gt;=Personal!$G$28,C1221&lt;=Personal!$G$28+5,L1220&gt;0),AND(B1221="February",MOD(C1221-Personal!$G$28,5)=0,L1220&gt;0)),K1220+1,K1220)</f>
        <v>10</v>
      </c>
      <c r="L1221">
        <f>IF(AND(C1221&gt;=Personal!$G$28,MAX(L$5:L1220)&lt;$AO$8,OR(S1220&gt;0,S1221&gt;0)),L1220+1,0)</f>
        <v>0</v>
      </c>
      <c r="M1221" t="str">
        <f>IF(AND(C1221&gt;=Personal!$G$28,MAX(L$5:L1220)&lt;$AO$8,OR(S1220&gt;0,S1221&gt;0)),L1220+1,"")</f>
        <v/>
      </c>
      <c r="N1221">
        <f t="shared" si="1577"/>
        <v>2124</v>
      </c>
      <c r="O1221">
        <f t="shared" si="1578"/>
        <v>141</v>
      </c>
      <c r="P1221" s="11">
        <f t="shared" si="1579"/>
        <v>82142.977695119451</v>
      </c>
      <c r="Q1221" s="11">
        <f>$AD1221*I1221/(Calculations!$C$18^(A1221-1+Calculations!$B$1/30))</f>
        <v>0</v>
      </c>
      <c r="R1221" s="11">
        <f>IF(Q1221=0,0,SUM(Q$1071:Q1221)*I1221/Q1221)</f>
        <v>0</v>
      </c>
      <c r="S1221" s="11">
        <f>IF(S1220&gt;0,MAX((S1220+I1221/2)*(Calculations!$C$18-1)+S1220-I1221,0),IF(AND(Personal!$G$28=Valuation!C1221,Personal!$G$28&gt;Valuation!C1220),Personal!$G$26,0))</f>
        <v>0</v>
      </c>
      <c r="T1221">
        <f t="shared" si="1580"/>
        <v>2</v>
      </c>
      <c r="U1221" s="11"/>
      <c r="V1221" s="121">
        <f>VLOOKUP(E1221,Rates2,5)*VLOOKUP(E1221,Mort_Imp_Retirees,C1221-'Mort Imp Cume'!$C$4+2)</f>
        <v>1</v>
      </c>
      <c r="W1221" s="15">
        <f t="shared" si="1581"/>
        <v>0</v>
      </c>
      <c r="X1221" s="121">
        <f>VLOOKUP(F1221,Rates2,6)*VLOOKUP(F1221,Mort_Imp_Survivors,C1221-'Mort Imp Cume'!$C$4+2)</f>
        <v>1</v>
      </c>
      <c r="Y1221" s="15">
        <f t="shared" si="1582"/>
        <v>0</v>
      </c>
      <c r="Z1221" s="121">
        <f>VLOOKUP(F1221,Rates2,7)*VLOOKUP(F1221,Mort_Imp_Survivors,C1221-'Mort Imp Cume'!$C$4+2)</f>
        <v>1</v>
      </c>
      <c r="AA1221" s="15">
        <f t="shared" si="1583"/>
        <v>0</v>
      </c>
      <c r="AB1221" s="68">
        <f>PRODUCT(W$4:W1220)</f>
        <v>0</v>
      </c>
      <c r="AC1221" s="15">
        <f>PRODUCT(Y$4:Y1220)</f>
        <v>0</v>
      </c>
      <c r="AD1221" s="15">
        <f>PRODUCT(AA$4:AA1220)</f>
        <v>0</v>
      </c>
      <c r="AE1221" s="15">
        <f t="shared" si="1584"/>
        <v>0</v>
      </c>
      <c r="AF1221" s="15">
        <f t="shared" si="1585"/>
        <v>0</v>
      </c>
      <c r="AG1221" s="15">
        <f t="shared" si="1586"/>
        <v>0</v>
      </c>
      <c r="AH1221" s="15">
        <f t="shared" si="1587"/>
        <v>0</v>
      </c>
      <c r="AI1221" s="15">
        <f t="shared" si="1588"/>
        <v>1</v>
      </c>
      <c r="AJ1221" s="15">
        <f t="shared" si="1589"/>
        <v>0</v>
      </c>
      <c r="AK1221" s="15">
        <f t="shared" si="1590"/>
        <v>0</v>
      </c>
      <c r="AL1221">
        <f>IF(AL1220&gt;0,AL1220+1,IF(AND(B1221="January",C1221&gt;=Personal!$G$28,F1221&lt;=100,AL1220=0),1,0))</f>
        <v>894</v>
      </c>
      <c r="AM1221">
        <f t="shared" si="1591"/>
        <v>1</v>
      </c>
    </row>
    <row r="1222" spans="1:39" x14ac:dyDescent="0.2">
      <c r="A1222">
        <f t="shared" ref="A1222:A1251" si="1596">A1221+1</f>
        <v>1218</v>
      </c>
      <c r="B1222" t="str">
        <f t="shared" si="1524"/>
        <v>July</v>
      </c>
      <c r="C1222">
        <f t="shared" si="1575"/>
        <v>2124</v>
      </c>
      <c r="D1222">
        <f t="shared" si="1526"/>
        <v>212407</v>
      </c>
      <c r="E1222">
        <f t="shared" ref="E1222:F1222" si="1597">E1210+1</f>
        <v>143</v>
      </c>
      <c r="F1222">
        <f t="shared" si="1597"/>
        <v>141</v>
      </c>
      <c r="G1222" s="11">
        <f>G1221*IF($B1222="January",(1+IF(C1222&gt;Personal!$L$18+1,Calculations!$B$14,Calculations!$B$13)),1)</f>
        <v>17210.369651681631</v>
      </c>
      <c r="H1222" s="11">
        <f>IF(AND(Career!$F$15="Yes",$E1222=62,$E1221=61),G1222,H1221*IF($B1222="January",(1+IF(C1222&gt;Personal!$L$18+1,Calculations!$C$14,Calculations!$C$13)),1))</f>
        <v>7778.6910696135837</v>
      </c>
      <c r="I1222" s="11">
        <f>H1222*(1-'Retiree Assumptions'!$F$8)</f>
        <v>6845.2481412599536</v>
      </c>
      <c r="J1222" s="11"/>
      <c r="K1222">
        <f>IF(OR(AND(L1223=0,L1222&gt;0,S1222=0,S1221&gt;0),AND(L1222=0,L1221&gt;0,S1222&gt;0,S1221&gt;0),AND(L1211=0,L1210&gt;0,S1210=0),AND(B1222="February",C1222&gt;=Personal!$G$28,C1222&lt;=Personal!$G$28+5,L1221&gt;0),AND(B1222="February",MOD(C1222-Personal!$G$28,5)=0,L1221&gt;0)),K1221+1,K1221)</f>
        <v>10</v>
      </c>
      <c r="L1222">
        <f>IF(AND(C1222&gt;=Personal!$G$28,MAX(L$5:L1221)&lt;$AO$8,OR(S1221&gt;0,S1222&gt;0)),L1221+1,0)</f>
        <v>0</v>
      </c>
      <c r="M1222" t="str">
        <f>IF(AND(C1222&gt;=Personal!$G$28,MAX(L$5:L1221)&lt;$AO$8,OR(S1221&gt;0,S1222&gt;0)),L1221+1,"")</f>
        <v/>
      </c>
      <c r="N1222">
        <f t="shared" si="1577"/>
        <v>2124</v>
      </c>
      <c r="O1222">
        <f t="shared" si="1578"/>
        <v>141</v>
      </c>
      <c r="P1222" s="11">
        <f t="shared" si="1579"/>
        <v>82142.977695119451</v>
      </c>
      <c r="Q1222" s="11">
        <f>$AD1222*I1222/(Calculations!$C$18^(A1222-1+Calculations!$B$1/30))</f>
        <v>0</v>
      </c>
      <c r="R1222" s="11">
        <f>IF(Q1222=0,0,SUM(Q$1071:Q1222)*I1222/Q1222)</f>
        <v>0</v>
      </c>
      <c r="S1222" s="11">
        <f>IF(S1221&gt;0,MAX((S1221+I1222/2)*(Calculations!$C$18-1)+S1221-I1222,0),IF(AND(Personal!$G$28=Valuation!C1222,Personal!$G$28&gt;Valuation!C1221),Personal!$G$26,0))</f>
        <v>0</v>
      </c>
      <c r="T1222">
        <f t="shared" si="1580"/>
        <v>2</v>
      </c>
      <c r="U1222" s="11"/>
      <c r="V1222" s="121">
        <f>VLOOKUP(E1222,Rates2,5)*VLOOKUP(E1222,Mort_Imp_Retirees,C1222-'Mort Imp Cume'!$C$4+2)</f>
        <v>1</v>
      </c>
      <c r="W1222" s="15">
        <f t="shared" si="1581"/>
        <v>0</v>
      </c>
      <c r="X1222" s="121">
        <f>VLOOKUP(F1222,Rates2,6)*VLOOKUP(F1222,Mort_Imp_Survivors,C1222-'Mort Imp Cume'!$C$4+2)</f>
        <v>1</v>
      </c>
      <c r="Y1222" s="15">
        <f t="shared" si="1582"/>
        <v>0</v>
      </c>
      <c r="Z1222" s="121">
        <f>VLOOKUP(F1222,Rates2,7)*VLOOKUP(F1222,Mort_Imp_Survivors,C1222-'Mort Imp Cume'!$C$4+2)</f>
        <v>1</v>
      </c>
      <c r="AA1222" s="15">
        <f t="shared" si="1583"/>
        <v>0</v>
      </c>
      <c r="AB1222" s="68">
        <f>PRODUCT(W$4:W1221)</f>
        <v>0</v>
      </c>
      <c r="AC1222" s="15">
        <f>PRODUCT(Y$4:Y1221)</f>
        <v>0</v>
      </c>
      <c r="AD1222" s="15">
        <f>PRODUCT(AA$4:AA1221)</f>
        <v>0</v>
      </c>
      <c r="AE1222" s="15">
        <f t="shared" si="1584"/>
        <v>0</v>
      </c>
      <c r="AF1222" s="15">
        <f t="shared" si="1585"/>
        <v>0</v>
      </c>
      <c r="AG1222" s="15">
        <f t="shared" si="1586"/>
        <v>0</v>
      </c>
      <c r="AH1222" s="15">
        <f t="shared" si="1587"/>
        <v>0</v>
      </c>
      <c r="AI1222" s="15">
        <f t="shared" si="1588"/>
        <v>1</v>
      </c>
      <c r="AJ1222" s="15">
        <f t="shared" si="1589"/>
        <v>0</v>
      </c>
      <c r="AK1222" s="15">
        <f t="shared" si="1590"/>
        <v>0</v>
      </c>
      <c r="AL1222">
        <f>IF(AL1221&gt;0,AL1221+1,IF(AND(B1222="January",C1222&gt;=Personal!$G$28,F1222&lt;=100,AL1221=0),1,0))</f>
        <v>895</v>
      </c>
      <c r="AM1222">
        <f t="shared" si="1591"/>
        <v>1</v>
      </c>
    </row>
    <row r="1223" spans="1:39" x14ac:dyDescent="0.2">
      <c r="A1223">
        <f t="shared" si="1596"/>
        <v>1219</v>
      </c>
      <c r="B1223" t="str">
        <f t="shared" si="1524"/>
        <v>August</v>
      </c>
      <c r="C1223">
        <f t="shared" si="1575"/>
        <v>2124</v>
      </c>
      <c r="D1223">
        <f t="shared" si="1526"/>
        <v>212408</v>
      </c>
      <c r="E1223">
        <f t="shared" ref="E1223:F1223" si="1598">E1211+1</f>
        <v>143</v>
      </c>
      <c r="F1223">
        <f t="shared" si="1598"/>
        <v>141</v>
      </c>
      <c r="G1223" s="11">
        <f>G1222*IF($B1223="January",(1+IF(C1223&gt;Personal!$L$18+1,Calculations!$B$14,Calculations!$B$13)),1)</f>
        <v>17210.369651681631</v>
      </c>
      <c r="H1223" s="11">
        <f>IF(AND(Career!$F$15="Yes",$E1223=62,$E1222=61),G1223,H1222*IF($B1223="January",(1+IF(C1223&gt;Personal!$L$18+1,Calculations!$C$14,Calculations!$C$13)),1))</f>
        <v>7778.6910696135837</v>
      </c>
      <c r="I1223" s="11">
        <f>H1223*(1-'Retiree Assumptions'!$F$8)</f>
        <v>6845.2481412599536</v>
      </c>
      <c r="J1223" s="11"/>
      <c r="K1223">
        <f>IF(OR(AND(L1224=0,L1223&gt;0,S1223=0,S1222&gt;0),AND(L1223=0,L1222&gt;0,S1223&gt;0,S1222&gt;0),AND(L1212=0,L1211&gt;0,S1211=0),AND(B1223="February",C1223&gt;=Personal!$G$28,C1223&lt;=Personal!$G$28+5,L1222&gt;0),AND(B1223="February",MOD(C1223-Personal!$G$28,5)=0,L1222&gt;0)),K1222+1,K1222)</f>
        <v>10</v>
      </c>
      <c r="L1223">
        <f>IF(AND(C1223&gt;=Personal!$G$28,MAX(L$5:L1222)&lt;$AO$8,OR(S1222&gt;0,S1223&gt;0)),L1222+1,0)</f>
        <v>0</v>
      </c>
      <c r="M1223" t="str">
        <f>IF(AND(C1223&gt;=Personal!$G$28,MAX(L$5:L1222)&lt;$AO$8,OR(S1222&gt;0,S1223&gt;0)),L1222+1,"")</f>
        <v/>
      </c>
      <c r="N1223">
        <f t="shared" si="1577"/>
        <v>2124</v>
      </c>
      <c r="O1223">
        <f t="shared" si="1578"/>
        <v>141</v>
      </c>
      <c r="P1223" s="11">
        <f t="shared" si="1579"/>
        <v>82142.977695119451</v>
      </c>
      <c r="Q1223" s="11">
        <f>$AD1223*I1223/(Calculations!$C$18^(A1223-1+Calculations!$B$1/30))</f>
        <v>0</v>
      </c>
      <c r="R1223" s="11">
        <f>IF(Q1223=0,0,SUM(Q$1071:Q1223)*I1223/Q1223)</f>
        <v>0</v>
      </c>
      <c r="S1223" s="11">
        <f>IF(S1222&gt;0,MAX((S1222+I1223/2)*(Calculations!$C$18-1)+S1222-I1223,0),IF(AND(Personal!$G$28=Valuation!C1223,Personal!$G$28&gt;Valuation!C1222),Personal!$G$26,0))</f>
        <v>0</v>
      </c>
      <c r="T1223">
        <f t="shared" si="1580"/>
        <v>2</v>
      </c>
      <c r="U1223" s="11"/>
      <c r="V1223" s="121">
        <f>VLOOKUP(E1223,Rates2,5)*VLOOKUP(E1223,Mort_Imp_Retirees,C1223-'Mort Imp Cume'!$C$4+2)</f>
        <v>1</v>
      </c>
      <c r="W1223" s="15">
        <f t="shared" si="1581"/>
        <v>0</v>
      </c>
      <c r="X1223" s="121">
        <f>VLOOKUP(F1223,Rates2,6)*VLOOKUP(F1223,Mort_Imp_Survivors,C1223-'Mort Imp Cume'!$C$4+2)</f>
        <v>1</v>
      </c>
      <c r="Y1223" s="15">
        <f t="shared" si="1582"/>
        <v>0</v>
      </c>
      <c r="Z1223" s="121">
        <f>VLOOKUP(F1223,Rates2,7)*VLOOKUP(F1223,Mort_Imp_Survivors,C1223-'Mort Imp Cume'!$C$4+2)</f>
        <v>1</v>
      </c>
      <c r="AA1223" s="15">
        <f t="shared" si="1583"/>
        <v>0</v>
      </c>
      <c r="AB1223" s="68">
        <f>PRODUCT(W$4:W1222)</f>
        <v>0</v>
      </c>
      <c r="AC1223" s="15">
        <f>PRODUCT(Y$4:Y1222)</f>
        <v>0</v>
      </c>
      <c r="AD1223" s="15">
        <f>PRODUCT(AA$4:AA1222)</f>
        <v>0</v>
      </c>
      <c r="AE1223" s="15">
        <f t="shared" si="1584"/>
        <v>0</v>
      </c>
      <c r="AF1223" s="15">
        <f t="shared" si="1585"/>
        <v>0</v>
      </c>
      <c r="AG1223" s="15">
        <f t="shared" si="1586"/>
        <v>0</v>
      </c>
      <c r="AH1223" s="15">
        <f t="shared" si="1587"/>
        <v>0</v>
      </c>
      <c r="AI1223" s="15">
        <f t="shared" si="1588"/>
        <v>1</v>
      </c>
      <c r="AJ1223" s="15">
        <f t="shared" si="1589"/>
        <v>0</v>
      </c>
      <c r="AK1223" s="15">
        <f t="shared" si="1590"/>
        <v>0</v>
      </c>
      <c r="AL1223">
        <f>IF(AL1222&gt;0,AL1222+1,IF(AND(B1223="January",C1223&gt;=Personal!$G$28,F1223&lt;=100,AL1222=0),1,0))</f>
        <v>896</v>
      </c>
      <c r="AM1223">
        <f t="shared" si="1591"/>
        <v>1</v>
      </c>
    </row>
    <row r="1224" spans="1:39" x14ac:dyDescent="0.2">
      <c r="A1224">
        <f t="shared" si="1596"/>
        <v>1220</v>
      </c>
      <c r="B1224" t="str">
        <f t="shared" si="1524"/>
        <v>September</v>
      </c>
      <c r="C1224">
        <f t="shared" si="1575"/>
        <v>2124</v>
      </c>
      <c r="D1224">
        <f t="shared" si="1526"/>
        <v>212409</v>
      </c>
      <c r="E1224">
        <f t="shared" ref="E1224:F1224" si="1599">E1212+1</f>
        <v>143</v>
      </c>
      <c r="F1224">
        <f t="shared" si="1599"/>
        <v>141</v>
      </c>
      <c r="G1224" s="11">
        <f>G1223*IF($B1224="January",(1+IF(C1224&gt;Personal!$L$18+1,Calculations!$B$14,Calculations!$B$13)),1)</f>
        <v>17210.369651681631</v>
      </c>
      <c r="H1224" s="11">
        <f>IF(AND(Career!$F$15="Yes",$E1224=62,$E1223=61),G1224,H1223*IF($B1224="January",(1+IF(C1224&gt;Personal!$L$18+1,Calculations!$C$14,Calculations!$C$13)),1))</f>
        <v>7778.6910696135837</v>
      </c>
      <c r="I1224" s="11">
        <f>H1224*(1-'Retiree Assumptions'!$F$8)</f>
        <v>6845.2481412599536</v>
      </c>
      <c r="J1224" s="11"/>
      <c r="K1224">
        <f>IF(OR(AND(L1225=0,L1224&gt;0,S1224=0,S1223&gt;0),AND(L1224=0,L1223&gt;0,S1224&gt;0,S1223&gt;0),AND(L1213=0,L1212&gt;0,S1212=0),AND(B1224="February",C1224&gt;=Personal!$G$28,C1224&lt;=Personal!$G$28+5,L1223&gt;0),AND(B1224="February",MOD(C1224-Personal!$G$28,5)=0,L1223&gt;0)),K1223+1,K1223)</f>
        <v>10</v>
      </c>
      <c r="L1224">
        <f>IF(AND(C1224&gt;=Personal!$G$28,MAX(L$5:L1223)&lt;$AO$8,OR(S1223&gt;0,S1224&gt;0)),L1223+1,0)</f>
        <v>0</v>
      </c>
      <c r="M1224" t="str">
        <f>IF(AND(C1224&gt;=Personal!$G$28,MAX(L$5:L1223)&lt;$AO$8,OR(S1223&gt;0,S1224&gt;0)),L1223+1,"")</f>
        <v/>
      </c>
      <c r="N1224">
        <f t="shared" si="1577"/>
        <v>2124</v>
      </c>
      <c r="O1224">
        <f t="shared" si="1578"/>
        <v>141</v>
      </c>
      <c r="P1224" s="11">
        <f t="shared" si="1579"/>
        <v>82142.977695119451</v>
      </c>
      <c r="Q1224" s="11">
        <f>$AD1224*I1224/(Calculations!$C$18^(A1224-1+Calculations!$B$1/30))</f>
        <v>0</v>
      </c>
      <c r="R1224" s="11">
        <f>IF(Q1224=0,0,SUM(Q$1071:Q1224)*I1224/Q1224)</f>
        <v>0</v>
      </c>
      <c r="S1224" s="11">
        <f>IF(S1223&gt;0,MAX((S1223+I1224/2)*(Calculations!$C$18-1)+S1223-I1224,0),IF(AND(Personal!$G$28=Valuation!C1224,Personal!$G$28&gt;Valuation!C1223),Personal!$G$26,0))</f>
        <v>0</v>
      </c>
      <c r="T1224">
        <f t="shared" si="1580"/>
        <v>2</v>
      </c>
      <c r="U1224" s="11"/>
      <c r="V1224" s="121">
        <f>VLOOKUP(E1224,Rates2,5)*VLOOKUP(E1224,Mort_Imp_Retirees,C1224-'Mort Imp Cume'!$C$4+2)</f>
        <v>1</v>
      </c>
      <c r="W1224" s="15">
        <f t="shared" si="1581"/>
        <v>0</v>
      </c>
      <c r="X1224" s="121">
        <f>VLOOKUP(F1224,Rates2,6)*VLOOKUP(F1224,Mort_Imp_Survivors,C1224-'Mort Imp Cume'!$C$4+2)</f>
        <v>1</v>
      </c>
      <c r="Y1224" s="15">
        <f t="shared" si="1582"/>
        <v>0</v>
      </c>
      <c r="Z1224" s="121">
        <f>VLOOKUP(F1224,Rates2,7)*VLOOKUP(F1224,Mort_Imp_Survivors,C1224-'Mort Imp Cume'!$C$4+2)</f>
        <v>1</v>
      </c>
      <c r="AA1224" s="15">
        <f t="shared" si="1583"/>
        <v>0</v>
      </c>
      <c r="AB1224" s="68">
        <f>PRODUCT(W$4:W1223)</f>
        <v>0</v>
      </c>
      <c r="AC1224" s="15">
        <f>PRODUCT(Y$4:Y1223)</f>
        <v>0</v>
      </c>
      <c r="AD1224" s="15">
        <f>PRODUCT(AA$4:AA1223)</f>
        <v>0</v>
      </c>
      <c r="AE1224" s="15">
        <f t="shared" si="1584"/>
        <v>0</v>
      </c>
      <c r="AF1224" s="15">
        <f t="shared" si="1585"/>
        <v>0</v>
      </c>
      <c r="AG1224" s="15">
        <f t="shared" si="1586"/>
        <v>0</v>
      </c>
      <c r="AH1224" s="15">
        <f t="shared" si="1587"/>
        <v>0</v>
      </c>
      <c r="AI1224" s="15">
        <f t="shared" si="1588"/>
        <v>1</v>
      </c>
      <c r="AJ1224" s="15">
        <f t="shared" si="1589"/>
        <v>0</v>
      </c>
      <c r="AK1224" s="15">
        <f t="shared" si="1590"/>
        <v>0</v>
      </c>
      <c r="AL1224">
        <f>IF(AL1223&gt;0,AL1223+1,IF(AND(B1224="January",C1224&gt;=Personal!$G$28,F1224&lt;=100,AL1223=0),1,0))</f>
        <v>897</v>
      </c>
      <c r="AM1224">
        <f t="shared" si="1591"/>
        <v>1</v>
      </c>
    </row>
    <row r="1225" spans="1:39" x14ac:dyDescent="0.2">
      <c r="A1225">
        <f t="shared" si="1596"/>
        <v>1221</v>
      </c>
      <c r="B1225" t="str">
        <f t="shared" si="1524"/>
        <v>October</v>
      </c>
      <c r="C1225">
        <f t="shared" si="1575"/>
        <v>2124</v>
      </c>
      <c r="D1225">
        <f t="shared" si="1526"/>
        <v>212410</v>
      </c>
      <c r="E1225">
        <f t="shared" ref="E1225:F1225" si="1600">E1213+1</f>
        <v>143</v>
      </c>
      <c r="F1225">
        <f t="shared" si="1600"/>
        <v>141</v>
      </c>
      <c r="G1225" s="11">
        <f>G1224*IF($B1225="January",(1+IF(C1225&gt;Personal!$L$18+1,Calculations!$B$14,Calculations!$B$13)),1)</f>
        <v>17210.369651681631</v>
      </c>
      <c r="H1225" s="11">
        <f>IF(AND(Career!$F$15="Yes",$E1225=62,$E1224=61),G1225,H1224*IF($B1225="January",(1+IF(C1225&gt;Personal!$L$18+1,Calculations!$C$14,Calculations!$C$13)),1))</f>
        <v>7778.6910696135837</v>
      </c>
      <c r="I1225" s="11">
        <f>H1225*(1-'Retiree Assumptions'!$F$8)</f>
        <v>6845.2481412599536</v>
      </c>
      <c r="J1225" s="11"/>
      <c r="K1225">
        <f>IF(OR(AND(L1226=0,L1225&gt;0,S1225=0,S1224&gt;0),AND(L1225=0,L1224&gt;0,S1225&gt;0,S1224&gt;0),AND(L1214=0,L1213&gt;0,S1213=0),AND(B1225="February",C1225&gt;=Personal!$G$28,C1225&lt;=Personal!$G$28+5,L1224&gt;0),AND(B1225="February",MOD(C1225-Personal!$G$28,5)=0,L1224&gt;0)),K1224+1,K1224)</f>
        <v>10</v>
      </c>
      <c r="L1225">
        <f>IF(AND(C1225&gt;=Personal!$G$28,MAX(L$5:L1224)&lt;$AO$8,OR(S1224&gt;0,S1225&gt;0)),L1224+1,0)</f>
        <v>0</v>
      </c>
      <c r="M1225" t="str">
        <f>IF(AND(C1225&gt;=Personal!$G$28,MAX(L$5:L1224)&lt;$AO$8,OR(S1224&gt;0,S1225&gt;0)),L1224+1,"")</f>
        <v/>
      </c>
      <c r="N1225">
        <f t="shared" si="1577"/>
        <v>2124</v>
      </c>
      <c r="O1225">
        <f t="shared" si="1578"/>
        <v>141</v>
      </c>
      <c r="P1225" s="11">
        <f t="shared" si="1579"/>
        <v>82142.977695119451</v>
      </c>
      <c r="Q1225" s="11">
        <f>$AD1225*I1225/(Calculations!$C$18^(A1225-1+Calculations!$B$1/30))</f>
        <v>0</v>
      </c>
      <c r="R1225" s="11">
        <f>IF(Q1225=0,0,SUM(Q$1071:Q1225)*I1225/Q1225)</f>
        <v>0</v>
      </c>
      <c r="S1225" s="11">
        <f>IF(S1224&gt;0,MAX((S1224+I1225/2)*(Calculations!$C$18-1)+S1224-I1225,0),IF(AND(Personal!$G$28=Valuation!C1225,Personal!$G$28&gt;Valuation!C1224),Personal!$G$26,0))</f>
        <v>0</v>
      </c>
      <c r="T1225">
        <f t="shared" si="1580"/>
        <v>2</v>
      </c>
      <c r="U1225" s="11"/>
      <c r="V1225" s="121">
        <f>VLOOKUP(E1225,Rates2,5)*VLOOKUP(E1225,Mort_Imp_Retirees,C1225-'Mort Imp Cume'!$C$4+2)</f>
        <v>1</v>
      </c>
      <c r="W1225" s="15">
        <f t="shared" si="1581"/>
        <v>0</v>
      </c>
      <c r="X1225" s="121">
        <f>VLOOKUP(F1225,Rates2,6)*VLOOKUP(F1225,Mort_Imp_Survivors,C1225-'Mort Imp Cume'!$C$4+2)</f>
        <v>1</v>
      </c>
      <c r="Y1225" s="15">
        <f t="shared" si="1582"/>
        <v>0</v>
      </c>
      <c r="Z1225" s="121">
        <f>VLOOKUP(F1225,Rates2,7)*VLOOKUP(F1225,Mort_Imp_Survivors,C1225-'Mort Imp Cume'!$C$4+2)</f>
        <v>1</v>
      </c>
      <c r="AA1225" s="15">
        <f t="shared" si="1583"/>
        <v>0</v>
      </c>
      <c r="AB1225" s="68">
        <f>PRODUCT(W$4:W1224)</f>
        <v>0</v>
      </c>
      <c r="AC1225" s="15">
        <f>PRODUCT(Y$4:Y1224)</f>
        <v>0</v>
      </c>
      <c r="AD1225" s="15">
        <f>PRODUCT(AA$4:AA1224)</f>
        <v>0</v>
      </c>
      <c r="AE1225" s="15">
        <f t="shared" si="1584"/>
        <v>0</v>
      </c>
      <c r="AF1225" s="15">
        <f t="shared" si="1585"/>
        <v>0</v>
      </c>
      <c r="AG1225" s="15">
        <f t="shared" si="1586"/>
        <v>0</v>
      </c>
      <c r="AH1225" s="15">
        <f t="shared" si="1587"/>
        <v>0</v>
      </c>
      <c r="AI1225" s="15">
        <f t="shared" si="1588"/>
        <v>1</v>
      </c>
      <c r="AJ1225" s="15">
        <f t="shared" si="1589"/>
        <v>0</v>
      </c>
      <c r="AK1225" s="15">
        <f t="shared" si="1590"/>
        <v>0</v>
      </c>
      <c r="AL1225">
        <f>IF(AL1224&gt;0,AL1224+1,IF(AND(B1225="January",C1225&gt;=Personal!$G$28,F1225&lt;=100,AL1224=0),1,0))</f>
        <v>898</v>
      </c>
      <c r="AM1225">
        <f t="shared" si="1591"/>
        <v>1</v>
      </c>
    </row>
    <row r="1226" spans="1:39" x14ac:dyDescent="0.2">
      <c r="A1226">
        <f t="shared" si="1596"/>
        <v>1222</v>
      </c>
      <c r="B1226" t="str">
        <f t="shared" si="1524"/>
        <v>November</v>
      </c>
      <c r="C1226">
        <f t="shared" si="1575"/>
        <v>2124</v>
      </c>
      <c r="D1226">
        <f t="shared" si="1526"/>
        <v>212411</v>
      </c>
      <c r="E1226">
        <f t="shared" ref="E1226:F1226" si="1601">E1214+1</f>
        <v>143</v>
      </c>
      <c r="F1226">
        <f t="shared" si="1601"/>
        <v>141</v>
      </c>
      <c r="G1226" s="11">
        <f>G1225*IF($B1226="January",(1+IF(C1226&gt;Personal!$L$18+1,Calculations!$B$14,Calculations!$B$13)),1)</f>
        <v>17210.369651681631</v>
      </c>
      <c r="H1226" s="11">
        <f>IF(AND(Career!$F$15="Yes",$E1226=62,$E1225=61),G1226,H1225*IF($B1226="January",(1+IF(C1226&gt;Personal!$L$18+1,Calculations!$C$14,Calculations!$C$13)),1))</f>
        <v>7778.6910696135837</v>
      </c>
      <c r="I1226" s="11">
        <f>H1226*(1-'Retiree Assumptions'!$F$8)</f>
        <v>6845.2481412599536</v>
      </c>
      <c r="J1226" s="11"/>
      <c r="K1226">
        <f>IF(OR(AND(L1227=0,L1226&gt;0,S1226=0,S1225&gt;0),AND(L1226=0,L1225&gt;0,S1226&gt;0,S1225&gt;0),AND(L1215=0,L1214&gt;0,S1214=0),AND(B1226="February",C1226&gt;=Personal!$G$28,C1226&lt;=Personal!$G$28+5,L1225&gt;0),AND(B1226="February",MOD(C1226-Personal!$G$28,5)=0,L1225&gt;0)),K1225+1,K1225)</f>
        <v>10</v>
      </c>
      <c r="L1226">
        <f>IF(AND(C1226&gt;=Personal!$G$28,MAX(L$5:L1225)&lt;$AO$8,OR(S1225&gt;0,S1226&gt;0)),L1225+1,0)</f>
        <v>0</v>
      </c>
      <c r="M1226" t="str">
        <f>IF(AND(C1226&gt;=Personal!$G$28,MAX(L$5:L1225)&lt;$AO$8,OR(S1225&gt;0,S1226&gt;0)),L1225+1,"")</f>
        <v/>
      </c>
      <c r="N1226">
        <f t="shared" si="1577"/>
        <v>2124</v>
      </c>
      <c r="O1226">
        <f t="shared" si="1578"/>
        <v>141</v>
      </c>
      <c r="P1226" s="11">
        <f t="shared" si="1579"/>
        <v>82142.977695119451</v>
      </c>
      <c r="Q1226" s="11">
        <f>$AD1226*I1226/(Calculations!$C$18^(A1226-1+Calculations!$B$1/30))</f>
        <v>0</v>
      </c>
      <c r="R1226" s="11">
        <f>IF(Q1226=0,0,SUM(Q$1071:Q1226)*I1226/Q1226)</f>
        <v>0</v>
      </c>
      <c r="S1226" s="11">
        <f>IF(S1225&gt;0,MAX((S1225+I1226/2)*(Calculations!$C$18-1)+S1225-I1226,0),IF(AND(Personal!$G$28=Valuation!C1226,Personal!$G$28&gt;Valuation!C1225),Personal!$G$26,0))</f>
        <v>0</v>
      </c>
      <c r="T1226">
        <f t="shared" si="1580"/>
        <v>2</v>
      </c>
      <c r="U1226" s="11"/>
      <c r="V1226" s="121">
        <f>VLOOKUP(E1226,Rates2,5)*VLOOKUP(E1226,Mort_Imp_Retirees,C1226-'Mort Imp Cume'!$C$4+2)</f>
        <v>1</v>
      </c>
      <c r="W1226" s="15">
        <f t="shared" si="1581"/>
        <v>0</v>
      </c>
      <c r="X1226" s="121">
        <f>VLOOKUP(F1226,Rates2,6)*VLOOKUP(F1226,Mort_Imp_Survivors,C1226-'Mort Imp Cume'!$C$4+2)</f>
        <v>1</v>
      </c>
      <c r="Y1226" s="15">
        <f t="shared" si="1582"/>
        <v>0</v>
      </c>
      <c r="Z1226" s="121">
        <f>VLOOKUP(F1226,Rates2,7)*VLOOKUP(F1226,Mort_Imp_Survivors,C1226-'Mort Imp Cume'!$C$4+2)</f>
        <v>1</v>
      </c>
      <c r="AA1226" s="15">
        <f t="shared" si="1583"/>
        <v>0</v>
      </c>
      <c r="AB1226" s="68">
        <f>PRODUCT(W$4:W1225)</f>
        <v>0</v>
      </c>
      <c r="AC1226" s="15">
        <f>PRODUCT(Y$4:Y1225)</f>
        <v>0</v>
      </c>
      <c r="AD1226" s="15">
        <f>PRODUCT(AA$4:AA1225)</f>
        <v>0</v>
      </c>
      <c r="AE1226" s="15">
        <f t="shared" si="1584"/>
        <v>0</v>
      </c>
      <c r="AF1226" s="15">
        <f t="shared" si="1585"/>
        <v>0</v>
      </c>
      <c r="AG1226" s="15">
        <f t="shared" si="1586"/>
        <v>0</v>
      </c>
      <c r="AH1226" s="15">
        <f t="shared" si="1587"/>
        <v>0</v>
      </c>
      <c r="AI1226" s="15">
        <f t="shared" si="1588"/>
        <v>1</v>
      </c>
      <c r="AJ1226" s="15">
        <f t="shared" si="1589"/>
        <v>0</v>
      </c>
      <c r="AK1226" s="15">
        <f t="shared" si="1590"/>
        <v>0</v>
      </c>
      <c r="AL1226">
        <f>IF(AL1225&gt;0,AL1225+1,IF(AND(B1226="January",C1226&gt;=Personal!$G$28,F1226&lt;=100,AL1225=0),1,0))</f>
        <v>899</v>
      </c>
      <c r="AM1226">
        <f t="shared" si="1591"/>
        <v>1</v>
      </c>
    </row>
    <row r="1227" spans="1:39" x14ac:dyDescent="0.2">
      <c r="A1227">
        <f t="shared" si="1596"/>
        <v>1223</v>
      </c>
      <c r="B1227" t="str">
        <f t="shared" si="1524"/>
        <v>December</v>
      </c>
      <c r="C1227">
        <f t="shared" si="1575"/>
        <v>2124</v>
      </c>
      <c r="D1227">
        <f t="shared" si="1526"/>
        <v>212412</v>
      </c>
      <c r="E1227">
        <f t="shared" ref="E1227:F1227" si="1602">E1215+1</f>
        <v>143</v>
      </c>
      <c r="F1227">
        <f t="shared" si="1602"/>
        <v>141</v>
      </c>
      <c r="G1227" s="11">
        <f>G1226*IF($B1227="January",(1+IF(C1227&gt;Personal!$L$18+1,Calculations!$B$14,Calculations!$B$13)),1)</f>
        <v>17210.369651681631</v>
      </c>
      <c r="H1227" s="11">
        <f>IF(AND(Career!$F$15="Yes",$E1227=62,$E1226=61),G1227,H1226*IF($B1227="January",(1+IF(C1227&gt;Personal!$L$18+1,Calculations!$C$14,Calculations!$C$13)),1))</f>
        <v>7778.6910696135837</v>
      </c>
      <c r="I1227" s="11">
        <f>H1227*(1-'Retiree Assumptions'!$F$8)</f>
        <v>6845.2481412599536</v>
      </c>
      <c r="J1227" s="11"/>
      <c r="K1227">
        <f>IF(OR(AND(L1228=0,L1227&gt;0,S1227=0,S1226&gt;0),AND(L1227=0,L1226&gt;0,S1227&gt;0,S1226&gt;0),AND(L1216=0,L1215&gt;0,S1215=0),AND(B1227="February",C1227&gt;=Personal!$G$28,C1227&lt;=Personal!$G$28+5,L1226&gt;0),AND(B1227="February",MOD(C1227-Personal!$G$28,5)=0,L1226&gt;0)),K1226+1,K1226)</f>
        <v>10</v>
      </c>
      <c r="L1227">
        <f>IF(AND(C1227&gt;=Personal!$G$28,MAX(L$5:L1226)&lt;$AO$8,OR(S1226&gt;0,S1227&gt;0)),L1226+1,0)</f>
        <v>0</v>
      </c>
      <c r="M1227" t="str">
        <f>IF(AND(C1227&gt;=Personal!$G$28,MAX(L$5:L1226)&lt;$AO$8,OR(S1226&gt;0,S1227&gt;0)),L1226+1,"")</f>
        <v/>
      </c>
      <c r="N1227">
        <f t="shared" si="1577"/>
        <v>2124</v>
      </c>
      <c r="O1227">
        <f t="shared" si="1578"/>
        <v>141</v>
      </c>
      <c r="P1227" s="11">
        <f t="shared" si="1579"/>
        <v>82142.977695119451</v>
      </c>
      <c r="Q1227" s="11">
        <f>$AD1227*I1227/(Calculations!$C$18^(A1227-1+Calculations!$B$1/30))</f>
        <v>0</v>
      </c>
      <c r="R1227" s="11">
        <f>IF(Q1227=0,0,SUM(Q$1071:Q1227)*I1227/Q1227)</f>
        <v>0</v>
      </c>
      <c r="S1227" s="11">
        <f>IF(S1226&gt;0,MAX((S1226+I1227/2)*(Calculations!$C$18-1)+S1226-I1227,0),IF(AND(Personal!$G$28=Valuation!C1227,Personal!$G$28&gt;Valuation!C1226),Personal!$G$26,0))</f>
        <v>0</v>
      </c>
      <c r="T1227">
        <f t="shared" si="1580"/>
        <v>2</v>
      </c>
      <c r="U1227" s="11"/>
      <c r="V1227" s="121">
        <f>VLOOKUP(E1227,Rates2,5)*VLOOKUP(E1227,Mort_Imp_Retirees,C1227-'Mort Imp Cume'!$C$4+2)</f>
        <v>1</v>
      </c>
      <c r="W1227" s="15">
        <f t="shared" si="1581"/>
        <v>0</v>
      </c>
      <c r="X1227" s="121">
        <f>VLOOKUP(F1227,Rates2,6)*VLOOKUP(F1227,Mort_Imp_Survivors,C1227-'Mort Imp Cume'!$C$4+2)</f>
        <v>1</v>
      </c>
      <c r="Y1227" s="15">
        <f t="shared" si="1582"/>
        <v>0</v>
      </c>
      <c r="Z1227" s="121">
        <f>VLOOKUP(F1227,Rates2,7)*VLOOKUP(F1227,Mort_Imp_Survivors,C1227-'Mort Imp Cume'!$C$4+2)</f>
        <v>1</v>
      </c>
      <c r="AA1227" s="15">
        <f t="shared" si="1583"/>
        <v>0</v>
      </c>
      <c r="AB1227" s="68">
        <f>PRODUCT(W$4:W1226)</f>
        <v>0</v>
      </c>
      <c r="AC1227" s="15">
        <f>PRODUCT(Y$4:Y1226)</f>
        <v>0</v>
      </c>
      <c r="AD1227" s="15">
        <f>PRODUCT(AA$4:AA1226)</f>
        <v>0</v>
      </c>
      <c r="AE1227" s="15">
        <f t="shared" si="1584"/>
        <v>0</v>
      </c>
      <c r="AF1227" s="15">
        <f t="shared" si="1585"/>
        <v>0</v>
      </c>
      <c r="AG1227" s="15">
        <f t="shared" si="1586"/>
        <v>0</v>
      </c>
      <c r="AH1227" s="15">
        <f t="shared" si="1587"/>
        <v>0</v>
      </c>
      <c r="AI1227" s="15">
        <f t="shared" si="1588"/>
        <v>1</v>
      </c>
      <c r="AJ1227" s="15">
        <f t="shared" si="1589"/>
        <v>0</v>
      </c>
      <c r="AK1227" s="15">
        <f t="shared" si="1590"/>
        <v>0</v>
      </c>
      <c r="AL1227">
        <f>IF(AL1226&gt;0,AL1226+1,IF(AND(B1227="January",C1227&gt;=Personal!$G$28,F1227&lt;=100,AL1226=0),1,0))</f>
        <v>900</v>
      </c>
      <c r="AM1227">
        <f t="shared" si="1591"/>
        <v>1</v>
      </c>
    </row>
    <row r="1228" spans="1:39" x14ac:dyDescent="0.2">
      <c r="A1228">
        <f t="shared" si="1596"/>
        <v>1224</v>
      </c>
      <c r="B1228" t="str">
        <f t="shared" si="1524"/>
        <v>January</v>
      </c>
      <c r="C1228">
        <f t="shared" si="1575"/>
        <v>2125</v>
      </c>
      <c r="D1228">
        <f t="shared" si="1526"/>
        <v>212501</v>
      </c>
      <c r="E1228">
        <f t="shared" ref="E1228:F1228" si="1603">E1216+1</f>
        <v>144</v>
      </c>
      <c r="F1228">
        <f t="shared" si="1603"/>
        <v>142</v>
      </c>
      <c r="G1228" s="11">
        <f>G1227*IF($B1228="January",(1+IF(C1228&gt;Personal!$L$18+1,Calculations!$B$14,Calculations!$B$13)),1)</f>
        <v>17640.628892973669</v>
      </c>
      <c r="H1228" s="11">
        <f>IF(AND(Career!$F$15="Yes",$E1228=62,$E1227=61),G1228,H1227*IF($B1228="January",(1+IF(C1228&gt;Personal!$L$18+1,Calculations!$C$14,Calculations!$C$13)),1))</f>
        <v>7895.3714356577866</v>
      </c>
      <c r="I1228" s="11">
        <f>H1228*(1-'Retiree Assumptions'!$F$8)</f>
        <v>6947.9268633788524</v>
      </c>
      <c r="J1228" s="11"/>
      <c r="K1228">
        <f>IF(OR(AND(L1229=0,L1228&gt;0,S1228=0,S1227&gt;0),AND(L1228=0,L1227&gt;0,S1228&gt;0,S1227&gt;0),AND(L1217=0,L1216&gt;0,S1216=0),AND(B1228="February",C1228&gt;=Personal!$G$28,C1228&lt;=Personal!$G$28+5,L1227&gt;0),AND(B1228="February",MOD(C1228-Personal!$G$28,5)=0,L1227&gt;0)),K1227+1,K1227)</f>
        <v>10</v>
      </c>
      <c r="L1228">
        <f>IF(AND(C1228&gt;=Personal!$G$28,MAX(L$5:L1227)&lt;$AO$8,OR(S1227&gt;0,S1228&gt;0)),L1227+1,0)</f>
        <v>0</v>
      </c>
      <c r="M1228" t="str">
        <f>IF(AND(C1228&gt;=Personal!$G$28,MAX(L$5:L1227)&lt;$AO$8,OR(S1227&gt;0,S1228&gt;0)),L1227+1,"")</f>
        <v/>
      </c>
      <c r="N1228">
        <f t="shared" si="1577"/>
        <v>2125</v>
      </c>
      <c r="O1228">
        <f t="shared" si="1578"/>
        <v>142</v>
      </c>
      <c r="P1228" s="11">
        <f t="shared" si="1579"/>
        <v>83375.122360546229</v>
      </c>
      <c r="Q1228" s="11">
        <f>$AD1228*I1228/(Calculations!$C$18^(A1228-1+Calculations!$B$1/30))</f>
        <v>0</v>
      </c>
      <c r="R1228" s="11">
        <f>IF(Q1228=0,0,SUM(Q$1071:Q1228)*I1228/Q1228)</f>
        <v>0</v>
      </c>
      <c r="S1228" s="11">
        <f>IF(S1227&gt;0,MAX((S1227+I1228/2)*(Calculations!$C$18-1)+S1227-I1228,0),IF(AND(Personal!$G$28=Valuation!C1228,Personal!$G$28&gt;Valuation!C1227),Personal!$G$26,0))</f>
        <v>0</v>
      </c>
      <c r="T1228">
        <f t="shared" si="1580"/>
        <v>2</v>
      </c>
      <c r="U1228" s="11"/>
      <c r="V1228" s="121">
        <f>VLOOKUP(E1228,Rates2,5)*VLOOKUP(E1228,Mort_Imp_Retirees,C1228-'Mort Imp Cume'!$C$4+2)</f>
        <v>1</v>
      </c>
      <c r="W1228" s="15">
        <f t="shared" si="1581"/>
        <v>0</v>
      </c>
      <c r="X1228" s="121">
        <f>VLOOKUP(F1228,Rates2,6)*VLOOKUP(F1228,Mort_Imp_Survivors,C1228-'Mort Imp Cume'!$C$4+2)</f>
        <v>1</v>
      </c>
      <c r="Y1228" s="15">
        <f t="shared" si="1582"/>
        <v>0</v>
      </c>
      <c r="Z1228" s="121">
        <f>VLOOKUP(F1228,Rates2,7)*VLOOKUP(F1228,Mort_Imp_Survivors,C1228-'Mort Imp Cume'!$C$4+2)</f>
        <v>1</v>
      </c>
      <c r="AA1228" s="15">
        <f t="shared" si="1583"/>
        <v>0</v>
      </c>
      <c r="AB1228" s="68">
        <f>PRODUCT(W$4:W1227)</f>
        <v>0</v>
      </c>
      <c r="AC1228" s="15">
        <f>PRODUCT(Y$4:Y1227)</f>
        <v>0</v>
      </c>
      <c r="AD1228" s="15">
        <f>PRODUCT(AA$4:AA1227)</f>
        <v>0</v>
      </c>
      <c r="AE1228" s="15">
        <f t="shared" si="1584"/>
        <v>0</v>
      </c>
      <c r="AF1228" s="15">
        <f t="shared" si="1585"/>
        <v>0</v>
      </c>
      <c r="AG1228" s="15">
        <f t="shared" si="1586"/>
        <v>0</v>
      </c>
      <c r="AH1228" s="15">
        <f t="shared" si="1587"/>
        <v>0</v>
      </c>
      <c r="AI1228" s="15">
        <f t="shared" si="1588"/>
        <v>1</v>
      </c>
      <c r="AJ1228" s="15">
        <f t="shared" si="1589"/>
        <v>0</v>
      </c>
      <c r="AK1228" s="15">
        <f t="shared" si="1590"/>
        <v>0</v>
      </c>
      <c r="AL1228">
        <f>IF(AL1227&gt;0,AL1227+1,IF(AND(B1228="January",C1228&gt;=Personal!$G$28,F1228&lt;=100,AL1227=0),1,0))</f>
        <v>901</v>
      </c>
      <c r="AM1228">
        <f t="shared" si="1591"/>
        <v>1</v>
      </c>
    </row>
    <row r="1229" spans="1:39" x14ac:dyDescent="0.2">
      <c r="A1229">
        <f t="shared" si="1596"/>
        <v>1225</v>
      </c>
      <c r="B1229" t="str">
        <f t="shared" si="1524"/>
        <v>February</v>
      </c>
      <c r="C1229">
        <f t="shared" si="1575"/>
        <v>2125</v>
      </c>
      <c r="D1229">
        <f t="shared" si="1526"/>
        <v>212502</v>
      </c>
      <c r="E1229">
        <f t="shared" ref="E1229:F1229" si="1604">E1217+1</f>
        <v>144</v>
      </c>
      <c r="F1229">
        <f t="shared" si="1604"/>
        <v>142</v>
      </c>
      <c r="G1229" s="11">
        <f>G1228*IF($B1229="January",(1+IF(C1229&gt;Personal!$L$18+1,Calculations!$B$14,Calculations!$B$13)),1)</f>
        <v>17640.628892973669</v>
      </c>
      <c r="H1229" s="11">
        <f>IF(AND(Career!$F$15="Yes",$E1229=62,$E1228=61),G1229,H1228*IF($B1229="January",(1+IF(C1229&gt;Personal!$L$18+1,Calculations!$C$14,Calculations!$C$13)),1))</f>
        <v>7895.3714356577866</v>
      </c>
      <c r="I1229" s="11">
        <f>H1229*(1-'Retiree Assumptions'!$F$8)</f>
        <v>6947.9268633788524</v>
      </c>
      <c r="J1229" s="11"/>
      <c r="K1229">
        <f>IF(OR(AND(L1230=0,L1229&gt;0,S1229=0,S1228&gt;0),AND(L1229=0,L1228&gt;0,S1229&gt;0,S1228&gt;0),AND(L1218=0,L1217&gt;0,S1217=0),AND(B1229="February",C1229&gt;=Personal!$G$28,C1229&lt;=Personal!$G$28+5,L1228&gt;0),AND(B1229="February",MOD(C1229-Personal!$G$28,5)=0,L1228&gt;0)),K1228+1,K1228)</f>
        <v>10</v>
      </c>
      <c r="L1229">
        <f>IF(AND(C1229&gt;=Personal!$G$28,MAX(L$5:L1228)&lt;$AO$8,OR(S1228&gt;0,S1229&gt;0)),L1228+1,0)</f>
        <v>0</v>
      </c>
      <c r="M1229" t="str">
        <f>IF(AND(C1229&gt;=Personal!$G$28,MAX(L$5:L1228)&lt;$AO$8,OR(S1228&gt;0,S1229&gt;0)),L1228+1,"")</f>
        <v/>
      </c>
      <c r="N1229">
        <f t="shared" si="1577"/>
        <v>2125</v>
      </c>
      <c r="O1229">
        <f t="shared" si="1578"/>
        <v>142</v>
      </c>
      <c r="P1229" s="11">
        <f t="shared" si="1579"/>
        <v>83375.122360546229</v>
      </c>
      <c r="Q1229" s="11">
        <f>$AD1229*I1229/(Calculations!$C$18^(A1229-1+Calculations!$B$1/30))</f>
        <v>0</v>
      </c>
      <c r="R1229" s="11">
        <f>IF(Q1229=0,0,SUM(Q$1071:Q1229)*I1229/Q1229)</f>
        <v>0</v>
      </c>
      <c r="S1229" s="11">
        <f>IF(S1228&gt;0,MAX((S1228+I1229/2)*(Calculations!$C$18-1)+S1228-I1229,0),IF(AND(Personal!$G$28=Valuation!C1229,Personal!$G$28&gt;Valuation!C1228),Personal!$G$26,0))</f>
        <v>0</v>
      </c>
      <c r="T1229">
        <f t="shared" si="1580"/>
        <v>2</v>
      </c>
      <c r="U1229" s="11"/>
      <c r="V1229" s="121">
        <f>VLOOKUP(E1229,Rates2,5)*VLOOKUP(E1229,Mort_Imp_Retirees,C1229-'Mort Imp Cume'!$C$4+2)</f>
        <v>1</v>
      </c>
      <c r="W1229" s="15">
        <f t="shared" si="1581"/>
        <v>0</v>
      </c>
      <c r="X1229" s="121">
        <f>VLOOKUP(F1229,Rates2,6)*VLOOKUP(F1229,Mort_Imp_Survivors,C1229-'Mort Imp Cume'!$C$4+2)</f>
        <v>1</v>
      </c>
      <c r="Y1229" s="15">
        <f t="shared" si="1582"/>
        <v>0</v>
      </c>
      <c r="Z1229" s="121">
        <f>VLOOKUP(F1229,Rates2,7)*VLOOKUP(F1229,Mort_Imp_Survivors,C1229-'Mort Imp Cume'!$C$4+2)</f>
        <v>1</v>
      </c>
      <c r="AA1229" s="15">
        <f t="shared" si="1583"/>
        <v>0</v>
      </c>
      <c r="AB1229" s="68">
        <f>PRODUCT(W$4:W1228)</f>
        <v>0</v>
      </c>
      <c r="AC1229" s="15">
        <f>PRODUCT(Y$4:Y1228)</f>
        <v>0</v>
      </c>
      <c r="AD1229" s="15">
        <f>PRODUCT(AA$4:AA1228)</f>
        <v>0</v>
      </c>
      <c r="AE1229" s="15">
        <f t="shared" si="1584"/>
        <v>0</v>
      </c>
      <c r="AF1229" s="15">
        <f t="shared" si="1585"/>
        <v>0</v>
      </c>
      <c r="AG1229" s="15">
        <f t="shared" si="1586"/>
        <v>0</v>
      </c>
      <c r="AH1229" s="15">
        <f t="shared" si="1587"/>
        <v>0</v>
      </c>
      <c r="AI1229" s="15">
        <f t="shared" si="1588"/>
        <v>1</v>
      </c>
      <c r="AJ1229" s="15">
        <f t="shared" si="1589"/>
        <v>0</v>
      </c>
      <c r="AK1229" s="15">
        <f t="shared" si="1590"/>
        <v>0</v>
      </c>
      <c r="AL1229">
        <f>IF(AL1228&gt;0,AL1228+1,IF(AND(B1229="January",C1229&gt;=Personal!$G$28,F1229&lt;=100,AL1228=0),1,0))</f>
        <v>902</v>
      </c>
      <c r="AM1229">
        <f t="shared" si="1591"/>
        <v>1</v>
      </c>
    </row>
    <row r="1230" spans="1:39" x14ac:dyDescent="0.2">
      <c r="A1230">
        <f t="shared" si="1596"/>
        <v>1226</v>
      </c>
      <c r="B1230" t="str">
        <f t="shared" si="1524"/>
        <v>March</v>
      </c>
      <c r="C1230">
        <f t="shared" si="1575"/>
        <v>2125</v>
      </c>
      <c r="D1230">
        <f t="shared" si="1526"/>
        <v>212503</v>
      </c>
      <c r="E1230">
        <f t="shared" ref="E1230:F1230" si="1605">E1218+1</f>
        <v>144</v>
      </c>
      <c r="F1230">
        <f t="shared" si="1605"/>
        <v>142</v>
      </c>
      <c r="G1230" s="11">
        <f>G1229*IF($B1230="January",(1+IF(C1230&gt;Personal!$L$18+1,Calculations!$B$14,Calculations!$B$13)),1)</f>
        <v>17640.628892973669</v>
      </c>
      <c r="H1230" s="11">
        <f>IF(AND(Career!$F$15="Yes",$E1230=62,$E1229=61),G1230,H1229*IF($B1230="January",(1+IF(C1230&gt;Personal!$L$18+1,Calculations!$C$14,Calculations!$C$13)),1))</f>
        <v>7895.3714356577866</v>
      </c>
      <c r="I1230" s="11">
        <f>H1230*(1-'Retiree Assumptions'!$F$8)</f>
        <v>6947.9268633788524</v>
      </c>
      <c r="J1230" s="11"/>
      <c r="K1230">
        <f>IF(OR(AND(L1231=0,L1230&gt;0,S1230=0,S1229&gt;0),AND(L1230=0,L1229&gt;0,S1230&gt;0,S1229&gt;0),AND(L1219=0,L1218&gt;0,S1218=0),AND(B1230="February",C1230&gt;=Personal!$G$28,C1230&lt;=Personal!$G$28+5,L1229&gt;0),AND(B1230="February",MOD(C1230-Personal!$G$28,5)=0,L1229&gt;0)),K1229+1,K1229)</f>
        <v>10</v>
      </c>
      <c r="L1230">
        <f>IF(AND(C1230&gt;=Personal!$G$28,MAX(L$5:L1229)&lt;$AO$8,OR(S1229&gt;0,S1230&gt;0)),L1229+1,0)</f>
        <v>0</v>
      </c>
      <c r="M1230" t="str">
        <f>IF(AND(C1230&gt;=Personal!$G$28,MAX(L$5:L1229)&lt;$AO$8,OR(S1229&gt;0,S1230&gt;0)),L1229+1,"")</f>
        <v/>
      </c>
      <c r="N1230">
        <f t="shared" si="1577"/>
        <v>2125</v>
      </c>
      <c r="O1230">
        <f t="shared" si="1578"/>
        <v>142</v>
      </c>
      <c r="P1230" s="11">
        <f t="shared" si="1579"/>
        <v>83375.122360546229</v>
      </c>
      <c r="Q1230" s="11">
        <f>$AD1230*I1230/(Calculations!$C$18^(A1230-1+Calculations!$B$1/30))</f>
        <v>0</v>
      </c>
      <c r="R1230" s="11">
        <f>IF(Q1230=0,0,SUM(Q$1071:Q1230)*I1230/Q1230)</f>
        <v>0</v>
      </c>
      <c r="S1230" s="11">
        <f>IF(S1229&gt;0,MAX((S1229+I1230/2)*(Calculations!$C$18-1)+S1229-I1230,0),IF(AND(Personal!$G$28=Valuation!C1230,Personal!$G$28&gt;Valuation!C1229),Personal!$G$26,0))</f>
        <v>0</v>
      </c>
      <c r="T1230">
        <f t="shared" si="1580"/>
        <v>2</v>
      </c>
      <c r="U1230" s="11"/>
      <c r="V1230" s="121">
        <f>VLOOKUP(E1230,Rates2,5)*VLOOKUP(E1230,Mort_Imp_Retirees,C1230-'Mort Imp Cume'!$C$4+2)</f>
        <v>1</v>
      </c>
      <c r="W1230" s="15">
        <f t="shared" si="1581"/>
        <v>0</v>
      </c>
      <c r="X1230" s="121">
        <f>VLOOKUP(F1230,Rates2,6)*VLOOKUP(F1230,Mort_Imp_Survivors,C1230-'Mort Imp Cume'!$C$4+2)</f>
        <v>1</v>
      </c>
      <c r="Y1230" s="15">
        <f t="shared" si="1582"/>
        <v>0</v>
      </c>
      <c r="Z1230" s="121">
        <f>VLOOKUP(F1230,Rates2,7)*VLOOKUP(F1230,Mort_Imp_Survivors,C1230-'Mort Imp Cume'!$C$4+2)</f>
        <v>1</v>
      </c>
      <c r="AA1230" s="15">
        <f t="shared" si="1583"/>
        <v>0</v>
      </c>
      <c r="AB1230" s="68">
        <f>PRODUCT(W$4:W1229)</f>
        <v>0</v>
      </c>
      <c r="AC1230" s="15">
        <f>PRODUCT(Y$4:Y1229)</f>
        <v>0</v>
      </c>
      <c r="AD1230" s="15">
        <f>PRODUCT(AA$4:AA1229)</f>
        <v>0</v>
      </c>
      <c r="AE1230" s="15">
        <f t="shared" si="1584"/>
        <v>0</v>
      </c>
      <c r="AF1230" s="15">
        <f t="shared" si="1585"/>
        <v>0</v>
      </c>
      <c r="AG1230" s="15">
        <f t="shared" si="1586"/>
        <v>0</v>
      </c>
      <c r="AH1230" s="15">
        <f t="shared" si="1587"/>
        <v>0</v>
      </c>
      <c r="AI1230" s="15">
        <f t="shared" si="1588"/>
        <v>1</v>
      </c>
      <c r="AJ1230" s="15">
        <f t="shared" si="1589"/>
        <v>0</v>
      </c>
      <c r="AK1230" s="15">
        <f t="shared" si="1590"/>
        <v>0</v>
      </c>
      <c r="AL1230">
        <f>IF(AL1229&gt;0,AL1229+1,IF(AND(B1230="January",C1230&gt;=Personal!$G$28,F1230&lt;=100,AL1229=0),1,0))</f>
        <v>903</v>
      </c>
      <c r="AM1230">
        <f t="shared" si="1591"/>
        <v>1</v>
      </c>
    </row>
    <row r="1231" spans="1:39" x14ac:dyDescent="0.2">
      <c r="A1231">
        <f t="shared" si="1596"/>
        <v>1227</v>
      </c>
      <c r="B1231" t="str">
        <f t="shared" si="1524"/>
        <v>April</v>
      </c>
      <c r="C1231">
        <f t="shared" si="1575"/>
        <v>2125</v>
      </c>
      <c r="D1231">
        <f t="shared" si="1526"/>
        <v>212504</v>
      </c>
      <c r="E1231">
        <f t="shared" ref="E1231:F1231" si="1606">E1219+1</f>
        <v>144</v>
      </c>
      <c r="F1231">
        <f t="shared" si="1606"/>
        <v>142</v>
      </c>
      <c r="G1231" s="11">
        <f>G1230*IF($B1231="January",(1+IF(C1231&gt;Personal!$L$18+1,Calculations!$B$14,Calculations!$B$13)),1)</f>
        <v>17640.628892973669</v>
      </c>
      <c r="H1231" s="11">
        <f>IF(AND(Career!$F$15="Yes",$E1231=62,$E1230=61),G1231,H1230*IF($B1231="January",(1+IF(C1231&gt;Personal!$L$18+1,Calculations!$C$14,Calculations!$C$13)),1))</f>
        <v>7895.3714356577866</v>
      </c>
      <c r="I1231" s="11">
        <f>H1231*(1-'Retiree Assumptions'!$F$8)</f>
        <v>6947.9268633788524</v>
      </c>
      <c r="J1231" s="11"/>
      <c r="K1231">
        <f>IF(OR(AND(L1232=0,L1231&gt;0,S1231=0,S1230&gt;0),AND(L1231=0,L1230&gt;0,S1231&gt;0,S1230&gt;0),AND(L1220=0,L1219&gt;0,S1219=0),AND(B1231="February",C1231&gt;=Personal!$G$28,C1231&lt;=Personal!$G$28+5,L1230&gt;0),AND(B1231="February",MOD(C1231-Personal!$G$28,5)=0,L1230&gt;0)),K1230+1,K1230)</f>
        <v>10</v>
      </c>
      <c r="L1231">
        <f>IF(AND(C1231&gt;=Personal!$G$28,MAX(L$5:L1230)&lt;$AO$8,OR(S1230&gt;0,S1231&gt;0)),L1230+1,0)</f>
        <v>0</v>
      </c>
      <c r="M1231" t="str">
        <f>IF(AND(C1231&gt;=Personal!$G$28,MAX(L$5:L1230)&lt;$AO$8,OR(S1230&gt;0,S1231&gt;0)),L1230+1,"")</f>
        <v/>
      </c>
      <c r="N1231">
        <f t="shared" si="1577"/>
        <v>2125</v>
      </c>
      <c r="O1231">
        <f t="shared" si="1578"/>
        <v>142</v>
      </c>
      <c r="P1231" s="11">
        <f t="shared" si="1579"/>
        <v>83375.122360546229</v>
      </c>
      <c r="Q1231" s="11">
        <f>$AD1231*I1231/(Calculations!$C$18^(A1231-1+Calculations!$B$1/30))</f>
        <v>0</v>
      </c>
      <c r="R1231" s="11">
        <f>IF(Q1231=0,0,SUM(Q$1071:Q1231)*I1231/Q1231)</f>
        <v>0</v>
      </c>
      <c r="S1231" s="11">
        <f>IF(S1230&gt;0,MAX((S1230+I1231/2)*(Calculations!$C$18-1)+S1230-I1231,0),IF(AND(Personal!$G$28=Valuation!C1231,Personal!$G$28&gt;Valuation!C1230),Personal!$G$26,0))</f>
        <v>0</v>
      </c>
      <c r="T1231">
        <f t="shared" si="1580"/>
        <v>2</v>
      </c>
      <c r="U1231" s="11"/>
      <c r="V1231" s="121">
        <f>VLOOKUP(E1231,Rates2,5)*VLOOKUP(E1231,Mort_Imp_Retirees,C1231-'Mort Imp Cume'!$C$4+2)</f>
        <v>1</v>
      </c>
      <c r="W1231" s="15">
        <f t="shared" si="1581"/>
        <v>0</v>
      </c>
      <c r="X1231" s="121">
        <f>VLOOKUP(F1231,Rates2,6)*VLOOKUP(F1231,Mort_Imp_Survivors,C1231-'Mort Imp Cume'!$C$4+2)</f>
        <v>1</v>
      </c>
      <c r="Y1231" s="15">
        <f t="shared" si="1582"/>
        <v>0</v>
      </c>
      <c r="Z1231" s="121">
        <f>VLOOKUP(F1231,Rates2,7)*VLOOKUP(F1231,Mort_Imp_Survivors,C1231-'Mort Imp Cume'!$C$4+2)</f>
        <v>1</v>
      </c>
      <c r="AA1231" s="15">
        <f t="shared" si="1583"/>
        <v>0</v>
      </c>
      <c r="AB1231" s="68">
        <f>PRODUCT(W$4:W1230)</f>
        <v>0</v>
      </c>
      <c r="AC1231" s="15">
        <f>PRODUCT(Y$4:Y1230)</f>
        <v>0</v>
      </c>
      <c r="AD1231" s="15">
        <f>PRODUCT(AA$4:AA1230)</f>
        <v>0</v>
      </c>
      <c r="AE1231" s="15">
        <f t="shared" si="1584"/>
        <v>0</v>
      </c>
      <c r="AF1231" s="15">
        <f t="shared" si="1585"/>
        <v>0</v>
      </c>
      <c r="AG1231" s="15">
        <f t="shared" si="1586"/>
        <v>0</v>
      </c>
      <c r="AH1231" s="15">
        <f t="shared" si="1587"/>
        <v>0</v>
      </c>
      <c r="AI1231" s="15">
        <f t="shared" si="1588"/>
        <v>1</v>
      </c>
      <c r="AJ1231" s="15">
        <f t="shared" si="1589"/>
        <v>0</v>
      </c>
      <c r="AK1231" s="15">
        <f t="shared" si="1590"/>
        <v>0</v>
      </c>
      <c r="AL1231">
        <f>IF(AL1230&gt;0,AL1230+1,IF(AND(B1231="January",C1231&gt;=Personal!$G$28,F1231&lt;=100,AL1230=0),1,0))</f>
        <v>904</v>
      </c>
      <c r="AM1231">
        <f t="shared" si="1591"/>
        <v>1</v>
      </c>
    </row>
    <row r="1232" spans="1:39" x14ac:dyDescent="0.2">
      <c r="A1232">
        <f t="shared" si="1596"/>
        <v>1228</v>
      </c>
      <c r="B1232" t="str">
        <f t="shared" ref="B1232:B1251" si="1607">B1220</f>
        <v>May</v>
      </c>
      <c r="C1232">
        <f t="shared" si="1575"/>
        <v>2125</v>
      </c>
      <c r="D1232">
        <f t="shared" si="1526"/>
        <v>212505</v>
      </c>
      <c r="E1232">
        <f t="shared" ref="E1232:F1232" si="1608">E1220+1</f>
        <v>144</v>
      </c>
      <c r="F1232">
        <f t="shared" si="1608"/>
        <v>142</v>
      </c>
      <c r="G1232" s="11">
        <f>G1231*IF($B1232="January",(1+IF(C1232&gt;Personal!$L$18+1,Calculations!$B$14,Calculations!$B$13)),1)</f>
        <v>17640.628892973669</v>
      </c>
      <c r="H1232" s="11">
        <f>IF(AND(Career!$F$15="Yes",$E1232=62,$E1231=61),G1232,H1231*IF($B1232="January",(1+IF(C1232&gt;Personal!$L$18+1,Calculations!$C$14,Calculations!$C$13)),1))</f>
        <v>7895.3714356577866</v>
      </c>
      <c r="I1232" s="11">
        <f>H1232*(1-'Retiree Assumptions'!$F$8)</f>
        <v>6947.9268633788524</v>
      </c>
      <c r="J1232" s="11"/>
      <c r="K1232">
        <f>IF(OR(AND(L1233=0,L1232&gt;0,S1232=0,S1231&gt;0),AND(L1232=0,L1231&gt;0,S1232&gt;0,S1231&gt;0),AND(L1221=0,L1220&gt;0,S1220=0),AND(B1232="February",C1232&gt;=Personal!$G$28,C1232&lt;=Personal!$G$28+5,L1231&gt;0),AND(B1232="February",MOD(C1232-Personal!$G$28,5)=0,L1231&gt;0)),K1231+1,K1231)</f>
        <v>10</v>
      </c>
      <c r="L1232">
        <f>IF(AND(C1232&gt;=Personal!$G$28,MAX(L$5:L1231)&lt;$AO$8,OR(S1231&gt;0,S1232&gt;0)),L1231+1,0)</f>
        <v>0</v>
      </c>
      <c r="M1232" t="str">
        <f>IF(AND(C1232&gt;=Personal!$G$28,MAX(L$5:L1231)&lt;$AO$8,OR(S1231&gt;0,S1232&gt;0)),L1231+1,"")</f>
        <v/>
      </c>
      <c r="N1232">
        <f t="shared" si="1577"/>
        <v>2125</v>
      </c>
      <c r="O1232">
        <f t="shared" si="1578"/>
        <v>142</v>
      </c>
      <c r="P1232" s="11">
        <f t="shared" si="1579"/>
        <v>83375.122360546229</v>
      </c>
      <c r="Q1232" s="11">
        <f>$AD1232*I1232/(Calculations!$C$18^(A1232-1+Calculations!$B$1/30))</f>
        <v>0</v>
      </c>
      <c r="R1232" s="11">
        <f>IF(Q1232=0,0,SUM(Q$1071:Q1232)*I1232/Q1232)</f>
        <v>0</v>
      </c>
      <c r="S1232" s="11">
        <f>IF(S1231&gt;0,MAX((S1231+I1232/2)*(Calculations!$C$18-1)+S1231-I1232,0),IF(AND(Personal!$G$28=Valuation!C1232,Personal!$G$28&gt;Valuation!C1231),Personal!$G$26,0))</f>
        <v>0</v>
      </c>
      <c r="T1232">
        <f t="shared" si="1580"/>
        <v>2</v>
      </c>
      <c r="U1232" s="11"/>
      <c r="V1232" s="121">
        <f>VLOOKUP(E1232,Rates2,5)*VLOOKUP(E1232,Mort_Imp_Retirees,C1232-'Mort Imp Cume'!$C$4+2)</f>
        <v>1</v>
      </c>
      <c r="W1232" s="15">
        <f t="shared" si="1581"/>
        <v>0</v>
      </c>
      <c r="X1232" s="121">
        <f>VLOOKUP(F1232,Rates2,6)*VLOOKUP(F1232,Mort_Imp_Survivors,C1232-'Mort Imp Cume'!$C$4+2)</f>
        <v>1</v>
      </c>
      <c r="Y1232" s="15">
        <f t="shared" si="1582"/>
        <v>0</v>
      </c>
      <c r="Z1232" s="121">
        <f>VLOOKUP(F1232,Rates2,7)*VLOOKUP(F1232,Mort_Imp_Survivors,C1232-'Mort Imp Cume'!$C$4+2)</f>
        <v>1</v>
      </c>
      <c r="AA1232" s="15">
        <f t="shared" si="1583"/>
        <v>0</v>
      </c>
      <c r="AB1232" s="68">
        <f>PRODUCT(W$4:W1231)</f>
        <v>0</v>
      </c>
      <c r="AC1232" s="15">
        <f>PRODUCT(Y$4:Y1231)</f>
        <v>0</v>
      </c>
      <c r="AD1232" s="15">
        <f>PRODUCT(AA$4:AA1231)</f>
        <v>0</v>
      </c>
      <c r="AE1232" s="15">
        <f t="shared" si="1584"/>
        <v>0</v>
      </c>
      <c r="AF1232" s="15">
        <f t="shared" si="1585"/>
        <v>0</v>
      </c>
      <c r="AG1232" s="15">
        <f t="shared" si="1586"/>
        <v>0</v>
      </c>
      <c r="AH1232" s="15">
        <f t="shared" si="1587"/>
        <v>0</v>
      </c>
      <c r="AI1232" s="15">
        <f t="shared" si="1588"/>
        <v>1</v>
      </c>
      <c r="AJ1232" s="15">
        <f t="shared" si="1589"/>
        <v>0</v>
      </c>
      <c r="AK1232" s="15">
        <f t="shared" si="1590"/>
        <v>0</v>
      </c>
      <c r="AL1232">
        <f>IF(AL1231&gt;0,AL1231+1,IF(AND(B1232="January",C1232&gt;=Personal!$G$28,F1232&lt;=100,AL1231=0),1,0))</f>
        <v>905</v>
      </c>
      <c r="AM1232">
        <f t="shared" si="1591"/>
        <v>1</v>
      </c>
    </row>
    <row r="1233" spans="1:39" x14ac:dyDescent="0.2">
      <c r="A1233">
        <f t="shared" si="1596"/>
        <v>1229</v>
      </c>
      <c r="B1233" t="str">
        <f t="shared" si="1607"/>
        <v>June</v>
      </c>
      <c r="C1233">
        <f t="shared" si="1575"/>
        <v>2125</v>
      </c>
      <c r="D1233">
        <f t="shared" ref="D1233:D1251" si="1609">D1221+100</f>
        <v>212506</v>
      </c>
      <c r="E1233">
        <f t="shared" ref="E1233:F1233" si="1610">E1221+1</f>
        <v>144</v>
      </c>
      <c r="F1233">
        <f t="shared" si="1610"/>
        <v>142</v>
      </c>
      <c r="G1233" s="11">
        <f>G1232*IF($B1233="January",(1+IF(C1233&gt;Personal!$L$18+1,Calculations!$B$14,Calculations!$B$13)),1)</f>
        <v>17640.628892973669</v>
      </c>
      <c r="H1233" s="11">
        <f>IF(AND(Career!$F$15="Yes",$E1233=62,$E1232=61),G1233,H1232*IF($B1233="January",(1+IF(C1233&gt;Personal!$L$18+1,Calculations!$C$14,Calculations!$C$13)),1))</f>
        <v>7895.3714356577866</v>
      </c>
      <c r="I1233" s="11">
        <f>H1233*(1-'Retiree Assumptions'!$F$8)</f>
        <v>6947.9268633788524</v>
      </c>
      <c r="J1233" s="11"/>
      <c r="K1233">
        <f>IF(OR(AND(L1234=0,L1233&gt;0,S1233=0,S1232&gt;0),AND(L1233=0,L1232&gt;0,S1233&gt;0,S1232&gt;0),AND(L1222=0,L1221&gt;0,S1221=0),AND(B1233="February",C1233&gt;=Personal!$G$28,C1233&lt;=Personal!$G$28+5,L1232&gt;0),AND(B1233="February",MOD(C1233-Personal!$G$28,5)=0,L1232&gt;0)),K1232+1,K1232)</f>
        <v>10</v>
      </c>
      <c r="L1233">
        <f>IF(AND(C1233&gt;=Personal!$G$28,MAX(L$5:L1232)&lt;$AO$8,OR(S1232&gt;0,S1233&gt;0)),L1232+1,0)</f>
        <v>0</v>
      </c>
      <c r="M1233" t="str">
        <f>IF(AND(C1233&gt;=Personal!$G$28,MAX(L$5:L1232)&lt;$AO$8,OR(S1232&gt;0,S1233&gt;0)),L1232+1,"")</f>
        <v/>
      </c>
      <c r="N1233">
        <f t="shared" si="1577"/>
        <v>2125</v>
      </c>
      <c r="O1233">
        <f t="shared" si="1578"/>
        <v>142</v>
      </c>
      <c r="P1233" s="11">
        <f t="shared" si="1579"/>
        <v>83375.122360546229</v>
      </c>
      <c r="Q1233" s="11">
        <f>$AD1233*I1233/(Calculations!$C$18^(A1233-1+Calculations!$B$1/30))</f>
        <v>0</v>
      </c>
      <c r="R1233" s="11">
        <f>IF(Q1233=0,0,SUM(Q$1071:Q1233)*I1233/Q1233)</f>
        <v>0</v>
      </c>
      <c r="S1233" s="11">
        <f>IF(S1232&gt;0,MAX((S1232+I1233/2)*(Calculations!$C$18-1)+S1232-I1233,0),IF(AND(Personal!$G$28=Valuation!C1233,Personal!$G$28&gt;Valuation!C1232),Personal!$G$26,0))</f>
        <v>0</v>
      </c>
      <c r="T1233">
        <f t="shared" si="1580"/>
        <v>2</v>
      </c>
      <c r="U1233" s="11"/>
      <c r="V1233" s="121">
        <f>VLOOKUP(E1233,Rates2,5)*VLOOKUP(E1233,Mort_Imp_Retirees,C1233-'Mort Imp Cume'!$C$4+2)</f>
        <v>1</v>
      </c>
      <c r="W1233" s="15">
        <f t="shared" si="1581"/>
        <v>0</v>
      </c>
      <c r="X1233" s="121">
        <f>VLOOKUP(F1233,Rates2,6)*VLOOKUP(F1233,Mort_Imp_Survivors,C1233-'Mort Imp Cume'!$C$4+2)</f>
        <v>1</v>
      </c>
      <c r="Y1233" s="15">
        <f t="shared" si="1582"/>
        <v>0</v>
      </c>
      <c r="Z1233" s="121">
        <f>VLOOKUP(F1233,Rates2,7)*VLOOKUP(F1233,Mort_Imp_Survivors,C1233-'Mort Imp Cume'!$C$4+2)</f>
        <v>1</v>
      </c>
      <c r="AA1233" s="15">
        <f t="shared" si="1583"/>
        <v>0</v>
      </c>
      <c r="AB1233" s="68">
        <f>PRODUCT(W$4:W1232)</f>
        <v>0</v>
      </c>
      <c r="AC1233" s="15">
        <f>PRODUCT(Y$4:Y1232)</f>
        <v>0</v>
      </c>
      <c r="AD1233" s="15">
        <f>PRODUCT(AA$4:AA1232)</f>
        <v>0</v>
      </c>
      <c r="AE1233" s="15">
        <f t="shared" si="1584"/>
        <v>0</v>
      </c>
      <c r="AF1233" s="15">
        <f t="shared" si="1585"/>
        <v>0</v>
      </c>
      <c r="AG1233" s="15">
        <f t="shared" si="1586"/>
        <v>0</v>
      </c>
      <c r="AH1233" s="15">
        <f t="shared" si="1587"/>
        <v>0</v>
      </c>
      <c r="AI1233" s="15">
        <f t="shared" si="1588"/>
        <v>1</v>
      </c>
      <c r="AJ1233" s="15">
        <f t="shared" si="1589"/>
        <v>0</v>
      </c>
      <c r="AK1233" s="15">
        <f t="shared" si="1590"/>
        <v>0</v>
      </c>
      <c r="AL1233">
        <f>IF(AL1232&gt;0,AL1232+1,IF(AND(B1233="January",C1233&gt;=Personal!$G$28,F1233&lt;=100,AL1232=0),1,0))</f>
        <v>906</v>
      </c>
      <c r="AM1233">
        <f t="shared" si="1591"/>
        <v>1</v>
      </c>
    </row>
    <row r="1234" spans="1:39" x14ac:dyDescent="0.2">
      <c r="A1234">
        <f t="shared" si="1596"/>
        <v>1230</v>
      </c>
      <c r="B1234" t="str">
        <f t="shared" si="1607"/>
        <v>July</v>
      </c>
      <c r="C1234">
        <f t="shared" si="1575"/>
        <v>2125</v>
      </c>
      <c r="D1234">
        <f t="shared" si="1609"/>
        <v>212507</v>
      </c>
      <c r="E1234">
        <f t="shared" ref="E1234:F1234" si="1611">E1222+1</f>
        <v>144</v>
      </c>
      <c r="F1234">
        <f t="shared" si="1611"/>
        <v>142</v>
      </c>
      <c r="G1234" s="11">
        <f>G1233*IF($B1234="January",(1+IF(C1234&gt;Personal!$L$18+1,Calculations!$B$14,Calculations!$B$13)),1)</f>
        <v>17640.628892973669</v>
      </c>
      <c r="H1234" s="11">
        <f>IF(AND(Career!$F$15="Yes",$E1234=62,$E1233=61),G1234,H1233*IF($B1234="January",(1+IF(C1234&gt;Personal!$L$18+1,Calculations!$C$14,Calculations!$C$13)),1))</f>
        <v>7895.3714356577866</v>
      </c>
      <c r="I1234" s="11">
        <f>H1234*(1-'Retiree Assumptions'!$F$8)</f>
        <v>6947.9268633788524</v>
      </c>
      <c r="J1234" s="11"/>
      <c r="K1234">
        <f>IF(OR(AND(L1235=0,L1234&gt;0,S1234=0,S1233&gt;0),AND(L1234=0,L1233&gt;0,S1234&gt;0,S1233&gt;0),AND(L1223=0,L1222&gt;0,S1222=0),AND(B1234="February",C1234&gt;=Personal!$G$28,C1234&lt;=Personal!$G$28+5,L1233&gt;0),AND(B1234="February",MOD(C1234-Personal!$G$28,5)=0,L1233&gt;0)),K1233+1,K1233)</f>
        <v>10</v>
      </c>
      <c r="L1234">
        <f>IF(AND(C1234&gt;=Personal!$G$28,MAX(L$5:L1233)&lt;$AO$8,OR(S1233&gt;0,S1234&gt;0)),L1233+1,0)</f>
        <v>0</v>
      </c>
      <c r="M1234" t="str">
        <f>IF(AND(C1234&gt;=Personal!$G$28,MAX(L$5:L1233)&lt;$AO$8,OR(S1233&gt;0,S1234&gt;0)),L1233+1,"")</f>
        <v/>
      </c>
      <c r="N1234">
        <f t="shared" si="1577"/>
        <v>2125</v>
      </c>
      <c r="O1234">
        <f t="shared" si="1578"/>
        <v>142</v>
      </c>
      <c r="P1234" s="11">
        <f t="shared" si="1579"/>
        <v>83375.122360546229</v>
      </c>
      <c r="Q1234" s="11">
        <f>$AD1234*I1234/(Calculations!$C$18^(A1234-1+Calculations!$B$1/30))</f>
        <v>0</v>
      </c>
      <c r="R1234" s="11">
        <f>IF(Q1234=0,0,SUM(Q$1071:Q1234)*I1234/Q1234)</f>
        <v>0</v>
      </c>
      <c r="S1234" s="11">
        <f>IF(S1233&gt;0,MAX((S1233+I1234/2)*(Calculations!$C$18-1)+S1233-I1234,0),IF(AND(Personal!$G$28=Valuation!C1234,Personal!$G$28&gt;Valuation!C1233),Personal!$G$26,0))</f>
        <v>0</v>
      </c>
      <c r="T1234">
        <f t="shared" si="1580"/>
        <v>2</v>
      </c>
      <c r="U1234" s="11"/>
      <c r="V1234" s="121">
        <f>VLOOKUP(E1234,Rates2,5)*VLOOKUP(E1234,Mort_Imp_Retirees,C1234-'Mort Imp Cume'!$C$4+2)</f>
        <v>1</v>
      </c>
      <c r="W1234" s="15">
        <f t="shared" si="1581"/>
        <v>0</v>
      </c>
      <c r="X1234" s="121">
        <f>VLOOKUP(F1234,Rates2,6)*VLOOKUP(F1234,Mort_Imp_Survivors,C1234-'Mort Imp Cume'!$C$4+2)</f>
        <v>1</v>
      </c>
      <c r="Y1234" s="15">
        <f t="shared" si="1582"/>
        <v>0</v>
      </c>
      <c r="Z1234" s="121">
        <f>VLOOKUP(F1234,Rates2,7)*VLOOKUP(F1234,Mort_Imp_Survivors,C1234-'Mort Imp Cume'!$C$4+2)</f>
        <v>1</v>
      </c>
      <c r="AA1234" s="15">
        <f t="shared" si="1583"/>
        <v>0</v>
      </c>
      <c r="AB1234" s="68">
        <f>PRODUCT(W$4:W1233)</f>
        <v>0</v>
      </c>
      <c r="AC1234" s="15">
        <f>PRODUCT(Y$4:Y1233)</f>
        <v>0</v>
      </c>
      <c r="AD1234" s="15">
        <f>PRODUCT(AA$4:AA1233)</f>
        <v>0</v>
      </c>
      <c r="AE1234" s="15">
        <f t="shared" si="1584"/>
        <v>0</v>
      </c>
      <c r="AF1234" s="15">
        <f t="shared" si="1585"/>
        <v>0</v>
      </c>
      <c r="AG1234" s="15">
        <f t="shared" si="1586"/>
        <v>0</v>
      </c>
      <c r="AH1234" s="15">
        <f t="shared" si="1587"/>
        <v>0</v>
      </c>
      <c r="AI1234" s="15">
        <f t="shared" si="1588"/>
        <v>1</v>
      </c>
      <c r="AJ1234" s="15">
        <f t="shared" si="1589"/>
        <v>0</v>
      </c>
      <c r="AK1234" s="15">
        <f t="shared" si="1590"/>
        <v>0</v>
      </c>
      <c r="AL1234">
        <f>IF(AL1233&gt;0,AL1233+1,IF(AND(B1234="January",C1234&gt;=Personal!$G$28,F1234&lt;=100,AL1233=0),1,0))</f>
        <v>907</v>
      </c>
      <c r="AM1234">
        <f t="shared" si="1591"/>
        <v>1</v>
      </c>
    </row>
    <row r="1235" spans="1:39" x14ac:dyDescent="0.2">
      <c r="A1235">
        <f t="shared" si="1596"/>
        <v>1231</v>
      </c>
      <c r="B1235" t="str">
        <f t="shared" si="1607"/>
        <v>August</v>
      </c>
      <c r="C1235">
        <f t="shared" si="1575"/>
        <v>2125</v>
      </c>
      <c r="D1235">
        <f t="shared" si="1609"/>
        <v>212508</v>
      </c>
      <c r="E1235">
        <f t="shared" ref="E1235:F1235" si="1612">E1223+1</f>
        <v>144</v>
      </c>
      <c r="F1235">
        <f t="shared" si="1612"/>
        <v>142</v>
      </c>
      <c r="G1235" s="11">
        <f>G1234*IF($B1235="January",(1+IF(C1235&gt;Personal!$L$18+1,Calculations!$B$14,Calculations!$B$13)),1)</f>
        <v>17640.628892973669</v>
      </c>
      <c r="H1235" s="11">
        <f>IF(AND(Career!$F$15="Yes",$E1235=62,$E1234=61),G1235,H1234*IF($B1235="January",(1+IF(C1235&gt;Personal!$L$18+1,Calculations!$C$14,Calculations!$C$13)),1))</f>
        <v>7895.3714356577866</v>
      </c>
      <c r="I1235" s="11">
        <f>H1235*(1-'Retiree Assumptions'!$F$8)</f>
        <v>6947.9268633788524</v>
      </c>
      <c r="J1235" s="11"/>
      <c r="K1235">
        <f>IF(OR(AND(L1236=0,L1235&gt;0,S1235=0,S1234&gt;0),AND(L1235=0,L1234&gt;0,S1235&gt;0,S1234&gt;0),AND(L1224=0,L1223&gt;0,S1223=0),AND(B1235="February",C1235&gt;=Personal!$G$28,C1235&lt;=Personal!$G$28+5,L1234&gt;0),AND(B1235="February",MOD(C1235-Personal!$G$28,5)=0,L1234&gt;0)),K1234+1,K1234)</f>
        <v>10</v>
      </c>
      <c r="L1235">
        <f>IF(AND(C1235&gt;=Personal!$G$28,MAX(L$5:L1234)&lt;$AO$8,OR(S1234&gt;0,S1235&gt;0)),L1234+1,0)</f>
        <v>0</v>
      </c>
      <c r="M1235" t="str">
        <f>IF(AND(C1235&gt;=Personal!$G$28,MAX(L$5:L1234)&lt;$AO$8,OR(S1234&gt;0,S1235&gt;0)),L1234+1,"")</f>
        <v/>
      </c>
      <c r="N1235">
        <f t="shared" si="1577"/>
        <v>2125</v>
      </c>
      <c r="O1235">
        <f t="shared" si="1578"/>
        <v>142</v>
      </c>
      <c r="P1235" s="11">
        <f t="shared" si="1579"/>
        <v>83375.122360546229</v>
      </c>
      <c r="Q1235" s="11">
        <f>$AD1235*I1235/(Calculations!$C$18^(A1235-1+Calculations!$B$1/30))</f>
        <v>0</v>
      </c>
      <c r="R1235" s="11">
        <f>IF(Q1235=0,0,SUM(Q$1071:Q1235)*I1235/Q1235)</f>
        <v>0</v>
      </c>
      <c r="S1235" s="11">
        <f>IF(S1234&gt;0,MAX((S1234+I1235/2)*(Calculations!$C$18-1)+S1234-I1235,0),IF(AND(Personal!$G$28=Valuation!C1235,Personal!$G$28&gt;Valuation!C1234),Personal!$G$26,0))</f>
        <v>0</v>
      </c>
      <c r="T1235">
        <f t="shared" si="1580"/>
        <v>2</v>
      </c>
      <c r="U1235" s="11"/>
      <c r="V1235" s="121">
        <f>VLOOKUP(E1235,Rates2,5)*VLOOKUP(E1235,Mort_Imp_Retirees,C1235-'Mort Imp Cume'!$C$4+2)</f>
        <v>1</v>
      </c>
      <c r="W1235" s="15">
        <f t="shared" si="1581"/>
        <v>0</v>
      </c>
      <c r="X1235" s="121">
        <f>VLOOKUP(F1235,Rates2,6)*VLOOKUP(F1235,Mort_Imp_Survivors,C1235-'Mort Imp Cume'!$C$4+2)</f>
        <v>1</v>
      </c>
      <c r="Y1235" s="15">
        <f t="shared" si="1582"/>
        <v>0</v>
      </c>
      <c r="Z1235" s="121">
        <f>VLOOKUP(F1235,Rates2,7)*VLOOKUP(F1235,Mort_Imp_Survivors,C1235-'Mort Imp Cume'!$C$4+2)</f>
        <v>1</v>
      </c>
      <c r="AA1235" s="15">
        <f t="shared" si="1583"/>
        <v>0</v>
      </c>
      <c r="AB1235" s="68">
        <f>PRODUCT(W$4:W1234)</f>
        <v>0</v>
      </c>
      <c r="AC1235" s="15">
        <f>PRODUCT(Y$4:Y1234)</f>
        <v>0</v>
      </c>
      <c r="AD1235" s="15">
        <f>PRODUCT(AA$4:AA1234)</f>
        <v>0</v>
      </c>
      <c r="AE1235" s="15">
        <f t="shared" si="1584"/>
        <v>0</v>
      </c>
      <c r="AF1235" s="15">
        <f t="shared" si="1585"/>
        <v>0</v>
      </c>
      <c r="AG1235" s="15">
        <f t="shared" si="1586"/>
        <v>0</v>
      </c>
      <c r="AH1235" s="15">
        <f t="shared" si="1587"/>
        <v>0</v>
      </c>
      <c r="AI1235" s="15">
        <f t="shared" si="1588"/>
        <v>1</v>
      </c>
      <c r="AJ1235" s="15">
        <f t="shared" si="1589"/>
        <v>0</v>
      </c>
      <c r="AK1235" s="15">
        <f t="shared" si="1590"/>
        <v>0</v>
      </c>
      <c r="AL1235">
        <f>IF(AL1234&gt;0,AL1234+1,IF(AND(B1235="January",C1235&gt;=Personal!$G$28,F1235&lt;=100,AL1234=0),1,0))</f>
        <v>908</v>
      </c>
      <c r="AM1235">
        <f t="shared" si="1591"/>
        <v>1</v>
      </c>
    </row>
    <row r="1236" spans="1:39" x14ac:dyDescent="0.2">
      <c r="A1236">
        <f t="shared" si="1596"/>
        <v>1232</v>
      </c>
      <c r="B1236" t="str">
        <f t="shared" si="1607"/>
        <v>September</v>
      </c>
      <c r="C1236">
        <f t="shared" si="1575"/>
        <v>2125</v>
      </c>
      <c r="D1236">
        <f t="shared" si="1609"/>
        <v>212509</v>
      </c>
      <c r="E1236">
        <f t="shared" ref="E1236:F1236" si="1613">E1224+1</f>
        <v>144</v>
      </c>
      <c r="F1236">
        <f t="shared" si="1613"/>
        <v>142</v>
      </c>
      <c r="G1236" s="11">
        <f>G1235*IF($B1236="January",(1+IF(C1236&gt;Personal!$L$18+1,Calculations!$B$14,Calculations!$B$13)),1)</f>
        <v>17640.628892973669</v>
      </c>
      <c r="H1236" s="11">
        <f>IF(AND(Career!$F$15="Yes",$E1236=62,$E1235=61),G1236,H1235*IF($B1236="January",(1+IF(C1236&gt;Personal!$L$18+1,Calculations!$C$14,Calculations!$C$13)),1))</f>
        <v>7895.3714356577866</v>
      </c>
      <c r="I1236" s="11">
        <f>H1236*(1-'Retiree Assumptions'!$F$8)</f>
        <v>6947.9268633788524</v>
      </c>
      <c r="J1236" s="11"/>
      <c r="K1236">
        <f>IF(OR(AND(L1237=0,L1236&gt;0,S1236=0,S1235&gt;0),AND(L1236=0,L1235&gt;0,S1236&gt;0,S1235&gt;0),AND(L1225=0,L1224&gt;0,S1224=0),AND(B1236="February",C1236&gt;=Personal!$G$28,C1236&lt;=Personal!$G$28+5,L1235&gt;0),AND(B1236="February",MOD(C1236-Personal!$G$28,5)=0,L1235&gt;0)),K1235+1,K1235)</f>
        <v>10</v>
      </c>
      <c r="L1236">
        <f>IF(AND(C1236&gt;=Personal!$G$28,MAX(L$5:L1235)&lt;$AO$8,OR(S1235&gt;0,S1236&gt;0)),L1235+1,0)</f>
        <v>0</v>
      </c>
      <c r="M1236" t="str">
        <f>IF(AND(C1236&gt;=Personal!$G$28,MAX(L$5:L1235)&lt;$AO$8,OR(S1235&gt;0,S1236&gt;0)),L1235+1,"")</f>
        <v/>
      </c>
      <c r="N1236">
        <f t="shared" si="1577"/>
        <v>2125</v>
      </c>
      <c r="O1236">
        <f t="shared" si="1578"/>
        <v>142</v>
      </c>
      <c r="P1236" s="11">
        <f t="shared" si="1579"/>
        <v>83375.122360546229</v>
      </c>
      <c r="Q1236" s="11">
        <f>$AD1236*I1236/(Calculations!$C$18^(A1236-1+Calculations!$B$1/30))</f>
        <v>0</v>
      </c>
      <c r="R1236" s="11">
        <f>IF(Q1236=0,0,SUM(Q$1071:Q1236)*I1236/Q1236)</f>
        <v>0</v>
      </c>
      <c r="S1236" s="11">
        <f>IF(S1235&gt;0,MAX((S1235+I1236/2)*(Calculations!$C$18-1)+S1235-I1236,0),IF(AND(Personal!$G$28=Valuation!C1236,Personal!$G$28&gt;Valuation!C1235),Personal!$G$26,0))</f>
        <v>0</v>
      </c>
      <c r="T1236">
        <f t="shared" si="1580"/>
        <v>2</v>
      </c>
      <c r="U1236" s="11"/>
      <c r="V1236" s="121">
        <f>VLOOKUP(E1236,Rates2,5)*VLOOKUP(E1236,Mort_Imp_Retirees,C1236-'Mort Imp Cume'!$C$4+2)</f>
        <v>1</v>
      </c>
      <c r="W1236" s="15">
        <f t="shared" si="1581"/>
        <v>0</v>
      </c>
      <c r="X1236" s="121">
        <f>VLOOKUP(F1236,Rates2,6)*VLOOKUP(F1236,Mort_Imp_Survivors,C1236-'Mort Imp Cume'!$C$4+2)</f>
        <v>1</v>
      </c>
      <c r="Y1236" s="15">
        <f t="shared" si="1582"/>
        <v>0</v>
      </c>
      <c r="Z1236" s="121">
        <f>VLOOKUP(F1236,Rates2,7)*VLOOKUP(F1236,Mort_Imp_Survivors,C1236-'Mort Imp Cume'!$C$4+2)</f>
        <v>1</v>
      </c>
      <c r="AA1236" s="15">
        <f t="shared" si="1583"/>
        <v>0</v>
      </c>
      <c r="AB1236" s="68">
        <f>PRODUCT(W$4:W1235)</f>
        <v>0</v>
      </c>
      <c r="AC1236" s="15">
        <f>PRODUCT(Y$4:Y1235)</f>
        <v>0</v>
      </c>
      <c r="AD1236" s="15">
        <f>PRODUCT(AA$4:AA1235)</f>
        <v>0</v>
      </c>
      <c r="AE1236" s="15">
        <f t="shared" si="1584"/>
        <v>0</v>
      </c>
      <c r="AF1236" s="15">
        <f t="shared" si="1585"/>
        <v>0</v>
      </c>
      <c r="AG1236" s="15">
        <f t="shared" si="1586"/>
        <v>0</v>
      </c>
      <c r="AH1236" s="15">
        <f t="shared" si="1587"/>
        <v>0</v>
      </c>
      <c r="AI1236" s="15">
        <f t="shared" si="1588"/>
        <v>1</v>
      </c>
      <c r="AJ1236" s="15">
        <f t="shared" si="1589"/>
        <v>0</v>
      </c>
      <c r="AK1236" s="15">
        <f t="shared" si="1590"/>
        <v>0</v>
      </c>
      <c r="AL1236">
        <f>IF(AL1235&gt;0,AL1235+1,IF(AND(B1236="January",C1236&gt;=Personal!$G$28,F1236&lt;=100,AL1235=0),1,0))</f>
        <v>909</v>
      </c>
      <c r="AM1236">
        <f t="shared" si="1591"/>
        <v>1</v>
      </c>
    </row>
    <row r="1237" spans="1:39" x14ac:dyDescent="0.2">
      <c r="A1237">
        <f t="shared" si="1596"/>
        <v>1233</v>
      </c>
      <c r="B1237" t="str">
        <f t="shared" si="1607"/>
        <v>October</v>
      </c>
      <c r="C1237">
        <f t="shared" si="1575"/>
        <v>2125</v>
      </c>
      <c r="D1237">
        <f t="shared" si="1609"/>
        <v>212510</v>
      </c>
      <c r="E1237">
        <f t="shared" ref="E1237:F1237" si="1614">E1225+1</f>
        <v>144</v>
      </c>
      <c r="F1237">
        <f t="shared" si="1614"/>
        <v>142</v>
      </c>
      <c r="G1237" s="11">
        <f>G1236*IF($B1237="January",(1+IF(C1237&gt;Personal!$L$18+1,Calculations!$B$14,Calculations!$B$13)),1)</f>
        <v>17640.628892973669</v>
      </c>
      <c r="H1237" s="11">
        <f>IF(AND(Career!$F$15="Yes",$E1237=62,$E1236=61),G1237,H1236*IF($B1237="January",(1+IF(C1237&gt;Personal!$L$18+1,Calculations!$C$14,Calculations!$C$13)),1))</f>
        <v>7895.3714356577866</v>
      </c>
      <c r="I1237" s="11">
        <f>H1237*(1-'Retiree Assumptions'!$F$8)</f>
        <v>6947.9268633788524</v>
      </c>
      <c r="J1237" s="11"/>
      <c r="K1237">
        <f>IF(OR(AND(L1238=0,L1237&gt;0,S1237=0,S1236&gt;0),AND(L1237=0,L1236&gt;0,S1237&gt;0,S1236&gt;0),AND(L1226=0,L1225&gt;0,S1225=0),AND(B1237="February",C1237&gt;=Personal!$G$28,C1237&lt;=Personal!$G$28+5,L1236&gt;0),AND(B1237="February",MOD(C1237-Personal!$G$28,5)=0,L1236&gt;0)),K1236+1,K1236)</f>
        <v>10</v>
      </c>
      <c r="L1237">
        <f>IF(AND(C1237&gt;=Personal!$G$28,MAX(L$5:L1236)&lt;$AO$8,OR(S1236&gt;0,S1237&gt;0)),L1236+1,0)</f>
        <v>0</v>
      </c>
      <c r="M1237" t="str">
        <f>IF(AND(C1237&gt;=Personal!$G$28,MAX(L$5:L1236)&lt;$AO$8,OR(S1236&gt;0,S1237&gt;0)),L1236+1,"")</f>
        <v/>
      </c>
      <c r="N1237">
        <f t="shared" si="1577"/>
        <v>2125</v>
      </c>
      <c r="O1237">
        <f t="shared" si="1578"/>
        <v>142</v>
      </c>
      <c r="P1237" s="11">
        <f t="shared" si="1579"/>
        <v>83375.122360546229</v>
      </c>
      <c r="Q1237" s="11">
        <f>$AD1237*I1237/(Calculations!$C$18^(A1237-1+Calculations!$B$1/30))</f>
        <v>0</v>
      </c>
      <c r="R1237" s="11">
        <f>IF(Q1237=0,0,SUM(Q$1071:Q1237)*I1237/Q1237)</f>
        <v>0</v>
      </c>
      <c r="S1237" s="11">
        <f>IF(S1236&gt;0,MAX((S1236+I1237/2)*(Calculations!$C$18-1)+S1236-I1237,0),IF(AND(Personal!$G$28=Valuation!C1237,Personal!$G$28&gt;Valuation!C1236),Personal!$G$26,0))</f>
        <v>0</v>
      </c>
      <c r="T1237">
        <f t="shared" si="1580"/>
        <v>2</v>
      </c>
      <c r="U1237" s="11"/>
      <c r="V1237" s="121">
        <f>VLOOKUP(E1237,Rates2,5)*VLOOKUP(E1237,Mort_Imp_Retirees,C1237-'Mort Imp Cume'!$C$4+2)</f>
        <v>1</v>
      </c>
      <c r="W1237" s="15">
        <f t="shared" si="1581"/>
        <v>0</v>
      </c>
      <c r="X1237" s="121">
        <f>VLOOKUP(F1237,Rates2,6)*VLOOKUP(F1237,Mort_Imp_Survivors,C1237-'Mort Imp Cume'!$C$4+2)</f>
        <v>1</v>
      </c>
      <c r="Y1237" s="15">
        <f t="shared" si="1582"/>
        <v>0</v>
      </c>
      <c r="Z1237" s="121">
        <f>VLOOKUP(F1237,Rates2,7)*VLOOKUP(F1237,Mort_Imp_Survivors,C1237-'Mort Imp Cume'!$C$4+2)</f>
        <v>1</v>
      </c>
      <c r="AA1237" s="15">
        <f t="shared" si="1583"/>
        <v>0</v>
      </c>
      <c r="AB1237" s="68">
        <f>PRODUCT(W$4:W1236)</f>
        <v>0</v>
      </c>
      <c r="AC1237" s="15">
        <f>PRODUCT(Y$4:Y1236)</f>
        <v>0</v>
      </c>
      <c r="AD1237" s="15">
        <f>PRODUCT(AA$4:AA1236)</f>
        <v>0</v>
      </c>
      <c r="AE1237" s="15">
        <f t="shared" si="1584"/>
        <v>0</v>
      </c>
      <c r="AF1237" s="15">
        <f t="shared" si="1585"/>
        <v>0</v>
      </c>
      <c r="AG1237" s="15">
        <f t="shared" si="1586"/>
        <v>0</v>
      </c>
      <c r="AH1237" s="15">
        <f t="shared" si="1587"/>
        <v>0</v>
      </c>
      <c r="AI1237" s="15">
        <f t="shared" si="1588"/>
        <v>1</v>
      </c>
      <c r="AJ1237" s="15">
        <f t="shared" si="1589"/>
        <v>0</v>
      </c>
      <c r="AK1237" s="15">
        <f t="shared" si="1590"/>
        <v>0</v>
      </c>
      <c r="AL1237">
        <f>IF(AL1236&gt;0,AL1236+1,IF(AND(B1237="January",C1237&gt;=Personal!$G$28,F1237&lt;=100,AL1236=0),1,0))</f>
        <v>910</v>
      </c>
      <c r="AM1237">
        <f t="shared" si="1591"/>
        <v>1</v>
      </c>
    </row>
    <row r="1238" spans="1:39" x14ac:dyDescent="0.2">
      <c r="A1238">
        <f t="shared" si="1596"/>
        <v>1234</v>
      </c>
      <c r="B1238" t="str">
        <f t="shared" si="1607"/>
        <v>November</v>
      </c>
      <c r="C1238">
        <f t="shared" si="1575"/>
        <v>2125</v>
      </c>
      <c r="D1238">
        <f t="shared" si="1609"/>
        <v>212511</v>
      </c>
      <c r="E1238">
        <f t="shared" ref="E1238:F1238" si="1615">E1226+1</f>
        <v>144</v>
      </c>
      <c r="F1238">
        <f t="shared" si="1615"/>
        <v>142</v>
      </c>
      <c r="G1238" s="11">
        <f>G1237*IF($B1238="January",(1+IF(C1238&gt;Personal!$L$18+1,Calculations!$B$14,Calculations!$B$13)),1)</f>
        <v>17640.628892973669</v>
      </c>
      <c r="H1238" s="11">
        <f>IF(AND(Career!$F$15="Yes",$E1238=62,$E1237=61),G1238,H1237*IF($B1238="January",(1+IF(C1238&gt;Personal!$L$18+1,Calculations!$C$14,Calculations!$C$13)),1))</f>
        <v>7895.3714356577866</v>
      </c>
      <c r="I1238" s="11">
        <f>H1238*(1-'Retiree Assumptions'!$F$8)</f>
        <v>6947.9268633788524</v>
      </c>
      <c r="J1238" s="11"/>
      <c r="K1238">
        <f>IF(OR(AND(L1239=0,L1238&gt;0,S1238=0,S1237&gt;0),AND(L1238=0,L1237&gt;0,S1238&gt;0,S1237&gt;0),AND(L1227=0,L1226&gt;0,S1226=0),AND(B1238="February",C1238&gt;=Personal!$G$28,C1238&lt;=Personal!$G$28+5,L1237&gt;0),AND(B1238="February",MOD(C1238-Personal!$G$28,5)=0,L1237&gt;0)),K1237+1,K1237)</f>
        <v>10</v>
      </c>
      <c r="L1238">
        <f>IF(AND(C1238&gt;=Personal!$G$28,MAX(L$5:L1237)&lt;$AO$8,OR(S1237&gt;0,S1238&gt;0)),L1237+1,0)</f>
        <v>0</v>
      </c>
      <c r="M1238" t="str">
        <f>IF(AND(C1238&gt;=Personal!$G$28,MAX(L$5:L1237)&lt;$AO$8,OR(S1237&gt;0,S1238&gt;0)),L1237+1,"")</f>
        <v/>
      </c>
      <c r="N1238">
        <f t="shared" si="1577"/>
        <v>2125</v>
      </c>
      <c r="O1238">
        <f t="shared" si="1578"/>
        <v>142</v>
      </c>
      <c r="P1238" s="11">
        <f t="shared" si="1579"/>
        <v>83375.122360546229</v>
      </c>
      <c r="Q1238" s="11">
        <f>$AD1238*I1238/(Calculations!$C$18^(A1238-1+Calculations!$B$1/30))</f>
        <v>0</v>
      </c>
      <c r="R1238" s="11">
        <f>IF(Q1238=0,0,SUM(Q$1071:Q1238)*I1238/Q1238)</f>
        <v>0</v>
      </c>
      <c r="S1238" s="11">
        <f>IF(S1237&gt;0,MAX((S1237+I1238/2)*(Calculations!$C$18-1)+S1237-I1238,0),IF(AND(Personal!$G$28=Valuation!C1238,Personal!$G$28&gt;Valuation!C1237),Personal!$G$26,0))</f>
        <v>0</v>
      </c>
      <c r="T1238">
        <f t="shared" si="1580"/>
        <v>2</v>
      </c>
      <c r="U1238" s="11"/>
      <c r="V1238" s="121">
        <f>VLOOKUP(E1238,Rates2,5)*VLOOKUP(E1238,Mort_Imp_Retirees,C1238-'Mort Imp Cume'!$C$4+2)</f>
        <v>1</v>
      </c>
      <c r="W1238" s="15">
        <f t="shared" si="1581"/>
        <v>0</v>
      </c>
      <c r="X1238" s="121">
        <f>VLOOKUP(F1238,Rates2,6)*VLOOKUP(F1238,Mort_Imp_Survivors,C1238-'Mort Imp Cume'!$C$4+2)</f>
        <v>1</v>
      </c>
      <c r="Y1238" s="15">
        <f t="shared" si="1582"/>
        <v>0</v>
      </c>
      <c r="Z1238" s="121">
        <f>VLOOKUP(F1238,Rates2,7)*VLOOKUP(F1238,Mort_Imp_Survivors,C1238-'Mort Imp Cume'!$C$4+2)</f>
        <v>1</v>
      </c>
      <c r="AA1238" s="15">
        <f t="shared" si="1583"/>
        <v>0</v>
      </c>
      <c r="AB1238" s="68">
        <f>PRODUCT(W$4:W1237)</f>
        <v>0</v>
      </c>
      <c r="AC1238" s="15">
        <f>PRODUCT(Y$4:Y1237)</f>
        <v>0</v>
      </c>
      <c r="AD1238" s="15">
        <f>PRODUCT(AA$4:AA1237)</f>
        <v>0</v>
      </c>
      <c r="AE1238" s="15">
        <f t="shared" si="1584"/>
        <v>0</v>
      </c>
      <c r="AF1238" s="15">
        <f t="shared" si="1585"/>
        <v>0</v>
      </c>
      <c r="AG1238" s="15">
        <f t="shared" si="1586"/>
        <v>0</v>
      </c>
      <c r="AH1238" s="15">
        <f t="shared" si="1587"/>
        <v>0</v>
      </c>
      <c r="AI1238" s="15">
        <f t="shared" si="1588"/>
        <v>1</v>
      </c>
      <c r="AJ1238" s="15">
        <f t="shared" si="1589"/>
        <v>0</v>
      </c>
      <c r="AK1238" s="15">
        <f t="shared" si="1590"/>
        <v>0</v>
      </c>
      <c r="AL1238">
        <f>IF(AL1237&gt;0,AL1237+1,IF(AND(B1238="January",C1238&gt;=Personal!$G$28,F1238&lt;=100,AL1237=0),1,0))</f>
        <v>911</v>
      </c>
      <c r="AM1238">
        <f t="shared" si="1591"/>
        <v>1</v>
      </c>
    </row>
    <row r="1239" spans="1:39" x14ac:dyDescent="0.2">
      <c r="A1239">
        <f t="shared" si="1596"/>
        <v>1235</v>
      </c>
      <c r="B1239" t="str">
        <f t="shared" si="1607"/>
        <v>December</v>
      </c>
      <c r="C1239">
        <f t="shared" si="1575"/>
        <v>2125</v>
      </c>
      <c r="D1239">
        <f t="shared" si="1609"/>
        <v>212512</v>
      </c>
      <c r="E1239">
        <f t="shared" ref="E1239:F1239" si="1616">E1227+1</f>
        <v>144</v>
      </c>
      <c r="F1239">
        <f t="shared" si="1616"/>
        <v>142</v>
      </c>
      <c r="G1239" s="11">
        <f>G1238*IF($B1239="January",(1+IF(C1239&gt;Personal!$L$18+1,Calculations!$B$14,Calculations!$B$13)),1)</f>
        <v>17640.628892973669</v>
      </c>
      <c r="H1239" s="11">
        <f>IF(AND(Career!$F$15="Yes",$E1239=62,$E1238=61),G1239,H1238*IF($B1239="January",(1+IF(C1239&gt;Personal!$L$18+1,Calculations!$C$14,Calculations!$C$13)),1))</f>
        <v>7895.3714356577866</v>
      </c>
      <c r="I1239" s="11">
        <f>H1239*(1-'Retiree Assumptions'!$F$8)</f>
        <v>6947.9268633788524</v>
      </c>
      <c r="J1239" s="11"/>
      <c r="K1239">
        <f>IF(OR(AND(L1240=0,L1239&gt;0,S1239=0,S1238&gt;0),AND(L1239=0,L1238&gt;0,S1239&gt;0,S1238&gt;0),AND(L1228=0,L1227&gt;0,S1227=0),AND(B1239="February",C1239&gt;=Personal!$G$28,C1239&lt;=Personal!$G$28+5,L1238&gt;0),AND(B1239="February",MOD(C1239-Personal!$G$28,5)=0,L1238&gt;0)),K1238+1,K1238)</f>
        <v>10</v>
      </c>
      <c r="L1239">
        <f>IF(AND(C1239&gt;=Personal!$G$28,MAX(L$5:L1238)&lt;$AO$8,OR(S1238&gt;0,S1239&gt;0)),L1238+1,0)</f>
        <v>0</v>
      </c>
      <c r="M1239" t="str">
        <f>IF(AND(C1239&gt;=Personal!$G$28,MAX(L$5:L1238)&lt;$AO$8,OR(S1238&gt;0,S1239&gt;0)),L1238+1,"")</f>
        <v/>
      </c>
      <c r="N1239">
        <f t="shared" si="1577"/>
        <v>2125</v>
      </c>
      <c r="O1239">
        <f t="shared" si="1578"/>
        <v>142</v>
      </c>
      <c r="P1239" s="11">
        <f t="shared" si="1579"/>
        <v>83375.122360546229</v>
      </c>
      <c r="Q1239" s="11">
        <f>$AD1239*I1239/(Calculations!$C$18^(A1239-1+Calculations!$B$1/30))</f>
        <v>0</v>
      </c>
      <c r="R1239" s="11">
        <f>IF(Q1239=0,0,SUM(Q$1071:Q1239)*I1239/Q1239)</f>
        <v>0</v>
      </c>
      <c r="S1239" s="11">
        <f>IF(S1238&gt;0,MAX((S1238+I1239/2)*(Calculations!$C$18-1)+S1238-I1239,0),IF(AND(Personal!$G$28=Valuation!C1239,Personal!$G$28&gt;Valuation!C1238),Personal!$G$26,0))</f>
        <v>0</v>
      </c>
      <c r="T1239">
        <f t="shared" si="1580"/>
        <v>2</v>
      </c>
      <c r="U1239" s="11"/>
      <c r="V1239" s="121">
        <f>VLOOKUP(E1239,Rates2,5)*VLOOKUP(E1239,Mort_Imp_Retirees,C1239-'Mort Imp Cume'!$C$4+2)</f>
        <v>1</v>
      </c>
      <c r="W1239" s="15">
        <f t="shared" si="1581"/>
        <v>0</v>
      </c>
      <c r="X1239" s="121">
        <f>VLOOKUP(F1239,Rates2,6)*VLOOKUP(F1239,Mort_Imp_Survivors,C1239-'Mort Imp Cume'!$C$4+2)</f>
        <v>1</v>
      </c>
      <c r="Y1239" s="15">
        <f t="shared" si="1582"/>
        <v>0</v>
      </c>
      <c r="Z1239" s="121">
        <f>VLOOKUP(F1239,Rates2,7)*VLOOKUP(F1239,Mort_Imp_Survivors,C1239-'Mort Imp Cume'!$C$4+2)</f>
        <v>1</v>
      </c>
      <c r="AA1239" s="15">
        <f t="shared" si="1583"/>
        <v>0</v>
      </c>
      <c r="AB1239" s="68">
        <f>PRODUCT(W$4:W1238)</f>
        <v>0</v>
      </c>
      <c r="AC1239" s="15">
        <f>PRODUCT(Y$4:Y1238)</f>
        <v>0</v>
      </c>
      <c r="AD1239" s="15">
        <f>PRODUCT(AA$4:AA1238)</f>
        <v>0</v>
      </c>
      <c r="AE1239" s="15">
        <f t="shared" si="1584"/>
        <v>0</v>
      </c>
      <c r="AF1239" s="15">
        <f t="shared" si="1585"/>
        <v>0</v>
      </c>
      <c r="AG1239" s="15">
        <f t="shared" si="1586"/>
        <v>0</v>
      </c>
      <c r="AH1239" s="15">
        <f t="shared" si="1587"/>
        <v>0</v>
      </c>
      <c r="AI1239" s="15">
        <f t="shared" si="1588"/>
        <v>1</v>
      </c>
      <c r="AJ1239" s="15">
        <f t="shared" si="1589"/>
        <v>0</v>
      </c>
      <c r="AK1239" s="15">
        <f t="shared" si="1590"/>
        <v>0</v>
      </c>
      <c r="AL1239">
        <f>IF(AL1238&gt;0,AL1238+1,IF(AND(B1239="January",C1239&gt;=Personal!$G$28,F1239&lt;=100,AL1238=0),1,0))</f>
        <v>912</v>
      </c>
      <c r="AM1239">
        <f t="shared" si="1591"/>
        <v>1</v>
      </c>
    </row>
    <row r="1240" spans="1:39" x14ac:dyDescent="0.2">
      <c r="A1240">
        <f t="shared" si="1596"/>
        <v>1236</v>
      </c>
      <c r="B1240" t="str">
        <f t="shared" si="1607"/>
        <v>January</v>
      </c>
      <c r="C1240">
        <f t="shared" si="1575"/>
        <v>2126</v>
      </c>
      <c r="D1240">
        <f t="shared" si="1609"/>
        <v>212601</v>
      </c>
      <c r="E1240">
        <f t="shared" ref="E1240:F1240" si="1617">E1228+1</f>
        <v>145</v>
      </c>
      <c r="F1240">
        <f t="shared" si="1617"/>
        <v>143</v>
      </c>
      <c r="G1240" s="11">
        <f>G1239*IF($B1240="January",(1+IF(C1240&gt;Personal!$L$18+1,Calculations!$B$14,Calculations!$B$13)),1)</f>
        <v>18081.64461529801</v>
      </c>
      <c r="H1240" s="11">
        <f>IF(AND(Career!$F$15="Yes",$E1240=62,$E1239=61),G1240,H1239*IF($B1240="January",(1+IF(C1240&gt;Personal!$L$18+1,Calculations!$C$14,Calculations!$C$13)),1))</f>
        <v>8013.802007192653</v>
      </c>
      <c r="I1240" s="11">
        <f>H1240*(1-'Retiree Assumptions'!$F$8)</f>
        <v>7052.145766329535</v>
      </c>
      <c r="J1240" s="11"/>
      <c r="K1240">
        <f>IF(OR(AND(L1241=0,L1240&gt;0,S1240=0,S1239&gt;0),AND(L1240=0,L1239&gt;0,S1240&gt;0,S1239&gt;0),AND(L1229=0,L1228&gt;0,S1228=0),AND(B1240="February",C1240&gt;=Personal!$G$28,C1240&lt;=Personal!$G$28+5,L1239&gt;0),AND(B1240="February",MOD(C1240-Personal!$G$28,5)=0,L1239&gt;0)),K1239+1,K1239)</f>
        <v>10</v>
      </c>
      <c r="L1240">
        <f>IF(AND(C1240&gt;=Personal!$G$28,MAX(L$5:L1239)&lt;$AO$8,OR(S1239&gt;0,S1240&gt;0)),L1239+1,0)</f>
        <v>0</v>
      </c>
      <c r="M1240" t="str">
        <f>IF(AND(C1240&gt;=Personal!$G$28,MAX(L$5:L1239)&lt;$AO$8,OR(S1239&gt;0,S1240&gt;0)),L1239+1,"")</f>
        <v/>
      </c>
      <c r="N1240">
        <f t="shared" si="1577"/>
        <v>2126</v>
      </c>
      <c r="O1240">
        <f t="shared" si="1578"/>
        <v>143</v>
      </c>
      <c r="P1240" s="11">
        <f t="shared" si="1579"/>
        <v>84625.749195954413</v>
      </c>
      <c r="Q1240" s="11">
        <f>$AD1240*I1240/(Calculations!$C$18^(A1240-1+Calculations!$B$1/30))</f>
        <v>0</v>
      </c>
      <c r="R1240" s="11">
        <f>IF(Q1240=0,0,SUM(Q$1071:Q1240)*I1240/Q1240)</f>
        <v>0</v>
      </c>
      <c r="S1240" s="11">
        <f>IF(S1239&gt;0,MAX((S1239+I1240/2)*(Calculations!$C$18-1)+S1239-I1240,0),IF(AND(Personal!$G$28=Valuation!C1240,Personal!$G$28&gt;Valuation!C1239),Personal!$G$26,0))</f>
        <v>0</v>
      </c>
      <c r="T1240">
        <f t="shared" si="1580"/>
        <v>2</v>
      </c>
      <c r="U1240" s="11"/>
      <c r="V1240" s="121">
        <f>VLOOKUP(E1240,Rates2,5)*VLOOKUP(E1240,Mort_Imp_Retirees,C1240-'Mort Imp Cume'!$C$4+2)</f>
        <v>1</v>
      </c>
      <c r="W1240" s="15">
        <f t="shared" si="1581"/>
        <v>0</v>
      </c>
      <c r="X1240" s="121">
        <f>VLOOKUP(F1240,Rates2,6)*VLOOKUP(F1240,Mort_Imp_Survivors,C1240-'Mort Imp Cume'!$C$4+2)</f>
        <v>1</v>
      </c>
      <c r="Y1240" s="15">
        <f t="shared" si="1582"/>
        <v>0</v>
      </c>
      <c r="Z1240" s="121">
        <f>VLOOKUP(F1240,Rates2,7)*VLOOKUP(F1240,Mort_Imp_Survivors,C1240-'Mort Imp Cume'!$C$4+2)</f>
        <v>1</v>
      </c>
      <c r="AA1240" s="15">
        <f t="shared" si="1583"/>
        <v>0</v>
      </c>
      <c r="AB1240" s="68">
        <f>PRODUCT(W$4:W1239)</f>
        <v>0</v>
      </c>
      <c r="AC1240" s="15">
        <f>PRODUCT(Y$4:Y1239)</f>
        <v>0</v>
      </c>
      <c r="AD1240" s="15">
        <f>PRODUCT(AA$4:AA1239)</f>
        <v>0</v>
      </c>
      <c r="AE1240" s="15">
        <f t="shared" si="1584"/>
        <v>0</v>
      </c>
      <c r="AF1240" s="15">
        <f t="shared" si="1585"/>
        <v>0</v>
      </c>
      <c r="AG1240" s="15">
        <f t="shared" si="1586"/>
        <v>0</v>
      </c>
      <c r="AH1240" s="15">
        <f t="shared" si="1587"/>
        <v>0</v>
      </c>
      <c r="AI1240" s="15">
        <f t="shared" si="1588"/>
        <v>1</v>
      </c>
      <c r="AJ1240" s="15">
        <f t="shared" si="1589"/>
        <v>0</v>
      </c>
      <c r="AK1240" s="15">
        <f t="shared" si="1590"/>
        <v>0</v>
      </c>
      <c r="AL1240">
        <f>IF(AL1239&gt;0,AL1239+1,IF(AND(B1240="January",C1240&gt;=Personal!$G$28,F1240&lt;=100,AL1239=0),1,0))</f>
        <v>913</v>
      </c>
      <c r="AM1240">
        <f t="shared" si="1591"/>
        <v>1</v>
      </c>
    </row>
    <row r="1241" spans="1:39" x14ac:dyDescent="0.2">
      <c r="A1241">
        <f t="shared" si="1596"/>
        <v>1237</v>
      </c>
      <c r="B1241" t="str">
        <f t="shared" si="1607"/>
        <v>February</v>
      </c>
      <c r="C1241">
        <f t="shared" si="1575"/>
        <v>2126</v>
      </c>
      <c r="D1241">
        <f t="shared" si="1609"/>
        <v>212602</v>
      </c>
      <c r="E1241">
        <f t="shared" ref="E1241:F1241" si="1618">E1229+1</f>
        <v>145</v>
      </c>
      <c r="F1241">
        <f t="shared" si="1618"/>
        <v>143</v>
      </c>
      <c r="G1241" s="11">
        <f>G1240*IF($B1241="January",(1+IF(C1241&gt;Personal!$L$18+1,Calculations!$B$14,Calculations!$B$13)),1)</f>
        <v>18081.64461529801</v>
      </c>
      <c r="H1241" s="11">
        <f>IF(AND(Career!$F$15="Yes",$E1241=62,$E1240=61),G1241,H1240*IF($B1241="January",(1+IF(C1241&gt;Personal!$L$18+1,Calculations!$C$14,Calculations!$C$13)),1))</f>
        <v>8013.802007192653</v>
      </c>
      <c r="I1241" s="11">
        <f>H1241*(1-'Retiree Assumptions'!$F$8)</f>
        <v>7052.145766329535</v>
      </c>
      <c r="J1241" s="11"/>
      <c r="K1241">
        <f>IF(OR(AND(L1242=0,L1241&gt;0,S1241=0,S1240&gt;0),AND(L1241=0,L1240&gt;0,S1241&gt;0,S1240&gt;0),AND(L1230=0,L1229&gt;0,S1229=0),AND(B1241="February",C1241&gt;=Personal!$G$28,C1241&lt;=Personal!$G$28+5,L1240&gt;0),AND(B1241="February",MOD(C1241-Personal!$G$28,5)=0,L1240&gt;0)),K1240+1,K1240)</f>
        <v>10</v>
      </c>
      <c r="L1241">
        <f>IF(AND(C1241&gt;=Personal!$G$28,MAX(L$5:L1240)&lt;$AO$8,OR(S1240&gt;0,S1241&gt;0)),L1240+1,0)</f>
        <v>0</v>
      </c>
      <c r="M1241" t="str">
        <f>IF(AND(C1241&gt;=Personal!$G$28,MAX(L$5:L1240)&lt;$AO$8,OR(S1240&gt;0,S1241&gt;0)),L1240+1,"")</f>
        <v/>
      </c>
      <c r="N1241">
        <f t="shared" si="1577"/>
        <v>2126</v>
      </c>
      <c r="O1241">
        <f t="shared" si="1578"/>
        <v>143</v>
      </c>
      <c r="P1241" s="11">
        <f t="shared" si="1579"/>
        <v>84625.749195954413</v>
      </c>
      <c r="Q1241" s="11">
        <f>$AD1241*I1241/(Calculations!$C$18^(A1241-1+Calculations!$B$1/30))</f>
        <v>0</v>
      </c>
      <c r="R1241" s="11">
        <f>IF(Q1241=0,0,SUM(Q$1071:Q1241)*I1241/Q1241)</f>
        <v>0</v>
      </c>
      <c r="S1241" s="11">
        <f>IF(S1240&gt;0,MAX((S1240+I1241/2)*(Calculations!$C$18-1)+S1240-I1241,0),IF(AND(Personal!$G$28=Valuation!C1241,Personal!$G$28&gt;Valuation!C1240),Personal!$G$26,0))</f>
        <v>0</v>
      </c>
      <c r="T1241">
        <f t="shared" si="1580"/>
        <v>2</v>
      </c>
      <c r="U1241" s="11"/>
      <c r="V1241" s="121">
        <f>VLOOKUP(E1241,Rates2,5)*VLOOKUP(E1241,Mort_Imp_Retirees,C1241-'Mort Imp Cume'!$C$4+2)</f>
        <v>1</v>
      </c>
      <c r="W1241" s="15">
        <f t="shared" si="1581"/>
        <v>0</v>
      </c>
      <c r="X1241" s="121">
        <f>VLOOKUP(F1241,Rates2,6)*VLOOKUP(F1241,Mort_Imp_Survivors,C1241-'Mort Imp Cume'!$C$4+2)</f>
        <v>1</v>
      </c>
      <c r="Y1241" s="15">
        <f t="shared" si="1582"/>
        <v>0</v>
      </c>
      <c r="Z1241" s="121">
        <f>VLOOKUP(F1241,Rates2,7)*VLOOKUP(F1241,Mort_Imp_Survivors,C1241-'Mort Imp Cume'!$C$4+2)</f>
        <v>1</v>
      </c>
      <c r="AA1241" s="15">
        <f t="shared" si="1583"/>
        <v>0</v>
      </c>
      <c r="AB1241" s="68">
        <f>PRODUCT(W$4:W1240)</f>
        <v>0</v>
      </c>
      <c r="AC1241" s="15">
        <f>PRODUCT(Y$4:Y1240)</f>
        <v>0</v>
      </c>
      <c r="AD1241" s="15">
        <f>PRODUCT(AA$4:AA1240)</f>
        <v>0</v>
      </c>
      <c r="AE1241" s="15">
        <f t="shared" si="1584"/>
        <v>0</v>
      </c>
      <c r="AF1241" s="15">
        <f t="shared" si="1585"/>
        <v>0</v>
      </c>
      <c r="AG1241" s="15">
        <f t="shared" si="1586"/>
        <v>0</v>
      </c>
      <c r="AH1241" s="15">
        <f t="shared" si="1587"/>
        <v>0</v>
      </c>
      <c r="AI1241" s="15">
        <f t="shared" si="1588"/>
        <v>1</v>
      </c>
      <c r="AJ1241" s="15">
        <f t="shared" si="1589"/>
        <v>0</v>
      </c>
      <c r="AK1241" s="15">
        <f t="shared" si="1590"/>
        <v>0</v>
      </c>
      <c r="AL1241">
        <f>IF(AL1240&gt;0,AL1240+1,IF(AND(B1241="January",C1241&gt;=Personal!$G$28,F1241&lt;=100,AL1240=0),1,0))</f>
        <v>914</v>
      </c>
      <c r="AM1241">
        <f t="shared" si="1591"/>
        <v>1</v>
      </c>
    </row>
    <row r="1242" spans="1:39" x14ac:dyDescent="0.2">
      <c r="A1242">
        <f t="shared" si="1596"/>
        <v>1238</v>
      </c>
      <c r="B1242" t="str">
        <f t="shared" si="1607"/>
        <v>March</v>
      </c>
      <c r="C1242">
        <f t="shared" si="1575"/>
        <v>2126</v>
      </c>
      <c r="D1242">
        <f t="shared" si="1609"/>
        <v>212603</v>
      </c>
      <c r="E1242">
        <f t="shared" ref="E1242:F1242" si="1619">E1230+1</f>
        <v>145</v>
      </c>
      <c r="F1242">
        <f t="shared" si="1619"/>
        <v>143</v>
      </c>
      <c r="G1242" s="11">
        <f>G1241*IF($B1242="January",(1+IF(C1242&gt;Personal!$L$18+1,Calculations!$B$14,Calculations!$B$13)),1)</f>
        <v>18081.64461529801</v>
      </c>
      <c r="H1242" s="11">
        <f>IF(AND(Career!$F$15="Yes",$E1242=62,$E1241=61),G1242,H1241*IF($B1242="January",(1+IF(C1242&gt;Personal!$L$18+1,Calculations!$C$14,Calculations!$C$13)),1))</f>
        <v>8013.802007192653</v>
      </c>
      <c r="I1242" s="11">
        <f>H1242*(1-'Retiree Assumptions'!$F$8)</f>
        <v>7052.145766329535</v>
      </c>
      <c r="J1242" s="11"/>
      <c r="K1242">
        <f>IF(OR(AND(L1243=0,L1242&gt;0,S1242=0,S1241&gt;0),AND(L1242=0,L1241&gt;0,S1242&gt;0,S1241&gt;0),AND(L1231=0,L1230&gt;0,S1230=0),AND(B1242="February",C1242&gt;=Personal!$G$28,C1242&lt;=Personal!$G$28+5,L1241&gt;0),AND(B1242="February",MOD(C1242-Personal!$G$28,5)=0,L1241&gt;0)),K1241+1,K1241)</f>
        <v>10</v>
      </c>
      <c r="L1242">
        <f>IF(AND(C1242&gt;=Personal!$G$28,MAX(L$5:L1241)&lt;$AO$8,OR(S1241&gt;0,S1242&gt;0)),L1241+1,0)</f>
        <v>0</v>
      </c>
      <c r="M1242" t="str">
        <f>IF(AND(C1242&gt;=Personal!$G$28,MAX(L$5:L1241)&lt;$AO$8,OR(S1241&gt;0,S1242&gt;0)),L1241+1,"")</f>
        <v/>
      </c>
      <c r="N1242">
        <f t="shared" si="1577"/>
        <v>2126</v>
      </c>
      <c r="O1242">
        <f t="shared" si="1578"/>
        <v>143</v>
      </c>
      <c r="P1242" s="11">
        <f t="shared" si="1579"/>
        <v>84625.749195954413</v>
      </c>
      <c r="Q1242" s="11">
        <f>$AD1242*I1242/(Calculations!$C$18^(A1242-1+Calculations!$B$1/30))</f>
        <v>0</v>
      </c>
      <c r="R1242" s="11">
        <f>IF(Q1242=0,0,SUM(Q$1071:Q1242)*I1242/Q1242)</f>
        <v>0</v>
      </c>
      <c r="S1242" s="11">
        <f>IF(S1241&gt;0,MAX((S1241+I1242/2)*(Calculations!$C$18-1)+S1241-I1242,0),IF(AND(Personal!$G$28=Valuation!C1242,Personal!$G$28&gt;Valuation!C1241),Personal!$G$26,0))</f>
        <v>0</v>
      </c>
      <c r="T1242">
        <f t="shared" si="1580"/>
        <v>2</v>
      </c>
      <c r="U1242" s="11"/>
      <c r="V1242" s="121">
        <f>VLOOKUP(E1242,Rates2,5)*VLOOKUP(E1242,Mort_Imp_Retirees,C1242-'Mort Imp Cume'!$C$4+2)</f>
        <v>1</v>
      </c>
      <c r="W1242" s="15">
        <f t="shared" si="1581"/>
        <v>0</v>
      </c>
      <c r="X1242" s="121">
        <f>VLOOKUP(F1242,Rates2,6)*VLOOKUP(F1242,Mort_Imp_Survivors,C1242-'Mort Imp Cume'!$C$4+2)</f>
        <v>1</v>
      </c>
      <c r="Y1242" s="15">
        <f t="shared" si="1582"/>
        <v>0</v>
      </c>
      <c r="Z1242" s="121">
        <f>VLOOKUP(F1242,Rates2,7)*VLOOKUP(F1242,Mort_Imp_Survivors,C1242-'Mort Imp Cume'!$C$4+2)</f>
        <v>1</v>
      </c>
      <c r="AA1242" s="15">
        <f t="shared" si="1583"/>
        <v>0</v>
      </c>
      <c r="AB1242" s="68">
        <f>PRODUCT(W$4:W1241)</f>
        <v>0</v>
      </c>
      <c r="AC1242" s="15">
        <f>PRODUCT(Y$4:Y1241)</f>
        <v>0</v>
      </c>
      <c r="AD1242" s="15">
        <f>PRODUCT(AA$4:AA1241)</f>
        <v>0</v>
      </c>
      <c r="AE1242" s="15">
        <f t="shared" si="1584"/>
        <v>0</v>
      </c>
      <c r="AF1242" s="15">
        <f t="shared" si="1585"/>
        <v>0</v>
      </c>
      <c r="AG1242" s="15">
        <f t="shared" si="1586"/>
        <v>0</v>
      </c>
      <c r="AH1242" s="15">
        <f t="shared" si="1587"/>
        <v>0</v>
      </c>
      <c r="AI1242" s="15">
        <f t="shared" si="1588"/>
        <v>1</v>
      </c>
      <c r="AJ1242" s="15">
        <f t="shared" si="1589"/>
        <v>0</v>
      </c>
      <c r="AK1242" s="15">
        <f t="shared" si="1590"/>
        <v>0</v>
      </c>
      <c r="AL1242">
        <f>IF(AL1241&gt;0,AL1241+1,IF(AND(B1242="January",C1242&gt;=Personal!$G$28,F1242&lt;=100,AL1241=0),1,0))</f>
        <v>915</v>
      </c>
      <c r="AM1242">
        <f t="shared" si="1591"/>
        <v>1</v>
      </c>
    </row>
    <row r="1243" spans="1:39" x14ac:dyDescent="0.2">
      <c r="A1243">
        <f t="shared" si="1596"/>
        <v>1239</v>
      </c>
      <c r="B1243" t="str">
        <f t="shared" si="1607"/>
        <v>April</v>
      </c>
      <c r="C1243">
        <f t="shared" si="1575"/>
        <v>2126</v>
      </c>
      <c r="D1243">
        <f t="shared" si="1609"/>
        <v>212604</v>
      </c>
      <c r="E1243">
        <f t="shared" ref="E1243:F1243" si="1620">E1231+1</f>
        <v>145</v>
      </c>
      <c r="F1243">
        <f t="shared" si="1620"/>
        <v>143</v>
      </c>
      <c r="G1243" s="11">
        <f>G1242*IF($B1243="January",(1+IF(C1243&gt;Personal!$L$18+1,Calculations!$B$14,Calculations!$B$13)),1)</f>
        <v>18081.64461529801</v>
      </c>
      <c r="H1243" s="11">
        <f>IF(AND(Career!$F$15="Yes",$E1243=62,$E1242=61),G1243,H1242*IF($B1243="January",(1+IF(C1243&gt;Personal!$L$18+1,Calculations!$C$14,Calculations!$C$13)),1))</f>
        <v>8013.802007192653</v>
      </c>
      <c r="I1243" s="11">
        <f>H1243*(1-'Retiree Assumptions'!$F$8)</f>
        <v>7052.145766329535</v>
      </c>
      <c r="J1243" s="11"/>
      <c r="K1243">
        <f>IF(OR(AND(L1244=0,L1243&gt;0,S1243=0,S1242&gt;0),AND(L1243=0,L1242&gt;0,S1243&gt;0,S1242&gt;0),AND(L1232=0,L1231&gt;0,S1231=0),AND(B1243="February",C1243&gt;=Personal!$G$28,C1243&lt;=Personal!$G$28+5,L1242&gt;0),AND(B1243="February",MOD(C1243-Personal!$G$28,5)=0,L1242&gt;0)),K1242+1,K1242)</f>
        <v>10</v>
      </c>
      <c r="L1243">
        <f>IF(AND(C1243&gt;=Personal!$G$28,MAX(L$5:L1242)&lt;$AO$8,OR(S1242&gt;0,S1243&gt;0)),L1242+1,0)</f>
        <v>0</v>
      </c>
      <c r="M1243" t="str">
        <f>IF(AND(C1243&gt;=Personal!$G$28,MAX(L$5:L1242)&lt;$AO$8,OR(S1242&gt;0,S1243&gt;0)),L1242+1,"")</f>
        <v/>
      </c>
      <c r="N1243">
        <f t="shared" si="1577"/>
        <v>2126</v>
      </c>
      <c r="O1243">
        <f t="shared" si="1578"/>
        <v>143</v>
      </c>
      <c r="P1243" s="11">
        <f t="shared" si="1579"/>
        <v>84625.749195954413</v>
      </c>
      <c r="Q1243" s="11">
        <f>$AD1243*I1243/(Calculations!$C$18^(A1243-1+Calculations!$B$1/30))</f>
        <v>0</v>
      </c>
      <c r="R1243" s="11">
        <f>IF(Q1243=0,0,SUM(Q$1071:Q1243)*I1243/Q1243)</f>
        <v>0</v>
      </c>
      <c r="S1243" s="11">
        <f>IF(S1242&gt;0,MAX((S1242+I1243/2)*(Calculations!$C$18-1)+S1242-I1243,0),IF(AND(Personal!$G$28=Valuation!C1243,Personal!$G$28&gt;Valuation!C1242),Personal!$G$26,0))</f>
        <v>0</v>
      </c>
      <c r="T1243">
        <f t="shared" si="1580"/>
        <v>2</v>
      </c>
      <c r="U1243" s="11"/>
      <c r="V1243" s="121">
        <f>VLOOKUP(E1243,Rates2,5)*VLOOKUP(E1243,Mort_Imp_Retirees,C1243-'Mort Imp Cume'!$C$4+2)</f>
        <v>1</v>
      </c>
      <c r="W1243" s="15">
        <f t="shared" si="1581"/>
        <v>0</v>
      </c>
      <c r="X1243" s="121">
        <f>VLOOKUP(F1243,Rates2,6)*VLOOKUP(F1243,Mort_Imp_Survivors,C1243-'Mort Imp Cume'!$C$4+2)</f>
        <v>1</v>
      </c>
      <c r="Y1243" s="15">
        <f t="shared" si="1582"/>
        <v>0</v>
      </c>
      <c r="Z1243" s="121">
        <f>VLOOKUP(F1243,Rates2,7)*VLOOKUP(F1243,Mort_Imp_Survivors,C1243-'Mort Imp Cume'!$C$4+2)</f>
        <v>1</v>
      </c>
      <c r="AA1243" s="15">
        <f t="shared" si="1583"/>
        <v>0</v>
      </c>
      <c r="AB1243" s="68">
        <f>PRODUCT(W$4:W1242)</f>
        <v>0</v>
      </c>
      <c r="AC1243" s="15">
        <f>PRODUCT(Y$4:Y1242)</f>
        <v>0</v>
      </c>
      <c r="AD1243" s="15">
        <f>PRODUCT(AA$4:AA1242)</f>
        <v>0</v>
      </c>
      <c r="AE1243" s="15">
        <f t="shared" si="1584"/>
        <v>0</v>
      </c>
      <c r="AF1243" s="15">
        <f t="shared" si="1585"/>
        <v>0</v>
      </c>
      <c r="AG1243" s="15">
        <f t="shared" si="1586"/>
        <v>0</v>
      </c>
      <c r="AH1243" s="15">
        <f t="shared" si="1587"/>
        <v>0</v>
      </c>
      <c r="AI1243" s="15">
        <f t="shared" si="1588"/>
        <v>1</v>
      </c>
      <c r="AJ1243" s="15">
        <f t="shared" si="1589"/>
        <v>0</v>
      </c>
      <c r="AK1243" s="15">
        <f t="shared" si="1590"/>
        <v>0</v>
      </c>
      <c r="AL1243">
        <f>IF(AL1242&gt;0,AL1242+1,IF(AND(B1243="January",C1243&gt;=Personal!$G$28,F1243&lt;=100,AL1242=0),1,0))</f>
        <v>916</v>
      </c>
      <c r="AM1243">
        <f t="shared" si="1591"/>
        <v>1</v>
      </c>
    </row>
    <row r="1244" spans="1:39" x14ac:dyDescent="0.2">
      <c r="A1244">
        <f t="shared" si="1596"/>
        <v>1240</v>
      </c>
      <c r="B1244" t="str">
        <f t="shared" si="1607"/>
        <v>May</v>
      </c>
      <c r="C1244">
        <f t="shared" si="1575"/>
        <v>2126</v>
      </c>
      <c r="D1244">
        <f t="shared" si="1609"/>
        <v>212605</v>
      </c>
      <c r="E1244">
        <f t="shared" ref="E1244:F1244" si="1621">E1232+1</f>
        <v>145</v>
      </c>
      <c r="F1244">
        <f t="shared" si="1621"/>
        <v>143</v>
      </c>
      <c r="G1244" s="11">
        <f>G1243*IF($B1244="January",(1+IF(C1244&gt;Personal!$L$18+1,Calculations!$B$14,Calculations!$B$13)),1)</f>
        <v>18081.64461529801</v>
      </c>
      <c r="H1244" s="11">
        <f>IF(AND(Career!$F$15="Yes",$E1244=62,$E1243=61),G1244,H1243*IF($B1244="January",(1+IF(C1244&gt;Personal!$L$18+1,Calculations!$C$14,Calculations!$C$13)),1))</f>
        <v>8013.802007192653</v>
      </c>
      <c r="I1244" s="11">
        <f>H1244*(1-'Retiree Assumptions'!$F$8)</f>
        <v>7052.145766329535</v>
      </c>
      <c r="J1244" s="11"/>
      <c r="K1244">
        <f>IF(OR(AND(L1245=0,L1244&gt;0,S1244=0,S1243&gt;0),AND(L1244=0,L1243&gt;0,S1244&gt;0,S1243&gt;0),AND(L1233=0,L1232&gt;0,S1232=0),AND(B1244="February",C1244&gt;=Personal!$G$28,C1244&lt;=Personal!$G$28+5,L1243&gt;0),AND(B1244="February",MOD(C1244-Personal!$G$28,5)=0,L1243&gt;0)),K1243+1,K1243)</f>
        <v>10</v>
      </c>
      <c r="L1244">
        <f>IF(AND(C1244&gt;=Personal!$G$28,MAX(L$5:L1243)&lt;$AO$8,OR(S1243&gt;0,S1244&gt;0)),L1243+1,0)</f>
        <v>0</v>
      </c>
      <c r="M1244" t="str">
        <f>IF(AND(C1244&gt;=Personal!$G$28,MAX(L$5:L1243)&lt;$AO$8,OR(S1243&gt;0,S1244&gt;0)),L1243+1,"")</f>
        <v/>
      </c>
      <c r="N1244">
        <f t="shared" si="1577"/>
        <v>2126</v>
      </c>
      <c r="O1244">
        <f t="shared" si="1578"/>
        <v>143</v>
      </c>
      <c r="P1244" s="11">
        <f t="shared" si="1579"/>
        <v>84625.749195954413</v>
      </c>
      <c r="Q1244" s="11">
        <f>$AD1244*I1244/(Calculations!$C$18^(A1244-1+Calculations!$B$1/30))</f>
        <v>0</v>
      </c>
      <c r="R1244" s="11">
        <f>IF(Q1244=0,0,SUM(Q$1071:Q1244)*I1244/Q1244)</f>
        <v>0</v>
      </c>
      <c r="S1244" s="11">
        <f>IF(S1243&gt;0,MAX((S1243+I1244/2)*(Calculations!$C$18-1)+S1243-I1244,0),IF(AND(Personal!$G$28=Valuation!C1244,Personal!$G$28&gt;Valuation!C1243),Personal!$G$26,0))</f>
        <v>0</v>
      </c>
      <c r="T1244">
        <f t="shared" si="1580"/>
        <v>2</v>
      </c>
      <c r="U1244" s="11"/>
      <c r="V1244" s="121">
        <f>VLOOKUP(E1244,Rates2,5)*VLOOKUP(E1244,Mort_Imp_Retirees,C1244-'Mort Imp Cume'!$C$4+2)</f>
        <v>1</v>
      </c>
      <c r="W1244" s="15">
        <f t="shared" si="1581"/>
        <v>0</v>
      </c>
      <c r="X1244" s="121">
        <f>VLOOKUP(F1244,Rates2,6)*VLOOKUP(F1244,Mort_Imp_Survivors,C1244-'Mort Imp Cume'!$C$4+2)</f>
        <v>1</v>
      </c>
      <c r="Y1244" s="15">
        <f t="shared" si="1582"/>
        <v>0</v>
      </c>
      <c r="Z1244" s="121">
        <f>VLOOKUP(F1244,Rates2,7)*VLOOKUP(F1244,Mort_Imp_Survivors,C1244-'Mort Imp Cume'!$C$4+2)</f>
        <v>1</v>
      </c>
      <c r="AA1244" s="15">
        <f t="shared" si="1583"/>
        <v>0</v>
      </c>
      <c r="AB1244" s="68">
        <f>PRODUCT(W$4:W1243)</f>
        <v>0</v>
      </c>
      <c r="AC1244" s="15">
        <f>PRODUCT(Y$4:Y1243)</f>
        <v>0</v>
      </c>
      <c r="AD1244" s="15">
        <f>PRODUCT(AA$4:AA1243)</f>
        <v>0</v>
      </c>
      <c r="AE1244" s="15">
        <f t="shared" si="1584"/>
        <v>0</v>
      </c>
      <c r="AF1244" s="15">
        <f t="shared" si="1585"/>
        <v>0</v>
      </c>
      <c r="AG1244" s="15">
        <f t="shared" si="1586"/>
        <v>0</v>
      </c>
      <c r="AH1244" s="15">
        <f t="shared" si="1587"/>
        <v>0</v>
      </c>
      <c r="AI1244" s="15">
        <f t="shared" si="1588"/>
        <v>1</v>
      </c>
      <c r="AJ1244" s="15">
        <f t="shared" si="1589"/>
        <v>0</v>
      </c>
      <c r="AK1244" s="15">
        <f t="shared" si="1590"/>
        <v>0</v>
      </c>
      <c r="AL1244">
        <f>IF(AL1243&gt;0,AL1243+1,IF(AND(B1244="January",C1244&gt;=Personal!$G$28,F1244&lt;=100,AL1243=0),1,0))</f>
        <v>917</v>
      </c>
      <c r="AM1244">
        <f t="shared" si="1591"/>
        <v>1</v>
      </c>
    </row>
    <row r="1245" spans="1:39" x14ac:dyDescent="0.2">
      <c r="A1245">
        <f t="shared" si="1596"/>
        <v>1241</v>
      </c>
      <c r="B1245" t="str">
        <f t="shared" si="1607"/>
        <v>June</v>
      </c>
      <c r="C1245">
        <f t="shared" si="1575"/>
        <v>2126</v>
      </c>
      <c r="D1245">
        <f t="shared" si="1609"/>
        <v>212606</v>
      </c>
      <c r="E1245">
        <f t="shared" ref="E1245:F1245" si="1622">E1233+1</f>
        <v>145</v>
      </c>
      <c r="F1245">
        <f t="shared" si="1622"/>
        <v>143</v>
      </c>
      <c r="G1245" s="11">
        <f>G1244*IF($B1245="January",(1+IF(C1245&gt;Personal!$L$18+1,Calculations!$B$14,Calculations!$B$13)),1)</f>
        <v>18081.64461529801</v>
      </c>
      <c r="H1245" s="11">
        <f>IF(AND(Career!$F$15="Yes",$E1245=62,$E1244=61),G1245,H1244*IF($B1245="January",(1+IF(C1245&gt;Personal!$L$18+1,Calculations!$C$14,Calculations!$C$13)),1))</f>
        <v>8013.802007192653</v>
      </c>
      <c r="I1245" s="11">
        <f>H1245*(1-'Retiree Assumptions'!$F$8)</f>
        <v>7052.145766329535</v>
      </c>
      <c r="J1245" s="11"/>
      <c r="K1245">
        <f>IF(OR(AND(L1246=0,L1245&gt;0,S1245=0,S1244&gt;0),AND(L1245=0,L1244&gt;0,S1245&gt;0,S1244&gt;0),AND(L1234=0,L1233&gt;0,S1233=0),AND(B1245="February",C1245&gt;=Personal!$G$28,C1245&lt;=Personal!$G$28+5,L1244&gt;0),AND(B1245="February",MOD(C1245-Personal!$G$28,5)=0,L1244&gt;0)),K1244+1,K1244)</f>
        <v>10</v>
      </c>
      <c r="L1245">
        <f>IF(AND(C1245&gt;=Personal!$G$28,MAX(L$5:L1244)&lt;$AO$8,OR(S1244&gt;0,S1245&gt;0)),L1244+1,0)</f>
        <v>0</v>
      </c>
      <c r="M1245" t="str">
        <f>IF(AND(C1245&gt;=Personal!$G$28,MAX(L$5:L1244)&lt;$AO$8,OR(S1244&gt;0,S1245&gt;0)),L1244+1,"")</f>
        <v/>
      </c>
      <c r="N1245">
        <f t="shared" si="1577"/>
        <v>2126</v>
      </c>
      <c r="O1245">
        <f t="shared" si="1578"/>
        <v>143</v>
      </c>
      <c r="P1245" s="11">
        <f t="shared" si="1579"/>
        <v>84625.749195954413</v>
      </c>
      <c r="Q1245" s="11">
        <f>$AD1245*I1245/(Calculations!$C$18^(A1245-1+Calculations!$B$1/30))</f>
        <v>0</v>
      </c>
      <c r="R1245" s="11">
        <f>IF(Q1245=0,0,SUM(Q$1071:Q1245)*I1245/Q1245)</f>
        <v>0</v>
      </c>
      <c r="S1245" s="11">
        <f>IF(S1244&gt;0,MAX((S1244+I1245/2)*(Calculations!$C$18-1)+S1244-I1245,0),IF(AND(Personal!$G$28=Valuation!C1245,Personal!$G$28&gt;Valuation!C1244),Personal!$G$26,0))</f>
        <v>0</v>
      </c>
      <c r="T1245">
        <f t="shared" si="1580"/>
        <v>2</v>
      </c>
      <c r="U1245" s="11"/>
      <c r="V1245" s="121">
        <f>VLOOKUP(E1245,Rates2,5)*VLOOKUP(E1245,Mort_Imp_Retirees,C1245-'Mort Imp Cume'!$C$4+2)</f>
        <v>1</v>
      </c>
      <c r="W1245" s="15">
        <f t="shared" si="1581"/>
        <v>0</v>
      </c>
      <c r="X1245" s="121">
        <f>VLOOKUP(F1245,Rates2,6)*VLOOKUP(F1245,Mort_Imp_Survivors,C1245-'Mort Imp Cume'!$C$4+2)</f>
        <v>1</v>
      </c>
      <c r="Y1245" s="15">
        <f t="shared" si="1582"/>
        <v>0</v>
      </c>
      <c r="Z1245" s="121">
        <f>VLOOKUP(F1245,Rates2,7)*VLOOKUP(F1245,Mort_Imp_Survivors,C1245-'Mort Imp Cume'!$C$4+2)</f>
        <v>1</v>
      </c>
      <c r="AA1245" s="15">
        <f t="shared" si="1583"/>
        <v>0</v>
      </c>
      <c r="AB1245" s="68">
        <f>PRODUCT(W$4:W1244)</f>
        <v>0</v>
      </c>
      <c r="AC1245" s="15">
        <f>PRODUCT(Y$4:Y1244)</f>
        <v>0</v>
      </c>
      <c r="AD1245" s="15">
        <f>PRODUCT(AA$4:AA1244)</f>
        <v>0</v>
      </c>
      <c r="AE1245" s="15">
        <f t="shared" si="1584"/>
        <v>0</v>
      </c>
      <c r="AF1245" s="15">
        <f t="shared" si="1585"/>
        <v>0</v>
      </c>
      <c r="AG1245" s="15">
        <f t="shared" si="1586"/>
        <v>0</v>
      </c>
      <c r="AH1245" s="15">
        <f t="shared" si="1587"/>
        <v>0</v>
      </c>
      <c r="AI1245" s="15">
        <f t="shared" si="1588"/>
        <v>1</v>
      </c>
      <c r="AJ1245" s="15">
        <f t="shared" si="1589"/>
        <v>0</v>
      </c>
      <c r="AK1245" s="15">
        <f t="shared" si="1590"/>
        <v>0</v>
      </c>
      <c r="AL1245">
        <f>IF(AL1244&gt;0,AL1244+1,IF(AND(B1245="January",C1245&gt;=Personal!$G$28,F1245&lt;=100,AL1244=0),1,0))</f>
        <v>918</v>
      </c>
      <c r="AM1245">
        <f t="shared" si="1591"/>
        <v>1</v>
      </c>
    </row>
    <row r="1246" spans="1:39" x14ac:dyDescent="0.2">
      <c r="A1246">
        <f t="shared" si="1596"/>
        <v>1242</v>
      </c>
      <c r="B1246" t="str">
        <f t="shared" si="1607"/>
        <v>July</v>
      </c>
      <c r="C1246">
        <f t="shared" si="1575"/>
        <v>2126</v>
      </c>
      <c r="D1246">
        <f t="shared" si="1609"/>
        <v>212607</v>
      </c>
      <c r="E1246">
        <f t="shared" ref="E1246:F1246" si="1623">E1234+1</f>
        <v>145</v>
      </c>
      <c r="F1246">
        <f t="shared" si="1623"/>
        <v>143</v>
      </c>
      <c r="G1246" s="11">
        <f>G1245*IF($B1246="January",(1+IF(C1246&gt;Personal!$L$18+1,Calculations!$B$14,Calculations!$B$13)),1)</f>
        <v>18081.64461529801</v>
      </c>
      <c r="H1246" s="11">
        <f>IF(AND(Career!$F$15="Yes",$E1246=62,$E1245=61),G1246,H1245*IF($B1246="January",(1+IF(C1246&gt;Personal!$L$18+1,Calculations!$C$14,Calculations!$C$13)),1))</f>
        <v>8013.802007192653</v>
      </c>
      <c r="I1246" s="11">
        <f>H1246*(1-'Retiree Assumptions'!$F$8)</f>
        <v>7052.145766329535</v>
      </c>
      <c r="J1246" s="11"/>
      <c r="K1246">
        <f>IF(OR(AND(L1247=0,L1246&gt;0,S1246=0,S1245&gt;0),AND(L1246=0,L1245&gt;0,S1246&gt;0,S1245&gt;0),AND(L1235=0,L1234&gt;0,S1234=0),AND(B1246="February",C1246&gt;=Personal!$G$28,C1246&lt;=Personal!$G$28+5,L1245&gt;0),AND(B1246="February",MOD(C1246-Personal!$G$28,5)=0,L1245&gt;0)),K1245+1,K1245)</f>
        <v>10</v>
      </c>
      <c r="L1246">
        <f>IF(AND(C1246&gt;=Personal!$G$28,MAX(L$5:L1245)&lt;$AO$8,OR(S1245&gt;0,S1246&gt;0)),L1245+1,0)</f>
        <v>0</v>
      </c>
      <c r="M1246" t="str">
        <f>IF(AND(C1246&gt;=Personal!$G$28,MAX(L$5:L1245)&lt;$AO$8,OR(S1245&gt;0,S1246&gt;0)),L1245+1,"")</f>
        <v/>
      </c>
      <c r="N1246">
        <f t="shared" si="1577"/>
        <v>2126</v>
      </c>
      <c r="O1246">
        <f t="shared" si="1578"/>
        <v>143</v>
      </c>
      <c r="P1246" s="11">
        <f t="shared" si="1579"/>
        <v>84625.749195954413</v>
      </c>
      <c r="Q1246" s="11">
        <f>$AD1246*I1246/(Calculations!$C$18^(A1246-1+Calculations!$B$1/30))</f>
        <v>0</v>
      </c>
      <c r="R1246" s="11">
        <f>IF(Q1246=0,0,SUM(Q$1071:Q1246)*I1246/Q1246)</f>
        <v>0</v>
      </c>
      <c r="S1246" s="11">
        <f>IF(S1245&gt;0,MAX((S1245+I1246/2)*(Calculations!$C$18-1)+S1245-I1246,0),IF(AND(Personal!$G$28=Valuation!C1246,Personal!$G$28&gt;Valuation!C1245),Personal!$G$26,0))</f>
        <v>0</v>
      </c>
      <c r="T1246">
        <f t="shared" si="1580"/>
        <v>2</v>
      </c>
      <c r="U1246" s="11"/>
      <c r="V1246" s="121">
        <f>VLOOKUP(E1246,Rates2,5)*VLOOKUP(E1246,Mort_Imp_Retirees,C1246-'Mort Imp Cume'!$C$4+2)</f>
        <v>1</v>
      </c>
      <c r="W1246" s="15">
        <f t="shared" si="1581"/>
        <v>0</v>
      </c>
      <c r="X1246" s="121">
        <f>VLOOKUP(F1246,Rates2,6)*VLOOKUP(F1246,Mort_Imp_Survivors,C1246-'Mort Imp Cume'!$C$4+2)</f>
        <v>1</v>
      </c>
      <c r="Y1246" s="15">
        <f t="shared" si="1582"/>
        <v>0</v>
      </c>
      <c r="Z1246" s="121">
        <f>VLOOKUP(F1246,Rates2,7)*VLOOKUP(F1246,Mort_Imp_Survivors,C1246-'Mort Imp Cume'!$C$4+2)</f>
        <v>1</v>
      </c>
      <c r="AA1246" s="15">
        <f t="shared" si="1583"/>
        <v>0</v>
      </c>
      <c r="AB1246" s="68">
        <f>PRODUCT(W$4:W1245)</f>
        <v>0</v>
      </c>
      <c r="AC1246" s="15">
        <f>PRODUCT(Y$4:Y1245)</f>
        <v>0</v>
      </c>
      <c r="AD1246" s="15">
        <f>PRODUCT(AA$4:AA1245)</f>
        <v>0</v>
      </c>
      <c r="AE1246" s="15">
        <f t="shared" si="1584"/>
        <v>0</v>
      </c>
      <c r="AF1246" s="15">
        <f t="shared" si="1585"/>
        <v>0</v>
      </c>
      <c r="AG1246" s="15">
        <f t="shared" si="1586"/>
        <v>0</v>
      </c>
      <c r="AH1246" s="15">
        <f t="shared" si="1587"/>
        <v>0</v>
      </c>
      <c r="AI1246" s="15">
        <f t="shared" si="1588"/>
        <v>1</v>
      </c>
      <c r="AJ1246" s="15">
        <f t="shared" si="1589"/>
        <v>0</v>
      </c>
      <c r="AK1246" s="15">
        <f t="shared" si="1590"/>
        <v>0</v>
      </c>
      <c r="AL1246">
        <f>IF(AL1245&gt;0,AL1245+1,IF(AND(B1246="January",C1246&gt;=Personal!$G$28,F1246&lt;=100,AL1245=0),1,0))</f>
        <v>919</v>
      </c>
      <c r="AM1246">
        <f t="shared" si="1591"/>
        <v>1</v>
      </c>
    </row>
    <row r="1247" spans="1:39" x14ac:dyDescent="0.2">
      <c r="A1247">
        <f t="shared" si="1596"/>
        <v>1243</v>
      </c>
      <c r="B1247" t="str">
        <f t="shared" si="1607"/>
        <v>August</v>
      </c>
      <c r="C1247">
        <f t="shared" si="1575"/>
        <v>2126</v>
      </c>
      <c r="D1247">
        <f t="shared" si="1609"/>
        <v>212608</v>
      </c>
      <c r="E1247">
        <f t="shared" ref="E1247:F1247" si="1624">E1235+1</f>
        <v>145</v>
      </c>
      <c r="F1247">
        <f t="shared" si="1624"/>
        <v>143</v>
      </c>
      <c r="G1247" s="11">
        <f>G1246*IF($B1247="January",(1+IF(C1247&gt;Personal!$L$18+1,Calculations!$B$14,Calculations!$B$13)),1)</f>
        <v>18081.64461529801</v>
      </c>
      <c r="H1247" s="11">
        <f>IF(AND(Career!$F$15="Yes",$E1247=62,$E1246=61),G1247,H1246*IF($B1247="January",(1+IF(C1247&gt;Personal!$L$18+1,Calculations!$C$14,Calculations!$C$13)),1))</f>
        <v>8013.802007192653</v>
      </c>
      <c r="I1247" s="11">
        <f>H1247*(1-'Retiree Assumptions'!$F$8)</f>
        <v>7052.145766329535</v>
      </c>
      <c r="J1247" s="11"/>
      <c r="K1247">
        <f>IF(OR(AND(L1248=0,L1247&gt;0,S1247=0,S1246&gt;0),AND(L1247=0,L1246&gt;0,S1247&gt;0,S1246&gt;0),AND(L1236=0,L1235&gt;0,S1235=0),AND(B1247="February",C1247&gt;=Personal!$G$28,C1247&lt;=Personal!$G$28+5,L1246&gt;0),AND(B1247="February",MOD(C1247-Personal!$G$28,5)=0,L1246&gt;0)),K1246+1,K1246)</f>
        <v>10</v>
      </c>
      <c r="L1247">
        <f>IF(AND(C1247&gt;=Personal!$G$28,MAX(L$5:L1246)&lt;$AO$8,OR(S1246&gt;0,S1247&gt;0)),L1246+1,0)</f>
        <v>0</v>
      </c>
      <c r="M1247" t="str">
        <f>IF(AND(C1247&gt;=Personal!$G$28,MAX(L$5:L1246)&lt;$AO$8,OR(S1246&gt;0,S1247&gt;0)),L1246+1,"")</f>
        <v/>
      </c>
      <c r="N1247">
        <f t="shared" si="1577"/>
        <v>2126</v>
      </c>
      <c r="O1247">
        <f t="shared" si="1578"/>
        <v>143</v>
      </c>
      <c r="P1247" s="11">
        <f t="shared" si="1579"/>
        <v>84625.749195954413</v>
      </c>
      <c r="Q1247" s="11">
        <f>$AD1247*I1247/(Calculations!$C$18^(A1247-1+Calculations!$B$1/30))</f>
        <v>0</v>
      </c>
      <c r="R1247" s="11">
        <f>IF(Q1247=0,0,SUM(Q$1071:Q1247)*I1247/Q1247)</f>
        <v>0</v>
      </c>
      <c r="S1247" s="11">
        <f>IF(S1246&gt;0,MAX((S1246+I1247/2)*(Calculations!$C$18-1)+S1246-I1247,0),IF(AND(Personal!$G$28=Valuation!C1247,Personal!$G$28&gt;Valuation!C1246),Personal!$G$26,0))</f>
        <v>0</v>
      </c>
      <c r="T1247">
        <f t="shared" si="1580"/>
        <v>2</v>
      </c>
      <c r="U1247" s="11"/>
      <c r="V1247" s="121">
        <f>VLOOKUP(E1247,Rates2,5)*VLOOKUP(E1247,Mort_Imp_Retirees,C1247-'Mort Imp Cume'!$C$4+2)</f>
        <v>1</v>
      </c>
      <c r="W1247" s="15">
        <f t="shared" si="1581"/>
        <v>0</v>
      </c>
      <c r="X1247" s="121">
        <f>VLOOKUP(F1247,Rates2,6)*VLOOKUP(F1247,Mort_Imp_Survivors,C1247-'Mort Imp Cume'!$C$4+2)</f>
        <v>1</v>
      </c>
      <c r="Y1247" s="15">
        <f t="shared" si="1582"/>
        <v>0</v>
      </c>
      <c r="Z1247" s="121">
        <f>VLOOKUP(F1247,Rates2,7)*VLOOKUP(F1247,Mort_Imp_Survivors,C1247-'Mort Imp Cume'!$C$4+2)</f>
        <v>1</v>
      </c>
      <c r="AA1247" s="15">
        <f t="shared" si="1583"/>
        <v>0</v>
      </c>
      <c r="AB1247" s="68">
        <f>PRODUCT(W$4:W1246)</f>
        <v>0</v>
      </c>
      <c r="AC1247" s="15">
        <f>PRODUCT(Y$4:Y1246)</f>
        <v>0</v>
      </c>
      <c r="AD1247" s="15">
        <f>PRODUCT(AA$4:AA1246)</f>
        <v>0</v>
      </c>
      <c r="AE1247" s="15">
        <f t="shared" si="1584"/>
        <v>0</v>
      </c>
      <c r="AF1247" s="15">
        <f t="shared" si="1585"/>
        <v>0</v>
      </c>
      <c r="AG1247" s="15">
        <f t="shared" si="1586"/>
        <v>0</v>
      </c>
      <c r="AH1247" s="15">
        <f t="shared" si="1587"/>
        <v>0</v>
      </c>
      <c r="AI1247" s="15">
        <f t="shared" si="1588"/>
        <v>1</v>
      </c>
      <c r="AJ1247" s="15">
        <f t="shared" si="1589"/>
        <v>0</v>
      </c>
      <c r="AK1247" s="15">
        <f t="shared" si="1590"/>
        <v>0</v>
      </c>
      <c r="AL1247">
        <f>IF(AL1246&gt;0,AL1246+1,IF(AND(B1247="January",C1247&gt;=Personal!$G$28,F1247&lt;=100,AL1246=0),1,0))</f>
        <v>920</v>
      </c>
      <c r="AM1247">
        <f t="shared" si="1591"/>
        <v>1</v>
      </c>
    </row>
    <row r="1248" spans="1:39" x14ac:dyDescent="0.2">
      <c r="A1248">
        <f t="shared" si="1596"/>
        <v>1244</v>
      </c>
      <c r="B1248" t="str">
        <f t="shared" si="1607"/>
        <v>September</v>
      </c>
      <c r="C1248">
        <f t="shared" si="1575"/>
        <v>2126</v>
      </c>
      <c r="D1248">
        <f t="shared" si="1609"/>
        <v>212609</v>
      </c>
      <c r="E1248">
        <f t="shared" ref="E1248:F1248" si="1625">E1236+1</f>
        <v>145</v>
      </c>
      <c r="F1248">
        <f t="shared" si="1625"/>
        <v>143</v>
      </c>
      <c r="G1248" s="11">
        <f>G1247*IF($B1248="January",(1+IF(C1248&gt;Personal!$L$18+1,Calculations!$B$14,Calculations!$B$13)),1)</f>
        <v>18081.64461529801</v>
      </c>
      <c r="H1248" s="11">
        <f>IF(AND(Career!$F$15="Yes",$E1248=62,$E1247=61),G1248,H1247*IF($B1248="January",(1+IF(C1248&gt;Personal!$L$18+1,Calculations!$C$14,Calculations!$C$13)),1))</f>
        <v>8013.802007192653</v>
      </c>
      <c r="I1248" s="11">
        <f>H1248*(1-'Retiree Assumptions'!$F$8)</f>
        <v>7052.145766329535</v>
      </c>
      <c r="J1248" s="11"/>
      <c r="K1248">
        <f>IF(OR(AND(L1249=0,L1248&gt;0,S1248=0,S1247&gt;0),AND(L1248=0,L1247&gt;0,S1248&gt;0,S1247&gt;0),AND(L1237=0,L1236&gt;0,S1236=0),AND(B1248="February",C1248&gt;=Personal!$G$28,C1248&lt;=Personal!$G$28+5,L1247&gt;0),AND(B1248="February",MOD(C1248-Personal!$G$28,5)=0,L1247&gt;0)),K1247+1,K1247)</f>
        <v>10</v>
      </c>
      <c r="L1248">
        <f>IF(AND(C1248&gt;=Personal!$G$28,MAX(L$5:L1247)&lt;$AO$8,OR(S1247&gt;0,S1248&gt;0)),L1247+1,0)</f>
        <v>0</v>
      </c>
      <c r="M1248" t="str">
        <f>IF(AND(C1248&gt;=Personal!$G$28,MAX(L$5:L1247)&lt;$AO$8,OR(S1247&gt;0,S1248&gt;0)),L1247+1,"")</f>
        <v/>
      </c>
      <c r="N1248">
        <f t="shared" si="1577"/>
        <v>2126</v>
      </c>
      <c r="O1248">
        <f t="shared" si="1578"/>
        <v>143</v>
      </c>
      <c r="P1248" s="11">
        <f t="shared" si="1579"/>
        <v>84625.749195954413</v>
      </c>
      <c r="Q1248" s="11">
        <f>$AD1248*I1248/(Calculations!$C$18^(A1248-1+Calculations!$B$1/30))</f>
        <v>0</v>
      </c>
      <c r="R1248" s="11">
        <f>IF(Q1248=0,0,SUM(Q$1071:Q1248)*I1248/Q1248)</f>
        <v>0</v>
      </c>
      <c r="S1248" s="11">
        <f>IF(S1247&gt;0,MAX((S1247+I1248/2)*(Calculations!$C$18-1)+S1247-I1248,0),IF(AND(Personal!$G$28=Valuation!C1248,Personal!$G$28&gt;Valuation!C1247),Personal!$G$26,0))</f>
        <v>0</v>
      </c>
      <c r="T1248">
        <f t="shared" si="1580"/>
        <v>2</v>
      </c>
      <c r="U1248" s="11"/>
      <c r="V1248" s="121">
        <f>VLOOKUP(E1248,Rates2,5)*VLOOKUP(E1248,Mort_Imp_Retirees,C1248-'Mort Imp Cume'!$C$4+2)</f>
        <v>1</v>
      </c>
      <c r="W1248" s="15">
        <f t="shared" si="1581"/>
        <v>0</v>
      </c>
      <c r="X1248" s="121">
        <f>VLOOKUP(F1248,Rates2,6)*VLOOKUP(F1248,Mort_Imp_Survivors,C1248-'Mort Imp Cume'!$C$4+2)</f>
        <v>1</v>
      </c>
      <c r="Y1248" s="15">
        <f t="shared" si="1582"/>
        <v>0</v>
      </c>
      <c r="Z1248" s="121">
        <f>VLOOKUP(F1248,Rates2,7)*VLOOKUP(F1248,Mort_Imp_Survivors,C1248-'Mort Imp Cume'!$C$4+2)</f>
        <v>1</v>
      </c>
      <c r="AA1248" s="15">
        <f t="shared" si="1583"/>
        <v>0</v>
      </c>
      <c r="AB1248" s="68">
        <f>PRODUCT(W$4:W1247)</f>
        <v>0</v>
      </c>
      <c r="AC1248" s="15">
        <f>PRODUCT(Y$4:Y1247)</f>
        <v>0</v>
      </c>
      <c r="AD1248" s="15">
        <f>PRODUCT(AA$4:AA1247)</f>
        <v>0</v>
      </c>
      <c r="AE1248" s="15">
        <f t="shared" si="1584"/>
        <v>0</v>
      </c>
      <c r="AF1248" s="15">
        <f t="shared" si="1585"/>
        <v>0</v>
      </c>
      <c r="AG1248" s="15">
        <f t="shared" si="1586"/>
        <v>0</v>
      </c>
      <c r="AH1248" s="15">
        <f t="shared" si="1587"/>
        <v>0</v>
      </c>
      <c r="AI1248" s="15">
        <f t="shared" si="1588"/>
        <v>1</v>
      </c>
      <c r="AJ1248" s="15">
        <f t="shared" si="1589"/>
        <v>0</v>
      </c>
      <c r="AK1248" s="15">
        <f t="shared" si="1590"/>
        <v>0</v>
      </c>
      <c r="AL1248">
        <f>IF(AL1247&gt;0,AL1247+1,IF(AND(B1248="January",C1248&gt;=Personal!$G$28,F1248&lt;=100,AL1247=0),1,0))</f>
        <v>921</v>
      </c>
      <c r="AM1248">
        <f t="shared" si="1591"/>
        <v>1</v>
      </c>
    </row>
    <row r="1249" spans="1:39" x14ac:dyDescent="0.2">
      <c r="A1249">
        <f t="shared" si="1596"/>
        <v>1245</v>
      </c>
      <c r="B1249" t="str">
        <f t="shared" si="1607"/>
        <v>October</v>
      </c>
      <c r="C1249">
        <f t="shared" si="1575"/>
        <v>2126</v>
      </c>
      <c r="D1249">
        <f t="shared" si="1609"/>
        <v>212610</v>
      </c>
      <c r="E1249">
        <f t="shared" ref="E1249:F1249" si="1626">E1237+1</f>
        <v>145</v>
      </c>
      <c r="F1249">
        <f t="shared" si="1626"/>
        <v>143</v>
      </c>
      <c r="G1249" s="11">
        <f>G1248*IF($B1249="January",(1+IF(C1249&gt;Personal!$L$18+1,Calculations!$B$14,Calculations!$B$13)),1)</f>
        <v>18081.64461529801</v>
      </c>
      <c r="H1249" s="11">
        <f>IF(AND(Career!$F$15="Yes",$E1249=62,$E1248=61),G1249,H1248*IF($B1249="January",(1+IF(C1249&gt;Personal!$L$18+1,Calculations!$C$14,Calculations!$C$13)),1))</f>
        <v>8013.802007192653</v>
      </c>
      <c r="I1249" s="11">
        <f>H1249*(1-'Retiree Assumptions'!$F$8)</f>
        <v>7052.145766329535</v>
      </c>
      <c r="J1249" s="11"/>
      <c r="K1249">
        <f>IF(OR(AND(L1250=0,L1249&gt;0,S1249=0,S1248&gt;0),AND(L1249=0,L1248&gt;0,S1249&gt;0,S1248&gt;0),AND(L1238=0,L1237&gt;0,S1237=0),AND(B1249="February",C1249&gt;=Personal!$G$28,C1249&lt;=Personal!$G$28+5,L1248&gt;0),AND(B1249="February",MOD(C1249-Personal!$G$28,5)=0,L1248&gt;0)),K1248+1,K1248)</f>
        <v>10</v>
      </c>
      <c r="L1249">
        <f>IF(AND(C1249&gt;=Personal!$G$28,MAX(L$5:L1248)&lt;$AO$8,OR(S1248&gt;0,S1249&gt;0)),L1248+1,0)</f>
        <v>0</v>
      </c>
      <c r="M1249" t="str">
        <f>IF(AND(C1249&gt;=Personal!$G$28,MAX(L$5:L1248)&lt;$AO$8,OR(S1248&gt;0,S1249&gt;0)),L1248+1,"")</f>
        <v/>
      </c>
      <c r="N1249">
        <f t="shared" si="1577"/>
        <v>2126</v>
      </c>
      <c r="O1249">
        <f t="shared" si="1578"/>
        <v>143</v>
      </c>
      <c r="P1249" s="11">
        <f t="shared" si="1579"/>
        <v>84625.749195954413</v>
      </c>
      <c r="Q1249" s="11">
        <f>$AD1249*I1249/(Calculations!$C$18^(A1249-1+Calculations!$B$1/30))</f>
        <v>0</v>
      </c>
      <c r="R1249" s="11">
        <f>IF(Q1249=0,0,SUM(Q$1071:Q1249)*I1249/Q1249)</f>
        <v>0</v>
      </c>
      <c r="S1249" s="11">
        <f>IF(S1248&gt;0,MAX((S1248+I1249/2)*(Calculations!$C$18-1)+S1248-I1249,0),IF(AND(Personal!$G$28=Valuation!C1249,Personal!$G$28&gt;Valuation!C1248),Personal!$G$26,0))</f>
        <v>0</v>
      </c>
      <c r="T1249">
        <f t="shared" si="1580"/>
        <v>2</v>
      </c>
      <c r="U1249" s="11"/>
      <c r="V1249" s="121">
        <f>VLOOKUP(E1249,Rates2,5)*VLOOKUP(E1249,Mort_Imp_Retirees,C1249-'Mort Imp Cume'!$C$4+2)</f>
        <v>1</v>
      </c>
      <c r="W1249" s="15">
        <f t="shared" si="1581"/>
        <v>0</v>
      </c>
      <c r="X1249" s="121">
        <f>VLOOKUP(F1249,Rates2,6)*VLOOKUP(F1249,Mort_Imp_Survivors,C1249-'Mort Imp Cume'!$C$4+2)</f>
        <v>1</v>
      </c>
      <c r="Y1249" s="15">
        <f t="shared" si="1582"/>
        <v>0</v>
      </c>
      <c r="Z1249" s="121">
        <f>VLOOKUP(F1249,Rates2,7)*VLOOKUP(F1249,Mort_Imp_Survivors,C1249-'Mort Imp Cume'!$C$4+2)</f>
        <v>1</v>
      </c>
      <c r="AA1249" s="15">
        <f t="shared" si="1583"/>
        <v>0</v>
      </c>
      <c r="AB1249" s="68">
        <f>PRODUCT(W$4:W1248)</f>
        <v>0</v>
      </c>
      <c r="AC1249" s="15">
        <f>PRODUCT(Y$4:Y1248)</f>
        <v>0</v>
      </c>
      <c r="AD1249" s="15">
        <f>PRODUCT(AA$4:AA1248)</f>
        <v>0</v>
      </c>
      <c r="AE1249" s="15">
        <f t="shared" si="1584"/>
        <v>0</v>
      </c>
      <c r="AF1249" s="15">
        <f t="shared" si="1585"/>
        <v>0</v>
      </c>
      <c r="AG1249" s="15">
        <f t="shared" si="1586"/>
        <v>0</v>
      </c>
      <c r="AH1249" s="15">
        <f t="shared" si="1587"/>
        <v>0</v>
      </c>
      <c r="AI1249" s="15">
        <f t="shared" si="1588"/>
        <v>1</v>
      </c>
      <c r="AJ1249" s="15">
        <f t="shared" si="1589"/>
        <v>0</v>
      </c>
      <c r="AK1249" s="15">
        <f t="shared" si="1590"/>
        <v>0</v>
      </c>
      <c r="AL1249">
        <f>IF(AL1248&gt;0,AL1248+1,IF(AND(B1249="January",C1249&gt;=Personal!$G$28,F1249&lt;=100,AL1248=0),1,0))</f>
        <v>922</v>
      </c>
      <c r="AM1249">
        <f t="shared" si="1591"/>
        <v>1</v>
      </c>
    </row>
    <row r="1250" spans="1:39" x14ac:dyDescent="0.2">
      <c r="A1250">
        <f t="shared" si="1596"/>
        <v>1246</v>
      </c>
      <c r="B1250" t="str">
        <f t="shared" si="1607"/>
        <v>November</v>
      </c>
      <c r="C1250">
        <f t="shared" si="1575"/>
        <v>2126</v>
      </c>
      <c r="D1250">
        <f t="shared" si="1609"/>
        <v>212611</v>
      </c>
      <c r="E1250">
        <f t="shared" ref="E1250:F1250" si="1627">E1238+1</f>
        <v>145</v>
      </c>
      <c r="F1250">
        <f t="shared" si="1627"/>
        <v>143</v>
      </c>
      <c r="G1250" s="11">
        <f>G1249*IF($B1250="January",(1+IF(C1250&gt;Personal!$L$18+1,Calculations!$B$14,Calculations!$B$13)),1)</f>
        <v>18081.64461529801</v>
      </c>
      <c r="H1250" s="11">
        <f>IF(AND(Career!$F$15="Yes",$E1250=62,$E1249=61),G1250,H1249*IF($B1250="January",(1+IF(C1250&gt;Personal!$L$18+1,Calculations!$C$14,Calculations!$C$13)),1))</f>
        <v>8013.802007192653</v>
      </c>
      <c r="I1250" s="11">
        <f>H1250*(1-'Retiree Assumptions'!$F$8)</f>
        <v>7052.145766329535</v>
      </c>
      <c r="J1250" s="11"/>
      <c r="K1250">
        <f>IF(OR(AND(L1251=0,L1250&gt;0,S1250=0,S1249&gt;0),AND(L1250=0,L1249&gt;0,S1250&gt;0,S1249&gt;0),AND(L1239=0,L1238&gt;0,S1238=0),AND(B1250="February",C1250&gt;=Personal!$G$28,C1250&lt;=Personal!$G$28+5,L1249&gt;0),AND(B1250="February",MOD(C1250-Personal!$G$28,5)=0,L1249&gt;0)),K1249+1,K1249)</f>
        <v>10</v>
      </c>
      <c r="L1250">
        <f>IF(AND(C1250&gt;=Personal!$G$28,MAX(L$5:L1249)&lt;$AO$8,OR(S1249&gt;0,S1250&gt;0)),L1249+1,0)</f>
        <v>0</v>
      </c>
      <c r="M1250" t="str">
        <f>IF(AND(C1250&gt;=Personal!$G$28,MAX(L$5:L1249)&lt;$AO$8,OR(S1249&gt;0,S1250&gt;0)),L1249+1,"")</f>
        <v/>
      </c>
      <c r="N1250">
        <f t="shared" si="1577"/>
        <v>2126</v>
      </c>
      <c r="O1250">
        <f t="shared" si="1578"/>
        <v>143</v>
      </c>
      <c r="P1250" s="11">
        <f t="shared" si="1579"/>
        <v>84625.749195954413</v>
      </c>
      <c r="Q1250" s="11">
        <f>$AD1250*I1250/(Calculations!$C$18^(A1250-1+Calculations!$B$1/30))</f>
        <v>0</v>
      </c>
      <c r="R1250" s="11">
        <f>IF(Q1250=0,0,SUM(Q$1071:Q1250)*I1250/Q1250)</f>
        <v>0</v>
      </c>
      <c r="S1250" s="11">
        <f>IF(S1249&gt;0,MAX((S1249+I1250/2)*(Calculations!$C$18-1)+S1249-I1250,0),IF(AND(Personal!$G$28=Valuation!C1250,Personal!$G$28&gt;Valuation!C1249),Personal!$G$26,0))</f>
        <v>0</v>
      </c>
      <c r="T1250">
        <f t="shared" si="1580"/>
        <v>2</v>
      </c>
      <c r="U1250" s="11"/>
      <c r="V1250" s="121">
        <f>VLOOKUP(E1250,Rates2,5)*VLOOKUP(E1250,Mort_Imp_Retirees,C1250-'Mort Imp Cume'!$C$4+2)</f>
        <v>1</v>
      </c>
      <c r="W1250" s="15">
        <f t="shared" si="1581"/>
        <v>0</v>
      </c>
      <c r="X1250" s="121">
        <f>VLOOKUP(F1250,Rates2,6)*VLOOKUP(F1250,Mort_Imp_Survivors,C1250-'Mort Imp Cume'!$C$4+2)</f>
        <v>1</v>
      </c>
      <c r="Y1250" s="15">
        <f t="shared" si="1582"/>
        <v>0</v>
      </c>
      <c r="Z1250" s="121">
        <f>VLOOKUP(F1250,Rates2,7)*VLOOKUP(F1250,Mort_Imp_Survivors,C1250-'Mort Imp Cume'!$C$4+2)</f>
        <v>1</v>
      </c>
      <c r="AA1250" s="15">
        <f t="shared" si="1583"/>
        <v>0</v>
      </c>
      <c r="AB1250" s="68">
        <f>PRODUCT(W$4:W1249)</f>
        <v>0</v>
      </c>
      <c r="AC1250" s="15">
        <f>PRODUCT(Y$4:Y1249)</f>
        <v>0</v>
      </c>
      <c r="AD1250" s="15">
        <f>PRODUCT(AA$4:AA1249)</f>
        <v>0</v>
      </c>
      <c r="AE1250" s="15">
        <f t="shared" si="1584"/>
        <v>0</v>
      </c>
      <c r="AF1250" s="15">
        <f t="shared" si="1585"/>
        <v>0</v>
      </c>
      <c r="AG1250" s="15">
        <f t="shared" si="1586"/>
        <v>0</v>
      </c>
      <c r="AH1250" s="15">
        <f t="shared" si="1587"/>
        <v>0</v>
      </c>
      <c r="AI1250" s="15">
        <f t="shared" si="1588"/>
        <v>1</v>
      </c>
      <c r="AJ1250" s="15">
        <f t="shared" si="1589"/>
        <v>0</v>
      </c>
      <c r="AK1250" s="15">
        <f t="shared" si="1590"/>
        <v>0</v>
      </c>
      <c r="AL1250">
        <f>IF(AL1249&gt;0,AL1249+1,IF(AND(B1250="January",C1250&gt;=Personal!$G$28,F1250&lt;=100,AL1249=0),1,0))</f>
        <v>923</v>
      </c>
      <c r="AM1250">
        <f t="shared" si="1591"/>
        <v>1</v>
      </c>
    </row>
    <row r="1251" spans="1:39" x14ac:dyDescent="0.2">
      <c r="A1251">
        <f t="shared" si="1596"/>
        <v>1247</v>
      </c>
      <c r="B1251" t="str">
        <f t="shared" si="1607"/>
        <v>December</v>
      </c>
      <c r="C1251">
        <f t="shared" si="1575"/>
        <v>2126</v>
      </c>
      <c r="D1251">
        <f t="shared" si="1609"/>
        <v>212612</v>
      </c>
      <c r="E1251">
        <f t="shared" ref="E1251:F1251" si="1628">E1239+1</f>
        <v>145</v>
      </c>
      <c r="F1251">
        <f t="shared" si="1628"/>
        <v>143</v>
      </c>
      <c r="G1251" s="11">
        <f>G1250*IF($B1251="January",(1+IF(C1251&gt;Personal!$L$18+1,Calculations!$B$14,Calculations!$B$13)),1)</f>
        <v>18081.64461529801</v>
      </c>
      <c r="H1251" s="11">
        <f>IF(AND(Career!$F$15="Yes",$E1251=62,$E1250=61),G1251,H1250*IF($B1251="January",(1+IF(C1251&gt;Personal!$L$18+1,Calculations!$C$14,Calculations!$C$13)),1))</f>
        <v>8013.802007192653</v>
      </c>
      <c r="I1251" s="11">
        <f>H1251*(1-'Retiree Assumptions'!$F$8)</f>
        <v>7052.145766329535</v>
      </c>
      <c r="J1251" s="11"/>
      <c r="K1251">
        <f>IF(OR(AND(L1252=0,L1251&gt;0,S1251=0,S1250&gt;0),AND(L1251=0,L1250&gt;0,S1251&gt;0,S1250&gt;0),AND(L1240=0,L1239&gt;0,S1239=0),AND(B1251="February",C1251&gt;=Personal!$G$28,C1251&lt;=Personal!$G$28+5,L1250&gt;0),AND(B1251="February",MOD(C1251-Personal!$G$28,5)=0,L1250&gt;0)),K1250+1,K1250)</f>
        <v>10</v>
      </c>
      <c r="L1251">
        <f>IF(AND(C1251&gt;=Personal!$G$28,MAX(L$5:L1250)&lt;$AO$8,OR(S1250&gt;0,S1251&gt;0)),L1250+1,0)</f>
        <v>0</v>
      </c>
      <c r="M1251" t="str">
        <f>IF(AND(C1251&gt;=Personal!$G$28,MAX(L$5:L1250)&lt;$AO$8,OR(S1250&gt;0,S1251&gt;0)),L1250+1,"")</f>
        <v/>
      </c>
      <c r="N1251">
        <f t="shared" si="1577"/>
        <v>2126</v>
      </c>
      <c r="O1251">
        <f t="shared" si="1578"/>
        <v>143</v>
      </c>
      <c r="P1251" s="11">
        <f t="shared" si="1579"/>
        <v>84625.749195954413</v>
      </c>
      <c r="Q1251" s="11">
        <f>$AD1251*I1251/(Calculations!$C$18^(A1251-1+Calculations!$B$1/30))</f>
        <v>0</v>
      </c>
      <c r="R1251" s="11">
        <f>IF(Q1251=0,0,SUM(Q$1071:Q1251)*I1251/Q1251)</f>
        <v>0</v>
      </c>
      <c r="S1251" s="11">
        <f>IF(S1250&gt;0,MAX((S1250+I1251/2)*(Calculations!$C$18-1)+S1250-I1251,0),IF(AND(Personal!$G$28=Valuation!C1251,Personal!$G$28&gt;Valuation!C1250),Personal!$G$26,0))</f>
        <v>0</v>
      </c>
      <c r="T1251">
        <f t="shared" si="1580"/>
        <v>2</v>
      </c>
      <c r="U1251" s="11"/>
      <c r="V1251" s="121">
        <f>VLOOKUP(E1251,Rates2,5)*VLOOKUP(E1251,Mort_Imp_Retirees,C1251-'Mort Imp Cume'!$C$4+2)</f>
        <v>1</v>
      </c>
      <c r="W1251" s="15">
        <f t="shared" si="1581"/>
        <v>0</v>
      </c>
      <c r="X1251" s="121">
        <f>VLOOKUP(F1251,Rates2,6)*VLOOKUP(F1251,Mort_Imp_Survivors,C1251-'Mort Imp Cume'!$C$4+2)</f>
        <v>1</v>
      </c>
      <c r="Y1251" s="15">
        <f t="shared" si="1582"/>
        <v>0</v>
      </c>
      <c r="Z1251" s="121">
        <f>VLOOKUP(F1251,Rates2,7)*VLOOKUP(F1251,Mort_Imp_Survivors,C1251-'Mort Imp Cume'!$C$4+2)</f>
        <v>1</v>
      </c>
      <c r="AA1251" s="15">
        <f t="shared" si="1583"/>
        <v>0</v>
      </c>
      <c r="AB1251" s="68">
        <f>PRODUCT(W$4:W1250)</f>
        <v>0</v>
      </c>
      <c r="AC1251" s="15">
        <f>PRODUCT(Y$4:Y1250)</f>
        <v>0</v>
      </c>
      <c r="AD1251" s="15">
        <f>PRODUCT(AA$4:AA1250)</f>
        <v>0</v>
      </c>
      <c r="AE1251" s="15">
        <f t="shared" si="1584"/>
        <v>0</v>
      </c>
      <c r="AF1251" s="15">
        <f t="shared" si="1585"/>
        <v>0</v>
      </c>
      <c r="AG1251" s="15">
        <f t="shared" si="1586"/>
        <v>0</v>
      </c>
      <c r="AH1251" s="15">
        <f t="shared" si="1587"/>
        <v>0</v>
      </c>
      <c r="AI1251" s="15">
        <f t="shared" si="1588"/>
        <v>1</v>
      </c>
      <c r="AJ1251" s="15">
        <f t="shared" si="1589"/>
        <v>0</v>
      </c>
      <c r="AK1251" s="15">
        <f t="shared" si="1590"/>
        <v>0</v>
      </c>
      <c r="AL1251">
        <f>IF(AL1250&gt;0,AL1250+1,IF(AND(B1251="January",C1251&gt;=Personal!$G$28,F1251&lt;=100,AL1250=0),1,0))</f>
        <v>924</v>
      </c>
      <c r="AM1251">
        <f t="shared" si="1591"/>
        <v>1</v>
      </c>
    </row>
    <row r="1252" spans="1:39" x14ac:dyDescent="0.2">
      <c r="W1252" s="15"/>
      <c r="AB1252"/>
      <c r="AC1252"/>
      <c r="AD1252"/>
    </row>
    <row r="1253" spans="1:39" x14ac:dyDescent="0.2">
      <c r="K1253">
        <f>MAX(K4:K1251)</f>
        <v>10</v>
      </c>
      <c r="L1253">
        <f>MAX(L4:L1251)</f>
        <v>152</v>
      </c>
      <c r="N1253">
        <f>VLOOKUP(L1253,Insurance2,2)</f>
        <v>2062</v>
      </c>
      <c r="O1253">
        <f>VLOOKUP(L1253,Insurance2,3)</f>
        <v>79</v>
      </c>
      <c r="W1253" s="15"/>
      <c r="AB1253"/>
      <c r="AC1253"/>
      <c r="AD1253"/>
    </row>
    <row r="1254" spans="1:39" x14ac:dyDescent="0.2">
      <c r="W1254" s="15"/>
      <c r="AB1254"/>
      <c r="AC1254"/>
      <c r="AD1254"/>
    </row>
    <row r="1255" spans="1:39" x14ac:dyDescent="0.2">
      <c r="W1255" s="15"/>
      <c r="AB1255"/>
      <c r="AC1255"/>
      <c r="AD1255"/>
    </row>
    <row r="1256" spans="1:39" x14ac:dyDescent="0.2">
      <c r="W1256" s="15"/>
      <c r="AB1256"/>
      <c r="AC1256"/>
      <c r="AD1256"/>
    </row>
    <row r="1257" spans="1:39" x14ac:dyDescent="0.2">
      <c r="W1257" s="15"/>
      <c r="AB1257"/>
      <c r="AC1257"/>
      <c r="AD1257"/>
    </row>
    <row r="1258" spans="1:39" x14ac:dyDescent="0.2">
      <c r="W1258" s="15"/>
      <c r="AB1258"/>
      <c r="AC1258"/>
      <c r="AD1258"/>
    </row>
    <row r="1259" spans="1:39" x14ac:dyDescent="0.2">
      <c r="W1259" s="15"/>
      <c r="AB1259"/>
      <c r="AC1259"/>
      <c r="AD1259"/>
    </row>
    <row r="1260" spans="1:39" x14ac:dyDescent="0.2">
      <c r="W1260" s="15"/>
      <c r="AB1260"/>
      <c r="AC1260"/>
      <c r="AD1260"/>
    </row>
    <row r="1261" spans="1:39" x14ac:dyDescent="0.2">
      <c r="W1261" s="15"/>
      <c r="AB1261"/>
      <c r="AC1261"/>
      <c r="AD1261"/>
    </row>
    <row r="1262" spans="1:39" x14ac:dyDescent="0.2">
      <c r="W1262" s="15"/>
      <c r="AB1262"/>
      <c r="AC1262"/>
      <c r="AD1262"/>
    </row>
    <row r="1263" spans="1:39" x14ac:dyDescent="0.2">
      <c r="W1263" s="15"/>
      <c r="AB1263"/>
      <c r="AC1263"/>
      <c r="AD1263"/>
    </row>
    <row r="1264" spans="1:39" x14ac:dyDescent="0.2">
      <c r="W1264" s="15"/>
      <c r="AB1264"/>
      <c r="AC1264"/>
      <c r="AD1264"/>
    </row>
    <row r="1265" spans="23:30" x14ac:dyDescent="0.2">
      <c r="W1265" s="15"/>
      <c r="AB1265"/>
      <c r="AC1265"/>
      <c r="AD1265"/>
    </row>
    <row r="1266" spans="23:30" x14ac:dyDescent="0.2">
      <c r="W1266" s="15"/>
      <c r="AB1266"/>
      <c r="AC1266"/>
      <c r="AD1266"/>
    </row>
    <row r="1267" spans="23:30" x14ac:dyDescent="0.2">
      <c r="W1267" s="15"/>
      <c r="AB1267"/>
      <c r="AC1267"/>
      <c r="AD1267"/>
    </row>
    <row r="1268" spans="23:30" x14ac:dyDescent="0.2">
      <c r="W1268" s="15"/>
      <c r="AB1268"/>
      <c r="AC1268"/>
      <c r="AD1268"/>
    </row>
    <row r="1269" spans="23:30" x14ac:dyDescent="0.2">
      <c r="W1269" s="15"/>
      <c r="AB1269"/>
      <c r="AC1269"/>
      <c r="AD1269"/>
    </row>
    <row r="1270" spans="23:30" x14ac:dyDescent="0.2">
      <c r="W1270" s="15"/>
      <c r="AB1270"/>
      <c r="AC1270"/>
      <c r="AD1270"/>
    </row>
    <row r="1271" spans="23:30" x14ac:dyDescent="0.2">
      <c r="W1271" s="15"/>
      <c r="AB1271"/>
      <c r="AC1271"/>
      <c r="AD1271"/>
    </row>
    <row r="1272" spans="23:30" x14ac:dyDescent="0.2">
      <c r="W1272" s="15"/>
      <c r="AB1272"/>
      <c r="AC1272"/>
      <c r="AD1272"/>
    </row>
    <row r="1273" spans="23:30" x14ac:dyDescent="0.2">
      <c r="W1273" s="15"/>
      <c r="AB1273"/>
      <c r="AC1273"/>
      <c r="AD1273"/>
    </row>
    <row r="1274" spans="23:30" x14ac:dyDescent="0.2">
      <c r="W1274" s="15"/>
      <c r="AB1274"/>
      <c r="AC1274"/>
      <c r="AD1274"/>
    </row>
    <row r="1275" spans="23:30" x14ac:dyDescent="0.2">
      <c r="W1275" s="15"/>
      <c r="AB1275"/>
      <c r="AC1275"/>
      <c r="AD1275"/>
    </row>
    <row r="1276" spans="23:30" x14ac:dyDescent="0.2">
      <c r="W1276" s="15"/>
      <c r="AB1276"/>
      <c r="AC1276"/>
      <c r="AD1276"/>
    </row>
    <row r="1277" spans="23:30" ht="13.5" customHeight="1" x14ac:dyDescent="0.2">
      <c r="W1277" s="15"/>
      <c r="AB1277"/>
      <c r="AC1277"/>
      <c r="AD1277"/>
    </row>
    <row r="1278" spans="23:30" x14ac:dyDescent="0.2">
      <c r="W1278" s="15"/>
      <c r="AB1278"/>
      <c r="AC1278"/>
      <c r="AD1278"/>
    </row>
    <row r="1279" spans="23:30" x14ac:dyDescent="0.2">
      <c r="W1279" s="15"/>
      <c r="AB1279"/>
      <c r="AC1279"/>
      <c r="AD1279"/>
    </row>
    <row r="1280" spans="23:30" ht="12" customHeight="1" x14ac:dyDescent="0.2">
      <c r="W1280" s="15"/>
      <c r="AB1280"/>
      <c r="AC1280"/>
      <c r="AD1280"/>
    </row>
    <row r="1281" spans="23:30" x14ac:dyDescent="0.2">
      <c r="W1281" s="15"/>
      <c r="AB1281"/>
      <c r="AC1281"/>
      <c r="AD1281"/>
    </row>
    <row r="1282" spans="23:30" x14ac:dyDescent="0.2">
      <c r="W1282" s="15"/>
      <c r="AB1282"/>
      <c r="AC1282"/>
      <c r="AD1282"/>
    </row>
    <row r="1283" spans="23:30" x14ac:dyDescent="0.2">
      <c r="W1283" s="15"/>
      <c r="AB1283"/>
      <c r="AC1283"/>
      <c r="AD1283"/>
    </row>
    <row r="1284" spans="23:30" x14ac:dyDescent="0.2">
      <c r="W1284" s="15"/>
      <c r="AB1284"/>
      <c r="AC1284"/>
      <c r="AD1284"/>
    </row>
    <row r="1285" spans="23:30" x14ac:dyDescent="0.2">
      <c r="W1285" s="15"/>
      <c r="AB1285"/>
      <c r="AC1285"/>
      <c r="AD1285"/>
    </row>
    <row r="1286" spans="23:30" x14ac:dyDescent="0.2">
      <c r="W1286" s="15"/>
      <c r="AB1286"/>
      <c r="AC1286"/>
      <c r="AD1286"/>
    </row>
    <row r="1287" spans="23:30" x14ac:dyDescent="0.2">
      <c r="W1287" s="15"/>
      <c r="AB1287"/>
      <c r="AC1287"/>
      <c r="AD1287"/>
    </row>
    <row r="1288" spans="23:30" x14ac:dyDescent="0.2">
      <c r="W1288" s="15"/>
      <c r="AB1288"/>
      <c r="AC1288"/>
      <c r="AD1288"/>
    </row>
    <row r="1289" spans="23:30" x14ac:dyDescent="0.2">
      <c r="W1289" s="15"/>
      <c r="AB1289"/>
      <c r="AC1289"/>
      <c r="AD1289"/>
    </row>
    <row r="1290" spans="23:30" x14ac:dyDescent="0.2">
      <c r="W1290" s="15"/>
      <c r="AB1290"/>
      <c r="AC1290"/>
      <c r="AD1290"/>
    </row>
    <row r="1291" spans="23:30" x14ac:dyDescent="0.2">
      <c r="W1291" s="15"/>
      <c r="AB1291"/>
      <c r="AC1291"/>
      <c r="AD1291"/>
    </row>
    <row r="1292" spans="23:30" x14ac:dyDescent="0.2">
      <c r="W1292" s="15"/>
      <c r="AB1292"/>
      <c r="AC1292"/>
      <c r="AD1292"/>
    </row>
    <row r="1293" spans="23:30" x14ac:dyDescent="0.2">
      <c r="W1293" s="15"/>
      <c r="AB1293"/>
      <c r="AC1293"/>
      <c r="AD1293"/>
    </row>
    <row r="1294" spans="23:30" x14ac:dyDescent="0.2">
      <c r="W1294" s="15"/>
      <c r="AB1294"/>
      <c r="AC1294"/>
      <c r="AD1294"/>
    </row>
    <row r="1295" spans="23:30" x14ac:dyDescent="0.2">
      <c r="W1295" s="15"/>
      <c r="AB1295"/>
      <c r="AC1295"/>
      <c r="AD1295"/>
    </row>
    <row r="1296" spans="23:30" x14ac:dyDescent="0.2">
      <c r="W1296" s="15"/>
      <c r="AB1296"/>
      <c r="AC1296"/>
      <c r="AD1296"/>
    </row>
    <row r="1297" spans="23:30" x14ac:dyDescent="0.2">
      <c r="W1297" s="15"/>
      <c r="AB1297"/>
      <c r="AC1297"/>
      <c r="AD1297"/>
    </row>
    <row r="1298" spans="23:30" x14ac:dyDescent="0.2">
      <c r="W1298" s="15"/>
      <c r="AB1298"/>
      <c r="AC1298"/>
      <c r="AD1298"/>
    </row>
    <row r="1299" spans="23:30" x14ac:dyDescent="0.2">
      <c r="W1299" s="15"/>
      <c r="AB1299"/>
      <c r="AC1299"/>
      <c r="AD1299"/>
    </row>
    <row r="1300" spans="23:30" x14ac:dyDescent="0.2">
      <c r="W1300" s="15"/>
      <c r="AB1300"/>
      <c r="AC1300"/>
      <c r="AD1300"/>
    </row>
    <row r="1301" spans="23:30" x14ac:dyDescent="0.2">
      <c r="W1301" s="15"/>
      <c r="AB1301"/>
      <c r="AC1301"/>
      <c r="AD1301"/>
    </row>
    <row r="1302" spans="23:30" x14ac:dyDescent="0.2">
      <c r="W1302" s="15"/>
      <c r="AB1302"/>
      <c r="AC1302"/>
      <c r="AD1302"/>
    </row>
    <row r="1303" spans="23:30" x14ac:dyDescent="0.2">
      <c r="W1303" s="15"/>
      <c r="AB1303"/>
      <c r="AC1303"/>
      <c r="AD1303"/>
    </row>
    <row r="1304" spans="23:30" x14ac:dyDescent="0.2">
      <c r="W1304" s="15"/>
      <c r="AB1304"/>
      <c r="AC1304"/>
      <c r="AD1304"/>
    </row>
    <row r="1305" spans="23:30" x14ac:dyDescent="0.2">
      <c r="W1305" s="15"/>
      <c r="AB1305"/>
      <c r="AC1305"/>
      <c r="AD1305"/>
    </row>
    <row r="1306" spans="23:30" x14ac:dyDescent="0.2">
      <c r="W1306" s="15"/>
      <c r="AB1306"/>
      <c r="AC1306"/>
      <c r="AD1306"/>
    </row>
    <row r="1307" spans="23:30" x14ac:dyDescent="0.2">
      <c r="W1307" s="15"/>
      <c r="AB1307"/>
      <c r="AC1307"/>
      <c r="AD1307"/>
    </row>
    <row r="1308" spans="23:30" x14ac:dyDescent="0.2">
      <c r="W1308" s="15"/>
      <c r="AB1308"/>
      <c r="AC1308"/>
      <c r="AD1308"/>
    </row>
    <row r="1309" spans="23:30" x14ac:dyDescent="0.2">
      <c r="W1309" s="15"/>
      <c r="AB1309"/>
      <c r="AC1309"/>
      <c r="AD1309"/>
    </row>
    <row r="1310" spans="23:30" x14ac:dyDescent="0.2">
      <c r="W1310" s="15"/>
      <c r="AB1310"/>
      <c r="AC1310"/>
      <c r="AD1310"/>
    </row>
    <row r="1311" spans="23:30" x14ac:dyDescent="0.2">
      <c r="W1311" s="15"/>
      <c r="AB1311"/>
      <c r="AC1311"/>
      <c r="AD1311"/>
    </row>
    <row r="1312" spans="23:30" x14ac:dyDescent="0.2">
      <c r="W1312" s="15"/>
      <c r="AB1312"/>
      <c r="AC1312"/>
      <c r="AD1312"/>
    </row>
    <row r="1313" spans="23:30" x14ac:dyDescent="0.2">
      <c r="W1313" s="15"/>
      <c r="AB1313"/>
      <c r="AC1313"/>
      <c r="AD1313"/>
    </row>
    <row r="1314" spans="23:30" x14ac:dyDescent="0.2">
      <c r="W1314" s="15"/>
      <c r="AB1314"/>
      <c r="AC1314"/>
      <c r="AD1314"/>
    </row>
    <row r="1315" spans="23:30" x14ac:dyDescent="0.2">
      <c r="W1315" s="15"/>
      <c r="AB1315"/>
      <c r="AC1315"/>
      <c r="AD1315"/>
    </row>
    <row r="1316" spans="23:30" x14ac:dyDescent="0.2">
      <c r="W1316" s="15"/>
      <c r="AB1316"/>
      <c r="AC1316"/>
      <c r="AD1316"/>
    </row>
    <row r="1317" spans="23:30" x14ac:dyDescent="0.2">
      <c r="W1317" s="15"/>
      <c r="AB1317"/>
      <c r="AC1317"/>
      <c r="AD1317"/>
    </row>
    <row r="1318" spans="23:30" x14ac:dyDescent="0.2">
      <c r="W1318" s="15"/>
      <c r="AB1318"/>
      <c r="AC1318"/>
      <c r="AD1318"/>
    </row>
    <row r="1319" spans="23:30" x14ac:dyDescent="0.2">
      <c r="W1319" s="15"/>
      <c r="AB1319"/>
      <c r="AC1319"/>
      <c r="AD1319"/>
    </row>
    <row r="1320" spans="23:30" x14ac:dyDescent="0.2">
      <c r="W1320" s="15"/>
      <c r="AB1320"/>
      <c r="AC1320"/>
      <c r="AD1320"/>
    </row>
    <row r="1321" spans="23:30" x14ac:dyDescent="0.2">
      <c r="W1321" s="15"/>
      <c r="AB1321"/>
      <c r="AC1321"/>
      <c r="AD1321"/>
    </row>
    <row r="1322" spans="23:30" x14ac:dyDescent="0.2">
      <c r="W1322" s="15"/>
      <c r="AB1322"/>
      <c r="AC1322"/>
      <c r="AD1322"/>
    </row>
    <row r="1323" spans="23:30" x14ac:dyDescent="0.2">
      <c r="W1323" s="15"/>
      <c r="AB1323"/>
      <c r="AC1323"/>
      <c r="AD1323"/>
    </row>
    <row r="1324" spans="23:30" x14ac:dyDescent="0.2">
      <c r="W1324" s="15"/>
      <c r="AB1324"/>
      <c r="AC1324"/>
      <c r="AD1324"/>
    </row>
    <row r="1325" spans="23:30" x14ac:dyDescent="0.2">
      <c r="W1325" s="15"/>
      <c r="AB1325"/>
      <c r="AC1325"/>
      <c r="AD1325"/>
    </row>
    <row r="1326" spans="23:30" x14ac:dyDescent="0.2">
      <c r="W1326" s="15"/>
      <c r="AB1326"/>
      <c r="AC1326"/>
      <c r="AD1326"/>
    </row>
    <row r="1327" spans="23:30" x14ac:dyDescent="0.2">
      <c r="W1327" s="15"/>
      <c r="AB1327"/>
      <c r="AC1327"/>
      <c r="AD1327"/>
    </row>
    <row r="1328" spans="23:30" x14ac:dyDescent="0.2">
      <c r="W1328" s="15"/>
      <c r="AB1328"/>
      <c r="AC1328"/>
      <c r="AD1328"/>
    </row>
    <row r="1329" spans="23:30" x14ac:dyDescent="0.2">
      <c r="W1329" s="15"/>
      <c r="AB1329"/>
      <c r="AC1329"/>
      <c r="AD1329"/>
    </row>
    <row r="1330" spans="23:30" ht="13.5" customHeight="1" x14ac:dyDescent="0.2">
      <c r="W1330" s="15"/>
      <c r="AB1330"/>
      <c r="AC1330"/>
      <c r="AD1330"/>
    </row>
    <row r="1331" spans="23:30" x14ac:dyDescent="0.2">
      <c r="W1331" s="15"/>
      <c r="AB1331"/>
      <c r="AC1331"/>
      <c r="AD1331"/>
    </row>
    <row r="1332" spans="23:30" x14ac:dyDescent="0.2">
      <c r="W1332" s="15"/>
      <c r="AB1332"/>
      <c r="AC1332"/>
      <c r="AD1332"/>
    </row>
    <row r="1333" spans="23:30" ht="12" customHeight="1" x14ac:dyDescent="0.2">
      <c r="W1333" s="15"/>
      <c r="AB1333"/>
      <c r="AC1333"/>
      <c r="AD1333"/>
    </row>
    <row r="1334" spans="23:30" x14ac:dyDescent="0.2">
      <c r="W1334" s="15"/>
      <c r="AB1334"/>
      <c r="AC1334"/>
      <c r="AD1334"/>
    </row>
    <row r="1335" spans="23:30" x14ac:dyDescent="0.2">
      <c r="W1335" s="15"/>
      <c r="AB1335"/>
      <c r="AC1335"/>
      <c r="AD1335"/>
    </row>
    <row r="1336" spans="23:30" x14ac:dyDescent="0.2">
      <c r="W1336" s="15"/>
      <c r="AB1336"/>
      <c r="AC1336"/>
      <c r="AD1336"/>
    </row>
    <row r="1337" spans="23:30" x14ac:dyDescent="0.2">
      <c r="W1337" s="15"/>
      <c r="AB1337"/>
      <c r="AC1337"/>
      <c r="AD1337"/>
    </row>
    <row r="1338" spans="23:30" x14ac:dyDescent="0.2">
      <c r="W1338" s="15"/>
      <c r="AB1338"/>
      <c r="AC1338"/>
      <c r="AD1338"/>
    </row>
    <row r="1339" spans="23:30" x14ac:dyDescent="0.2">
      <c r="W1339" s="15"/>
      <c r="AB1339"/>
      <c r="AC1339"/>
      <c r="AD1339"/>
    </row>
    <row r="1340" spans="23:30" x14ac:dyDescent="0.2">
      <c r="W1340" s="15"/>
      <c r="AB1340"/>
      <c r="AC1340"/>
      <c r="AD1340"/>
    </row>
    <row r="1341" spans="23:30" x14ac:dyDescent="0.2">
      <c r="W1341" s="15"/>
      <c r="AB1341"/>
      <c r="AC1341"/>
      <c r="AD1341"/>
    </row>
    <row r="1342" spans="23:30" x14ac:dyDescent="0.2">
      <c r="W1342" s="15"/>
      <c r="AB1342"/>
      <c r="AC1342"/>
      <c r="AD1342"/>
    </row>
    <row r="1343" spans="23:30" x14ac:dyDescent="0.2">
      <c r="W1343" s="15"/>
      <c r="AB1343"/>
      <c r="AC1343"/>
      <c r="AD1343"/>
    </row>
    <row r="1344" spans="23:30" x14ac:dyDescent="0.2">
      <c r="W1344" s="15"/>
      <c r="AB1344"/>
      <c r="AC1344"/>
      <c r="AD1344"/>
    </row>
    <row r="1345" spans="23:30" x14ac:dyDescent="0.2">
      <c r="W1345" s="15"/>
      <c r="AB1345"/>
      <c r="AC1345"/>
      <c r="AD1345"/>
    </row>
    <row r="1346" spans="23:30" x14ac:dyDescent="0.2">
      <c r="W1346" s="15"/>
      <c r="AB1346"/>
      <c r="AC1346"/>
      <c r="AD1346"/>
    </row>
    <row r="1347" spans="23:30" x14ac:dyDescent="0.2">
      <c r="W1347" s="15"/>
      <c r="AB1347"/>
      <c r="AC1347"/>
      <c r="AD1347"/>
    </row>
    <row r="1348" spans="23:30" x14ac:dyDescent="0.2">
      <c r="W1348" s="15"/>
      <c r="AB1348"/>
      <c r="AC1348"/>
      <c r="AD1348"/>
    </row>
    <row r="1349" spans="23:30" x14ac:dyDescent="0.2">
      <c r="W1349" s="15"/>
      <c r="AB1349"/>
      <c r="AC1349"/>
      <c r="AD1349"/>
    </row>
    <row r="1350" spans="23:30" x14ac:dyDescent="0.2">
      <c r="W1350" s="15"/>
      <c r="AB1350"/>
      <c r="AC1350"/>
      <c r="AD1350"/>
    </row>
    <row r="1351" spans="23:30" x14ac:dyDescent="0.2">
      <c r="W1351" s="15"/>
      <c r="AB1351"/>
      <c r="AC1351"/>
      <c r="AD1351"/>
    </row>
    <row r="1352" spans="23:30" x14ac:dyDescent="0.2">
      <c r="W1352" s="15"/>
      <c r="AB1352"/>
      <c r="AC1352"/>
      <c r="AD1352"/>
    </row>
    <row r="1353" spans="23:30" x14ac:dyDescent="0.2">
      <c r="W1353" s="15"/>
      <c r="AB1353"/>
      <c r="AC1353"/>
      <c r="AD1353"/>
    </row>
    <row r="1354" spans="23:30" x14ac:dyDescent="0.2">
      <c r="W1354" s="15"/>
      <c r="AB1354"/>
      <c r="AC1354"/>
      <c r="AD1354"/>
    </row>
    <row r="1355" spans="23:30" x14ac:dyDescent="0.2">
      <c r="W1355" s="15"/>
      <c r="AB1355"/>
      <c r="AC1355"/>
      <c r="AD1355"/>
    </row>
    <row r="1356" spans="23:30" x14ac:dyDescent="0.2">
      <c r="W1356" s="15"/>
      <c r="AB1356"/>
      <c r="AC1356"/>
      <c r="AD1356"/>
    </row>
    <row r="1357" spans="23:30" x14ac:dyDescent="0.2">
      <c r="W1357" s="15"/>
      <c r="AB1357"/>
      <c r="AC1357"/>
      <c r="AD1357"/>
    </row>
    <row r="1358" spans="23:30" x14ac:dyDescent="0.2">
      <c r="W1358" s="15"/>
      <c r="AB1358"/>
      <c r="AC1358"/>
      <c r="AD1358"/>
    </row>
    <row r="1359" spans="23:30" x14ac:dyDescent="0.2">
      <c r="W1359" s="15"/>
      <c r="AB1359"/>
      <c r="AC1359"/>
      <c r="AD1359"/>
    </row>
    <row r="1360" spans="23:30" x14ac:dyDescent="0.2">
      <c r="W1360" s="15"/>
      <c r="AB1360"/>
      <c r="AC1360"/>
      <c r="AD1360"/>
    </row>
    <row r="1361" spans="23:30" x14ac:dyDescent="0.2">
      <c r="W1361" s="15"/>
      <c r="AB1361"/>
      <c r="AC1361"/>
      <c r="AD1361"/>
    </row>
    <row r="1362" spans="23:30" x14ac:dyDescent="0.2">
      <c r="W1362" s="15"/>
      <c r="AB1362"/>
      <c r="AC1362"/>
      <c r="AD1362"/>
    </row>
    <row r="1363" spans="23:30" x14ac:dyDescent="0.2">
      <c r="W1363" s="15"/>
      <c r="AB1363"/>
      <c r="AC1363"/>
      <c r="AD1363"/>
    </row>
    <row r="1364" spans="23:30" x14ac:dyDescent="0.2">
      <c r="W1364" s="15"/>
      <c r="AB1364"/>
      <c r="AC1364"/>
      <c r="AD1364"/>
    </row>
    <row r="1365" spans="23:30" x14ac:dyDescent="0.2">
      <c r="W1365" s="15"/>
      <c r="AB1365"/>
      <c r="AC1365"/>
      <c r="AD1365"/>
    </row>
    <row r="1366" spans="23:30" x14ac:dyDescent="0.2">
      <c r="W1366" s="15"/>
      <c r="AB1366"/>
      <c r="AC1366"/>
      <c r="AD1366"/>
    </row>
    <row r="1367" spans="23:30" x14ac:dyDescent="0.2">
      <c r="W1367" s="15"/>
      <c r="AB1367"/>
      <c r="AC1367"/>
      <c r="AD1367"/>
    </row>
    <row r="1368" spans="23:30" x14ac:dyDescent="0.2">
      <c r="W1368" s="15"/>
      <c r="AB1368"/>
      <c r="AC1368"/>
      <c r="AD1368"/>
    </row>
    <row r="1369" spans="23:30" x14ac:dyDescent="0.2">
      <c r="W1369" s="15"/>
      <c r="AB1369"/>
      <c r="AC1369"/>
      <c r="AD1369"/>
    </row>
    <row r="1370" spans="23:30" x14ac:dyDescent="0.2">
      <c r="W1370" s="15"/>
      <c r="AB1370"/>
      <c r="AC1370"/>
      <c r="AD1370"/>
    </row>
    <row r="1371" spans="23:30" x14ac:dyDescent="0.2">
      <c r="W1371" s="15"/>
      <c r="AB1371"/>
      <c r="AC1371"/>
      <c r="AD1371"/>
    </row>
    <row r="1372" spans="23:30" x14ac:dyDescent="0.2">
      <c r="W1372" s="15"/>
      <c r="AB1372"/>
      <c r="AC1372"/>
      <c r="AD1372"/>
    </row>
    <row r="1373" spans="23:30" x14ac:dyDescent="0.2">
      <c r="W1373" s="15"/>
      <c r="AB1373"/>
      <c r="AC1373"/>
      <c r="AD1373"/>
    </row>
    <row r="1374" spans="23:30" x14ac:dyDescent="0.2">
      <c r="W1374" s="15"/>
      <c r="AB1374"/>
      <c r="AC1374"/>
      <c r="AD1374"/>
    </row>
    <row r="1375" spans="23:30" x14ac:dyDescent="0.2">
      <c r="W1375" s="15"/>
      <c r="AB1375"/>
      <c r="AC1375"/>
      <c r="AD1375"/>
    </row>
    <row r="1376" spans="23:30" x14ac:dyDescent="0.2">
      <c r="W1376" s="15"/>
      <c r="AB1376"/>
      <c r="AC1376"/>
      <c r="AD1376"/>
    </row>
    <row r="1377" spans="23:30" x14ac:dyDescent="0.2">
      <c r="W1377" s="15"/>
      <c r="AB1377"/>
      <c r="AC1377"/>
      <c r="AD1377"/>
    </row>
    <row r="1378" spans="23:30" x14ac:dyDescent="0.2">
      <c r="W1378" s="15"/>
      <c r="AB1378"/>
      <c r="AC1378"/>
      <c r="AD1378"/>
    </row>
    <row r="1379" spans="23:30" x14ac:dyDescent="0.2">
      <c r="W1379" s="15"/>
      <c r="AB1379"/>
      <c r="AC1379"/>
      <c r="AD1379"/>
    </row>
    <row r="1380" spans="23:30" x14ac:dyDescent="0.2">
      <c r="W1380" s="15"/>
      <c r="AB1380"/>
      <c r="AC1380"/>
      <c r="AD1380"/>
    </row>
    <row r="1381" spans="23:30" x14ac:dyDescent="0.2">
      <c r="W1381" s="15"/>
      <c r="AB1381"/>
      <c r="AC1381"/>
      <c r="AD1381"/>
    </row>
    <row r="1382" spans="23:30" x14ac:dyDescent="0.2">
      <c r="W1382" s="15"/>
      <c r="AB1382"/>
      <c r="AC1382"/>
      <c r="AD1382"/>
    </row>
    <row r="1383" spans="23:30" ht="13.5" customHeight="1" x14ac:dyDescent="0.2">
      <c r="W1383" s="15"/>
      <c r="AB1383"/>
      <c r="AC1383"/>
      <c r="AD1383"/>
    </row>
    <row r="1384" spans="23:30" x14ac:dyDescent="0.2">
      <c r="W1384" s="15"/>
      <c r="AB1384"/>
      <c r="AC1384"/>
      <c r="AD1384"/>
    </row>
    <row r="1385" spans="23:30" x14ac:dyDescent="0.2">
      <c r="W1385" s="15"/>
      <c r="AB1385"/>
      <c r="AC1385"/>
      <c r="AD1385"/>
    </row>
    <row r="1386" spans="23:30" ht="12" customHeight="1" x14ac:dyDescent="0.2">
      <c r="W1386" s="15"/>
      <c r="AB1386"/>
      <c r="AC1386"/>
      <c r="AD1386"/>
    </row>
    <row r="1387" spans="23:30" x14ac:dyDescent="0.2">
      <c r="W1387" s="15"/>
      <c r="AB1387"/>
      <c r="AC1387"/>
      <c r="AD1387"/>
    </row>
    <row r="1388" spans="23:30" x14ac:dyDescent="0.2">
      <c r="W1388" s="15"/>
      <c r="AB1388"/>
      <c r="AC1388"/>
      <c r="AD1388"/>
    </row>
    <row r="1389" spans="23:30" x14ac:dyDescent="0.2">
      <c r="W1389" s="15"/>
      <c r="AB1389"/>
      <c r="AC1389"/>
      <c r="AD1389"/>
    </row>
    <row r="1390" spans="23:30" x14ac:dyDescent="0.2">
      <c r="W1390" s="15"/>
      <c r="AB1390"/>
      <c r="AC1390"/>
      <c r="AD1390"/>
    </row>
    <row r="1391" spans="23:30" x14ac:dyDescent="0.2">
      <c r="W1391" s="15"/>
      <c r="AB1391"/>
      <c r="AC1391"/>
      <c r="AD1391"/>
    </row>
    <row r="1392" spans="23:30" x14ac:dyDescent="0.2">
      <c r="W1392" s="15"/>
      <c r="AB1392"/>
      <c r="AC1392"/>
      <c r="AD1392"/>
    </row>
    <row r="1393" spans="23:30" x14ac:dyDescent="0.2">
      <c r="W1393" s="15"/>
      <c r="AB1393"/>
      <c r="AC1393"/>
      <c r="AD1393"/>
    </row>
    <row r="1394" spans="23:30" x14ac:dyDescent="0.2">
      <c r="W1394" s="15"/>
      <c r="AB1394"/>
      <c r="AC1394"/>
      <c r="AD1394"/>
    </row>
    <row r="1395" spans="23:30" x14ac:dyDescent="0.2">
      <c r="W1395" s="15"/>
      <c r="AB1395"/>
      <c r="AC1395"/>
      <c r="AD1395"/>
    </row>
    <row r="1396" spans="23:30" x14ac:dyDescent="0.2">
      <c r="W1396" s="15"/>
      <c r="AB1396"/>
      <c r="AC1396"/>
      <c r="AD1396"/>
    </row>
    <row r="1397" spans="23:30" x14ac:dyDescent="0.2">
      <c r="W1397" s="15"/>
      <c r="AB1397"/>
      <c r="AC1397"/>
      <c r="AD1397"/>
    </row>
    <row r="1398" spans="23:30" x14ac:dyDescent="0.2">
      <c r="W1398" s="15"/>
      <c r="AB1398"/>
      <c r="AC1398"/>
      <c r="AD1398"/>
    </row>
    <row r="1399" spans="23:30" x14ac:dyDescent="0.2">
      <c r="W1399" s="15"/>
      <c r="AB1399"/>
      <c r="AC1399"/>
      <c r="AD1399"/>
    </row>
    <row r="1400" spans="23:30" x14ac:dyDescent="0.2">
      <c r="W1400" s="15"/>
      <c r="AB1400"/>
      <c r="AC1400"/>
      <c r="AD1400"/>
    </row>
    <row r="1401" spans="23:30" x14ac:dyDescent="0.2">
      <c r="W1401" s="15"/>
      <c r="AB1401"/>
      <c r="AC1401"/>
      <c r="AD1401"/>
    </row>
    <row r="1402" spans="23:30" x14ac:dyDescent="0.2">
      <c r="W1402" s="15"/>
      <c r="AB1402"/>
      <c r="AC1402"/>
      <c r="AD1402"/>
    </row>
    <row r="1403" spans="23:30" x14ac:dyDescent="0.2">
      <c r="W1403" s="15"/>
      <c r="AB1403"/>
      <c r="AC1403"/>
      <c r="AD1403"/>
    </row>
    <row r="1404" spans="23:30" x14ac:dyDescent="0.2">
      <c r="W1404" s="15"/>
      <c r="AB1404"/>
      <c r="AC1404"/>
      <c r="AD1404"/>
    </row>
    <row r="1405" spans="23:30" x14ac:dyDescent="0.2">
      <c r="W1405" s="15"/>
      <c r="AB1405"/>
      <c r="AC1405"/>
      <c r="AD1405"/>
    </row>
    <row r="1406" spans="23:30" x14ac:dyDescent="0.2">
      <c r="W1406" s="15"/>
      <c r="AB1406"/>
      <c r="AC1406"/>
      <c r="AD1406"/>
    </row>
    <row r="1407" spans="23:30" x14ac:dyDescent="0.2">
      <c r="W1407" s="15"/>
      <c r="AB1407"/>
      <c r="AC1407"/>
      <c r="AD1407"/>
    </row>
    <row r="1408" spans="23:30" x14ac:dyDescent="0.2">
      <c r="W1408" s="15"/>
      <c r="AB1408"/>
      <c r="AC1408"/>
      <c r="AD1408"/>
    </row>
    <row r="1409" spans="23:30" x14ac:dyDescent="0.2">
      <c r="W1409" s="15"/>
      <c r="AB1409"/>
      <c r="AC1409"/>
      <c r="AD1409"/>
    </row>
    <row r="1410" spans="23:30" x14ac:dyDescent="0.2">
      <c r="W1410" s="15"/>
      <c r="AB1410"/>
      <c r="AC1410"/>
      <c r="AD1410"/>
    </row>
    <row r="1411" spans="23:30" x14ac:dyDescent="0.2">
      <c r="W1411" s="15"/>
      <c r="AB1411"/>
      <c r="AC1411"/>
      <c r="AD1411"/>
    </row>
    <row r="1412" spans="23:30" x14ac:dyDescent="0.2">
      <c r="W1412" s="15"/>
      <c r="AB1412"/>
      <c r="AC1412"/>
      <c r="AD1412"/>
    </row>
    <row r="1413" spans="23:30" x14ac:dyDescent="0.2">
      <c r="W1413" s="15"/>
      <c r="AB1413"/>
      <c r="AC1413"/>
      <c r="AD1413"/>
    </row>
    <row r="1414" spans="23:30" x14ac:dyDescent="0.2">
      <c r="W1414" s="15"/>
      <c r="AB1414"/>
      <c r="AC1414"/>
      <c r="AD1414"/>
    </row>
    <row r="1415" spans="23:30" x14ac:dyDescent="0.2">
      <c r="W1415" s="15"/>
      <c r="AB1415"/>
      <c r="AC1415"/>
      <c r="AD1415"/>
    </row>
    <row r="1416" spans="23:30" x14ac:dyDescent="0.2">
      <c r="W1416" s="15"/>
      <c r="AB1416"/>
      <c r="AC1416"/>
      <c r="AD1416"/>
    </row>
    <row r="1417" spans="23:30" x14ac:dyDescent="0.2">
      <c r="W1417" s="15"/>
      <c r="AB1417"/>
      <c r="AC1417"/>
      <c r="AD1417"/>
    </row>
    <row r="1418" spans="23:30" x14ac:dyDescent="0.2">
      <c r="W1418" s="15"/>
      <c r="AB1418"/>
      <c r="AC1418"/>
      <c r="AD1418"/>
    </row>
    <row r="1419" spans="23:30" x14ac:dyDescent="0.2">
      <c r="W1419" s="15"/>
      <c r="AB1419"/>
      <c r="AC1419"/>
      <c r="AD1419"/>
    </row>
    <row r="1420" spans="23:30" x14ac:dyDescent="0.2">
      <c r="W1420" s="15"/>
      <c r="AB1420"/>
      <c r="AC1420"/>
      <c r="AD1420"/>
    </row>
    <row r="1421" spans="23:30" x14ac:dyDescent="0.2">
      <c r="W1421" s="15"/>
      <c r="AB1421"/>
      <c r="AC1421"/>
      <c r="AD1421"/>
    </row>
    <row r="1422" spans="23:30" x14ac:dyDescent="0.2">
      <c r="W1422" s="15"/>
      <c r="AB1422"/>
      <c r="AC1422"/>
      <c r="AD1422"/>
    </row>
    <row r="1423" spans="23:30" x14ac:dyDescent="0.2">
      <c r="W1423" s="15"/>
      <c r="AB1423"/>
      <c r="AC1423"/>
      <c r="AD1423"/>
    </row>
    <row r="1424" spans="23:30" x14ac:dyDescent="0.2">
      <c r="W1424" s="15"/>
      <c r="AB1424"/>
      <c r="AC1424"/>
      <c r="AD1424"/>
    </row>
    <row r="1425" spans="23:30" x14ac:dyDescent="0.2">
      <c r="W1425" s="15"/>
      <c r="AB1425"/>
      <c r="AC1425"/>
      <c r="AD1425"/>
    </row>
    <row r="1426" spans="23:30" x14ac:dyDescent="0.2">
      <c r="W1426" s="15"/>
      <c r="AB1426"/>
      <c r="AC1426"/>
      <c r="AD1426"/>
    </row>
    <row r="1427" spans="23:30" x14ac:dyDescent="0.2">
      <c r="W1427" s="15"/>
      <c r="AB1427"/>
      <c r="AC1427"/>
      <c r="AD1427"/>
    </row>
    <row r="1428" spans="23:30" x14ac:dyDescent="0.2">
      <c r="W1428" s="15"/>
      <c r="AB1428"/>
      <c r="AC1428"/>
      <c r="AD1428"/>
    </row>
    <row r="1429" spans="23:30" x14ac:dyDescent="0.2">
      <c r="W1429" s="15"/>
      <c r="AB1429"/>
      <c r="AC1429"/>
      <c r="AD1429"/>
    </row>
    <row r="1430" spans="23:30" x14ac:dyDescent="0.2">
      <c r="W1430" s="15"/>
      <c r="AB1430"/>
      <c r="AC1430"/>
      <c r="AD1430"/>
    </row>
    <row r="1431" spans="23:30" x14ac:dyDescent="0.2">
      <c r="W1431" s="15"/>
      <c r="AB1431"/>
      <c r="AC1431"/>
      <c r="AD1431"/>
    </row>
    <row r="1432" spans="23:30" x14ac:dyDescent="0.2">
      <c r="W1432" s="15"/>
      <c r="AB1432"/>
      <c r="AC1432"/>
      <c r="AD1432"/>
    </row>
    <row r="1433" spans="23:30" x14ac:dyDescent="0.2">
      <c r="W1433" s="15"/>
      <c r="AB1433"/>
      <c r="AC1433"/>
      <c r="AD1433"/>
    </row>
    <row r="1434" spans="23:30" x14ac:dyDescent="0.2">
      <c r="W1434" s="15"/>
      <c r="AB1434"/>
      <c r="AC1434"/>
      <c r="AD1434"/>
    </row>
    <row r="1435" spans="23:30" x14ac:dyDescent="0.2">
      <c r="W1435" s="15"/>
      <c r="AB1435"/>
      <c r="AC1435"/>
      <c r="AD1435"/>
    </row>
    <row r="1436" spans="23:30" ht="13.5" customHeight="1" x14ac:dyDescent="0.2">
      <c r="W1436" s="15"/>
      <c r="AB1436"/>
      <c r="AC1436"/>
      <c r="AD1436"/>
    </row>
    <row r="1437" spans="23:30" x14ac:dyDescent="0.2">
      <c r="W1437" s="15"/>
      <c r="AB1437"/>
      <c r="AC1437"/>
      <c r="AD1437"/>
    </row>
    <row r="1438" spans="23:30" x14ac:dyDescent="0.2">
      <c r="W1438" s="15"/>
      <c r="AB1438"/>
      <c r="AC1438"/>
      <c r="AD1438"/>
    </row>
    <row r="1439" spans="23:30" ht="12" customHeight="1" x14ac:dyDescent="0.2">
      <c r="W1439" s="15"/>
      <c r="AB1439"/>
      <c r="AC1439"/>
      <c r="AD1439"/>
    </row>
    <row r="1440" spans="23:30" x14ac:dyDescent="0.2">
      <c r="W1440" s="15"/>
      <c r="AB1440"/>
      <c r="AC1440"/>
      <c r="AD1440"/>
    </row>
    <row r="1441" spans="23:30" x14ac:dyDescent="0.2">
      <c r="W1441" s="15"/>
      <c r="AB1441"/>
      <c r="AC1441"/>
      <c r="AD1441"/>
    </row>
    <row r="1442" spans="23:30" x14ac:dyDescent="0.2">
      <c r="W1442" s="15"/>
      <c r="AB1442"/>
      <c r="AC1442"/>
      <c r="AD1442"/>
    </row>
    <row r="1443" spans="23:30" x14ac:dyDescent="0.2">
      <c r="W1443" s="15"/>
      <c r="AB1443"/>
      <c r="AC1443"/>
      <c r="AD1443"/>
    </row>
    <row r="1444" spans="23:30" x14ac:dyDescent="0.2">
      <c r="W1444" s="15"/>
      <c r="AB1444"/>
      <c r="AC1444"/>
      <c r="AD1444"/>
    </row>
    <row r="1445" spans="23:30" x14ac:dyDescent="0.2">
      <c r="W1445" s="15"/>
      <c r="AB1445"/>
      <c r="AC1445"/>
      <c r="AD1445"/>
    </row>
    <row r="1446" spans="23:30" x14ac:dyDescent="0.2">
      <c r="W1446" s="15"/>
      <c r="AB1446"/>
      <c r="AC1446"/>
      <c r="AD1446"/>
    </row>
    <row r="1447" spans="23:30" x14ac:dyDescent="0.2">
      <c r="W1447" s="15"/>
      <c r="AB1447"/>
      <c r="AC1447"/>
      <c r="AD1447"/>
    </row>
    <row r="1448" spans="23:30" x14ac:dyDescent="0.2">
      <c r="W1448" s="15"/>
      <c r="AB1448"/>
      <c r="AC1448"/>
      <c r="AD1448"/>
    </row>
    <row r="1449" spans="23:30" x14ac:dyDescent="0.2">
      <c r="W1449" s="15"/>
      <c r="AB1449"/>
      <c r="AC1449"/>
      <c r="AD1449"/>
    </row>
    <row r="1450" spans="23:30" x14ac:dyDescent="0.2">
      <c r="W1450" s="15"/>
      <c r="AB1450"/>
      <c r="AC1450"/>
      <c r="AD1450"/>
    </row>
    <row r="1451" spans="23:30" x14ac:dyDescent="0.2">
      <c r="W1451" s="15"/>
      <c r="AB1451"/>
      <c r="AC1451"/>
      <c r="AD1451"/>
    </row>
    <row r="1452" spans="23:30" x14ac:dyDescent="0.2">
      <c r="W1452" s="15"/>
      <c r="AB1452"/>
      <c r="AC1452"/>
      <c r="AD1452"/>
    </row>
    <row r="1453" spans="23:30" x14ac:dyDescent="0.2">
      <c r="W1453" s="15"/>
      <c r="AB1453"/>
      <c r="AC1453"/>
      <c r="AD1453"/>
    </row>
    <row r="1454" spans="23:30" x14ac:dyDescent="0.2">
      <c r="W1454" s="15"/>
      <c r="AB1454"/>
      <c r="AC1454"/>
      <c r="AD1454"/>
    </row>
    <row r="1455" spans="23:30" x14ac:dyDescent="0.2">
      <c r="W1455" s="15"/>
      <c r="AB1455"/>
      <c r="AC1455"/>
      <c r="AD1455"/>
    </row>
    <row r="1456" spans="23:30" x14ac:dyDescent="0.2">
      <c r="W1456" s="15"/>
      <c r="AB1456"/>
      <c r="AC1456"/>
      <c r="AD1456"/>
    </row>
    <row r="1457" spans="23:30" x14ac:dyDescent="0.2">
      <c r="W1457" s="15"/>
      <c r="AB1457"/>
      <c r="AC1457"/>
      <c r="AD1457"/>
    </row>
    <row r="1458" spans="23:30" x14ac:dyDescent="0.2">
      <c r="W1458" s="15"/>
      <c r="AB1458"/>
      <c r="AC1458"/>
      <c r="AD1458"/>
    </row>
    <row r="1459" spans="23:30" x14ac:dyDescent="0.2">
      <c r="W1459" s="15"/>
      <c r="AB1459"/>
      <c r="AC1459"/>
      <c r="AD1459"/>
    </row>
    <row r="1460" spans="23:30" x14ac:dyDescent="0.2">
      <c r="W1460" s="15"/>
      <c r="AB1460"/>
      <c r="AC1460"/>
      <c r="AD1460"/>
    </row>
    <row r="1461" spans="23:30" x14ac:dyDescent="0.2">
      <c r="W1461" s="15"/>
      <c r="AB1461"/>
      <c r="AC1461"/>
      <c r="AD1461"/>
    </row>
    <row r="1462" spans="23:30" x14ac:dyDescent="0.2">
      <c r="W1462" s="15"/>
      <c r="AB1462"/>
      <c r="AC1462"/>
      <c r="AD1462"/>
    </row>
    <row r="1463" spans="23:30" x14ac:dyDescent="0.2">
      <c r="W1463" s="15"/>
      <c r="AB1463"/>
      <c r="AC1463"/>
      <c r="AD1463"/>
    </row>
    <row r="1464" spans="23:30" x14ac:dyDescent="0.2">
      <c r="W1464" s="15"/>
      <c r="AB1464"/>
      <c r="AC1464"/>
      <c r="AD1464"/>
    </row>
    <row r="1465" spans="23:30" x14ac:dyDescent="0.2">
      <c r="W1465" s="15"/>
      <c r="AB1465"/>
      <c r="AC1465"/>
      <c r="AD1465"/>
    </row>
    <row r="1466" spans="23:30" x14ac:dyDescent="0.2">
      <c r="W1466" s="15"/>
      <c r="AB1466"/>
      <c r="AC1466"/>
      <c r="AD1466"/>
    </row>
    <row r="1467" spans="23:30" x14ac:dyDescent="0.2">
      <c r="W1467" s="15"/>
      <c r="AB1467"/>
      <c r="AC1467"/>
      <c r="AD1467"/>
    </row>
    <row r="1468" spans="23:30" x14ac:dyDescent="0.2">
      <c r="W1468" s="15"/>
      <c r="AB1468"/>
      <c r="AC1468"/>
      <c r="AD1468"/>
    </row>
    <row r="1469" spans="23:30" x14ac:dyDescent="0.2">
      <c r="W1469" s="15"/>
      <c r="AB1469"/>
      <c r="AC1469"/>
      <c r="AD1469"/>
    </row>
    <row r="1470" spans="23:30" x14ac:dyDescent="0.2">
      <c r="W1470" s="15"/>
      <c r="AB1470"/>
      <c r="AC1470"/>
      <c r="AD1470"/>
    </row>
    <row r="1471" spans="23:30" x14ac:dyDescent="0.2">
      <c r="W1471" s="15"/>
      <c r="AB1471"/>
      <c r="AC1471"/>
      <c r="AD1471"/>
    </row>
    <row r="1472" spans="23:30" x14ac:dyDescent="0.2">
      <c r="W1472" s="15"/>
      <c r="AB1472"/>
      <c r="AC1472"/>
      <c r="AD1472"/>
    </row>
    <row r="1473" spans="23:30" x14ac:dyDescent="0.2">
      <c r="W1473" s="15"/>
      <c r="AB1473"/>
      <c r="AC1473"/>
      <c r="AD1473"/>
    </row>
    <row r="1474" spans="23:30" x14ac:dyDescent="0.2">
      <c r="W1474" s="15"/>
      <c r="AB1474"/>
      <c r="AC1474"/>
      <c r="AD1474"/>
    </row>
    <row r="1475" spans="23:30" x14ac:dyDescent="0.2">
      <c r="W1475" s="15"/>
      <c r="AB1475"/>
      <c r="AC1475"/>
      <c r="AD1475"/>
    </row>
    <row r="1476" spans="23:30" x14ac:dyDescent="0.2">
      <c r="W1476" s="15"/>
      <c r="AB1476"/>
      <c r="AC1476"/>
      <c r="AD1476"/>
    </row>
    <row r="1477" spans="23:30" x14ac:dyDescent="0.2">
      <c r="W1477" s="15"/>
      <c r="AB1477"/>
      <c r="AC1477"/>
      <c r="AD1477"/>
    </row>
    <row r="1478" spans="23:30" x14ac:dyDescent="0.2">
      <c r="W1478" s="15"/>
      <c r="AB1478"/>
      <c r="AC1478"/>
      <c r="AD1478"/>
    </row>
    <row r="1479" spans="23:30" x14ac:dyDescent="0.2">
      <c r="W1479" s="15"/>
      <c r="AB1479"/>
      <c r="AC1479"/>
      <c r="AD1479"/>
    </row>
    <row r="1480" spans="23:30" x14ac:dyDescent="0.2">
      <c r="W1480" s="15"/>
      <c r="AB1480"/>
      <c r="AC1480"/>
      <c r="AD1480"/>
    </row>
    <row r="1481" spans="23:30" x14ac:dyDescent="0.2">
      <c r="W1481" s="15"/>
      <c r="AB1481"/>
      <c r="AC1481"/>
      <c r="AD1481"/>
    </row>
    <row r="1482" spans="23:30" x14ac:dyDescent="0.2">
      <c r="W1482" s="15"/>
      <c r="AB1482"/>
      <c r="AC1482"/>
      <c r="AD1482"/>
    </row>
    <row r="1483" spans="23:30" x14ac:dyDescent="0.2">
      <c r="W1483" s="15"/>
      <c r="AB1483"/>
      <c r="AC1483"/>
      <c r="AD1483"/>
    </row>
    <row r="1484" spans="23:30" x14ac:dyDescent="0.2">
      <c r="W1484" s="15"/>
      <c r="AB1484"/>
      <c r="AC1484"/>
      <c r="AD1484"/>
    </row>
    <row r="1485" spans="23:30" x14ac:dyDescent="0.2">
      <c r="W1485" s="15"/>
      <c r="AB1485"/>
      <c r="AC1485"/>
      <c r="AD1485"/>
    </row>
    <row r="1486" spans="23:30" x14ac:dyDescent="0.2">
      <c r="W1486" s="15"/>
      <c r="AB1486"/>
      <c r="AC1486"/>
      <c r="AD1486"/>
    </row>
    <row r="1487" spans="23:30" x14ac:dyDescent="0.2">
      <c r="W1487" s="15"/>
      <c r="AB1487"/>
      <c r="AC1487"/>
      <c r="AD1487"/>
    </row>
    <row r="1488" spans="23:30" x14ac:dyDescent="0.2">
      <c r="W1488" s="15"/>
      <c r="AB1488"/>
      <c r="AC1488"/>
      <c r="AD1488"/>
    </row>
    <row r="1489" spans="23:30" ht="13.5" customHeight="1" x14ac:dyDescent="0.2">
      <c r="W1489" s="15"/>
      <c r="AB1489"/>
      <c r="AC1489"/>
      <c r="AD1489"/>
    </row>
    <row r="1490" spans="23:30" x14ac:dyDescent="0.2">
      <c r="W1490" s="15"/>
      <c r="AB1490"/>
      <c r="AC1490"/>
      <c r="AD1490"/>
    </row>
    <row r="1491" spans="23:30" x14ac:dyDescent="0.2">
      <c r="W1491" s="15"/>
      <c r="AB1491"/>
      <c r="AC1491"/>
      <c r="AD1491"/>
    </row>
    <row r="1492" spans="23:30" ht="12" customHeight="1" x14ac:dyDescent="0.2">
      <c r="W1492" s="15"/>
      <c r="AB1492"/>
      <c r="AC1492"/>
      <c r="AD1492"/>
    </row>
    <row r="1493" spans="23:30" x14ac:dyDescent="0.2">
      <c r="W1493" s="15"/>
      <c r="AB1493"/>
      <c r="AC1493"/>
      <c r="AD1493"/>
    </row>
    <row r="1494" spans="23:30" x14ac:dyDescent="0.2">
      <c r="W1494" s="15"/>
      <c r="AB1494"/>
      <c r="AC1494"/>
      <c r="AD1494"/>
    </row>
    <row r="1495" spans="23:30" x14ac:dyDescent="0.2">
      <c r="W1495" s="15"/>
      <c r="AB1495"/>
      <c r="AC1495"/>
      <c r="AD1495"/>
    </row>
    <row r="1496" spans="23:30" x14ac:dyDescent="0.2">
      <c r="W1496" s="15"/>
      <c r="AB1496"/>
      <c r="AC1496"/>
      <c r="AD1496"/>
    </row>
    <row r="1497" spans="23:30" x14ac:dyDescent="0.2">
      <c r="W1497" s="15"/>
      <c r="AB1497"/>
      <c r="AC1497"/>
      <c r="AD1497"/>
    </row>
    <row r="1498" spans="23:30" x14ac:dyDescent="0.2">
      <c r="W1498" s="15"/>
      <c r="AB1498"/>
      <c r="AC1498"/>
      <c r="AD1498"/>
    </row>
    <row r="1499" spans="23:30" x14ac:dyDescent="0.2">
      <c r="W1499" s="15"/>
      <c r="AB1499"/>
      <c r="AC1499"/>
      <c r="AD1499"/>
    </row>
    <row r="1500" spans="23:30" x14ac:dyDescent="0.2">
      <c r="W1500" s="15"/>
      <c r="AB1500"/>
      <c r="AC1500"/>
      <c r="AD1500"/>
    </row>
    <row r="1501" spans="23:30" x14ac:dyDescent="0.2">
      <c r="W1501" s="15"/>
      <c r="AB1501"/>
      <c r="AC1501"/>
      <c r="AD1501"/>
    </row>
    <row r="1502" spans="23:30" x14ac:dyDescent="0.2">
      <c r="W1502" s="15"/>
      <c r="AB1502"/>
      <c r="AC1502"/>
      <c r="AD1502"/>
    </row>
    <row r="1503" spans="23:30" x14ac:dyDescent="0.2">
      <c r="W1503" s="15"/>
      <c r="AB1503"/>
      <c r="AC1503"/>
      <c r="AD1503"/>
    </row>
    <row r="1504" spans="23:30" x14ac:dyDescent="0.2">
      <c r="W1504" s="15"/>
      <c r="AB1504"/>
      <c r="AC1504"/>
      <c r="AD1504"/>
    </row>
    <row r="1505" spans="23:30" x14ac:dyDescent="0.2">
      <c r="W1505" s="15"/>
      <c r="AB1505"/>
      <c r="AC1505"/>
      <c r="AD1505"/>
    </row>
    <row r="1506" spans="23:30" x14ac:dyDescent="0.2">
      <c r="W1506" s="15"/>
      <c r="AB1506"/>
      <c r="AC1506"/>
      <c r="AD1506"/>
    </row>
    <row r="1507" spans="23:30" x14ac:dyDescent="0.2">
      <c r="W1507" s="15"/>
      <c r="AB1507"/>
      <c r="AC1507"/>
      <c r="AD1507"/>
    </row>
    <row r="1508" spans="23:30" x14ac:dyDescent="0.2">
      <c r="W1508" s="15"/>
      <c r="AB1508"/>
      <c r="AC1508"/>
      <c r="AD1508"/>
    </row>
    <row r="1509" spans="23:30" x14ac:dyDescent="0.2">
      <c r="W1509" s="15"/>
      <c r="AB1509"/>
      <c r="AC1509"/>
      <c r="AD1509"/>
    </row>
    <row r="1510" spans="23:30" x14ac:dyDescent="0.2">
      <c r="W1510" s="15"/>
      <c r="AB1510"/>
      <c r="AC1510"/>
      <c r="AD1510"/>
    </row>
    <row r="1511" spans="23:30" x14ac:dyDescent="0.2">
      <c r="W1511" s="15"/>
      <c r="AB1511"/>
      <c r="AC1511"/>
      <c r="AD1511"/>
    </row>
    <row r="1512" spans="23:30" x14ac:dyDescent="0.2">
      <c r="W1512" s="15"/>
      <c r="AB1512"/>
      <c r="AC1512"/>
      <c r="AD1512"/>
    </row>
    <row r="1513" spans="23:30" x14ac:dyDescent="0.2">
      <c r="W1513" s="15"/>
      <c r="AB1513"/>
      <c r="AC1513"/>
      <c r="AD1513"/>
    </row>
    <row r="1514" spans="23:30" x14ac:dyDescent="0.2">
      <c r="W1514" s="15"/>
      <c r="AB1514"/>
      <c r="AC1514"/>
      <c r="AD1514"/>
    </row>
    <row r="1515" spans="23:30" x14ac:dyDescent="0.2">
      <c r="W1515" s="15"/>
      <c r="AB1515"/>
      <c r="AC1515"/>
      <c r="AD1515"/>
    </row>
    <row r="1516" spans="23:30" x14ac:dyDescent="0.2">
      <c r="W1516" s="15"/>
      <c r="AB1516"/>
      <c r="AC1516"/>
      <c r="AD1516"/>
    </row>
    <row r="1517" spans="23:30" x14ac:dyDescent="0.2">
      <c r="W1517" s="15"/>
      <c r="AB1517"/>
      <c r="AC1517"/>
      <c r="AD1517"/>
    </row>
    <row r="1518" spans="23:30" x14ac:dyDescent="0.2">
      <c r="W1518" s="15"/>
      <c r="AB1518"/>
      <c r="AC1518"/>
      <c r="AD1518"/>
    </row>
    <row r="1519" spans="23:30" x14ac:dyDescent="0.2">
      <c r="W1519" s="15"/>
      <c r="AB1519"/>
      <c r="AC1519"/>
      <c r="AD1519"/>
    </row>
    <row r="1520" spans="23:30" x14ac:dyDescent="0.2">
      <c r="W1520" s="15"/>
      <c r="AB1520"/>
      <c r="AC1520"/>
      <c r="AD1520"/>
    </row>
    <row r="1521" spans="23:30" x14ac:dyDescent="0.2">
      <c r="W1521" s="15"/>
      <c r="AB1521"/>
      <c r="AC1521"/>
      <c r="AD1521"/>
    </row>
    <row r="1522" spans="23:30" x14ac:dyDescent="0.2">
      <c r="W1522" s="15"/>
      <c r="AB1522"/>
      <c r="AC1522"/>
      <c r="AD1522"/>
    </row>
    <row r="1523" spans="23:30" x14ac:dyDescent="0.2">
      <c r="W1523" s="15"/>
      <c r="AB1523"/>
      <c r="AC1523"/>
      <c r="AD1523"/>
    </row>
    <row r="1524" spans="23:30" x14ac:dyDescent="0.2">
      <c r="W1524" s="15"/>
      <c r="AB1524"/>
      <c r="AC1524"/>
      <c r="AD1524"/>
    </row>
    <row r="1525" spans="23:30" x14ac:dyDescent="0.2">
      <c r="W1525" s="15"/>
      <c r="AB1525"/>
      <c r="AC1525"/>
      <c r="AD1525"/>
    </row>
    <row r="1526" spans="23:30" x14ac:dyDescent="0.2">
      <c r="W1526" s="15"/>
      <c r="AB1526"/>
      <c r="AC1526"/>
      <c r="AD1526"/>
    </row>
    <row r="1527" spans="23:30" x14ac:dyDescent="0.2">
      <c r="W1527" s="15"/>
      <c r="AB1527"/>
      <c r="AC1527"/>
      <c r="AD1527"/>
    </row>
    <row r="1528" spans="23:30" x14ac:dyDescent="0.2">
      <c r="W1528" s="15"/>
      <c r="AB1528"/>
      <c r="AC1528"/>
      <c r="AD1528"/>
    </row>
    <row r="1529" spans="23:30" x14ac:dyDescent="0.2">
      <c r="W1529" s="15"/>
      <c r="AB1529"/>
      <c r="AC1529"/>
      <c r="AD1529"/>
    </row>
    <row r="1530" spans="23:30" x14ac:dyDescent="0.2">
      <c r="W1530" s="15"/>
      <c r="AB1530"/>
      <c r="AC1530"/>
      <c r="AD1530"/>
    </row>
    <row r="1531" spans="23:30" x14ac:dyDescent="0.2">
      <c r="W1531" s="15"/>
      <c r="AB1531"/>
      <c r="AC1531"/>
      <c r="AD1531"/>
    </row>
    <row r="1532" spans="23:30" x14ac:dyDescent="0.2">
      <c r="W1532" s="15"/>
      <c r="AB1532"/>
      <c r="AC1532"/>
      <c r="AD1532"/>
    </row>
    <row r="1533" spans="23:30" x14ac:dyDescent="0.2">
      <c r="W1533" s="15"/>
      <c r="AB1533"/>
      <c r="AC1533"/>
      <c r="AD1533"/>
    </row>
    <row r="1534" spans="23:30" x14ac:dyDescent="0.2">
      <c r="W1534" s="15"/>
      <c r="AB1534"/>
      <c r="AC1534"/>
      <c r="AD1534"/>
    </row>
    <row r="1535" spans="23:30" x14ac:dyDescent="0.2">
      <c r="W1535" s="15"/>
      <c r="AB1535"/>
      <c r="AC1535"/>
      <c r="AD1535"/>
    </row>
    <row r="1536" spans="23:30" x14ac:dyDescent="0.2">
      <c r="W1536" s="15"/>
      <c r="AB1536"/>
      <c r="AC1536"/>
      <c r="AD1536"/>
    </row>
    <row r="1537" spans="23:30" x14ac:dyDescent="0.2">
      <c r="W1537" s="15"/>
      <c r="AB1537"/>
      <c r="AC1537"/>
      <c r="AD1537"/>
    </row>
    <row r="1538" spans="23:30" x14ac:dyDescent="0.2">
      <c r="W1538" s="15"/>
      <c r="AB1538"/>
      <c r="AC1538"/>
      <c r="AD1538"/>
    </row>
    <row r="1539" spans="23:30" x14ac:dyDescent="0.2">
      <c r="W1539" s="15"/>
      <c r="AB1539"/>
      <c r="AC1539"/>
      <c r="AD1539"/>
    </row>
    <row r="1540" spans="23:30" x14ac:dyDescent="0.2">
      <c r="W1540" s="15"/>
      <c r="AB1540"/>
      <c r="AC1540"/>
      <c r="AD1540"/>
    </row>
    <row r="1541" spans="23:30" x14ac:dyDescent="0.2">
      <c r="W1541" s="15"/>
      <c r="AB1541"/>
      <c r="AC1541"/>
      <c r="AD1541"/>
    </row>
    <row r="1542" spans="23:30" ht="13.5" customHeight="1" x14ac:dyDescent="0.2">
      <c r="W1542" s="15"/>
      <c r="AB1542"/>
      <c r="AC1542"/>
      <c r="AD1542"/>
    </row>
    <row r="1543" spans="23:30" x14ac:dyDescent="0.2">
      <c r="W1543" s="15"/>
      <c r="AB1543"/>
      <c r="AC1543"/>
      <c r="AD1543"/>
    </row>
    <row r="1544" spans="23:30" x14ac:dyDescent="0.2">
      <c r="W1544" s="15"/>
      <c r="AB1544"/>
      <c r="AC1544"/>
      <c r="AD1544"/>
    </row>
    <row r="1545" spans="23:30" ht="12" customHeight="1" x14ac:dyDescent="0.2">
      <c r="W1545" s="15"/>
      <c r="AB1545"/>
      <c r="AC1545"/>
      <c r="AD1545"/>
    </row>
    <row r="1546" spans="23:30" x14ac:dyDescent="0.2">
      <c r="W1546" s="15"/>
      <c r="AB1546"/>
      <c r="AC1546"/>
      <c r="AD1546"/>
    </row>
    <row r="1547" spans="23:30" x14ac:dyDescent="0.2">
      <c r="W1547" s="15"/>
      <c r="AB1547"/>
      <c r="AC1547"/>
      <c r="AD1547"/>
    </row>
    <row r="1548" spans="23:30" x14ac:dyDescent="0.2">
      <c r="W1548" s="15"/>
      <c r="AB1548"/>
      <c r="AC1548"/>
      <c r="AD1548"/>
    </row>
    <row r="1549" spans="23:30" x14ac:dyDescent="0.2">
      <c r="W1549" s="15"/>
      <c r="AB1549"/>
      <c r="AC1549"/>
      <c r="AD1549"/>
    </row>
    <row r="1550" spans="23:30" x14ac:dyDescent="0.2">
      <c r="W1550" s="15"/>
      <c r="AB1550"/>
      <c r="AC1550"/>
      <c r="AD1550"/>
    </row>
    <row r="1551" spans="23:30" x14ac:dyDescent="0.2">
      <c r="W1551" s="15"/>
      <c r="AB1551"/>
      <c r="AC1551"/>
      <c r="AD1551"/>
    </row>
    <row r="1552" spans="23:30" x14ac:dyDescent="0.2">
      <c r="W1552" s="15"/>
      <c r="AB1552"/>
      <c r="AC1552"/>
      <c r="AD1552"/>
    </row>
    <row r="1553" spans="23:30" x14ac:dyDescent="0.2">
      <c r="W1553" s="15"/>
      <c r="AB1553"/>
      <c r="AC1553"/>
      <c r="AD1553"/>
    </row>
    <row r="1554" spans="23:30" x14ac:dyDescent="0.2">
      <c r="W1554" s="15"/>
      <c r="AB1554"/>
      <c r="AC1554"/>
      <c r="AD1554"/>
    </row>
    <row r="1555" spans="23:30" x14ac:dyDescent="0.2">
      <c r="W1555" s="15"/>
      <c r="AB1555"/>
      <c r="AC1555"/>
      <c r="AD1555"/>
    </row>
    <row r="1556" spans="23:30" x14ac:dyDescent="0.2">
      <c r="W1556" s="15"/>
      <c r="AB1556"/>
      <c r="AC1556"/>
      <c r="AD1556"/>
    </row>
    <row r="1557" spans="23:30" x14ac:dyDescent="0.2">
      <c r="W1557" s="15"/>
      <c r="AB1557"/>
      <c r="AC1557"/>
      <c r="AD1557"/>
    </row>
    <row r="1558" spans="23:30" x14ac:dyDescent="0.2">
      <c r="W1558" s="15"/>
      <c r="AB1558"/>
      <c r="AC1558"/>
      <c r="AD1558"/>
    </row>
    <row r="1559" spans="23:30" x14ac:dyDescent="0.2">
      <c r="W1559" s="15"/>
      <c r="AB1559"/>
      <c r="AC1559"/>
      <c r="AD1559"/>
    </row>
    <row r="1560" spans="23:30" x14ac:dyDescent="0.2">
      <c r="W1560" s="15"/>
      <c r="AB1560"/>
      <c r="AC1560"/>
      <c r="AD1560"/>
    </row>
    <row r="1561" spans="23:30" x14ac:dyDescent="0.2">
      <c r="W1561" s="15"/>
      <c r="AB1561"/>
      <c r="AC1561"/>
      <c r="AD1561"/>
    </row>
    <row r="1562" spans="23:30" x14ac:dyDescent="0.2">
      <c r="W1562" s="15"/>
      <c r="AB1562"/>
      <c r="AC1562"/>
      <c r="AD1562"/>
    </row>
    <row r="1563" spans="23:30" x14ac:dyDescent="0.2">
      <c r="W1563" s="15"/>
      <c r="AB1563"/>
      <c r="AC1563"/>
      <c r="AD1563"/>
    </row>
    <row r="1564" spans="23:30" x14ac:dyDescent="0.2">
      <c r="W1564" s="15"/>
      <c r="AB1564"/>
      <c r="AC1564"/>
      <c r="AD1564"/>
    </row>
    <row r="1565" spans="23:30" x14ac:dyDescent="0.2">
      <c r="W1565" s="15"/>
      <c r="AB1565"/>
      <c r="AC1565"/>
      <c r="AD1565"/>
    </row>
    <row r="1566" spans="23:30" x14ac:dyDescent="0.2">
      <c r="W1566" s="15"/>
      <c r="AB1566"/>
      <c r="AC1566"/>
      <c r="AD1566"/>
    </row>
    <row r="1567" spans="23:30" x14ac:dyDescent="0.2">
      <c r="W1567" s="15"/>
      <c r="AB1567"/>
      <c r="AC1567"/>
      <c r="AD1567"/>
    </row>
    <row r="1568" spans="23:30" x14ac:dyDescent="0.2">
      <c r="W1568" s="15"/>
      <c r="AB1568"/>
      <c r="AC1568"/>
      <c r="AD1568"/>
    </row>
    <row r="1569" spans="23:30" x14ac:dyDescent="0.2">
      <c r="W1569" s="15"/>
      <c r="AB1569"/>
      <c r="AC1569"/>
      <c r="AD1569"/>
    </row>
    <row r="1570" spans="23:30" x14ac:dyDescent="0.2">
      <c r="W1570" s="15"/>
      <c r="AB1570"/>
      <c r="AC1570"/>
      <c r="AD1570"/>
    </row>
    <row r="1571" spans="23:30" x14ac:dyDescent="0.2">
      <c r="W1571" s="15"/>
      <c r="AB1571"/>
      <c r="AC1571"/>
      <c r="AD1571"/>
    </row>
    <row r="1572" spans="23:30" x14ac:dyDescent="0.2">
      <c r="W1572" s="15"/>
      <c r="AB1572"/>
      <c r="AC1572"/>
      <c r="AD1572"/>
    </row>
    <row r="1573" spans="23:30" x14ac:dyDescent="0.2">
      <c r="W1573" s="15"/>
      <c r="AB1573"/>
      <c r="AC1573"/>
      <c r="AD1573"/>
    </row>
    <row r="1574" spans="23:30" x14ac:dyDescent="0.2">
      <c r="W1574" s="15"/>
      <c r="AB1574"/>
      <c r="AC1574"/>
      <c r="AD1574"/>
    </row>
    <row r="1575" spans="23:30" x14ac:dyDescent="0.2">
      <c r="W1575" s="15"/>
      <c r="AB1575"/>
      <c r="AC1575"/>
      <c r="AD1575"/>
    </row>
    <row r="1576" spans="23:30" x14ac:dyDescent="0.2">
      <c r="W1576" s="15"/>
      <c r="AB1576"/>
      <c r="AC1576"/>
      <c r="AD1576"/>
    </row>
    <row r="1577" spans="23:30" x14ac:dyDescent="0.2">
      <c r="W1577" s="15"/>
      <c r="AB1577"/>
      <c r="AC1577"/>
      <c r="AD1577"/>
    </row>
    <row r="1578" spans="23:30" x14ac:dyDescent="0.2">
      <c r="W1578" s="15"/>
      <c r="AB1578"/>
      <c r="AC1578"/>
      <c r="AD1578"/>
    </row>
    <row r="1579" spans="23:30" x14ac:dyDescent="0.2">
      <c r="W1579" s="15"/>
      <c r="AB1579"/>
      <c r="AC1579"/>
      <c r="AD1579"/>
    </row>
    <row r="1580" spans="23:30" x14ac:dyDescent="0.2">
      <c r="W1580" s="15"/>
      <c r="AB1580"/>
      <c r="AC1580"/>
      <c r="AD1580"/>
    </row>
    <row r="1581" spans="23:30" x14ac:dyDescent="0.2">
      <c r="W1581" s="15"/>
      <c r="AB1581"/>
      <c r="AC1581"/>
      <c r="AD1581"/>
    </row>
    <row r="1582" spans="23:30" x14ac:dyDescent="0.2">
      <c r="W1582" s="15"/>
      <c r="AB1582"/>
      <c r="AC1582"/>
      <c r="AD1582"/>
    </row>
    <row r="1583" spans="23:30" x14ac:dyDescent="0.2">
      <c r="W1583" s="15"/>
      <c r="AB1583"/>
      <c r="AC1583"/>
      <c r="AD1583"/>
    </row>
    <row r="1584" spans="23:30" x14ac:dyDescent="0.2">
      <c r="W1584" s="15"/>
      <c r="AB1584"/>
      <c r="AC1584"/>
      <c r="AD1584"/>
    </row>
    <row r="1585" spans="23:30" x14ac:dyDescent="0.2">
      <c r="W1585" s="15"/>
      <c r="AB1585"/>
      <c r="AC1585"/>
      <c r="AD1585"/>
    </row>
    <row r="1586" spans="23:30" x14ac:dyDescent="0.2">
      <c r="W1586" s="15"/>
      <c r="AB1586"/>
      <c r="AC1586"/>
      <c r="AD1586"/>
    </row>
    <row r="1587" spans="23:30" x14ac:dyDescent="0.2">
      <c r="W1587" s="15"/>
      <c r="AB1587"/>
      <c r="AC1587"/>
      <c r="AD1587"/>
    </row>
    <row r="1588" spans="23:30" x14ac:dyDescent="0.2">
      <c r="W1588" s="15"/>
      <c r="AB1588"/>
      <c r="AC1588"/>
      <c r="AD1588"/>
    </row>
    <row r="1589" spans="23:30" x14ac:dyDescent="0.2">
      <c r="W1589" s="15"/>
      <c r="AB1589"/>
      <c r="AC1589"/>
      <c r="AD1589"/>
    </row>
    <row r="1590" spans="23:30" x14ac:dyDescent="0.2">
      <c r="W1590" s="15"/>
      <c r="AB1590"/>
      <c r="AC1590"/>
      <c r="AD1590"/>
    </row>
    <row r="1591" spans="23:30" x14ac:dyDescent="0.2">
      <c r="W1591" s="15"/>
      <c r="AB1591"/>
      <c r="AC1591"/>
      <c r="AD1591"/>
    </row>
    <row r="1592" spans="23:30" x14ac:dyDescent="0.2">
      <c r="W1592" s="15"/>
      <c r="AB1592"/>
      <c r="AC1592"/>
      <c r="AD1592"/>
    </row>
    <row r="1593" spans="23:30" x14ac:dyDescent="0.2">
      <c r="W1593" s="15"/>
      <c r="AB1593"/>
      <c r="AC1593"/>
      <c r="AD1593"/>
    </row>
    <row r="1594" spans="23:30" x14ac:dyDescent="0.2">
      <c r="W1594" s="15"/>
      <c r="AB1594"/>
      <c r="AC1594"/>
      <c r="AD1594"/>
    </row>
    <row r="1595" spans="23:30" x14ac:dyDescent="0.2">
      <c r="AB1595"/>
      <c r="AC1595"/>
      <c r="AD1595"/>
    </row>
  </sheetData>
  <mergeCells count="1">
    <mergeCell ref="A1:F1"/>
  </mergeCells>
  <phoneticPr fontId="2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B324"/>
  <sheetViews>
    <sheetView topLeftCell="A171" zoomScale="85" zoomScaleNormal="85" workbookViewId="0">
      <selection activeCell="BB337" sqref="BB337"/>
    </sheetView>
  </sheetViews>
  <sheetFormatPr defaultRowHeight="12.75" x14ac:dyDescent="0.2"/>
  <cols>
    <col min="1" max="1" width="9.140625" style="133"/>
  </cols>
  <sheetData>
    <row r="1" spans="1:106" x14ac:dyDescent="0.2">
      <c r="A1" s="136" t="s">
        <v>245</v>
      </c>
    </row>
    <row r="2" spans="1:106" s="107" customFormat="1" x14ac:dyDescent="0.2">
      <c r="A2" s="132" t="s">
        <v>226</v>
      </c>
      <c r="B2" s="107">
        <v>2023</v>
      </c>
      <c r="C2" s="107">
        <v>2024</v>
      </c>
      <c r="D2" s="107">
        <v>2025</v>
      </c>
      <c r="E2" s="107">
        <v>2026</v>
      </c>
      <c r="F2" s="107">
        <v>2027</v>
      </c>
      <c r="G2" s="107">
        <v>2028</v>
      </c>
      <c r="H2" s="107">
        <v>2029</v>
      </c>
      <c r="I2" s="107">
        <v>2030</v>
      </c>
      <c r="J2" s="107">
        <v>2031</v>
      </c>
      <c r="K2" s="107">
        <v>2032</v>
      </c>
      <c r="L2" s="107">
        <v>2033</v>
      </c>
      <c r="M2" s="107">
        <v>2034</v>
      </c>
      <c r="N2" s="107">
        <v>2035</v>
      </c>
      <c r="O2" s="107">
        <v>2036</v>
      </c>
      <c r="P2" s="107">
        <v>2037</v>
      </c>
      <c r="Q2" s="107">
        <v>2038</v>
      </c>
      <c r="R2" s="107">
        <v>2039</v>
      </c>
      <c r="S2" s="107">
        <v>2040</v>
      </c>
      <c r="T2" s="107">
        <v>2041</v>
      </c>
      <c r="U2" s="107">
        <v>2042</v>
      </c>
      <c r="V2" s="107">
        <v>2043</v>
      </c>
      <c r="W2" s="107">
        <v>2044</v>
      </c>
      <c r="X2" s="107">
        <v>2045</v>
      </c>
      <c r="Y2" s="107">
        <v>2046</v>
      </c>
      <c r="Z2" s="107">
        <v>2047</v>
      </c>
      <c r="AA2" s="107">
        <v>2048</v>
      </c>
      <c r="AB2" s="107">
        <v>2049</v>
      </c>
      <c r="AC2" s="107">
        <v>2050</v>
      </c>
      <c r="AD2" s="107">
        <v>2051</v>
      </c>
      <c r="AE2" s="107">
        <v>2052</v>
      </c>
      <c r="AF2" s="107">
        <v>2053</v>
      </c>
      <c r="AG2" s="107">
        <v>2054</v>
      </c>
      <c r="AH2" s="107">
        <v>2055</v>
      </c>
      <c r="AI2" s="107">
        <v>2056</v>
      </c>
      <c r="AJ2" s="107">
        <v>2057</v>
      </c>
      <c r="AK2" s="107">
        <v>2058</v>
      </c>
      <c r="AL2" s="107">
        <v>2059</v>
      </c>
      <c r="AM2" s="107">
        <v>2060</v>
      </c>
      <c r="AN2" s="107">
        <v>2061</v>
      </c>
      <c r="AO2" s="107">
        <v>2062</v>
      </c>
      <c r="AP2" s="107">
        <v>2063</v>
      </c>
      <c r="AQ2" s="107">
        <v>2064</v>
      </c>
      <c r="AR2" s="107">
        <v>2065</v>
      </c>
      <c r="AS2" s="107">
        <v>2066</v>
      </c>
      <c r="AT2" s="107">
        <v>2067</v>
      </c>
      <c r="AU2" s="107">
        <v>2068</v>
      </c>
      <c r="AV2" s="107">
        <v>2069</v>
      </c>
      <c r="AW2" s="107">
        <v>2070</v>
      </c>
      <c r="AX2" s="107">
        <v>2071</v>
      </c>
      <c r="AY2" s="107">
        <v>2072</v>
      </c>
      <c r="AZ2" s="107">
        <v>2073</v>
      </c>
      <c r="BA2" s="107">
        <v>2074</v>
      </c>
      <c r="BB2" s="107">
        <v>2075</v>
      </c>
      <c r="BC2" s="107">
        <v>2076</v>
      </c>
      <c r="BD2" s="107">
        <v>2077</v>
      </c>
      <c r="BE2" s="107">
        <v>2078</v>
      </c>
      <c r="BF2" s="107">
        <v>2079</v>
      </c>
      <c r="BG2" s="107">
        <v>2080</v>
      </c>
      <c r="BH2" s="107">
        <v>2081</v>
      </c>
      <c r="BI2" s="107">
        <v>2082</v>
      </c>
      <c r="BJ2" s="107">
        <v>2083</v>
      </c>
      <c r="BK2" s="107">
        <v>2084</v>
      </c>
      <c r="BL2" s="107">
        <v>2085</v>
      </c>
      <c r="BM2" s="107">
        <v>2086</v>
      </c>
      <c r="BN2" s="107">
        <v>2087</v>
      </c>
      <c r="BO2" s="107">
        <v>2088</v>
      </c>
      <c r="BP2" s="107">
        <v>2089</v>
      </c>
      <c r="BQ2" s="107">
        <v>2090</v>
      </c>
      <c r="BR2" s="107">
        <v>2091</v>
      </c>
      <c r="BS2" s="107">
        <v>2092</v>
      </c>
      <c r="BT2" s="107">
        <v>2093</v>
      </c>
      <c r="BU2" s="107">
        <v>2094</v>
      </c>
      <c r="BV2" s="107">
        <v>2095</v>
      </c>
      <c r="BW2" s="107">
        <v>2096</v>
      </c>
      <c r="BX2" s="107">
        <v>2097</v>
      </c>
      <c r="BY2" s="107">
        <v>2098</v>
      </c>
      <c r="BZ2" s="107">
        <v>2099</v>
      </c>
      <c r="CA2" s="107">
        <v>2100</v>
      </c>
      <c r="CB2" s="107">
        <v>2101</v>
      </c>
      <c r="CC2" s="107">
        <v>2102</v>
      </c>
      <c r="CD2" s="107">
        <v>2103</v>
      </c>
      <c r="CE2" s="107">
        <v>2104</v>
      </c>
      <c r="CF2" s="107">
        <v>2105</v>
      </c>
      <c r="CG2" s="107">
        <v>2106</v>
      </c>
      <c r="CH2" s="107">
        <v>2107</v>
      </c>
      <c r="CI2" s="107">
        <v>2108</v>
      </c>
      <c r="CJ2" s="107">
        <v>2109</v>
      </c>
      <c r="CK2" s="107">
        <v>2110</v>
      </c>
      <c r="CL2" s="107">
        <v>2111</v>
      </c>
      <c r="CM2" s="107">
        <v>2112</v>
      </c>
      <c r="CN2" s="107">
        <v>2113</v>
      </c>
      <c r="CO2" s="107">
        <v>2114</v>
      </c>
      <c r="CP2" s="107">
        <v>2115</v>
      </c>
      <c r="CQ2" s="107">
        <v>2116</v>
      </c>
      <c r="CR2" s="107">
        <v>2117</v>
      </c>
      <c r="CS2" s="107">
        <v>2118</v>
      </c>
      <c r="CT2" s="107">
        <v>2119</v>
      </c>
      <c r="CU2" s="107">
        <v>2120</v>
      </c>
      <c r="CV2" s="107">
        <v>2121</v>
      </c>
      <c r="CW2" s="107">
        <v>2122</v>
      </c>
      <c r="CX2" s="107">
        <v>2123</v>
      </c>
      <c r="CY2" s="107">
        <v>2124</v>
      </c>
      <c r="CZ2" s="107">
        <v>2125</v>
      </c>
      <c r="DA2" s="107">
        <v>2126</v>
      </c>
      <c r="DB2" s="107">
        <v>2127</v>
      </c>
    </row>
    <row r="3" spans="1:106" x14ac:dyDescent="0.2">
      <c r="A3" s="133">
        <v>16</v>
      </c>
      <c r="B3" s="17">
        <v>1</v>
      </c>
      <c r="C3" s="17">
        <v>0.95530000000000004</v>
      </c>
      <c r="D3" s="17">
        <v>0.9637</v>
      </c>
      <c r="E3" s="17">
        <v>0.96289999999999998</v>
      </c>
      <c r="F3" s="17">
        <v>0.96230000000000004</v>
      </c>
      <c r="G3" s="17">
        <v>0.96179999999999999</v>
      </c>
      <c r="H3" s="17">
        <v>0.96140000000000003</v>
      </c>
      <c r="I3" s="17">
        <v>0.96099999999999997</v>
      </c>
      <c r="J3" s="17">
        <v>0.96060000000000001</v>
      </c>
      <c r="K3" s="17">
        <v>0.96030000000000004</v>
      </c>
      <c r="L3" s="17">
        <v>0.96</v>
      </c>
      <c r="M3" s="17">
        <v>0.95940000000000003</v>
      </c>
      <c r="N3" s="17">
        <v>0.95940000000000003</v>
      </c>
      <c r="O3" s="17">
        <v>0.95940000000000003</v>
      </c>
      <c r="P3" s="17">
        <v>0.95940000000000003</v>
      </c>
      <c r="Q3" s="17">
        <v>0.96</v>
      </c>
      <c r="R3" s="17">
        <v>0.96</v>
      </c>
      <c r="S3" s="17">
        <v>0.96</v>
      </c>
      <c r="T3" s="17">
        <v>0.96</v>
      </c>
      <c r="U3" s="17">
        <v>0.96</v>
      </c>
      <c r="V3" s="17">
        <v>0.96</v>
      </c>
      <c r="W3" s="17">
        <v>0.96</v>
      </c>
      <c r="X3" s="17">
        <v>0.96</v>
      </c>
      <c r="Y3" s="17">
        <v>0.96</v>
      </c>
      <c r="Z3" s="17">
        <v>0.96</v>
      </c>
      <c r="AA3" s="17">
        <v>0.96</v>
      </c>
      <c r="AB3" s="17">
        <v>0.96</v>
      </c>
      <c r="AC3" s="17">
        <v>0.96</v>
      </c>
      <c r="AD3" s="17">
        <v>0.96</v>
      </c>
      <c r="AE3" s="17">
        <v>0.96</v>
      </c>
      <c r="AF3" s="17">
        <v>0.96</v>
      </c>
      <c r="AG3" s="17">
        <v>0.96</v>
      </c>
      <c r="AH3" s="17">
        <v>0.96</v>
      </c>
      <c r="AI3" s="17">
        <v>0.96</v>
      </c>
      <c r="AJ3" s="17">
        <v>0.96</v>
      </c>
      <c r="AK3" s="17">
        <v>0.96</v>
      </c>
      <c r="AL3" s="17">
        <v>0.96</v>
      </c>
      <c r="AM3" s="17">
        <v>0.96</v>
      </c>
      <c r="AN3" s="17">
        <v>0.96</v>
      </c>
      <c r="AO3" s="17">
        <v>0.96</v>
      </c>
      <c r="AP3" s="17">
        <v>0.96</v>
      </c>
      <c r="AQ3" s="17">
        <v>0.96</v>
      </c>
      <c r="AR3" s="17">
        <v>0.96</v>
      </c>
      <c r="AS3" s="17">
        <v>0.96</v>
      </c>
      <c r="AT3" s="17">
        <v>0.96</v>
      </c>
      <c r="AU3" s="17">
        <v>0.96</v>
      </c>
      <c r="AV3" s="17">
        <v>0.96</v>
      </c>
      <c r="AW3" s="17">
        <v>0.96</v>
      </c>
      <c r="AX3" s="17">
        <v>0.96</v>
      </c>
      <c r="AY3" s="17">
        <v>0.96</v>
      </c>
      <c r="AZ3" s="17">
        <v>0.96</v>
      </c>
      <c r="BA3" s="17">
        <v>0.96</v>
      </c>
      <c r="BB3" s="17">
        <v>0.96</v>
      </c>
      <c r="BC3" s="17">
        <v>0.96</v>
      </c>
      <c r="BD3" s="17">
        <v>0.96</v>
      </c>
      <c r="BE3" s="17">
        <v>0.96</v>
      </c>
      <c r="BF3" s="17">
        <v>0.96</v>
      </c>
      <c r="BG3" s="17">
        <v>0.96</v>
      </c>
      <c r="BH3" s="17">
        <v>0.96</v>
      </c>
      <c r="BI3" s="17">
        <v>0.96</v>
      </c>
      <c r="BJ3" s="17">
        <v>0.96</v>
      </c>
      <c r="BK3" s="17">
        <v>0.96</v>
      </c>
      <c r="BL3" s="17">
        <v>0.96</v>
      </c>
      <c r="BM3" s="17">
        <v>0.96</v>
      </c>
      <c r="BN3" s="17">
        <v>0.96</v>
      </c>
      <c r="BO3" s="17">
        <v>0.96</v>
      </c>
      <c r="BP3" s="17">
        <v>0.96</v>
      </c>
      <c r="BQ3" s="17">
        <v>0.96</v>
      </c>
      <c r="BR3" s="17">
        <v>0.96</v>
      </c>
      <c r="BS3" s="17">
        <v>0.96</v>
      </c>
      <c r="BT3" s="17">
        <v>0.96</v>
      </c>
      <c r="BU3" s="17">
        <v>0.96</v>
      </c>
      <c r="BV3" s="17">
        <v>0.96</v>
      </c>
      <c r="BW3" s="17">
        <v>0.96</v>
      </c>
      <c r="BX3" s="17">
        <v>0.96</v>
      </c>
      <c r="BY3" s="17">
        <v>0.96</v>
      </c>
      <c r="BZ3" s="17">
        <v>0.96</v>
      </c>
      <c r="CA3" s="17">
        <v>0.96</v>
      </c>
      <c r="CB3" s="17">
        <v>0.96</v>
      </c>
      <c r="CC3" s="17">
        <v>0.96</v>
      </c>
      <c r="CD3" s="17">
        <v>0.96</v>
      </c>
      <c r="CE3" s="17">
        <v>0.96</v>
      </c>
      <c r="CF3" s="17">
        <v>0.96</v>
      </c>
      <c r="CG3" s="17">
        <v>0.96</v>
      </c>
      <c r="CH3" s="17">
        <v>0.96</v>
      </c>
      <c r="CI3" s="17">
        <v>0.96</v>
      </c>
      <c r="CJ3" s="17">
        <v>0.96</v>
      </c>
      <c r="CK3" s="17">
        <v>0.96</v>
      </c>
      <c r="CL3" s="17">
        <v>0.96</v>
      </c>
      <c r="CM3" s="17">
        <v>0.96</v>
      </c>
      <c r="CN3" s="17">
        <v>0.96</v>
      </c>
      <c r="CO3" s="17">
        <v>0.96</v>
      </c>
      <c r="CP3" s="17">
        <v>0.96</v>
      </c>
      <c r="CQ3" s="17">
        <v>0.96</v>
      </c>
      <c r="CR3" s="17">
        <v>0.96</v>
      </c>
      <c r="CS3" s="17">
        <v>0.96</v>
      </c>
      <c r="CT3" s="17">
        <v>0.96</v>
      </c>
      <c r="CU3" s="17">
        <v>0.96</v>
      </c>
      <c r="CV3" s="17">
        <v>0.96</v>
      </c>
      <c r="CW3" s="17">
        <v>0.96</v>
      </c>
      <c r="CX3" s="17">
        <v>0.96</v>
      </c>
      <c r="CY3" s="17">
        <v>0.96</v>
      </c>
      <c r="CZ3" s="17">
        <v>0.96</v>
      </c>
      <c r="DA3" s="17">
        <v>0.96</v>
      </c>
      <c r="DB3" s="17">
        <v>0.96</v>
      </c>
    </row>
    <row r="4" spans="1:106" x14ac:dyDescent="0.2">
      <c r="A4" s="133">
        <v>17</v>
      </c>
      <c r="B4" s="17">
        <v>1</v>
      </c>
      <c r="C4" s="17">
        <v>0.95530000000000004</v>
      </c>
      <c r="D4" s="17">
        <v>0.9637</v>
      </c>
      <c r="E4" s="17">
        <v>0.96289999999999998</v>
      </c>
      <c r="F4" s="17">
        <v>0.96230000000000004</v>
      </c>
      <c r="G4" s="17">
        <v>0.96179999999999999</v>
      </c>
      <c r="H4" s="17">
        <v>0.96140000000000003</v>
      </c>
      <c r="I4" s="17">
        <v>0.96099999999999997</v>
      </c>
      <c r="J4" s="17">
        <v>0.96060000000000001</v>
      </c>
      <c r="K4" s="17">
        <v>0.96030000000000004</v>
      </c>
      <c r="L4" s="17">
        <v>0.96</v>
      </c>
      <c r="M4" s="17">
        <v>0.9597</v>
      </c>
      <c r="N4" s="17">
        <v>0.95940000000000003</v>
      </c>
      <c r="O4" s="17">
        <v>0.95940000000000003</v>
      </c>
      <c r="P4" s="17">
        <v>0.95940000000000003</v>
      </c>
      <c r="Q4" s="17">
        <v>0.96</v>
      </c>
      <c r="R4" s="17">
        <v>0.96</v>
      </c>
      <c r="S4" s="17">
        <v>0.96</v>
      </c>
      <c r="T4" s="17">
        <v>0.96</v>
      </c>
      <c r="U4" s="17">
        <v>0.96</v>
      </c>
      <c r="V4" s="17">
        <v>0.96</v>
      </c>
      <c r="W4" s="17">
        <v>0.96</v>
      </c>
      <c r="X4" s="17">
        <v>0.96</v>
      </c>
      <c r="Y4" s="17">
        <v>0.96</v>
      </c>
      <c r="Z4" s="17">
        <v>0.96</v>
      </c>
      <c r="AA4" s="17">
        <v>0.96</v>
      </c>
      <c r="AB4" s="17">
        <v>0.96</v>
      </c>
      <c r="AC4" s="17">
        <v>0.96</v>
      </c>
      <c r="AD4" s="17">
        <v>0.96</v>
      </c>
      <c r="AE4" s="17">
        <v>0.96</v>
      </c>
      <c r="AF4" s="17">
        <v>0.96</v>
      </c>
      <c r="AG4" s="17">
        <v>0.96</v>
      </c>
      <c r="AH4" s="17">
        <v>0.96</v>
      </c>
      <c r="AI4" s="17">
        <v>0.96</v>
      </c>
      <c r="AJ4" s="17">
        <v>0.96</v>
      </c>
      <c r="AK4" s="17">
        <v>0.96</v>
      </c>
      <c r="AL4" s="17">
        <v>0.96</v>
      </c>
      <c r="AM4" s="17">
        <v>0.96</v>
      </c>
      <c r="AN4" s="17">
        <v>0.96</v>
      </c>
      <c r="AO4" s="17">
        <v>0.96</v>
      </c>
      <c r="AP4" s="17">
        <v>0.96</v>
      </c>
      <c r="AQ4" s="17">
        <v>0.96</v>
      </c>
      <c r="AR4" s="17">
        <v>0.96</v>
      </c>
      <c r="AS4" s="17">
        <v>0.96</v>
      </c>
      <c r="AT4" s="17">
        <v>0.96</v>
      </c>
      <c r="AU4" s="17">
        <v>0.96</v>
      </c>
      <c r="AV4" s="17">
        <v>0.96</v>
      </c>
      <c r="AW4" s="17">
        <v>0.96</v>
      </c>
      <c r="AX4" s="17">
        <v>0.96</v>
      </c>
      <c r="AY4" s="17">
        <v>0.96</v>
      </c>
      <c r="AZ4" s="17">
        <v>0.96</v>
      </c>
      <c r="BA4" s="17">
        <v>0.96</v>
      </c>
      <c r="BB4" s="17">
        <v>0.96</v>
      </c>
      <c r="BC4" s="17">
        <v>0.96</v>
      </c>
      <c r="BD4" s="17">
        <v>0.96</v>
      </c>
      <c r="BE4" s="17">
        <v>0.96</v>
      </c>
      <c r="BF4" s="17">
        <v>0.96</v>
      </c>
      <c r="BG4" s="17">
        <v>0.96</v>
      </c>
      <c r="BH4" s="17">
        <v>0.96</v>
      </c>
      <c r="BI4" s="17">
        <v>0.96</v>
      </c>
      <c r="BJ4" s="17">
        <v>0.96</v>
      </c>
      <c r="BK4" s="17">
        <v>0.96</v>
      </c>
      <c r="BL4" s="17">
        <v>0.96</v>
      </c>
      <c r="BM4" s="17">
        <v>0.96</v>
      </c>
      <c r="BN4" s="17">
        <v>0.96</v>
      </c>
      <c r="BO4" s="17">
        <v>0.96</v>
      </c>
      <c r="BP4" s="17">
        <v>0.96</v>
      </c>
      <c r="BQ4" s="17">
        <v>0.96</v>
      </c>
      <c r="BR4" s="17">
        <v>0.96</v>
      </c>
      <c r="BS4" s="17">
        <v>0.96</v>
      </c>
      <c r="BT4" s="17">
        <v>0.96</v>
      </c>
      <c r="BU4" s="17">
        <v>0.96</v>
      </c>
      <c r="BV4" s="17">
        <v>0.96</v>
      </c>
      <c r="BW4" s="17">
        <v>0.96</v>
      </c>
      <c r="BX4" s="17">
        <v>0.96</v>
      </c>
      <c r="BY4" s="17">
        <v>0.96</v>
      </c>
      <c r="BZ4" s="17">
        <v>0.96</v>
      </c>
      <c r="CA4" s="17">
        <v>0.96</v>
      </c>
      <c r="CB4" s="17">
        <v>0.96</v>
      </c>
      <c r="CC4" s="17">
        <v>0.96</v>
      </c>
      <c r="CD4" s="17">
        <v>0.96</v>
      </c>
      <c r="CE4" s="17">
        <v>0.96</v>
      </c>
      <c r="CF4" s="17">
        <v>0.96</v>
      </c>
      <c r="CG4" s="17">
        <v>0.96</v>
      </c>
      <c r="CH4" s="17">
        <v>0.96</v>
      </c>
      <c r="CI4" s="17">
        <v>0.96</v>
      </c>
      <c r="CJ4" s="17">
        <v>0.96</v>
      </c>
      <c r="CK4" s="17">
        <v>0.96</v>
      </c>
      <c r="CL4" s="17">
        <v>0.96</v>
      </c>
      <c r="CM4" s="17">
        <v>0.96</v>
      </c>
      <c r="CN4" s="17">
        <v>0.96</v>
      </c>
      <c r="CO4" s="17">
        <v>0.96</v>
      </c>
      <c r="CP4" s="17">
        <v>0.96</v>
      </c>
      <c r="CQ4" s="17">
        <v>0.96</v>
      </c>
      <c r="CR4" s="17">
        <v>0.96</v>
      </c>
      <c r="CS4" s="17">
        <v>0.96</v>
      </c>
      <c r="CT4" s="17">
        <v>0.96</v>
      </c>
      <c r="CU4" s="17">
        <v>0.96</v>
      </c>
      <c r="CV4" s="17">
        <v>0.96</v>
      </c>
      <c r="CW4" s="17">
        <v>0.96</v>
      </c>
      <c r="CX4" s="17">
        <v>0.96</v>
      </c>
      <c r="CY4" s="17">
        <v>0.96</v>
      </c>
      <c r="CZ4" s="17">
        <v>0.96</v>
      </c>
      <c r="DA4" s="17">
        <v>0.96</v>
      </c>
      <c r="DB4" s="17">
        <v>0.96</v>
      </c>
    </row>
    <row r="5" spans="1:106" x14ac:dyDescent="0.2">
      <c r="A5" s="133">
        <v>18</v>
      </c>
      <c r="B5" s="17">
        <v>1</v>
      </c>
      <c r="C5" s="17">
        <v>0.95530000000000004</v>
      </c>
      <c r="D5" s="17">
        <v>0.9637</v>
      </c>
      <c r="E5" s="17">
        <v>0.96289999999999998</v>
      </c>
      <c r="F5" s="17">
        <v>0.96230000000000004</v>
      </c>
      <c r="G5" s="17">
        <v>0.96179999999999999</v>
      </c>
      <c r="H5" s="17">
        <v>0.96140000000000003</v>
      </c>
      <c r="I5" s="17">
        <v>0.96099999999999997</v>
      </c>
      <c r="J5" s="17">
        <v>0.96060000000000001</v>
      </c>
      <c r="K5" s="17">
        <v>0.96030000000000004</v>
      </c>
      <c r="L5" s="17">
        <v>0.96</v>
      </c>
      <c r="M5" s="17">
        <v>0.9597</v>
      </c>
      <c r="N5" s="17">
        <v>0.95950000000000002</v>
      </c>
      <c r="O5" s="17">
        <v>0.95940000000000003</v>
      </c>
      <c r="P5" s="17">
        <v>0.95940000000000003</v>
      </c>
      <c r="Q5" s="17">
        <v>0.96</v>
      </c>
      <c r="R5" s="17">
        <v>0.96</v>
      </c>
      <c r="S5" s="17">
        <v>0.96</v>
      </c>
      <c r="T5" s="17">
        <v>0.96</v>
      </c>
      <c r="U5" s="17">
        <v>0.96</v>
      </c>
      <c r="V5" s="17">
        <v>0.96</v>
      </c>
      <c r="W5" s="17">
        <v>0.96</v>
      </c>
      <c r="X5" s="17">
        <v>0.96</v>
      </c>
      <c r="Y5" s="17">
        <v>0.96</v>
      </c>
      <c r="Z5" s="17">
        <v>0.96</v>
      </c>
      <c r="AA5" s="17">
        <v>0.96</v>
      </c>
      <c r="AB5" s="17">
        <v>0.96</v>
      </c>
      <c r="AC5" s="17">
        <v>0.96</v>
      </c>
      <c r="AD5" s="17">
        <v>0.96</v>
      </c>
      <c r="AE5" s="17">
        <v>0.96</v>
      </c>
      <c r="AF5" s="17">
        <v>0.96</v>
      </c>
      <c r="AG5" s="17">
        <v>0.96</v>
      </c>
      <c r="AH5" s="17">
        <v>0.96</v>
      </c>
      <c r="AI5" s="17">
        <v>0.96</v>
      </c>
      <c r="AJ5" s="17">
        <v>0.96</v>
      </c>
      <c r="AK5" s="17">
        <v>0.96</v>
      </c>
      <c r="AL5" s="17">
        <v>0.96</v>
      </c>
      <c r="AM5" s="17">
        <v>0.96</v>
      </c>
      <c r="AN5" s="17">
        <v>0.96</v>
      </c>
      <c r="AO5" s="17">
        <v>0.96</v>
      </c>
      <c r="AP5" s="17">
        <v>0.96</v>
      </c>
      <c r="AQ5" s="17">
        <v>0.96</v>
      </c>
      <c r="AR5" s="17">
        <v>0.96</v>
      </c>
      <c r="AS5" s="17">
        <v>0.96</v>
      </c>
      <c r="AT5" s="17">
        <v>0.96</v>
      </c>
      <c r="AU5" s="17">
        <v>0.96</v>
      </c>
      <c r="AV5" s="17">
        <v>0.96</v>
      </c>
      <c r="AW5" s="17">
        <v>0.96</v>
      </c>
      <c r="AX5" s="17">
        <v>0.96</v>
      </c>
      <c r="AY5" s="17">
        <v>0.96</v>
      </c>
      <c r="AZ5" s="17">
        <v>0.96</v>
      </c>
      <c r="BA5" s="17">
        <v>0.96</v>
      </c>
      <c r="BB5" s="17">
        <v>0.96</v>
      </c>
      <c r="BC5" s="17">
        <v>0.96</v>
      </c>
      <c r="BD5" s="17">
        <v>0.96</v>
      </c>
      <c r="BE5" s="17">
        <v>0.96</v>
      </c>
      <c r="BF5" s="17">
        <v>0.96</v>
      </c>
      <c r="BG5" s="17">
        <v>0.96</v>
      </c>
      <c r="BH5" s="17">
        <v>0.96</v>
      </c>
      <c r="BI5" s="17">
        <v>0.96</v>
      </c>
      <c r="BJ5" s="17">
        <v>0.96</v>
      </c>
      <c r="BK5" s="17">
        <v>0.96</v>
      </c>
      <c r="BL5" s="17">
        <v>0.96</v>
      </c>
      <c r="BM5" s="17">
        <v>0.96</v>
      </c>
      <c r="BN5" s="17">
        <v>0.96</v>
      </c>
      <c r="BO5" s="17">
        <v>0.96</v>
      </c>
      <c r="BP5" s="17">
        <v>0.96</v>
      </c>
      <c r="BQ5" s="17">
        <v>0.96</v>
      </c>
      <c r="BR5" s="17">
        <v>0.96</v>
      </c>
      <c r="BS5" s="17">
        <v>0.96</v>
      </c>
      <c r="BT5" s="17">
        <v>0.96</v>
      </c>
      <c r="BU5" s="17">
        <v>0.96</v>
      </c>
      <c r="BV5" s="17">
        <v>0.96</v>
      </c>
      <c r="BW5" s="17">
        <v>0.96</v>
      </c>
      <c r="BX5" s="17">
        <v>0.96</v>
      </c>
      <c r="BY5" s="17">
        <v>0.96</v>
      </c>
      <c r="BZ5" s="17">
        <v>0.96</v>
      </c>
      <c r="CA5" s="17">
        <v>0.96</v>
      </c>
      <c r="CB5" s="17">
        <v>0.96</v>
      </c>
      <c r="CC5" s="17">
        <v>0.96</v>
      </c>
      <c r="CD5" s="17">
        <v>0.96</v>
      </c>
      <c r="CE5" s="17">
        <v>0.96</v>
      </c>
      <c r="CF5" s="17">
        <v>0.96</v>
      </c>
      <c r="CG5" s="17">
        <v>0.96</v>
      </c>
      <c r="CH5" s="17">
        <v>0.96</v>
      </c>
      <c r="CI5" s="17">
        <v>0.96</v>
      </c>
      <c r="CJ5" s="17">
        <v>0.96</v>
      </c>
      <c r="CK5" s="17">
        <v>0.96</v>
      </c>
      <c r="CL5" s="17">
        <v>0.96</v>
      </c>
      <c r="CM5" s="17">
        <v>0.96</v>
      </c>
      <c r="CN5" s="17">
        <v>0.96</v>
      </c>
      <c r="CO5" s="17">
        <v>0.96</v>
      </c>
      <c r="CP5" s="17">
        <v>0.96</v>
      </c>
      <c r="CQ5" s="17">
        <v>0.96</v>
      </c>
      <c r="CR5" s="17">
        <v>0.96</v>
      </c>
      <c r="CS5" s="17">
        <v>0.96</v>
      </c>
      <c r="CT5" s="17">
        <v>0.96</v>
      </c>
      <c r="CU5" s="17">
        <v>0.96</v>
      </c>
      <c r="CV5" s="17">
        <v>0.96</v>
      </c>
      <c r="CW5" s="17">
        <v>0.96</v>
      </c>
      <c r="CX5" s="17">
        <v>0.96</v>
      </c>
      <c r="CY5" s="17">
        <v>0.96</v>
      </c>
      <c r="CZ5" s="17">
        <v>0.96</v>
      </c>
      <c r="DA5" s="17">
        <v>0.96</v>
      </c>
      <c r="DB5" s="17">
        <v>0.96</v>
      </c>
    </row>
    <row r="6" spans="1:106" x14ac:dyDescent="0.2">
      <c r="A6" s="133">
        <v>19</v>
      </c>
      <c r="B6" s="17">
        <v>1</v>
      </c>
      <c r="C6" s="17">
        <v>0.95530000000000004</v>
      </c>
      <c r="D6" s="17">
        <v>0.9637</v>
      </c>
      <c r="E6" s="17">
        <v>0.96289999999999998</v>
      </c>
      <c r="F6" s="17">
        <v>0.96230000000000004</v>
      </c>
      <c r="G6" s="17">
        <v>0.96179999999999999</v>
      </c>
      <c r="H6" s="17">
        <v>0.96140000000000003</v>
      </c>
      <c r="I6" s="17">
        <v>0.96099999999999997</v>
      </c>
      <c r="J6" s="17">
        <v>0.96060000000000001</v>
      </c>
      <c r="K6" s="17">
        <v>0.96030000000000004</v>
      </c>
      <c r="L6" s="17">
        <v>0.96</v>
      </c>
      <c r="M6" s="17">
        <v>0.9597</v>
      </c>
      <c r="N6" s="17">
        <v>0.95950000000000002</v>
      </c>
      <c r="O6" s="17">
        <v>0.95940000000000003</v>
      </c>
      <c r="P6" s="17">
        <v>0.95940000000000003</v>
      </c>
      <c r="Q6" s="17">
        <v>0.96</v>
      </c>
      <c r="R6" s="17">
        <v>0.96</v>
      </c>
      <c r="S6" s="17">
        <v>0.96</v>
      </c>
      <c r="T6" s="17">
        <v>0.96</v>
      </c>
      <c r="U6" s="17">
        <v>0.96</v>
      </c>
      <c r="V6" s="17">
        <v>0.96</v>
      </c>
      <c r="W6" s="17">
        <v>0.96</v>
      </c>
      <c r="X6" s="17">
        <v>0.96</v>
      </c>
      <c r="Y6" s="17">
        <v>0.96</v>
      </c>
      <c r="Z6" s="17">
        <v>0.96</v>
      </c>
      <c r="AA6" s="17">
        <v>0.96</v>
      </c>
      <c r="AB6" s="17">
        <v>0.96</v>
      </c>
      <c r="AC6" s="17">
        <v>0.96</v>
      </c>
      <c r="AD6" s="17">
        <v>0.96</v>
      </c>
      <c r="AE6" s="17">
        <v>0.96</v>
      </c>
      <c r="AF6" s="17">
        <v>0.96</v>
      </c>
      <c r="AG6" s="17">
        <v>0.96</v>
      </c>
      <c r="AH6" s="17">
        <v>0.96</v>
      </c>
      <c r="AI6" s="17">
        <v>0.96</v>
      </c>
      <c r="AJ6" s="17">
        <v>0.96</v>
      </c>
      <c r="AK6" s="17">
        <v>0.96</v>
      </c>
      <c r="AL6" s="17">
        <v>0.96</v>
      </c>
      <c r="AM6" s="17">
        <v>0.96</v>
      </c>
      <c r="AN6" s="17">
        <v>0.96</v>
      </c>
      <c r="AO6" s="17">
        <v>0.96</v>
      </c>
      <c r="AP6" s="17">
        <v>0.96</v>
      </c>
      <c r="AQ6" s="17">
        <v>0.96</v>
      </c>
      <c r="AR6" s="17">
        <v>0.96</v>
      </c>
      <c r="AS6" s="17">
        <v>0.96</v>
      </c>
      <c r="AT6" s="17">
        <v>0.96</v>
      </c>
      <c r="AU6" s="17">
        <v>0.96</v>
      </c>
      <c r="AV6" s="17">
        <v>0.96</v>
      </c>
      <c r="AW6" s="17">
        <v>0.96</v>
      </c>
      <c r="AX6" s="17">
        <v>0.96</v>
      </c>
      <c r="AY6" s="17">
        <v>0.96</v>
      </c>
      <c r="AZ6" s="17">
        <v>0.96</v>
      </c>
      <c r="BA6" s="17">
        <v>0.96</v>
      </c>
      <c r="BB6" s="17">
        <v>0.96</v>
      </c>
      <c r="BC6" s="17">
        <v>0.96</v>
      </c>
      <c r="BD6" s="17">
        <v>0.96</v>
      </c>
      <c r="BE6" s="17">
        <v>0.96</v>
      </c>
      <c r="BF6" s="17">
        <v>0.96</v>
      </c>
      <c r="BG6" s="17">
        <v>0.96</v>
      </c>
      <c r="BH6" s="17">
        <v>0.96</v>
      </c>
      <c r="BI6" s="17">
        <v>0.96</v>
      </c>
      <c r="BJ6" s="17">
        <v>0.96</v>
      </c>
      <c r="BK6" s="17">
        <v>0.96</v>
      </c>
      <c r="BL6" s="17">
        <v>0.96</v>
      </c>
      <c r="BM6" s="17">
        <v>0.96</v>
      </c>
      <c r="BN6" s="17">
        <v>0.96</v>
      </c>
      <c r="BO6" s="17">
        <v>0.96</v>
      </c>
      <c r="BP6" s="17">
        <v>0.96</v>
      </c>
      <c r="BQ6" s="17">
        <v>0.96</v>
      </c>
      <c r="BR6" s="17">
        <v>0.96</v>
      </c>
      <c r="BS6" s="17">
        <v>0.96</v>
      </c>
      <c r="BT6" s="17">
        <v>0.96</v>
      </c>
      <c r="BU6" s="17">
        <v>0.96</v>
      </c>
      <c r="BV6" s="17">
        <v>0.96</v>
      </c>
      <c r="BW6" s="17">
        <v>0.96</v>
      </c>
      <c r="BX6" s="17">
        <v>0.96</v>
      </c>
      <c r="BY6" s="17">
        <v>0.96</v>
      </c>
      <c r="BZ6" s="17">
        <v>0.96</v>
      </c>
      <c r="CA6" s="17">
        <v>0.96</v>
      </c>
      <c r="CB6" s="17">
        <v>0.96</v>
      </c>
      <c r="CC6" s="17">
        <v>0.96</v>
      </c>
      <c r="CD6" s="17">
        <v>0.96</v>
      </c>
      <c r="CE6" s="17">
        <v>0.96</v>
      </c>
      <c r="CF6" s="17">
        <v>0.96</v>
      </c>
      <c r="CG6" s="17">
        <v>0.96</v>
      </c>
      <c r="CH6" s="17">
        <v>0.96</v>
      </c>
      <c r="CI6" s="17">
        <v>0.96</v>
      </c>
      <c r="CJ6" s="17">
        <v>0.96</v>
      </c>
      <c r="CK6" s="17">
        <v>0.96</v>
      </c>
      <c r="CL6" s="17">
        <v>0.96</v>
      </c>
      <c r="CM6" s="17">
        <v>0.96</v>
      </c>
      <c r="CN6" s="17">
        <v>0.96</v>
      </c>
      <c r="CO6" s="17">
        <v>0.96</v>
      </c>
      <c r="CP6" s="17">
        <v>0.96</v>
      </c>
      <c r="CQ6" s="17">
        <v>0.96</v>
      </c>
      <c r="CR6" s="17">
        <v>0.96</v>
      </c>
      <c r="CS6" s="17">
        <v>0.96</v>
      </c>
      <c r="CT6" s="17">
        <v>0.96</v>
      </c>
      <c r="CU6" s="17">
        <v>0.96</v>
      </c>
      <c r="CV6" s="17">
        <v>0.96</v>
      </c>
      <c r="CW6" s="17">
        <v>0.96</v>
      </c>
      <c r="CX6" s="17">
        <v>0.96</v>
      </c>
      <c r="CY6" s="17">
        <v>0.96</v>
      </c>
      <c r="CZ6" s="17">
        <v>0.96</v>
      </c>
      <c r="DA6" s="17">
        <v>0.96</v>
      </c>
      <c r="DB6" s="17">
        <v>0.96</v>
      </c>
    </row>
    <row r="7" spans="1:106" x14ac:dyDescent="0.2">
      <c r="A7" s="133">
        <v>20</v>
      </c>
      <c r="B7" s="17">
        <v>1</v>
      </c>
      <c r="C7" s="17">
        <v>0.95530000000000004</v>
      </c>
      <c r="D7" s="17">
        <v>0.9637</v>
      </c>
      <c r="E7" s="17">
        <v>0.96289999999999998</v>
      </c>
      <c r="F7" s="17">
        <v>0.96230000000000004</v>
      </c>
      <c r="G7" s="17">
        <v>0.96179999999999999</v>
      </c>
      <c r="H7" s="17">
        <v>0.96140000000000003</v>
      </c>
      <c r="I7" s="17">
        <v>0.96099999999999997</v>
      </c>
      <c r="J7" s="17">
        <v>0.96060000000000001</v>
      </c>
      <c r="K7" s="17">
        <v>0.96030000000000004</v>
      </c>
      <c r="L7" s="17">
        <v>0.96</v>
      </c>
      <c r="M7" s="17">
        <v>0.9597</v>
      </c>
      <c r="N7" s="17">
        <v>0.95950000000000002</v>
      </c>
      <c r="O7" s="17">
        <v>0.95940000000000003</v>
      </c>
      <c r="P7" s="17">
        <v>0.95940000000000003</v>
      </c>
      <c r="Q7" s="17">
        <v>0.96</v>
      </c>
      <c r="R7" s="17">
        <v>0.96</v>
      </c>
      <c r="S7" s="17">
        <v>0.96</v>
      </c>
      <c r="T7" s="17">
        <v>0.96</v>
      </c>
      <c r="U7" s="17">
        <v>0.96</v>
      </c>
      <c r="V7" s="17">
        <v>0.96</v>
      </c>
      <c r="W7" s="17">
        <v>0.96</v>
      </c>
      <c r="X7" s="17">
        <v>0.96</v>
      </c>
      <c r="Y7" s="17">
        <v>0.96</v>
      </c>
      <c r="Z7" s="17">
        <v>0.96</v>
      </c>
      <c r="AA7" s="17">
        <v>0.96</v>
      </c>
      <c r="AB7" s="17">
        <v>0.96</v>
      </c>
      <c r="AC7" s="17">
        <v>0.96</v>
      </c>
      <c r="AD7" s="17">
        <v>0.96</v>
      </c>
      <c r="AE7" s="17">
        <v>0.96</v>
      </c>
      <c r="AF7" s="17">
        <v>0.96</v>
      </c>
      <c r="AG7" s="17">
        <v>0.96</v>
      </c>
      <c r="AH7" s="17">
        <v>0.96</v>
      </c>
      <c r="AI7" s="17">
        <v>0.96</v>
      </c>
      <c r="AJ7" s="17">
        <v>0.96</v>
      </c>
      <c r="AK7" s="17">
        <v>0.96</v>
      </c>
      <c r="AL7" s="17">
        <v>0.96</v>
      </c>
      <c r="AM7" s="17">
        <v>0.96</v>
      </c>
      <c r="AN7" s="17">
        <v>0.96</v>
      </c>
      <c r="AO7" s="17">
        <v>0.96</v>
      </c>
      <c r="AP7" s="17">
        <v>0.96</v>
      </c>
      <c r="AQ7" s="17">
        <v>0.96</v>
      </c>
      <c r="AR7" s="17">
        <v>0.96</v>
      </c>
      <c r="AS7" s="17">
        <v>0.96</v>
      </c>
      <c r="AT7" s="17">
        <v>0.96</v>
      </c>
      <c r="AU7" s="17">
        <v>0.96</v>
      </c>
      <c r="AV7" s="17">
        <v>0.96</v>
      </c>
      <c r="AW7" s="17">
        <v>0.96</v>
      </c>
      <c r="AX7" s="17">
        <v>0.96</v>
      </c>
      <c r="AY7" s="17">
        <v>0.96</v>
      </c>
      <c r="AZ7" s="17">
        <v>0.96</v>
      </c>
      <c r="BA7" s="17">
        <v>0.96</v>
      </c>
      <c r="BB7" s="17">
        <v>0.96</v>
      </c>
      <c r="BC7" s="17">
        <v>0.96</v>
      </c>
      <c r="BD7" s="17">
        <v>0.96</v>
      </c>
      <c r="BE7" s="17">
        <v>0.96</v>
      </c>
      <c r="BF7" s="17">
        <v>0.96</v>
      </c>
      <c r="BG7" s="17">
        <v>0.96</v>
      </c>
      <c r="BH7" s="17">
        <v>0.96</v>
      </c>
      <c r="BI7" s="17">
        <v>0.96</v>
      </c>
      <c r="BJ7" s="17">
        <v>0.96</v>
      </c>
      <c r="BK7" s="17">
        <v>0.96</v>
      </c>
      <c r="BL7" s="17">
        <v>0.96</v>
      </c>
      <c r="BM7" s="17">
        <v>0.96</v>
      </c>
      <c r="BN7" s="17">
        <v>0.96</v>
      </c>
      <c r="BO7" s="17">
        <v>0.96</v>
      </c>
      <c r="BP7" s="17">
        <v>0.96</v>
      </c>
      <c r="BQ7" s="17">
        <v>0.96</v>
      </c>
      <c r="BR7" s="17">
        <v>0.96</v>
      </c>
      <c r="BS7" s="17">
        <v>0.96</v>
      </c>
      <c r="BT7" s="17">
        <v>0.96</v>
      </c>
      <c r="BU7" s="17">
        <v>0.96</v>
      </c>
      <c r="BV7" s="17">
        <v>0.96</v>
      </c>
      <c r="BW7" s="17">
        <v>0.96</v>
      </c>
      <c r="BX7" s="17">
        <v>0.96</v>
      </c>
      <c r="BY7" s="17">
        <v>0.96</v>
      </c>
      <c r="BZ7" s="17">
        <v>0.96</v>
      </c>
      <c r="CA7" s="17">
        <v>0.96</v>
      </c>
      <c r="CB7" s="17">
        <v>0.96</v>
      </c>
      <c r="CC7" s="17">
        <v>0.96</v>
      </c>
      <c r="CD7" s="17">
        <v>0.96</v>
      </c>
      <c r="CE7" s="17">
        <v>0.96</v>
      </c>
      <c r="CF7" s="17">
        <v>0.96</v>
      </c>
      <c r="CG7" s="17">
        <v>0.96</v>
      </c>
      <c r="CH7" s="17">
        <v>0.96</v>
      </c>
      <c r="CI7" s="17">
        <v>0.96</v>
      </c>
      <c r="CJ7" s="17">
        <v>0.96</v>
      </c>
      <c r="CK7" s="17">
        <v>0.96</v>
      </c>
      <c r="CL7" s="17">
        <v>0.96</v>
      </c>
      <c r="CM7" s="17">
        <v>0.96</v>
      </c>
      <c r="CN7" s="17">
        <v>0.96</v>
      </c>
      <c r="CO7" s="17">
        <v>0.96</v>
      </c>
      <c r="CP7" s="17">
        <v>0.96</v>
      </c>
      <c r="CQ7" s="17">
        <v>0.96</v>
      </c>
      <c r="CR7" s="17">
        <v>0.96</v>
      </c>
      <c r="CS7" s="17">
        <v>0.96</v>
      </c>
      <c r="CT7" s="17">
        <v>0.96</v>
      </c>
      <c r="CU7" s="17">
        <v>0.96</v>
      </c>
      <c r="CV7" s="17">
        <v>0.96</v>
      </c>
      <c r="CW7" s="17">
        <v>0.96</v>
      </c>
      <c r="CX7" s="17">
        <v>0.96</v>
      </c>
      <c r="CY7" s="17">
        <v>0.96</v>
      </c>
      <c r="CZ7" s="17">
        <v>0.96</v>
      </c>
      <c r="DA7" s="17">
        <v>0.96</v>
      </c>
      <c r="DB7" s="17">
        <v>0.96</v>
      </c>
    </row>
    <row r="8" spans="1:106" x14ac:dyDescent="0.2">
      <c r="A8" s="133">
        <v>21</v>
      </c>
      <c r="B8" s="17">
        <v>1</v>
      </c>
      <c r="C8" s="17">
        <v>0.95530000000000004</v>
      </c>
      <c r="D8" s="17">
        <v>0.9637</v>
      </c>
      <c r="E8" s="17">
        <v>0.96289999999999998</v>
      </c>
      <c r="F8" s="17">
        <v>0.96230000000000004</v>
      </c>
      <c r="G8" s="17">
        <v>0.96179999999999999</v>
      </c>
      <c r="H8" s="17">
        <v>0.96140000000000003</v>
      </c>
      <c r="I8" s="17">
        <v>0.96099999999999997</v>
      </c>
      <c r="J8" s="17">
        <v>0.96060000000000001</v>
      </c>
      <c r="K8" s="17">
        <v>0.96030000000000004</v>
      </c>
      <c r="L8" s="17">
        <v>0.96</v>
      </c>
      <c r="M8" s="17">
        <v>0.9597</v>
      </c>
      <c r="N8" s="17">
        <v>0.95950000000000002</v>
      </c>
      <c r="O8" s="17">
        <v>0.95940000000000003</v>
      </c>
      <c r="P8" s="17">
        <v>0.95940000000000003</v>
      </c>
      <c r="Q8" s="17">
        <v>0.96</v>
      </c>
      <c r="R8" s="17">
        <v>0.96</v>
      </c>
      <c r="S8" s="17">
        <v>0.96</v>
      </c>
      <c r="T8" s="17">
        <v>0.96</v>
      </c>
      <c r="U8" s="17">
        <v>0.96</v>
      </c>
      <c r="V8" s="17">
        <v>0.96</v>
      </c>
      <c r="W8" s="17">
        <v>0.96</v>
      </c>
      <c r="X8" s="17">
        <v>0.96</v>
      </c>
      <c r="Y8" s="17">
        <v>0.96</v>
      </c>
      <c r="Z8" s="17">
        <v>0.96</v>
      </c>
      <c r="AA8" s="17">
        <v>0.96</v>
      </c>
      <c r="AB8" s="17">
        <v>0.96</v>
      </c>
      <c r="AC8" s="17">
        <v>0.96</v>
      </c>
      <c r="AD8" s="17">
        <v>0.96</v>
      </c>
      <c r="AE8" s="17">
        <v>0.96</v>
      </c>
      <c r="AF8" s="17">
        <v>0.96</v>
      </c>
      <c r="AG8" s="17">
        <v>0.96</v>
      </c>
      <c r="AH8" s="17">
        <v>0.96</v>
      </c>
      <c r="AI8" s="17">
        <v>0.96</v>
      </c>
      <c r="AJ8" s="17">
        <v>0.96</v>
      </c>
      <c r="AK8" s="17">
        <v>0.96</v>
      </c>
      <c r="AL8" s="17">
        <v>0.96</v>
      </c>
      <c r="AM8" s="17">
        <v>0.96</v>
      </c>
      <c r="AN8" s="17">
        <v>0.96</v>
      </c>
      <c r="AO8" s="17">
        <v>0.96</v>
      </c>
      <c r="AP8" s="17">
        <v>0.96</v>
      </c>
      <c r="AQ8" s="17">
        <v>0.96</v>
      </c>
      <c r="AR8" s="17">
        <v>0.96</v>
      </c>
      <c r="AS8" s="17">
        <v>0.96</v>
      </c>
      <c r="AT8" s="17">
        <v>0.96</v>
      </c>
      <c r="AU8" s="17">
        <v>0.96</v>
      </c>
      <c r="AV8" s="17">
        <v>0.96</v>
      </c>
      <c r="AW8" s="17">
        <v>0.96</v>
      </c>
      <c r="AX8" s="17">
        <v>0.96</v>
      </c>
      <c r="AY8" s="17">
        <v>0.96</v>
      </c>
      <c r="AZ8" s="17">
        <v>0.96</v>
      </c>
      <c r="BA8" s="17">
        <v>0.96</v>
      </c>
      <c r="BB8" s="17">
        <v>0.96</v>
      </c>
      <c r="BC8" s="17">
        <v>0.96</v>
      </c>
      <c r="BD8" s="17">
        <v>0.96</v>
      </c>
      <c r="BE8" s="17">
        <v>0.96</v>
      </c>
      <c r="BF8" s="17">
        <v>0.96</v>
      </c>
      <c r="BG8" s="17">
        <v>0.96</v>
      </c>
      <c r="BH8" s="17">
        <v>0.96</v>
      </c>
      <c r="BI8" s="17">
        <v>0.96</v>
      </c>
      <c r="BJ8" s="17">
        <v>0.96</v>
      </c>
      <c r="BK8" s="17">
        <v>0.96</v>
      </c>
      <c r="BL8" s="17">
        <v>0.96</v>
      </c>
      <c r="BM8" s="17">
        <v>0.96</v>
      </c>
      <c r="BN8" s="17">
        <v>0.96</v>
      </c>
      <c r="BO8" s="17">
        <v>0.96</v>
      </c>
      <c r="BP8" s="17">
        <v>0.96</v>
      </c>
      <c r="BQ8" s="17">
        <v>0.96</v>
      </c>
      <c r="BR8" s="17">
        <v>0.96</v>
      </c>
      <c r="BS8" s="17">
        <v>0.96</v>
      </c>
      <c r="BT8" s="17">
        <v>0.96</v>
      </c>
      <c r="BU8" s="17">
        <v>0.96</v>
      </c>
      <c r="BV8" s="17">
        <v>0.96</v>
      </c>
      <c r="BW8" s="17">
        <v>0.96</v>
      </c>
      <c r="BX8" s="17">
        <v>0.96</v>
      </c>
      <c r="BY8" s="17">
        <v>0.96</v>
      </c>
      <c r="BZ8" s="17">
        <v>0.96</v>
      </c>
      <c r="CA8" s="17">
        <v>0.96</v>
      </c>
      <c r="CB8" s="17">
        <v>0.96</v>
      </c>
      <c r="CC8" s="17">
        <v>0.96</v>
      </c>
      <c r="CD8" s="17">
        <v>0.96</v>
      </c>
      <c r="CE8" s="17">
        <v>0.96</v>
      </c>
      <c r="CF8" s="17">
        <v>0.96</v>
      </c>
      <c r="CG8" s="17">
        <v>0.96</v>
      </c>
      <c r="CH8" s="17">
        <v>0.96</v>
      </c>
      <c r="CI8" s="17">
        <v>0.96</v>
      </c>
      <c r="CJ8" s="17">
        <v>0.96</v>
      </c>
      <c r="CK8" s="17">
        <v>0.96</v>
      </c>
      <c r="CL8" s="17">
        <v>0.96</v>
      </c>
      <c r="CM8" s="17">
        <v>0.96</v>
      </c>
      <c r="CN8" s="17">
        <v>0.96</v>
      </c>
      <c r="CO8" s="17">
        <v>0.96</v>
      </c>
      <c r="CP8" s="17">
        <v>0.96</v>
      </c>
      <c r="CQ8" s="17">
        <v>0.96</v>
      </c>
      <c r="CR8" s="17">
        <v>0.96</v>
      </c>
      <c r="CS8" s="17">
        <v>0.96</v>
      </c>
      <c r="CT8" s="17">
        <v>0.96</v>
      </c>
      <c r="CU8" s="17">
        <v>0.96</v>
      </c>
      <c r="CV8" s="17">
        <v>0.96</v>
      </c>
      <c r="CW8" s="17">
        <v>0.96</v>
      </c>
      <c r="CX8" s="17">
        <v>0.96</v>
      </c>
      <c r="CY8" s="17">
        <v>0.96</v>
      </c>
      <c r="CZ8" s="17">
        <v>0.96</v>
      </c>
      <c r="DA8" s="17">
        <v>0.96</v>
      </c>
      <c r="DB8" s="17">
        <v>0.96</v>
      </c>
    </row>
    <row r="9" spans="1:106" x14ac:dyDescent="0.2">
      <c r="A9" s="133">
        <v>22</v>
      </c>
      <c r="B9" s="17">
        <v>1</v>
      </c>
      <c r="C9" s="17">
        <v>0.95530000000000004</v>
      </c>
      <c r="D9" s="17">
        <v>0.9637</v>
      </c>
      <c r="E9" s="17">
        <v>0.96289999999999998</v>
      </c>
      <c r="F9" s="17">
        <v>0.96230000000000004</v>
      </c>
      <c r="G9" s="17">
        <v>0.96179999999999999</v>
      </c>
      <c r="H9" s="17">
        <v>0.96140000000000003</v>
      </c>
      <c r="I9" s="17">
        <v>0.96099999999999997</v>
      </c>
      <c r="J9" s="17">
        <v>0.96060000000000001</v>
      </c>
      <c r="K9" s="17">
        <v>0.96030000000000004</v>
      </c>
      <c r="L9" s="17">
        <v>0.96</v>
      </c>
      <c r="M9" s="17">
        <v>0.9597</v>
      </c>
      <c r="N9" s="17">
        <v>0.95950000000000002</v>
      </c>
      <c r="O9" s="17">
        <v>0.95940000000000003</v>
      </c>
      <c r="P9" s="17">
        <v>0.95940000000000003</v>
      </c>
      <c r="Q9" s="17">
        <v>0.96</v>
      </c>
      <c r="R9" s="17">
        <v>0.96</v>
      </c>
      <c r="S9" s="17">
        <v>0.96</v>
      </c>
      <c r="T9" s="17">
        <v>0.96</v>
      </c>
      <c r="U9" s="17">
        <v>0.96</v>
      </c>
      <c r="V9" s="17">
        <v>0.96</v>
      </c>
      <c r="W9" s="17">
        <v>0.96</v>
      </c>
      <c r="X9" s="17">
        <v>0.96</v>
      </c>
      <c r="Y9" s="17">
        <v>0.96</v>
      </c>
      <c r="Z9" s="17">
        <v>0.96</v>
      </c>
      <c r="AA9" s="17">
        <v>0.96</v>
      </c>
      <c r="AB9" s="17">
        <v>0.96</v>
      </c>
      <c r="AC9" s="17">
        <v>0.96</v>
      </c>
      <c r="AD9" s="17">
        <v>0.96</v>
      </c>
      <c r="AE9" s="17">
        <v>0.96</v>
      </c>
      <c r="AF9" s="17">
        <v>0.96</v>
      </c>
      <c r="AG9" s="17">
        <v>0.96</v>
      </c>
      <c r="AH9" s="17">
        <v>0.96</v>
      </c>
      <c r="AI9" s="17">
        <v>0.96</v>
      </c>
      <c r="AJ9" s="17">
        <v>0.96</v>
      </c>
      <c r="AK9" s="17">
        <v>0.96</v>
      </c>
      <c r="AL9" s="17">
        <v>0.96</v>
      </c>
      <c r="AM9" s="17">
        <v>0.96</v>
      </c>
      <c r="AN9" s="17">
        <v>0.96</v>
      </c>
      <c r="AO9" s="17">
        <v>0.96</v>
      </c>
      <c r="AP9" s="17">
        <v>0.96</v>
      </c>
      <c r="AQ9" s="17">
        <v>0.96</v>
      </c>
      <c r="AR9" s="17">
        <v>0.96</v>
      </c>
      <c r="AS9" s="17">
        <v>0.96</v>
      </c>
      <c r="AT9" s="17">
        <v>0.96</v>
      </c>
      <c r="AU9" s="17">
        <v>0.96</v>
      </c>
      <c r="AV9" s="17">
        <v>0.96</v>
      </c>
      <c r="AW9" s="17">
        <v>0.96</v>
      </c>
      <c r="AX9" s="17">
        <v>0.96</v>
      </c>
      <c r="AY9" s="17">
        <v>0.96</v>
      </c>
      <c r="AZ9" s="17">
        <v>0.96</v>
      </c>
      <c r="BA9" s="17">
        <v>0.96</v>
      </c>
      <c r="BB9" s="17">
        <v>0.96</v>
      </c>
      <c r="BC9" s="17">
        <v>0.96</v>
      </c>
      <c r="BD9" s="17">
        <v>0.96</v>
      </c>
      <c r="BE9" s="17">
        <v>0.96</v>
      </c>
      <c r="BF9" s="17">
        <v>0.96</v>
      </c>
      <c r="BG9" s="17">
        <v>0.96</v>
      </c>
      <c r="BH9" s="17">
        <v>0.96</v>
      </c>
      <c r="BI9" s="17">
        <v>0.96</v>
      </c>
      <c r="BJ9" s="17">
        <v>0.96</v>
      </c>
      <c r="BK9" s="17">
        <v>0.96</v>
      </c>
      <c r="BL9" s="17">
        <v>0.96</v>
      </c>
      <c r="BM9" s="17">
        <v>0.96</v>
      </c>
      <c r="BN9" s="17">
        <v>0.96</v>
      </c>
      <c r="BO9" s="17">
        <v>0.96</v>
      </c>
      <c r="BP9" s="17">
        <v>0.96</v>
      </c>
      <c r="BQ9" s="17">
        <v>0.96</v>
      </c>
      <c r="BR9" s="17">
        <v>0.96</v>
      </c>
      <c r="BS9" s="17">
        <v>0.96</v>
      </c>
      <c r="BT9" s="17">
        <v>0.96</v>
      </c>
      <c r="BU9" s="17">
        <v>0.96</v>
      </c>
      <c r="BV9" s="17">
        <v>0.96</v>
      </c>
      <c r="BW9" s="17">
        <v>0.96</v>
      </c>
      <c r="BX9" s="17">
        <v>0.96</v>
      </c>
      <c r="BY9" s="17">
        <v>0.96</v>
      </c>
      <c r="BZ9" s="17">
        <v>0.96</v>
      </c>
      <c r="CA9" s="17">
        <v>0.96</v>
      </c>
      <c r="CB9" s="17">
        <v>0.96</v>
      </c>
      <c r="CC9" s="17">
        <v>0.96</v>
      </c>
      <c r="CD9" s="17">
        <v>0.96</v>
      </c>
      <c r="CE9" s="17">
        <v>0.96</v>
      </c>
      <c r="CF9" s="17">
        <v>0.96</v>
      </c>
      <c r="CG9" s="17">
        <v>0.96</v>
      </c>
      <c r="CH9" s="17">
        <v>0.96</v>
      </c>
      <c r="CI9" s="17">
        <v>0.96</v>
      </c>
      <c r="CJ9" s="17">
        <v>0.96</v>
      </c>
      <c r="CK9" s="17">
        <v>0.96</v>
      </c>
      <c r="CL9" s="17">
        <v>0.96</v>
      </c>
      <c r="CM9" s="17">
        <v>0.96</v>
      </c>
      <c r="CN9" s="17">
        <v>0.96</v>
      </c>
      <c r="CO9" s="17">
        <v>0.96</v>
      </c>
      <c r="CP9" s="17">
        <v>0.96</v>
      </c>
      <c r="CQ9" s="17">
        <v>0.96</v>
      </c>
      <c r="CR9" s="17">
        <v>0.96</v>
      </c>
      <c r="CS9" s="17">
        <v>0.96</v>
      </c>
      <c r="CT9" s="17">
        <v>0.96</v>
      </c>
      <c r="CU9" s="17">
        <v>0.96</v>
      </c>
      <c r="CV9" s="17">
        <v>0.96</v>
      </c>
      <c r="CW9" s="17">
        <v>0.96</v>
      </c>
      <c r="CX9" s="17">
        <v>0.96</v>
      </c>
      <c r="CY9" s="17">
        <v>0.96</v>
      </c>
      <c r="CZ9" s="17">
        <v>0.96</v>
      </c>
      <c r="DA9" s="17">
        <v>0.96</v>
      </c>
      <c r="DB9" s="17">
        <v>0.96</v>
      </c>
    </row>
    <row r="10" spans="1:106" x14ac:dyDescent="0.2">
      <c r="A10" s="133">
        <v>23</v>
      </c>
      <c r="B10" s="17">
        <v>1</v>
      </c>
      <c r="C10" s="17">
        <v>0.95530000000000004</v>
      </c>
      <c r="D10" s="17">
        <v>0.9637</v>
      </c>
      <c r="E10" s="17">
        <v>0.96289999999999998</v>
      </c>
      <c r="F10" s="17">
        <v>0.96230000000000004</v>
      </c>
      <c r="G10" s="17">
        <v>0.96179999999999999</v>
      </c>
      <c r="H10" s="17">
        <v>0.96140000000000003</v>
      </c>
      <c r="I10" s="17">
        <v>0.96099999999999997</v>
      </c>
      <c r="J10" s="17">
        <v>0.96060000000000001</v>
      </c>
      <c r="K10" s="17">
        <v>0.96030000000000004</v>
      </c>
      <c r="L10" s="17">
        <v>0.96</v>
      </c>
      <c r="M10" s="17">
        <v>0.9597</v>
      </c>
      <c r="N10" s="17">
        <v>0.95950000000000002</v>
      </c>
      <c r="O10" s="17">
        <v>0.95940000000000003</v>
      </c>
      <c r="P10" s="17">
        <v>0.95940000000000003</v>
      </c>
      <c r="Q10" s="17">
        <v>0.96</v>
      </c>
      <c r="R10" s="17">
        <v>0.96</v>
      </c>
      <c r="S10" s="17">
        <v>0.96</v>
      </c>
      <c r="T10" s="17">
        <v>0.96</v>
      </c>
      <c r="U10" s="17">
        <v>0.96</v>
      </c>
      <c r="V10" s="17">
        <v>0.96</v>
      </c>
      <c r="W10" s="17">
        <v>0.96</v>
      </c>
      <c r="X10" s="17">
        <v>0.96</v>
      </c>
      <c r="Y10" s="17">
        <v>0.96</v>
      </c>
      <c r="Z10" s="17">
        <v>0.96</v>
      </c>
      <c r="AA10" s="17">
        <v>0.96</v>
      </c>
      <c r="AB10" s="17">
        <v>0.96</v>
      </c>
      <c r="AC10" s="17">
        <v>0.96</v>
      </c>
      <c r="AD10" s="17">
        <v>0.96</v>
      </c>
      <c r="AE10" s="17">
        <v>0.96</v>
      </c>
      <c r="AF10" s="17">
        <v>0.96</v>
      </c>
      <c r="AG10" s="17">
        <v>0.96</v>
      </c>
      <c r="AH10" s="17">
        <v>0.96</v>
      </c>
      <c r="AI10" s="17">
        <v>0.96</v>
      </c>
      <c r="AJ10" s="17">
        <v>0.96</v>
      </c>
      <c r="AK10" s="17">
        <v>0.96</v>
      </c>
      <c r="AL10" s="17">
        <v>0.96</v>
      </c>
      <c r="AM10" s="17">
        <v>0.96</v>
      </c>
      <c r="AN10" s="17">
        <v>0.96</v>
      </c>
      <c r="AO10" s="17">
        <v>0.96</v>
      </c>
      <c r="AP10" s="17">
        <v>0.96</v>
      </c>
      <c r="AQ10" s="17">
        <v>0.96</v>
      </c>
      <c r="AR10" s="17">
        <v>0.96</v>
      </c>
      <c r="AS10" s="17">
        <v>0.96</v>
      </c>
      <c r="AT10" s="17">
        <v>0.96</v>
      </c>
      <c r="AU10" s="17">
        <v>0.96</v>
      </c>
      <c r="AV10" s="17">
        <v>0.96</v>
      </c>
      <c r="AW10" s="17">
        <v>0.96</v>
      </c>
      <c r="AX10" s="17">
        <v>0.96</v>
      </c>
      <c r="AY10" s="17">
        <v>0.96</v>
      </c>
      <c r="AZ10" s="17">
        <v>0.96</v>
      </c>
      <c r="BA10" s="17">
        <v>0.96</v>
      </c>
      <c r="BB10" s="17">
        <v>0.96</v>
      </c>
      <c r="BC10" s="17">
        <v>0.96</v>
      </c>
      <c r="BD10" s="17">
        <v>0.96</v>
      </c>
      <c r="BE10" s="17">
        <v>0.96</v>
      </c>
      <c r="BF10" s="17">
        <v>0.96</v>
      </c>
      <c r="BG10" s="17">
        <v>0.96</v>
      </c>
      <c r="BH10" s="17">
        <v>0.96</v>
      </c>
      <c r="BI10" s="17">
        <v>0.96</v>
      </c>
      <c r="BJ10" s="17">
        <v>0.96</v>
      </c>
      <c r="BK10" s="17">
        <v>0.96</v>
      </c>
      <c r="BL10" s="17">
        <v>0.96</v>
      </c>
      <c r="BM10" s="17">
        <v>0.96</v>
      </c>
      <c r="BN10" s="17">
        <v>0.96</v>
      </c>
      <c r="BO10" s="17">
        <v>0.96</v>
      </c>
      <c r="BP10" s="17">
        <v>0.96</v>
      </c>
      <c r="BQ10" s="17">
        <v>0.96</v>
      </c>
      <c r="BR10" s="17">
        <v>0.96</v>
      </c>
      <c r="BS10" s="17">
        <v>0.96</v>
      </c>
      <c r="BT10" s="17">
        <v>0.96</v>
      </c>
      <c r="BU10" s="17">
        <v>0.96</v>
      </c>
      <c r="BV10" s="17">
        <v>0.96</v>
      </c>
      <c r="BW10" s="17">
        <v>0.96</v>
      </c>
      <c r="BX10" s="17">
        <v>0.96</v>
      </c>
      <c r="BY10" s="17">
        <v>0.96</v>
      </c>
      <c r="BZ10" s="17">
        <v>0.96</v>
      </c>
      <c r="CA10" s="17">
        <v>0.96</v>
      </c>
      <c r="CB10" s="17">
        <v>0.96</v>
      </c>
      <c r="CC10" s="17">
        <v>0.96</v>
      </c>
      <c r="CD10" s="17">
        <v>0.96</v>
      </c>
      <c r="CE10" s="17">
        <v>0.96</v>
      </c>
      <c r="CF10" s="17">
        <v>0.96</v>
      </c>
      <c r="CG10" s="17">
        <v>0.96</v>
      </c>
      <c r="CH10" s="17">
        <v>0.96</v>
      </c>
      <c r="CI10" s="17">
        <v>0.96</v>
      </c>
      <c r="CJ10" s="17">
        <v>0.96</v>
      </c>
      <c r="CK10" s="17">
        <v>0.96</v>
      </c>
      <c r="CL10" s="17">
        <v>0.96</v>
      </c>
      <c r="CM10" s="17">
        <v>0.96</v>
      </c>
      <c r="CN10" s="17">
        <v>0.96</v>
      </c>
      <c r="CO10" s="17">
        <v>0.96</v>
      </c>
      <c r="CP10" s="17">
        <v>0.96</v>
      </c>
      <c r="CQ10" s="17">
        <v>0.96</v>
      </c>
      <c r="CR10" s="17">
        <v>0.96</v>
      </c>
      <c r="CS10" s="17">
        <v>0.96</v>
      </c>
      <c r="CT10" s="17">
        <v>0.96</v>
      </c>
      <c r="CU10" s="17">
        <v>0.96</v>
      </c>
      <c r="CV10" s="17">
        <v>0.96</v>
      </c>
      <c r="CW10" s="17">
        <v>0.96</v>
      </c>
      <c r="CX10" s="17">
        <v>0.96</v>
      </c>
      <c r="CY10" s="17">
        <v>0.96</v>
      </c>
      <c r="CZ10" s="17">
        <v>0.96</v>
      </c>
      <c r="DA10" s="17">
        <v>0.96</v>
      </c>
      <c r="DB10" s="17">
        <v>0.96</v>
      </c>
    </row>
    <row r="11" spans="1:106" x14ac:dyDescent="0.2">
      <c r="A11" s="133">
        <v>24</v>
      </c>
      <c r="B11" s="17">
        <v>1</v>
      </c>
      <c r="C11" s="17">
        <v>0.95530000000000004</v>
      </c>
      <c r="D11" s="17">
        <v>0.9637</v>
      </c>
      <c r="E11" s="17">
        <v>0.96289999999999998</v>
      </c>
      <c r="F11" s="17">
        <v>0.96230000000000004</v>
      </c>
      <c r="G11" s="17">
        <v>0.96179999999999999</v>
      </c>
      <c r="H11" s="17">
        <v>0.96140000000000003</v>
      </c>
      <c r="I11" s="17">
        <v>0.96099999999999997</v>
      </c>
      <c r="J11" s="17">
        <v>0.96060000000000001</v>
      </c>
      <c r="K11" s="17">
        <v>0.96030000000000004</v>
      </c>
      <c r="L11" s="17">
        <v>0.96</v>
      </c>
      <c r="M11" s="17">
        <v>0.9597</v>
      </c>
      <c r="N11" s="17">
        <v>0.95950000000000002</v>
      </c>
      <c r="O11" s="17">
        <v>0.95940000000000003</v>
      </c>
      <c r="P11" s="17">
        <v>0.95940000000000003</v>
      </c>
      <c r="Q11" s="17">
        <v>0.96</v>
      </c>
      <c r="R11" s="17">
        <v>0.96</v>
      </c>
      <c r="S11" s="17">
        <v>0.96</v>
      </c>
      <c r="T11" s="17">
        <v>0.96</v>
      </c>
      <c r="U11" s="17">
        <v>0.96</v>
      </c>
      <c r="V11" s="17">
        <v>0.96</v>
      </c>
      <c r="W11" s="17">
        <v>0.96</v>
      </c>
      <c r="X11" s="17">
        <v>0.96</v>
      </c>
      <c r="Y11" s="17">
        <v>0.96</v>
      </c>
      <c r="Z11" s="17">
        <v>0.96</v>
      </c>
      <c r="AA11" s="17">
        <v>0.96</v>
      </c>
      <c r="AB11" s="17">
        <v>0.96</v>
      </c>
      <c r="AC11" s="17">
        <v>0.96</v>
      </c>
      <c r="AD11" s="17">
        <v>0.96</v>
      </c>
      <c r="AE11" s="17">
        <v>0.96</v>
      </c>
      <c r="AF11" s="17">
        <v>0.96</v>
      </c>
      <c r="AG11" s="17">
        <v>0.96</v>
      </c>
      <c r="AH11" s="17">
        <v>0.96</v>
      </c>
      <c r="AI11" s="17">
        <v>0.96</v>
      </c>
      <c r="AJ11" s="17">
        <v>0.96</v>
      </c>
      <c r="AK11" s="17">
        <v>0.96</v>
      </c>
      <c r="AL11" s="17">
        <v>0.96</v>
      </c>
      <c r="AM11" s="17">
        <v>0.96</v>
      </c>
      <c r="AN11" s="17">
        <v>0.96</v>
      </c>
      <c r="AO11" s="17">
        <v>0.96</v>
      </c>
      <c r="AP11" s="17">
        <v>0.96</v>
      </c>
      <c r="AQ11" s="17">
        <v>0.96</v>
      </c>
      <c r="AR11" s="17">
        <v>0.96</v>
      </c>
      <c r="AS11" s="17">
        <v>0.96</v>
      </c>
      <c r="AT11" s="17">
        <v>0.96</v>
      </c>
      <c r="AU11" s="17">
        <v>0.96</v>
      </c>
      <c r="AV11" s="17">
        <v>0.96</v>
      </c>
      <c r="AW11" s="17">
        <v>0.96</v>
      </c>
      <c r="AX11" s="17">
        <v>0.96</v>
      </c>
      <c r="AY11" s="17">
        <v>0.96</v>
      </c>
      <c r="AZ11" s="17">
        <v>0.96</v>
      </c>
      <c r="BA11" s="17">
        <v>0.96</v>
      </c>
      <c r="BB11" s="17">
        <v>0.96</v>
      </c>
      <c r="BC11" s="17">
        <v>0.96</v>
      </c>
      <c r="BD11" s="17">
        <v>0.96</v>
      </c>
      <c r="BE11" s="17">
        <v>0.96</v>
      </c>
      <c r="BF11" s="17">
        <v>0.96</v>
      </c>
      <c r="BG11" s="17">
        <v>0.96</v>
      </c>
      <c r="BH11" s="17">
        <v>0.96</v>
      </c>
      <c r="BI11" s="17">
        <v>0.96</v>
      </c>
      <c r="BJ11" s="17">
        <v>0.96</v>
      </c>
      <c r="BK11" s="17">
        <v>0.96</v>
      </c>
      <c r="BL11" s="17">
        <v>0.96</v>
      </c>
      <c r="BM11" s="17">
        <v>0.96</v>
      </c>
      <c r="BN11" s="17">
        <v>0.96</v>
      </c>
      <c r="BO11" s="17">
        <v>0.96</v>
      </c>
      <c r="BP11" s="17">
        <v>0.96</v>
      </c>
      <c r="BQ11" s="17">
        <v>0.96</v>
      </c>
      <c r="BR11" s="17">
        <v>0.96</v>
      </c>
      <c r="BS11" s="17">
        <v>0.96</v>
      </c>
      <c r="BT11" s="17">
        <v>0.96</v>
      </c>
      <c r="BU11" s="17">
        <v>0.96</v>
      </c>
      <c r="BV11" s="17">
        <v>0.96</v>
      </c>
      <c r="BW11" s="17">
        <v>0.96</v>
      </c>
      <c r="BX11" s="17">
        <v>0.96</v>
      </c>
      <c r="BY11" s="17">
        <v>0.96</v>
      </c>
      <c r="BZ11" s="17">
        <v>0.96</v>
      </c>
      <c r="CA11" s="17">
        <v>0.96</v>
      </c>
      <c r="CB11" s="17">
        <v>0.96</v>
      </c>
      <c r="CC11" s="17">
        <v>0.96</v>
      </c>
      <c r="CD11" s="17">
        <v>0.96</v>
      </c>
      <c r="CE11" s="17">
        <v>0.96</v>
      </c>
      <c r="CF11" s="17">
        <v>0.96</v>
      </c>
      <c r="CG11" s="17">
        <v>0.96</v>
      </c>
      <c r="CH11" s="17">
        <v>0.96</v>
      </c>
      <c r="CI11" s="17">
        <v>0.96</v>
      </c>
      <c r="CJ11" s="17">
        <v>0.96</v>
      </c>
      <c r="CK11" s="17">
        <v>0.96</v>
      </c>
      <c r="CL11" s="17">
        <v>0.96</v>
      </c>
      <c r="CM11" s="17">
        <v>0.96</v>
      </c>
      <c r="CN11" s="17">
        <v>0.96</v>
      </c>
      <c r="CO11" s="17">
        <v>0.96</v>
      </c>
      <c r="CP11" s="17">
        <v>0.96</v>
      </c>
      <c r="CQ11" s="17">
        <v>0.96</v>
      </c>
      <c r="CR11" s="17">
        <v>0.96</v>
      </c>
      <c r="CS11" s="17">
        <v>0.96</v>
      </c>
      <c r="CT11" s="17">
        <v>0.96</v>
      </c>
      <c r="CU11" s="17">
        <v>0.96</v>
      </c>
      <c r="CV11" s="17">
        <v>0.96</v>
      </c>
      <c r="CW11" s="17">
        <v>0.96</v>
      </c>
      <c r="CX11" s="17">
        <v>0.96</v>
      </c>
      <c r="CY11" s="17">
        <v>0.96</v>
      </c>
      <c r="CZ11" s="17">
        <v>0.96</v>
      </c>
      <c r="DA11" s="17">
        <v>0.96</v>
      </c>
      <c r="DB11" s="17">
        <v>0.96</v>
      </c>
    </row>
    <row r="12" spans="1:106" x14ac:dyDescent="0.2">
      <c r="A12" s="133">
        <v>25</v>
      </c>
      <c r="B12" s="17">
        <v>1</v>
      </c>
      <c r="C12" s="17">
        <v>0.95530000000000004</v>
      </c>
      <c r="D12" s="17">
        <v>0.9637</v>
      </c>
      <c r="E12" s="17">
        <v>0.96289999999999998</v>
      </c>
      <c r="F12" s="17">
        <v>0.96230000000000004</v>
      </c>
      <c r="G12" s="17">
        <v>0.96179999999999999</v>
      </c>
      <c r="H12" s="17">
        <v>0.96140000000000003</v>
      </c>
      <c r="I12" s="17">
        <v>0.96099999999999997</v>
      </c>
      <c r="J12" s="17">
        <v>0.96060000000000001</v>
      </c>
      <c r="K12" s="17">
        <v>0.96030000000000004</v>
      </c>
      <c r="L12" s="17">
        <v>0.96</v>
      </c>
      <c r="M12" s="17">
        <v>0.9597</v>
      </c>
      <c r="N12" s="17">
        <v>0.95950000000000002</v>
      </c>
      <c r="O12" s="17">
        <v>0.95940000000000003</v>
      </c>
      <c r="P12" s="17">
        <v>0.95940000000000003</v>
      </c>
      <c r="Q12" s="17">
        <v>0.96</v>
      </c>
      <c r="R12" s="17">
        <v>0.96</v>
      </c>
      <c r="S12" s="17">
        <v>0.96</v>
      </c>
      <c r="T12" s="17">
        <v>0.96</v>
      </c>
      <c r="U12" s="17">
        <v>0.96</v>
      </c>
      <c r="V12" s="17">
        <v>0.96</v>
      </c>
      <c r="W12" s="17">
        <v>0.96</v>
      </c>
      <c r="X12" s="17">
        <v>0.96</v>
      </c>
      <c r="Y12" s="17">
        <v>0.96</v>
      </c>
      <c r="Z12" s="17">
        <v>0.96</v>
      </c>
      <c r="AA12" s="17">
        <v>0.96</v>
      </c>
      <c r="AB12" s="17">
        <v>0.96</v>
      </c>
      <c r="AC12" s="17">
        <v>0.96</v>
      </c>
      <c r="AD12" s="17">
        <v>0.96</v>
      </c>
      <c r="AE12" s="17">
        <v>0.96</v>
      </c>
      <c r="AF12" s="17">
        <v>0.96</v>
      </c>
      <c r="AG12" s="17">
        <v>0.96</v>
      </c>
      <c r="AH12" s="17">
        <v>0.96</v>
      </c>
      <c r="AI12" s="17">
        <v>0.96</v>
      </c>
      <c r="AJ12" s="17">
        <v>0.96</v>
      </c>
      <c r="AK12" s="17">
        <v>0.96</v>
      </c>
      <c r="AL12" s="17">
        <v>0.96</v>
      </c>
      <c r="AM12" s="17">
        <v>0.96</v>
      </c>
      <c r="AN12" s="17">
        <v>0.96</v>
      </c>
      <c r="AO12" s="17">
        <v>0.96</v>
      </c>
      <c r="AP12" s="17">
        <v>0.96</v>
      </c>
      <c r="AQ12" s="17">
        <v>0.96</v>
      </c>
      <c r="AR12" s="17">
        <v>0.96</v>
      </c>
      <c r="AS12" s="17">
        <v>0.96</v>
      </c>
      <c r="AT12" s="17">
        <v>0.96</v>
      </c>
      <c r="AU12" s="17">
        <v>0.96</v>
      </c>
      <c r="AV12" s="17">
        <v>0.96</v>
      </c>
      <c r="AW12" s="17">
        <v>0.96</v>
      </c>
      <c r="AX12" s="17">
        <v>0.96</v>
      </c>
      <c r="AY12" s="17">
        <v>0.96</v>
      </c>
      <c r="AZ12" s="17">
        <v>0.96</v>
      </c>
      <c r="BA12" s="17">
        <v>0.96</v>
      </c>
      <c r="BB12" s="17">
        <v>0.96</v>
      </c>
      <c r="BC12" s="17">
        <v>0.96</v>
      </c>
      <c r="BD12" s="17">
        <v>0.96</v>
      </c>
      <c r="BE12" s="17">
        <v>0.96</v>
      </c>
      <c r="BF12" s="17">
        <v>0.96</v>
      </c>
      <c r="BG12" s="17">
        <v>0.96</v>
      </c>
      <c r="BH12" s="17">
        <v>0.96</v>
      </c>
      <c r="BI12" s="17">
        <v>0.96</v>
      </c>
      <c r="BJ12" s="17">
        <v>0.96</v>
      </c>
      <c r="BK12" s="17">
        <v>0.96</v>
      </c>
      <c r="BL12" s="17">
        <v>0.96</v>
      </c>
      <c r="BM12" s="17">
        <v>0.96</v>
      </c>
      <c r="BN12" s="17">
        <v>0.96</v>
      </c>
      <c r="BO12" s="17">
        <v>0.96</v>
      </c>
      <c r="BP12" s="17">
        <v>0.96</v>
      </c>
      <c r="BQ12" s="17">
        <v>0.96</v>
      </c>
      <c r="BR12" s="17">
        <v>0.96</v>
      </c>
      <c r="BS12" s="17">
        <v>0.96</v>
      </c>
      <c r="BT12" s="17">
        <v>0.96</v>
      </c>
      <c r="BU12" s="17">
        <v>0.96</v>
      </c>
      <c r="BV12" s="17">
        <v>0.96</v>
      </c>
      <c r="BW12" s="17">
        <v>0.96</v>
      </c>
      <c r="BX12" s="17">
        <v>0.96</v>
      </c>
      <c r="BY12" s="17">
        <v>0.96</v>
      </c>
      <c r="BZ12" s="17">
        <v>0.96</v>
      </c>
      <c r="CA12" s="17">
        <v>0.96</v>
      </c>
      <c r="CB12" s="17">
        <v>0.96</v>
      </c>
      <c r="CC12" s="17">
        <v>0.96</v>
      </c>
      <c r="CD12" s="17">
        <v>0.96</v>
      </c>
      <c r="CE12" s="17">
        <v>0.96</v>
      </c>
      <c r="CF12" s="17">
        <v>0.96</v>
      </c>
      <c r="CG12" s="17">
        <v>0.96</v>
      </c>
      <c r="CH12" s="17">
        <v>0.96</v>
      </c>
      <c r="CI12" s="17">
        <v>0.96</v>
      </c>
      <c r="CJ12" s="17">
        <v>0.96</v>
      </c>
      <c r="CK12" s="17">
        <v>0.96</v>
      </c>
      <c r="CL12" s="17">
        <v>0.96</v>
      </c>
      <c r="CM12" s="17">
        <v>0.96</v>
      </c>
      <c r="CN12" s="17">
        <v>0.96</v>
      </c>
      <c r="CO12" s="17">
        <v>0.96</v>
      </c>
      <c r="CP12" s="17">
        <v>0.96</v>
      </c>
      <c r="CQ12" s="17">
        <v>0.96</v>
      </c>
      <c r="CR12" s="17">
        <v>0.96</v>
      </c>
      <c r="CS12" s="17">
        <v>0.96</v>
      </c>
      <c r="CT12" s="17">
        <v>0.96</v>
      </c>
      <c r="CU12" s="17">
        <v>0.96</v>
      </c>
      <c r="CV12" s="17">
        <v>0.96</v>
      </c>
      <c r="CW12" s="17">
        <v>0.96</v>
      </c>
      <c r="CX12" s="17">
        <v>0.96</v>
      </c>
      <c r="CY12" s="17">
        <v>0.96</v>
      </c>
      <c r="CZ12" s="17">
        <v>0.96</v>
      </c>
      <c r="DA12" s="17">
        <v>0.96</v>
      </c>
      <c r="DB12" s="17">
        <v>0.96</v>
      </c>
    </row>
    <row r="13" spans="1:106" x14ac:dyDescent="0.2">
      <c r="A13" s="133">
        <v>26</v>
      </c>
      <c r="B13" s="17">
        <v>1</v>
      </c>
      <c r="C13" s="17">
        <v>0.95530000000000004</v>
      </c>
      <c r="D13" s="17">
        <v>0.9637</v>
      </c>
      <c r="E13" s="17">
        <v>0.96289999999999998</v>
      </c>
      <c r="F13" s="17">
        <v>0.96230000000000004</v>
      </c>
      <c r="G13" s="17">
        <v>0.96179999999999999</v>
      </c>
      <c r="H13" s="17">
        <v>0.96140000000000003</v>
      </c>
      <c r="I13" s="17">
        <v>0.96099999999999997</v>
      </c>
      <c r="J13" s="17">
        <v>0.96060000000000001</v>
      </c>
      <c r="K13" s="17">
        <v>0.96030000000000004</v>
      </c>
      <c r="L13" s="17">
        <v>0.96</v>
      </c>
      <c r="M13" s="17">
        <v>0.9597</v>
      </c>
      <c r="N13" s="17">
        <v>0.95950000000000002</v>
      </c>
      <c r="O13" s="17">
        <v>0.95940000000000003</v>
      </c>
      <c r="P13" s="17">
        <v>0.95940000000000003</v>
      </c>
      <c r="Q13" s="17">
        <v>0.96</v>
      </c>
      <c r="R13" s="17">
        <v>0.96</v>
      </c>
      <c r="S13" s="17">
        <v>0.96</v>
      </c>
      <c r="T13" s="17">
        <v>0.96</v>
      </c>
      <c r="U13" s="17">
        <v>0.96</v>
      </c>
      <c r="V13" s="17">
        <v>0.96</v>
      </c>
      <c r="W13" s="17">
        <v>0.96</v>
      </c>
      <c r="X13" s="17">
        <v>0.96</v>
      </c>
      <c r="Y13" s="17">
        <v>0.96</v>
      </c>
      <c r="Z13" s="17">
        <v>0.96</v>
      </c>
      <c r="AA13" s="17">
        <v>0.96</v>
      </c>
      <c r="AB13" s="17">
        <v>0.96</v>
      </c>
      <c r="AC13" s="17">
        <v>0.96</v>
      </c>
      <c r="AD13" s="17">
        <v>0.96</v>
      </c>
      <c r="AE13" s="17">
        <v>0.96</v>
      </c>
      <c r="AF13" s="17">
        <v>0.96</v>
      </c>
      <c r="AG13" s="17">
        <v>0.96</v>
      </c>
      <c r="AH13" s="17">
        <v>0.96</v>
      </c>
      <c r="AI13" s="17">
        <v>0.96</v>
      </c>
      <c r="AJ13" s="17">
        <v>0.96</v>
      </c>
      <c r="AK13" s="17">
        <v>0.96</v>
      </c>
      <c r="AL13" s="17">
        <v>0.96</v>
      </c>
      <c r="AM13" s="17">
        <v>0.96</v>
      </c>
      <c r="AN13" s="17">
        <v>0.96</v>
      </c>
      <c r="AO13" s="17">
        <v>0.96</v>
      </c>
      <c r="AP13" s="17">
        <v>0.96</v>
      </c>
      <c r="AQ13" s="17">
        <v>0.96</v>
      </c>
      <c r="AR13" s="17">
        <v>0.96</v>
      </c>
      <c r="AS13" s="17">
        <v>0.96</v>
      </c>
      <c r="AT13" s="17">
        <v>0.96</v>
      </c>
      <c r="AU13" s="17">
        <v>0.96</v>
      </c>
      <c r="AV13" s="17">
        <v>0.96</v>
      </c>
      <c r="AW13" s="17">
        <v>0.96</v>
      </c>
      <c r="AX13" s="17">
        <v>0.96</v>
      </c>
      <c r="AY13" s="17">
        <v>0.96</v>
      </c>
      <c r="AZ13" s="17">
        <v>0.96</v>
      </c>
      <c r="BA13" s="17">
        <v>0.96</v>
      </c>
      <c r="BB13" s="17">
        <v>0.96</v>
      </c>
      <c r="BC13" s="17">
        <v>0.96</v>
      </c>
      <c r="BD13" s="17">
        <v>0.96</v>
      </c>
      <c r="BE13" s="17">
        <v>0.96</v>
      </c>
      <c r="BF13" s="17">
        <v>0.96</v>
      </c>
      <c r="BG13" s="17">
        <v>0.96</v>
      </c>
      <c r="BH13" s="17">
        <v>0.96</v>
      </c>
      <c r="BI13" s="17">
        <v>0.96</v>
      </c>
      <c r="BJ13" s="17">
        <v>0.96</v>
      </c>
      <c r="BK13" s="17">
        <v>0.96</v>
      </c>
      <c r="BL13" s="17">
        <v>0.96</v>
      </c>
      <c r="BM13" s="17">
        <v>0.96</v>
      </c>
      <c r="BN13" s="17">
        <v>0.96</v>
      </c>
      <c r="BO13" s="17">
        <v>0.96</v>
      </c>
      <c r="BP13" s="17">
        <v>0.96</v>
      </c>
      <c r="BQ13" s="17">
        <v>0.96</v>
      </c>
      <c r="BR13" s="17">
        <v>0.96</v>
      </c>
      <c r="BS13" s="17">
        <v>0.96</v>
      </c>
      <c r="BT13" s="17">
        <v>0.96</v>
      </c>
      <c r="BU13" s="17">
        <v>0.96</v>
      </c>
      <c r="BV13" s="17">
        <v>0.96</v>
      </c>
      <c r="BW13" s="17">
        <v>0.96</v>
      </c>
      <c r="BX13" s="17">
        <v>0.96</v>
      </c>
      <c r="BY13" s="17">
        <v>0.96</v>
      </c>
      <c r="BZ13" s="17">
        <v>0.96</v>
      </c>
      <c r="CA13" s="17">
        <v>0.96</v>
      </c>
      <c r="CB13" s="17">
        <v>0.96</v>
      </c>
      <c r="CC13" s="17">
        <v>0.96</v>
      </c>
      <c r="CD13" s="17">
        <v>0.96</v>
      </c>
      <c r="CE13" s="17">
        <v>0.96</v>
      </c>
      <c r="CF13" s="17">
        <v>0.96</v>
      </c>
      <c r="CG13" s="17">
        <v>0.96</v>
      </c>
      <c r="CH13" s="17">
        <v>0.96</v>
      </c>
      <c r="CI13" s="17">
        <v>0.96</v>
      </c>
      <c r="CJ13" s="17">
        <v>0.96</v>
      </c>
      <c r="CK13" s="17">
        <v>0.96</v>
      </c>
      <c r="CL13" s="17">
        <v>0.96</v>
      </c>
      <c r="CM13" s="17">
        <v>0.96</v>
      </c>
      <c r="CN13" s="17">
        <v>0.96</v>
      </c>
      <c r="CO13" s="17">
        <v>0.96</v>
      </c>
      <c r="CP13" s="17">
        <v>0.96</v>
      </c>
      <c r="CQ13" s="17">
        <v>0.96</v>
      </c>
      <c r="CR13" s="17">
        <v>0.96</v>
      </c>
      <c r="CS13" s="17">
        <v>0.96</v>
      </c>
      <c r="CT13" s="17">
        <v>0.96</v>
      </c>
      <c r="CU13" s="17">
        <v>0.96</v>
      </c>
      <c r="CV13" s="17">
        <v>0.96</v>
      </c>
      <c r="CW13" s="17">
        <v>0.96</v>
      </c>
      <c r="CX13" s="17">
        <v>0.96</v>
      </c>
      <c r="CY13" s="17">
        <v>0.96</v>
      </c>
      <c r="CZ13" s="17">
        <v>0.96</v>
      </c>
      <c r="DA13" s="17">
        <v>0.96</v>
      </c>
      <c r="DB13" s="17">
        <v>0.96</v>
      </c>
    </row>
    <row r="14" spans="1:106" x14ac:dyDescent="0.2">
      <c r="A14" s="133">
        <v>27</v>
      </c>
      <c r="B14" s="17">
        <v>1</v>
      </c>
      <c r="C14" s="17">
        <v>0.95530000000000004</v>
      </c>
      <c r="D14" s="17">
        <v>0.9637</v>
      </c>
      <c r="E14" s="17">
        <v>0.96289999999999998</v>
      </c>
      <c r="F14" s="17">
        <v>0.96230000000000004</v>
      </c>
      <c r="G14" s="17">
        <v>0.96179999999999999</v>
      </c>
      <c r="H14" s="17">
        <v>0.96140000000000003</v>
      </c>
      <c r="I14" s="17">
        <v>0.96099999999999997</v>
      </c>
      <c r="J14" s="17">
        <v>0.96060000000000001</v>
      </c>
      <c r="K14" s="17">
        <v>0.96030000000000004</v>
      </c>
      <c r="L14" s="17">
        <v>0.96</v>
      </c>
      <c r="M14" s="17">
        <v>0.9597</v>
      </c>
      <c r="N14" s="17">
        <v>0.95950000000000002</v>
      </c>
      <c r="O14" s="17">
        <v>0.95940000000000003</v>
      </c>
      <c r="P14" s="17">
        <v>0.95940000000000003</v>
      </c>
      <c r="Q14" s="17">
        <v>0.96</v>
      </c>
      <c r="R14" s="17">
        <v>0.96</v>
      </c>
      <c r="S14" s="17">
        <v>0.96</v>
      </c>
      <c r="T14" s="17">
        <v>0.96</v>
      </c>
      <c r="U14" s="17">
        <v>0.96</v>
      </c>
      <c r="V14" s="17">
        <v>0.96</v>
      </c>
      <c r="W14" s="17">
        <v>0.96</v>
      </c>
      <c r="X14" s="17">
        <v>0.96</v>
      </c>
      <c r="Y14" s="17">
        <v>0.96</v>
      </c>
      <c r="Z14" s="17">
        <v>0.96</v>
      </c>
      <c r="AA14" s="17">
        <v>0.96</v>
      </c>
      <c r="AB14" s="17">
        <v>0.96</v>
      </c>
      <c r="AC14" s="17">
        <v>0.96</v>
      </c>
      <c r="AD14" s="17">
        <v>0.96</v>
      </c>
      <c r="AE14" s="17">
        <v>0.96</v>
      </c>
      <c r="AF14" s="17">
        <v>0.96</v>
      </c>
      <c r="AG14" s="17">
        <v>0.96</v>
      </c>
      <c r="AH14" s="17">
        <v>0.96</v>
      </c>
      <c r="AI14" s="17">
        <v>0.96</v>
      </c>
      <c r="AJ14" s="17">
        <v>0.96</v>
      </c>
      <c r="AK14" s="17">
        <v>0.96</v>
      </c>
      <c r="AL14" s="17">
        <v>0.96</v>
      </c>
      <c r="AM14" s="17">
        <v>0.96</v>
      </c>
      <c r="AN14" s="17">
        <v>0.96</v>
      </c>
      <c r="AO14" s="17">
        <v>0.96</v>
      </c>
      <c r="AP14" s="17">
        <v>0.96</v>
      </c>
      <c r="AQ14" s="17">
        <v>0.96</v>
      </c>
      <c r="AR14" s="17">
        <v>0.96</v>
      </c>
      <c r="AS14" s="17">
        <v>0.96</v>
      </c>
      <c r="AT14" s="17">
        <v>0.96</v>
      </c>
      <c r="AU14" s="17">
        <v>0.96</v>
      </c>
      <c r="AV14" s="17">
        <v>0.96</v>
      </c>
      <c r="AW14" s="17">
        <v>0.96</v>
      </c>
      <c r="AX14" s="17">
        <v>0.96</v>
      </c>
      <c r="AY14" s="17">
        <v>0.96</v>
      </c>
      <c r="AZ14" s="17">
        <v>0.96</v>
      </c>
      <c r="BA14" s="17">
        <v>0.96</v>
      </c>
      <c r="BB14" s="17">
        <v>0.96</v>
      </c>
      <c r="BC14" s="17">
        <v>0.96</v>
      </c>
      <c r="BD14" s="17">
        <v>0.96</v>
      </c>
      <c r="BE14" s="17">
        <v>0.96</v>
      </c>
      <c r="BF14" s="17">
        <v>0.96</v>
      </c>
      <c r="BG14" s="17">
        <v>0.96</v>
      </c>
      <c r="BH14" s="17">
        <v>0.96</v>
      </c>
      <c r="BI14" s="17">
        <v>0.96</v>
      </c>
      <c r="BJ14" s="17">
        <v>0.96</v>
      </c>
      <c r="BK14" s="17">
        <v>0.96</v>
      </c>
      <c r="BL14" s="17">
        <v>0.96</v>
      </c>
      <c r="BM14" s="17">
        <v>0.96</v>
      </c>
      <c r="BN14" s="17">
        <v>0.96</v>
      </c>
      <c r="BO14" s="17">
        <v>0.96</v>
      </c>
      <c r="BP14" s="17">
        <v>0.96</v>
      </c>
      <c r="BQ14" s="17">
        <v>0.96</v>
      </c>
      <c r="BR14" s="17">
        <v>0.96</v>
      </c>
      <c r="BS14" s="17">
        <v>0.96</v>
      </c>
      <c r="BT14" s="17">
        <v>0.96</v>
      </c>
      <c r="BU14" s="17">
        <v>0.96</v>
      </c>
      <c r="BV14" s="17">
        <v>0.96</v>
      </c>
      <c r="BW14" s="17">
        <v>0.96</v>
      </c>
      <c r="BX14" s="17">
        <v>0.96</v>
      </c>
      <c r="BY14" s="17">
        <v>0.96</v>
      </c>
      <c r="BZ14" s="17">
        <v>0.96</v>
      </c>
      <c r="CA14" s="17">
        <v>0.96</v>
      </c>
      <c r="CB14" s="17">
        <v>0.96</v>
      </c>
      <c r="CC14" s="17">
        <v>0.96</v>
      </c>
      <c r="CD14" s="17">
        <v>0.96</v>
      </c>
      <c r="CE14" s="17">
        <v>0.96</v>
      </c>
      <c r="CF14" s="17">
        <v>0.96</v>
      </c>
      <c r="CG14" s="17">
        <v>0.96</v>
      </c>
      <c r="CH14" s="17">
        <v>0.96</v>
      </c>
      <c r="CI14" s="17">
        <v>0.96</v>
      </c>
      <c r="CJ14" s="17">
        <v>0.96</v>
      </c>
      <c r="CK14" s="17">
        <v>0.96</v>
      </c>
      <c r="CL14" s="17">
        <v>0.96</v>
      </c>
      <c r="CM14" s="17">
        <v>0.96</v>
      </c>
      <c r="CN14" s="17">
        <v>0.96</v>
      </c>
      <c r="CO14" s="17">
        <v>0.96</v>
      </c>
      <c r="CP14" s="17">
        <v>0.96</v>
      </c>
      <c r="CQ14" s="17">
        <v>0.96</v>
      </c>
      <c r="CR14" s="17">
        <v>0.96</v>
      </c>
      <c r="CS14" s="17">
        <v>0.96</v>
      </c>
      <c r="CT14" s="17">
        <v>0.96</v>
      </c>
      <c r="CU14" s="17">
        <v>0.96</v>
      </c>
      <c r="CV14" s="17">
        <v>0.96</v>
      </c>
      <c r="CW14" s="17">
        <v>0.96</v>
      </c>
      <c r="CX14" s="17">
        <v>0.96</v>
      </c>
      <c r="CY14" s="17">
        <v>0.96</v>
      </c>
      <c r="CZ14" s="17">
        <v>0.96</v>
      </c>
      <c r="DA14" s="17">
        <v>0.96</v>
      </c>
      <c r="DB14" s="17">
        <v>0.96</v>
      </c>
    </row>
    <row r="15" spans="1:106" x14ac:dyDescent="0.2">
      <c r="A15" s="133">
        <v>28</v>
      </c>
      <c r="B15" s="17">
        <v>1</v>
      </c>
      <c r="C15" s="17">
        <v>0.95530000000000004</v>
      </c>
      <c r="D15" s="17">
        <v>0.9637</v>
      </c>
      <c r="E15" s="17">
        <v>0.96289999999999998</v>
      </c>
      <c r="F15" s="17">
        <v>0.96230000000000004</v>
      </c>
      <c r="G15" s="17">
        <v>0.96179999999999999</v>
      </c>
      <c r="H15" s="17">
        <v>0.96140000000000003</v>
      </c>
      <c r="I15" s="17">
        <v>0.96099999999999997</v>
      </c>
      <c r="J15" s="17">
        <v>0.96060000000000001</v>
      </c>
      <c r="K15" s="17">
        <v>0.96030000000000004</v>
      </c>
      <c r="L15" s="17">
        <v>0.96</v>
      </c>
      <c r="M15" s="17">
        <v>0.9597</v>
      </c>
      <c r="N15" s="17">
        <v>0.95950000000000002</v>
      </c>
      <c r="O15" s="17">
        <v>0.95940000000000003</v>
      </c>
      <c r="P15" s="17">
        <v>0.95940000000000003</v>
      </c>
      <c r="Q15" s="17">
        <v>0.96</v>
      </c>
      <c r="R15" s="17">
        <v>0.96</v>
      </c>
      <c r="S15" s="17">
        <v>0.96</v>
      </c>
      <c r="T15" s="17">
        <v>0.96</v>
      </c>
      <c r="U15" s="17">
        <v>0.96</v>
      </c>
      <c r="V15" s="17">
        <v>0.96</v>
      </c>
      <c r="W15" s="17">
        <v>0.96</v>
      </c>
      <c r="X15" s="17">
        <v>0.96</v>
      </c>
      <c r="Y15" s="17">
        <v>0.96</v>
      </c>
      <c r="Z15" s="17">
        <v>0.96</v>
      </c>
      <c r="AA15" s="17">
        <v>0.96</v>
      </c>
      <c r="AB15" s="17">
        <v>0.96</v>
      </c>
      <c r="AC15" s="17">
        <v>0.96</v>
      </c>
      <c r="AD15" s="17">
        <v>0.96</v>
      </c>
      <c r="AE15" s="17">
        <v>0.96</v>
      </c>
      <c r="AF15" s="17">
        <v>0.96</v>
      </c>
      <c r="AG15" s="17">
        <v>0.96</v>
      </c>
      <c r="AH15" s="17">
        <v>0.96</v>
      </c>
      <c r="AI15" s="17">
        <v>0.96</v>
      </c>
      <c r="AJ15" s="17">
        <v>0.96</v>
      </c>
      <c r="AK15" s="17">
        <v>0.96</v>
      </c>
      <c r="AL15" s="17">
        <v>0.96</v>
      </c>
      <c r="AM15" s="17">
        <v>0.96</v>
      </c>
      <c r="AN15" s="17">
        <v>0.96</v>
      </c>
      <c r="AO15" s="17">
        <v>0.96</v>
      </c>
      <c r="AP15" s="17">
        <v>0.96</v>
      </c>
      <c r="AQ15" s="17">
        <v>0.96</v>
      </c>
      <c r="AR15" s="17">
        <v>0.96</v>
      </c>
      <c r="AS15" s="17">
        <v>0.96</v>
      </c>
      <c r="AT15" s="17">
        <v>0.96</v>
      </c>
      <c r="AU15" s="17">
        <v>0.96</v>
      </c>
      <c r="AV15" s="17">
        <v>0.96</v>
      </c>
      <c r="AW15" s="17">
        <v>0.96</v>
      </c>
      <c r="AX15" s="17">
        <v>0.96</v>
      </c>
      <c r="AY15" s="17">
        <v>0.96</v>
      </c>
      <c r="AZ15" s="17">
        <v>0.96</v>
      </c>
      <c r="BA15" s="17">
        <v>0.96</v>
      </c>
      <c r="BB15" s="17">
        <v>0.96</v>
      </c>
      <c r="BC15" s="17">
        <v>0.96</v>
      </c>
      <c r="BD15" s="17">
        <v>0.96</v>
      </c>
      <c r="BE15" s="17">
        <v>0.96</v>
      </c>
      <c r="BF15" s="17">
        <v>0.96</v>
      </c>
      <c r="BG15" s="17">
        <v>0.96</v>
      </c>
      <c r="BH15" s="17">
        <v>0.96</v>
      </c>
      <c r="BI15" s="17">
        <v>0.96</v>
      </c>
      <c r="BJ15" s="17">
        <v>0.96</v>
      </c>
      <c r="BK15" s="17">
        <v>0.96</v>
      </c>
      <c r="BL15" s="17">
        <v>0.96</v>
      </c>
      <c r="BM15" s="17">
        <v>0.96</v>
      </c>
      <c r="BN15" s="17">
        <v>0.96</v>
      </c>
      <c r="BO15" s="17">
        <v>0.96</v>
      </c>
      <c r="BP15" s="17">
        <v>0.96</v>
      </c>
      <c r="BQ15" s="17">
        <v>0.96</v>
      </c>
      <c r="BR15" s="17">
        <v>0.96</v>
      </c>
      <c r="BS15" s="17">
        <v>0.96</v>
      </c>
      <c r="BT15" s="17">
        <v>0.96</v>
      </c>
      <c r="BU15" s="17">
        <v>0.96</v>
      </c>
      <c r="BV15" s="17">
        <v>0.96</v>
      </c>
      <c r="BW15" s="17">
        <v>0.96</v>
      </c>
      <c r="BX15" s="17">
        <v>0.96</v>
      </c>
      <c r="BY15" s="17">
        <v>0.96</v>
      </c>
      <c r="BZ15" s="17">
        <v>0.96</v>
      </c>
      <c r="CA15" s="17">
        <v>0.96</v>
      </c>
      <c r="CB15" s="17">
        <v>0.96</v>
      </c>
      <c r="CC15" s="17">
        <v>0.96</v>
      </c>
      <c r="CD15" s="17">
        <v>0.96</v>
      </c>
      <c r="CE15" s="17">
        <v>0.96</v>
      </c>
      <c r="CF15" s="17">
        <v>0.96</v>
      </c>
      <c r="CG15" s="17">
        <v>0.96</v>
      </c>
      <c r="CH15" s="17">
        <v>0.96</v>
      </c>
      <c r="CI15" s="17">
        <v>0.96</v>
      </c>
      <c r="CJ15" s="17">
        <v>0.96</v>
      </c>
      <c r="CK15" s="17">
        <v>0.96</v>
      </c>
      <c r="CL15" s="17">
        <v>0.96</v>
      </c>
      <c r="CM15" s="17">
        <v>0.96</v>
      </c>
      <c r="CN15" s="17">
        <v>0.96</v>
      </c>
      <c r="CO15" s="17">
        <v>0.96</v>
      </c>
      <c r="CP15" s="17">
        <v>0.96</v>
      </c>
      <c r="CQ15" s="17">
        <v>0.96</v>
      </c>
      <c r="CR15" s="17">
        <v>0.96</v>
      </c>
      <c r="CS15" s="17">
        <v>0.96</v>
      </c>
      <c r="CT15" s="17">
        <v>0.96</v>
      </c>
      <c r="CU15" s="17">
        <v>0.96</v>
      </c>
      <c r="CV15" s="17">
        <v>0.96</v>
      </c>
      <c r="CW15" s="17">
        <v>0.96</v>
      </c>
      <c r="CX15" s="17">
        <v>0.96</v>
      </c>
      <c r="CY15" s="17">
        <v>0.96</v>
      </c>
      <c r="CZ15" s="17">
        <v>0.96</v>
      </c>
      <c r="DA15" s="17">
        <v>0.96</v>
      </c>
      <c r="DB15" s="17">
        <v>0.96</v>
      </c>
    </row>
    <row r="16" spans="1:106" x14ac:dyDescent="0.2">
      <c r="A16" s="133">
        <v>29</v>
      </c>
      <c r="B16" s="17">
        <v>1</v>
      </c>
      <c r="C16" s="17">
        <v>0.95530000000000004</v>
      </c>
      <c r="D16" s="17">
        <v>0.9637</v>
      </c>
      <c r="E16" s="17">
        <v>0.96289999999999998</v>
      </c>
      <c r="F16" s="17">
        <v>0.96230000000000004</v>
      </c>
      <c r="G16" s="17">
        <v>0.96179999999999999</v>
      </c>
      <c r="H16" s="17">
        <v>0.96140000000000003</v>
      </c>
      <c r="I16" s="17">
        <v>0.96099999999999997</v>
      </c>
      <c r="J16" s="17">
        <v>0.96060000000000001</v>
      </c>
      <c r="K16" s="17">
        <v>0.96030000000000004</v>
      </c>
      <c r="L16" s="17">
        <v>0.96</v>
      </c>
      <c r="M16" s="17">
        <v>0.9597</v>
      </c>
      <c r="N16" s="17">
        <v>0.95950000000000002</v>
      </c>
      <c r="O16" s="17">
        <v>0.95940000000000003</v>
      </c>
      <c r="P16" s="17">
        <v>0.95940000000000003</v>
      </c>
      <c r="Q16" s="17">
        <v>0.96</v>
      </c>
      <c r="R16" s="17">
        <v>0.96</v>
      </c>
      <c r="S16" s="17">
        <v>0.96</v>
      </c>
      <c r="T16" s="17">
        <v>0.96</v>
      </c>
      <c r="U16" s="17">
        <v>0.96</v>
      </c>
      <c r="V16" s="17">
        <v>0.96</v>
      </c>
      <c r="W16" s="17">
        <v>0.96</v>
      </c>
      <c r="X16" s="17">
        <v>0.96</v>
      </c>
      <c r="Y16" s="17">
        <v>0.96</v>
      </c>
      <c r="Z16" s="17">
        <v>0.96</v>
      </c>
      <c r="AA16" s="17">
        <v>0.96</v>
      </c>
      <c r="AB16" s="17">
        <v>0.96</v>
      </c>
      <c r="AC16" s="17">
        <v>0.96</v>
      </c>
      <c r="AD16" s="17">
        <v>0.96</v>
      </c>
      <c r="AE16" s="17">
        <v>0.96</v>
      </c>
      <c r="AF16" s="17">
        <v>0.96</v>
      </c>
      <c r="AG16" s="17">
        <v>0.96</v>
      </c>
      <c r="AH16" s="17">
        <v>0.96</v>
      </c>
      <c r="AI16" s="17">
        <v>0.96</v>
      </c>
      <c r="AJ16" s="17">
        <v>0.96</v>
      </c>
      <c r="AK16" s="17">
        <v>0.96</v>
      </c>
      <c r="AL16" s="17">
        <v>0.96</v>
      </c>
      <c r="AM16" s="17">
        <v>0.96</v>
      </c>
      <c r="AN16" s="17">
        <v>0.96</v>
      </c>
      <c r="AO16" s="17">
        <v>0.96</v>
      </c>
      <c r="AP16" s="17">
        <v>0.96</v>
      </c>
      <c r="AQ16" s="17">
        <v>0.96</v>
      </c>
      <c r="AR16" s="17">
        <v>0.96</v>
      </c>
      <c r="AS16" s="17">
        <v>0.96</v>
      </c>
      <c r="AT16" s="17">
        <v>0.96</v>
      </c>
      <c r="AU16" s="17">
        <v>0.96</v>
      </c>
      <c r="AV16" s="17">
        <v>0.96</v>
      </c>
      <c r="AW16" s="17">
        <v>0.96</v>
      </c>
      <c r="AX16" s="17">
        <v>0.96</v>
      </c>
      <c r="AY16" s="17">
        <v>0.96</v>
      </c>
      <c r="AZ16" s="17">
        <v>0.96</v>
      </c>
      <c r="BA16" s="17">
        <v>0.96</v>
      </c>
      <c r="BB16" s="17">
        <v>0.96</v>
      </c>
      <c r="BC16" s="17">
        <v>0.96</v>
      </c>
      <c r="BD16" s="17">
        <v>0.96</v>
      </c>
      <c r="BE16" s="17">
        <v>0.96</v>
      </c>
      <c r="BF16" s="17">
        <v>0.96</v>
      </c>
      <c r="BG16" s="17">
        <v>0.96</v>
      </c>
      <c r="BH16" s="17">
        <v>0.96</v>
      </c>
      <c r="BI16" s="17">
        <v>0.96</v>
      </c>
      <c r="BJ16" s="17">
        <v>0.96</v>
      </c>
      <c r="BK16" s="17">
        <v>0.96</v>
      </c>
      <c r="BL16" s="17">
        <v>0.96</v>
      </c>
      <c r="BM16" s="17">
        <v>0.96</v>
      </c>
      <c r="BN16" s="17">
        <v>0.96</v>
      </c>
      <c r="BO16" s="17">
        <v>0.96</v>
      </c>
      <c r="BP16" s="17">
        <v>0.96</v>
      </c>
      <c r="BQ16" s="17">
        <v>0.96</v>
      </c>
      <c r="BR16" s="17">
        <v>0.96</v>
      </c>
      <c r="BS16" s="17">
        <v>0.96</v>
      </c>
      <c r="BT16" s="17">
        <v>0.96</v>
      </c>
      <c r="BU16" s="17">
        <v>0.96</v>
      </c>
      <c r="BV16" s="17">
        <v>0.96</v>
      </c>
      <c r="BW16" s="17">
        <v>0.96</v>
      </c>
      <c r="BX16" s="17">
        <v>0.96</v>
      </c>
      <c r="BY16" s="17">
        <v>0.96</v>
      </c>
      <c r="BZ16" s="17">
        <v>0.96</v>
      </c>
      <c r="CA16" s="17">
        <v>0.96</v>
      </c>
      <c r="CB16" s="17">
        <v>0.96</v>
      </c>
      <c r="CC16" s="17">
        <v>0.96</v>
      </c>
      <c r="CD16" s="17">
        <v>0.96</v>
      </c>
      <c r="CE16" s="17">
        <v>0.96</v>
      </c>
      <c r="CF16" s="17">
        <v>0.96</v>
      </c>
      <c r="CG16" s="17">
        <v>0.96</v>
      </c>
      <c r="CH16" s="17">
        <v>0.96</v>
      </c>
      <c r="CI16" s="17">
        <v>0.96</v>
      </c>
      <c r="CJ16" s="17">
        <v>0.96</v>
      </c>
      <c r="CK16" s="17">
        <v>0.96</v>
      </c>
      <c r="CL16" s="17">
        <v>0.96</v>
      </c>
      <c r="CM16" s="17">
        <v>0.96</v>
      </c>
      <c r="CN16" s="17">
        <v>0.96</v>
      </c>
      <c r="CO16" s="17">
        <v>0.96</v>
      </c>
      <c r="CP16" s="17">
        <v>0.96</v>
      </c>
      <c r="CQ16" s="17">
        <v>0.96</v>
      </c>
      <c r="CR16" s="17">
        <v>0.96</v>
      </c>
      <c r="CS16" s="17">
        <v>0.96</v>
      </c>
      <c r="CT16" s="17">
        <v>0.96</v>
      </c>
      <c r="CU16" s="17">
        <v>0.96</v>
      </c>
      <c r="CV16" s="17">
        <v>0.96</v>
      </c>
      <c r="CW16" s="17">
        <v>0.96</v>
      </c>
      <c r="CX16" s="17">
        <v>0.96</v>
      </c>
      <c r="CY16" s="17">
        <v>0.96</v>
      </c>
      <c r="CZ16" s="17">
        <v>0.96</v>
      </c>
      <c r="DA16" s="17">
        <v>0.96</v>
      </c>
      <c r="DB16" s="17">
        <v>0.96</v>
      </c>
    </row>
    <row r="17" spans="1:106" x14ac:dyDescent="0.2">
      <c r="A17" s="133">
        <v>30</v>
      </c>
      <c r="B17" s="17">
        <v>1</v>
      </c>
      <c r="C17" s="17">
        <v>0.95530000000000004</v>
      </c>
      <c r="D17" s="17">
        <v>0.9637</v>
      </c>
      <c r="E17" s="17">
        <v>0.96289999999999998</v>
      </c>
      <c r="F17" s="17">
        <v>0.96230000000000004</v>
      </c>
      <c r="G17" s="17">
        <v>0.96179999999999999</v>
      </c>
      <c r="H17" s="17">
        <v>0.96140000000000003</v>
      </c>
      <c r="I17" s="17">
        <v>0.96099999999999997</v>
      </c>
      <c r="J17" s="17">
        <v>0.96060000000000001</v>
      </c>
      <c r="K17" s="17">
        <v>0.96030000000000004</v>
      </c>
      <c r="L17" s="17">
        <v>0.96</v>
      </c>
      <c r="M17" s="17">
        <v>0.9597</v>
      </c>
      <c r="N17" s="17">
        <v>0.95950000000000002</v>
      </c>
      <c r="O17" s="17">
        <v>0.95940000000000003</v>
      </c>
      <c r="P17" s="17">
        <v>0.95940000000000003</v>
      </c>
      <c r="Q17" s="17">
        <v>0.96</v>
      </c>
      <c r="R17" s="17">
        <v>0.96</v>
      </c>
      <c r="S17" s="17">
        <v>0.96</v>
      </c>
      <c r="T17" s="17">
        <v>0.96</v>
      </c>
      <c r="U17" s="17">
        <v>0.96</v>
      </c>
      <c r="V17" s="17">
        <v>0.96</v>
      </c>
      <c r="W17" s="17">
        <v>0.96</v>
      </c>
      <c r="X17" s="17">
        <v>0.96</v>
      </c>
      <c r="Y17" s="17">
        <v>0.96</v>
      </c>
      <c r="Z17" s="17">
        <v>0.96</v>
      </c>
      <c r="AA17" s="17">
        <v>0.96</v>
      </c>
      <c r="AB17" s="17">
        <v>0.96</v>
      </c>
      <c r="AC17" s="17">
        <v>0.96</v>
      </c>
      <c r="AD17" s="17">
        <v>0.96</v>
      </c>
      <c r="AE17" s="17">
        <v>0.96</v>
      </c>
      <c r="AF17" s="17">
        <v>0.96</v>
      </c>
      <c r="AG17" s="17">
        <v>0.96</v>
      </c>
      <c r="AH17" s="17">
        <v>0.96</v>
      </c>
      <c r="AI17" s="17">
        <v>0.96</v>
      </c>
      <c r="AJ17" s="17">
        <v>0.96</v>
      </c>
      <c r="AK17" s="17">
        <v>0.96</v>
      </c>
      <c r="AL17" s="17">
        <v>0.96</v>
      </c>
      <c r="AM17" s="17">
        <v>0.96</v>
      </c>
      <c r="AN17" s="17">
        <v>0.96</v>
      </c>
      <c r="AO17" s="17">
        <v>0.96</v>
      </c>
      <c r="AP17" s="17">
        <v>0.96</v>
      </c>
      <c r="AQ17" s="17">
        <v>0.96</v>
      </c>
      <c r="AR17" s="17">
        <v>0.96</v>
      </c>
      <c r="AS17" s="17">
        <v>0.96</v>
      </c>
      <c r="AT17" s="17">
        <v>0.96</v>
      </c>
      <c r="AU17" s="17">
        <v>0.96</v>
      </c>
      <c r="AV17" s="17">
        <v>0.96</v>
      </c>
      <c r="AW17" s="17">
        <v>0.96</v>
      </c>
      <c r="AX17" s="17">
        <v>0.96</v>
      </c>
      <c r="AY17" s="17">
        <v>0.96</v>
      </c>
      <c r="AZ17" s="17">
        <v>0.96</v>
      </c>
      <c r="BA17" s="17">
        <v>0.96</v>
      </c>
      <c r="BB17" s="17">
        <v>0.96</v>
      </c>
      <c r="BC17" s="17">
        <v>0.96</v>
      </c>
      <c r="BD17" s="17">
        <v>0.96</v>
      </c>
      <c r="BE17" s="17">
        <v>0.96</v>
      </c>
      <c r="BF17" s="17">
        <v>0.96</v>
      </c>
      <c r="BG17" s="17">
        <v>0.96</v>
      </c>
      <c r="BH17" s="17">
        <v>0.96</v>
      </c>
      <c r="BI17" s="17">
        <v>0.96</v>
      </c>
      <c r="BJ17" s="17">
        <v>0.96</v>
      </c>
      <c r="BK17" s="17">
        <v>0.96</v>
      </c>
      <c r="BL17" s="17">
        <v>0.96</v>
      </c>
      <c r="BM17" s="17">
        <v>0.96</v>
      </c>
      <c r="BN17" s="17">
        <v>0.96</v>
      </c>
      <c r="BO17" s="17">
        <v>0.96</v>
      </c>
      <c r="BP17" s="17">
        <v>0.96</v>
      </c>
      <c r="BQ17" s="17">
        <v>0.96</v>
      </c>
      <c r="BR17" s="17">
        <v>0.96</v>
      </c>
      <c r="BS17" s="17">
        <v>0.96</v>
      </c>
      <c r="BT17" s="17">
        <v>0.96</v>
      </c>
      <c r="BU17" s="17">
        <v>0.96</v>
      </c>
      <c r="BV17" s="17">
        <v>0.96</v>
      </c>
      <c r="BW17" s="17">
        <v>0.96</v>
      </c>
      <c r="BX17" s="17">
        <v>0.96</v>
      </c>
      <c r="BY17" s="17">
        <v>0.96</v>
      </c>
      <c r="BZ17" s="17">
        <v>0.96</v>
      </c>
      <c r="CA17" s="17">
        <v>0.96</v>
      </c>
      <c r="CB17" s="17">
        <v>0.96</v>
      </c>
      <c r="CC17" s="17">
        <v>0.96</v>
      </c>
      <c r="CD17" s="17">
        <v>0.96</v>
      </c>
      <c r="CE17" s="17">
        <v>0.96</v>
      </c>
      <c r="CF17" s="17">
        <v>0.96</v>
      </c>
      <c r="CG17" s="17">
        <v>0.96</v>
      </c>
      <c r="CH17" s="17">
        <v>0.96</v>
      </c>
      <c r="CI17" s="17">
        <v>0.96</v>
      </c>
      <c r="CJ17" s="17">
        <v>0.96</v>
      </c>
      <c r="CK17" s="17">
        <v>0.96</v>
      </c>
      <c r="CL17" s="17">
        <v>0.96</v>
      </c>
      <c r="CM17" s="17">
        <v>0.96</v>
      </c>
      <c r="CN17" s="17">
        <v>0.96</v>
      </c>
      <c r="CO17" s="17">
        <v>0.96</v>
      </c>
      <c r="CP17" s="17">
        <v>0.96</v>
      </c>
      <c r="CQ17" s="17">
        <v>0.96</v>
      </c>
      <c r="CR17" s="17">
        <v>0.96</v>
      </c>
      <c r="CS17" s="17">
        <v>0.96</v>
      </c>
      <c r="CT17" s="17">
        <v>0.96</v>
      </c>
      <c r="CU17" s="17">
        <v>0.96</v>
      </c>
      <c r="CV17" s="17">
        <v>0.96</v>
      </c>
      <c r="CW17" s="17">
        <v>0.96</v>
      </c>
      <c r="CX17" s="17">
        <v>0.96</v>
      </c>
      <c r="CY17" s="17">
        <v>0.96</v>
      </c>
      <c r="CZ17" s="17">
        <v>0.96</v>
      </c>
      <c r="DA17" s="17">
        <v>0.96</v>
      </c>
      <c r="DB17" s="17">
        <v>0.96</v>
      </c>
    </row>
    <row r="18" spans="1:106" x14ac:dyDescent="0.2">
      <c r="A18" s="133">
        <v>31</v>
      </c>
      <c r="B18" s="17">
        <v>1</v>
      </c>
      <c r="C18" s="17">
        <v>0.95530000000000004</v>
      </c>
      <c r="D18" s="17">
        <v>0.9637</v>
      </c>
      <c r="E18" s="17">
        <v>0.96289999999999998</v>
      </c>
      <c r="F18" s="17">
        <v>0.96230000000000004</v>
      </c>
      <c r="G18" s="17">
        <v>0.96179999999999999</v>
      </c>
      <c r="H18" s="17">
        <v>0.96140000000000003</v>
      </c>
      <c r="I18" s="17">
        <v>0.96099999999999997</v>
      </c>
      <c r="J18" s="17">
        <v>0.96060000000000001</v>
      </c>
      <c r="K18" s="17">
        <v>0.96030000000000004</v>
      </c>
      <c r="L18" s="17">
        <v>0.96</v>
      </c>
      <c r="M18" s="17">
        <v>0.9597</v>
      </c>
      <c r="N18" s="17">
        <v>0.95950000000000002</v>
      </c>
      <c r="O18" s="17">
        <v>0.95940000000000003</v>
      </c>
      <c r="P18" s="17">
        <v>0.95940000000000003</v>
      </c>
      <c r="Q18" s="17">
        <v>0.96</v>
      </c>
      <c r="R18" s="17">
        <v>0.96</v>
      </c>
      <c r="S18" s="17">
        <v>0.96</v>
      </c>
      <c r="T18" s="17">
        <v>0.96</v>
      </c>
      <c r="U18" s="17">
        <v>0.96</v>
      </c>
      <c r="V18" s="17">
        <v>0.96</v>
      </c>
      <c r="W18" s="17">
        <v>0.96</v>
      </c>
      <c r="X18" s="17">
        <v>0.96</v>
      </c>
      <c r="Y18" s="17">
        <v>0.96</v>
      </c>
      <c r="Z18" s="17">
        <v>0.96</v>
      </c>
      <c r="AA18" s="17">
        <v>0.96</v>
      </c>
      <c r="AB18" s="17">
        <v>0.96</v>
      </c>
      <c r="AC18" s="17">
        <v>0.96</v>
      </c>
      <c r="AD18" s="17">
        <v>0.96</v>
      </c>
      <c r="AE18" s="17">
        <v>0.96</v>
      </c>
      <c r="AF18" s="17">
        <v>0.96</v>
      </c>
      <c r="AG18" s="17">
        <v>0.96</v>
      </c>
      <c r="AH18" s="17">
        <v>0.96</v>
      </c>
      <c r="AI18" s="17">
        <v>0.96</v>
      </c>
      <c r="AJ18" s="17">
        <v>0.96</v>
      </c>
      <c r="AK18" s="17">
        <v>0.96</v>
      </c>
      <c r="AL18" s="17">
        <v>0.96</v>
      </c>
      <c r="AM18" s="17">
        <v>0.96</v>
      </c>
      <c r="AN18" s="17">
        <v>0.96</v>
      </c>
      <c r="AO18" s="17">
        <v>0.96</v>
      </c>
      <c r="AP18" s="17">
        <v>0.96</v>
      </c>
      <c r="AQ18" s="17">
        <v>0.96</v>
      </c>
      <c r="AR18" s="17">
        <v>0.96</v>
      </c>
      <c r="AS18" s="17">
        <v>0.96</v>
      </c>
      <c r="AT18" s="17">
        <v>0.96</v>
      </c>
      <c r="AU18" s="17">
        <v>0.96</v>
      </c>
      <c r="AV18" s="17">
        <v>0.96</v>
      </c>
      <c r="AW18" s="17">
        <v>0.96</v>
      </c>
      <c r="AX18" s="17">
        <v>0.96</v>
      </c>
      <c r="AY18" s="17">
        <v>0.96</v>
      </c>
      <c r="AZ18" s="17">
        <v>0.96</v>
      </c>
      <c r="BA18" s="17">
        <v>0.96</v>
      </c>
      <c r="BB18" s="17">
        <v>0.96</v>
      </c>
      <c r="BC18" s="17">
        <v>0.96</v>
      </c>
      <c r="BD18" s="17">
        <v>0.96</v>
      </c>
      <c r="BE18" s="17">
        <v>0.96</v>
      </c>
      <c r="BF18" s="17">
        <v>0.96</v>
      </c>
      <c r="BG18" s="17">
        <v>0.96</v>
      </c>
      <c r="BH18" s="17">
        <v>0.96</v>
      </c>
      <c r="BI18" s="17">
        <v>0.96</v>
      </c>
      <c r="BJ18" s="17">
        <v>0.96</v>
      </c>
      <c r="BK18" s="17">
        <v>0.96</v>
      </c>
      <c r="BL18" s="17">
        <v>0.96</v>
      </c>
      <c r="BM18" s="17">
        <v>0.96</v>
      </c>
      <c r="BN18" s="17">
        <v>0.96</v>
      </c>
      <c r="BO18" s="17">
        <v>0.96</v>
      </c>
      <c r="BP18" s="17">
        <v>0.96</v>
      </c>
      <c r="BQ18" s="17">
        <v>0.96</v>
      </c>
      <c r="BR18" s="17">
        <v>0.96</v>
      </c>
      <c r="BS18" s="17">
        <v>0.96</v>
      </c>
      <c r="BT18" s="17">
        <v>0.96</v>
      </c>
      <c r="BU18" s="17">
        <v>0.96</v>
      </c>
      <c r="BV18" s="17">
        <v>0.96</v>
      </c>
      <c r="BW18" s="17">
        <v>0.96</v>
      </c>
      <c r="BX18" s="17">
        <v>0.96</v>
      </c>
      <c r="BY18" s="17">
        <v>0.96</v>
      </c>
      <c r="BZ18" s="17">
        <v>0.96</v>
      </c>
      <c r="CA18" s="17">
        <v>0.96</v>
      </c>
      <c r="CB18" s="17">
        <v>0.96</v>
      </c>
      <c r="CC18" s="17">
        <v>0.96</v>
      </c>
      <c r="CD18" s="17">
        <v>0.96</v>
      </c>
      <c r="CE18" s="17">
        <v>0.96</v>
      </c>
      <c r="CF18" s="17">
        <v>0.96</v>
      </c>
      <c r="CG18" s="17">
        <v>0.96</v>
      </c>
      <c r="CH18" s="17">
        <v>0.96</v>
      </c>
      <c r="CI18" s="17">
        <v>0.96</v>
      </c>
      <c r="CJ18" s="17">
        <v>0.96</v>
      </c>
      <c r="CK18" s="17">
        <v>0.96</v>
      </c>
      <c r="CL18" s="17">
        <v>0.96</v>
      </c>
      <c r="CM18" s="17">
        <v>0.96</v>
      </c>
      <c r="CN18" s="17">
        <v>0.96</v>
      </c>
      <c r="CO18" s="17">
        <v>0.96</v>
      </c>
      <c r="CP18" s="17">
        <v>0.96</v>
      </c>
      <c r="CQ18" s="17">
        <v>0.96</v>
      </c>
      <c r="CR18" s="17">
        <v>0.96</v>
      </c>
      <c r="CS18" s="17">
        <v>0.96</v>
      </c>
      <c r="CT18" s="17">
        <v>0.96</v>
      </c>
      <c r="CU18" s="17">
        <v>0.96</v>
      </c>
      <c r="CV18" s="17">
        <v>0.96</v>
      </c>
      <c r="CW18" s="17">
        <v>0.96</v>
      </c>
      <c r="CX18" s="17">
        <v>0.96</v>
      </c>
      <c r="CY18" s="17">
        <v>0.96</v>
      </c>
      <c r="CZ18" s="17">
        <v>0.96</v>
      </c>
      <c r="DA18" s="17">
        <v>0.96</v>
      </c>
      <c r="DB18" s="17">
        <v>0.96</v>
      </c>
    </row>
    <row r="19" spans="1:106" x14ac:dyDescent="0.2">
      <c r="A19" s="133">
        <v>32</v>
      </c>
      <c r="B19" s="17">
        <v>1</v>
      </c>
      <c r="C19" s="17">
        <v>0.95530000000000004</v>
      </c>
      <c r="D19" s="17">
        <v>0.9637</v>
      </c>
      <c r="E19" s="17">
        <v>0.96289999999999998</v>
      </c>
      <c r="F19" s="17">
        <v>0.96230000000000004</v>
      </c>
      <c r="G19" s="17">
        <v>0.96179999999999999</v>
      </c>
      <c r="H19" s="17">
        <v>0.96140000000000003</v>
      </c>
      <c r="I19" s="17">
        <v>0.96099999999999997</v>
      </c>
      <c r="J19" s="17">
        <v>0.96060000000000001</v>
      </c>
      <c r="K19" s="17">
        <v>0.96030000000000004</v>
      </c>
      <c r="L19" s="17">
        <v>0.96</v>
      </c>
      <c r="M19" s="17">
        <v>0.9597</v>
      </c>
      <c r="N19" s="17">
        <v>0.95950000000000002</v>
      </c>
      <c r="O19" s="17">
        <v>0.95940000000000003</v>
      </c>
      <c r="P19" s="17">
        <v>0.95940000000000003</v>
      </c>
      <c r="Q19" s="17">
        <v>0.96</v>
      </c>
      <c r="R19" s="17">
        <v>0.96</v>
      </c>
      <c r="S19" s="17">
        <v>0.96</v>
      </c>
      <c r="T19" s="17">
        <v>0.96</v>
      </c>
      <c r="U19" s="17">
        <v>0.96</v>
      </c>
      <c r="V19" s="17">
        <v>0.96</v>
      </c>
      <c r="W19" s="17">
        <v>0.96</v>
      </c>
      <c r="X19" s="17">
        <v>0.96</v>
      </c>
      <c r="Y19" s="17">
        <v>0.96</v>
      </c>
      <c r="Z19" s="17">
        <v>0.96</v>
      </c>
      <c r="AA19" s="17">
        <v>0.96</v>
      </c>
      <c r="AB19" s="17">
        <v>0.96</v>
      </c>
      <c r="AC19" s="17">
        <v>0.96</v>
      </c>
      <c r="AD19" s="17">
        <v>0.96</v>
      </c>
      <c r="AE19" s="17">
        <v>0.96</v>
      </c>
      <c r="AF19" s="17">
        <v>0.96</v>
      </c>
      <c r="AG19" s="17">
        <v>0.96</v>
      </c>
      <c r="AH19" s="17">
        <v>0.96</v>
      </c>
      <c r="AI19" s="17">
        <v>0.96</v>
      </c>
      <c r="AJ19" s="17">
        <v>0.96</v>
      </c>
      <c r="AK19" s="17">
        <v>0.96</v>
      </c>
      <c r="AL19" s="17">
        <v>0.96</v>
      </c>
      <c r="AM19" s="17">
        <v>0.96</v>
      </c>
      <c r="AN19" s="17">
        <v>0.96</v>
      </c>
      <c r="AO19" s="17">
        <v>0.96</v>
      </c>
      <c r="AP19" s="17">
        <v>0.96</v>
      </c>
      <c r="AQ19" s="17">
        <v>0.96</v>
      </c>
      <c r="AR19" s="17">
        <v>0.96</v>
      </c>
      <c r="AS19" s="17">
        <v>0.96</v>
      </c>
      <c r="AT19" s="17">
        <v>0.96</v>
      </c>
      <c r="AU19" s="17">
        <v>0.96</v>
      </c>
      <c r="AV19" s="17">
        <v>0.96</v>
      </c>
      <c r="AW19" s="17">
        <v>0.96</v>
      </c>
      <c r="AX19" s="17">
        <v>0.96</v>
      </c>
      <c r="AY19" s="17">
        <v>0.96</v>
      </c>
      <c r="AZ19" s="17">
        <v>0.96</v>
      </c>
      <c r="BA19" s="17">
        <v>0.96</v>
      </c>
      <c r="BB19" s="17">
        <v>0.96</v>
      </c>
      <c r="BC19" s="17">
        <v>0.96</v>
      </c>
      <c r="BD19" s="17">
        <v>0.96</v>
      </c>
      <c r="BE19" s="17">
        <v>0.96</v>
      </c>
      <c r="BF19" s="17">
        <v>0.96</v>
      </c>
      <c r="BG19" s="17">
        <v>0.96</v>
      </c>
      <c r="BH19" s="17">
        <v>0.96</v>
      </c>
      <c r="BI19" s="17">
        <v>0.96</v>
      </c>
      <c r="BJ19" s="17">
        <v>0.96</v>
      </c>
      <c r="BK19" s="17">
        <v>0.96</v>
      </c>
      <c r="BL19" s="17">
        <v>0.96</v>
      </c>
      <c r="BM19" s="17">
        <v>0.96</v>
      </c>
      <c r="BN19" s="17">
        <v>0.96</v>
      </c>
      <c r="BO19" s="17">
        <v>0.96</v>
      </c>
      <c r="BP19" s="17">
        <v>0.96</v>
      </c>
      <c r="BQ19" s="17">
        <v>0.96</v>
      </c>
      <c r="BR19" s="17">
        <v>0.96</v>
      </c>
      <c r="BS19" s="17">
        <v>0.96</v>
      </c>
      <c r="BT19" s="17">
        <v>0.96</v>
      </c>
      <c r="BU19" s="17">
        <v>0.96</v>
      </c>
      <c r="BV19" s="17">
        <v>0.96</v>
      </c>
      <c r="BW19" s="17">
        <v>0.96</v>
      </c>
      <c r="BX19" s="17">
        <v>0.96</v>
      </c>
      <c r="BY19" s="17">
        <v>0.96</v>
      </c>
      <c r="BZ19" s="17">
        <v>0.96</v>
      </c>
      <c r="CA19" s="17">
        <v>0.96</v>
      </c>
      <c r="CB19" s="17">
        <v>0.96</v>
      </c>
      <c r="CC19" s="17">
        <v>0.96</v>
      </c>
      <c r="CD19" s="17">
        <v>0.96</v>
      </c>
      <c r="CE19" s="17">
        <v>0.96</v>
      </c>
      <c r="CF19" s="17">
        <v>0.96</v>
      </c>
      <c r="CG19" s="17">
        <v>0.96</v>
      </c>
      <c r="CH19" s="17">
        <v>0.96</v>
      </c>
      <c r="CI19" s="17">
        <v>0.96</v>
      </c>
      <c r="CJ19" s="17">
        <v>0.96</v>
      </c>
      <c r="CK19" s="17">
        <v>0.96</v>
      </c>
      <c r="CL19" s="17">
        <v>0.96</v>
      </c>
      <c r="CM19" s="17">
        <v>0.96</v>
      </c>
      <c r="CN19" s="17">
        <v>0.96</v>
      </c>
      <c r="CO19" s="17">
        <v>0.96</v>
      </c>
      <c r="CP19" s="17">
        <v>0.96</v>
      </c>
      <c r="CQ19" s="17">
        <v>0.96</v>
      </c>
      <c r="CR19" s="17">
        <v>0.96</v>
      </c>
      <c r="CS19" s="17">
        <v>0.96</v>
      </c>
      <c r="CT19" s="17">
        <v>0.96</v>
      </c>
      <c r="CU19" s="17">
        <v>0.96</v>
      </c>
      <c r="CV19" s="17">
        <v>0.96</v>
      </c>
      <c r="CW19" s="17">
        <v>0.96</v>
      </c>
      <c r="CX19" s="17">
        <v>0.96</v>
      </c>
      <c r="CY19" s="17">
        <v>0.96</v>
      </c>
      <c r="CZ19" s="17">
        <v>0.96</v>
      </c>
      <c r="DA19" s="17">
        <v>0.96</v>
      </c>
      <c r="DB19" s="17">
        <v>0.96</v>
      </c>
    </row>
    <row r="20" spans="1:106" x14ac:dyDescent="0.2">
      <c r="A20" s="133">
        <v>33</v>
      </c>
      <c r="B20" s="17">
        <v>1</v>
      </c>
      <c r="C20" s="17">
        <v>0.95530000000000004</v>
      </c>
      <c r="D20" s="17">
        <v>0.9637</v>
      </c>
      <c r="E20" s="17">
        <v>0.96289999999999998</v>
      </c>
      <c r="F20" s="17">
        <v>0.96230000000000004</v>
      </c>
      <c r="G20" s="17">
        <v>0.96179999999999999</v>
      </c>
      <c r="H20" s="17">
        <v>0.96140000000000003</v>
      </c>
      <c r="I20" s="17">
        <v>0.96099999999999997</v>
      </c>
      <c r="J20" s="17">
        <v>0.96060000000000001</v>
      </c>
      <c r="K20" s="17">
        <v>0.96030000000000004</v>
      </c>
      <c r="L20" s="17">
        <v>0.96</v>
      </c>
      <c r="M20" s="17">
        <v>0.9597</v>
      </c>
      <c r="N20" s="17">
        <v>0.95950000000000002</v>
      </c>
      <c r="O20" s="17">
        <v>0.95940000000000003</v>
      </c>
      <c r="P20" s="17">
        <v>0.95940000000000003</v>
      </c>
      <c r="Q20" s="17">
        <v>0.96</v>
      </c>
      <c r="R20" s="17">
        <v>0.96</v>
      </c>
      <c r="S20" s="17">
        <v>0.96</v>
      </c>
      <c r="T20" s="17">
        <v>0.96</v>
      </c>
      <c r="U20" s="17">
        <v>0.96</v>
      </c>
      <c r="V20" s="17">
        <v>0.96</v>
      </c>
      <c r="W20" s="17">
        <v>0.96</v>
      </c>
      <c r="X20" s="17">
        <v>0.96</v>
      </c>
      <c r="Y20" s="17">
        <v>0.96</v>
      </c>
      <c r="Z20" s="17">
        <v>0.96</v>
      </c>
      <c r="AA20" s="17">
        <v>0.96</v>
      </c>
      <c r="AB20" s="17">
        <v>0.96</v>
      </c>
      <c r="AC20" s="17">
        <v>0.96</v>
      </c>
      <c r="AD20" s="17">
        <v>0.96</v>
      </c>
      <c r="AE20" s="17">
        <v>0.96</v>
      </c>
      <c r="AF20" s="17">
        <v>0.96</v>
      </c>
      <c r="AG20" s="17">
        <v>0.96</v>
      </c>
      <c r="AH20" s="17">
        <v>0.96</v>
      </c>
      <c r="AI20" s="17">
        <v>0.96</v>
      </c>
      <c r="AJ20" s="17">
        <v>0.96</v>
      </c>
      <c r="AK20" s="17">
        <v>0.96</v>
      </c>
      <c r="AL20" s="17">
        <v>0.96</v>
      </c>
      <c r="AM20" s="17">
        <v>0.96</v>
      </c>
      <c r="AN20" s="17">
        <v>0.96</v>
      </c>
      <c r="AO20" s="17">
        <v>0.96</v>
      </c>
      <c r="AP20" s="17">
        <v>0.96</v>
      </c>
      <c r="AQ20" s="17">
        <v>0.96</v>
      </c>
      <c r="AR20" s="17">
        <v>0.96</v>
      </c>
      <c r="AS20" s="17">
        <v>0.96</v>
      </c>
      <c r="AT20" s="17">
        <v>0.96</v>
      </c>
      <c r="AU20" s="17">
        <v>0.96</v>
      </c>
      <c r="AV20" s="17">
        <v>0.96</v>
      </c>
      <c r="AW20" s="17">
        <v>0.96</v>
      </c>
      <c r="AX20" s="17">
        <v>0.96</v>
      </c>
      <c r="AY20" s="17">
        <v>0.96</v>
      </c>
      <c r="AZ20" s="17">
        <v>0.96</v>
      </c>
      <c r="BA20" s="17">
        <v>0.96</v>
      </c>
      <c r="BB20" s="17">
        <v>0.96</v>
      </c>
      <c r="BC20" s="17">
        <v>0.96</v>
      </c>
      <c r="BD20" s="17">
        <v>0.96</v>
      </c>
      <c r="BE20" s="17">
        <v>0.96</v>
      </c>
      <c r="BF20" s="17">
        <v>0.96</v>
      </c>
      <c r="BG20" s="17">
        <v>0.96</v>
      </c>
      <c r="BH20" s="17">
        <v>0.96</v>
      </c>
      <c r="BI20" s="17">
        <v>0.96</v>
      </c>
      <c r="BJ20" s="17">
        <v>0.96</v>
      </c>
      <c r="BK20" s="17">
        <v>0.96</v>
      </c>
      <c r="BL20" s="17">
        <v>0.96</v>
      </c>
      <c r="BM20" s="17">
        <v>0.96</v>
      </c>
      <c r="BN20" s="17">
        <v>0.96</v>
      </c>
      <c r="BO20" s="17">
        <v>0.96</v>
      </c>
      <c r="BP20" s="17">
        <v>0.96</v>
      </c>
      <c r="BQ20" s="17">
        <v>0.96</v>
      </c>
      <c r="BR20" s="17">
        <v>0.96</v>
      </c>
      <c r="BS20" s="17">
        <v>0.96</v>
      </c>
      <c r="BT20" s="17">
        <v>0.96</v>
      </c>
      <c r="BU20" s="17">
        <v>0.96</v>
      </c>
      <c r="BV20" s="17">
        <v>0.96</v>
      </c>
      <c r="BW20" s="17">
        <v>0.96</v>
      </c>
      <c r="BX20" s="17">
        <v>0.96</v>
      </c>
      <c r="BY20" s="17">
        <v>0.96</v>
      </c>
      <c r="BZ20" s="17">
        <v>0.96</v>
      </c>
      <c r="CA20" s="17">
        <v>0.96</v>
      </c>
      <c r="CB20" s="17">
        <v>0.96</v>
      </c>
      <c r="CC20" s="17">
        <v>0.96</v>
      </c>
      <c r="CD20" s="17">
        <v>0.96</v>
      </c>
      <c r="CE20" s="17">
        <v>0.96</v>
      </c>
      <c r="CF20" s="17">
        <v>0.96</v>
      </c>
      <c r="CG20" s="17">
        <v>0.96</v>
      </c>
      <c r="CH20" s="17">
        <v>0.96</v>
      </c>
      <c r="CI20" s="17">
        <v>0.96</v>
      </c>
      <c r="CJ20" s="17">
        <v>0.96</v>
      </c>
      <c r="CK20" s="17">
        <v>0.96</v>
      </c>
      <c r="CL20" s="17">
        <v>0.96</v>
      </c>
      <c r="CM20" s="17">
        <v>0.96</v>
      </c>
      <c r="CN20" s="17">
        <v>0.96</v>
      </c>
      <c r="CO20" s="17">
        <v>0.96</v>
      </c>
      <c r="CP20" s="17">
        <v>0.96</v>
      </c>
      <c r="CQ20" s="17">
        <v>0.96</v>
      </c>
      <c r="CR20" s="17">
        <v>0.96</v>
      </c>
      <c r="CS20" s="17">
        <v>0.96</v>
      </c>
      <c r="CT20" s="17">
        <v>0.96</v>
      </c>
      <c r="CU20" s="17">
        <v>0.96</v>
      </c>
      <c r="CV20" s="17">
        <v>0.96</v>
      </c>
      <c r="CW20" s="17">
        <v>0.96</v>
      </c>
      <c r="CX20" s="17">
        <v>0.96</v>
      </c>
      <c r="CY20" s="17">
        <v>0.96</v>
      </c>
      <c r="CZ20" s="17">
        <v>0.96</v>
      </c>
      <c r="DA20" s="17">
        <v>0.96</v>
      </c>
      <c r="DB20" s="17">
        <v>0.96</v>
      </c>
    </row>
    <row r="21" spans="1:106" x14ac:dyDescent="0.2">
      <c r="A21" s="133">
        <v>34</v>
      </c>
      <c r="B21" s="17">
        <v>1</v>
      </c>
      <c r="C21" s="17">
        <v>0.95530000000000004</v>
      </c>
      <c r="D21" s="17">
        <v>0.9637</v>
      </c>
      <c r="E21" s="17">
        <v>0.96289999999999998</v>
      </c>
      <c r="F21" s="17">
        <v>0.96230000000000004</v>
      </c>
      <c r="G21" s="17">
        <v>0.96179999999999999</v>
      </c>
      <c r="H21" s="17">
        <v>0.96140000000000003</v>
      </c>
      <c r="I21" s="17">
        <v>0.96099999999999997</v>
      </c>
      <c r="J21" s="17">
        <v>0.96060000000000001</v>
      </c>
      <c r="K21" s="17">
        <v>0.96030000000000004</v>
      </c>
      <c r="L21" s="17">
        <v>0.96</v>
      </c>
      <c r="M21" s="17">
        <v>0.9597</v>
      </c>
      <c r="N21" s="17">
        <v>0.95950000000000002</v>
      </c>
      <c r="O21" s="17">
        <v>0.95940000000000003</v>
      </c>
      <c r="P21" s="17">
        <v>0.95940000000000003</v>
      </c>
      <c r="Q21" s="17">
        <v>0.96</v>
      </c>
      <c r="R21" s="17">
        <v>0.96</v>
      </c>
      <c r="S21" s="17">
        <v>0.96</v>
      </c>
      <c r="T21" s="17">
        <v>0.96</v>
      </c>
      <c r="U21" s="17">
        <v>0.96</v>
      </c>
      <c r="V21" s="17">
        <v>0.96</v>
      </c>
      <c r="W21" s="17">
        <v>0.96</v>
      </c>
      <c r="X21" s="17">
        <v>0.96</v>
      </c>
      <c r="Y21" s="17">
        <v>0.96</v>
      </c>
      <c r="Z21" s="17">
        <v>0.96</v>
      </c>
      <c r="AA21" s="17">
        <v>0.96</v>
      </c>
      <c r="AB21" s="17">
        <v>0.96</v>
      </c>
      <c r="AC21" s="17">
        <v>0.96</v>
      </c>
      <c r="AD21" s="17">
        <v>0.96</v>
      </c>
      <c r="AE21" s="17">
        <v>0.96</v>
      </c>
      <c r="AF21" s="17">
        <v>0.96</v>
      </c>
      <c r="AG21" s="17">
        <v>0.96</v>
      </c>
      <c r="AH21" s="17">
        <v>0.96</v>
      </c>
      <c r="AI21" s="17">
        <v>0.96</v>
      </c>
      <c r="AJ21" s="17">
        <v>0.96</v>
      </c>
      <c r="AK21" s="17">
        <v>0.96</v>
      </c>
      <c r="AL21" s="17">
        <v>0.96</v>
      </c>
      <c r="AM21" s="17">
        <v>0.96</v>
      </c>
      <c r="AN21" s="17">
        <v>0.96</v>
      </c>
      <c r="AO21" s="17">
        <v>0.96</v>
      </c>
      <c r="AP21" s="17">
        <v>0.96</v>
      </c>
      <c r="AQ21" s="17">
        <v>0.96</v>
      </c>
      <c r="AR21" s="17">
        <v>0.96</v>
      </c>
      <c r="AS21" s="17">
        <v>0.96</v>
      </c>
      <c r="AT21" s="17">
        <v>0.96</v>
      </c>
      <c r="AU21" s="17">
        <v>0.96</v>
      </c>
      <c r="AV21" s="17">
        <v>0.96</v>
      </c>
      <c r="AW21" s="17">
        <v>0.96</v>
      </c>
      <c r="AX21" s="17">
        <v>0.96</v>
      </c>
      <c r="AY21" s="17">
        <v>0.96</v>
      </c>
      <c r="AZ21" s="17">
        <v>0.96</v>
      </c>
      <c r="BA21" s="17">
        <v>0.96</v>
      </c>
      <c r="BB21" s="17">
        <v>0.96</v>
      </c>
      <c r="BC21" s="17">
        <v>0.96</v>
      </c>
      <c r="BD21" s="17">
        <v>0.96</v>
      </c>
      <c r="BE21" s="17">
        <v>0.96</v>
      </c>
      <c r="BF21" s="17">
        <v>0.96</v>
      </c>
      <c r="BG21" s="17">
        <v>0.96</v>
      </c>
      <c r="BH21" s="17">
        <v>0.96</v>
      </c>
      <c r="BI21" s="17">
        <v>0.96</v>
      </c>
      <c r="BJ21" s="17">
        <v>0.96</v>
      </c>
      <c r="BK21" s="17">
        <v>0.96</v>
      </c>
      <c r="BL21" s="17">
        <v>0.96</v>
      </c>
      <c r="BM21" s="17">
        <v>0.96</v>
      </c>
      <c r="BN21" s="17">
        <v>0.96</v>
      </c>
      <c r="BO21" s="17">
        <v>0.96</v>
      </c>
      <c r="BP21" s="17">
        <v>0.96</v>
      </c>
      <c r="BQ21" s="17">
        <v>0.96</v>
      </c>
      <c r="BR21" s="17">
        <v>0.96</v>
      </c>
      <c r="BS21" s="17">
        <v>0.96</v>
      </c>
      <c r="BT21" s="17">
        <v>0.96</v>
      </c>
      <c r="BU21" s="17">
        <v>0.96</v>
      </c>
      <c r="BV21" s="17">
        <v>0.96</v>
      </c>
      <c r="BW21" s="17">
        <v>0.96</v>
      </c>
      <c r="BX21" s="17">
        <v>0.96</v>
      </c>
      <c r="BY21" s="17">
        <v>0.96</v>
      </c>
      <c r="BZ21" s="17">
        <v>0.96</v>
      </c>
      <c r="CA21" s="17">
        <v>0.96</v>
      </c>
      <c r="CB21" s="17">
        <v>0.96</v>
      </c>
      <c r="CC21" s="17">
        <v>0.96</v>
      </c>
      <c r="CD21" s="17">
        <v>0.96</v>
      </c>
      <c r="CE21" s="17">
        <v>0.96</v>
      </c>
      <c r="CF21" s="17">
        <v>0.96</v>
      </c>
      <c r="CG21" s="17">
        <v>0.96</v>
      </c>
      <c r="CH21" s="17">
        <v>0.96</v>
      </c>
      <c r="CI21" s="17">
        <v>0.96</v>
      </c>
      <c r="CJ21" s="17">
        <v>0.96</v>
      </c>
      <c r="CK21" s="17">
        <v>0.96</v>
      </c>
      <c r="CL21" s="17">
        <v>0.96</v>
      </c>
      <c r="CM21" s="17">
        <v>0.96</v>
      </c>
      <c r="CN21" s="17">
        <v>0.96</v>
      </c>
      <c r="CO21" s="17">
        <v>0.96</v>
      </c>
      <c r="CP21" s="17">
        <v>0.96</v>
      </c>
      <c r="CQ21" s="17">
        <v>0.96</v>
      </c>
      <c r="CR21" s="17">
        <v>0.96</v>
      </c>
      <c r="CS21" s="17">
        <v>0.96</v>
      </c>
      <c r="CT21" s="17">
        <v>0.96</v>
      </c>
      <c r="CU21" s="17">
        <v>0.96</v>
      </c>
      <c r="CV21" s="17">
        <v>0.96</v>
      </c>
      <c r="CW21" s="17">
        <v>0.96</v>
      </c>
      <c r="CX21" s="17">
        <v>0.96</v>
      </c>
      <c r="CY21" s="17">
        <v>0.96</v>
      </c>
      <c r="CZ21" s="17">
        <v>0.96</v>
      </c>
      <c r="DA21" s="17">
        <v>0.96</v>
      </c>
      <c r="DB21" s="17">
        <v>0.96</v>
      </c>
    </row>
    <row r="22" spans="1:106" x14ac:dyDescent="0.2">
      <c r="A22" s="133">
        <v>35</v>
      </c>
      <c r="B22" s="17">
        <v>1</v>
      </c>
      <c r="C22" s="17">
        <v>0.95530000000000004</v>
      </c>
      <c r="D22" s="17">
        <v>0.9637</v>
      </c>
      <c r="E22" s="17">
        <v>0.96289999999999998</v>
      </c>
      <c r="F22" s="17">
        <v>0.96230000000000004</v>
      </c>
      <c r="G22" s="17">
        <v>0.96179999999999999</v>
      </c>
      <c r="H22" s="17">
        <v>0.96140000000000003</v>
      </c>
      <c r="I22" s="17">
        <v>0.96099999999999997</v>
      </c>
      <c r="J22" s="17">
        <v>0.96060000000000001</v>
      </c>
      <c r="K22" s="17">
        <v>0.96030000000000004</v>
      </c>
      <c r="L22" s="17">
        <v>0.96</v>
      </c>
      <c r="M22" s="17">
        <v>0.9597</v>
      </c>
      <c r="N22" s="17">
        <v>0.95950000000000002</v>
      </c>
      <c r="O22" s="17">
        <v>0.95940000000000003</v>
      </c>
      <c r="P22" s="17">
        <v>0.95940000000000003</v>
      </c>
      <c r="Q22" s="17">
        <v>0.96</v>
      </c>
      <c r="R22" s="17">
        <v>0.96</v>
      </c>
      <c r="S22" s="17">
        <v>0.96</v>
      </c>
      <c r="T22" s="17">
        <v>0.96</v>
      </c>
      <c r="U22" s="17">
        <v>0.96</v>
      </c>
      <c r="V22" s="17">
        <v>0.96</v>
      </c>
      <c r="W22" s="17">
        <v>0.96</v>
      </c>
      <c r="X22" s="17">
        <v>0.96</v>
      </c>
      <c r="Y22" s="17">
        <v>0.96</v>
      </c>
      <c r="Z22" s="17">
        <v>0.96</v>
      </c>
      <c r="AA22" s="17">
        <v>0.96</v>
      </c>
      <c r="AB22" s="17">
        <v>0.96</v>
      </c>
      <c r="AC22" s="17">
        <v>0.96</v>
      </c>
      <c r="AD22" s="17">
        <v>0.96</v>
      </c>
      <c r="AE22" s="17">
        <v>0.96</v>
      </c>
      <c r="AF22" s="17">
        <v>0.96</v>
      </c>
      <c r="AG22" s="17">
        <v>0.96</v>
      </c>
      <c r="AH22" s="17">
        <v>0.96</v>
      </c>
      <c r="AI22" s="17">
        <v>0.96</v>
      </c>
      <c r="AJ22" s="17">
        <v>0.96</v>
      </c>
      <c r="AK22" s="17">
        <v>0.96</v>
      </c>
      <c r="AL22" s="17">
        <v>0.96</v>
      </c>
      <c r="AM22" s="17">
        <v>0.96</v>
      </c>
      <c r="AN22" s="17">
        <v>0.96</v>
      </c>
      <c r="AO22" s="17">
        <v>0.96</v>
      </c>
      <c r="AP22" s="17">
        <v>0.96</v>
      </c>
      <c r="AQ22" s="17">
        <v>0.96</v>
      </c>
      <c r="AR22" s="17">
        <v>0.96</v>
      </c>
      <c r="AS22" s="17">
        <v>0.96</v>
      </c>
      <c r="AT22" s="17">
        <v>0.96</v>
      </c>
      <c r="AU22" s="17">
        <v>0.96</v>
      </c>
      <c r="AV22" s="17">
        <v>0.96</v>
      </c>
      <c r="AW22" s="17">
        <v>0.96</v>
      </c>
      <c r="AX22" s="17">
        <v>0.96</v>
      </c>
      <c r="AY22" s="17">
        <v>0.96</v>
      </c>
      <c r="AZ22" s="17">
        <v>0.96</v>
      </c>
      <c r="BA22" s="17">
        <v>0.96</v>
      </c>
      <c r="BB22" s="17">
        <v>0.96</v>
      </c>
      <c r="BC22" s="17">
        <v>0.96</v>
      </c>
      <c r="BD22" s="17">
        <v>0.96</v>
      </c>
      <c r="BE22" s="17">
        <v>0.96</v>
      </c>
      <c r="BF22" s="17">
        <v>0.96</v>
      </c>
      <c r="BG22" s="17">
        <v>0.96</v>
      </c>
      <c r="BH22" s="17">
        <v>0.96</v>
      </c>
      <c r="BI22" s="17">
        <v>0.96</v>
      </c>
      <c r="BJ22" s="17">
        <v>0.96</v>
      </c>
      <c r="BK22" s="17">
        <v>0.96</v>
      </c>
      <c r="BL22" s="17">
        <v>0.96</v>
      </c>
      <c r="BM22" s="17">
        <v>0.96</v>
      </c>
      <c r="BN22" s="17">
        <v>0.96</v>
      </c>
      <c r="BO22" s="17">
        <v>0.96</v>
      </c>
      <c r="BP22" s="17">
        <v>0.96</v>
      </c>
      <c r="BQ22" s="17">
        <v>0.96</v>
      </c>
      <c r="BR22" s="17">
        <v>0.96</v>
      </c>
      <c r="BS22" s="17">
        <v>0.96</v>
      </c>
      <c r="BT22" s="17">
        <v>0.96</v>
      </c>
      <c r="BU22" s="17">
        <v>0.96</v>
      </c>
      <c r="BV22" s="17">
        <v>0.96</v>
      </c>
      <c r="BW22" s="17">
        <v>0.96</v>
      </c>
      <c r="BX22" s="17">
        <v>0.96</v>
      </c>
      <c r="BY22" s="17">
        <v>0.96</v>
      </c>
      <c r="BZ22" s="17">
        <v>0.96</v>
      </c>
      <c r="CA22" s="17">
        <v>0.96</v>
      </c>
      <c r="CB22" s="17">
        <v>0.96</v>
      </c>
      <c r="CC22" s="17">
        <v>0.96</v>
      </c>
      <c r="CD22" s="17">
        <v>0.96</v>
      </c>
      <c r="CE22" s="17">
        <v>0.96</v>
      </c>
      <c r="CF22" s="17">
        <v>0.96</v>
      </c>
      <c r="CG22" s="17">
        <v>0.96</v>
      </c>
      <c r="CH22" s="17">
        <v>0.96</v>
      </c>
      <c r="CI22" s="17">
        <v>0.96</v>
      </c>
      <c r="CJ22" s="17">
        <v>0.96</v>
      </c>
      <c r="CK22" s="17">
        <v>0.96</v>
      </c>
      <c r="CL22" s="17">
        <v>0.96</v>
      </c>
      <c r="CM22" s="17">
        <v>0.96</v>
      </c>
      <c r="CN22" s="17">
        <v>0.96</v>
      </c>
      <c r="CO22" s="17">
        <v>0.96</v>
      </c>
      <c r="CP22" s="17">
        <v>0.96</v>
      </c>
      <c r="CQ22" s="17">
        <v>0.96</v>
      </c>
      <c r="CR22" s="17">
        <v>0.96</v>
      </c>
      <c r="CS22" s="17">
        <v>0.96</v>
      </c>
      <c r="CT22" s="17">
        <v>0.96</v>
      </c>
      <c r="CU22" s="17">
        <v>0.96</v>
      </c>
      <c r="CV22" s="17">
        <v>0.96</v>
      </c>
      <c r="CW22" s="17">
        <v>0.96</v>
      </c>
      <c r="CX22" s="17">
        <v>0.96</v>
      </c>
      <c r="CY22" s="17">
        <v>0.96</v>
      </c>
      <c r="CZ22" s="17">
        <v>0.96</v>
      </c>
      <c r="DA22" s="17">
        <v>0.96</v>
      </c>
      <c r="DB22" s="17">
        <v>0.96</v>
      </c>
    </row>
    <row r="23" spans="1:106" x14ac:dyDescent="0.2">
      <c r="A23" s="133">
        <v>36</v>
      </c>
      <c r="B23" s="17">
        <v>1</v>
      </c>
      <c r="C23" s="17">
        <v>0.95530000000000004</v>
      </c>
      <c r="D23" s="17">
        <v>0.9637</v>
      </c>
      <c r="E23" s="17">
        <v>0.96289999999999998</v>
      </c>
      <c r="F23" s="17">
        <v>0.96230000000000004</v>
      </c>
      <c r="G23" s="17">
        <v>0.96179999999999999</v>
      </c>
      <c r="H23" s="17">
        <v>0.96140000000000003</v>
      </c>
      <c r="I23" s="17">
        <v>0.96099999999999997</v>
      </c>
      <c r="J23" s="17">
        <v>0.96060000000000001</v>
      </c>
      <c r="K23" s="17">
        <v>0.96030000000000004</v>
      </c>
      <c r="L23" s="17">
        <v>0.96</v>
      </c>
      <c r="M23" s="17">
        <v>0.9597</v>
      </c>
      <c r="N23" s="17">
        <v>0.95950000000000002</v>
      </c>
      <c r="O23" s="17">
        <v>0.95940000000000003</v>
      </c>
      <c r="P23" s="17">
        <v>0.95940000000000003</v>
      </c>
      <c r="Q23" s="17">
        <v>0.96</v>
      </c>
      <c r="R23" s="17">
        <v>0.96</v>
      </c>
      <c r="S23" s="17">
        <v>0.96</v>
      </c>
      <c r="T23" s="17">
        <v>0.96</v>
      </c>
      <c r="U23" s="17">
        <v>0.96</v>
      </c>
      <c r="V23" s="17">
        <v>0.96</v>
      </c>
      <c r="W23" s="17">
        <v>0.96</v>
      </c>
      <c r="X23" s="17">
        <v>0.96</v>
      </c>
      <c r="Y23" s="17">
        <v>0.96</v>
      </c>
      <c r="Z23" s="17">
        <v>0.96</v>
      </c>
      <c r="AA23" s="17">
        <v>0.96</v>
      </c>
      <c r="AB23" s="17">
        <v>0.96</v>
      </c>
      <c r="AC23" s="17">
        <v>0.96</v>
      </c>
      <c r="AD23" s="17">
        <v>0.96</v>
      </c>
      <c r="AE23" s="17">
        <v>0.96</v>
      </c>
      <c r="AF23" s="17">
        <v>0.96</v>
      </c>
      <c r="AG23" s="17">
        <v>0.96</v>
      </c>
      <c r="AH23" s="17">
        <v>0.96</v>
      </c>
      <c r="AI23" s="17">
        <v>0.96</v>
      </c>
      <c r="AJ23" s="17">
        <v>0.96</v>
      </c>
      <c r="AK23" s="17">
        <v>0.96</v>
      </c>
      <c r="AL23" s="17">
        <v>0.96</v>
      </c>
      <c r="AM23" s="17">
        <v>0.96</v>
      </c>
      <c r="AN23" s="17">
        <v>0.96</v>
      </c>
      <c r="AO23" s="17">
        <v>0.96</v>
      </c>
      <c r="AP23" s="17">
        <v>0.96</v>
      </c>
      <c r="AQ23" s="17">
        <v>0.96</v>
      </c>
      <c r="AR23" s="17">
        <v>0.96</v>
      </c>
      <c r="AS23" s="17">
        <v>0.96</v>
      </c>
      <c r="AT23" s="17">
        <v>0.96</v>
      </c>
      <c r="AU23" s="17">
        <v>0.96</v>
      </c>
      <c r="AV23" s="17">
        <v>0.96</v>
      </c>
      <c r="AW23" s="17">
        <v>0.96</v>
      </c>
      <c r="AX23" s="17">
        <v>0.96</v>
      </c>
      <c r="AY23" s="17">
        <v>0.96</v>
      </c>
      <c r="AZ23" s="17">
        <v>0.96</v>
      </c>
      <c r="BA23" s="17">
        <v>0.96</v>
      </c>
      <c r="BB23" s="17">
        <v>0.96</v>
      </c>
      <c r="BC23" s="17">
        <v>0.96</v>
      </c>
      <c r="BD23" s="17">
        <v>0.96</v>
      </c>
      <c r="BE23" s="17">
        <v>0.96</v>
      </c>
      <c r="BF23" s="17">
        <v>0.96</v>
      </c>
      <c r="BG23" s="17">
        <v>0.96</v>
      </c>
      <c r="BH23" s="17">
        <v>0.96</v>
      </c>
      <c r="BI23" s="17">
        <v>0.96</v>
      </c>
      <c r="BJ23" s="17">
        <v>0.96</v>
      </c>
      <c r="BK23" s="17">
        <v>0.96</v>
      </c>
      <c r="BL23" s="17">
        <v>0.96</v>
      </c>
      <c r="BM23" s="17">
        <v>0.96</v>
      </c>
      <c r="BN23" s="17">
        <v>0.96</v>
      </c>
      <c r="BO23" s="17">
        <v>0.96</v>
      </c>
      <c r="BP23" s="17">
        <v>0.96</v>
      </c>
      <c r="BQ23" s="17">
        <v>0.96</v>
      </c>
      <c r="BR23" s="17">
        <v>0.96</v>
      </c>
      <c r="BS23" s="17">
        <v>0.96</v>
      </c>
      <c r="BT23" s="17">
        <v>0.96</v>
      </c>
      <c r="BU23" s="17">
        <v>0.96</v>
      </c>
      <c r="BV23" s="17">
        <v>0.96</v>
      </c>
      <c r="BW23" s="17">
        <v>0.96</v>
      </c>
      <c r="BX23" s="17">
        <v>0.96</v>
      </c>
      <c r="BY23" s="17">
        <v>0.96</v>
      </c>
      <c r="BZ23" s="17">
        <v>0.96</v>
      </c>
      <c r="CA23" s="17">
        <v>0.96</v>
      </c>
      <c r="CB23" s="17">
        <v>0.96</v>
      </c>
      <c r="CC23" s="17">
        <v>0.96</v>
      </c>
      <c r="CD23" s="17">
        <v>0.96</v>
      </c>
      <c r="CE23" s="17">
        <v>0.96</v>
      </c>
      <c r="CF23" s="17">
        <v>0.96</v>
      </c>
      <c r="CG23" s="17">
        <v>0.96</v>
      </c>
      <c r="CH23" s="17">
        <v>0.96</v>
      </c>
      <c r="CI23" s="17">
        <v>0.96</v>
      </c>
      <c r="CJ23" s="17">
        <v>0.96</v>
      </c>
      <c r="CK23" s="17">
        <v>0.96</v>
      </c>
      <c r="CL23" s="17">
        <v>0.96</v>
      </c>
      <c r="CM23" s="17">
        <v>0.96</v>
      </c>
      <c r="CN23" s="17">
        <v>0.96</v>
      </c>
      <c r="CO23" s="17">
        <v>0.96</v>
      </c>
      <c r="CP23" s="17">
        <v>0.96</v>
      </c>
      <c r="CQ23" s="17">
        <v>0.96</v>
      </c>
      <c r="CR23" s="17">
        <v>0.96</v>
      </c>
      <c r="CS23" s="17">
        <v>0.96</v>
      </c>
      <c r="CT23" s="17">
        <v>0.96</v>
      </c>
      <c r="CU23" s="17">
        <v>0.96</v>
      </c>
      <c r="CV23" s="17">
        <v>0.96</v>
      </c>
      <c r="CW23" s="17">
        <v>0.96</v>
      </c>
      <c r="CX23" s="17">
        <v>0.96</v>
      </c>
      <c r="CY23" s="17">
        <v>0.96</v>
      </c>
      <c r="CZ23" s="17">
        <v>0.96</v>
      </c>
      <c r="DA23" s="17">
        <v>0.96</v>
      </c>
      <c r="DB23" s="17">
        <v>0.96</v>
      </c>
    </row>
    <row r="24" spans="1:106" x14ac:dyDescent="0.2">
      <c r="A24" s="133">
        <v>37</v>
      </c>
      <c r="B24" s="17">
        <v>1</v>
      </c>
      <c r="C24" s="17">
        <v>0.95530000000000004</v>
      </c>
      <c r="D24" s="17">
        <v>0.9637</v>
      </c>
      <c r="E24" s="17">
        <v>0.96289999999999998</v>
      </c>
      <c r="F24" s="17">
        <v>0.96230000000000004</v>
      </c>
      <c r="G24" s="17">
        <v>0.96179999999999999</v>
      </c>
      <c r="H24" s="17">
        <v>0.96140000000000003</v>
      </c>
      <c r="I24" s="17">
        <v>0.96099999999999997</v>
      </c>
      <c r="J24" s="17">
        <v>0.96060000000000001</v>
      </c>
      <c r="K24" s="17">
        <v>0.96030000000000004</v>
      </c>
      <c r="L24" s="17">
        <v>0.96</v>
      </c>
      <c r="M24" s="17">
        <v>0.9597</v>
      </c>
      <c r="N24" s="17">
        <v>0.95950000000000002</v>
      </c>
      <c r="O24" s="17">
        <v>0.95940000000000003</v>
      </c>
      <c r="P24" s="17">
        <v>0.95940000000000003</v>
      </c>
      <c r="Q24" s="17">
        <v>0.96</v>
      </c>
      <c r="R24" s="17">
        <v>0.96</v>
      </c>
      <c r="S24" s="17">
        <v>0.96</v>
      </c>
      <c r="T24" s="17">
        <v>0.96</v>
      </c>
      <c r="U24" s="17">
        <v>0.96</v>
      </c>
      <c r="V24" s="17">
        <v>0.96</v>
      </c>
      <c r="W24" s="17">
        <v>0.96</v>
      </c>
      <c r="X24" s="17">
        <v>0.96</v>
      </c>
      <c r="Y24" s="17">
        <v>0.96</v>
      </c>
      <c r="Z24" s="17">
        <v>0.96</v>
      </c>
      <c r="AA24" s="17">
        <v>0.96</v>
      </c>
      <c r="AB24" s="17">
        <v>0.96</v>
      </c>
      <c r="AC24" s="17">
        <v>0.96</v>
      </c>
      <c r="AD24" s="17">
        <v>0.96</v>
      </c>
      <c r="AE24" s="17">
        <v>0.96</v>
      </c>
      <c r="AF24" s="17">
        <v>0.96</v>
      </c>
      <c r="AG24" s="17">
        <v>0.96</v>
      </c>
      <c r="AH24" s="17">
        <v>0.96</v>
      </c>
      <c r="AI24" s="17">
        <v>0.96</v>
      </c>
      <c r="AJ24" s="17">
        <v>0.96</v>
      </c>
      <c r="AK24" s="17">
        <v>0.96</v>
      </c>
      <c r="AL24" s="17">
        <v>0.96</v>
      </c>
      <c r="AM24" s="17">
        <v>0.96</v>
      </c>
      <c r="AN24" s="17">
        <v>0.96</v>
      </c>
      <c r="AO24" s="17">
        <v>0.96</v>
      </c>
      <c r="AP24" s="17">
        <v>0.96</v>
      </c>
      <c r="AQ24" s="17">
        <v>0.96</v>
      </c>
      <c r="AR24" s="17">
        <v>0.96</v>
      </c>
      <c r="AS24" s="17">
        <v>0.96</v>
      </c>
      <c r="AT24" s="17">
        <v>0.96</v>
      </c>
      <c r="AU24" s="17">
        <v>0.96</v>
      </c>
      <c r="AV24" s="17">
        <v>0.96</v>
      </c>
      <c r="AW24" s="17">
        <v>0.96</v>
      </c>
      <c r="AX24" s="17">
        <v>0.96</v>
      </c>
      <c r="AY24" s="17">
        <v>0.96</v>
      </c>
      <c r="AZ24" s="17">
        <v>0.96</v>
      </c>
      <c r="BA24" s="17">
        <v>0.96</v>
      </c>
      <c r="BB24" s="17">
        <v>0.96</v>
      </c>
      <c r="BC24" s="17">
        <v>0.96</v>
      </c>
      <c r="BD24" s="17">
        <v>0.96</v>
      </c>
      <c r="BE24" s="17">
        <v>0.96</v>
      </c>
      <c r="BF24" s="17">
        <v>0.96</v>
      </c>
      <c r="BG24" s="17">
        <v>0.96</v>
      </c>
      <c r="BH24" s="17">
        <v>0.96</v>
      </c>
      <c r="BI24" s="17">
        <v>0.96</v>
      </c>
      <c r="BJ24" s="17">
        <v>0.96</v>
      </c>
      <c r="BK24" s="17">
        <v>0.96</v>
      </c>
      <c r="BL24" s="17">
        <v>0.96</v>
      </c>
      <c r="BM24" s="17">
        <v>0.96</v>
      </c>
      <c r="BN24" s="17">
        <v>0.96</v>
      </c>
      <c r="BO24" s="17">
        <v>0.96</v>
      </c>
      <c r="BP24" s="17">
        <v>0.96</v>
      </c>
      <c r="BQ24" s="17">
        <v>0.96</v>
      </c>
      <c r="BR24" s="17">
        <v>0.96</v>
      </c>
      <c r="BS24" s="17">
        <v>0.96</v>
      </c>
      <c r="BT24" s="17">
        <v>0.96</v>
      </c>
      <c r="BU24" s="17">
        <v>0.96</v>
      </c>
      <c r="BV24" s="17">
        <v>0.96</v>
      </c>
      <c r="BW24" s="17">
        <v>0.96</v>
      </c>
      <c r="BX24" s="17">
        <v>0.96</v>
      </c>
      <c r="BY24" s="17">
        <v>0.96</v>
      </c>
      <c r="BZ24" s="17">
        <v>0.96</v>
      </c>
      <c r="CA24" s="17">
        <v>0.96</v>
      </c>
      <c r="CB24" s="17">
        <v>0.96</v>
      </c>
      <c r="CC24" s="17">
        <v>0.96</v>
      </c>
      <c r="CD24" s="17">
        <v>0.96</v>
      </c>
      <c r="CE24" s="17">
        <v>0.96</v>
      </c>
      <c r="CF24" s="17">
        <v>0.96</v>
      </c>
      <c r="CG24" s="17">
        <v>0.96</v>
      </c>
      <c r="CH24" s="17">
        <v>0.96</v>
      </c>
      <c r="CI24" s="17">
        <v>0.96</v>
      </c>
      <c r="CJ24" s="17">
        <v>0.96</v>
      </c>
      <c r="CK24" s="17">
        <v>0.96</v>
      </c>
      <c r="CL24" s="17">
        <v>0.96</v>
      </c>
      <c r="CM24" s="17">
        <v>0.96</v>
      </c>
      <c r="CN24" s="17">
        <v>0.96</v>
      </c>
      <c r="CO24" s="17">
        <v>0.96</v>
      </c>
      <c r="CP24" s="17">
        <v>0.96</v>
      </c>
      <c r="CQ24" s="17">
        <v>0.96</v>
      </c>
      <c r="CR24" s="17">
        <v>0.96</v>
      </c>
      <c r="CS24" s="17">
        <v>0.96</v>
      </c>
      <c r="CT24" s="17">
        <v>0.96</v>
      </c>
      <c r="CU24" s="17">
        <v>0.96</v>
      </c>
      <c r="CV24" s="17">
        <v>0.96</v>
      </c>
      <c r="CW24" s="17">
        <v>0.96</v>
      </c>
      <c r="CX24" s="17">
        <v>0.96</v>
      </c>
      <c r="CY24" s="17">
        <v>0.96</v>
      </c>
      <c r="CZ24" s="17">
        <v>0.96</v>
      </c>
      <c r="DA24" s="17">
        <v>0.96</v>
      </c>
      <c r="DB24" s="17">
        <v>0.96</v>
      </c>
    </row>
    <row r="25" spans="1:106" x14ac:dyDescent="0.2">
      <c r="A25" s="133">
        <v>38</v>
      </c>
      <c r="B25" s="17">
        <v>1</v>
      </c>
      <c r="C25" s="17">
        <v>0.95530000000000004</v>
      </c>
      <c r="D25" s="17">
        <v>0.9637</v>
      </c>
      <c r="E25" s="17">
        <v>0.96289999999999998</v>
      </c>
      <c r="F25" s="17">
        <v>0.96230000000000004</v>
      </c>
      <c r="G25" s="17">
        <v>0.96179999999999999</v>
      </c>
      <c r="H25" s="17">
        <v>0.96140000000000003</v>
      </c>
      <c r="I25" s="17">
        <v>0.96099999999999997</v>
      </c>
      <c r="J25" s="17">
        <v>0.96060000000000001</v>
      </c>
      <c r="K25" s="17">
        <v>0.96030000000000004</v>
      </c>
      <c r="L25" s="17">
        <v>0.96</v>
      </c>
      <c r="M25" s="17">
        <v>0.9597</v>
      </c>
      <c r="N25" s="17">
        <v>0.95950000000000002</v>
      </c>
      <c r="O25" s="17">
        <v>0.95940000000000003</v>
      </c>
      <c r="P25" s="17">
        <v>0.95940000000000003</v>
      </c>
      <c r="Q25" s="17">
        <v>0.96</v>
      </c>
      <c r="R25" s="17">
        <v>0.96</v>
      </c>
      <c r="S25" s="17">
        <v>0.96</v>
      </c>
      <c r="T25" s="17">
        <v>0.96</v>
      </c>
      <c r="U25" s="17">
        <v>0.96</v>
      </c>
      <c r="V25" s="17">
        <v>0.96</v>
      </c>
      <c r="W25" s="17">
        <v>0.96</v>
      </c>
      <c r="X25" s="17">
        <v>0.96</v>
      </c>
      <c r="Y25" s="17">
        <v>0.96</v>
      </c>
      <c r="Z25" s="17">
        <v>0.96</v>
      </c>
      <c r="AA25" s="17">
        <v>0.96</v>
      </c>
      <c r="AB25" s="17">
        <v>0.96</v>
      </c>
      <c r="AC25" s="17">
        <v>0.96</v>
      </c>
      <c r="AD25" s="17">
        <v>0.96</v>
      </c>
      <c r="AE25" s="17">
        <v>0.96</v>
      </c>
      <c r="AF25" s="17">
        <v>0.96</v>
      </c>
      <c r="AG25" s="17">
        <v>0.96</v>
      </c>
      <c r="AH25" s="17">
        <v>0.96</v>
      </c>
      <c r="AI25" s="17">
        <v>0.96</v>
      </c>
      <c r="AJ25" s="17">
        <v>0.96</v>
      </c>
      <c r="AK25" s="17">
        <v>0.96</v>
      </c>
      <c r="AL25" s="17">
        <v>0.96</v>
      </c>
      <c r="AM25" s="17">
        <v>0.96</v>
      </c>
      <c r="AN25" s="17">
        <v>0.96</v>
      </c>
      <c r="AO25" s="17">
        <v>0.96</v>
      </c>
      <c r="AP25" s="17">
        <v>0.96</v>
      </c>
      <c r="AQ25" s="17">
        <v>0.96</v>
      </c>
      <c r="AR25" s="17">
        <v>0.96</v>
      </c>
      <c r="AS25" s="17">
        <v>0.96</v>
      </c>
      <c r="AT25" s="17">
        <v>0.96</v>
      </c>
      <c r="AU25" s="17">
        <v>0.96</v>
      </c>
      <c r="AV25" s="17">
        <v>0.96</v>
      </c>
      <c r="AW25" s="17">
        <v>0.96</v>
      </c>
      <c r="AX25" s="17">
        <v>0.96</v>
      </c>
      <c r="AY25" s="17">
        <v>0.96</v>
      </c>
      <c r="AZ25" s="17">
        <v>0.96</v>
      </c>
      <c r="BA25" s="17">
        <v>0.96</v>
      </c>
      <c r="BB25" s="17">
        <v>0.96</v>
      </c>
      <c r="BC25" s="17">
        <v>0.96</v>
      </c>
      <c r="BD25" s="17">
        <v>0.96</v>
      </c>
      <c r="BE25" s="17">
        <v>0.96</v>
      </c>
      <c r="BF25" s="17">
        <v>0.96</v>
      </c>
      <c r="BG25" s="17">
        <v>0.96</v>
      </c>
      <c r="BH25" s="17">
        <v>0.96</v>
      </c>
      <c r="BI25" s="17">
        <v>0.96</v>
      </c>
      <c r="BJ25" s="17">
        <v>0.96</v>
      </c>
      <c r="BK25" s="17">
        <v>0.96</v>
      </c>
      <c r="BL25" s="17">
        <v>0.96</v>
      </c>
      <c r="BM25" s="17">
        <v>0.96</v>
      </c>
      <c r="BN25" s="17">
        <v>0.96</v>
      </c>
      <c r="BO25" s="17">
        <v>0.96</v>
      </c>
      <c r="BP25" s="17">
        <v>0.96</v>
      </c>
      <c r="BQ25" s="17">
        <v>0.96</v>
      </c>
      <c r="BR25" s="17">
        <v>0.96</v>
      </c>
      <c r="BS25" s="17">
        <v>0.96</v>
      </c>
      <c r="BT25" s="17">
        <v>0.96</v>
      </c>
      <c r="BU25" s="17">
        <v>0.96</v>
      </c>
      <c r="BV25" s="17">
        <v>0.96</v>
      </c>
      <c r="BW25" s="17">
        <v>0.96</v>
      </c>
      <c r="BX25" s="17">
        <v>0.96</v>
      </c>
      <c r="BY25" s="17">
        <v>0.96</v>
      </c>
      <c r="BZ25" s="17">
        <v>0.96</v>
      </c>
      <c r="CA25" s="17">
        <v>0.96</v>
      </c>
      <c r="CB25" s="17">
        <v>0.96</v>
      </c>
      <c r="CC25" s="17">
        <v>0.96</v>
      </c>
      <c r="CD25" s="17">
        <v>0.96</v>
      </c>
      <c r="CE25" s="17">
        <v>0.96</v>
      </c>
      <c r="CF25" s="17">
        <v>0.96</v>
      </c>
      <c r="CG25" s="17">
        <v>0.96</v>
      </c>
      <c r="CH25" s="17">
        <v>0.96</v>
      </c>
      <c r="CI25" s="17">
        <v>0.96</v>
      </c>
      <c r="CJ25" s="17">
        <v>0.96</v>
      </c>
      <c r="CK25" s="17">
        <v>0.96</v>
      </c>
      <c r="CL25" s="17">
        <v>0.96</v>
      </c>
      <c r="CM25" s="17">
        <v>0.96</v>
      </c>
      <c r="CN25" s="17">
        <v>0.96</v>
      </c>
      <c r="CO25" s="17">
        <v>0.96</v>
      </c>
      <c r="CP25" s="17">
        <v>0.96</v>
      </c>
      <c r="CQ25" s="17">
        <v>0.96</v>
      </c>
      <c r="CR25" s="17">
        <v>0.96</v>
      </c>
      <c r="CS25" s="17">
        <v>0.96</v>
      </c>
      <c r="CT25" s="17">
        <v>0.96</v>
      </c>
      <c r="CU25" s="17">
        <v>0.96</v>
      </c>
      <c r="CV25" s="17">
        <v>0.96</v>
      </c>
      <c r="CW25" s="17">
        <v>0.96</v>
      </c>
      <c r="CX25" s="17">
        <v>0.96</v>
      </c>
      <c r="CY25" s="17">
        <v>0.96</v>
      </c>
      <c r="CZ25" s="17">
        <v>0.96</v>
      </c>
      <c r="DA25" s="17">
        <v>0.96</v>
      </c>
      <c r="DB25" s="17">
        <v>0.96</v>
      </c>
    </row>
    <row r="26" spans="1:106" x14ac:dyDescent="0.2">
      <c r="A26" s="133">
        <v>39</v>
      </c>
      <c r="B26" s="17">
        <v>1</v>
      </c>
      <c r="C26" s="17">
        <v>0.95540000000000003</v>
      </c>
      <c r="D26" s="17">
        <v>0.96379999999999999</v>
      </c>
      <c r="E26" s="17">
        <v>0.96289999999999998</v>
      </c>
      <c r="F26" s="17">
        <v>0.96230000000000004</v>
      </c>
      <c r="G26" s="17">
        <v>0.96179999999999999</v>
      </c>
      <c r="H26" s="17">
        <v>0.96140000000000003</v>
      </c>
      <c r="I26" s="17">
        <v>0.96099999999999997</v>
      </c>
      <c r="J26" s="17">
        <v>0.96060000000000001</v>
      </c>
      <c r="K26" s="17">
        <v>0.96030000000000004</v>
      </c>
      <c r="L26" s="17">
        <v>0.96</v>
      </c>
      <c r="M26" s="17">
        <v>0.9597</v>
      </c>
      <c r="N26" s="17">
        <v>0.95950000000000002</v>
      </c>
      <c r="O26" s="17">
        <v>0.95940000000000003</v>
      </c>
      <c r="P26" s="17">
        <v>0.95940000000000003</v>
      </c>
      <c r="Q26" s="17">
        <v>0.96</v>
      </c>
      <c r="R26" s="17">
        <v>0.96</v>
      </c>
      <c r="S26" s="17">
        <v>0.96</v>
      </c>
      <c r="T26" s="17">
        <v>0.96</v>
      </c>
      <c r="U26" s="17">
        <v>0.96</v>
      </c>
      <c r="V26" s="17">
        <v>0.96</v>
      </c>
      <c r="W26" s="17">
        <v>0.96</v>
      </c>
      <c r="X26" s="17">
        <v>0.96</v>
      </c>
      <c r="Y26" s="17">
        <v>0.96</v>
      </c>
      <c r="Z26" s="17">
        <v>0.96</v>
      </c>
      <c r="AA26" s="17">
        <v>0.96</v>
      </c>
      <c r="AB26" s="17">
        <v>0.96</v>
      </c>
      <c r="AC26" s="17">
        <v>0.96</v>
      </c>
      <c r="AD26" s="17">
        <v>0.96</v>
      </c>
      <c r="AE26" s="17">
        <v>0.96</v>
      </c>
      <c r="AF26" s="17">
        <v>0.96</v>
      </c>
      <c r="AG26" s="17">
        <v>0.96</v>
      </c>
      <c r="AH26" s="17">
        <v>0.96</v>
      </c>
      <c r="AI26" s="17">
        <v>0.96</v>
      </c>
      <c r="AJ26" s="17">
        <v>0.96</v>
      </c>
      <c r="AK26" s="17">
        <v>0.96</v>
      </c>
      <c r="AL26" s="17">
        <v>0.96</v>
      </c>
      <c r="AM26" s="17">
        <v>0.96</v>
      </c>
      <c r="AN26" s="17">
        <v>0.96</v>
      </c>
      <c r="AO26" s="17">
        <v>0.96</v>
      </c>
      <c r="AP26" s="17">
        <v>0.96</v>
      </c>
      <c r="AQ26" s="17">
        <v>0.96</v>
      </c>
      <c r="AR26" s="17">
        <v>0.96</v>
      </c>
      <c r="AS26" s="17">
        <v>0.96</v>
      </c>
      <c r="AT26" s="17">
        <v>0.96</v>
      </c>
      <c r="AU26" s="17">
        <v>0.96</v>
      </c>
      <c r="AV26" s="17">
        <v>0.96</v>
      </c>
      <c r="AW26" s="17">
        <v>0.96</v>
      </c>
      <c r="AX26" s="17">
        <v>0.96</v>
      </c>
      <c r="AY26" s="17">
        <v>0.96</v>
      </c>
      <c r="AZ26" s="17">
        <v>0.96</v>
      </c>
      <c r="BA26" s="17">
        <v>0.96</v>
      </c>
      <c r="BB26" s="17">
        <v>0.96</v>
      </c>
      <c r="BC26" s="17">
        <v>0.96</v>
      </c>
      <c r="BD26" s="17">
        <v>0.96</v>
      </c>
      <c r="BE26" s="17">
        <v>0.96</v>
      </c>
      <c r="BF26" s="17">
        <v>0.96</v>
      </c>
      <c r="BG26" s="17">
        <v>0.96</v>
      </c>
      <c r="BH26" s="17">
        <v>0.96</v>
      </c>
      <c r="BI26" s="17">
        <v>0.96</v>
      </c>
      <c r="BJ26" s="17">
        <v>0.96</v>
      </c>
      <c r="BK26" s="17">
        <v>0.96</v>
      </c>
      <c r="BL26" s="17">
        <v>0.96</v>
      </c>
      <c r="BM26" s="17">
        <v>0.96</v>
      </c>
      <c r="BN26" s="17">
        <v>0.96</v>
      </c>
      <c r="BO26" s="17">
        <v>0.96</v>
      </c>
      <c r="BP26" s="17">
        <v>0.96</v>
      </c>
      <c r="BQ26" s="17">
        <v>0.96</v>
      </c>
      <c r="BR26" s="17">
        <v>0.96</v>
      </c>
      <c r="BS26" s="17">
        <v>0.96</v>
      </c>
      <c r="BT26" s="17">
        <v>0.96</v>
      </c>
      <c r="BU26" s="17">
        <v>0.96</v>
      </c>
      <c r="BV26" s="17">
        <v>0.96</v>
      </c>
      <c r="BW26" s="17">
        <v>0.96</v>
      </c>
      <c r="BX26" s="17">
        <v>0.96</v>
      </c>
      <c r="BY26" s="17">
        <v>0.96</v>
      </c>
      <c r="BZ26" s="17">
        <v>0.96</v>
      </c>
      <c r="CA26" s="17">
        <v>0.96</v>
      </c>
      <c r="CB26" s="17">
        <v>0.96</v>
      </c>
      <c r="CC26" s="17">
        <v>0.96</v>
      </c>
      <c r="CD26" s="17">
        <v>0.96</v>
      </c>
      <c r="CE26" s="17">
        <v>0.96</v>
      </c>
      <c r="CF26" s="17">
        <v>0.96</v>
      </c>
      <c r="CG26" s="17">
        <v>0.96</v>
      </c>
      <c r="CH26" s="17">
        <v>0.96</v>
      </c>
      <c r="CI26" s="17">
        <v>0.96</v>
      </c>
      <c r="CJ26" s="17">
        <v>0.96</v>
      </c>
      <c r="CK26" s="17">
        <v>0.96</v>
      </c>
      <c r="CL26" s="17">
        <v>0.96</v>
      </c>
      <c r="CM26" s="17">
        <v>0.96</v>
      </c>
      <c r="CN26" s="17">
        <v>0.96</v>
      </c>
      <c r="CO26" s="17">
        <v>0.96</v>
      </c>
      <c r="CP26" s="17">
        <v>0.96</v>
      </c>
      <c r="CQ26" s="17">
        <v>0.96</v>
      </c>
      <c r="CR26" s="17">
        <v>0.96</v>
      </c>
      <c r="CS26" s="17">
        <v>0.96</v>
      </c>
      <c r="CT26" s="17">
        <v>0.96</v>
      </c>
      <c r="CU26" s="17">
        <v>0.96</v>
      </c>
      <c r="CV26" s="17">
        <v>0.96</v>
      </c>
      <c r="CW26" s="17">
        <v>0.96</v>
      </c>
      <c r="CX26" s="17">
        <v>0.96</v>
      </c>
      <c r="CY26" s="17">
        <v>0.96</v>
      </c>
      <c r="CZ26" s="17">
        <v>0.96</v>
      </c>
      <c r="DA26" s="17">
        <v>0.96</v>
      </c>
      <c r="DB26" s="17">
        <v>0.96</v>
      </c>
    </row>
    <row r="27" spans="1:106" x14ac:dyDescent="0.2">
      <c r="A27" s="133">
        <v>40</v>
      </c>
      <c r="B27" s="17">
        <v>1</v>
      </c>
      <c r="C27" s="17">
        <v>0.95550000000000002</v>
      </c>
      <c r="D27" s="17">
        <v>0.96389999999999998</v>
      </c>
      <c r="E27" s="17">
        <v>0.96299999999999997</v>
      </c>
      <c r="F27" s="17">
        <v>0.96230000000000004</v>
      </c>
      <c r="G27" s="17">
        <v>0.96179999999999999</v>
      </c>
      <c r="H27" s="17">
        <v>0.96140000000000003</v>
      </c>
      <c r="I27" s="17">
        <v>0.96099999999999997</v>
      </c>
      <c r="J27" s="17">
        <v>0.96060000000000001</v>
      </c>
      <c r="K27" s="17">
        <v>0.96030000000000004</v>
      </c>
      <c r="L27" s="17">
        <v>0.96</v>
      </c>
      <c r="M27" s="17">
        <v>0.9597</v>
      </c>
      <c r="N27" s="17">
        <v>0.95950000000000002</v>
      </c>
      <c r="O27" s="17">
        <v>0.95940000000000003</v>
      </c>
      <c r="P27" s="17">
        <v>0.95940000000000003</v>
      </c>
      <c r="Q27" s="17">
        <v>0.96</v>
      </c>
      <c r="R27" s="17">
        <v>0.96</v>
      </c>
      <c r="S27" s="17">
        <v>0.96</v>
      </c>
      <c r="T27" s="17">
        <v>0.96</v>
      </c>
      <c r="U27" s="17">
        <v>0.96</v>
      </c>
      <c r="V27" s="17">
        <v>0.96</v>
      </c>
      <c r="W27" s="17">
        <v>0.96</v>
      </c>
      <c r="X27" s="17">
        <v>0.96</v>
      </c>
      <c r="Y27" s="17">
        <v>0.96</v>
      </c>
      <c r="Z27" s="17">
        <v>0.96</v>
      </c>
      <c r="AA27" s="17">
        <v>0.96</v>
      </c>
      <c r="AB27" s="17">
        <v>0.96</v>
      </c>
      <c r="AC27" s="17">
        <v>0.96</v>
      </c>
      <c r="AD27" s="17">
        <v>0.96</v>
      </c>
      <c r="AE27" s="17">
        <v>0.96</v>
      </c>
      <c r="AF27" s="17">
        <v>0.96</v>
      </c>
      <c r="AG27" s="17">
        <v>0.96</v>
      </c>
      <c r="AH27" s="17">
        <v>0.96</v>
      </c>
      <c r="AI27" s="17">
        <v>0.96</v>
      </c>
      <c r="AJ27" s="17">
        <v>0.96</v>
      </c>
      <c r="AK27" s="17">
        <v>0.96</v>
      </c>
      <c r="AL27" s="17">
        <v>0.96</v>
      </c>
      <c r="AM27" s="17">
        <v>0.96</v>
      </c>
      <c r="AN27" s="17">
        <v>0.96</v>
      </c>
      <c r="AO27" s="17">
        <v>0.96</v>
      </c>
      <c r="AP27" s="17">
        <v>0.96</v>
      </c>
      <c r="AQ27" s="17">
        <v>0.96</v>
      </c>
      <c r="AR27" s="17">
        <v>0.96</v>
      </c>
      <c r="AS27" s="17">
        <v>0.96</v>
      </c>
      <c r="AT27" s="17">
        <v>0.96</v>
      </c>
      <c r="AU27" s="17">
        <v>0.96</v>
      </c>
      <c r="AV27" s="17">
        <v>0.96</v>
      </c>
      <c r="AW27" s="17">
        <v>0.96</v>
      </c>
      <c r="AX27" s="17">
        <v>0.96</v>
      </c>
      <c r="AY27" s="17">
        <v>0.96</v>
      </c>
      <c r="AZ27" s="17">
        <v>0.96</v>
      </c>
      <c r="BA27" s="17">
        <v>0.96</v>
      </c>
      <c r="BB27" s="17">
        <v>0.96</v>
      </c>
      <c r="BC27" s="17">
        <v>0.96</v>
      </c>
      <c r="BD27" s="17">
        <v>0.96</v>
      </c>
      <c r="BE27" s="17">
        <v>0.96</v>
      </c>
      <c r="BF27" s="17">
        <v>0.96</v>
      </c>
      <c r="BG27" s="17">
        <v>0.96</v>
      </c>
      <c r="BH27" s="17">
        <v>0.96</v>
      </c>
      <c r="BI27" s="17">
        <v>0.96</v>
      </c>
      <c r="BJ27" s="17">
        <v>0.96</v>
      </c>
      <c r="BK27" s="17">
        <v>0.96</v>
      </c>
      <c r="BL27" s="17">
        <v>0.96</v>
      </c>
      <c r="BM27" s="17">
        <v>0.96</v>
      </c>
      <c r="BN27" s="17">
        <v>0.96</v>
      </c>
      <c r="BO27" s="17">
        <v>0.96</v>
      </c>
      <c r="BP27" s="17">
        <v>0.96</v>
      </c>
      <c r="BQ27" s="17">
        <v>0.96</v>
      </c>
      <c r="BR27" s="17">
        <v>0.96</v>
      </c>
      <c r="BS27" s="17">
        <v>0.96</v>
      </c>
      <c r="BT27" s="17">
        <v>0.96</v>
      </c>
      <c r="BU27" s="17">
        <v>0.96</v>
      </c>
      <c r="BV27" s="17">
        <v>0.96</v>
      </c>
      <c r="BW27" s="17">
        <v>0.96</v>
      </c>
      <c r="BX27" s="17">
        <v>0.96</v>
      </c>
      <c r="BY27" s="17">
        <v>0.96</v>
      </c>
      <c r="BZ27" s="17">
        <v>0.96</v>
      </c>
      <c r="CA27" s="17">
        <v>0.96</v>
      </c>
      <c r="CB27" s="17">
        <v>0.96</v>
      </c>
      <c r="CC27" s="17">
        <v>0.96</v>
      </c>
      <c r="CD27" s="17">
        <v>0.96</v>
      </c>
      <c r="CE27" s="17">
        <v>0.96</v>
      </c>
      <c r="CF27" s="17">
        <v>0.96</v>
      </c>
      <c r="CG27" s="17">
        <v>0.96</v>
      </c>
      <c r="CH27" s="17">
        <v>0.96</v>
      </c>
      <c r="CI27" s="17">
        <v>0.96</v>
      </c>
      <c r="CJ27" s="17">
        <v>0.96</v>
      </c>
      <c r="CK27" s="17">
        <v>0.96</v>
      </c>
      <c r="CL27" s="17">
        <v>0.96</v>
      </c>
      <c r="CM27" s="17">
        <v>0.96</v>
      </c>
      <c r="CN27" s="17">
        <v>0.96</v>
      </c>
      <c r="CO27" s="17">
        <v>0.96</v>
      </c>
      <c r="CP27" s="17">
        <v>0.96</v>
      </c>
      <c r="CQ27" s="17">
        <v>0.96</v>
      </c>
      <c r="CR27" s="17">
        <v>0.96</v>
      </c>
      <c r="CS27" s="17">
        <v>0.96</v>
      </c>
      <c r="CT27" s="17">
        <v>0.96</v>
      </c>
      <c r="CU27" s="17">
        <v>0.96</v>
      </c>
      <c r="CV27" s="17">
        <v>0.96</v>
      </c>
      <c r="CW27" s="17">
        <v>0.96</v>
      </c>
      <c r="CX27" s="17">
        <v>0.96</v>
      </c>
      <c r="CY27" s="17">
        <v>0.96</v>
      </c>
      <c r="CZ27" s="17">
        <v>0.96</v>
      </c>
      <c r="DA27" s="17">
        <v>0.96</v>
      </c>
      <c r="DB27" s="17">
        <v>0.96</v>
      </c>
    </row>
    <row r="28" spans="1:106" x14ac:dyDescent="0.2">
      <c r="A28" s="133">
        <v>41</v>
      </c>
      <c r="B28" s="17">
        <v>1</v>
      </c>
      <c r="C28" s="17">
        <v>0.95550000000000002</v>
      </c>
      <c r="D28" s="17">
        <v>0.96399999999999997</v>
      </c>
      <c r="E28" s="17">
        <v>0.96309999999999996</v>
      </c>
      <c r="F28" s="17">
        <v>0.96240000000000003</v>
      </c>
      <c r="G28" s="17">
        <v>0.96179999999999999</v>
      </c>
      <c r="H28" s="17">
        <v>0.96140000000000003</v>
      </c>
      <c r="I28" s="17">
        <v>0.96099999999999997</v>
      </c>
      <c r="J28" s="17">
        <v>0.96060000000000001</v>
      </c>
      <c r="K28" s="17">
        <v>0.96030000000000004</v>
      </c>
      <c r="L28" s="17">
        <v>0.96</v>
      </c>
      <c r="M28" s="17">
        <v>0.9597</v>
      </c>
      <c r="N28" s="17">
        <v>0.95950000000000002</v>
      </c>
      <c r="O28" s="17">
        <v>0.95940000000000003</v>
      </c>
      <c r="P28" s="17">
        <v>0.95940000000000003</v>
      </c>
      <c r="Q28" s="17">
        <v>0.96</v>
      </c>
      <c r="R28" s="17">
        <v>0.96</v>
      </c>
      <c r="S28" s="17">
        <v>0.96</v>
      </c>
      <c r="T28" s="17">
        <v>0.96</v>
      </c>
      <c r="U28" s="17">
        <v>0.96</v>
      </c>
      <c r="V28" s="17">
        <v>0.96</v>
      </c>
      <c r="W28" s="17">
        <v>0.96</v>
      </c>
      <c r="X28" s="17">
        <v>0.96</v>
      </c>
      <c r="Y28" s="17">
        <v>0.96</v>
      </c>
      <c r="Z28" s="17">
        <v>0.96</v>
      </c>
      <c r="AA28" s="17">
        <v>0.96</v>
      </c>
      <c r="AB28" s="17">
        <v>0.96</v>
      </c>
      <c r="AC28" s="17">
        <v>0.96</v>
      </c>
      <c r="AD28" s="17">
        <v>0.96</v>
      </c>
      <c r="AE28" s="17">
        <v>0.96</v>
      </c>
      <c r="AF28" s="17">
        <v>0.96</v>
      </c>
      <c r="AG28" s="17">
        <v>0.96</v>
      </c>
      <c r="AH28" s="17">
        <v>0.96</v>
      </c>
      <c r="AI28" s="17">
        <v>0.96</v>
      </c>
      <c r="AJ28" s="17">
        <v>0.96</v>
      </c>
      <c r="AK28" s="17">
        <v>0.96</v>
      </c>
      <c r="AL28" s="17">
        <v>0.96</v>
      </c>
      <c r="AM28" s="17">
        <v>0.96</v>
      </c>
      <c r="AN28" s="17">
        <v>0.96</v>
      </c>
      <c r="AO28" s="17">
        <v>0.96</v>
      </c>
      <c r="AP28" s="17">
        <v>0.96</v>
      </c>
      <c r="AQ28" s="17">
        <v>0.96</v>
      </c>
      <c r="AR28" s="17">
        <v>0.96</v>
      </c>
      <c r="AS28" s="17">
        <v>0.96</v>
      </c>
      <c r="AT28" s="17">
        <v>0.96</v>
      </c>
      <c r="AU28" s="17">
        <v>0.96</v>
      </c>
      <c r="AV28" s="17">
        <v>0.96</v>
      </c>
      <c r="AW28" s="17">
        <v>0.96</v>
      </c>
      <c r="AX28" s="17">
        <v>0.96</v>
      </c>
      <c r="AY28" s="17">
        <v>0.96</v>
      </c>
      <c r="AZ28" s="17">
        <v>0.96</v>
      </c>
      <c r="BA28" s="17">
        <v>0.96</v>
      </c>
      <c r="BB28" s="17">
        <v>0.96</v>
      </c>
      <c r="BC28" s="17">
        <v>0.96</v>
      </c>
      <c r="BD28" s="17">
        <v>0.96</v>
      </c>
      <c r="BE28" s="17">
        <v>0.96</v>
      </c>
      <c r="BF28" s="17">
        <v>0.96</v>
      </c>
      <c r="BG28" s="17">
        <v>0.96</v>
      </c>
      <c r="BH28" s="17">
        <v>0.96</v>
      </c>
      <c r="BI28" s="17">
        <v>0.96</v>
      </c>
      <c r="BJ28" s="17">
        <v>0.96</v>
      </c>
      <c r="BK28" s="17">
        <v>0.96</v>
      </c>
      <c r="BL28" s="17">
        <v>0.96</v>
      </c>
      <c r="BM28" s="17">
        <v>0.96</v>
      </c>
      <c r="BN28" s="17">
        <v>0.96</v>
      </c>
      <c r="BO28" s="17">
        <v>0.96</v>
      </c>
      <c r="BP28" s="17">
        <v>0.96</v>
      </c>
      <c r="BQ28" s="17">
        <v>0.96</v>
      </c>
      <c r="BR28" s="17">
        <v>0.96</v>
      </c>
      <c r="BS28" s="17">
        <v>0.96</v>
      </c>
      <c r="BT28" s="17">
        <v>0.96</v>
      </c>
      <c r="BU28" s="17">
        <v>0.96</v>
      </c>
      <c r="BV28" s="17">
        <v>0.96</v>
      </c>
      <c r="BW28" s="17">
        <v>0.96</v>
      </c>
      <c r="BX28" s="17">
        <v>0.96</v>
      </c>
      <c r="BY28" s="17">
        <v>0.96</v>
      </c>
      <c r="BZ28" s="17">
        <v>0.96</v>
      </c>
      <c r="CA28" s="17">
        <v>0.96</v>
      </c>
      <c r="CB28" s="17">
        <v>0.96</v>
      </c>
      <c r="CC28" s="17">
        <v>0.96</v>
      </c>
      <c r="CD28" s="17">
        <v>0.96</v>
      </c>
      <c r="CE28" s="17">
        <v>0.96</v>
      </c>
      <c r="CF28" s="17">
        <v>0.96</v>
      </c>
      <c r="CG28" s="17">
        <v>0.96</v>
      </c>
      <c r="CH28" s="17">
        <v>0.96</v>
      </c>
      <c r="CI28" s="17">
        <v>0.96</v>
      </c>
      <c r="CJ28" s="17">
        <v>0.96</v>
      </c>
      <c r="CK28" s="17">
        <v>0.96</v>
      </c>
      <c r="CL28" s="17">
        <v>0.96</v>
      </c>
      <c r="CM28" s="17">
        <v>0.96</v>
      </c>
      <c r="CN28" s="17">
        <v>0.96</v>
      </c>
      <c r="CO28" s="17">
        <v>0.96</v>
      </c>
      <c r="CP28" s="17">
        <v>0.96</v>
      </c>
      <c r="CQ28" s="17">
        <v>0.96</v>
      </c>
      <c r="CR28" s="17">
        <v>0.96</v>
      </c>
      <c r="CS28" s="17">
        <v>0.96</v>
      </c>
      <c r="CT28" s="17">
        <v>0.96</v>
      </c>
      <c r="CU28" s="17">
        <v>0.96</v>
      </c>
      <c r="CV28" s="17">
        <v>0.96</v>
      </c>
      <c r="CW28" s="17">
        <v>0.96</v>
      </c>
      <c r="CX28" s="17">
        <v>0.96</v>
      </c>
      <c r="CY28" s="17">
        <v>0.96</v>
      </c>
      <c r="CZ28" s="17">
        <v>0.96</v>
      </c>
      <c r="DA28" s="17">
        <v>0.96</v>
      </c>
      <c r="DB28" s="17">
        <v>0.96</v>
      </c>
    </row>
    <row r="29" spans="1:106" x14ac:dyDescent="0.2">
      <c r="A29" s="133">
        <v>42</v>
      </c>
      <c r="B29" s="17">
        <v>1</v>
      </c>
      <c r="C29" s="17">
        <v>0.9556</v>
      </c>
      <c r="D29" s="17">
        <v>0.96409999999999996</v>
      </c>
      <c r="E29" s="17">
        <v>0.96319999999999995</v>
      </c>
      <c r="F29" s="17">
        <v>0.96250000000000002</v>
      </c>
      <c r="G29" s="17">
        <v>0.96199999999999997</v>
      </c>
      <c r="H29" s="17">
        <v>0.96140000000000003</v>
      </c>
      <c r="I29" s="17">
        <v>0.96099999999999997</v>
      </c>
      <c r="J29" s="17">
        <v>0.96060000000000001</v>
      </c>
      <c r="K29" s="17">
        <v>0.96030000000000004</v>
      </c>
      <c r="L29" s="17">
        <v>0.96</v>
      </c>
      <c r="M29" s="17">
        <v>0.9597</v>
      </c>
      <c r="N29" s="17">
        <v>0.95950000000000002</v>
      </c>
      <c r="O29" s="17">
        <v>0.95940000000000003</v>
      </c>
      <c r="P29" s="17">
        <v>0.95940000000000003</v>
      </c>
      <c r="Q29" s="17">
        <v>0.96</v>
      </c>
      <c r="R29" s="17">
        <v>0.96</v>
      </c>
      <c r="S29" s="17">
        <v>0.96</v>
      </c>
      <c r="T29" s="17">
        <v>0.96</v>
      </c>
      <c r="U29" s="17">
        <v>0.96</v>
      </c>
      <c r="V29" s="17">
        <v>0.96</v>
      </c>
      <c r="W29" s="17">
        <v>0.96</v>
      </c>
      <c r="X29" s="17">
        <v>0.96</v>
      </c>
      <c r="Y29" s="17">
        <v>0.96</v>
      </c>
      <c r="Z29" s="17">
        <v>0.96</v>
      </c>
      <c r="AA29" s="17">
        <v>0.96</v>
      </c>
      <c r="AB29" s="17">
        <v>0.96</v>
      </c>
      <c r="AC29" s="17">
        <v>0.96</v>
      </c>
      <c r="AD29" s="17">
        <v>0.96</v>
      </c>
      <c r="AE29" s="17">
        <v>0.96</v>
      </c>
      <c r="AF29" s="17">
        <v>0.96</v>
      </c>
      <c r="AG29" s="17">
        <v>0.96</v>
      </c>
      <c r="AH29" s="17">
        <v>0.96</v>
      </c>
      <c r="AI29" s="17">
        <v>0.96</v>
      </c>
      <c r="AJ29" s="17">
        <v>0.96</v>
      </c>
      <c r="AK29" s="17">
        <v>0.96</v>
      </c>
      <c r="AL29" s="17">
        <v>0.96</v>
      </c>
      <c r="AM29" s="17">
        <v>0.96</v>
      </c>
      <c r="AN29" s="17">
        <v>0.96</v>
      </c>
      <c r="AO29" s="17">
        <v>0.96</v>
      </c>
      <c r="AP29" s="17">
        <v>0.96</v>
      </c>
      <c r="AQ29" s="17">
        <v>0.96</v>
      </c>
      <c r="AR29" s="17">
        <v>0.96</v>
      </c>
      <c r="AS29" s="17">
        <v>0.96</v>
      </c>
      <c r="AT29" s="17">
        <v>0.96</v>
      </c>
      <c r="AU29" s="17">
        <v>0.96</v>
      </c>
      <c r="AV29" s="17">
        <v>0.96</v>
      </c>
      <c r="AW29" s="17">
        <v>0.96</v>
      </c>
      <c r="AX29" s="17">
        <v>0.96</v>
      </c>
      <c r="AY29" s="17">
        <v>0.96</v>
      </c>
      <c r="AZ29" s="17">
        <v>0.96</v>
      </c>
      <c r="BA29" s="17">
        <v>0.96</v>
      </c>
      <c r="BB29" s="17">
        <v>0.96</v>
      </c>
      <c r="BC29" s="17">
        <v>0.96</v>
      </c>
      <c r="BD29" s="17">
        <v>0.96</v>
      </c>
      <c r="BE29" s="17">
        <v>0.96</v>
      </c>
      <c r="BF29" s="17">
        <v>0.96</v>
      </c>
      <c r="BG29" s="17">
        <v>0.96</v>
      </c>
      <c r="BH29" s="17">
        <v>0.96</v>
      </c>
      <c r="BI29" s="17">
        <v>0.96</v>
      </c>
      <c r="BJ29" s="17">
        <v>0.96</v>
      </c>
      <c r="BK29" s="17">
        <v>0.96</v>
      </c>
      <c r="BL29" s="17">
        <v>0.96</v>
      </c>
      <c r="BM29" s="17">
        <v>0.96</v>
      </c>
      <c r="BN29" s="17">
        <v>0.96</v>
      </c>
      <c r="BO29" s="17">
        <v>0.96</v>
      </c>
      <c r="BP29" s="17">
        <v>0.96</v>
      </c>
      <c r="BQ29" s="17">
        <v>0.96</v>
      </c>
      <c r="BR29" s="17">
        <v>0.96</v>
      </c>
      <c r="BS29" s="17">
        <v>0.96</v>
      </c>
      <c r="BT29" s="17">
        <v>0.96</v>
      </c>
      <c r="BU29" s="17">
        <v>0.96</v>
      </c>
      <c r="BV29" s="17">
        <v>0.96</v>
      </c>
      <c r="BW29" s="17">
        <v>0.96</v>
      </c>
      <c r="BX29" s="17">
        <v>0.96</v>
      </c>
      <c r="BY29" s="17">
        <v>0.96</v>
      </c>
      <c r="BZ29" s="17">
        <v>0.96</v>
      </c>
      <c r="CA29" s="17">
        <v>0.96</v>
      </c>
      <c r="CB29" s="17">
        <v>0.96</v>
      </c>
      <c r="CC29" s="17">
        <v>0.96</v>
      </c>
      <c r="CD29" s="17">
        <v>0.96</v>
      </c>
      <c r="CE29" s="17">
        <v>0.96</v>
      </c>
      <c r="CF29" s="17">
        <v>0.96</v>
      </c>
      <c r="CG29" s="17">
        <v>0.96</v>
      </c>
      <c r="CH29" s="17">
        <v>0.96</v>
      </c>
      <c r="CI29" s="17">
        <v>0.96</v>
      </c>
      <c r="CJ29" s="17">
        <v>0.96</v>
      </c>
      <c r="CK29" s="17">
        <v>0.96</v>
      </c>
      <c r="CL29" s="17">
        <v>0.96</v>
      </c>
      <c r="CM29" s="17">
        <v>0.96</v>
      </c>
      <c r="CN29" s="17">
        <v>0.96</v>
      </c>
      <c r="CO29" s="17">
        <v>0.96</v>
      </c>
      <c r="CP29" s="17">
        <v>0.96</v>
      </c>
      <c r="CQ29" s="17">
        <v>0.96</v>
      </c>
      <c r="CR29" s="17">
        <v>0.96</v>
      </c>
      <c r="CS29" s="17">
        <v>0.96</v>
      </c>
      <c r="CT29" s="17">
        <v>0.96</v>
      </c>
      <c r="CU29" s="17">
        <v>0.96</v>
      </c>
      <c r="CV29" s="17">
        <v>0.96</v>
      </c>
      <c r="CW29" s="17">
        <v>0.96</v>
      </c>
      <c r="CX29" s="17">
        <v>0.96</v>
      </c>
      <c r="CY29" s="17">
        <v>0.96</v>
      </c>
      <c r="CZ29" s="17">
        <v>0.96</v>
      </c>
      <c r="DA29" s="17">
        <v>0.96</v>
      </c>
      <c r="DB29" s="17">
        <v>0.96</v>
      </c>
    </row>
    <row r="30" spans="1:106" x14ac:dyDescent="0.2">
      <c r="A30" s="133">
        <v>43</v>
      </c>
      <c r="B30" s="17">
        <v>1</v>
      </c>
      <c r="C30" s="17">
        <v>0.95569999999999999</v>
      </c>
      <c r="D30" s="17">
        <v>0.96419999999999995</v>
      </c>
      <c r="E30" s="17">
        <v>0.96330000000000005</v>
      </c>
      <c r="F30" s="17">
        <v>0.9627</v>
      </c>
      <c r="G30" s="17">
        <v>0.96209999999999996</v>
      </c>
      <c r="H30" s="17">
        <v>0.96160000000000001</v>
      </c>
      <c r="I30" s="17">
        <v>0.96099999999999997</v>
      </c>
      <c r="J30" s="17">
        <v>0.96060000000000001</v>
      </c>
      <c r="K30" s="17">
        <v>0.96030000000000004</v>
      </c>
      <c r="L30" s="17">
        <v>0.96</v>
      </c>
      <c r="M30" s="17">
        <v>0.9597</v>
      </c>
      <c r="N30" s="17">
        <v>0.95950000000000002</v>
      </c>
      <c r="O30" s="17">
        <v>0.95940000000000003</v>
      </c>
      <c r="P30" s="17">
        <v>0.95940000000000003</v>
      </c>
      <c r="Q30" s="17">
        <v>0.96</v>
      </c>
      <c r="R30" s="17">
        <v>0.96</v>
      </c>
      <c r="S30" s="17">
        <v>0.96</v>
      </c>
      <c r="T30" s="17">
        <v>0.96</v>
      </c>
      <c r="U30" s="17">
        <v>0.96</v>
      </c>
      <c r="V30" s="17">
        <v>0.96</v>
      </c>
      <c r="W30" s="17">
        <v>0.96</v>
      </c>
      <c r="X30" s="17">
        <v>0.96</v>
      </c>
      <c r="Y30" s="17">
        <v>0.96</v>
      </c>
      <c r="Z30" s="17">
        <v>0.96</v>
      </c>
      <c r="AA30" s="17">
        <v>0.96</v>
      </c>
      <c r="AB30" s="17">
        <v>0.96</v>
      </c>
      <c r="AC30" s="17">
        <v>0.96</v>
      </c>
      <c r="AD30" s="17">
        <v>0.96</v>
      </c>
      <c r="AE30" s="17">
        <v>0.96</v>
      </c>
      <c r="AF30" s="17">
        <v>0.96</v>
      </c>
      <c r="AG30" s="17">
        <v>0.96</v>
      </c>
      <c r="AH30" s="17">
        <v>0.96</v>
      </c>
      <c r="AI30" s="17">
        <v>0.96</v>
      </c>
      <c r="AJ30" s="17">
        <v>0.96</v>
      </c>
      <c r="AK30" s="17">
        <v>0.96</v>
      </c>
      <c r="AL30" s="17">
        <v>0.96</v>
      </c>
      <c r="AM30" s="17">
        <v>0.96</v>
      </c>
      <c r="AN30" s="17">
        <v>0.96</v>
      </c>
      <c r="AO30" s="17">
        <v>0.96</v>
      </c>
      <c r="AP30" s="17">
        <v>0.96</v>
      </c>
      <c r="AQ30" s="17">
        <v>0.96</v>
      </c>
      <c r="AR30" s="17">
        <v>0.96</v>
      </c>
      <c r="AS30" s="17">
        <v>0.96</v>
      </c>
      <c r="AT30" s="17">
        <v>0.96</v>
      </c>
      <c r="AU30" s="17">
        <v>0.96</v>
      </c>
      <c r="AV30" s="17">
        <v>0.96</v>
      </c>
      <c r="AW30" s="17">
        <v>0.96</v>
      </c>
      <c r="AX30" s="17">
        <v>0.96</v>
      </c>
      <c r="AY30" s="17">
        <v>0.96</v>
      </c>
      <c r="AZ30" s="17">
        <v>0.96</v>
      </c>
      <c r="BA30" s="17">
        <v>0.96</v>
      </c>
      <c r="BB30" s="17">
        <v>0.96</v>
      </c>
      <c r="BC30" s="17">
        <v>0.96</v>
      </c>
      <c r="BD30" s="17">
        <v>0.96</v>
      </c>
      <c r="BE30" s="17">
        <v>0.96</v>
      </c>
      <c r="BF30" s="17">
        <v>0.96</v>
      </c>
      <c r="BG30" s="17">
        <v>0.96</v>
      </c>
      <c r="BH30" s="17">
        <v>0.96</v>
      </c>
      <c r="BI30" s="17">
        <v>0.96</v>
      </c>
      <c r="BJ30" s="17">
        <v>0.96</v>
      </c>
      <c r="BK30" s="17">
        <v>0.96</v>
      </c>
      <c r="BL30" s="17">
        <v>0.96</v>
      </c>
      <c r="BM30" s="17">
        <v>0.96</v>
      </c>
      <c r="BN30" s="17">
        <v>0.96</v>
      </c>
      <c r="BO30" s="17">
        <v>0.96</v>
      </c>
      <c r="BP30" s="17">
        <v>0.96</v>
      </c>
      <c r="BQ30" s="17">
        <v>0.96</v>
      </c>
      <c r="BR30" s="17">
        <v>0.96</v>
      </c>
      <c r="BS30" s="17">
        <v>0.96</v>
      </c>
      <c r="BT30" s="17">
        <v>0.96</v>
      </c>
      <c r="BU30" s="17">
        <v>0.96</v>
      </c>
      <c r="BV30" s="17">
        <v>0.96</v>
      </c>
      <c r="BW30" s="17">
        <v>0.96</v>
      </c>
      <c r="BX30" s="17">
        <v>0.96</v>
      </c>
      <c r="BY30" s="17">
        <v>0.96</v>
      </c>
      <c r="BZ30" s="17">
        <v>0.96</v>
      </c>
      <c r="CA30" s="17">
        <v>0.96</v>
      </c>
      <c r="CB30" s="17">
        <v>0.96</v>
      </c>
      <c r="CC30" s="17">
        <v>0.96</v>
      </c>
      <c r="CD30" s="17">
        <v>0.96</v>
      </c>
      <c r="CE30" s="17">
        <v>0.96</v>
      </c>
      <c r="CF30" s="17">
        <v>0.96</v>
      </c>
      <c r="CG30" s="17">
        <v>0.96</v>
      </c>
      <c r="CH30" s="17">
        <v>0.96</v>
      </c>
      <c r="CI30" s="17">
        <v>0.96</v>
      </c>
      <c r="CJ30" s="17">
        <v>0.96</v>
      </c>
      <c r="CK30" s="17">
        <v>0.96</v>
      </c>
      <c r="CL30" s="17">
        <v>0.96</v>
      </c>
      <c r="CM30" s="17">
        <v>0.96</v>
      </c>
      <c r="CN30" s="17">
        <v>0.96</v>
      </c>
      <c r="CO30" s="17">
        <v>0.96</v>
      </c>
      <c r="CP30" s="17">
        <v>0.96</v>
      </c>
      <c r="CQ30" s="17">
        <v>0.96</v>
      </c>
      <c r="CR30" s="17">
        <v>0.96</v>
      </c>
      <c r="CS30" s="17">
        <v>0.96</v>
      </c>
      <c r="CT30" s="17">
        <v>0.96</v>
      </c>
      <c r="CU30" s="17">
        <v>0.96</v>
      </c>
      <c r="CV30" s="17">
        <v>0.96</v>
      </c>
      <c r="CW30" s="17">
        <v>0.96</v>
      </c>
      <c r="CX30" s="17">
        <v>0.96</v>
      </c>
      <c r="CY30" s="17">
        <v>0.96</v>
      </c>
      <c r="CZ30" s="17">
        <v>0.96</v>
      </c>
      <c r="DA30" s="17">
        <v>0.96</v>
      </c>
      <c r="DB30" s="17">
        <v>0.96</v>
      </c>
    </row>
    <row r="31" spans="1:106" x14ac:dyDescent="0.2">
      <c r="A31" s="133">
        <v>44</v>
      </c>
      <c r="B31" s="17">
        <v>1</v>
      </c>
      <c r="C31" s="17">
        <v>0.95569999999999999</v>
      </c>
      <c r="D31" s="17">
        <v>0.96430000000000005</v>
      </c>
      <c r="E31" s="17">
        <v>0.96340000000000003</v>
      </c>
      <c r="F31" s="17">
        <v>0.96279999999999999</v>
      </c>
      <c r="G31" s="17">
        <v>0.96230000000000004</v>
      </c>
      <c r="H31" s="17">
        <v>0.9617</v>
      </c>
      <c r="I31" s="17">
        <v>0.96120000000000005</v>
      </c>
      <c r="J31" s="17">
        <v>0.96060000000000001</v>
      </c>
      <c r="K31" s="17">
        <v>0.96030000000000004</v>
      </c>
      <c r="L31" s="17">
        <v>0.96</v>
      </c>
      <c r="M31" s="17">
        <v>0.9597</v>
      </c>
      <c r="N31" s="17">
        <v>0.95950000000000002</v>
      </c>
      <c r="O31" s="17">
        <v>0.95940000000000003</v>
      </c>
      <c r="P31" s="17">
        <v>0.95940000000000003</v>
      </c>
      <c r="Q31" s="17">
        <v>0.96</v>
      </c>
      <c r="R31" s="17">
        <v>0.96</v>
      </c>
      <c r="S31" s="17">
        <v>0.96</v>
      </c>
      <c r="T31" s="17">
        <v>0.96</v>
      </c>
      <c r="U31" s="17">
        <v>0.96</v>
      </c>
      <c r="V31" s="17">
        <v>0.96</v>
      </c>
      <c r="W31" s="17">
        <v>0.96</v>
      </c>
      <c r="X31" s="17">
        <v>0.96</v>
      </c>
      <c r="Y31" s="17">
        <v>0.96</v>
      </c>
      <c r="Z31" s="17">
        <v>0.96</v>
      </c>
      <c r="AA31" s="17">
        <v>0.96</v>
      </c>
      <c r="AB31" s="17">
        <v>0.96</v>
      </c>
      <c r="AC31" s="17">
        <v>0.96</v>
      </c>
      <c r="AD31" s="17">
        <v>0.96</v>
      </c>
      <c r="AE31" s="17">
        <v>0.96</v>
      </c>
      <c r="AF31" s="17">
        <v>0.96</v>
      </c>
      <c r="AG31" s="17">
        <v>0.96</v>
      </c>
      <c r="AH31" s="17">
        <v>0.96</v>
      </c>
      <c r="AI31" s="17">
        <v>0.96</v>
      </c>
      <c r="AJ31" s="17">
        <v>0.96</v>
      </c>
      <c r="AK31" s="17">
        <v>0.96</v>
      </c>
      <c r="AL31" s="17">
        <v>0.96</v>
      </c>
      <c r="AM31" s="17">
        <v>0.96</v>
      </c>
      <c r="AN31" s="17">
        <v>0.96</v>
      </c>
      <c r="AO31" s="17">
        <v>0.96</v>
      </c>
      <c r="AP31" s="17">
        <v>0.96</v>
      </c>
      <c r="AQ31" s="17">
        <v>0.96</v>
      </c>
      <c r="AR31" s="17">
        <v>0.96</v>
      </c>
      <c r="AS31" s="17">
        <v>0.96</v>
      </c>
      <c r="AT31" s="17">
        <v>0.96</v>
      </c>
      <c r="AU31" s="17">
        <v>0.96</v>
      </c>
      <c r="AV31" s="17">
        <v>0.96</v>
      </c>
      <c r="AW31" s="17">
        <v>0.96</v>
      </c>
      <c r="AX31" s="17">
        <v>0.96</v>
      </c>
      <c r="AY31" s="17">
        <v>0.96</v>
      </c>
      <c r="AZ31" s="17">
        <v>0.96</v>
      </c>
      <c r="BA31" s="17">
        <v>0.96</v>
      </c>
      <c r="BB31" s="17">
        <v>0.96</v>
      </c>
      <c r="BC31" s="17">
        <v>0.96</v>
      </c>
      <c r="BD31" s="17">
        <v>0.96</v>
      </c>
      <c r="BE31" s="17">
        <v>0.96</v>
      </c>
      <c r="BF31" s="17">
        <v>0.96</v>
      </c>
      <c r="BG31" s="17">
        <v>0.96</v>
      </c>
      <c r="BH31" s="17">
        <v>0.96</v>
      </c>
      <c r="BI31" s="17">
        <v>0.96</v>
      </c>
      <c r="BJ31" s="17">
        <v>0.96</v>
      </c>
      <c r="BK31" s="17">
        <v>0.96</v>
      </c>
      <c r="BL31" s="17">
        <v>0.96</v>
      </c>
      <c r="BM31" s="17">
        <v>0.96</v>
      </c>
      <c r="BN31" s="17">
        <v>0.96</v>
      </c>
      <c r="BO31" s="17">
        <v>0.96</v>
      </c>
      <c r="BP31" s="17">
        <v>0.96</v>
      </c>
      <c r="BQ31" s="17">
        <v>0.96</v>
      </c>
      <c r="BR31" s="17">
        <v>0.96</v>
      </c>
      <c r="BS31" s="17">
        <v>0.96</v>
      </c>
      <c r="BT31" s="17">
        <v>0.96</v>
      </c>
      <c r="BU31" s="17">
        <v>0.96</v>
      </c>
      <c r="BV31" s="17">
        <v>0.96</v>
      </c>
      <c r="BW31" s="17">
        <v>0.96</v>
      </c>
      <c r="BX31" s="17">
        <v>0.96</v>
      </c>
      <c r="BY31" s="17">
        <v>0.96</v>
      </c>
      <c r="BZ31" s="17">
        <v>0.96</v>
      </c>
      <c r="CA31" s="17">
        <v>0.96</v>
      </c>
      <c r="CB31" s="17">
        <v>0.96</v>
      </c>
      <c r="CC31" s="17">
        <v>0.96</v>
      </c>
      <c r="CD31" s="17">
        <v>0.96</v>
      </c>
      <c r="CE31" s="17">
        <v>0.96</v>
      </c>
      <c r="CF31" s="17">
        <v>0.96</v>
      </c>
      <c r="CG31" s="17">
        <v>0.96</v>
      </c>
      <c r="CH31" s="17">
        <v>0.96</v>
      </c>
      <c r="CI31" s="17">
        <v>0.96</v>
      </c>
      <c r="CJ31" s="17">
        <v>0.96</v>
      </c>
      <c r="CK31" s="17">
        <v>0.96</v>
      </c>
      <c r="CL31" s="17">
        <v>0.96</v>
      </c>
      <c r="CM31" s="17">
        <v>0.96</v>
      </c>
      <c r="CN31" s="17">
        <v>0.96</v>
      </c>
      <c r="CO31" s="17">
        <v>0.96</v>
      </c>
      <c r="CP31" s="17">
        <v>0.96</v>
      </c>
      <c r="CQ31" s="17">
        <v>0.96</v>
      </c>
      <c r="CR31" s="17">
        <v>0.96</v>
      </c>
      <c r="CS31" s="17">
        <v>0.96</v>
      </c>
      <c r="CT31" s="17">
        <v>0.96</v>
      </c>
      <c r="CU31" s="17">
        <v>0.96</v>
      </c>
      <c r="CV31" s="17">
        <v>0.96</v>
      </c>
      <c r="CW31" s="17">
        <v>0.96</v>
      </c>
      <c r="CX31" s="17">
        <v>0.96</v>
      </c>
      <c r="CY31" s="17">
        <v>0.96</v>
      </c>
      <c r="CZ31" s="17">
        <v>0.96</v>
      </c>
      <c r="DA31" s="17">
        <v>0.96</v>
      </c>
      <c r="DB31" s="17">
        <v>0.96</v>
      </c>
    </row>
    <row r="32" spans="1:106" x14ac:dyDescent="0.2">
      <c r="A32" s="133">
        <v>45</v>
      </c>
      <c r="B32" s="17">
        <v>1</v>
      </c>
      <c r="C32" s="17">
        <v>0.95579999999999998</v>
      </c>
      <c r="D32" s="17">
        <v>0.96440000000000003</v>
      </c>
      <c r="E32" s="17">
        <v>0.96350000000000002</v>
      </c>
      <c r="F32" s="17">
        <v>0.96289999999999998</v>
      </c>
      <c r="G32" s="17">
        <v>0.96240000000000003</v>
      </c>
      <c r="H32" s="17">
        <v>0.96189999999999998</v>
      </c>
      <c r="I32" s="17">
        <v>0.96140000000000003</v>
      </c>
      <c r="J32" s="17">
        <v>0.96079999999999999</v>
      </c>
      <c r="K32" s="17">
        <v>0.96030000000000004</v>
      </c>
      <c r="L32" s="17">
        <v>0.96</v>
      </c>
      <c r="M32" s="17">
        <v>0.9597</v>
      </c>
      <c r="N32" s="17">
        <v>0.95950000000000002</v>
      </c>
      <c r="O32" s="17">
        <v>0.95940000000000003</v>
      </c>
      <c r="P32" s="17">
        <v>0.95940000000000003</v>
      </c>
      <c r="Q32" s="17">
        <v>0.96</v>
      </c>
      <c r="R32" s="17">
        <v>0.96</v>
      </c>
      <c r="S32" s="17">
        <v>0.96</v>
      </c>
      <c r="T32" s="17">
        <v>0.96</v>
      </c>
      <c r="U32" s="17">
        <v>0.96</v>
      </c>
      <c r="V32" s="17">
        <v>0.96</v>
      </c>
      <c r="W32" s="17">
        <v>0.96</v>
      </c>
      <c r="X32" s="17">
        <v>0.96</v>
      </c>
      <c r="Y32" s="17">
        <v>0.96</v>
      </c>
      <c r="Z32" s="17">
        <v>0.96</v>
      </c>
      <c r="AA32" s="17">
        <v>0.96</v>
      </c>
      <c r="AB32" s="17">
        <v>0.96</v>
      </c>
      <c r="AC32" s="17">
        <v>0.96</v>
      </c>
      <c r="AD32" s="17">
        <v>0.96</v>
      </c>
      <c r="AE32" s="17">
        <v>0.96</v>
      </c>
      <c r="AF32" s="17">
        <v>0.96</v>
      </c>
      <c r="AG32" s="17">
        <v>0.96</v>
      </c>
      <c r="AH32" s="17">
        <v>0.96</v>
      </c>
      <c r="AI32" s="17">
        <v>0.96</v>
      </c>
      <c r="AJ32" s="17">
        <v>0.96</v>
      </c>
      <c r="AK32" s="17">
        <v>0.96</v>
      </c>
      <c r="AL32" s="17">
        <v>0.96</v>
      </c>
      <c r="AM32" s="17">
        <v>0.96</v>
      </c>
      <c r="AN32" s="17">
        <v>0.96</v>
      </c>
      <c r="AO32" s="17">
        <v>0.96</v>
      </c>
      <c r="AP32" s="17">
        <v>0.96</v>
      </c>
      <c r="AQ32" s="17">
        <v>0.96</v>
      </c>
      <c r="AR32" s="17">
        <v>0.96</v>
      </c>
      <c r="AS32" s="17">
        <v>0.96</v>
      </c>
      <c r="AT32" s="17">
        <v>0.96</v>
      </c>
      <c r="AU32" s="17">
        <v>0.96</v>
      </c>
      <c r="AV32" s="17">
        <v>0.96</v>
      </c>
      <c r="AW32" s="17">
        <v>0.96</v>
      </c>
      <c r="AX32" s="17">
        <v>0.96</v>
      </c>
      <c r="AY32" s="17">
        <v>0.96</v>
      </c>
      <c r="AZ32" s="17">
        <v>0.96</v>
      </c>
      <c r="BA32" s="17">
        <v>0.96</v>
      </c>
      <c r="BB32" s="17">
        <v>0.96</v>
      </c>
      <c r="BC32" s="17">
        <v>0.96</v>
      </c>
      <c r="BD32" s="17">
        <v>0.96</v>
      </c>
      <c r="BE32" s="17">
        <v>0.96</v>
      </c>
      <c r="BF32" s="17">
        <v>0.96</v>
      </c>
      <c r="BG32" s="17">
        <v>0.96</v>
      </c>
      <c r="BH32" s="17">
        <v>0.96</v>
      </c>
      <c r="BI32" s="17">
        <v>0.96</v>
      </c>
      <c r="BJ32" s="17">
        <v>0.96</v>
      </c>
      <c r="BK32" s="17">
        <v>0.96</v>
      </c>
      <c r="BL32" s="17">
        <v>0.96</v>
      </c>
      <c r="BM32" s="17">
        <v>0.96</v>
      </c>
      <c r="BN32" s="17">
        <v>0.96</v>
      </c>
      <c r="BO32" s="17">
        <v>0.96</v>
      </c>
      <c r="BP32" s="17">
        <v>0.96</v>
      </c>
      <c r="BQ32" s="17">
        <v>0.96</v>
      </c>
      <c r="BR32" s="17">
        <v>0.96</v>
      </c>
      <c r="BS32" s="17">
        <v>0.96</v>
      </c>
      <c r="BT32" s="17">
        <v>0.96</v>
      </c>
      <c r="BU32" s="17">
        <v>0.96</v>
      </c>
      <c r="BV32" s="17">
        <v>0.96</v>
      </c>
      <c r="BW32" s="17">
        <v>0.96</v>
      </c>
      <c r="BX32" s="17">
        <v>0.96</v>
      </c>
      <c r="BY32" s="17">
        <v>0.96</v>
      </c>
      <c r="BZ32" s="17">
        <v>0.96</v>
      </c>
      <c r="CA32" s="17">
        <v>0.96</v>
      </c>
      <c r="CB32" s="17">
        <v>0.96</v>
      </c>
      <c r="CC32" s="17">
        <v>0.96</v>
      </c>
      <c r="CD32" s="17">
        <v>0.96</v>
      </c>
      <c r="CE32" s="17">
        <v>0.96</v>
      </c>
      <c r="CF32" s="17">
        <v>0.96</v>
      </c>
      <c r="CG32" s="17">
        <v>0.96</v>
      </c>
      <c r="CH32" s="17">
        <v>0.96</v>
      </c>
      <c r="CI32" s="17">
        <v>0.96</v>
      </c>
      <c r="CJ32" s="17">
        <v>0.96</v>
      </c>
      <c r="CK32" s="17">
        <v>0.96</v>
      </c>
      <c r="CL32" s="17">
        <v>0.96</v>
      </c>
      <c r="CM32" s="17">
        <v>0.96</v>
      </c>
      <c r="CN32" s="17">
        <v>0.96</v>
      </c>
      <c r="CO32" s="17">
        <v>0.96</v>
      </c>
      <c r="CP32" s="17">
        <v>0.96</v>
      </c>
      <c r="CQ32" s="17">
        <v>0.96</v>
      </c>
      <c r="CR32" s="17">
        <v>0.96</v>
      </c>
      <c r="CS32" s="17">
        <v>0.96</v>
      </c>
      <c r="CT32" s="17">
        <v>0.96</v>
      </c>
      <c r="CU32" s="17">
        <v>0.96</v>
      </c>
      <c r="CV32" s="17">
        <v>0.96</v>
      </c>
      <c r="CW32" s="17">
        <v>0.96</v>
      </c>
      <c r="CX32" s="17">
        <v>0.96</v>
      </c>
      <c r="CY32" s="17">
        <v>0.96</v>
      </c>
      <c r="CZ32" s="17">
        <v>0.96</v>
      </c>
      <c r="DA32" s="17">
        <v>0.96</v>
      </c>
      <c r="DB32" s="17">
        <v>0.96</v>
      </c>
    </row>
    <row r="33" spans="1:106" x14ac:dyDescent="0.2">
      <c r="A33" s="133">
        <v>46</v>
      </c>
      <c r="B33" s="17">
        <v>1</v>
      </c>
      <c r="C33" s="17">
        <v>0.95589999999999997</v>
      </c>
      <c r="D33" s="17">
        <v>0.96450000000000002</v>
      </c>
      <c r="E33" s="17">
        <v>0.96360000000000001</v>
      </c>
      <c r="F33" s="17">
        <v>0.96299999999999997</v>
      </c>
      <c r="G33" s="17">
        <v>0.96260000000000001</v>
      </c>
      <c r="H33" s="17">
        <v>0.96209999999999996</v>
      </c>
      <c r="I33" s="17">
        <v>0.96150000000000002</v>
      </c>
      <c r="J33" s="17">
        <v>0.96099999999999997</v>
      </c>
      <c r="K33" s="17">
        <v>0.96050000000000002</v>
      </c>
      <c r="L33" s="17">
        <v>0.96</v>
      </c>
      <c r="M33" s="17">
        <v>0.9597</v>
      </c>
      <c r="N33" s="17">
        <v>0.95950000000000002</v>
      </c>
      <c r="O33" s="17">
        <v>0.95940000000000003</v>
      </c>
      <c r="P33" s="17">
        <v>0.95940000000000003</v>
      </c>
      <c r="Q33" s="17">
        <v>0.96</v>
      </c>
      <c r="R33" s="17">
        <v>0.96</v>
      </c>
      <c r="S33" s="17">
        <v>0.96</v>
      </c>
      <c r="T33" s="17">
        <v>0.96</v>
      </c>
      <c r="U33" s="17">
        <v>0.96</v>
      </c>
      <c r="V33" s="17">
        <v>0.96</v>
      </c>
      <c r="W33" s="17">
        <v>0.96</v>
      </c>
      <c r="X33" s="17">
        <v>0.96</v>
      </c>
      <c r="Y33" s="17">
        <v>0.96</v>
      </c>
      <c r="Z33" s="17">
        <v>0.96</v>
      </c>
      <c r="AA33" s="17">
        <v>0.96</v>
      </c>
      <c r="AB33" s="17">
        <v>0.96</v>
      </c>
      <c r="AC33" s="17">
        <v>0.96</v>
      </c>
      <c r="AD33" s="17">
        <v>0.96</v>
      </c>
      <c r="AE33" s="17">
        <v>0.96</v>
      </c>
      <c r="AF33" s="17">
        <v>0.96</v>
      </c>
      <c r="AG33" s="17">
        <v>0.96</v>
      </c>
      <c r="AH33" s="17">
        <v>0.96</v>
      </c>
      <c r="AI33" s="17">
        <v>0.96</v>
      </c>
      <c r="AJ33" s="17">
        <v>0.96</v>
      </c>
      <c r="AK33" s="17">
        <v>0.96</v>
      </c>
      <c r="AL33" s="17">
        <v>0.96</v>
      </c>
      <c r="AM33" s="17">
        <v>0.96</v>
      </c>
      <c r="AN33" s="17">
        <v>0.96</v>
      </c>
      <c r="AO33" s="17">
        <v>0.96</v>
      </c>
      <c r="AP33" s="17">
        <v>0.96</v>
      </c>
      <c r="AQ33" s="17">
        <v>0.96</v>
      </c>
      <c r="AR33" s="17">
        <v>0.96</v>
      </c>
      <c r="AS33" s="17">
        <v>0.96</v>
      </c>
      <c r="AT33" s="17">
        <v>0.96</v>
      </c>
      <c r="AU33" s="17">
        <v>0.96</v>
      </c>
      <c r="AV33" s="17">
        <v>0.96</v>
      </c>
      <c r="AW33" s="17">
        <v>0.96</v>
      </c>
      <c r="AX33" s="17">
        <v>0.96</v>
      </c>
      <c r="AY33" s="17">
        <v>0.96</v>
      </c>
      <c r="AZ33" s="17">
        <v>0.96</v>
      </c>
      <c r="BA33" s="17">
        <v>0.96</v>
      </c>
      <c r="BB33" s="17">
        <v>0.96</v>
      </c>
      <c r="BC33" s="17">
        <v>0.96</v>
      </c>
      <c r="BD33" s="17">
        <v>0.96</v>
      </c>
      <c r="BE33" s="17">
        <v>0.96</v>
      </c>
      <c r="BF33" s="17">
        <v>0.96</v>
      </c>
      <c r="BG33" s="17">
        <v>0.96</v>
      </c>
      <c r="BH33" s="17">
        <v>0.96</v>
      </c>
      <c r="BI33" s="17">
        <v>0.96</v>
      </c>
      <c r="BJ33" s="17">
        <v>0.96</v>
      </c>
      <c r="BK33" s="17">
        <v>0.96</v>
      </c>
      <c r="BL33" s="17">
        <v>0.96</v>
      </c>
      <c r="BM33" s="17">
        <v>0.96</v>
      </c>
      <c r="BN33" s="17">
        <v>0.96</v>
      </c>
      <c r="BO33" s="17">
        <v>0.96</v>
      </c>
      <c r="BP33" s="17">
        <v>0.96</v>
      </c>
      <c r="BQ33" s="17">
        <v>0.96</v>
      </c>
      <c r="BR33" s="17">
        <v>0.96</v>
      </c>
      <c r="BS33" s="17">
        <v>0.96</v>
      </c>
      <c r="BT33" s="17">
        <v>0.96</v>
      </c>
      <c r="BU33" s="17">
        <v>0.96</v>
      </c>
      <c r="BV33" s="17">
        <v>0.96</v>
      </c>
      <c r="BW33" s="17">
        <v>0.96</v>
      </c>
      <c r="BX33" s="17">
        <v>0.96</v>
      </c>
      <c r="BY33" s="17">
        <v>0.96</v>
      </c>
      <c r="BZ33" s="17">
        <v>0.96</v>
      </c>
      <c r="CA33" s="17">
        <v>0.96</v>
      </c>
      <c r="CB33" s="17">
        <v>0.96</v>
      </c>
      <c r="CC33" s="17">
        <v>0.96</v>
      </c>
      <c r="CD33" s="17">
        <v>0.96</v>
      </c>
      <c r="CE33" s="17">
        <v>0.96</v>
      </c>
      <c r="CF33" s="17">
        <v>0.96</v>
      </c>
      <c r="CG33" s="17">
        <v>0.96</v>
      </c>
      <c r="CH33" s="17">
        <v>0.96</v>
      </c>
      <c r="CI33" s="17">
        <v>0.96</v>
      </c>
      <c r="CJ33" s="17">
        <v>0.96</v>
      </c>
      <c r="CK33" s="17">
        <v>0.96</v>
      </c>
      <c r="CL33" s="17">
        <v>0.96</v>
      </c>
      <c r="CM33" s="17">
        <v>0.96</v>
      </c>
      <c r="CN33" s="17">
        <v>0.96</v>
      </c>
      <c r="CO33" s="17">
        <v>0.96</v>
      </c>
      <c r="CP33" s="17">
        <v>0.96</v>
      </c>
      <c r="CQ33" s="17">
        <v>0.96</v>
      </c>
      <c r="CR33" s="17">
        <v>0.96</v>
      </c>
      <c r="CS33" s="17">
        <v>0.96</v>
      </c>
      <c r="CT33" s="17">
        <v>0.96</v>
      </c>
      <c r="CU33" s="17">
        <v>0.96</v>
      </c>
      <c r="CV33" s="17">
        <v>0.96</v>
      </c>
      <c r="CW33" s="17">
        <v>0.96</v>
      </c>
      <c r="CX33" s="17">
        <v>0.96</v>
      </c>
      <c r="CY33" s="17">
        <v>0.96</v>
      </c>
      <c r="CZ33" s="17">
        <v>0.96</v>
      </c>
      <c r="DA33" s="17">
        <v>0.96</v>
      </c>
      <c r="DB33" s="17">
        <v>0.96</v>
      </c>
    </row>
    <row r="34" spans="1:106" x14ac:dyDescent="0.2">
      <c r="A34" s="133">
        <v>47</v>
      </c>
      <c r="B34" s="17">
        <v>1</v>
      </c>
      <c r="C34" s="17">
        <v>0.95599999999999996</v>
      </c>
      <c r="D34" s="17">
        <v>0.96450000000000002</v>
      </c>
      <c r="E34" s="17">
        <v>0.9637</v>
      </c>
      <c r="F34" s="17">
        <v>0.96319999999999995</v>
      </c>
      <c r="G34" s="17">
        <v>0.9627</v>
      </c>
      <c r="H34" s="17">
        <v>0.96220000000000006</v>
      </c>
      <c r="I34" s="17">
        <v>0.9617</v>
      </c>
      <c r="J34" s="17">
        <v>0.96120000000000005</v>
      </c>
      <c r="K34" s="17">
        <v>0.9607</v>
      </c>
      <c r="L34" s="17">
        <v>0.96020000000000005</v>
      </c>
      <c r="M34" s="17">
        <v>0.9597</v>
      </c>
      <c r="N34" s="17">
        <v>0.95950000000000002</v>
      </c>
      <c r="O34" s="17">
        <v>0.95940000000000003</v>
      </c>
      <c r="P34" s="17">
        <v>0.95940000000000003</v>
      </c>
      <c r="Q34" s="17">
        <v>0.96</v>
      </c>
      <c r="R34" s="17">
        <v>0.96</v>
      </c>
      <c r="S34" s="17">
        <v>0.96</v>
      </c>
      <c r="T34" s="17">
        <v>0.96</v>
      </c>
      <c r="U34" s="17">
        <v>0.96</v>
      </c>
      <c r="V34" s="17">
        <v>0.96</v>
      </c>
      <c r="W34" s="17">
        <v>0.96</v>
      </c>
      <c r="X34" s="17">
        <v>0.96</v>
      </c>
      <c r="Y34" s="17">
        <v>0.96</v>
      </c>
      <c r="Z34" s="17">
        <v>0.96</v>
      </c>
      <c r="AA34" s="17">
        <v>0.96</v>
      </c>
      <c r="AB34" s="17">
        <v>0.96</v>
      </c>
      <c r="AC34" s="17">
        <v>0.96</v>
      </c>
      <c r="AD34" s="17">
        <v>0.96</v>
      </c>
      <c r="AE34" s="17">
        <v>0.96</v>
      </c>
      <c r="AF34" s="17">
        <v>0.96</v>
      </c>
      <c r="AG34" s="17">
        <v>0.96</v>
      </c>
      <c r="AH34" s="17">
        <v>0.96</v>
      </c>
      <c r="AI34" s="17">
        <v>0.96</v>
      </c>
      <c r="AJ34" s="17">
        <v>0.96</v>
      </c>
      <c r="AK34" s="17">
        <v>0.96</v>
      </c>
      <c r="AL34" s="17">
        <v>0.96</v>
      </c>
      <c r="AM34" s="17">
        <v>0.96</v>
      </c>
      <c r="AN34" s="17">
        <v>0.96</v>
      </c>
      <c r="AO34" s="17">
        <v>0.96</v>
      </c>
      <c r="AP34" s="17">
        <v>0.96</v>
      </c>
      <c r="AQ34" s="17">
        <v>0.96</v>
      </c>
      <c r="AR34" s="17">
        <v>0.96</v>
      </c>
      <c r="AS34" s="17">
        <v>0.96</v>
      </c>
      <c r="AT34" s="17">
        <v>0.96</v>
      </c>
      <c r="AU34" s="17">
        <v>0.96</v>
      </c>
      <c r="AV34" s="17">
        <v>0.96</v>
      </c>
      <c r="AW34" s="17">
        <v>0.96</v>
      </c>
      <c r="AX34" s="17">
        <v>0.96</v>
      </c>
      <c r="AY34" s="17">
        <v>0.96</v>
      </c>
      <c r="AZ34" s="17">
        <v>0.96</v>
      </c>
      <c r="BA34" s="17">
        <v>0.96</v>
      </c>
      <c r="BB34" s="17">
        <v>0.96</v>
      </c>
      <c r="BC34" s="17">
        <v>0.96</v>
      </c>
      <c r="BD34" s="17">
        <v>0.96</v>
      </c>
      <c r="BE34" s="17">
        <v>0.96</v>
      </c>
      <c r="BF34" s="17">
        <v>0.96</v>
      </c>
      <c r="BG34" s="17">
        <v>0.96</v>
      </c>
      <c r="BH34" s="17">
        <v>0.96</v>
      </c>
      <c r="BI34" s="17">
        <v>0.96</v>
      </c>
      <c r="BJ34" s="17">
        <v>0.96</v>
      </c>
      <c r="BK34" s="17">
        <v>0.96</v>
      </c>
      <c r="BL34" s="17">
        <v>0.96</v>
      </c>
      <c r="BM34" s="17">
        <v>0.96</v>
      </c>
      <c r="BN34" s="17">
        <v>0.96</v>
      </c>
      <c r="BO34" s="17">
        <v>0.96</v>
      </c>
      <c r="BP34" s="17">
        <v>0.96</v>
      </c>
      <c r="BQ34" s="17">
        <v>0.96</v>
      </c>
      <c r="BR34" s="17">
        <v>0.96</v>
      </c>
      <c r="BS34" s="17">
        <v>0.96</v>
      </c>
      <c r="BT34" s="17">
        <v>0.96</v>
      </c>
      <c r="BU34" s="17">
        <v>0.96</v>
      </c>
      <c r="BV34" s="17">
        <v>0.96</v>
      </c>
      <c r="BW34" s="17">
        <v>0.96</v>
      </c>
      <c r="BX34" s="17">
        <v>0.96</v>
      </c>
      <c r="BY34" s="17">
        <v>0.96</v>
      </c>
      <c r="BZ34" s="17">
        <v>0.96</v>
      </c>
      <c r="CA34" s="17">
        <v>0.96</v>
      </c>
      <c r="CB34" s="17">
        <v>0.96</v>
      </c>
      <c r="CC34" s="17">
        <v>0.96</v>
      </c>
      <c r="CD34" s="17">
        <v>0.96</v>
      </c>
      <c r="CE34" s="17">
        <v>0.96</v>
      </c>
      <c r="CF34" s="17">
        <v>0.96</v>
      </c>
      <c r="CG34" s="17">
        <v>0.96</v>
      </c>
      <c r="CH34" s="17">
        <v>0.96</v>
      </c>
      <c r="CI34" s="17">
        <v>0.96</v>
      </c>
      <c r="CJ34" s="17">
        <v>0.96</v>
      </c>
      <c r="CK34" s="17">
        <v>0.96</v>
      </c>
      <c r="CL34" s="17">
        <v>0.96</v>
      </c>
      <c r="CM34" s="17">
        <v>0.96</v>
      </c>
      <c r="CN34" s="17">
        <v>0.96</v>
      </c>
      <c r="CO34" s="17">
        <v>0.96</v>
      </c>
      <c r="CP34" s="17">
        <v>0.96</v>
      </c>
      <c r="CQ34" s="17">
        <v>0.96</v>
      </c>
      <c r="CR34" s="17">
        <v>0.96</v>
      </c>
      <c r="CS34" s="17">
        <v>0.96</v>
      </c>
      <c r="CT34" s="17">
        <v>0.96</v>
      </c>
      <c r="CU34" s="17">
        <v>0.96</v>
      </c>
      <c r="CV34" s="17">
        <v>0.96</v>
      </c>
      <c r="CW34" s="17">
        <v>0.96</v>
      </c>
      <c r="CX34" s="17">
        <v>0.96</v>
      </c>
      <c r="CY34" s="17">
        <v>0.96</v>
      </c>
      <c r="CZ34" s="17">
        <v>0.96</v>
      </c>
      <c r="DA34" s="17">
        <v>0.96</v>
      </c>
      <c r="DB34" s="17">
        <v>0.96</v>
      </c>
    </row>
    <row r="35" spans="1:106" x14ac:dyDescent="0.2">
      <c r="A35" s="133">
        <v>48</v>
      </c>
      <c r="B35" s="17">
        <v>1</v>
      </c>
      <c r="C35" s="17">
        <v>0.95609999999999995</v>
      </c>
      <c r="D35" s="17">
        <v>0.96460000000000001</v>
      </c>
      <c r="E35" s="17">
        <v>0.96379999999999999</v>
      </c>
      <c r="F35" s="17">
        <v>0.96330000000000005</v>
      </c>
      <c r="G35" s="17">
        <v>0.96279999999999999</v>
      </c>
      <c r="H35" s="17">
        <v>0.96240000000000003</v>
      </c>
      <c r="I35" s="17">
        <v>0.96189999999999998</v>
      </c>
      <c r="J35" s="17">
        <v>0.96140000000000003</v>
      </c>
      <c r="K35" s="17">
        <v>0.96089999999999998</v>
      </c>
      <c r="L35" s="17">
        <v>0.96040000000000003</v>
      </c>
      <c r="M35" s="17">
        <v>0.96</v>
      </c>
      <c r="N35" s="17">
        <v>0.95950000000000002</v>
      </c>
      <c r="O35" s="17">
        <v>0.95940000000000003</v>
      </c>
      <c r="P35" s="17">
        <v>0.95940000000000003</v>
      </c>
      <c r="Q35" s="17">
        <v>0.96</v>
      </c>
      <c r="R35" s="17">
        <v>0.96</v>
      </c>
      <c r="S35" s="17">
        <v>0.96</v>
      </c>
      <c r="T35" s="17">
        <v>0.96</v>
      </c>
      <c r="U35" s="17">
        <v>0.96</v>
      </c>
      <c r="V35" s="17">
        <v>0.96</v>
      </c>
      <c r="W35" s="17">
        <v>0.96</v>
      </c>
      <c r="X35" s="17">
        <v>0.96</v>
      </c>
      <c r="Y35" s="17">
        <v>0.96</v>
      </c>
      <c r="Z35" s="17">
        <v>0.96</v>
      </c>
      <c r="AA35" s="17">
        <v>0.96</v>
      </c>
      <c r="AB35" s="17">
        <v>0.96</v>
      </c>
      <c r="AC35" s="17">
        <v>0.96</v>
      </c>
      <c r="AD35" s="17">
        <v>0.96</v>
      </c>
      <c r="AE35" s="17">
        <v>0.96</v>
      </c>
      <c r="AF35" s="17">
        <v>0.96</v>
      </c>
      <c r="AG35" s="17">
        <v>0.96</v>
      </c>
      <c r="AH35" s="17">
        <v>0.96</v>
      </c>
      <c r="AI35" s="17">
        <v>0.96</v>
      </c>
      <c r="AJ35" s="17">
        <v>0.96</v>
      </c>
      <c r="AK35" s="17">
        <v>0.96</v>
      </c>
      <c r="AL35" s="17">
        <v>0.96</v>
      </c>
      <c r="AM35" s="17">
        <v>0.96</v>
      </c>
      <c r="AN35" s="17">
        <v>0.96</v>
      </c>
      <c r="AO35" s="17">
        <v>0.96</v>
      </c>
      <c r="AP35" s="17">
        <v>0.96</v>
      </c>
      <c r="AQ35" s="17">
        <v>0.96</v>
      </c>
      <c r="AR35" s="17">
        <v>0.96</v>
      </c>
      <c r="AS35" s="17">
        <v>0.96</v>
      </c>
      <c r="AT35" s="17">
        <v>0.96</v>
      </c>
      <c r="AU35" s="17">
        <v>0.96</v>
      </c>
      <c r="AV35" s="17">
        <v>0.96</v>
      </c>
      <c r="AW35" s="17">
        <v>0.96</v>
      </c>
      <c r="AX35" s="17">
        <v>0.96</v>
      </c>
      <c r="AY35" s="17">
        <v>0.96</v>
      </c>
      <c r="AZ35" s="17">
        <v>0.96</v>
      </c>
      <c r="BA35" s="17">
        <v>0.96</v>
      </c>
      <c r="BB35" s="17">
        <v>0.96</v>
      </c>
      <c r="BC35" s="17">
        <v>0.96</v>
      </c>
      <c r="BD35" s="17">
        <v>0.96</v>
      </c>
      <c r="BE35" s="17">
        <v>0.96</v>
      </c>
      <c r="BF35" s="17">
        <v>0.96</v>
      </c>
      <c r="BG35" s="17">
        <v>0.96</v>
      </c>
      <c r="BH35" s="17">
        <v>0.96</v>
      </c>
      <c r="BI35" s="17">
        <v>0.96</v>
      </c>
      <c r="BJ35" s="17">
        <v>0.96</v>
      </c>
      <c r="BK35" s="17">
        <v>0.96</v>
      </c>
      <c r="BL35" s="17">
        <v>0.96</v>
      </c>
      <c r="BM35" s="17">
        <v>0.96</v>
      </c>
      <c r="BN35" s="17">
        <v>0.96</v>
      </c>
      <c r="BO35" s="17">
        <v>0.96</v>
      </c>
      <c r="BP35" s="17">
        <v>0.96</v>
      </c>
      <c r="BQ35" s="17">
        <v>0.96</v>
      </c>
      <c r="BR35" s="17">
        <v>0.96</v>
      </c>
      <c r="BS35" s="17">
        <v>0.96</v>
      </c>
      <c r="BT35" s="17">
        <v>0.96</v>
      </c>
      <c r="BU35" s="17">
        <v>0.96</v>
      </c>
      <c r="BV35" s="17">
        <v>0.96</v>
      </c>
      <c r="BW35" s="17">
        <v>0.96</v>
      </c>
      <c r="BX35" s="17">
        <v>0.96</v>
      </c>
      <c r="BY35" s="17">
        <v>0.96</v>
      </c>
      <c r="BZ35" s="17">
        <v>0.96</v>
      </c>
      <c r="CA35" s="17">
        <v>0.96</v>
      </c>
      <c r="CB35" s="17">
        <v>0.96</v>
      </c>
      <c r="CC35" s="17">
        <v>0.96</v>
      </c>
      <c r="CD35" s="17">
        <v>0.96</v>
      </c>
      <c r="CE35" s="17">
        <v>0.96</v>
      </c>
      <c r="CF35" s="17">
        <v>0.96</v>
      </c>
      <c r="CG35" s="17">
        <v>0.96</v>
      </c>
      <c r="CH35" s="17">
        <v>0.96</v>
      </c>
      <c r="CI35" s="17">
        <v>0.96</v>
      </c>
      <c r="CJ35" s="17">
        <v>0.96</v>
      </c>
      <c r="CK35" s="17">
        <v>0.96</v>
      </c>
      <c r="CL35" s="17">
        <v>0.96</v>
      </c>
      <c r="CM35" s="17">
        <v>0.96</v>
      </c>
      <c r="CN35" s="17">
        <v>0.96</v>
      </c>
      <c r="CO35" s="17">
        <v>0.96</v>
      </c>
      <c r="CP35" s="17">
        <v>0.96</v>
      </c>
      <c r="CQ35" s="17">
        <v>0.96</v>
      </c>
      <c r="CR35" s="17">
        <v>0.96</v>
      </c>
      <c r="CS35" s="17">
        <v>0.96</v>
      </c>
      <c r="CT35" s="17">
        <v>0.96</v>
      </c>
      <c r="CU35" s="17">
        <v>0.96</v>
      </c>
      <c r="CV35" s="17">
        <v>0.96</v>
      </c>
      <c r="CW35" s="17">
        <v>0.96</v>
      </c>
      <c r="CX35" s="17">
        <v>0.96</v>
      </c>
      <c r="CY35" s="17">
        <v>0.96</v>
      </c>
      <c r="CZ35" s="17">
        <v>0.96</v>
      </c>
      <c r="DA35" s="17">
        <v>0.96</v>
      </c>
      <c r="DB35" s="17">
        <v>0.96</v>
      </c>
    </row>
    <row r="36" spans="1:106" x14ac:dyDescent="0.2">
      <c r="A36" s="133">
        <v>49</v>
      </c>
      <c r="B36" s="17">
        <v>1</v>
      </c>
      <c r="C36" s="17">
        <v>0.95620000000000005</v>
      </c>
      <c r="D36" s="17">
        <v>0.96479999999999999</v>
      </c>
      <c r="E36" s="17">
        <v>0.96389999999999998</v>
      </c>
      <c r="F36" s="17">
        <v>0.96340000000000003</v>
      </c>
      <c r="G36" s="17">
        <v>0.96299999999999997</v>
      </c>
      <c r="H36" s="17">
        <v>0.96250000000000002</v>
      </c>
      <c r="I36" s="17">
        <v>0.96209999999999996</v>
      </c>
      <c r="J36" s="17">
        <v>0.96160000000000001</v>
      </c>
      <c r="K36" s="17">
        <v>0.96109999999999995</v>
      </c>
      <c r="L36" s="17">
        <v>0.96060000000000001</v>
      </c>
      <c r="M36" s="17">
        <v>0.96020000000000005</v>
      </c>
      <c r="N36" s="17">
        <v>0.95979999999999999</v>
      </c>
      <c r="O36" s="17">
        <v>0.95940000000000003</v>
      </c>
      <c r="P36" s="17">
        <v>0.95940000000000003</v>
      </c>
      <c r="Q36" s="17">
        <v>0.96</v>
      </c>
      <c r="R36" s="17">
        <v>0.96</v>
      </c>
      <c r="S36" s="17">
        <v>0.96</v>
      </c>
      <c r="T36" s="17">
        <v>0.96</v>
      </c>
      <c r="U36" s="17">
        <v>0.96</v>
      </c>
      <c r="V36" s="17">
        <v>0.96</v>
      </c>
      <c r="W36" s="17">
        <v>0.96</v>
      </c>
      <c r="X36" s="17">
        <v>0.96</v>
      </c>
      <c r="Y36" s="17">
        <v>0.96</v>
      </c>
      <c r="Z36" s="17">
        <v>0.96</v>
      </c>
      <c r="AA36" s="17">
        <v>0.96</v>
      </c>
      <c r="AB36" s="17">
        <v>0.96</v>
      </c>
      <c r="AC36" s="17">
        <v>0.96</v>
      </c>
      <c r="AD36" s="17">
        <v>0.96</v>
      </c>
      <c r="AE36" s="17">
        <v>0.96</v>
      </c>
      <c r="AF36" s="17">
        <v>0.96</v>
      </c>
      <c r="AG36" s="17">
        <v>0.96</v>
      </c>
      <c r="AH36" s="17">
        <v>0.96</v>
      </c>
      <c r="AI36" s="17">
        <v>0.96</v>
      </c>
      <c r="AJ36" s="17">
        <v>0.96</v>
      </c>
      <c r="AK36" s="17">
        <v>0.96</v>
      </c>
      <c r="AL36" s="17">
        <v>0.96</v>
      </c>
      <c r="AM36" s="17">
        <v>0.96</v>
      </c>
      <c r="AN36" s="17">
        <v>0.96</v>
      </c>
      <c r="AO36" s="17">
        <v>0.96</v>
      </c>
      <c r="AP36" s="17">
        <v>0.96</v>
      </c>
      <c r="AQ36" s="17">
        <v>0.96</v>
      </c>
      <c r="AR36" s="17">
        <v>0.96</v>
      </c>
      <c r="AS36" s="17">
        <v>0.96</v>
      </c>
      <c r="AT36" s="17">
        <v>0.96</v>
      </c>
      <c r="AU36" s="17">
        <v>0.96</v>
      </c>
      <c r="AV36" s="17">
        <v>0.96</v>
      </c>
      <c r="AW36" s="17">
        <v>0.96</v>
      </c>
      <c r="AX36" s="17">
        <v>0.96</v>
      </c>
      <c r="AY36" s="17">
        <v>0.96</v>
      </c>
      <c r="AZ36" s="17">
        <v>0.96</v>
      </c>
      <c r="BA36" s="17">
        <v>0.96</v>
      </c>
      <c r="BB36" s="17">
        <v>0.96</v>
      </c>
      <c r="BC36" s="17">
        <v>0.96</v>
      </c>
      <c r="BD36" s="17">
        <v>0.96</v>
      </c>
      <c r="BE36" s="17">
        <v>0.96</v>
      </c>
      <c r="BF36" s="17">
        <v>0.96</v>
      </c>
      <c r="BG36" s="17">
        <v>0.96</v>
      </c>
      <c r="BH36" s="17">
        <v>0.96</v>
      </c>
      <c r="BI36" s="17">
        <v>0.96</v>
      </c>
      <c r="BJ36" s="17">
        <v>0.96</v>
      </c>
      <c r="BK36" s="17">
        <v>0.96</v>
      </c>
      <c r="BL36" s="17">
        <v>0.96</v>
      </c>
      <c r="BM36" s="17">
        <v>0.96</v>
      </c>
      <c r="BN36" s="17">
        <v>0.96</v>
      </c>
      <c r="BO36" s="17">
        <v>0.96</v>
      </c>
      <c r="BP36" s="17">
        <v>0.96</v>
      </c>
      <c r="BQ36" s="17">
        <v>0.96</v>
      </c>
      <c r="BR36" s="17">
        <v>0.96</v>
      </c>
      <c r="BS36" s="17">
        <v>0.96</v>
      </c>
      <c r="BT36" s="17">
        <v>0.96</v>
      </c>
      <c r="BU36" s="17">
        <v>0.96</v>
      </c>
      <c r="BV36" s="17">
        <v>0.96</v>
      </c>
      <c r="BW36" s="17">
        <v>0.96</v>
      </c>
      <c r="BX36" s="17">
        <v>0.96</v>
      </c>
      <c r="BY36" s="17">
        <v>0.96</v>
      </c>
      <c r="BZ36" s="17">
        <v>0.96</v>
      </c>
      <c r="CA36" s="17">
        <v>0.96</v>
      </c>
      <c r="CB36" s="17">
        <v>0.96</v>
      </c>
      <c r="CC36" s="17">
        <v>0.96</v>
      </c>
      <c r="CD36" s="17">
        <v>0.96</v>
      </c>
      <c r="CE36" s="17">
        <v>0.96</v>
      </c>
      <c r="CF36" s="17">
        <v>0.96</v>
      </c>
      <c r="CG36" s="17">
        <v>0.96</v>
      </c>
      <c r="CH36" s="17">
        <v>0.96</v>
      </c>
      <c r="CI36" s="17">
        <v>0.96</v>
      </c>
      <c r="CJ36" s="17">
        <v>0.96</v>
      </c>
      <c r="CK36" s="17">
        <v>0.96</v>
      </c>
      <c r="CL36" s="17">
        <v>0.96</v>
      </c>
      <c r="CM36" s="17">
        <v>0.96</v>
      </c>
      <c r="CN36" s="17">
        <v>0.96</v>
      </c>
      <c r="CO36" s="17">
        <v>0.96</v>
      </c>
      <c r="CP36" s="17">
        <v>0.96</v>
      </c>
      <c r="CQ36" s="17">
        <v>0.96</v>
      </c>
      <c r="CR36" s="17">
        <v>0.96</v>
      </c>
      <c r="CS36" s="17">
        <v>0.96</v>
      </c>
      <c r="CT36" s="17">
        <v>0.96</v>
      </c>
      <c r="CU36" s="17">
        <v>0.96</v>
      </c>
      <c r="CV36" s="17">
        <v>0.96</v>
      </c>
      <c r="CW36" s="17">
        <v>0.96</v>
      </c>
      <c r="CX36" s="17">
        <v>0.96</v>
      </c>
      <c r="CY36" s="17">
        <v>0.96</v>
      </c>
      <c r="CZ36" s="17">
        <v>0.96</v>
      </c>
      <c r="DA36" s="17">
        <v>0.96</v>
      </c>
      <c r="DB36" s="17">
        <v>0.96</v>
      </c>
    </row>
    <row r="37" spans="1:106" x14ac:dyDescent="0.2">
      <c r="A37" s="133">
        <v>50</v>
      </c>
      <c r="B37" s="17">
        <v>1</v>
      </c>
      <c r="C37" s="17">
        <v>0.95640000000000003</v>
      </c>
      <c r="D37" s="17">
        <v>0.96499999999999997</v>
      </c>
      <c r="E37" s="17">
        <v>0.96409999999999996</v>
      </c>
      <c r="F37" s="17">
        <v>0.96350000000000002</v>
      </c>
      <c r="G37" s="17">
        <v>0.96309999999999996</v>
      </c>
      <c r="H37" s="17">
        <v>0.9627</v>
      </c>
      <c r="I37" s="17">
        <v>0.96230000000000004</v>
      </c>
      <c r="J37" s="17">
        <v>0.96179999999999999</v>
      </c>
      <c r="K37" s="17">
        <v>0.96130000000000004</v>
      </c>
      <c r="L37" s="17">
        <v>0.96089999999999998</v>
      </c>
      <c r="M37" s="17">
        <v>0.96040000000000003</v>
      </c>
      <c r="N37" s="17">
        <v>0.96</v>
      </c>
      <c r="O37" s="17">
        <v>0.9597</v>
      </c>
      <c r="P37" s="17">
        <v>0.95940000000000003</v>
      </c>
      <c r="Q37" s="17">
        <v>0.96</v>
      </c>
      <c r="R37" s="17">
        <v>0.96</v>
      </c>
      <c r="S37" s="17">
        <v>0.96</v>
      </c>
      <c r="T37" s="17">
        <v>0.96</v>
      </c>
      <c r="U37" s="17">
        <v>0.96</v>
      </c>
      <c r="V37" s="17">
        <v>0.96</v>
      </c>
      <c r="W37" s="17">
        <v>0.96</v>
      </c>
      <c r="X37" s="17">
        <v>0.96</v>
      </c>
      <c r="Y37" s="17">
        <v>0.96</v>
      </c>
      <c r="Z37" s="17">
        <v>0.96</v>
      </c>
      <c r="AA37" s="17">
        <v>0.96</v>
      </c>
      <c r="AB37" s="17">
        <v>0.96</v>
      </c>
      <c r="AC37" s="17">
        <v>0.96</v>
      </c>
      <c r="AD37" s="17">
        <v>0.96</v>
      </c>
      <c r="AE37" s="17">
        <v>0.96</v>
      </c>
      <c r="AF37" s="17">
        <v>0.96</v>
      </c>
      <c r="AG37" s="17">
        <v>0.96</v>
      </c>
      <c r="AH37" s="17">
        <v>0.96</v>
      </c>
      <c r="AI37" s="17">
        <v>0.96</v>
      </c>
      <c r="AJ37" s="17">
        <v>0.96</v>
      </c>
      <c r="AK37" s="17">
        <v>0.96</v>
      </c>
      <c r="AL37" s="17">
        <v>0.96</v>
      </c>
      <c r="AM37" s="17">
        <v>0.96</v>
      </c>
      <c r="AN37" s="17">
        <v>0.96</v>
      </c>
      <c r="AO37" s="17">
        <v>0.96</v>
      </c>
      <c r="AP37" s="17">
        <v>0.96</v>
      </c>
      <c r="AQ37" s="17">
        <v>0.96</v>
      </c>
      <c r="AR37" s="17">
        <v>0.96</v>
      </c>
      <c r="AS37" s="17">
        <v>0.96</v>
      </c>
      <c r="AT37" s="17">
        <v>0.96</v>
      </c>
      <c r="AU37" s="17">
        <v>0.96</v>
      </c>
      <c r="AV37" s="17">
        <v>0.96</v>
      </c>
      <c r="AW37" s="17">
        <v>0.96</v>
      </c>
      <c r="AX37" s="17">
        <v>0.96</v>
      </c>
      <c r="AY37" s="17">
        <v>0.96</v>
      </c>
      <c r="AZ37" s="17">
        <v>0.96</v>
      </c>
      <c r="BA37" s="17">
        <v>0.96</v>
      </c>
      <c r="BB37" s="17">
        <v>0.96</v>
      </c>
      <c r="BC37" s="17">
        <v>0.96</v>
      </c>
      <c r="BD37" s="17">
        <v>0.96</v>
      </c>
      <c r="BE37" s="17">
        <v>0.96</v>
      </c>
      <c r="BF37" s="17">
        <v>0.96</v>
      </c>
      <c r="BG37" s="17">
        <v>0.96</v>
      </c>
      <c r="BH37" s="17">
        <v>0.96</v>
      </c>
      <c r="BI37" s="17">
        <v>0.96</v>
      </c>
      <c r="BJ37" s="17">
        <v>0.96</v>
      </c>
      <c r="BK37" s="17">
        <v>0.96</v>
      </c>
      <c r="BL37" s="17">
        <v>0.96</v>
      </c>
      <c r="BM37" s="17">
        <v>0.96</v>
      </c>
      <c r="BN37" s="17">
        <v>0.96</v>
      </c>
      <c r="BO37" s="17">
        <v>0.96</v>
      </c>
      <c r="BP37" s="17">
        <v>0.96</v>
      </c>
      <c r="BQ37" s="17">
        <v>0.96</v>
      </c>
      <c r="BR37" s="17">
        <v>0.96</v>
      </c>
      <c r="BS37" s="17">
        <v>0.96</v>
      </c>
      <c r="BT37" s="17">
        <v>0.96</v>
      </c>
      <c r="BU37" s="17">
        <v>0.96</v>
      </c>
      <c r="BV37" s="17">
        <v>0.96</v>
      </c>
      <c r="BW37" s="17">
        <v>0.96</v>
      </c>
      <c r="BX37" s="17">
        <v>0.96</v>
      </c>
      <c r="BY37" s="17">
        <v>0.96</v>
      </c>
      <c r="BZ37" s="17">
        <v>0.96</v>
      </c>
      <c r="CA37" s="17">
        <v>0.96</v>
      </c>
      <c r="CB37" s="17">
        <v>0.96</v>
      </c>
      <c r="CC37" s="17">
        <v>0.96</v>
      </c>
      <c r="CD37" s="17">
        <v>0.96</v>
      </c>
      <c r="CE37" s="17">
        <v>0.96</v>
      </c>
      <c r="CF37" s="17">
        <v>0.96</v>
      </c>
      <c r="CG37" s="17">
        <v>0.96</v>
      </c>
      <c r="CH37" s="17">
        <v>0.96</v>
      </c>
      <c r="CI37" s="17">
        <v>0.96</v>
      </c>
      <c r="CJ37" s="17">
        <v>0.96</v>
      </c>
      <c r="CK37" s="17">
        <v>0.96</v>
      </c>
      <c r="CL37" s="17">
        <v>0.96</v>
      </c>
      <c r="CM37" s="17">
        <v>0.96</v>
      </c>
      <c r="CN37" s="17">
        <v>0.96</v>
      </c>
      <c r="CO37" s="17">
        <v>0.96</v>
      </c>
      <c r="CP37" s="17">
        <v>0.96</v>
      </c>
      <c r="CQ37" s="17">
        <v>0.96</v>
      </c>
      <c r="CR37" s="17">
        <v>0.96</v>
      </c>
      <c r="CS37" s="17">
        <v>0.96</v>
      </c>
      <c r="CT37" s="17">
        <v>0.96</v>
      </c>
      <c r="CU37" s="17">
        <v>0.96</v>
      </c>
      <c r="CV37" s="17">
        <v>0.96</v>
      </c>
      <c r="CW37" s="17">
        <v>0.96</v>
      </c>
      <c r="CX37" s="17">
        <v>0.96</v>
      </c>
      <c r="CY37" s="17">
        <v>0.96</v>
      </c>
      <c r="CZ37" s="17">
        <v>0.96</v>
      </c>
      <c r="DA37" s="17">
        <v>0.96</v>
      </c>
      <c r="DB37" s="17">
        <v>0.96</v>
      </c>
    </row>
    <row r="38" spans="1:106" x14ac:dyDescent="0.2">
      <c r="A38" s="133">
        <v>51</v>
      </c>
      <c r="B38" s="17">
        <v>1</v>
      </c>
      <c r="C38" s="17">
        <v>0.95679999999999998</v>
      </c>
      <c r="D38" s="17">
        <v>0.96540000000000004</v>
      </c>
      <c r="E38" s="17">
        <v>0.96460000000000001</v>
      </c>
      <c r="F38" s="17">
        <v>0.96399999999999997</v>
      </c>
      <c r="G38" s="17">
        <v>0.96350000000000002</v>
      </c>
      <c r="H38" s="17">
        <v>0.96309999999999996</v>
      </c>
      <c r="I38" s="17">
        <v>0.9627</v>
      </c>
      <c r="J38" s="17">
        <v>0.96220000000000006</v>
      </c>
      <c r="K38" s="17">
        <v>0.96179999999999999</v>
      </c>
      <c r="L38" s="17">
        <v>0.96130000000000004</v>
      </c>
      <c r="M38" s="17">
        <v>0.96089999999999998</v>
      </c>
      <c r="N38" s="17">
        <v>0.96050000000000002</v>
      </c>
      <c r="O38" s="17">
        <v>0.96009999999999995</v>
      </c>
      <c r="P38" s="17">
        <v>0.95989999999999998</v>
      </c>
      <c r="Q38" s="17">
        <v>0.96050000000000002</v>
      </c>
      <c r="R38" s="17">
        <v>0.96050000000000002</v>
      </c>
      <c r="S38" s="17">
        <v>0.96050000000000002</v>
      </c>
      <c r="T38" s="17">
        <v>0.96050000000000002</v>
      </c>
      <c r="U38" s="17">
        <v>0.96050000000000002</v>
      </c>
      <c r="V38" s="17">
        <v>0.96050000000000002</v>
      </c>
      <c r="W38" s="17">
        <v>0.96050000000000002</v>
      </c>
      <c r="X38" s="17">
        <v>0.96050000000000002</v>
      </c>
      <c r="Y38" s="17">
        <v>0.96050000000000002</v>
      </c>
      <c r="Z38" s="17">
        <v>0.96050000000000002</v>
      </c>
      <c r="AA38" s="17">
        <v>0.96050000000000002</v>
      </c>
      <c r="AB38" s="17">
        <v>0.96050000000000002</v>
      </c>
      <c r="AC38" s="17">
        <v>0.96050000000000002</v>
      </c>
      <c r="AD38" s="17">
        <v>0.96050000000000002</v>
      </c>
      <c r="AE38" s="17">
        <v>0.96050000000000002</v>
      </c>
      <c r="AF38" s="17">
        <v>0.96050000000000002</v>
      </c>
      <c r="AG38" s="17">
        <v>0.96050000000000002</v>
      </c>
      <c r="AH38" s="17">
        <v>0.96050000000000002</v>
      </c>
      <c r="AI38" s="17">
        <v>0.96050000000000002</v>
      </c>
      <c r="AJ38" s="17">
        <v>0.96050000000000002</v>
      </c>
      <c r="AK38" s="17">
        <v>0.96050000000000002</v>
      </c>
      <c r="AL38" s="17">
        <v>0.96050000000000002</v>
      </c>
      <c r="AM38" s="17">
        <v>0.96050000000000002</v>
      </c>
      <c r="AN38" s="17">
        <v>0.96050000000000002</v>
      </c>
      <c r="AO38" s="17">
        <v>0.96050000000000002</v>
      </c>
      <c r="AP38" s="17">
        <v>0.96050000000000002</v>
      </c>
      <c r="AQ38" s="17">
        <v>0.96050000000000002</v>
      </c>
      <c r="AR38" s="17">
        <v>0.96050000000000002</v>
      </c>
      <c r="AS38" s="17">
        <v>0.96050000000000002</v>
      </c>
      <c r="AT38" s="17">
        <v>0.96050000000000002</v>
      </c>
      <c r="AU38" s="17">
        <v>0.96050000000000002</v>
      </c>
      <c r="AV38" s="17">
        <v>0.96050000000000002</v>
      </c>
      <c r="AW38" s="17">
        <v>0.96050000000000002</v>
      </c>
      <c r="AX38" s="17">
        <v>0.96050000000000002</v>
      </c>
      <c r="AY38" s="17">
        <v>0.96050000000000002</v>
      </c>
      <c r="AZ38" s="17">
        <v>0.96050000000000002</v>
      </c>
      <c r="BA38" s="17">
        <v>0.96050000000000002</v>
      </c>
      <c r="BB38" s="17">
        <v>0.96050000000000002</v>
      </c>
      <c r="BC38" s="17">
        <v>0.96050000000000002</v>
      </c>
      <c r="BD38" s="17">
        <v>0.96050000000000002</v>
      </c>
      <c r="BE38" s="17">
        <v>0.96050000000000002</v>
      </c>
      <c r="BF38" s="17">
        <v>0.96050000000000002</v>
      </c>
      <c r="BG38" s="17">
        <v>0.96050000000000002</v>
      </c>
      <c r="BH38" s="17">
        <v>0.96050000000000002</v>
      </c>
      <c r="BI38" s="17">
        <v>0.96050000000000002</v>
      </c>
      <c r="BJ38" s="17">
        <v>0.96050000000000002</v>
      </c>
      <c r="BK38" s="17">
        <v>0.96050000000000002</v>
      </c>
      <c r="BL38" s="17">
        <v>0.96050000000000002</v>
      </c>
      <c r="BM38" s="17">
        <v>0.96050000000000002</v>
      </c>
      <c r="BN38" s="17">
        <v>0.96050000000000002</v>
      </c>
      <c r="BO38" s="17">
        <v>0.96050000000000002</v>
      </c>
      <c r="BP38" s="17">
        <v>0.96050000000000002</v>
      </c>
      <c r="BQ38" s="17">
        <v>0.96050000000000002</v>
      </c>
      <c r="BR38" s="17">
        <v>0.96050000000000002</v>
      </c>
      <c r="BS38" s="17">
        <v>0.96050000000000002</v>
      </c>
      <c r="BT38" s="17">
        <v>0.96050000000000002</v>
      </c>
      <c r="BU38" s="17">
        <v>0.96050000000000002</v>
      </c>
      <c r="BV38" s="17">
        <v>0.96050000000000002</v>
      </c>
      <c r="BW38" s="17">
        <v>0.96050000000000002</v>
      </c>
      <c r="BX38" s="17">
        <v>0.96050000000000002</v>
      </c>
      <c r="BY38" s="17">
        <v>0.96050000000000002</v>
      </c>
      <c r="BZ38" s="17">
        <v>0.96050000000000002</v>
      </c>
      <c r="CA38" s="17">
        <v>0.96050000000000002</v>
      </c>
      <c r="CB38" s="17">
        <v>0.96050000000000002</v>
      </c>
      <c r="CC38" s="17">
        <v>0.96050000000000002</v>
      </c>
      <c r="CD38" s="17">
        <v>0.96050000000000002</v>
      </c>
      <c r="CE38" s="17">
        <v>0.96050000000000002</v>
      </c>
      <c r="CF38" s="17">
        <v>0.96050000000000002</v>
      </c>
      <c r="CG38" s="17">
        <v>0.96050000000000002</v>
      </c>
      <c r="CH38" s="17">
        <v>0.96050000000000002</v>
      </c>
      <c r="CI38" s="17">
        <v>0.96050000000000002</v>
      </c>
      <c r="CJ38" s="17">
        <v>0.96050000000000002</v>
      </c>
      <c r="CK38" s="17">
        <v>0.96050000000000002</v>
      </c>
      <c r="CL38" s="17">
        <v>0.96050000000000002</v>
      </c>
      <c r="CM38" s="17">
        <v>0.96050000000000002</v>
      </c>
      <c r="CN38" s="17">
        <v>0.96050000000000002</v>
      </c>
      <c r="CO38" s="17">
        <v>0.96050000000000002</v>
      </c>
      <c r="CP38" s="17">
        <v>0.96050000000000002</v>
      </c>
      <c r="CQ38" s="17">
        <v>0.96050000000000002</v>
      </c>
      <c r="CR38" s="17">
        <v>0.96050000000000002</v>
      </c>
      <c r="CS38" s="17">
        <v>0.96050000000000002</v>
      </c>
      <c r="CT38" s="17">
        <v>0.96050000000000002</v>
      </c>
      <c r="CU38" s="17">
        <v>0.96050000000000002</v>
      </c>
      <c r="CV38" s="17">
        <v>0.96050000000000002</v>
      </c>
      <c r="CW38" s="17">
        <v>0.96050000000000002</v>
      </c>
      <c r="CX38" s="17">
        <v>0.96050000000000002</v>
      </c>
      <c r="CY38" s="17">
        <v>0.96050000000000002</v>
      </c>
      <c r="CZ38" s="17">
        <v>0.96050000000000002</v>
      </c>
      <c r="DA38" s="17">
        <v>0.96050000000000002</v>
      </c>
      <c r="DB38" s="17">
        <v>0.96050000000000002</v>
      </c>
    </row>
    <row r="39" spans="1:106" x14ac:dyDescent="0.2">
      <c r="A39" s="133">
        <v>52</v>
      </c>
      <c r="B39" s="17">
        <v>1</v>
      </c>
      <c r="C39" s="17">
        <v>0.95709999999999995</v>
      </c>
      <c r="D39" s="17">
        <v>0.96579999999999999</v>
      </c>
      <c r="E39" s="17">
        <v>0.96499999999999997</v>
      </c>
      <c r="F39" s="17">
        <v>0.96450000000000002</v>
      </c>
      <c r="G39" s="17">
        <v>0.96399999999999997</v>
      </c>
      <c r="H39" s="17">
        <v>0.96350000000000002</v>
      </c>
      <c r="I39" s="17">
        <v>0.96309999999999996</v>
      </c>
      <c r="J39" s="17">
        <v>0.9627</v>
      </c>
      <c r="K39" s="17">
        <v>0.96220000000000006</v>
      </c>
      <c r="L39" s="17">
        <v>0.96179999999999999</v>
      </c>
      <c r="M39" s="17">
        <v>0.96140000000000003</v>
      </c>
      <c r="N39" s="17">
        <v>0.96099999999999997</v>
      </c>
      <c r="O39" s="17">
        <v>0.96060000000000001</v>
      </c>
      <c r="P39" s="17">
        <v>0.96040000000000003</v>
      </c>
      <c r="Q39" s="17">
        <v>0.96099999999999997</v>
      </c>
      <c r="R39" s="17">
        <v>0.96099999999999997</v>
      </c>
      <c r="S39" s="17">
        <v>0.96099999999999997</v>
      </c>
      <c r="T39" s="17">
        <v>0.96099999999999997</v>
      </c>
      <c r="U39" s="17">
        <v>0.96099999999999997</v>
      </c>
      <c r="V39" s="17">
        <v>0.96099999999999997</v>
      </c>
      <c r="W39" s="17">
        <v>0.96099999999999997</v>
      </c>
      <c r="X39" s="17">
        <v>0.96099999999999997</v>
      </c>
      <c r="Y39" s="17">
        <v>0.96099999999999997</v>
      </c>
      <c r="Z39" s="17">
        <v>0.96099999999999997</v>
      </c>
      <c r="AA39" s="17">
        <v>0.96099999999999997</v>
      </c>
      <c r="AB39" s="17">
        <v>0.96099999999999997</v>
      </c>
      <c r="AC39" s="17">
        <v>0.96099999999999997</v>
      </c>
      <c r="AD39" s="17">
        <v>0.96099999999999997</v>
      </c>
      <c r="AE39" s="17">
        <v>0.96099999999999997</v>
      </c>
      <c r="AF39" s="17">
        <v>0.96099999999999997</v>
      </c>
      <c r="AG39" s="17">
        <v>0.96099999999999997</v>
      </c>
      <c r="AH39" s="17">
        <v>0.96099999999999997</v>
      </c>
      <c r="AI39" s="17">
        <v>0.96099999999999997</v>
      </c>
      <c r="AJ39" s="17">
        <v>0.96099999999999997</v>
      </c>
      <c r="AK39" s="17">
        <v>0.96099999999999997</v>
      </c>
      <c r="AL39" s="17">
        <v>0.96099999999999997</v>
      </c>
      <c r="AM39" s="17">
        <v>0.96099999999999997</v>
      </c>
      <c r="AN39" s="17">
        <v>0.96099999999999997</v>
      </c>
      <c r="AO39" s="17">
        <v>0.96099999999999997</v>
      </c>
      <c r="AP39" s="17">
        <v>0.96099999999999997</v>
      </c>
      <c r="AQ39" s="17">
        <v>0.96099999999999997</v>
      </c>
      <c r="AR39" s="17">
        <v>0.96099999999999997</v>
      </c>
      <c r="AS39" s="17">
        <v>0.96099999999999997</v>
      </c>
      <c r="AT39" s="17">
        <v>0.96099999999999997</v>
      </c>
      <c r="AU39" s="17">
        <v>0.96099999999999997</v>
      </c>
      <c r="AV39" s="17">
        <v>0.96099999999999997</v>
      </c>
      <c r="AW39" s="17">
        <v>0.96099999999999997</v>
      </c>
      <c r="AX39" s="17">
        <v>0.96099999999999997</v>
      </c>
      <c r="AY39" s="17">
        <v>0.96099999999999997</v>
      </c>
      <c r="AZ39" s="17">
        <v>0.96099999999999997</v>
      </c>
      <c r="BA39" s="17">
        <v>0.96099999999999997</v>
      </c>
      <c r="BB39" s="17">
        <v>0.96099999999999997</v>
      </c>
      <c r="BC39" s="17">
        <v>0.96099999999999997</v>
      </c>
      <c r="BD39" s="17">
        <v>0.96099999999999997</v>
      </c>
      <c r="BE39" s="17">
        <v>0.96099999999999997</v>
      </c>
      <c r="BF39" s="17">
        <v>0.96099999999999997</v>
      </c>
      <c r="BG39" s="17">
        <v>0.96099999999999997</v>
      </c>
      <c r="BH39" s="17">
        <v>0.96099999999999997</v>
      </c>
      <c r="BI39" s="17">
        <v>0.96099999999999997</v>
      </c>
      <c r="BJ39" s="17">
        <v>0.96099999999999997</v>
      </c>
      <c r="BK39" s="17">
        <v>0.96099999999999997</v>
      </c>
      <c r="BL39" s="17">
        <v>0.96099999999999997</v>
      </c>
      <c r="BM39" s="17">
        <v>0.96099999999999997</v>
      </c>
      <c r="BN39" s="17">
        <v>0.96099999999999997</v>
      </c>
      <c r="BO39" s="17">
        <v>0.96099999999999997</v>
      </c>
      <c r="BP39" s="17">
        <v>0.96099999999999997</v>
      </c>
      <c r="BQ39" s="17">
        <v>0.96099999999999997</v>
      </c>
      <c r="BR39" s="17">
        <v>0.96099999999999997</v>
      </c>
      <c r="BS39" s="17">
        <v>0.96099999999999997</v>
      </c>
      <c r="BT39" s="17">
        <v>0.96099999999999997</v>
      </c>
      <c r="BU39" s="17">
        <v>0.96099999999999997</v>
      </c>
      <c r="BV39" s="17">
        <v>0.96099999999999997</v>
      </c>
      <c r="BW39" s="17">
        <v>0.96099999999999997</v>
      </c>
      <c r="BX39" s="17">
        <v>0.96099999999999997</v>
      </c>
      <c r="BY39" s="17">
        <v>0.96099999999999997</v>
      </c>
      <c r="BZ39" s="17">
        <v>0.96099999999999997</v>
      </c>
      <c r="CA39" s="17">
        <v>0.96099999999999997</v>
      </c>
      <c r="CB39" s="17">
        <v>0.96099999999999997</v>
      </c>
      <c r="CC39" s="17">
        <v>0.96099999999999997</v>
      </c>
      <c r="CD39" s="17">
        <v>0.96099999999999997</v>
      </c>
      <c r="CE39" s="17">
        <v>0.96099999999999997</v>
      </c>
      <c r="CF39" s="17">
        <v>0.96099999999999997</v>
      </c>
      <c r="CG39" s="17">
        <v>0.96099999999999997</v>
      </c>
      <c r="CH39" s="17">
        <v>0.96099999999999997</v>
      </c>
      <c r="CI39" s="17">
        <v>0.96099999999999997</v>
      </c>
      <c r="CJ39" s="17">
        <v>0.96099999999999997</v>
      </c>
      <c r="CK39" s="17">
        <v>0.96099999999999997</v>
      </c>
      <c r="CL39" s="17">
        <v>0.96099999999999997</v>
      </c>
      <c r="CM39" s="17">
        <v>0.96099999999999997</v>
      </c>
      <c r="CN39" s="17">
        <v>0.96099999999999997</v>
      </c>
      <c r="CO39" s="17">
        <v>0.96099999999999997</v>
      </c>
      <c r="CP39" s="17">
        <v>0.96099999999999997</v>
      </c>
      <c r="CQ39" s="17">
        <v>0.96099999999999997</v>
      </c>
      <c r="CR39" s="17">
        <v>0.96099999999999997</v>
      </c>
      <c r="CS39" s="17">
        <v>0.96099999999999997</v>
      </c>
      <c r="CT39" s="17">
        <v>0.96099999999999997</v>
      </c>
      <c r="CU39" s="17">
        <v>0.96099999999999997</v>
      </c>
      <c r="CV39" s="17">
        <v>0.96099999999999997</v>
      </c>
      <c r="CW39" s="17">
        <v>0.96099999999999997</v>
      </c>
      <c r="CX39" s="17">
        <v>0.96099999999999997</v>
      </c>
      <c r="CY39" s="17">
        <v>0.96099999999999997</v>
      </c>
      <c r="CZ39" s="17">
        <v>0.96099999999999997</v>
      </c>
      <c r="DA39" s="17">
        <v>0.96099999999999997</v>
      </c>
      <c r="DB39" s="17">
        <v>0.96099999999999997</v>
      </c>
    </row>
    <row r="40" spans="1:106" x14ac:dyDescent="0.2">
      <c r="A40" s="133">
        <v>53</v>
      </c>
      <c r="B40" s="17">
        <v>1</v>
      </c>
      <c r="C40" s="17">
        <v>0.95750000000000002</v>
      </c>
      <c r="D40" s="17">
        <v>0.96619999999999995</v>
      </c>
      <c r="E40" s="17">
        <v>0.96550000000000002</v>
      </c>
      <c r="F40" s="17">
        <v>0.96499999999999997</v>
      </c>
      <c r="G40" s="17">
        <v>0.96460000000000001</v>
      </c>
      <c r="H40" s="17">
        <v>0.96409999999999996</v>
      </c>
      <c r="I40" s="17">
        <v>0.96350000000000002</v>
      </c>
      <c r="J40" s="17">
        <v>0.96309999999999996</v>
      </c>
      <c r="K40" s="17">
        <v>0.9627</v>
      </c>
      <c r="L40" s="17">
        <v>0.96230000000000004</v>
      </c>
      <c r="M40" s="17">
        <v>0.96189999999999998</v>
      </c>
      <c r="N40" s="17">
        <v>0.96150000000000002</v>
      </c>
      <c r="O40" s="17">
        <v>0.96109999999999995</v>
      </c>
      <c r="P40" s="17">
        <v>0.96089999999999998</v>
      </c>
      <c r="Q40" s="17">
        <v>0.96150000000000002</v>
      </c>
      <c r="R40" s="17">
        <v>0.96150000000000002</v>
      </c>
      <c r="S40" s="17">
        <v>0.96150000000000002</v>
      </c>
      <c r="T40" s="17">
        <v>0.96150000000000002</v>
      </c>
      <c r="U40" s="17">
        <v>0.96150000000000002</v>
      </c>
      <c r="V40" s="17">
        <v>0.96150000000000002</v>
      </c>
      <c r="W40" s="17">
        <v>0.96150000000000002</v>
      </c>
      <c r="X40" s="17">
        <v>0.96150000000000002</v>
      </c>
      <c r="Y40" s="17">
        <v>0.96150000000000002</v>
      </c>
      <c r="Z40" s="17">
        <v>0.96150000000000002</v>
      </c>
      <c r="AA40" s="17">
        <v>0.96150000000000002</v>
      </c>
      <c r="AB40" s="17">
        <v>0.96150000000000002</v>
      </c>
      <c r="AC40" s="17">
        <v>0.96150000000000002</v>
      </c>
      <c r="AD40" s="17">
        <v>0.96150000000000002</v>
      </c>
      <c r="AE40" s="17">
        <v>0.96150000000000002</v>
      </c>
      <c r="AF40" s="17">
        <v>0.96150000000000002</v>
      </c>
      <c r="AG40" s="17">
        <v>0.96150000000000002</v>
      </c>
      <c r="AH40" s="17">
        <v>0.96150000000000002</v>
      </c>
      <c r="AI40" s="17">
        <v>0.96150000000000002</v>
      </c>
      <c r="AJ40" s="17">
        <v>0.96150000000000002</v>
      </c>
      <c r="AK40" s="17">
        <v>0.96150000000000002</v>
      </c>
      <c r="AL40" s="17">
        <v>0.96150000000000002</v>
      </c>
      <c r="AM40" s="17">
        <v>0.96150000000000002</v>
      </c>
      <c r="AN40" s="17">
        <v>0.96150000000000002</v>
      </c>
      <c r="AO40" s="17">
        <v>0.96150000000000002</v>
      </c>
      <c r="AP40" s="17">
        <v>0.96150000000000002</v>
      </c>
      <c r="AQ40" s="17">
        <v>0.96150000000000002</v>
      </c>
      <c r="AR40" s="17">
        <v>0.96150000000000002</v>
      </c>
      <c r="AS40" s="17">
        <v>0.96150000000000002</v>
      </c>
      <c r="AT40" s="17">
        <v>0.96150000000000002</v>
      </c>
      <c r="AU40" s="17">
        <v>0.96150000000000002</v>
      </c>
      <c r="AV40" s="17">
        <v>0.96150000000000002</v>
      </c>
      <c r="AW40" s="17">
        <v>0.96150000000000002</v>
      </c>
      <c r="AX40" s="17">
        <v>0.96150000000000002</v>
      </c>
      <c r="AY40" s="17">
        <v>0.96150000000000002</v>
      </c>
      <c r="AZ40" s="17">
        <v>0.96150000000000002</v>
      </c>
      <c r="BA40" s="17">
        <v>0.96150000000000002</v>
      </c>
      <c r="BB40" s="17">
        <v>0.96150000000000002</v>
      </c>
      <c r="BC40" s="17">
        <v>0.96150000000000002</v>
      </c>
      <c r="BD40" s="17">
        <v>0.96150000000000002</v>
      </c>
      <c r="BE40" s="17">
        <v>0.96150000000000002</v>
      </c>
      <c r="BF40" s="17">
        <v>0.96150000000000002</v>
      </c>
      <c r="BG40" s="17">
        <v>0.96150000000000002</v>
      </c>
      <c r="BH40" s="17">
        <v>0.96150000000000002</v>
      </c>
      <c r="BI40" s="17">
        <v>0.96150000000000002</v>
      </c>
      <c r="BJ40" s="17">
        <v>0.96150000000000002</v>
      </c>
      <c r="BK40" s="17">
        <v>0.96150000000000002</v>
      </c>
      <c r="BL40" s="17">
        <v>0.96150000000000002</v>
      </c>
      <c r="BM40" s="17">
        <v>0.96150000000000002</v>
      </c>
      <c r="BN40" s="17">
        <v>0.96150000000000002</v>
      </c>
      <c r="BO40" s="17">
        <v>0.96150000000000002</v>
      </c>
      <c r="BP40" s="17">
        <v>0.96150000000000002</v>
      </c>
      <c r="BQ40" s="17">
        <v>0.96150000000000002</v>
      </c>
      <c r="BR40" s="17">
        <v>0.96150000000000002</v>
      </c>
      <c r="BS40" s="17">
        <v>0.96150000000000002</v>
      </c>
      <c r="BT40" s="17">
        <v>0.96150000000000002</v>
      </c>
      <c r="BU40" s="17">
        <v>0.96150000000000002</v>
      </c>
      <c r="BV40" s="17">
        <v>0.96150000000000002</v>
      </c>
      <c r="BW40" s="17">
        <v>0.96150000000000002</v>
      </c>
      <c r="BX40" s="17">
        <v>0.96150000000000002</v>
      </c>
      <c r="BY40" s="17">
        <v>0.96150000000000002</v>
      </c>
      <c r="BZ40" s="17">
        <v>0.96150000000000002</v>
      </c>
      <c r="CA40" s="17">
        <v>0.96150000000000002</v>
      </c>
      <c r="CB40" s="17">
        <v>0.96150000000000002</v>
      </c>
      <c r="CC40" s="17">
        <v>0.96150000000000002</v>
      </c>
      <c r="CD40" s="17">
        <v>0.96150000000000002</v>
      </c>
      <c r="CE40" s="17">
        <v>0.96150000000000002</v>
      </c>
      <c r="CF40" s="17">
        <v>0.96150000000000002</v>
      </c>
      <c r="CG40" s="17">
        <v>0.96150000000000002</v>
      </c>
      <c r="CH40" s="17">
        <v>0.96150000000000002</v>
      </c>
      <c r="CI40" s="17">
        <v>0.96150000000000002</v>
      </c>
      <c r="CJ40" s="17">
        <v>0.96150000000000002</v>
      </c>
      <c r="CK40" s="17">
        <v>0.96150000000000002</v>
      </c>
      <c r="CL40" s="17">
        <v>0.96150000000000002</v>
      </c>
      <c r="CM40" s="17">
        <v>0.96150000000000002</v>
      </c>
      <c r="CN40" s="17">
        <v>0.96150000000000002</v>
      </c>
      <c r="CO40" s="17">
        <v>0.96150000000000002</v>
      </c>
      <c r="CP40" s="17">
        <v>0.96150000000000002</v>
      </c>
      <c r="CQ40" s="17">
        <v>0.96150000000000002</v>
      </c>
      <c r="CR40" s="17">
        <v>0.96150000000000002</v>
      </c>
      <c r="CS40" s="17">
        <v>0.96150000000000002</v>
      </c>
      <c r="CT40" s="17">
        <v>0.96150000000000002</v>
      </c>
      <c r="CU40" s="17">
        <v>0.96150000000000002</v>
      </c>
      <c r="CV40" s="17">
        <v>0.96150000000000002</v>
      </c>
      <c r="CW40" s="17">
        <v>0.96150000000000002</v>
      </c>
      <c r="CX40" s="17">
        <v>0.96150000000000002</v>
      </c>
      <c r="CY40" s="17">
        <v>0.96150000000000002</v>
      </c>
      <c r="CZ40" s="17">
        <v>0.96150000000000002</v>
      </c>
      <c r="DA40" s="17">
        <v>0.96150000000000002</v>
      </c>
      <c r="DB40" s="17">
        <v>0.96150000000000002</v>
      </c>
    </row>
    <row r="41" spans="1:106" x14ac:dyDescent="0.2">
      <c r="A41" s="133">
        <v>54</v>
      </c>
      <c r="B41" s="17">
        <v>1</v>
      </c>
      <c r="C41" s="17">
        <v>0.95789999999999997</v>
      </c>
      <c r="D41" s="17">
        <v>0.96660000000000001</v>
      </c>
      <c r="E41" s="17">
        <v>0.96589999999999998</v>
      </c>
      <c r="F41" s="17">
        <v>0.96550000000000002</v>
      </c>
      <c r="G41" s="17">
        <v>0.96509999999999996</v>
      </c>
      <c r="H41" s="17">
        <v>0.96460000000000001</v>
      </c>
      <c r="I41" s="17">
        <v>0.96409999999999996</v>
      </c>
      <c r="J41" s="17">
        <v>0.96360000000000001</v>
      </c>
      <c r="K41" s="17">
        <v>0.96319999999999995</v>
      </c>
      <c r="L41" s="17">
        <v>0.96279999999999999</v>
      </c>
      <c r="M41" s="17">
        <v>0.96240000000000003</v>
      </c>
      <c r="N41" s="17">
        <v>0.96199999999999997</v>
      </c>
      <c r="O41" s="17">
        <v>0.96160000000000001</v>
      </c>
      <c r="P41" s="17">
        <v>0.96140000000000003</v>
      </c>
      <c r="Q41" s="17">
        <v>0.96199999999999997</v>
      </c>
      <c r="R41" s="17">
        <v>0.96199999999999997</v>
      </c>
      <c r="S41" s="17">
        <v>0.96199999999999997</v>
      </c>
      <c r="T41" s="17">
        <v>0.96199999999999997</v>
      </c>
      <c r="U41" s="17">
        <v>0.96199999999999997</v>
      </c>
      <c r="V41" s="17">
        <v>0.96199999999999997</v>
      </c>
      <c r="W41" s="17">
        <v>0.96199999999999997</v>
      </c>
      <c r="X41" s="17">
        <v>0.96199999999999997</v>
      </c>
      <c r="Y41" s="17">
        <v>0.96199999999999997</v>
      </c>
      <c r="Z41" s="17">
        <v>0.96199999999999997</v>
      </c>
      <c r="AA41" s="17">
        <v>0.96199999999999997</v>
      </c>
      <c r="AB41" s="17">
        <v>0.96199999999999997</v>
      </c>
      <c r="AC41" s="17">
        <v>0.96199999999999997</v>
      </c>
      <c r="AD41" s="17">
        <v>0.96199999999999997</v>
      </c>
      <c r="AE41" s="17">
        <v>0.96199999999999997</v>
      </c>
      <c r="AF41" s="17">
        <v>0.96199999999999997</v>
      </c>
      <c r="AG41" s="17">
        <v>0.96199999999999997</v>
      </c>
      <c r="AH41" s="17">
        <v>0.96199999999999997</v>
      </c>
      <c r="AI41" s="17">
        <v>0.96199999999999997</v>
      </c>
      <c r="AJ41" s="17">
        <v>0.96199999999999997</v>
      </c>
      <c r="AK41" s="17">
        <v>0.96199999999999997</v>
      </c>
      <c r="AL41" s="17">
        <v>0.96199999999999997</v>
      </c>
      <c r="AM41" s="17">
        <v>0.96199999999999997</v>
      </c>
      <c r="AN41" s="17">
        <v>0.96199999999999997</v>
      </c>
      <c r="AO41" s="17">
        <v>0.96199999999999997</v>
      </c>
      <c r="AP41" s="17">
        <v>0.96199999999999997</v>
      </c>
      <c r="AQ41" s="17">
        <v>0.96199999999999997</v>
      </c>
      <c r="AR41" s="17">
        <v>0.96199999999999997</v>
      </c>
      <c r="AS41" s="17">
        <v>0.96199999999999997</v>
      </c>
      <c r="AT41" s="17">
        <v>0.96199999999999997</v>
      </c>
      <c r="AU41" s="17">
        <v>0.96199999999999997</v>
      </c>
      <c r="AV41" s="17">
        <v>0.96199999999999997</v>
      </c>
      <c r="AW41" s="17">
        <v>0.96199999999999997</v>
      </c>
      <c r="AX41" s="17">
        <v>0.96199999999999997</v>
      </c>
      <c r="AY41" s="17">
        <v>0.96199999999999997</v>
      </c>
      <c r="AZ41" s="17">
        <v>0.96199999999999997</v>
      </c>
      <c r="BA41" s="17">
        <v>0.96199999999999997</v>
      </c>
      <c r="BB41" s="17">
        <v>0.96199999999999997</v>
      </c>
      <c r="BC41" s="17">
        <v>0.96199999999999997</v>
      </c>
      <c r="BD41" s="17">
        <v>0.96199999999999997</v>
      </c>
      <c r="BE41" s="17">
        <v>0.96199999999999997</v>
      </c>
      <c r="BF41" s="17">
        <v>0.96199999999999997</v>
      </c>
      <c r="BG41" s="17">
        <v>0.96199999999999997</v>
      </c>
      <c r="BH41" s="17">
        <v>0.96199999999999997</v>
      </c>
      <c r="BI41" s="17">
        <v>0.96199999999999997</v>
      </c>
      <c r="BJ41" s="17">
        <v>0.96199999999999997</v>
      </c>
      <c r="BK41" s="17">
        <v>0.96199999999999997</v>
      </c>
      <c r="BL41" s="17">
        <v>0.96199999999999997</v>
      </c>
      <c r="BM41" s="17">
        <v>0.96199999999999997</v>
      </c>
      <c r="BN41" s="17">
        <v>0.96199999999999997</v>
      </c>
      <c r="BO41" s="17">
        <v>0.96199999999999997</v>
      </c>
      <c r="BP41" s="17">
        <v>0.96199999999999997</v>
      </c>
      <c r="BQ41" s="17">
        <v>0.96199999999999997</v>
      </c>
      <c r="BR41" s="17">
        <v>0.96199999999999997</v>
      </c>
      <c r="BS41" s="17">
        <v>0.96199999999999997</v>
      </c>
      <c r="BT41" s="17">
        <v>0.96199999999999997</v>
      </c>
      <c r="BU41" s="17">
        <v>0.96199999999999997</v>
      </c>
      <c r="BV41" s="17">
        <v>0.96199999999999997</v>
      </c>
      <c r="BW41" s="17">
        <v>0.96199999999999997</v>
      </c>
      <c r="BX41" s="17">
        <v>0.96199999999999997</v>
      </c>
      <c r="BY41" s="17">
        <v>0.96199999999999997</v>
      </c>
      <c r="BZ41" s="17">
        <v>0.96199999999999997</v>
      </c>
      <c r="CA41" s="17">
        <v>0.96199999999999997</v>
      </c>
      <c r="CB41" s="17">
        <v>0.96199999999999997</v>
      </c>
      <c r="CC41" s="17">
        <v>0.96199999999999997</v>
      </c>
      <c r="CD41" s="17">
        <v>0.96199999999999997</v>
      </c>
      <c r="CE41" s="17">
        <v>0.96199999999999997</v>
      </c>
      <c r="CF41" s="17">
        <v>0.96199999999999997</v>
      </c>
      <c r="CG41" s="17">
        <v>0.96199999999999997</v>
      </c>
      <c r="CH41" s="17">
        <v>0.96199999999999997</v>
      </c>
      <c r="CI41" s="17">
        <v>0.96199999999999997</v>
      </c>
      <c r="CJ41" s="17">
        <v>0.96199999999999997</v>
      </c>
      <c r="CK41" s="17">
        <v>0.96199999999999997</v>
      </c>
      <c r="CL41" s="17">
        <v>0.96199999999999997</v>
      </c>
      <c r="CM41" s="17">
        <v>0.96199999999999997</v>
      </c>
      <c r="CN41" s="17">
        <v>0.96199999999999997</v>
      </c>
      <c r="CO41" s="17">
        <v>0.96199999999999997</v>
      </c>
      <c r="CP41" s="17">
        <v>0.96199999999999997</v>
      </c>
      <c r="CQ41" s="17">
        <v>0.96199999999999997</v>
      </c>
      <c r="CR41" s="17">
        <v>0.96199999999999997</v>
      </c>
      <c r="CS41" s="17">
        <v>0.96199999999999997</v>
      </c>
      <c r="CT41" s="17">
        <v>0.96199999999999997</v>
      </c>
      <c r="CU41" s="17">
        <v>0.96199999999999997</v>
      </c>
      <c r="CV41" s="17">
        <v>0.96199999999999997</v>
      </c>
      <c r="CW41" s="17">
        <v>0.96199999999999997</v>
      </c>
      <c r="CX41" s="17">
        <v>0.96199999999999997</v>
      </c>
      <c r="CY41" s="17">
        <v>0.96199999999999997</v>
      </c>
      <c r="CZ41" s="17">
        <v>0.96199999999999997</v>
      </c>
      <c r="DA41" s="17">
        <v>0.96199999999999997</v>
      </c>
      <c r="DB41" s="17">
        <v>0.96199999999999997</v>
      </c>
    </row>
    <row r="42" spans="1:106" x14ac:dyDescent="0.2">
      <c r="A42" s="133">
        <v>55</v>
      </c>
      <c r="B42" s="17">
        <v>1</v>
      </c>
      <c r="C42" s="17">
        <v>0.95830000000000004</v>
      </c>
      <c r="D42" s="17">
        <v>0.96699999999999997</v>
      </c>
      <c r="E42" s="17">
        <v>0.96640000000000004</v>
      </c>
      <c r="F42" s="17">
        <v>0.96589999999999998</v>
      </c>
      <c r="G42" s="17">
        <v>0.96560000000000001</v>
      </c>
      <c r="H42" s="17">
        <v>0.96519999999999995</v>
      </c>
      <c r="I42" s="17">
        <v>0.9647</v>
      </c>
      <c r="J42" s="17">
        <v>0.96419999999999995</v>
      </c>
      <c r="K42" s="17">
        <v>0.96360000000000001</v>
      </c>
      <c r="L42" s="17">
        <v>0.96319999999999995</v>
      </c>
      <c r="M42" s="17">
        <v>0.96279999999999999</v>
      </c>
      <c r="N42" s="17">
        <v>0.96250000000000002</v>
      </c>
      <c r="O42" s="17">
        <v>0.96209999999999996</v>
      </c>
      <c r="P42" s="17">
        <v>0.96189999999999998</v>
      </c>
      <c r="Q42" s="17">
        <v>0.96250000000000002</v>
      </c>
      <c r="R42" s="17">
        <v>0.96250000000000002</v>
      </c>
      <c r="S42" s="17">
        <v>0.96250000000000002</v>
      </c>
      <c r="T42" s="17">
        <v>0.96250000000000002</v>
      </c>
      <c r="U42" s="17">
        <v>0.96250000000000002</v>
      </c>
      <c r="V42" s="17">
        <v>0.96250000000000002</v>
      </c>
      <c r="W42" s="17">
        <v>0.96250000000000002</v>
      </c>
      <c r="X42" s="17">
        <v>0.96250000000000002</v>
      </c>
      <c r="Y42" s="17">
        <v>0.96250000000000002</v>
      </c>
      <c r="Z42" s="17">
        <v>0.96250000000000002</v>
      </c>
      <c r="AA42" s="17">
        <v>0.96250000000000002</v>
      </c>
      <c r="AB42" s="17">
        <v>0.96250000000000002</v>
      </c>
      <c r="AC42" s="17">
        <v>0.96250000000000002</v>
      </c>
      <c r="AD42" s="17">
        <v>0.96250000000000002</v>
      </c>
      <c r="AE42" s="17">
        <v>0.96250000000000002</v>
      </c>
      <c r="AF42" s="17">
        <v>0.96250000000000002</v>
      </c>
      <c r="AG42" s="17">
        <v>0.96250000000000002</v>
      </c>
      <c r="AH42" s="17">
        <v>0.96250000000000002</v>
      </c>
      <c r="AI42" s="17">
        <v>0.96250000000000002</v>
      </c>
      <c r="AJ42" s="17">
        <v>0.96250000000000002</v>
      </c>
      <c r="AK42" s="17">
        <v>0.96250000000000002</v>
      </c>
      <c r="AL42" s="17">
        <v>0.96250000000000002</v>
      </c>
      <c r="AM42" s="17">
        <v>0.96250000000000002</v>
      </c>
      <c r="AN42" s="17">
        <v>0.96250000000000002</v>
      </c>
      <c r="AO42" s="17">
        <v>0.96250000000000002</v>
      </c>
      <c r="AP42" s="17">
        <v>0.96250000000000002</v>
      </c>
      <c r="AQ42" s="17">
        <v>0.96250000000000002</v>
      </c>
      <c r="AR42" s="17">
        <v>0.96250000000000002</v>
      </c>
      <c r="AS42" s="17">
        <v>0.96250000000000002</v>
      </c>
      <c r="AT42" s="17">
        <v>0.96250000000000002</v>
      </c>
      <c r="AU42" s="17">
        <v>0.96250000000000002</v>
      </c>
      <c r="AV42" s="17">
        <v>0.96250000000000002</v>
      </c>
      <c r="AW42" s="17">
        <v>0.96250000000000002</v>
      </c>
      <c r="AX42" s="17">
        <v>0.96250000000000002</v>
      </c>
      <c r="AY42" s="17">
        <v>0.96250000000000002</v>
      </c>
      <c r="AZ42" s="17">
        <v>0.96250000000000002</v>
      </c>
      <c r="BA42" s="17">
        <v>0.96250000000000002</v>
      </c>
      <c r="BB42" s="17">
        <v>0.96250000000000002</v>
      </c>
      <c r="BC42" s="17">
        <v>0.96250000000000002</v>
      </c>
      <c r="BD42" s="17">
        <v>0.96250000000000002</v>
      </c>
      <c r="BE42" s="17">
        <v>0.96250000000000002</v>
      </c>
      <c r="BF42" s="17">
        <v>0.96250000000000002</v>
      </c>
      <c r="BG42" s="17">
        <v>0.96250000000000002</v>
      </c>
      <c r="BH42" s="17">
        <v>0.96250000000000002</v>
      </c>
      <c r="BI42" s="17">
        <v>0.96250000000000002</v>
      </c>
      <c r="BJ42" s="17">
        <v>0.96250000000000002</v>
      </c>
      <c r="BK42" s="17">
        <v>0.96250000000000002</v>
      </c>
      <c r="BL42" s="17">
        <v>0.96250000000000002</v>
      </c>
      <c r="BM42" s="17">
        <v>0.96250000000000002</v>
      </c>
      <c r="BN42" s="17">
        <v>0.96250000000000002</v>
      </c>
      <c r="BO42" s="17">
        <v>0.96250000000000002</v>
      </c>
      <c r="BP42" s="17">
        <v>0.96250000000000002</v>
      </c>
      <c r="BQ42" s="17">
        <v>0.96250000000000002</v>
      </c>
      <c r="BR42" s="17">
        <v>0.96250000000000002</v>
      </c>
      <c r="BS42" s="17">
        <v>0.96250000000000002</v>
      </c>
      <c r="BT42" s="17">
        <v>0.96250000000000002</v>
      </c>
      <c r="BU42" s="17">
        <v>0.96250000000000002</v>
      </c>
      <c r="BV42" s="17">
        <v>0.96250000000000002</v>
      </c>
      <c r="BW42" s="17">
        <v>0.96250000000000002</v>
      </c>
      <c r="BX42" s="17">
        <v>0.96250000000000002</v>
      </c>
      <c r="BY42" s="17">
        <v>0.96250000000000002</v>
      </c>
      <c r="BZ42" s="17">
        <v>0.96250000000000002</v>
      </c>
      <c r="CA42" s="17">
        <v>0.96250000000000002</v>
      </c>
      <c r="CB42" s="17">
        <v>0.96250000000000002</v>
      </c>
      <c r="CC42" s="17">
        <v>0.96250000000000002</v>
      </c>
      <c r="CD42" s="17">
        <v>0.96250000000000002</v>
      </c>
      <c r="CE42" s="17">
        <v>0.96250000000000002</v>
      </c>
      <c r="CF42" s="17">
        <v>0.96250000000000002</v>
      </c>
      <c r="CG42" s="17">
        <v>0.96250000000000002</v>
      </c>
      <c r="CH42" s="17">
        <v>0.96250000000000002</v>
      </c>
      <c r="CI42" s="17">
        <v>0.96250000000000002</v>
      </c>
      <c r="CJ42" s="17">
        <v>0.96250000000000002</v>
      </c>
      <c r="CK42" s="17">
        <v>0.96250000000000002</v>
      </c>
      <c r="CL42" s="17">
        <v>0.96250000000000002</v>
      </c>
      <c r="CM42" s="17">
        <v>0.96250000000000002</v>
      </c>
      <c r="CN42" s="17">
        <v>0.96250000000000002</v>
      </c>
      <c r="CO42" s="17">
        <v>0.96250000000000002</v>
      </c>
      <c r="CP42" s="17">
        <v>0.96250000000000002</v>
      </c>
      <c r="CQ42" s="17">
        <v>0.96250000000000002</v>
      </c>
      <c r="CR42" s="17">
        <v>0.96250000000000002</v>
      </c>
      <c r="CS42" s="17">
        <v>0.96250000000000002</v>
      </c>
      <c r="CT42" s="17">
        <v>0.96250000000000002</v>
      </c>
      <c r="CU42" s="17">
        <v>0.96250000000000002</v>
      </c>
      <c r="CV42" s="17">
        <v>0.96250000000000002</v>
      </c>
      <c r="CW42" s="17">
        <v>0.96250000000000002</v>
      </c>
      <c r="CX42" s="17">
        <v>0.96250000000000002</v>
      </c>
      <c r="CY42" s="17">
        <v>0.96250000000000002</v>
      </c>
      <c r="CZ42" s="17">
        <v>0.96250000000000002</v>
      </c>
      <c r="DA42" s="17">
        <v>0.96250000000000002</v>
      </c>
      <c r="DB42" s="17">
        <v>0.96250000000000002</v>
      </c>
    </row>
    <row r="43" spans="1:106" x14ac:dyDescent="0.2">
      <c r="A43" s="133">
        <v>56</v>
      </c>
      <c r="B43" s="17">
        <v>1</v>
      </c>
      <c r="C43" s="17">
        <v>0.95860000000000001</v>
      </c>
      <c r="D43" s="17">
        <v>0.96750000000000003</v>
      </c>
      <c r="E43" s="17">
        <v>0.96679999999999999</v>
      </c>
      <c r="F43" s="17">
        <v>0.96640000000000004</v>
      </c>
      <c r="G43" s="17">
        <v>0.96609999999999996</v>
      </c>
      <c r="H43" s="17">
        <v>0.9657</v>
      </c>
      <c r="I43" s="17">
        <v>0.96530000000000005</v>
      </c>
      <c r="J43" s="17">
        <v>0.96479999999999999</v>
      </c>
      <c r="K43" s="17">
        <v>0.96430000000000005</v>
      </c>
      <c r="L43" s="17">
        <v>0.9637</v>
      </c>
      <c r="M43" s="17">
        <v>0.96330000000000005</v>
      </c>
      <c r="N43" s="17">
        <v>0.96299999999999997</v>
      </c>
      <c r="O43" s="17">
        <v>0.96260000000000001</v>
      </c>
      <c r="P43" s="17">
        <v>0.96240000000000003</v>
      </c>
      <c r="Q43" s="17">
        <v>0.96299999999999997</v>
      </c>
      <c r="R43" s="17">
        <v>0.96299999999999997</v>
      </c>
      <c r="S43" s="17">
        <v>0.96299999999999997</v>
      </c>
      <c r="T43" s="17">
        <v>0.96299999999999997</v>
      </c>
      <c r="U43" s="17">
        <v>0.96299999999999997</v>
      </c>
      <c r="V43" s="17">
        <v>0.96299999999999997</v>
      </c>
      <c r="W43" s="17">
        <v>0.96299999999999997</v>
      </c>
      <c r="X43" s="17">
        <v>0.96299999999999997</v>
      </c>
      <c r="Y43" s="17">
        <v>0.96299999999999997</v>
      </c>
      <c r="Z43" s="17">
        <v>0.96299999999999997</v>
      </c>
      <c r="AA43" s="17">
        <v>0.96299999999999997</v>
      </c>
      <c r="AB43" s="17">
        <v>0.96299999999999997</v>
      </c>
      <c r="AC43" s="17">
        <v>0.96299999999999997</v>
      </c>
      <c r="AD43" s="17">
        <v>0.96299999999999997</v>
      </c>
      <c r="AE43" s="17">
        <v>0.96299999999999997</v>
      </c>
      <c r="AF43" s="17">
        <v>0.96299999999999997</v>
      </c>
      <c r="AG43" s="17">
        <v>0.96299999999999997</v>
      </c>
      <c r="AH43" s="17">
        <v>0.96299999999999997</v>
      </c>
      <c r="AI43" s="17">
        <v>0.96299999999999997</v>
      </c>
      <c r="AJ43" s="17">
        <v>0.96299999999999997</v>
      </c>
      <c r="AK43" s="17">
        <v>0.96299999999999997</v>
      </c>
      <c r="AL43" s="17">
        <v>0.96299999999999997</v>
      </c>
      <c r="AM43" s="17">
        <v>0.96299999999999997</v>
      </c>
      <c r="AN43" s="17">
        <v>0.96299999999999997</v>
      </c>
      <c r="AO43" s="17">
        <v>0.96299999999999997</v>
      </c>
      <c r="AP43" s="17">
        <v>0.96299999999999997</v>
      </c>
      <c r="AQ43" s="17">
        <v>0.96299999999999997</v>
      </c>
      <c r="AR43" s="17">
        <v>0.96299999999999997</v>
      </c>
      <c r="AS43" s="17">
        <v>0.96299999999999997</v>
      </c>
      <c r="AT43" s="17">
        <v>0.96299999999999997</v>
      </c>
      <c r="AU43" s="17">
        <v>0.96299999999999997</v>
      </c>
      <c r="AV43" s="17">
        <v>0.96299999999999997</v>
      </c>
      <c r="AW43" s="17">
        <v>0.96299999999999997</v>
      </c>
      <c r="AX43" s="17">
        <v>0.96299999999999997</v>
      </c>
      <c r="AY43" s="17">
        <v>0.96299999999999997</v>
      </c>
      <c r="AZ43" s="17">
        <v>0.96299999999999997</v>
      </c>
      <c r="BA43" s="17">
        <v>0.96299999999999997</v>
      </c>
      <c r="BB43" s="17">
        <v>0.96299999999999997</v>
      </c>
      <c r="BC43" s="17">
        <v>0.96299999999999997</v>
      </c>
      <c r="BD43" s="17">
        <v>0.96299999999999997</v>
      </c>
      <c r="BE43" s="17">
        <v>0.96299999999999997</v>
      </c>
      <c r="BF43" s="17">
        <v>0.96299999999999997</v>
      </c>
      <c r="BG43" s="17">
        <v>0.96299999999999997</v>
      </c>
      <c r="BH43" s="17">
        <v>0.96299999999999997</v>
      </c>
      <c r="BI43" s="17">
        <v>0.96299999999999997</v>
      </c>
      <c r="BJ43" s="17">
        <v>0.96299999999999997</v>
      </c>
      <c r="BK43" s="17">
        <v>0.96299999999999997</v>
      </c>
      <c r="BL43" s="17">
        <v>0.96299999999999997</v>
      </c>
      <c r="BM43" s="17">
        <v>0.96299999999999997</v>
      </c>
      <c r="BN43" s="17">
        <v>0.96299999999999997</v>
      </c>
      <c r="BO43" s="17">
        <v>0.96299999999999997</v>
      </c>
      <c r="BP43" s="17">
        <v>0.96299999999999997</v>
      </c>
      <c r="BQ43" s="17">
        <v>0.96299999999999997</v>
      </c>
      <c r="BR43" s="17">
        <v>0.96299999999999997</v>
      </c>
      <c r="BS43" s="17">
        <v>0.96299999999999997</v>
      </c>
      <c r="BT43" s="17">
        <v>0.96299999999999997</v>
      </c>
      <c r="BU43" s="17">
        <v>0.96299999999999997</v>
      </c>
      <c r="BV43" s="17">
        <v>0.96299999999999997</v>
      </c>
      <c r="BW43" s="17">
        <v>0.96299999999999997</v>
      </c>
      <c r="BX43" s="17">
        <v>0.96299999999999997</v>
      </c>
      <c r="BY43" s="17">
        <v>0.96299999999999997</v>
      </c>
      <c r="BZ43" s="17">
        <v>0.96299999999999997</v>
      </c>
      <c r="CA43" s="17">
        <v>0.96299999999999997</v>
      </c>
      <c r="CB43" s="17">
        <v>0.96299999999999997</v>
      </c>
      <c r="CC43" s="17">
        <v>0.96299999999999997</v>
      </c>
      <c r="CD43" s="17">
        <v>0.96299999999999997</v>
      </c>
      <c r="CE43" s="17">
        <v>0.96299999999999997</v>
      </c>
      <c r="CF43" s="17">
        <v>0.96299999999999997</v>
      </c>
      <c r="CG43" s="17">
        <v>0.96299999999999997</v>
      </c>
      <c r="CH43" s="17">
        <v>0.96299999999999997</v>
      </c>
      <c r="CI43" s="17">
        <v>0.96299999999999997</v>
      </c>
      <c r="CJ43" s="17">
        <v>0.96299999999999997</v>
      </c>
      <c r="CK43" s="17">
        <v>0.96299999999999997</v>
      </c>
      <c r="CL43" s="17">
        <v>0.96299999999999997</v>
      </c>
      <c r="CM43" s="17">
        <v>0.96299999999999997</v>
      </c>
      <c r="CN43" s="17">
        <v>0.96299999999999997</v>
      </c>
      <c r="CO43" s="17">
        <v>0.96299999999999997</v>
      </c>
      <c r="CP43" s="17">
        <v>0.96299999999999997</v>
      </c>
      <c r="CQ43" s="17">
        <v>0.96299999999999997</v>
      </c>
      <c r="CR43" s="17">
        <v>0.96299999999999997</v>
      </c>
      <c r="CS43" s="17">
        <v>0.96299999999999997</v>
      </c>
      <c r="CT43" s="17">
        <v>0.96299999999999997</v>
      </c>
      <c r="CU43" s="17">
        <v>0.96299999999999997</v>
      </c>
      <c r="CV43" s="17">
        <v>0.96299999999999997</v>
      </c>
      <c r="CW43" s="17">
        <v>0.96299999999999997</v>
      </c>
      <c r="CX43" s="17">
        <v>0.96299999999999997</v>
      </c>
      <c r="CY43" s="17">
        <v>0.96299999999999997</v>
      </c>
      <c r="CZ43" s="17">
        <v>0.96299999999999997</v>
      </c>
      <c r="DA43" s="17">
        <v>0.96299999999999997</v>
      </c>
      <c r="DB43" s="17">
        <v>0.96299999999999997</v>
      </c>
    </row>
    <row r="44" spans="1:106" x14ac:dyDescent="0.2">
      <c r="A44" s="133">
        <v>57</v>
      </c>
      <c r="B44" s="17">
        <v>1</v>
      </c>
      <c r="C44" s="17">
        <v>0.95920000000000005</v>
      </c>
      <c r="D44" s="17">
        <v>0.96789999999999998</v>
      </c>
      <c r="E44" s="17">
        <v>0.96730000000000005</v>
      </c>
      <c r="F44" s="17">
        <v>0.96689999999999998</v>
      </c>
      <c r="G44" s="17">
        <v>0.96660000000000001</v>
      </c>
      <c r="H44" s="17">
        <v>0.96630000000000005</v>
      </c>
      <c r="I44" s="17">
        <v>0.96589999999999998</v>
      </c>
      <c r="J44" s="17">
        <v>0.96540000000000004</v>
      </c>
      <c r="K44" s="17">
        <v>0.96489999999999998</v>
      </c>
      <c r="L44" s="17">
        <v>0.96440000000000003</v>
      </c>
      <c r="M44" s="17">
        <v>0.96379999999999999</v>
      </c>
      <c r="N44" s="17">
        <v>0.96350000000000002</v>
      </c>
      <c r="O44" s="17">
        <v>0.96309999999999996</v>
      </c>
      <c r="P44" s="17">
        <v>0.96289999999999998</v>
      </c>
      <c r="Q44" s="17">
        <v>0.96350000000000002</v>
      </c>
      <c r="R44" s="17">
        <v>0.96350000000000002</v>
      </c>
      <c r="S44" s="17">
        <v>0.96350000000000002</v>
      </c>
      <c r="T44" s="17">
        <v>0.96350000000000002</v>
      </c>
      <c r="U44" s="17">
        <v>0.96350000000000002</v>
      </c>
      <c r="V44" s="17">
        <v>0.96350000000000002</v>
      </c>
      <c r="W44" s="17">
        <v>0.96350000000000002</v>
      </c>
      <c r="X44" s="17">
        <v>0.96350000000000002</v>
      </c>
      <c r="Y44" s="17">
        <v>0.96350000000000002</v>
      </c>
      <c r="Z44" s="17">
        <v>0.96350000000000002</v>
      </c>
      <c r="AA44" s="17">
        <v>0.96350000000000002</v>
      </c>
      <c r="AB44" s="17">
        <v>0.96350000000000002</v>
      </c>
      <c r="AC44" s="17">
        <v>0.96350000000000002</v>
      </c>
      <c r="AD44" s="17">
        <v>0.96350000000000002</v>
      </c>
      <c r="AE44" s="17">
        <v>0.96350000000000002</v>
      </c>
      <c r="AF44" s="17">
        <v>0.96350000000000002</v>
      </c>
      <c r="AG44" s="17">
        <v>0.96350000000000002</v>
      </c>
      <c r="AH44" s="17">
        <v>0.96350000000000002</v>
      </c>
      <c r="AI44" s="17">
        <v>0.96350000000000002</v>
      </c>
      <c r="AJ44" s="17">
        <v>0.96350000000000002</v>
      </c>
      <c r="AK44" s="17">
        <v>0.96350000000000002</v>
      </c>
      <c r="AL44" s="17">
        <v>0.96350000000000002</v>
      </c>
      <c r="AM44" s="17">
        <v>0.96350000000000002</v>
      </c>
      <c r="AN44" s="17">
        <v>0.96350000000000002</v>
      </c>
      <c r="AO44" s="17">
        <v>0.96350000000000002</v>
      </c>
      <c r="AP44" s="17">
        <v>0.96350000000000002</v>
      </c>
      <c r="AQ44" s="17">
        <v>0.96350000000000002</v>
      </c>
      <c r="AR44" s="17">
        <v>0.96350000000000002</v>
      </c>
      <c r="AS44" s="17">
        <v>0.96350000000000002</v>
      </c>
      <c r="AT44" s="17">
        <v>0.96350000000000002</v>
      </c>
      <c r="AU44" s="17">
        <v>0.96350000000000002</v>
      </c>
      <c r="AV44" s="17">
        <v>0.96350000000000002</v>
      </c>
      <c r="AW44" s="17">
        <v>0.96350000000000002</v>
      </c>
      <c r="AX44" s="17">
        <v>0.96350000000000002</v>
      </c>
      <c r="AY44" s="17">
        <v>0.96350000000000002</v>
      </c>
      <c r="AZ44" s="17">
        <v>0.96350000000000002</v>
      </c>
      <c r="BA44" s="17">
        <v>0.96350000000000002</v>
      </c>
      <c r="BB44" s="17">
        <v>0.96350000000000002</v>
      </c>
      <c r="BC44" s="17">
        <v>0.96350000000000002</v>
      </c>
      <c r="BD44" s="17">
        <v>0.96350000000000002</v>
      </c>
      <c r="BE44" s="17">
        <v>0.96350000000000002</v>
      </c>
      <c r="BF44" s="17">
        <v>0.96350000000000002</v>
      </c>
      <c r="BG44" s="17">
        <v>0.96350000000000002</v>
      </c>
      <c r="BH44" s="17">
        <v>0.96350000000000002</v>
      </c>
      <c r="BI44" s="17">
        <v>0.96350000000000002</v>
      </c>
      <c r="BJ44" s="17">
        <v>0.96350000000000002</v>
      </c>
      <c r="BK44" s="17">
        <v>0.96350000000000002</v>
      </c>
      <c r="BL44" s="17">
        <v>0.96350000000000002</v>
      </c>
      <c r="BM44" s="17">
        <v>0.96350000000000002</v>
      </c>
      <c r="BN44" s="17">
        <v>0.96350000000000002</v>
      </c>
      <c r="BO44" s="17">
        <v>0.96350000000000002</v>
      </c>
      <c r="BP44" s="17">
        <v>0.96350000000000002</v>
      </c>
      <c r="BQ44" s="17">
        <v>0.96350000000000002</v>
      </c>
      <c r="BR44" s="17">
        <v>0.96350000000000002</v>
      </c>
      <c r="BS44" s="17">
        <v>0.96350000000000002</v>
      </c>
      <c r="BT44" s="17">
        <v>0.96350000000000002</v>
      </c>
      <c r="BU44" s="17">
        <v>0.96350000000000002</v>
      </c>
      <c r="BV44" s="17">
        <v>0.96350000000000002</v>
      </c>
      <c r="BW44" s="17">
        <v>0.96350000000000002</v>
      </c>
      <c r="BX44" s="17">
        <v>0.96350000000000002</v>
      </c>
      <c r="BY44" s="17">
        <v>0.96350000000000002</v>
      </c>
      <c r="BZ44" s="17">
        <v>0.96350000000000002</v>
      </c>
      <c r="CA44" s="17">
        <v>0.96350000000000002</v>
      </c>
      <c r="CB44" s="17">
        <v>0.96350000000000002</v>
      </c>
      <c r="CC44" s="17">
        <v>0.96350000000000002</v>
      </c>
      <c r="CD44" s="17">
        <v>0.96350000000000002</v>
      </c>
      <c r="CE44" s="17">
        <v>0.96350000000000002</v>
      </c>
      <c r="CF44" s="17">
        <v>0.96350000000000002</v>
      </c>
      <c r="CG44" s="17">
        <v>0.96350000000000002</v>
      </c>
      <c r="CH44" s="17">
        <v>0.96350000000000002</v>
      </c>
      <c r="CI44" s="17">
        <v>0.96350000000000002</v>
      </c>
      <c r="CJ44" s="17">
        <v>0.96350000000000002</v>
      </c>
      <c r="CK44" s="17">
        <v>0.96350000000000002</v>
      </c>
      <c r="CL44" s="17">
        <v>0.96350000000000002</v>
      </c>
      <c r="CM44" s="17">
        <v>0.96350000000000002</v>
      </c>
      <c r="CN44" s="17">
        <v>0.96350000000000002</v>
      </c>
      <c r="CO44" s="17">
        <v>0.96350000000000002</v>
      </c>
      <c r="CP44" s="17">
        <v>0.96350000000000002</v>
      </c>
      <c r="CQ44" s="17">
        <v>0.96350000000000002</v>
      </c>
      <c r="CR44" s="17">
        <v>0.96350000000000002</v>
      </c>
      <c r="CS44" s="17">
        <v>0.96350000000000002</v>
      </c>
      <c r="CT44" s="17">
        <v>0.96350000000000002</v>
      </c>
      <c r="CU44" s="17">
        <v>0.96350000000000002</v>
      </c>
      <c r="CV44" s="17">
        <v>0.96350000000000002</v>
      </c>
      <c r="CW44" s="17">
        <v>0.96350000000000002</v>
      </c>
      <c r="CX44" s="17">
        <v>0.96350000000000002</v>
      </c>
      <c r="CY44" s="17">
        <v>0.96350000000000002</v>
      </c>
      <c r="CZ44" s="17">
        <v>0.96350000000000002</v>
      </c>
      <c r="DA44" s="17">
        <v>0.96350000000000002</v>
      </c>
      <c r="DB44" s="17">
        <v>0.96350000000000002</v>
      </c>
    </row>
    <row r="45" spans="1:106" x14ac:dyDescent="0.2">
      <c r="A45" s="133">
        <v>58</v>
      </c>
      <c r="B45" s="17">
        <v>1</v>
      </c>
      <c r="C45" s="17">
        <v>0.9597</v>
      </c>
      <c r="D45" s="17">
        <v>0.96840000000000004</v>
      </c>
      <c r="E45" s="17">
        <v>0.9677</v>
      </c>
      <c r="F45" s="17">
        <v>0.96740000000000004</v>
      </c>
      <c r="G45" s="17">
        <v>0.96709999999999996</v>
      </c>
      <c r="H45" s="17">
        <v>0.96679999999999999</v>
      </c>
      <c r="I45" s="17">
        <v>0.96650000000000003</v>
      </c>
      <c r="J45" s="17">
        <v>0.96599999999999997</v>
      </c>
      <c r="K45" s="17">
        <v>0.96560000000000001</v>
      </c>
      <c r="L45" s="17">
        <v>0.96499999999999997</v>
      </c>
      <c r="M45" s="17">
        <v>0.96450000000000002</v>
      </c>
      <c r="N45" s="17">
        <v>0.96399999999999997</v>
      </c>
      <c r="O45" s="17">
        <v>0.96360000000000001</v>
      </c>
      <c r="P45" s="17">
        <v>0.96340000000000003</v>
      </c>
      <c r="Q45" s="17">
        <v>0.96399999999999997</v>
      </c>
      <c r="R45" s="17">
        <v>0.96399999999999997</v>
      </c>
      <c r="S45" s="17">
        <v>0.96399999999999997</v>
      </c>
      <c r="T45" s="17">
        <v>0.96399999999999997</v>
      </c>
      <c r="U45" s="17">
        <v>0.96399999999999997</v>
      </c>
      <c r="V45" s="17">
        <v>0.96399999999999997</v>
      </c>
      <c r="W45" s="17">
        <v>0.96399999999999997</v>
      </c>
      <c r="X45" s="17">
        <v>0.96399999999999997</v>
      </c>
      <c r="Y45" s="17">
        <v>0.96399999999999997</v>
      </c>
      <c r="Z45" s="17">
        <v>0.96399999999999997</v>
      </c>
      <c r="AA45" s="17">
        <v>0.96399999999999997</v>
      </c>
      <c r="AB45" s="17">
        <v>0.96399999999999997</v>
      </c>
      <c r="AC45" s="17">
        <v>0.96399999999999997</v>
      </c>
      <c r="AD45" s="17">
        <v>0.96399999999999997</v>
      </c>
      <c r="AE45" s="17">
        <v>0.96399999999999997</v>
      </c>
      <c r="AF45" s="17">
        <v>0.96399999999999997</v>
      </c>
      <c r="AG45" s="17">
        <v>0.96399999999999997</v>
      </c>
      <c r="AH45" s="17">
        <v>0.96399999999999997</v>
      </c>
      <c r="AI45" s="17">
        <v>0.96399999999999997</v>
      </c>
      <c r="AJ45" s="17">
        <v>0.96399999999999997</v>
      </c>
      <c r="AK45" s="17">
        <v>0.96399999999999997</v>
      </c>
      <c r="AL45" s="17">
        <v>0.96399999999999997</v>
      </c>
      <c r="AM45" s="17">
        <v>0.96399999999999997</v>
      </c>
      <c r="AN45" s="17">
        <v>0.96399999999999997</v>
      </c>
      <c r="AO45" s="17">
        <v>0.96399999999999997</v>
      </c>
      <c r="AP45" s="17">
        <v>0.96399999999999997</v>
      </c>
      <c r="AQ45" s="17">
        <v>0.96399999999999997</v>
      </c>
      <c r="AR45" s="17">
        <v>0.96399999999999997</v>
      </c>
      <c r="AS45" s="17">
        <v>0.96399999999999997</v>
      </c>
      <c r="AT45" s="17">
        <v>0.96399999999999997</v>
      </c>
      <c r="AU45" s="17">
        <v>0.96399999999999997</v>
      </c>
      <c r="AV45" s="17">
        <v>0.96399999999999997</v>
      </c>
      <c r="AW45" s="17">
        <v>0.96399999999999997</v>
      </c>
      <c r="AX45" s="17">
        <v>0.96399999999999997</v>
      </c>
      <c r="AY45" s="17">
        <v>0.96399999999999997</v>
      </c>
      <c r="AZ45" s="17">
        <v>0.96399999999999997</v>
      </c>
      <c r="BA45" s="17">
        <v>0.96399999999999997</v>
      </c>
      <c r="BB45" s="17">
        <v>0.96399999999999997</v>
      </c>
      <c r="BC45" s="17">
        <v>0.96399999999999997</v>
      </c>
      <c r="BD45" s="17">
        <v>0.96399999999999997</v>
      </c>
      <c r="BE45" s="17">
        <v>0.96399999999999997</v>
      </c>
      <c r="BF45" s="17">
        <v>0.96399999999999997</v>
      </c>
      <c r="BG45" s="17">
        <v>0.96399999999999997</v>
      </c>
      <c r="BH45" s="17">
        <v>0.96399999999999997</v>
      </c>
      <c r="BI45" s="17">
        <v>0.96399999999999997</v>
      </c>
      <c r="BJ45" s="17">
        <v>0.96399999999999997</v>
      </c>
      <c r="BK45" s="17">
        <v>0.96399999999999997</v>
      </c>
      <c r="BL45" s="17">
        <v>0.96399999999999997</v>
      </c>
      <c r="BM45" s="17">
        <v>0.96399999999999997</v>
      </c>
      <c r="BN45" s="17">
        <v>0.96399999999999997</v>
      </c>
      <c r="BO45" s="17">
        <v>0.96399999999999997</v>
      </c>
      <c r="BP45" s="17">
        <v>0.96399999999999997</v>
      </c>
      <c r="BQ45" s="17">
        <v>0.96399999999999997</v>
      </c>
      <c r="BR45" s="17">
        <v>0.96399999999999997</v>
      </c>
      <c r="BS45" s="17">
        <v>0.96399999999999997</v>
      </c>
      <c r="BT45" s="17">
        <v>0.96399999999999997</v>
      </c>
      <c r="BU45" s="17">
        <v>0.96399999999999997</v>
      </c>
      <c r="BV45" s="17">
        <v>0.96399999999999997</v>
      </c>
      <c r="BW45" s="17">
        <v>0.96399999999999997</v>
      </c>
      <c r="BX45" s="17">
        <v>0.96399999999999997</v>
      </c>
      <c r="BY45" s="17">
        <v>0.96399999999999997</v>
      </c>
      <c r="BZ45" s="17">
        <v>0.96399999999999997</v>
      </c>
      <c r="CA45" s="17">
        <v>0.96399999999999997</v>
      </c>
      <c r="CB45" s="17">
        <v>0.96399999999999997</v>
      </c>
      <c r="CC45" s="17">
        <v>0.96399999999999997</v>
      </c>
      <c r="CD45" s="17">
        <v>0.96399999999999997</v>
      </c>
      <c r="CE45" s="17">
        <v>0.96399999999999997</v>
      </c>
      <c r="CF45" s="17">
        <v>0.96399999999999997</v>
      </c>
      <c r="CG45" s="17">
        <v>0.96399999999999997</v>
      </c>
      <c r="CH45" s="17">
        <v>0.96399999999999997</v>
      </c>
      <c r="CI45" s="17">
        <v>0.96399999999999997</v>
      </c>
      <c r="CJ45" s="17">
        <v>0.96399999999999997</v>
      </c>
      <c r="CK45" s="17">
        <v>0.96399999999999997</v>
      </c>
      <c r="CL45" s="17">
        <v>0.96399999999999997</v>
      </c>
      <c r="CM45" s="17">
        <v>0.96399999999999997</v>
      </c>
      <c r="CN45" s="17">
        <v>0.96399999999999997</v>
      </c>
      <c r="CO45" s="17">
        <v>0.96399999999999997</v>
      </c>
      <c r="CP45" s="17">
        <v>0.96399999999999997</v>
      </c>
      <c r="CQ45" s="17">
        <v>0.96399999999999997</v>
      </c>
      <c r="CR45" s="17">
        <v>0.96399999999999997</v>
      </c>
      <c r="CS45" s="17">
        <v>0.96399999999999997</v>
      </c>
      <c r="CT45" s="17">
        <v>0.96399999999999997</v>
      </c>
      <c r="CU45" s="17">
        <v>0.96399999999999997</v>
      </c>
      <c r="CV45" s="17">
        <v>0.96399999999999997</v>
      </c>
      <c r="CW45" s="17">
        <v>0.96399999999999997</v>
      </c>
      <c r="CX45" s="17">
        <v>0.96399999999999997</v>
      </c>
      <c r="CY45" s="17">
        <v>0.96399999999999997</v>
      </c>
      <c r="CZ45" s="17">
        <v>0.96399999999999997</v>
      </c>
      <c r="DA45" s="17">
        <v>0.96399999999999997</v>
      </c>
      <c r="DB45" s="17">
        <v>0.96399999999999997</v>
      </c>
    </row>
    <row r="46" spans="1:106" x14ac:dyDescent="0.2">
      <c r="A46" s="133">
        <v>59</v>
      </c>
      <c r="B46" s="17">
        <v>1</v>
      </c>
      <c r="C46" s="17">
        <v>0.96030000000000004</v>
      </c>
      <c r="D46" s="17">
        <v>0.96899999999999997</v>
      </c>
      <c r="E46" s="17">
        <v>0.96830000000000005</v>
      </c>
      <c r="F46" s="17">
        <v>0.96789999999999998</v>
      </c>
      <c r="G46" s="17">
        <v>0.9677</v>
      </c>
      <c r="H46" s="17">
        <v>0.96740000000000004</v>
      </c>
      <c r="I46" s="17">
        <v>0.96699999999999997</v>
      </c>
      <c r="J46" s="17">
        <v>0.96660000000000001</v>
      </c>
      <c r="K46" s="17">
        <v>0.96619999999999995</v>
      </c>
      <c r="L46" s="17">
        <v>0.9657</v>
      </c>
      <c r="M46" s="17">
        <v>0.96519999999999995</v>
      </c>
      <c r="N46" s="17">
        <v>0.9647</v>
      </c>
      <c r="O46" s="17">
        <v>0.96409999999999996</v>
      </c>
      <c r="P46" s="17">
        <v>0.96389999999999998</v>
      </c>
      <c r="Q46" s="17">
        <v>0.96450000000000002</v>
      </c>
      <c r="R46" s="17">
        <v>0.96450000000000002</v>
      </c>
      <c r="S46" s="17">
        <v>0.96450000000000002</v>
      </c>
      <c r="T46" s="17">
        <v>0.96450000000000002</v>
      </c>
      <c r="U46" s="17">
        <v>0.96450000000000002</v>
      </c>
      <c r="V46" s="17">
        <v>0.96450000000000002</v>
      </c>
      <c r="W46" s="17">
        <v>0.96450000000000002</v>
      </c>
      <c r="X46" s="17">
        <v>0.96450000000000002</v>
      </c>
      <c r="Y46" s="17">
        <v>0.96450000000000002</v>
      </c>
      <c r="Z46" s="17">
        <v>0.96450000000000002</v>
      </c>
      <c r="AA46" s="17">
        <v>0.96450000000000002</v>
      </c>
      <c r="AB46" s="17">
        <v>0.96450000000000002</v>
      </c>
      <c r="AC46" s="17">
        <v>0.96450000000000002</v>
      </c>
      <c r="AD46" s="17">
        <v>0.96450000000000002</v>
      </c>
      <c r="AE46" s="17">
        <v>0.96450000000000002</v>
      </c>
      <c r="AF46" s="17">
        <v>0.96450000000000002</v>
      </c>
      <c r="AG46" s="17">
        <v>0.96450000000000002</v>
      </c>
      <c r="AH46" s="17">
        <v>0.96450000000000002</v>
      </c>
      <c r="AI46" s="17">
        <v>0.96450000000000002</v>
      </c>
      <c r="AJ46" s="17">
        <v>0.96450000000000002</v>
      </c>
      <c r="AK46" s="17">
        <v>0.96450000000000002</v>
      </c>
      <c r="AL46" s="17">
        <v>0.96450000000000002</v>
      </c>
      <c r="AM46" s="17">
        <v>0.96450000000000002</v>
      </c>
      <c r="AN46" s="17">
        <v>0.96450000000000002</v>
      </c>
      <c r="AO46" s="17">
        <v>0.96450000000000002</v>
      </c>
      <c r="AP46" s="17">
        <v>0.96450000000000002</v>
      </c>
      <c r="AQ46" s="17">
        <v>0.96450000000000002</v>
      </c>
      <c r="AR46" s="17">
        <v>0.96450000000000002</v>
      </c>
      <c r="AS46" s="17">
        <v>0.96450000000000002</v>
      </c>
      <c r="AT46" s="17">
        <v>0.96450000000000002</v>
      </c>
      <c r="AU46" s="17">
        <v>0.96450000000000002</v>
      </c>
      <c r="AV46" s="17">
        <v>0.96450000000000002</v>
      </c>
      <c r="AW46" s="17">
        <v>0.96450000000000002</v>
      </c>
      <c r="AX46" s="17">
        <v>0.96450000000000002</v>
      </c>
      <c r="AY46" s="17">
        <v>0.96450000000000002</v>
      </c>
      <c r="AZ46" s="17">
        <v>0.96450000000000002</v>
      </c>
      <c r="BA46" s="17">
        <v>0.96450000000000002</v>
      </c>
      <c r="BB46" s="17">
        <v>0.96450000000000002</v>
      </c>
      <c r="BC46" s="17">
        <v>0.96450000000000002</v>
      </c>
      <c r="BD46" s="17">
        <v>0.96450000000000002</v>
      </c>
      <c r="BE46" s="17">
        <v>0.96450000000000002</v>
      </c>
      <c r="BF46" s="17">
        <v>0.96450000000000002</v>
      </c>
      <c r="BG46" s="17">
        <v>0.96450000000000002</v>
      </c>
      <c r="BH46" s="17">
        <v>0.96450000000000002</v>
      </c>
      <c r="BI46" s="17">
        <v>0.96450000000000002</v>
      </c>
      <c r="BJ46" s="17">
        <v>0.96450000000000002</v>
      </c>
      <c r="BK46" s="17">
        <v>0.96450000000000002</v>
      </c>
      <c r="BL46" s="17">
        <v>0.96450000000000002</v>
      </c>
      <c r="BM46" s="17">
        <v>0.96450000000000002</v>
      </c>
      <c r="BN46" s="17">
        <v>0.96450000000000002</v>
      </c>
      <c r="BO46" s="17">
        <v>0.96450000000000002</v>
      </c>
      <c r="BP46" s="17">
        <v>0.96450000000000002</v>
      </c>
      <c r="BQ46" s="17">
        <v>0.96450000000000002</v>
      </c>
      <c r="BR46" s="17">
        <v>0.96450000000000002</v>
      </c>
      <c r="BS46" s="17">
        <v>0.96450000000000002</v>
      </c>
      <c r="BT46" s="17">
        <v>0.96450000000000002</v>
      </c>
      <c r="BU46" s="17">
        <v>0.96450000000000002</v>
      </c>
      <c r="BV46" s="17">
        <v>0.96450000000000002</v>
      </c>
      <c r="BW46" s="17">
        <v>0.96450000000000002</v>
      </c>
      <c r="BX46" s="17">
        <v>0.96450000000000002</v>
      </c>
      <c r="BY46" s="17">
        <v>0.96450000000000002</v>
      </c>
      <c r="BZ46" s="17">
        <v>0.96450000000000002</v>
      </c>
      <c r="CA46" s="17">
        <v>0.96450000000000002</v>
      </c>
      <c r="CB46" s="17">
        <v>0.96450000000000002</v>
      </c>
      <c r="CC46" s="17">
        <v>0.96450000000000002</v>
      </c>
      <c r="CD46" s="17">
        <v>0.96450000000000002</v>
      </c>
      <c r="CE46" s="17">
        <v>0.96450000000000002</v>
      </c>
      <c r="CF46" s="17">
        <v>0.96450000000000002</v>
      </c>
      <c r="CG46" s="17">
        <v>0.96450000000000002</v>
      </c>
      <c r="CH46" s="17">
        <v>0.96450000000000002</v>
      </c>
      <c r="CI46" s="17">
        <v>0.96450000000000002</v>
      </c>
      <c r="CJ46" s="17">
        <v>0.96450000000000002</v>
      </c>
      <c r="CK46" s="17">
        <v>0.96450000000000002</v>
      </c>
      <c r="CL46" s="17">
        <v>0.96450000000000002</v>
      </c>
      <c r="CM46" s="17">
        <v>0.96450000000000002</v>
      </c>
      <c r="CN46" s="17">
        <v>0.96450000000000002</v>
      </c>
      <c r="CO46" s="17">
        <v>0.96450000000000002</v>
      </c>
      <c r="CP46" s="17">
        <v>0.96450000000000002</v>
      </c>
      <c r="CQ46" s="17">
        <v>0.96450000000000002</v>
      </c>
      <c r="CR46" s="17">
        <v>0.96450000000000002</v>
      </c>
      <c r="CS46" s="17">
        <v>0.96450000000000002</v>
      </c>
      <c r="CT46" s="17">
        <v>0.96450000000000002</v>
      </c>
      <c r="CU46" s="17">
        <v>0.96450000000000002</v>
      </c>
      <c r="CV46" s="17">
        <v>0.96450000000000002</v>
      </c>
      <c r="CW46" s="17">
        <v>0.96450000000000002</v>
      </c>
      <c r="CX46" s="17">
        <v>0.96450000000000002</v>
      </c>
      <c r="CY46" s="17">
        <v>0.96450000000000002</v>
      </c>
      <c r="CZ46" s="17">
        <v>0.96450000000000002</v>
      </c>
      <c r="DA46" s="17">
        <v>0.96450000000000002</v>
      </c>
      <c r="DB46" s="17">
        <v>0.96450000000000002</v>
      </c>
    </row>
    <row r="47" spans="1:106" x14ac:dyDescent="0.2">
      <c r="A47" s="133">
        <v>60</v>
      </c>
      <c r="B47" s="17">
        <v>1</v>
      </c>
      <c r="C47" s="17">
        <v>0.96079999999999999</v>
      </c>
      <c r="D47" s="17">
        <v>0.96950000000000003</v>
      </c>
      <c r="E47" s="17">
        <v>0.96889999999999998</v>
      </c>
      <c r="F47" s="17">
        <v>0.96850000000000003</v>
      </c>
      <c r="G47" s="17">
        <v>0.96819999999999995</v>
      </c>
      <c r="H47" s="17">
        <v>0.96789999999999998</v>
      </c>
      <c r="I47" s="17">
        <v>0.96760000000000002</v>
      </c>
      <c r="J47" s="17">
        <v>0.96730000000000005</v>
      </c>
      <c r="K47" s="17">
        <v>0.96679999999999999</v>
      </c>
      <c r="L47" s="17">
        <v>0.96640000000000004</v>
      </c>
      <c r="M47" s="17">
        <v>0.96589999999999998</v>
      </c>
      <c r="N47" s="17">
        <v>0.96540000000000004</v>
      </c>
      <c r="O47" s="17">
        <v>0.96479999999999999</v>
      </c>
      <c r="P47" s="17">
        <v>0.96440000000000003</v>
      </c>
      <c r="Q47" s="17">
        <v>0.96499999999999997</v>
      </c>
      <c r="R47" s="17">
        <v>0.96499999999999997</v>
      </c>
      <c r="S47" s="17">
        <v>0.96499999999999997</v>
      </c>
      <c r="T47" s="17">
        <v>0.96499999999999997</v>
      </c>
      <c r="U47" s="17">
        <v>0.96499999999999997</v>
      </c>
      <c r="V47" s="17">
        <v>0.96499999999999997</v>
      </c>
      <c r="W47" s="17">
        <v>0.96499999999999997</v>
      </c>
      <c r="X47" s="17">
        <v>0.96499999999999997</v>
      </c>
      <c r="Y47" s="17">
        <v>0.96499999999999997</v>
      </c>
      <c r="Z47" s="17">
        <v>0.96499999999999997</v>
      </c>
      <c r="AA47" s="17">
        <v>0.96499999999999997</v>
      </c>
      <c r="AB47" s="17">
        <v>0.96499999999999997</v>
      </c>
      <c r="AC47" s="17">
        <v>0.96499999999999997</v>
      </c>
      <c r="AD47" s="17">
        <v>0.96499999999999997</v>
      </c>
      <c r="AE47" s="17">
        <v>0.96499999999999997</v>
      </c>
      <c r="AF47" s="17">
        <v>0.96499999999999997</v>
      </c>
      <c r="AG47" s="17">
        <v>0.96499999999999997</v>
      </c>
      <c r="AH47" s="17">
        <v>0.96499999999999997</v>
      </c>
      <c r="AI47" s="17">
        <v>0.96499999999999997</v>
      </c>
      <c r="AJ47" s="17">
        <v>0.96499999999999997</v>
      </c>
      <c r="AK47" s="17">
        <v>0.96499999999999997</v>
      </c>
      <c r="AL47" s="17">
        <v>0.96499999999999997</v>
      </c>
      <c r="AM47" s="17">
        <v>0.96499999999999997</v>
      </c>
      <c r="AN47" s="17">
        <v>0.96499999999999997</v>
      </c>
      <c r="AO47" s="17">
        <v>0.96499999999999997</v>
      </c>
      <c r="AP47" s="17">
        <v>0.96499999999999997</v>
      </c>
      <c r="AQ47" s="17">
        <v>0.96499999999999997</v>
      </c>
      <c r="AR47" s="17">
        <v>0.96499999999999997</v>
      </c>
      <c r="AS47" s="17">
        <v>0.96499999999999997</v>
      </c>
      <c r="AT47" s="17">
        <v>0.96499999999999997</v>
      </c>
      <c r="AU47" s="17">
        <v>0.96499999999999997</v>
      </c>
      <c r="AV47" s="17">
        <v>0.96499999999999997</v>
      </c>
      <c r="AW47" s="17">
        <v>0.96499999999999997</v>
      </c>
      <c r="AX47" s="17">
        <v>0.96499999999999997</v>
      </c>
      <c r="AY47" s="17">
        <v>0.96499999999999997</v>
      </c>
      <c r="AZ47" s="17">
        <v>0.96499999999999997</v>
      </c>
      <c r="BA47" s="17">
        <v>0.96499999999999997</v>
      </c>
      <c r="BB47" s="17">
        <v>0.96499999999999997</v>
      </c>
      <c r="BC47" s="17">
        <v>0.96499999999999997</v>
      </c>
      <c r="BD47" s="17">
        <v>0.96499999999999997</v>
      </c>
      <c r="BE47" s="17">
        <v>0.96499999999999997</v>
      </c>
      <c r="BF47" s="17">
        <v>0.96499999999999997</v>
      </c>
      <c r="BG47" s="17">
        <v>0.96499999999999997</v>
      </c>
      <c r="BH47" s="17">
        <v>0.96499999999999997</v>
      </c>
      <c r="BI47" s="17">
        <v>0.96499999999999997</v>
      </c>
      <c r="BJ47" s="17">
        <v>0.96499999999999997</v>
      </c>
      <c r="BK47" s="17">
        <v>0.96499999999999997</v>
      </c>
      <c r="BL47" s="17">
        <v>0.96499999999999997</v>
      </c>
      <c r="BM47" s="17">
        <v>0.96499999999999997</v>
      </c>
      <c r="BN47" s="17">
        <v>0.96499999999999997</v>
      </c>
      <c r="BO47" s="17">
        <v>0.96499999999999997</v>
      </c>
      <c r="BP47" s="17">
        <v>0.96499999999999997</v>
      </c>
      <c r="BQ47" s="17">
        <v>0.96499999999999997</v>
      </c>
      <c r="BR47" s="17">
        <v>0.96499999999999997</v>
      </c>
      <c r="BS47" s="17">
        <v>0.96499999999999997</v>
      </c>
      <c r="BT47" s="17">
        <v>0.96499999999999997</v>
      </c>
      <c r="BU47" s="17">
        <v>0.96499999999999997</v>
      </c>
      <c r="BV47" s="17">
        <v>0.96499999999999997</v>
      </c>
      <c r="BW47" s="17">
        <v>0.96499999999999997</v>
      </c>
      <c r="BX47" s="17">
        <v>0.96499999999999997</v>
      </c>
      <c r="BY47" s="17">
        <v>0.96499999999999997</v>
      </c>
      <c r="BZ47" s="17">
        <v>0.96499999999999997</v>
      </c>
      <c r="CA47" s="17">
        <v>0.96499999999999997</v>
      </c>
      <c r="CB47" s="17">
        <v>0.96499999999999997</v>
      </c>
      <c r="CC47" s="17">
        <v>0.96499999999999997</v>
      </c>
      <c r="CD47" s="17">
        <v>0.96499999999999997</v>
      </c>
      <c r="CE47" s="17">
        <v>0.96499999999999997</v>
      </c>
      <c r="CF47" s="17">
        <v>0.96499999999999997</v>
      </c>
      <c r="CG47" s="17">
        <v>0.96499999999999997</v>
      </c>
      <c r="CH47" s="17">
        <v>0.96499999999999997</v>
      </c>
      <c r="CI47" s="17">
        <v>0.96499999999999997</v>
      </c>
      <c r="CJ47" s="17">
        <v>0.96499999999999997</v>
      </c>
      <c r="CK47" s="17">
        <v>0.96499999999999997</v>
      </c>
      <c r="CL47" s="17">
        <v>0.96499999999999997</v>
      </c>
      <c r="CM47" s="17">
        <v>0.96499999999999997</v>
      </c>
      <c r="CN47" s="17">
        <v>0.96499999999999997</v>
      </c>
      <c r="CO47" s="17">
        <v>0.96499999999999997</v>
      </c>
      <c r="CP47" s="17">
        <v>0.96499999999999997</v>
      </c>
      <c r="CQ47" s="17">
        <v>0.96499999999999997</v>
      </c>
      <c r="CR47" s="17">
        <v>0.96499999999999997</v>
      </c>
      <c r="CS47" s="17">
        <v>0.96499999999999997</v>
      </c>
      <c r="CT47" s="17">
        <v>0.96499999999999997</v>
      </c>
      <c r="CU47" s="17">
        <v>0.96499999999999997</v>
      </c>
      <c r="CV47" s="17">
        <v>0.96499999999999997</v>
      </c>
      <c r="CW47" s="17">
        <v>0.96499999999999997</v>
      </c>
      <c r="CX47" s="17">
        <v>0.96499999999999997</v>
      </c>
      <c r="CY47" s="17">
        <v>0.96499999999999997</v>
      </c>
      <c r="CZ47" s="17">
        <v>0.96499999999999997</v>
      </c>
      <c r="DA47" s="17">
        <v>0.96499999999999997</v>
      </c>
      <c r="DB47" s="17">
        <v>0.96499999999999997</v>
      </c>
    </row>
    <row r="48" spans="1:106" x14ac:dyDescent="0.2">
      <c r="A48" s="133">
        <v>61</v>
      </c>
      <c r="B48" s="17">
        <v>1</v>
      </c>
      <c r="C48" s="17">
        <v>0.96150000000000002</v>
      </c>
      <c r="D48" s="17">
        <v>0.97030000000000005</v>
      </c>
      <c r="E48" s="17">
        <v>0.96970000000000001</v>
      </c>
      <c r="F48" s="17">
        <v>0.96930000000000005</v>
      </c>
      <c r="G48" s="17">
        <v>0.96899999999999997</v>
      </c>
      <c r="H48" s="17">
        <v>0.96870000000000001</v>
      </c>
      <c r="I48" s="17">
        <v>0.96840000000000004</v>
      </c>
      <c r="J48" s="17">
        <v>0.96809999999999996</v>
      </c>
      <c r="K48" s="17">
        <v>0.9677</v>
      </c>
      <c r="L48" s="17">
        <v>0.96719999999999995</v>
      </c>
      <c r="M48" s="17">
        <v>0.96679999999999999</v>
      </c>
      <c r="N48" s="17">
        <v>0.96630000000000005</v>
      </c>
      <c r="O48" s="17">
        <v>0.96579999999999999</v>
      </c>
      <c r="P48" s="17">
        <v>0.96530000000000005</v>
      </c>
      <c r="Q48" s="17">
        <v>0.96589999999999998</v>
      </c>
      <c r="R48" s="17">
        <v>0.96589999999999998</v>
      </c>
      <c r="S48" s="17">
        <v>0.96589999999999998</v>
      </c>
      <c r="T48" s="17">
        <v>0.96589999999999998</v>
      </c>
      <c r="U48" s="17">
        <v>0.96589999999999998</v>
      </c>
      <c r="V48" s="17">
        <v>0.96589999999999998</v>
      </c>
      <c r="W48" s="17">
        <v>0.96589999999999998</v>
      </c>
      <c r="X48" s="17">
        <v>0.96589999999999998</v>
      </c>
      <c r="Y48" s="17">
        <v>0.96589999999999998</v>
      </c>
      <c r="Z48" s="17">
        <v>0.96589999999999998</v>
      </c>
      <c r="AA48" s="17">
        <v>0.96589999999999998</v>
      </c>
      <c r="AB48" s="17">
        <v>0.96589999999999998</v>
      </c>
      <c r="AC48" s="17">
        <v>0.96589999999999998</v>
      </c>
      <c r="AD48" s="17">
        <v>0.96589999999999998</v>
      </c>
      <c r="AE48" s="17">
        <v>0.96589999999999998</v>
      </c>
      <c r="AF48" s="17">
        <v>0.96589999999999998</v>
      </c>
      <c r="AG48" s="17">
        <v>0.96589999999999998</v>
      </c>
      <c r="AH48" s="17">
        <v>0.96589999999999998</v>
      </c>
      <c r="AI48" s="17">
        <v>0.96589999999999998</v>
      </c>
      <c r="AJ48" s="17">
        <v>0.96589999999999998</v>
      </c>
      <c r="AK48" s="17">
        <v>0.96589999999999998</v>
      </c>
      <c r="AL48" s="17">
        <v>0.96589999999999998</v>
      </c>
      <c r="AM48" s="17">
        <v>0.96589999999999998</v>
      </c>
      <c r="AN48" s="17">
        <v>0.96589999999999998</v>
      </c>
      <c r="AO48" s="17">
        <v>0.96589999999999998</v>
      </c>
      <c r="AP48" s="17">
        <v>0.96589999999999998</v>
      </c>
      <c r="AQ48" s="17">
        <v>0.96589999999999998</v>
      </c>
      <c r="AR48" s="17">
        <v>0.96589999999999998</v>
      </c>
      <c r="AS48" s="17">
        <v>0.96589999999999998</v>
      </c>
      <c r="AT48" s="17">
        <v>0.96589999999999998</v>
      </c>
      <c r="AU48" s="17">
        <v>0.96589999999999998</v>
      </c>
      <c r="AV48" s="17">
        <v>0.96589999999999998</v>
      </c>
      <c r="AW48" s="17">
        <v>0.96589999999999998</v>
      </c>
      <c r="AX48" s="17">
        <v>0.96589999999999998</v>
      </c>
      <c r="AY48" s="17">
        <v>0.96589999999999998</v>
      </c>
      <c r="AZ48" s="17">
        <v>0.96589999999999998</v>
      </c>
      <c r="BA48" s="17">
        <v>0.96589999999999998</v>
      </c>
      <c r="BB48" s="17">
        <v>0.96589999999999998</v>
      </c>
      <c r="BC48" s="17">
        <v>0.96589999999999998</v>
      </c>
      <c r="BD48" s="17">
        <v>0.96589999999999998</v>
      </c>
      <c r="BE48" s="17">
        <v>0.96589999999999998</v>
      </c>
      <c r="BF48" s="17">
        <v>0.96589999999999998</v>
      </c>
      <c r="BG48" s="17">
        <v>0.96589999999999998</v>
      </c>
      <c r="BH48" s="17">
        <v>0.96589999999999998</v>
      </c>
      <c r="BI48" s="17">
        <v>0.96589999999999998</v>
      </c>
      <c r="BJ48" s="17">
        <v>0.96589999999999998</v>
      </c>
      <c r="BK48" s="17">
        <v>0.96589999999999998</v>
      </c>
      <c r="BL48" s="17">
        <v>0.96589999999999998</v>
      </c>
      <c r="BM48" s="17">
        <v>0.96589999999999998</v>
      </c>
      <c r="BN48" s="17">
        <v>0.96589999999999998</v>
      </c>
      <c r="BO48" s="17">
        <v>0.96589999999999998</v>
      </c>
      <c r="BP48" s="17">
        <v>0.96589999999999998</v>
      </c>
      <c r="BQ48" s="17">
        <v>0.96589999999999998</v>
      </c>
      <c r="BR48" s="17">
        <v>0.96589999999999998</v>
      </c>
      <c r="BS48" s="17">
        <v>0.96589999999999998</v>
      </c>
      <c r="BT48" s="17">
        <v>0.96589999999999998</v>
      </c>
      <c r="BU48" s="17">
        <v>0.96589999999999998</v>
      </c>
      <c r="BV48" s="17">
        <v>0.96589999999999998</v>
      </c>
      <c r="BW48" s="17">
        <v>0.96589999999999998</v>
      </c>
      <c r="BX48" s="17">
        <v>0.96589999999999998</v>
      </c>
      <c r="BY48" s="17">
        <v>0.96589999999999998</v>
      </c>
      <c r="BZ48" s="17">
        <v>0.96589999999999998</v>
      </c>
      <c r="CA48" s="17">
        <v>0.96589999999999998</v>
      </c>
      <c r="CB48" s="17">
        <v>0.96589999999999998</v>
      </c>
      <c r="CC48" s="17">
        <v>0.96589999999999998</v>
      </c>
      <c r="CD48" s="17">
        <v>0.96589999999999998</v>
      </c>
      <c r="CE48" s="17">
        <v>0.96589999999999998</v>
      </c>
      <c r="CF48" s="17">
        <v>0.96589999999999998</v>
      </c>
      <c r="CG48" s="17">
        <v>0.96589999999999998</v>
      </c>
      <c r="CH48" s="17">
        <v>0.96589999999999998</v>
      </c>
      <c r="CI48" s="17">
        <v>0.96589999999999998</v>
      </c>
      <c r="CJ48" s="17">
        <v>0.96589999999999998</v>
      </c>
      <c r="CK48" s="17">
        <v>0.96589999999999998</v>
      </c>
      <c r="CL48" s="17">
        <v>0.96589999999999998</v>
      </c>
      <c r="CM48" s="17">
        <v>0.96589999999999998</v>
      </c>
      <c r="CN48" s="17">
        <v>0.96589999999999998</v>
      </c>
      <c r="CO48" s="17">
        <v>0.96589999999999998</v>
      </c>
      <c r="CP48" s="17">
        <v>0.96589999999999998</v>
      </c>
      <c r="CQ48" s="17">
        <v>0.96589999999999998</v>
      </c>
      <c r="CR48" s="17">
        <v>0.96589999999999998</v>
      </c>
      <c r="CS48" s="17">
        <v>0.96589999999999998</v>
      </c>
      <c r="CT48" s="17">
        <v>0.96589999999999998</v>
      </c>
      <c r="CU48" s="17">
        <v>0.96589999999999998</v>
      </c>
      <c r="CV48" s="17">
        <v>0.96589999999999998</v>
      </c>
      <c r="CW48" s="17">
        <v>0.96589999999999998</v>
      </c>
      <c r="CX48" s="17">
        <v>0.96589999999999998</v>
      </c>
      <c r="CY48" s="17">
        <v>0.96589999999999998</v>
      </c>
      <c r="CZ48" s="17">
        <v>0.96589999999999998</v>
      </c>
      <c r="DA48" s="17">
        <v>0.96589999999999998</v>
      </c>
      <c r="DB48" s="17">
        <v>0.96589999999999998</v>
      </c>
    </row>
    <row r="49" spans="1:106" x14ac:dyDescent="0.2">
      <c r="A49" s="133">
        <v>62</v>
      </c>
      <c r="B49" s="17">
        <v>1</v>
      </c>
      <c r="C49" s="17">
        <v>0.96220000000000006</v>
      </c>
      <c r="D49" s="17">
        <v>0.97109999999999996</v>
      </c>
      <c r="E49" s="17">
        <v>0.97050000000000003</v>
      </c>
      <c r="F49" s="17">
        <v>0.97009999999999996</v>
      </c>
      <c r="G49" s="17">
        <v>0.9698</v>
      </c>
      <c r="H49" s="17">
        <v>0.96950000000000003</v>
      </c>
      <c r="I49" s="17">
        <v>0.96919999999999995</v>
      </c>
      <c r="J49" s="17">
        <v>0.96889999999999998</v>
      </c>
      <c r="K49" s="17">
        <v>0.96850000000000003</v>
      </c>
      <c r="L49" s="17">
        <v>0.96809999999999996</v>
      </c>
      <c r="M49" s="17">
        <v>0.9677</v>
      </c>
      <c r="N49" s="17">
        <v>0.96719999999999995</v>
      </c>
      <c r="O49" s="17">
        <v>0.9667</v>
      </c>
      <c r="P49" s="17">
        <v>0.96619999999999995</v>
      </c>
      <c r="Q49" s="17">
        <v>0.96689999999999998</v>
      </c>
      <c r="R49" s="17">
        <v>0.96689999999999998</v>
      </c>
      <c r="S49" s="17">
        <v>0.96689999999999998</v>
      </c>
      <c r="T49" s="17">
        <v>0.96689999999999998</v>
      </c>
      <c r="U49" s="17">
        <v>0.96689999999999998</v>
      </c>
      <c r="V49" s="17">
        <v>0.96689999999999998</v>
      </c>
      <c r="W49" s="17">
        <v>0.96689999999999998</v>
      </c>
      <c r="X49" s="17">
        <v>0.96689999999999998</v>
      </c>
      <c r="Y49" s="17">
        <v>0.96689999999999998</v>
      </c>
      <c r="Z49" s="17">
        <v>0.96689999999999998</v>
      </c>
      <c r="AA49" s="17">
        <v>0.96689999999999998</v>
      </c>
      <c r="AB49" s="17">
        <v>0.96689999999999998</v>
      </c>
      <c r="AC49" s="17">
        <v>0.96689999999999998</v>
      </c>
      <c r="AD49" s="17">
        <v>0.96689999999999998</v>
      </c>
      <c r="AE49" s="17">
        <v>0.96689999999999998</v>
      </c>
      <c r="AF49" s="17">
        <v>0.96689999999999998</v>
      </c>
      <c r="AG49" s="17">
        <v>0.96689999999999998</v>
      </c>
      <c r="AH49" s="17">
        <v>0.96689999999999998</v>
      </c>
      <c r="AI49" s="17">
        <v>0.96689999999999998</v>
      </c>
      <c r="AJ49" s="17">
        <v>0.96689999999999998</v>
      </c>
      <c r="AK49" s="17">
        <v>0.96689999999999998</v>
      </c>
      <c r="AL49" s="17">
        <v>0.96689999999999998</v>
      </c>
      <c r="AM49" s="17">
        <v>0.96689999999999998</v>
      </c>
      <c r="AN49" s="17">
        <v>0.96689999999999998</v>
      </c>
      <c r="AO49" s="17">
        <v>0.96689999999999998</v>
      </c>
      <c r="AP49" s="17">
        <v>0.96689999999999998</v>
      </c>
      <c r="AQ49" s="17">
        <v>0.96689999999999998</v>
      </c>
      <c r="AR49" s="17">
        <v>0.96689999999999998</v>
      </c>
      <c r="AS49" s="17">
        <v>0.96689999999999998</v>
      </c>
      <c r="AT49" s="17">
        <v>0.96689999999999998</v>
      </c>
      <c r="AU49" s="17">
        <v>0.96689999999999998</v>
      </c>
      <c r="AV49" s="17">
        <v>0.96689999999999998</v>
      </c>
      <c r="AW49" s="17">
        <v>0.96689999999999998</v>
      </c>
      <c r="AX49" s="17">
        <v>0.96689999999999998</v>
      </c>
      <c r="AY49" s="17">
        <v>0.96689999999999998</v>
      </c>
      <c r="AZ49" s="17">
        <v>0.96689999999999998</v>
      </c>
      <c r="BA49" s="17">
        <v>0.96689999999999998</v>
      </c>
      <c r="BB49" s="17">
        <v>0.96689999999999998</v>
      </c>
      <c r="BC49" s="17">
        <v>0.96689999999999998</v>
      </c>
      <c r="BD49" s="17">
        <v>0.96689999999999998</v>
      </c>
      <c r="BE49" s="17">
        <v>0.96689999999999998</v>
      </c>
      <c r="BF49" s="17">
        <v>0.96689999999999998</v>
      </c>
      <c r="BG49" s="17">
        <v>0.96689999999999998</v>
      </c>
      <c r="BH49" s="17">
        <v>0.96689999999999998</v>
      </c>
      <c r="BI49" s="17">
        <v>0.96689999999999998</v>
      </c>
      <c r="BJ49" s="17">
        <v>0.96689999999999998</v>
      </c>
      <c r="BK49" s="17">
        <v>0.96689999999999998</v>
      </c>
      <c r="BL49" s="17">
        <v>0.96689999999999998</v>
      </c>
      <c r="BM49" s="17">
        <v>0.96689999999999998</v>
      </c>
      <c r="BN49" s="17">
        <v>0.96689999999999998</v>
      </c>
      <c r="BO49" s="17">
        <v>0.96689999999999998</v>
      </c>
      <c r="BP49" s="17">
        <v>0.96689999999999998</v>
      </c>
      <c r="BQ49" s="17">
        <v>0.96689999999999998</v>
      </c>
      <c r="BR49" s="17">
        <v>0.96689999999999998</v>
      </c>
      <c r="BS49" s="17">
        <v>0.96689999999999998</v>
      </c>
      <c r="BT49" s="17">
        <v>0.96689999999999998</v>
      </c>
      <c r="BU49" s="17">
        <v>0.96689999999999998</v>
      </c>
      <c r="BV49" s="17">
        <v>0.96689999999999998</v>
      </c>
      <c r="BW49" s="17">
        <v>0.96689999999999998</v>
      </c>
      <c r="BX49" s="17">
        <v>0.96689999999999998</v>
      </c>
      <c r="BY49" s="17">
        <v>0.96689999999999998</v>
      </c>
      <c r="BZ49" s="17">
        <v>0.96689999999999998</v>
      </c>
      <c r="CA49" s="17">
        <v>0.96689999999999998</v>
      </c>
      <c r="CB49" s="17">
        <v>0.96689999999999998</v>
      </c>
      <c r="CC49" s="17">
        <v>0.96689999999999998</v>
      </c>
      <c r="CD49" s="17">
        <v>0.96689999999999998</v>
      </c>
      <c r="CE49" s="17">
        <v>0.96689999999999998</v>
      </c>
      <c r="CF49" s="17">
        <v>0.96689999999999998</v>
      </c>
      <c r="CG49" s="17">
        <v>0.96689999999999998</v>
      </c>
      <c r="CH49" s="17">
        <v>0.96689999999999998</v>
      </c>
      <c r="CI49" s="17">
        <v>0.96689999999999998</v>
      </c>
      <c r="CJ49" s="17">
        <v>0.96689999999999998</v>
      </c>
      <c r="CK49" s="17">
        <v>0.96689999999999998</v>
      </c>
      <c r="CL49" s="17">
        <v>0.96689999999999998</v>
      </c>
      <c r="CM49" s="17">
        <v>0.96689999999999998</v>
      </c>
      <c r="CN49" s="17">
        <v>0.96689999999999998</v>
      </c>
      <c r="CO49" s="17">
        <v>0.96689999999999998</v>
      </c>
      <c r="CP49" s="17">
        <v>0.96689999999999998</v>
      </c>
      <c r="CQ49" s="17">
        <v>0.96689999999999998</v>
      </c>
      <c r="CR49" s="17">
        <v>0.96689999999999998</v>
      </c>
      <c r="CS49" s="17">
        <v>0.96689999999999998</v>
      </c>
      <c r="CT49" s="17">
        <v>0.96689999999999998</v>
      </c>
      <c r="CU49" s="17">
        <v>0.96689999999999998</v>
      </c>
      <c r="CV49" s="17">
        <v>0.96689999999999998</v>
      </c>
      <c r="CW49" s="17">
        <v>0.96689999999999998</v>
      </c>
      <c r="CX49" s="17">
        <v>0.96689999999999998</v>
      </c>
      <c r="CY49" s="17">
        <v>0.96689999999999998</v>
      </c>
      <c r="CZ49" s="17">
        <v>0.96689999999999998</v>
      </c>
      <c r="DA49" s="17">
        <v>0.96689999999999998</v>
      </c>
      <c r="DB49" s="17">
        <v>0.96689999999999998</v>
      </c>
    </row>
    <row r="50" spans="1:106" x14ac:dyDescent="0.2">
      <c r="A50" s="133">
        <v>63</v>
      </c>
      <c r="B50" s="17">
        <v>1</v>
      </c>
      <c r="C50" s="17">
        <v>0.96289999999999998</v>
      </c>
      <c r="D50" s="17">
        <v>0.9718</v>
      </c>
      <c r="E50" s="17">
        <v>0.97130000000000005</v>
      </c>
      <c r="F50" s="17">
        <v>0.97089999999999999</v>
      </c>
      <c r="G50" s="17">
        <v>0.97070000000000001</v>
      </c>
      <c r="H50" s="17">
        <v>0.97040000000000004</v>
      </c>
      <c r="I50" s="17">
        <v>0.97009999999999996</v>
      </c>
      <c r="J50" s="17">
        <v>0.96970000000000001</v>
      </c>
      <c r="K50" s="17">
        <v>0.96940000000000004</v>
      </c>
      <c r="L50" s="17">
        <v>0.96899999999999997</v>
      </c>
      <c r="M50" s="17">
        <v>0.96860000000000002</v>
      </c>
      <c r="N50" s="17">
        <v>0.96809999999999996</v>
      </c>
      <c r="O50" s="17">
        <v>0.96760000000000002</v>
      </c>
      <c r="P50" s="17">
        <v>0.96709999999999996</v>
      </c>
      <c r="Q50" s="17">
        <v>0.96779999999999999</v>
      </c>
      <c r="R50" s="17">
        <v>0.96779999999999999</v>
      </c>
      <c r="S50" s="17">
        <v>0.96779999999999999</v>
      </c>
      <c r="T50" s="17">
        <v>0.96779999999999999</v>
      </c>
      <c r="U50" s="17">
        <v>0.96779999999999999</v>
      </c>
      <c r="V50" s="17">
        <v>0.96779999999999999</v>
      </c>
      <c r="W50" s="17">
        <v>0.96779999999999999</v>
      </c>
      <c r="X50" s="17">
        <v>0.96779999999999999</v>
      </c>
      <c r="Y50" s="17">
        <v>0.96779999999999999</v>
      </c>
      <c r="Z50" s="17">
        <v>0.96779999999999999</v>
      </c>
      <c r="AA50" s="17">
        <v>0.96779999999999999</v>
      </c>
      <c r="AB50" s="17">
        <v>0.96779999999999999</v>
      </c>
      <c r="AC50" s="17">
        <v>0.96779999999999999</v>
      </c>
      <c r="AD50" s="17">
        <v>0.96779999999999999</v>
      </c>
      <c r="AE50" s="17">
        <v>0.96779999999999999</v>
      </c>
      <c r="AF50" s="17">
        <v>0.96779999999999999</v>
      </c>
      <c r="AG50" s="17">
        <v>0.96779999999999999</v>
      </c>
      <c r="AH50" s="17">
        <v>0.96779999999999999</v>
      </c>
      <c r="AI50" s="17">
        <v>0.96779999999999999</v>
      </c>
      <c r="AJ50" s="17">
        <v>0.96779999999999999</v>
      </c>
      <c r="AK50" s="17">
        <v>0.96779999999999999</v>
      </c>
      <c r="AL50" s="17">
        <v>0.96779999999999999</v>
      </c>
      <c r="AM50" s="17">
        <v>0.96779999999999999</v>
      </c>
      <c r="AN50" s="17">
        <v>0.96779999999999999</v>
      </c>
      <c r="AO50" s="17">
        <v>0.96779999999999999</v>
      </c>
      <c r="AP50" s="17">
        <v>0.96779999999999999</v>
      </c>
      <c r="AQ50" s="17">
        <v>0.96779999999999999</v>
      </c>
      <c r="AR50" s="17">
        <v>0.96779999999999999</v>
      </c>
      <c r="AS50" s="17">
        <v>0.96779999999999999</v>
      </c>
      <c r="AT50" s="17">
        <v>0.96779999999999999</v>
      </c>
      <c r="AU50" s="17">
        <v>0.96779999999999999</v>
      </c>
      <c r="AV50" s="17">
        <v>0.96779999999999999</v>
      </c>
      <c r="AW50" s="17">
        <v>0.96779999999999999</v>
      </c>
      <c r="AX50" s="17">
        <v>0.96779999999999999</v>
      </c>
      <c r="AY50" s="17">
        <v>0.96779999999999999</v>
      </c>
      <c r="AZ50" s="17">
        <v>0.96779999999999999</v>
      </c>
      <c r="BA50" s="17">
        <v>0.96779999999999999</v>
      </c>
      <c r="BB50" s="17">
        <v>0.96779999999999999</v>
      </c>
      <c r="BC50" s="17">
        <v>0.96779999999999999</v>
      </c>
      <c r="BD50" s="17">
        <v>0.96779999999999999</v>
      </c>
      <c r="BE50" s="17">
        <v>0.96779999999999999</v>
      </c>
      <c r="BF50" s="17">
        <v>0.96779999999999999</v>
      </c>
      <c r="BG50" s="17">
        <v>0.96779999999999999</v>
      </c>
      <c r="BH50" s="17">
        <v>0.96779999999999999</v>
      </c>
      <c r="BI50" s="17">
        <v>0.96779999999999999</v>
      </c>
      <c r="BJ50" s="17">
        <v>0.96779999999999999</v>
      </c>
      <c r="BK50" s="17">
        <v>0.96779999999999999</v>
      </c>
      <c r="BL50" s="17">
        <v>0.96779999999999999</v>
      </c>
      <c r="BM50" s="17">
        <v>0.96779999999999999</v>
      </c>
      <c r="BN50" s="17">
        <v>0.96779999999999999</v>
      </c>
      <c r="BO50" s="17">
        <v>0.96779999999999999</v>
      </c>
      <c r="BP50" s="17">
        <v>0.96779999999999999</v>
      </c>
      <c r="BQ50" s="17">
        <v>0.96779999999999999</v>
      </c>
      <c r="BR50" s="17">
        <v>0.96779999999999999</v>
      </c>
      <c r="BS50" s="17">
        <v>0.96779999999999999</v>
      </c>
      <c r="BT50" s="17">
        <v>0.96779999999999999</v>
      </c>
      <c r="BU50" s="17">
        <v>0.96779999999999999</v>
      </c>
      <c r="BV50" s="17">
        <v>0.96779999999999999</v>
      </c>
      <c r="BW50" s="17">
        <v>0.96779999999999999</v>
      </c>
      <c r="BX50" s="17">
        <v>0.96779999999999999</v>
      </c>
      <c r="BY50" s="17">
        <v>0.96779999999999999</v>
      </c>
      <c r="BZ50" s="17">
        <v>0.96779999999999999</v>
      </c>
      <c r="CA50" s="17">
        <v>0.96779999999999999</v>
      </c>
      <c r="CB50" s="17">
        <v>0.96779999999999999</v>
      </c>
      <c r="CC50" s="17">
        <v>0.96779999999999999</v>
      </c>
      <c r="CD50" s="17">
        <v>0.96779999999999999</v>
      </c>
      <c r="CE50" s="17">
        <v>0.96779999999999999</v>
      </c>
      <c r="CF50" s="17">
        <v>0.96779999999999999</v>
      </c>
      <c r="CG50" s="17">
        <v>0.96779999999999999</v>
      </c>
      <c r="CH50" s="17">
        <v>0.96779999999999999</v>
      </c>
      <c r="CI50" s="17">
        <v>0.96779999999999999</v>
      </c>
      <c r="CJ50" s="17">
        <v>0.96779999999999999</v>
      </c>
      <c r="CK50" s="17">
        <v>0.96779999999999999</v>
      </c>
      <c r="CL50" s="17">
        <v>0.96779999999999999</v>
      </c>
      <c r="CM50" s="17">
        <v>0.96779999999999999</v>
      </c>
      <c r="CN50" s="17">
        <v>0.96779999999999999</v>
      </c>
      <c r="CO50" s="17">
        <v>0.96779999999999999</v>
      </c>
      <c r="CP50" s="17">
        <v>0.96779999999999999</v>
      </c>
      <c r="CQ50" s="17">
        <v>0.96779999999999999</v>
      </c>
      <c r="CR50" s="17">
        <v>0.96779999999999999</v>
      </c>
      <c r="CS50" s="17">
        <v>0.96779999999999999</v>
      </c>
      <c r="CT50" s="17">
        <v>0.96779999999999999</v>
      </c>
      <c r="CU50" s="17">
        <v>0.96779999999999999</v>
      </c>
      <c r="CV50" s="17">
        <v>0.96779999999999999</v>
      </c>
      <c r="CW50" s="17">
        <v>0.96779999999999999</v>
      </c>
      <c r="CX50" s="17">
        <v>0.96779999999999999</v>
      </c>
      <c r="CY50" s="17">
        <v>0.96779999999999999</v>
      </c>
      <c r="CZ50" s="17">
        <v>0.96779999999999999</v>
      </c>
      <c r="DA50" s="17">
        <v>0.96779999999999999</v>
      </c>
      <c r="DB50" s="17">
        <v>0.96779999999999999</v>
      </c>
    </row>
    <row r="51" spans="1:106" x14ac:dyDescent="0.2">
      <c r="A51" s="133">
        <v>64</v>
      </c>
      <c r="B51" s="17">
        <v>1</v>
      </c>
      <c r="C51" s="17">
        <v>0.96360000000000001</v>
      </c>
      <c r="D51" s="17">
        <v>0.97260000000000002</v>
      </c>
      <c r="E51" s="17">
        <v>0.97199999999999998</v>
      </c>
      <c r="F51" s="17">
        <v>0.97170000000000001</v>
      </c>
      <c r="G51" s="17">
        <v>0.97150000000000003</v>
      </c>
      <c r="H51" s="17">
        <v>0.97119999999999995</v>
      </c>
      <c r="I51" s="17">
        <v>0.97099999999999997</v>
      </c>
      <c r="J51" s="17">
        <v>0.97060000000000002</v>
      </c>
      <c r="K51" s="17">
        <v>0.97030000000000005</v>
      </c>
      <c r="L51" s="17">
        <v>0.96989999999999998</v>
      </c>
      <c r="M51" s="17">
        <v>0.96950000000000003</v>
      </c>
      <c r="N51" s="17">
        <v>0.96899999999999997</v>
      </c>
      <c r="O51" s="17">
        <v>0.96850000000000003</v>
      </c>
      <c r="P51" s="17">
        <v>0.96809999999999996</v>
      </c>
      <c r="Q51" s="17">
        <v>0.96870000000000001</v>
      </c>
      <c r="R51" s="17">
        <v>0.96870000000000001</v>
      </c>
      <c r="S51" s="17">
        <v>0.96870000000000001</v>
      </c>
      <c r="T51" s="17">
        <v>0.96870000000000001</v>
      </c>
      <c r="U51" s="17">
        <v>0.96870000000000001</v>
      </c>
      <c r="V51" s="17">
        <v>0.96870000000000001</v>
      </c>
      <c r="W51" s="17">
        <v>0.96870000000000001</v>
      </c>
      <c r="X51" s="17">
        <v>0.96870000000000001</v>
      </c>
      <c r="Y51" s="17">
        <v>0.96870000000000001</v>
      </c>
      <c r="Z51" s="17">
        <v>0.96870000000000001</v>
      </c>
      <c r="AA51" s="17">
        <v>0.96870000000000001</v>
      </c>
      <c r="AB51" s="17">
        <v>0.96870000000000001</v>
      </c>
      <c r="AC51" s="17">
        <v>0.96870000000000001</v>
      </c>
      <c r="AD51" s="17">
        <v>0.96870000000000001</v>
      </c>
      <c r="AE51" s="17">
        <v>0.96870000000000001</v>
      </c>
      <c r="AF51" s="17">
        <v>0.96870000000000001</v>
      </c>
      <c r="AG51" s="17">
        <v>0.96870000000000001</v>
      </c>
      <c r="AH51" s="17">
        <v>0.96870000000000001</v>
      </c>
      <c r="AI51" s="17">
        <v>0.96870000000000001</v>
      </c>
      <c r="AJ51" s="17">
        <v>0.96870000000000001</v>
      </c>
      <c r="AK51" s="17">
        <v>0.96870000000000001</v>
      </c>
      <c r="AL51" s="17">
        <v>0.96870000000000001</v>
      </c>
      <c r="AM51" s="17">
        <v>0.96870000000000001</v>
      </c>
      <c r="AN51" s="17">
        <v>0.96870000000000001</v>
      </c>
      <c r="AO51" s="17">
        <v>0.96870000000000001</v>
      </c>
      <c r="AP51" s="17">
        <v>0.96870000000000001</v>
      </c>
      <c r="AQ51" s="17">
        <v>0.96870000000000001</v>
      </c>
      <c r="AR51" s="17">
        <v>0.96870000000000001</v>
      </c>
      <c r="AS51" s="17">
        <v>0.96870000000000001</v>
      </c>
      <c r="AT51" s="17">
        <v>0.96870000000000001</v>
      </c>
      <c r="AU51" s="17">
        <v>0.96870000000000001</v>
      </c>
      <c r="AV51" s="17">
        <v>0.96870000000000001</v>
      </c>
      <c r="AW51" s="17">
        <v>0.96870000000000001</v>
      </c>
      <c r="AX51" s="17">
        <v>0.96870000000000001</v>
      </c>
      <c r="AY51" s="17">
        <v>0.96870000000000001</v>
      </c>
      <c r="AZ51" s="17">
        <v>0.96870000000000001</v>
      </c>
      <c r="BA51" s="17">
        <v>0.96870000000000001</v>
      </c>
      <c r="BB51" s="17">
        <v>0.96870000000000001</v>
      </c>
      <c r="BC51" s="17">
        <v>0.96870000000000001</v>
      </c>
      <c r="BD51" s="17">
        <v>0.96870000000000001</v>
      </c>
      <c r="BE51" s="17">
        <v>0.96870000000000001</v>
      </c>
      <c r="BF51" s="17">
        <v>0.96870000000000001</v>
      </c>
      <c r="BG51" s="17">
        <v>0.96870000000000001</v>
      </c>
      <c r="BH51" s="17">
        <v>0.96870000000000001</v>
      </c>
      <c r="BI51" s="17">
        <v>0.96870000000000001</v>
      </c>
      <c r="BJ51" s="17">
        <v>0.96870000000000001</v>
      </c>
      <c r="BK51" s="17">
        <v>0.96870000000000001</v>
      </c>
      <c r="BL51" s="17">
        <v>0.96870000000000001</v>
      </c>
      <c r="BM51" s="17">
        <v>0.96870000000000001</v>
      </c>
      <c r="BN51" s="17">
        <v>0.96870000000000001</v>
      </c>
      <c r="BO51" s="17">
        <v>0.96870000000000001</v>
      </c>
      <c r="BP51" s="17">
        <v>0.96870000000000001</v>
      </c>
      <c r="BQ51" s="17">
        <v>0.96870000000000001</v>
      </c>
      <c r="BR51" s="17">
        <v>0.96870000000000001</v>
      </c>
      <c r="BS51" s="17">
        <v>0.96870000000000001</v>
      </c>
      <c r="BT51" s="17">
        <v>0.96870000000000001</v>
      </c>
      <c r="BU51" s="17">
        <v>0.96870000000000001</v>
      </c>
      <c r="BV51" s="17">
        <v>0.96870000000000001</v>
      </c>
      <c r="BW51" s="17">
        <v>0.96870000000000001</v>
      </c>
      <c r="BX51" s="17">
        <v>0.96870000000000001</v>
      </c>
      <c r="BY51" s="17">
        <v>0.96870000000000001</v>
      </c>
      <c r="BZ51" s="17">
        <v>0.96870000000000001</v>
      </c>
      <c r="CA51" s="17">
        <v>0.96870000000000001</v>
      </c>
      <c r="CB51" s="17">
        <v>0.96870000000000001</v>
      </c>
      <c r="CC51" s="17">
        <v>0.96870000000000001</v>
      </c>
      <c r="CD51" s="17">
        <v>0.96870000000000001</v>
      </c>
      <c r="CE51" s="17">
        <v>0.96870000000000001</v>
      </c>
      <c r="CF51" s="17">
        <v>0.96870000000000001</v>
      </c>
      <c r="CG51" s="17">
        <v>0.96870000000000001</v>
      </c>
      <c r="CH51" s="17">
        <v>0.96870000000000001</v>
      </c>
      <c r="CI51" s="17">
        <v>0.96870000000000001</v>
      </c>
      <c r="CJ51" s="17">
        <v>0.96870000000000001</v>
      </c>
      <c r="CK51" s="17">
        <v>0.96870000000000001</v>
      </c>
      <c r="CL51" s="17">
        <v>0.96870000000000001</v>
      </c>
      <c r="CM51" s="17">
        <v>0.96870000000000001</v>
      </c>
      <c r="CN51" s="17">
        <v>0.96870000000000001</v>
      </c>
      <c r="CO51" s="17">
        <v>0.96870000000000001</v>
      </c>
      <c r="CP51" s="17">
        <v>0.96870000000000001</v>
      </c>
      <c r="CQ51" s="17">
        <v>0.96870000000000001</v>
      </c>
      <c r="CR51" s="17">
        <v>0.96870000000000001</v>
      </c>
      <c r="CS51" s="17">
        <v>0.96870000000000001</v>
      </c>
      <c r="CT51" s="17">
        <v>0.96870000000000001</v>
      </c>
      <c r="CU51" s="17">
        <v>0.96870000000000001</v>
      </c>
      <c r="CV51" s="17">
        <v>0.96870000000000001</v>
      </c>
      <c r="CW51" s="17">
        <v>0.96870000000000001</v>
      </c>
      <c r="CX51" s="17">
        <v>0.96870000000000001</v>
      </c>
      <c r="CY51" s="17">
        <v>0.96870000000000001</v>
      </c>
      <c r="CZ51" s="17">
        <v>0.96870000000000001</v>
      </c>
      <c r="DA51" s="17">
        <v>0.96870000000000001</v>
      </c>
      <c r="DB51" s="17">
        <v>0.96870000000000001</v>
      </c>
    </row>
    <row r="52" spans="1:106" x14ac:dyDescent="0.2">
      <c r="A52" s="133">
        <v>65</v>
      </c>
      <c r="B52" s="17">
        <v>1</v>
      </c>
      <c r="C52" s="17">
        <v>0.96430000000000005</v>
      </c>
      <c r="D52" s="17">
        <v>0.97330000000000005</v>
      </c>
      <c r="E52" s="17">
        <v>0.9728</v>
      </c>
      <c r="F52" s="17">
        <v>0.97250000000000003</v>
      </c>
      <c r="G52" s="17">
        <v>0.97230000000000005</v>
      </c>
      <c r="H52" s="17">
        <v>0.97209999999999996</v>
      </c>
      <c r="I52" s="17">
        <v>0.9718</v>
      </c>
      <c r="J52" s="17">
        <v>0.97150000000000003</v>
      </c>
      <c r="K52" s="17">
        <v>0.97119999999999995</v>
      </c>
      <c r="L52" s="17">
        <v>0.9708</v>
      </c>
      <c r="M52" s="17">
        <v>0.97040000000000004</v>
      </c>
      <c r="N52" s="17">
        <v>0.96989999999999998</v>
      </c>
      <c r="O52" s="17">
        <v>0.96950000000000003</v>
      </c>
      <c r="P52" s="17">
        <v>0.96899999999999997</v>
      </c>
      <c r="Q52" s="17">
        <v>0.96960000000000002</v>
      </c>
      <c r="R52" s="17">
        <v>0.96960000000000002</v>
      </c>
      <c r="S52" s="17">
        <v>0.96960000000000002</v>
      </c>
      <c r="T52" s="17">
        <v>0.96960000000000002</v>
      </c>
      <c r="U52" s="17">
        <v>0.96960000000000002</v>
      </c>
      <c r="V52" s="17">
        <v>0.96960000000000002</v>
      </c>
      <c r="W52" s="17">
        <v>0.96960000000000002</v>
      </c>
      <c r="X52" s="17">
        <v>0.96960000000000002</v>
      </c>
      <c r="Y52" s="17">
        <v>0.96960000000000002</v>
      </c>
      <c r="Z52" s="17">
        <v>0.96960000000000002</v>
      </c>
      <c r="AA52" s="17">
        <v>0.96960000000000002</v>
      </c>
      <c r="AB52" s="17">
        <v>0.96960000000000002</v>
      </c>
      <c r="AC52" s="17">
        <v>0.96960000000000002</v>
      </c>
      <c r="AD52" s="17">
        <v>0.96960000000000002</v>
      </c>
      <c r="AE52" s="17">
        <v>0.96960000000000002</v>
      </c>
      <c r="AF52" s="17">
        <v>0.96960000000000002</v>
      </c>
      <c r="AG52" s="17">
        <v>0.96960000000000002</v>
      </c>
      <c r="AH52" s="17">
        <v>0.96960000000000002</v>
      </c>
      <c r="AI52" s="17">
        <v>0.96960000000000002</v>
      </c>
      <c r="AJ52" s="17">
        <v>0.96960000000000002</v>
      </c>
      <c r="AK52" s="17">
        <v>0.96960000000000002</v>
      </c>
      <c r="AL52" s="17">
        <v>0.96960000000000002</v>
      </c>
      <c r="AM52" s="17">
        <v>0.96960000000000002</v>
      </c>
      <c r="AN52" s="17">
        <v>0.96960000000000002</v>
      </c>
      <c r="AO52" s="17">
        <v>0.96960000000000002</v>
      </c>
      <c r="AP52" s="17">
        <v>0.96960000000000002</v>
      </c>
      <c r="AQ52" s="17">
        <v>0.96960000000000002</v>
      </c>
      <c r="AR52" s="17">
        <v>0.96960000000000002</v>
      </c>
      <c r="AS52" s="17">
        <v>0.96960000000000002</v>
      </c>
      <c r="AT52" s="17">
        <v>0.96960000000000002</v>
      </c>
      <c r="AU52" s="17">
        <v>0.96960000000000002</v>
      </c>
      <c r="AV52" s="17">
        <v>0.96960000000000002</v>
      </c>
      <c r="AW52" s="17">
        <v>0.96960000000000002</v>
      </c>
      <c r="AX52" s="17">
        <v>0.96960000000000002</v>
      </c>
      <c r="AY52" s="17">
        <v>0.96960000000000002</v>
      </c>
      <c r="AZ52" s="17">
        <v>0.96960000000000002</v>
      </c>
      <c r="BA52" s="17">
        <v>0.96960000000000002</v>
      </c>
      <c r="BB52" s="17">
        <v>0.96960000000000002</v>
      </c>
      <c r="BC52" s="17">
        <v>0.96960000000000002</v>
      </c>
      <c r="BD52" s="17">
        <v>0.96960000000000002</v>
      </c>
      <c r="BE52" s="17">
        <v>0.96960000000000002</v>
      </c>
      <c r="BF52" s="17">
        <v>0.96960000000000002</v>
      </c>
      <c r="BG52" s="17">
        <v>0.96960000000000002</v>
      </c>
      <c r="BH52" s="17">
        <v>0.96960000000000002</v>
      </c>
      <c r="BI52" s="17">
        <v>0.96960000000000002</v>
      </c>
      <c r="BJ52" s="17">
        <v>0.96960000000000002</v>
      </c>
      <c r="BK52" s="17">
        <v>0.96960000000000002</v>
      </c>
      <c r="BL52" s="17">
        <v>0.96960000000000002</v>
      </c>
      <c r="BM52" s="17">
        <v>0.96960000000000002</v>
      </c>
      <c r="BN52" s="17">
        <v>0.96960000000000002</v>
      </c>
      <c r="BO52" s="17">
        <v>0.96960000000000002</v>
      </c>
      <c r="BP52" s="17">
        <v>0.96960000000000002</v>
      </c>
      <c r="BQ52" s="17">
        <v>0.96960000000000002</v>
      </c>
      <c r="BR52" s="17">
        <v>0.96960000000000002</v>
      </c>
      <c r="BS52" s="17">
        <v>0.96960000000000002</v>
      </c>
      <c r="BT52" s="17">
        <v>0.96960000000000002</v>
      </c>
      <c r="BU52" s="17">
        <v>0.96960000000000002</v>
      </c>
      <c r="BV52" s="17">
        <v>0.96960000000000002</v>
      </c>
      <c r="BW52" s="17">
        <v>0.96960000000000002</v>
      </c>
      <c r="BX52" s="17">
        <v>0.96960000000000002</v>
      </c>
      <c r="BY52" s="17">
        <v>0.96960000000000002</v>
      </c>
      <c r="BZ52" s="17">
        <v>0.96960000000000002</v>
      </c>
      <c r="CA52" s="17">
        <v>0.96960000000000002</v>
      </c>
      <c r="CB52" s="17">
        <v>0.96960000000000002</v>
      </c>
      <c r="CC52" s="17">
        <v>0.96960000000000002</v>
      </c>
      <c r="CD52" s="17">
        <v>0.96960000000000002</v>
      </c>
      <c r="CE52" s="17">
        <v>0.96960000000000002</v>
      </c>
      <c r="CF52" s="17">
        <v>0.96960000000000002</v>
      </c>
      <c r="CG52" s="17">
        <v>0.96960000000000002</v>
      </c>
      <c r="CH52" s="17">
        <v>0.96960000000000002</v>
      </c>
      <c r="CI52" s="17">
        <v>0.96960000000000002</v>
      </c>
      <c r="CJ52" s="17">
        <v>0.96960000000000002</v>
      </c>
      <c r="CK52" s="17">
        <v>0.96960000000000002</v>
      </c>
      <c r="CL52" s="17">
        <v>0.96960000000000002</v>
      </c>
      <c r="CM52" s="17">
        <v>0.96960000000000002</v>
      </c>
      <c r="CN52" s="17">
        <v>0.96960000000000002</v>
      </c>
      <c r="CO52" s="17">
        <v>0.96960000000000002</v>
      </c>
      <c r="CP52" s="17">
        <v>0.96960000000000002</v>
      </c>
      <c r="CQ52" s="17">
        <v>0.96960000000000002</v>
      </c>
      <c r="CR52" s="17">
        <v>0.96960000000000002</v>
      </c>
      <c r="CS52" s="17">
        <v>0.96960000000000002</v>
      </c>
      <c r="CT52" s="17">
        <v>0.96960000000000002</v>
      </c>
      <c r="CU52" s="17">
        <v>0.96960000000000002</v>
      </c>
      <c r="CV52" s="17">
        <v>0.96960000000000002</v>
      </c>
      <c r="CW52" s="17">
        <v>0.96960000000000002</v>
      </c>
      <c r="CX52" s="17">
        <v>0.96960000000000002</v>
      </c>
      <c r="CY52" s="17">
        <v>0.96960000000000002</v>
      </c>
      <c r="CZ52" s="17">
        <v>0.96960000000000002</v>
      </c>
      <c r="DA52" s="17">
        <v>0.96960000000000002</v>
      </c>
      <c r="DB52" s="17">
        <v>0.96960000000000002</v>
      </c>
    </row>
    <row r="53" spans="1:106" x14ac:dyDescent="0.2">
      <c r="A53" s="133">
        <v>66</v>
      </c>
      <c r="B53" s="17">
        <v>1</v>
      </c>
      <c r="C53" s="17">
        <v>0.96499999999999997</v>
      </c>
      <c r="D53" s="17">
        <v>0.97409999999999997</v>
      </c>
      <c r="E53" s="17">
        <v>0.97360000000000002</v>
      </c>
      <c r="F53" s="17">
        <v>0.97340000000000004</v>
      </c>
      <c r="G53" s="17">
        <v>0.97319999999999995</v>
      </c>
      <c r="H53" s="17">
        <v>0.97289999999999999</v>
      </c>
      <c r="I53" s="17">
        <v>0.97270000000000001</v>
      </c>
      <c r="J53" s="17">
        <v>0.97240000000000004</v>
      </c>
      <c r="K53" s="17">
        <v>0.97199999999999998</v>
      </c>
      <c r="L53" s="17">
        <v>0.97170000000000001</v>
      </c>
      <c r="M53" s="17">
        <v>0.97130000000000005</v>
      </c>
      <c r="N53" s="17">
        <v>0.9708</v>
      </c>
      <c r="O53" s="17">
        <v>0.97040000000000004</v>
      </c>
      <c r="P53" s="17">
        <v>0.96989999999999998</v>
      </c>
      <c r="Q53" s="17">
        <v>0.97060000000000002</v>
      </c>
      <c r="R53" s="17">
        <v>0.97060000000000002</v>
      </c>
      <c r="S53" s="17">
        <v>0.97060000000000002</v>
      </c>
      <c r="T53" s="17">
        <v>0.97060000000000002</v>
      </c>
      <c r="U53" s="17">
        <v>0.97060000000000002</v>
      </c>
      <c r="V53" s="17">
        <v>0.97060000000000002</v>
      </c>
      <c r="W53" s="17">
        <v>0.97060000000000002</v>
      </c>
      <c r="X53" s="17">
        <v>0.97060000000000002</v>
      </c>
      <c r="Y53" s="17">
        <v>0.97060000000000002</v>
      </c>
      <c r="Z53" s="17">
        <v>0.97060000000000002</v>
      </c>
      <c r="AA53" s="17">
        <v>0.97060000000000002</v>
      </c>
      <c r="AB53" s="17">
        <v>0.97060000000000002</v>
      </c>
      <c r="AC53" s="17">
        <v>0.97060000000000002</v>
      </c>
      <c r="AD53" s="17">
        <v>0.97060000000000002</v>
      </c>
      <c r="AE53" s="17">
        <v>0.97060000000000002</v>
      </c>
      <c r="AF53" s="17">
        <v>0.97060000000000002</v>
      </c>
      <c r="AG53" s="17">
        <v>0.97060000000000002</v>
      </c>
      <c r="AH53" s="17">
        <v>0.97060000000000002</v>
      </c>
      <c r="AI53" s="17">
        <v>0.97060000000000002</v>
      </c>
      <c r="AJ53" s="17">
        <v>0.97060000000000002</v>
      </c>
      <c r="AK53" s="17">
        <v>0.97060000000000002</v>
      </c>
      <c r="AL53" s="17">
        <v>0.97060000000000002</v>
      </c>
      <c r="AM53" s="17">
        <v>0.97060000000000002</v>
      </c>
      <c r="AN53" s="17">
        <v>0.97060000000000002</v>
      </c>
      <c r="AO53" s="17">
        <v>0.97060000000000002</v>
      </c>
      <c r="AP53" s="17">
        <v>0.97060000000000002</v>
      </c>
      <c r="AQ53" s="17">
        <v>0.97060000000000002</v>
      </c>
      <c r="AR53" s="17">
        <v>0.97060000000000002</v>
      </c>
      <c r="AS53" s="17">
        <v>0.97060000000000002</v>
      </c>
      <c r="AT53" s="17">
        <v>0.97060000000000002</v>
      </c>
      <c r="AU53" s="17">
        <v>0.97060000000000002</v>
      </c>
      <c r="AV53" s="17">
        <v>0.97060000000000002</v>
      </c>
      <c r="AW53" s="17">
        <v>0.97060000000000002</v>
      </c>
      <c r="AX53" s="17">
        <v>0.97060000000000002</v>
      </c>
      <c r="AY53" s="17">
        <v>0.97060000000000002</v>
      </c>
      <c r="AZ53" s="17">
        <v>0.97060000000000002</v>
      </c>
      <c r="BA53" s="17">
        <v>0.97060000000000002</v>
      </c>
      <c r="BB53" s="17">
        <v>0.97060000000000002</v>
      </c>
      <c r="BC53" s="17">
        <v>0.97060000000000002</v>
      </c>
      <c r="BD53" s="17">
        <v>0.97060000000000002</v>
      </c>
      <c r="BE53" s="17">
        <v>0.97060000000000002</v>
      </c>
      <c r="BF53" s="17">
        <v>0.97060000000000002</v>
      </c>
      <c r="BG53" s="17">
        <v>0.97060000000000002</v>
      </c>
      <c r="BH53" s="17">
        <v>0.97060000000000002</v>
      </c>
      <c r="BI53" s="17">
        <v>0.97060000000000002</v>
      </c>
      <c r="BJ53" s="17">
        <v>0.97060000000000002</v>
      </c>
      <c r="BK53" s="17">
        <v>0.97060000000000002</v>
      </c>
      <c r="BL53" s="17">
        <v>0.97060000000000002</v>
      </c>
      <c r="BM53" s="17">
        <v>0.97060000000000002</v>
      </c>
      <c r="BN53" s="17">
        <v>0.97060000000000002</v>
      </c>
      <c r="BO53" s="17">
        <v>0.97060000000000002</v>
      </c>
      <c r="BP53" s="17">
        <v>0.97060000000000002</v>
      </c>
      <c r="BQ53" s="17">
        <v>0.97060000000000002</v>
      </c>
      <c r="BR53" s="17">
        <v>0.97060000000000002</v>
      </c>
      <c r="BS53" s="17">
        <v>0.97060000000000002</v>
      </c>
      <c r="BT53" s="17">
        <v>0.97060000000000002</v>
      </c>
      <c r="BU53" s="17">
        <v>0.97060000000000002</v>
      </c>
      <c r="BV53" s="17">
        <v>0.97060000000000002</v>
      </c>
      <c r="BW53" s="17">
        <v>0.97060000000000002</v>
      </c>
      <c r="BX53" s="17">
        <v>0.97060000000000002</v>
      </c>
      <c r="BY53" s="17">
        <v>0.97060000000000002</v>
      </c>
      <c r="BZ53" s="17">
        <v>0.97060000000000002</v>
      </c>
      <c r="CA53" s="17">
        <v>0.97060000000000002</v>
      </c>
      <c r="CB53" s="17">
        <v>0.97060000000000002</v>
      </c>
      <c r="CC53" s="17">
        <v>0.97060000000000002</v>
      </c>
      <c r="CD53" s="17">
        <v>0.97060000000000002</v>
      </c>
      <c r="CE53" s="17">
        <v>0.97060000000000002</v>
      </c>
      <c r="CF53" s="17">
        <v>0.97060000000000002</v>
      </c>
      <c r="CG53" s="17">
        <v>0.97060000000000002</v>
      </c>
      <c r="CH53" s="17">
        <v>0.97060000000000002</v>
      </c>
      <c r="CI53" s="17">
        <v>0.97060000000000002</v>
      </c>
      <c r="CJ53" s="17">
        <v>0.97060000000000002</v>
      </c>
      <c r="CK53" s="17">
        <v>0.97060000000000002</v>
      </c>
      <c r="CL53" s="17">
        <v>0.97060000000000002</v>
      </c>
      <c r="CM53" s="17">
        <v>0.97060000000000002</v>
      </c>
      <c r="CN53" s="17">
        <v>0.97060000000000002</v>
      </c>
      <c r="CO53" s="17">
        <v>0.97060000000000002</v>
      </c>
      <c r="CP53" s="17">
        <v>0.97060000000000002</v>
      </c>
      <c r="CQ53" s="17">
        <v>0.97060000000000002</v>
      </c>
      <c r="CR53" s="17">
        <v>0.97060000000000002</v>
      </c>
      <c r="CS53" s="17">
        <v>0.97060000000000002</v>
      </c>
      <c r="CT53" s="17">
        <v>0.97060000000000002</v>
      </c>
      <c r="CU53" s="17">
        <v>0.97060000000000002</v>
      </c>
      <c r="CV53" s="17">
        <v>0.97060000000000002</v>
      </c>
      <c r="CW53" s="17">
        <v>0.97060000000000002</v>
      </c>
      <c r="CX53" s="17">
        <v>0.97060000000000002</v>
      </c>
      <c r="CY53" s="17">
        <v>0.97060000000000002</v>
      </c>
      <c r="CZ53" s="17">
        <v>0.97060000000000002</v>
      </c>
      <c r="DA53" s="17">
        <v>0.97060000000000002</v>
      </c>
      <c r="DB53" s="17">
        <v>0.97060000000000002</v>
      </c>
    </row>
    <row r="54" spans="1:106" x14ac:dyDescent="0.2">
      <c r="A54" s="133">
        <v>67</v>
      </c>
      <c r="B54" s="17">
        <v>1</v>
      </c>
      <c r="C54" s="17">
        <v>0.96560000000000001</v>
      </c>
      <c r="D54" s="17">
        <v>0.9748</v>
      </c>
      <c r="E54" s="17">
        <v>0.97440000000000004</v>
      </c>
      <c r="F54" s="17">
        <v>0.97419999999999995</v>
      </c>
      <c r="G54" s="17">
        <v>0.97399999999999998</v>
      </c>
      <c r="H54" s="17">
        <v>0.9738</v>
      </c>
      <c r="I54" s="17">
        <v>0.97350000000000003</v>
      </c>
      <c r="J54" s="17">
        <v>0.97330000000000005</v>
      </c>
      <c r="K54" s="17">
        <v>0.97289999999999999</v>
      </c>
      <c r="L54" s="17">
        <v>0.97260000000000002</v>
      </c>
      <c r="M54" s="17">
        <v>0.97219999999999995</v>
      </c>
      <c r="N54" s="17">
        <v>0.9718</v>
      </c>
      <c r="O54" s="17">
        <v>0.97130000000000005</v>
      </c>
      <c r="P54" s="17">
        <v>0.97089999999999999</v>
      </c>
      <c r="Q54" s="17">
        <v>0.97150000000000003</v>
      </c>
      <c r="R54" s="17">
        <v>0.97150000000000003</v>
      </c>
      <c r="S54" s="17">
        <v>0.97150000000000003</v>
      </c>
      <c r="T54" s="17">
        <v>0.97150000000000003</v>
      </c>
      <c r="U54" s="17">
        <v>0.97150000000000003</v>
      </c>
      <c r="V54" s="17">
        <v>0.97150000000000003</v>
      </c>
      <c r="W54" s="17">
        <v>0.97150000000000003</v>
      </c>
      <c r="X54" s="17">
        <v>0.97150000000000003</v>
      </c>
      <c r="Y54" s="17">
        <v>0.97150000000000003</v>
      </c>
      <c r="Z54" s="17">
        <v>0.97150000000000003</v>
      </c>
      <c r="AA54" s="17">
        <v>0.97150000000000003</v>
      </c>
      <c r="AB54" s="17">
        <v>0.97150000000000003</v>
      </c>
      <c r="AC54" s="17">
        <v>0.97150000000000003</v>
      </c>
      <c r="AD54" s="17">
        <v>0.97150000000000003</v>
      </c>
      <c r="AE54" s="17">
        <v>0.97150000000000003</v>
      </c>
      <c r="AF54" s="17">
        <v>0.97150000000000003</v>
      </c>
      <c r="AG54" s="17">
        <v>0.97150000000000003</v>
      </c>
      <c r="AH54" s="17">
        <v>0.97150000000000003</v>
      </c>
      <c r="AI54" s="17">
        <v>0.97150000000000003</v>
      </c>
      <c r="AJ54" s="17">
        <v>0.97150000000000003</v>
      </c>
      <c r="AK54" s="17">
        <v>0.97150000000000003</v>
      </c>
      <c r="AL54" s="17">
        <v>0.97150000000000003</v>
      </c>
      <c r="AM54" s="17">
        <v>0.97150000000000003</v>
      </c>
      <c r="AN54" s="17">
        <v>0.97150000000000003</v>
      </c>
      <c r="AO54" s="17">
        <v>0.97150000000000003</v>
      </c>
      <c r="AP54" s="17">
        <v>0.97150000000000003</v>
      </c>
      <c r="AQ54" s="17">
        <v>0.97150000000000003</v>
      </c>
      <c r="AR54" s="17">
        <v>0.97150000000000003</v>
      </c>
      <c r="AS54" s="17">
        <v>0.97150000000000003</v>
      </c>
      <c r="AT54" s="17">
        <v>0.97150000000000003</v>
      </c>
      <c r="AU54" s="17">
        <v>0.97150000000000003</v>
      </c>
      <c r="AV54" s="17">
        <v>0.97150000000000003</v>
      </c>
      <c r="AW54" s="17">
        <v>0.97150000000000003</v>
      </c>
      <c r="AX54" s="17">
        <v>0.97150000000000003</v>
      </c>
      <c r="AY54" s="17">
        <v>0.97150000000000003</v>
      </c>
      <c r="AZ54" s="17">
        <v>0.97150000000000003</v>
      </c>
      <c r="BA54" s="17">
        <v>0.97150000000000003</v>
      </c>
      <c r="BB54" s="17">
        <v>0.97150000000000003</v>
      </c>
      <c r="BC54" s="17">
        <v>0.97150000000000003</v>
      </c>
      <c r="BD54" s="17">
        <v>0.97150000000000003</v>
      </c>
      <c r="BE54" s="17">
        <v>0.97150000000000003</v>
      </c>
      <c r="BF54" s="17">
        <v>0.97150000000000003</v>
      </c>
      <c r="BG54" s="17">
        <v>0.97150000000000003</v>
      </c>
      <c r="BH54" s="17">
        <v>0.97150000000000003</v>
      </c>
      <c r="BI54" s="17">
        <v>0.97150000000000003</v>
      </c>
      <c r="BJ54" s="17">
        <v>0.97150000000000003</v>
      </c>
      <c r="BK54" s="17">
        <v>0.97150000000000003</v>
      </c>
      <c r="BL54" s="17">
        <v>0.97150000000000003</v>
      </c>
      <c r="BM54" s="17">
        <v>0.97150000000000003</v>
      </c>
      <c r="BN54" s="17">
        <v>0.97150000000000003</v>
      </c>
      <c r="BO54" s="17">
        <v>0.97150000000000003</v>
      </c>
      <c r="BP54" s="17">
        <v>0.97150000000000003</v>
      </c>
      <c r="BQ54" s="17">
        <v>0.97150000000000003</v>
      </c>
      <c r="BR54" s="17">
        <v>0.97150000000000003</v>
      </c>
      <c r="BS54" s="17">
        <v>0.97150000000000003</v>
      </c>
      <c r="BT54" s="17">
        <v>0.97150000000000003</v>
      </c>
      <c r="BU54" s="17">
        <v>0.97150000000000003</v>
      </c>
      <c r="BV54" s="17">
        <v>0.97150000000000003</v>
      </c>
      <c r="BW54" s="17">
        <v>0.97150000000000003</v>
      </c>
      <c r="BX54" s="17">
        <v>0.97150000000000003</v>
      </c>
      <c r="BY54" s="17">
        <v>0.97150000000000003</v>
      </c>
      <c r="BZ54" s="17">
        <v>0.97150000000000003</v>
      </c>
      <c r="CA54" s="17">
        <v>0.97150000000000003</v>
      </c>
      <c r="CB54" s="17">
        <v>0.97150000000000003</v>
      </c>
      <c r="CC54" s="17">
        <v>0.97150000000000003</v>
      </c>
      <c r="CD54" s="17">
        <v>0.97150000000000003</v>
      </c>
      <c r="CE54" s="17">
        <v>0.97150000000000003</v>
      </c>
      <c r="CF54" s="17">
        <v>0.97150000000000003</v>
      </c>
      <c r="CG54" s="17">
        <v>0.97150000000000003</v>
      </c>
      <c r="CH54" s="17">
        <v>0.97150000000000003</v>
      </c>
      <c r="CI54" s="17">
        <v>0.97150000000000003</v>
      </c>
      <c r="CJ54" s="17">
        <v>0.97150000000000003</v>
      </c>
      <c r="CK54" s="17">
        <v>0.97150000000000003</v>
      </c>
      <c r="CL54" s="17">
        <v>0.97150000000000003</v>
      </c>
      <c r="CM54" s="17">
        <v>0.97150000000000003</v>
      </c>
      <c r="CN54" s="17">
        <v>0.97150000000000003</v>
      </c>
      <c r="CO54" s="17">
        <v>0.97150000000000003</v>
      </c>
      <c r="CP54" s="17">
        <v>0.97150000000000003</v>
      </c>
      <c r="CQ54" s="17">
        <v>0.97150000000000003</v>
      </c>
      <c r="CR54" s="17">
        <v>0.97150000000000003</v>
      </c>
      <c r="CS54" s="17">
        <v>0.97150000000000003</v>
      </c>
      <c r="CT54" s="17">
        <v>0.97150000000000003</v>
      </c>
      <c r="CU54" s="17">
        <v>0.97150000000000003</v>
      </c>
      <c r="CV54" s="17">
        <v>0.97150000000000003</v>
      </c>
      <c r="CW54" s="17">
        <v>0.97150000000000003</v>
      </c>
      <c r="CX54" s="17">
        <v>0.97150000000000003</v>
      </c>
      <c r="CY54" s="17">
        <v>0.97150000000000003</v>
      </c>
      <c r="CZ54" s="17">
        <v>0.97150000000000003</v>
      </c>
      <c r="DA54" s="17">
        <v>0.97150000000000003</v>
      </c>
      <c r="DB54" s="17">
        <v>0.97150000000000003</v>
      </c>
    </row>
    <row r="55" spans="1:106" x14ac:dyDescent="0.2">
      <c r="A55" s="133">
        <v>68</v>
      </c>
      <c r="B55" s="17">
        <v>1</v>
      </c>
      <c r="C55" s="17">
        <v>0.96630000000000005</v>
      </c>
      <c r="D55" s="17">
        <v>0.97550000000000003</v>
      </c>
      <c r="E55" s="17">
        <v>0.97519999999999996</v>
      </c>
      <c r="F55" s="17">
        <v>0.97499999999999998</v>
      </c>
      <c r="G55" s="17">
        <v>0.9748</v>
      </c>
      <c r="H55" s="17">
        <v>0.97460000000000002</v>
      </c>
      <c r="I55" s="17">
        <v>0.97440000000000004</v>
      </c>
      <c r="J55" s="17">
        <v>0.97409999999999997</v>
      </c>
      <c r="K55" s="17">
        <v>0.9738</v>
      </c>
      <c r="L55" s="17">
        <v>0.97350000000000003</v>
      </c>
      <c r="M55" s="17">
        <v>0.97309999999999997</v>
      </c>
      <c r="N55" s="17">
        <v>0.97270000000000001</v>
      </c>
      <c r="O55" s="17">
        <v>0.97219999999999995</v>
      </c>
      <c r="P55" s="17">
        <v>0.9718</v>
      </c>
      <c r="Q55" s="17">
        <v>0.97240000000000004</v>
      </c>
      <c r="R55" s="17">
        <v>0.97240000000000004</v>
      </c>
      <c r="S55" s="17">
        <v>0.97240000000000004</v>
      </c>
      <c r="T55" s="17">
        <v>0.97240000000000004</v>
      </c>
      <c r="U55" s="17">
        <v>0.97240000000000004</v>
      </c>
      <c r="V55" s="17">
        <v>0.97240000000000004</v>
      </c>
      <c r="W55" s="17">
        <v>0.97240000000000004</v>
      </c>
      <c r="X55" s="17">
        <v>0.97240000000000004</v>
      </c>
      <c r="Y55" s="17">
        <v>0.97240000000000004</v>
      </c>
      <c r="Z55" s="17">
        <v>0.97240000000000004</v>
      </c>
      <c r="AA55" s="17">
        <v>0.97240000000000004</v>
      </c>
      <c r="AB55" s="17">
        <v>0.97240000000000004</v>
      </c>
      <c r="AC55" s="17">
        <v>0.97240000000000004</v>
      </c>
      <c r="AD55" s="17">
        <v>0.97240000000000004</v>
      </c>
      <c r="AE55" s="17">
        <v>0.97240000000000004</v>
      </c>
      <c r="AF55" s="17">
        <v>0.97240000000000004</v>
      </c>
      <c r="AG55" s="17">
        <v>0.97240000000000004</v>
      </c>
      <c r="AH55" s="17">
        <v>0.97240000000000004</v>
      </c>
      <c r="AI55" s="17">
        <v>0.97240000000000004</v>
      </c>
      <c r="AJ55" s="17">
        <v>0.97240000000000004</v>
      </c>
      <c r="AK55" s="17">
        <v>0.97240000000000004</v>
      </c>
      <c r="AL55" s="17">
        <v>0.97240000000000004</v>
      </c>
      <c r="AM55" s="17">
        <v>0.97240000000000004</v>
      </c>
      <c r="AN55" s="17">
        <v>0.97240000000000004</v>
      </c>
      <c r="AO55" s="17">
        <v>0.97240000000000004</v>
      </c>
      <c r="AP55" s="17">
        <v>0.97240000000000004</v>
      </c>
      <c r="AQ55" s="17">
        <v>0.97240000000000004</v>
      </c>
      <c r="AR55" s="17">
        <v>0.97240000000000004</v>
      </c>
      <c r="AS55" s="17">
        <v>0.97240000000000004</v>
      </c>
      <c r="AT55" s="17">
        <v>0.97240000000000004</v>
      </c>
      <c r="AU55" s="17">
        <v>0.97240000000000004</v>
      </c>
      <c r="AV55" s="17">
        <v>0.97240000000000004</v>
      </c>
      <c r="AW55" s="17">
        <v>0.97240000000000004</v>
      </c>
      <c r="AX55" s="17">
        <v>0.97240000000000004</v>
      </c>
      <c r="AY55" s="17">
        <v>0.97240000000000004</v>
      </c>
      <c r="AZ55" s="17">
        <v>0.97240000000000004</v>
      </c>
      <c r="BA55" s="17">
        <v>0.97240000000000004</v>
      </c>
      <c r="BB55" s="17">
        <v>0.97240000000000004</v>
      </c>
      <c r="BC55" s="17">
        <v>0.97240000000000004</v>
      </c>
      <c r="BD55" s="17">
        <v>0.97240000000000004</v>
      </c>
      <c r="BE55" s="17">
        <v>0.97240000000000004</v>
      </c>
      <c r="BF55" s="17">
        <v>0.97240000000000004</v>
      </c>
      <c r="BG55" s="17">
        <v>0.97240000000000004</v>
      </c>
      <c r="BH55" s="17">
        <v>0.97240000000000004</v>
      </c>
      <c r="BI55" s="17">
        <v>0.97240000000000004</v>
      </c>
      <c r="BJ55" s="17">
        <v>0.97240000000000004</v>
      </c>
      <c r="BK55" s="17">
        <v>0.97240000000000004</v>
      </c>
      <c r="BL55" s="17">
        <v>0.97240000000000004</v>
      </c>
      <c r="BM55" s="17">
        <v>0.97240000000000004</v>
      </c>
      <c r="BN55" s="17">
        <v>0.97240000000000004</v>
      </c>
      <c r="BO55" s="17">
        <v>0.97240000000000004</v>
      </c>
      <c r="BP55" s="17">
        <v>0.97240000000000004</v>
      </c>
      <c r="BQ55" s="17">
        <v>0.97240000000000004</v>
      </c>
      <c r="BR55" s="17">
        <v>0.97240000000000004</v>
      </c>
      <c r="BS55" s="17">
        <v>0.97240000000000004</v>
      </c>
      <c r="BT55" s="17">
        <v>0.97240000000000004</v>
      </c>
      <c r="BU55" s="17">
        <v>0.97240000000000004</v>
      </c>
      <c r="BV55" s="17">
        <v>0.97240000000000004</v>
      </c>
      <c r="BW55" s="17">
        <v>0.97240000000000004</v>
      </c>
      <c r="BX55" s="17">
        <v>0.97240000000000004</v>
      </c>
      <c r="BY55" s="17">
        <v>0.97240000000000004</v>
      </c>
      <c r="BZ55" s="17">
        <v>0.97240000000000004</v>
      </c>
      <c r="CA55" s="17">
        <v>0.97240000000000004</v>
      </c>
      <c r="CB55" s="17">
        <v>0.97240000000000004</v>
      </c>
      <c r="CC55" s="17">
        <v>0.97240000000000004</v>
      </c>
      <c r="CD55" s="17">
        <v>0.97240000000000004</v>
      </c>
      <c r="CE55" s="17">
        <v>0.97240000000000004</v>
      </c>
      <c r="CF55" s="17">
        <v>0.97240000000000004</v>
      </c>
      <c r="CG55" s="17">
        <v>0.97240000000000004</v>
      </c>
      <c r="CH55" s="17">
        <v>0.97240000000000004</v>
      </c>
      <c r="CI55" s="17">
        <v>0.97240000000000004</v>
      </c>
      <c r="CJ55" s="17">
        <v>0.97240000000000004</v>
      </c>
      <c r="CK55" s="17">
        <v>0.97240000000000004</v>
      </c>
      <c r="CL55" s="17">
        <v>0.97240000000000004</v>
      </c>
      <c r="CM55" s="17">
        <v>0.97240000000000004</v>
      </c>
      <c r="CN55" s="17">
        <v>0.97240000000000004</v>
      </c>
      <c r="CO55" s="17">
        <v>0.97240000000000004</v>
      </c>
      <c r="CP55" s="17">
        <v>0.97240000000000004</v>
      </c>
      <c r="CQ55" s="17">
        <v>0.97240000000000004</v>
      </c>
      <c r="CR55" s="17">
        <v>0.97240000000000004</v>
      </c>
      <c r="CS55" s="17">
        <v>0.97240000000000004</v>
      </c>
      <c r="CT55" s="17">
        <v>0.97240000000000004</v>
      </c>
      <c r="CU55" s="17">
        <v>0.97240000000000004</v>
      </c>
      <c r="CV55" s="17">
        <v>0.97240000000000004</v>
      </c>
      <c r="CW55" s="17">
        <v>0.97240000000000004</v>
      </c>
      <c r="CX55" s="17">
        <v>0.97240000000000004</v>
      </c>
      <c r="CY55" s="17">
        <v>0.97240000000000004</v>
      </c>
      <c r="CZ55" s="17">
        <v>0.97240000000000004</v>
      </c>
      <c r="DA55" s="17">
        <v>0.97240000000000004</v>
      </c>
      <c r="DB55" s="17">
        <v>0.97240000000000004</v>
      </c>
    </row>
    <row r="56" spans="1:106" x14ac:dyDescent="0.2">
      <c r="A56" s="133">
        <v>69</v>
      </c>
      <c r="B56" s="17">
        <v>1</v>
      </c>
      <c r="C56" s="17">
        <v>0.96689999999999998</v>
      </c>
      <c r="D56" s="17">
        <v>0.97619999999999996</v>
      </c>
      <c r="E56" s="17">
        <v>0.97599999999999998</v>
      </c>
      <c r="F56" s="17">
        <v>0.9758</v>
      </c>
      <c r="G56" s="17">
        <v>0.97570000000000001</v>
      </c>
      <c r="H56" s="17">
        <v>0.97550000000000003</v>
      </c>
      <c r="I56" s="17">
        <v>0.97529999999999994</v>
      </c>
      <c r="J56" s="17">
        <v>0.97499999999999998</v>
      </c>
      <c r="K56" s="17">
        <v>0.97470000000000001</v>
      </c>
      <c r="L56" s="17">
        <v>0.97440000000000004</v>
      </c>
      <c r="M56" s="17">
        <v>0.97399999999999998</v>
      </c>
      <c r="N56" s="17">
        <v>0.97360000000000002</v>
      </c>
      <c r="O56" s="17">
        <v>0.97319999999999995</v>
      </c>
      <c r="P56" s="17">
        <v>0.97270000000000001</v>
      </c>
      <c r="Q56" s="17">
        <v>0.97340000000000004</v>
      </c>
      <c r="R56" s="17">
        <v>0.97340000000000004</v>
      </c>
      <c r="S56" s="17">
        <v>0.97340000000000004</v>
      </c>
      <c r="T56" s="17">
        <v>0.97340000000000004</v>
      </c>
      <c r="U56" s="17">
        <v>0.97340000000000004</v>
      </c>
      <c r="V56" s="17">
        <v>0.97340000000000004</v>
      </c>
      <c r="W56" s="17">
        <v>0.97340000000000004</v>
      </c>
      <c r="X56" s="17">
        <v>0.97340000000000004</v>
      </c>
      <c r="Y56" s="17">
        <v>0.97340000000000004</v>
      </c>
      <c r="Z56" s="17">
        <v>0.97340000000000004</v>
      </c>
      <c r="AA56" s="17">
        <v>0.97340000000000004</v>
      </c>
      <c r="AB56" s="17">
        <v>0.97340000000000004</v>
      </c>
      <c r="AC56" s="17">
        <v>0.97340000000000004</v>
      </c>
      <c r="AD56" s="17">
        <v>0.97340000000000004</v>
      </c>
      <c r="AE56" s="17">
        <v>0.97340000000000004</v>
      </c>
      <c r="AF56" s="17">
        <v>0.97340000000000004</v>
      </c>
      <c r="AG56" s="17">
        <v>0.97340000000000004</v>
      </c>
      <c r="AH56" s="17">
        <v>0.97340000000000004</v>
      </c>
      <c r="AI56" s="17">
        <v>0.97340000000000004</v>
      </c>
      <c r="AJ56" s="17">
        <v>0.97340000000000004</v>
      </c>
      <c r="AK56" s="17">
        <v>0.97340000000000004</v>
      </c>
      <c r="AL56" s="17">
        <v>0.97340000000000004</v>
      </c>
      <c r="AM56" s="17">
        <v>0.97340000000000004</v>
      </c>
      <c r="AN56" s="17">
        <v>0.97340000000000004</v>
      </c>
      <c r="AO56" s="17">
        <v>0.97340000000000004</v>
      </c>
      <c r="AP56" s="17">
        <v>0.97340000000000004</v>
      </c>
      <c r="AQ56" s="17">
        <v>0.97340000000000004</v>
      </c>
      <c r="AR56" s="17">
        <v>0.97340000000000004</v>
      </c>
      <c r="AS56" s="17">
        <v>0.97340000000000004</v>
      </c>
      <c r="AT56" s="17">
        <v>0.97340000000000004</v>
      </c>
      <c r="AU56" s="17">
        <v>0.97340000000000004</v>
      </c>
      <c r="AV56" s="17">
        <v>0.97340000000000004</v>
      </c>
      <c r="AW56" s="17">
        <v>0.97340000000000004</v>
      </c>
      <c r="AX56" s="17">
        <v>0.97340000000000004</v>
      </c>
      <c r="AY56" s="17">
        <v>0.97340000000000004</v>
      </c>
      <c r="AZ56" s="17">
        <v>0.97340000000000004</v>
      </c>
      <c r="BA56" s="17">
        <v>0.97340000000000004</v>
      </c>
      <c r="BB56" s="17">
        <v>0.97340000000000004</v>
      </c>
      <c r="BC56" s="17">
        <v>0.97340000000000004</v>
      </c>
      <c r="BD56" s="17">
        <v>0.97340000000000004</v>
      </c>
      <c r="BE56" s="17">
        <v>0.97340000000000004</v>
      </c>
      <c r="BF56" s="17">
        <v>0.97340000000000004</v>
      </c>
      <c r="BG56" s="17">
        <v>0.97340000000000004</v>
      </c>
      <c r="BH56" s="17">
        <v>0.97340000000000004</v>
      </c>
      <c r="BI56" s="17">
        <v>0.97340000000000004</v>
      </c>
      <c r="BJ56" s="17">
        <v>0.97340000000000004</v>
      </c>
      <c r="BK56" s="17">
        <v>0.97340000000000004</v>
      </c>
      <c r="BL56" s="17">
        <v>0.97340000000000004</v>
      </c>
      <c r="BM56" s="17">
        <v>0.97340000000000004</v>
      </c>
      <c r="BN56" s="17">
        <v>0.97340000000000004</v>
      </c>
      <c r="BO56" s="17">
        <v>0.97340000000000004</v>
      </c>
      <c r="BP56" s="17">
        <v>0.97340000000000004</v>
      </c>
      <c r="BQ56" s="17">
        <v>0.97340000000000004</v>
      </c>
      <c r="BR56" s="17">
        <v>0.97340000000000004</v>
      </c>
      <c r="BS56" s="17">
        <v>0.97340000000000004</v>
      </c>
      <c r="BT56" s="17">
        <v>0.97340000000000004</v>
      </c>
      <c r="BU56" s="17">
        <v>0.97340000000000004</v>
      </c>
      <c r="BV56" s="17">
        <v>0.97340000000000004</v>
      </c>
      <c r="BW56" s="17">
        <v>0.97340000000000004</v>
      </c>
      <c r="BX56" s="17">
        <v>0.97340000000000004</v>
      </c>
      <c r="BY56" s="17">
        <v>0.97340000000000004</v>
      </c>
      <c r="BZ56" s="17">
        <v>0.97340000000000004</v>
      </c>
      <c r="CA56" s="17">
        <v>0.97340000000000004</v>
      </c>
      <c r="CB56" s="17">
        <v>0.97340000000000004</v>
      </c>
      <c r="CC56" s="17">
        <v>0.97340000000000004</v>
      </c>
      <c r="CD56" s="17">
        <v>0.97340000000000004</v>
      </c>
      <c r="CE56" s="17">
        <v>0.97340000000000004</v>
      </c>
      <c r="CF56" s="17">
        <v>0.97340000000000004</v>
      </c>
      <c r="CG56" s="17">
        <v>0.97340000000000004</v>
      </c>
      <c r="CH56" s="17">
        <v>0.97340000000000004</v>
      </c>
      <c r="CI56" s="17">
        <v>0.97340000000000004</v>
      </c>
      <c r="CJ56" s="17">
        <v>0.97340000000000004</v>
      </c>
      <c r="CK56" s="17">
        <v>0.97340000000000004</v>
      </c>
      <c r="CL56" s="17">
        <v>0.97340000000000004</v>
      </c>
      <c r="CM56" s="17">
        <v>0.97340000000000004</v>
      </c>
      <c r="CN56" s="17">
        <v>0.97340000000000004</v>
      </c>
      <c r="CO56" s="17">
        <v>0.97340000000000004</v>
      </c>
      <c r="CP56" s="17">
        <v>0.97340000000000004</v>
      </c>
      <c r="CQ56" s="17">
        <v>0.97340000000000004</v>
      </c>
      <c r="CR56" s="17">
        <v>0.97340000000000004</v>
      </c>
      <c r="CS56" s="17">
        <v>0.97340000000000004</v>
      </c>
      <c r="CT56" s="17">
        <v>0.97340000000000004</v>
      </c>
      <c r="CU56" s="17">
        <v>0.97340000000000004</v>
      </c>
      <c r="CV56" s="17">
        <v>0.97340000000000004</v>
      </c>
      <c r="CW56" s="17">
        <v>0.97340000000000004</v>
      </c>
      <c r="CX56" s="17">
        <v>0.97340000000000004</v>
      </c>
      <c r="CY56" s="17">
        <v>0.97340000000000004</v>
      </c>
      <c r="CZ56" s="17">
        <v>0.97340000000000004</v>
      </c>
      <c r="DA56" s="17">
        <v>0.97340000000000004</v>
      </c>
      <c r="DB56" s="17">
        <v>0.97340000000000004</v>
      </c>
    </row>
    <row r="57" spans="1:106" x14ac:dyDescent="0.2">
      <c r="A57" s="133">
        <v>70</v>
      </c>
      <c r="B57" s="17">
        <v>1</v>
      </c>
      <c r="C57" s="17">
        <v>0.96750000000000003</v>
      </c>
      <c r="D57" s="17">
        <v>0.97689999999999999</v>
      </c>
      <c r="E57" s="17">
        <v>0.97670000000000001</v>
      </c>
      <c r="F57" s="17">
        <v>0.97660000000000002</v>
      </c>
      <c r="G57" s="17">
        <v>0.97650000000000003</v>
      </c>
      <c r="H57" s="17">
        <v>0.97629999999999995</v>
      </c>
      <c r="I57" s="17">
        <v>0.97609999999999997</v>
      </c>
      <c r="J57" s="17">
        <v>0.97589999999999999</v>
      </c>
      <c r="K57" s="17">
        <v>0.97560000000000002</v>
      </c>
      <c r="L57" s="17">
        <v>0.97529999999999994</v>
      </c>
      <c r="M57" s="17">
        <v>0.97489999999999999</v>
      </c>
      <c r="N57" s="17">
        <v>0.97450000000000003</v>
      </c>
      <c r="O57" s="17">
        <v>0.97409999999999997</v>
      </c>
      <c r="P57" s="17">
        <v>0.97360000000000002</v>
      </c>
      <c r="Q57" s="17">
        <v>0.97430000000000005</v>
      </c>
      <c r="R57" s="17">
        <v>0.97430000000000005</v>
      </c>
      <c r="S57" s="17">
        <v>0.97430000000000005</v>
      </c>
      <c r="T57" s="17">
        <v>0.97430000000000005</v>
      </c>
      <c r="U57" s="17">
        <v>0.97430000000000005</v>
      </c>
      <c r="V57" s="17">
        <v>0.97430000000000005</v>
      </c>
      <c r="W57" s="17">
        <v>0.97430000000000005</v>
      </c>
      <c r="X57" s="17">
        <v>0.97430000000000005</v>
      </c>
      <c r="Y57" s="17">
        <v>0.97430000000000005</v>
      </c>
      <c r="Z57" s="17">
        <v>0.97430000000000005</v>
      </c>
      <c r="AA57" s="17">
        <v>0.97430000000000005</v>
      </c>
      <c r="AB57" s="17">
        <v>0.97430000000000005</v>
      </c>
      <c r="AC57" s="17">
        <v>0.97430000000000005</v>
      </c>
      <c r="AD57" s="17">
        <v>0.97430000000000005</v>
      </c>
      <c r="AE57" s="17">
        <v>0.97430000000000005</v>
      </c>
      <c r="AF57" s="17">
        <v>0.97430000000000005</v>
      </c>
      <c r="AG57" s="17">
        <v>0.97430000000000005</v>
      </c>
      <c r="AH57" s="17">
        <v>0.97430000000000005</v>
      </c>
      <c r="AI57" s="17">
        <v>0.97430000000000005</v>
      </c>
      <c r="AJ57" s="17">
        <v>0.97430000000000005</v>
      </c>
      <c r="AK57" s="17">
        <v>0.97430000000000005</v>
      </c>
      <c r="AL57" s="17">
        <v>0.97430000000000005</v>
      </c>
      <c r="AM57" s="17">
        <v>0.97430000000000005</v>
      </c>
      <c r="AN57" s="17">
        <v>0.97430000000000005</v>
      </c>
      <c r="AO57" s="17">
        <v>0.97430000000000005</v>
      </c>
      <c r="AP57" s="17">
        <v>0.97430000000000005</v>
      </c>
      <c r="AQ57" s="17">
        <v>0.97430000000000005</v>
      </c>
      <c r="AR57" s="17">
        <v>0.97430000000000005</v>
      </c>
      <c r="AS57" s="17">
        <v>0.97430000000000005</v>
      </c>
      <c r="AT57" s="17">
        <v>0.97430000000000005</v>
      </c>
      <c r="AU57" s="17">
        <v>0.97430000000000005</v>
      </c>
      <c r="AV57" s="17">
        <v>0.97430000000000005</v>
      </c>
      <c r="AW57" s="17">
        <v>0.97430000000000005</v>
      </c>
      <c r="AX57" s="17">
        <v>0.97430000000000005</v>
      </c>
      <c r="AY57" s="17">
        <v>0.97430000000000005</v>
      </c>
      <c r="AZ57" s="17">
        <v>0.97430000000000005</v>
      </c>
      <c r="BA57" s="17">
        <v>0.97430000000000005</v>
      </c>
      <c r="BB57" s="17">
        <v>0.97430000000000005</v>
      </c>
      <c r="BC57" s="17">
        <v>0.97430000000000005</v>
      </c>
      <c r="BD57" s="17">
        <v>0.97430000000000005</v>
      </c>
      <c r="BE57" s="17">
        <v>0.97430000000000005</v>
      </c>
      <c r="BF57" s="17">
        <v>0.97430000000000005</v>
      </c>
      <c r="BG57" s="17">
        <v>0.97430000000000005</v>
      </c>
      <c r="BH57" s="17">
        <v>0.97430000000000005</v>
      </c>
      <c r="BI57" s="17">
        <v>0.97430000000000005</v>
      </c>
      <c r="BJ57" s="17">
        <v>0.97430000000000005</v>
      </c>
      <c r="BK57" s="17">
        <v>0.97430000000000005</v>
      </c>
      <c r="BL57" s="17">
        <v>0.97430000000000005</v>
      </c>
      <c r="BM57" s="17">
        <v>0.97430000000000005</v>
      </c>
      <c r="BN57" s="17">
        <v>0.97430000000000005</v>
      </c>
      <c r="BO57" s="17">
        <v>0.97430000000000005</v>
      </c>
      <c r="BP57" s="17">
        <v>0.97430000000000005</v>
      </c>
      <c r="BQ57" s="17">
        <v>0.97430000000000005</v>
      </c>
      <c r="BR57" s="17">
        <v>0.97430000000000005</v>
      </c>
      <c r="BS57" s="17">
        <v>0.97430000000000005</v>
      </c>
      <c r="BT57" s="17">
        <v>0.97430000000000005</v>
      </c>
      <c r="BU57" s="17">
        <v>0.97430000000000005</v>
      </c>
      <c r="BV57" s="17">
        <v>0.97430000000000005</v>
      </c>
      <c r="BW57" s="17">
        <v>0.97430000000000005</v>
      </c>
      <c r="BX57" s="17">
        <v>0.97430000000000005</v>
      </c>
      <c r="BY57" s="17">
        <v>0.97430000000000005</v>
      </c>
      <c r="BZ57" s="17">
        <v>0.97430000000000005</v>
      </c>
      <c r="CA57" s="17">
        <v>0.97430000000000005</v>
      </c>
      <c r="CB57" s="17">
        <v>0.97430000000000005</v>
      </c>
      <c r="CC57" s="17">
        <v>0.97430000000000005</v>
      </c>
      <c r="CD57" s="17">
        <v>0.97430000000000005</v>
      </c>
      <c r="CE57" s="17">
        <v>0.97430000000000005</v>
      </c>
      <c r="CF57" s="17">
        <v>0.97430000000000005</v>
      </c>
      <c r="CG57" s="17">
        <v>0.97430000000000005</v>
      </c>
      <c r="CH57" s="17">
        <v>0.97430000000000005</v>
      </c>
      <c r="CI57" s="17">
        <v>0.97430000000000005</v>
      </c>
      <c r="CJ57" s="17">
        <v>0.97430000000000005</v>
      </c>
      <c r="CK57" s="17">
        <v>0.97430000000000005</v>
      </c>
      <c r="CL57" s="17">
        <v>0.97430000000000005</v>
      </c>
      <c r="CM57" s="17">
        <v>0.97430000000000005</v>
      </c>
      <c r="CN57" s="17">
        <v>0.97430000000000005</v>
      </c>
      <c r="CO57" s="17">
        <v>0.97430000000000005</v>
      </c>
      <c r="CP57" s="17">
        <v>0.97430000000000005</v>
      </c>
      <c r="CQ57" s="17">
        <v>0.97430000000000005</v>
      </c>
      <c r="CR57" s="17">
        <v>0.97430000000000005</v>
      </c>
      <c r="CS57" s="17">
        <v>0.97430000000000005</v>
      </c>
      <c r="CT57" s="17">
        <v>0.97430000000000005</v>
      </c>
      <c r="CU57" s="17">
        <v>0.97430000000000005</v>
      </c>
      <c r="CV57" s="17">
        <v>0.97430000000000005</v>
      </c>
      <c r="CW57" s="17">
        <v>0.97430000000000005</v>
      </c>
      <c r="CX57" s="17">
        <v>0.97430000000000005</v>
      </c>
      <c r="CY57" s="17">
        <v>0.97430000000000005</v>
      </c>
      <c r="CZ57" s="17">
        <v>0.97430000000000005</v>
      </c>
      <c r="DA57" s="17">
        <v>0.97430000000000005</v>
      </c>
      <c r="DB57" s="17">
        <v>0.97430000000000005</v>
      </c>
    </row>
    <row r="58" spans="1:106" x14ac:dyDescent="0.2">
      <c r="A58" s="133">
        <v>71</v>
      </c>
      <c r="B58" s="17">
        <v>1</v>
      </c>
      <c r="C58" s="17">
        <v>0.96819999999999995</v>
      </c>
      <c r="D58" s="17">
        <v>0.97760000000000002</v>
      </c>
      <c r="E58" s="17">
        <v>0.97750000000000004</v>
      </c>
      <c r="F58" s="17">
        <v>0.97740000000000005</v>
      </c>
      <c r="G58" s="17">
        <v>0.97729999999999995</v>
      </c>
      <c r="H58" s="17">
        <v>0.97719999999999996</v>
      </c>
      <c r="I58" s="17">
        <v>0.97699999999999998</v>
      </c>
      <c r="J58" s="17">
        <v>0.9768</v>
      </c>
      <c r="K58" s="17">
        <v>0.97650000000000003</v>
      </c>
      <c r="L58" s="17">
        <v>0.97619999999999996</v>
      </c>
      <c r="M58" s="17">
        <v>0.9758</v>
      </c>
      <c r="N58" s="17">
        <v>0.97540000000000004</v>
      </c>
      <c r="O58" s="17">
        <v>0.97499999999999998</v>
      </c>
      <c r="P58" s="17">
        <v>0.97460000000000002</v>
      </c>
      <c r="Q58" s="17">
        <v>0.97519999999999996</v>
      </c>
      <c r="R58" s="17">
        <v>0.97519999999999996</v>
      </c>
      <c r="S58" s="17">
        <v>0.97519999999999996</v>
      </c>
      <c r="T58" s="17">
        <v>0.97519999999999996</v>
      </c>
      <c r="U58" s="17">
        <v>0.97519999999999996</v>
      </c>
      <c r="V58" s="17">
        <v>0.97519999999999996</v>
      </c>
      <c r="W58" s="17">
        <v>0.97519999999999996</v>
      </c>
      <c r="X58" s="17">
        <v>0.97519999999999996</v>
      </c>
      <c r="Y58" s="17">
        <v>0.97519999999999996</v>
      </c>
      <c r="Z58" s="17">
        <v>0.97519999999999996</v>
      </c>
      <c r="AA58" s="17">
        <v>0.97519999999999996</v>
      </c>
      <c r="AB58" s="17">
        <v>0.97519999999999996</v>
      </c>
      <c r="AC58" s="17">
        <v>0.97519999999999996</v>
      </c>
      <c r="AD58" s="17">
        <v>0.97519999999999996</v>
      </c>
      <c r="AE58" s="17">
        <v>0.97519999999999996</v>
      </c>
      <c r="AF58" s="17">
        <v>0.97519999999999996</v>
      </c>
      <c r="AG58" s="17">
        <v>0.97519999999999996</v>
      </c>
      <c r="AH58" s="17">
        <v>0.97519999999999996</v>
      </c>
      <c r="AI58" s="17">
        <v>0.97519999999999996</v>
      </c>
      <c r="AJ58" s="17">
        <v>0.97519999999999996</v>
      </c>
      <c r="AK58" s="17">
        <v>0.97519999999999996</v>
      </c>
      <c r="AL58" s="17">
        <v>0.97519999999999996</v>
      </c>
      <c r="AM58" s="17">
        <v>0.97519999999999996</v>
      </c>
      <c r="AN58" s="17">
        <v>0.97519999999999996</v>
      </c>
      <c r="AO58" s="17">
        <v>0.97519999999999996</v>
      </c>
      <c r="AP58" s="17">
        <v>0.97519999999999996</v>
      </c>
      <c r="AQ58" s="17">
        <v>0.97519999999999996</v>
      </c>
      <c r="AR58" s="17">
        <v>0.97519999999999996</v>
      </c>
      <c r="AS58" s="17">
        <v>0.97519999999999996</v>
      </c>
      <c r="AT58" s="17">
        <v>0.97519999999999996</v>
      </c>
      <c r="AU58" s="17">
        <v>0.97519999999999996</v>
      </c>
      <c r="AV58" s="17">
        <v>0.97519999999999996</v>
      </c>
      <c r="AW58" s="17">
        <v>0.97519999999999996</v>
      </c>
      <c r="AX58" s="17">
        <v>0.97519999999999996</v>
      </c>
      <c r="AY58" s="17">
        <v>0.97519999999999996</v>
      </c>
      <c r="AZ58" s="17">
        <v>0.97519999999999996</v>
      </c>
      <c r="BA58" s="17">
        <v>0.97519999999999996</v>
      </c>
      <c r="BB58" s="17">
        <v>0.97519999999999996</v>
      </c>
      <c r="BC58" s="17">
        <v>0.97519999999999996</v>
      </c>
      <c r="BD58" s="17">
        <v>0.97519999999999996</v>
      </c>
      <c r="BE58" s="17">
        <v>0.97519999999999996</v>
      </c>
      <c r="BF58" s="17">
        <v>0.97519999999999996</v>
      </c>
      <c r="BG58" s="17">
        <v>0.97519999999999996</v>
      </c>
      <c r="BH58" s="17">
        <v>0.97519999999999996</v>
      </c>
      <c r="BI58" s="17">
        <v>0.97519999999999996</v>
      </c>
      <c r="BJ58" s="17">
        <v>0.97519999999999996</v>
      </c>
      <c r="BK58" s="17">
        <v>0.97519999999999996</v>
      </c>
      <c r="BL58" s="17">
        <v>0.97519999999999996</v>
      </c>
      <c r="BM58" s="17">
        <v>0.97519999999999996</v>
      </c>
      <c r="BN58" s="17">
        <v>0.97519999999999996</v>
      </c>
      <c r="BO58" s="17">
        <v>0.97519999999999996</v>
      </c>
      <c r="BP58" s="17">
        <v>0.97519999999999996</v>
      </c>
      <c r="BQ58" s="17">
        <v>0.97519999999999996</v>
      </c>
      <c r="BR58" s="17">
        <v>0.97519999999999996</v>
      </c>
      <c r="BS58" s="17">
        <v>0.97519999999999996</v>
      </c>
      <c r="BT58" s="17">
        <v>0.97519999999999996</v>
      </c>
      <c r="BU58" s="17">
        <v>0.97519999999999996</v>
      </c>
      <c r="BV58" s="17">
        <v>0.97519999999999996</v>
      </c>
      <c r="BW58" s="17">
        <v>0.97519999999999996</v>
      </c>
      <c r="BX58" s="17">
        <v>0.97519999999999996</v>
      </c>
      <c r="BY58" s="17">
        <v>0.97519999999999996</v>
      </c>
      <c r="BZ58" s="17">
        <v>0.97519999999999996</v>
      </c>
      <c r="CA58" s="17">
        <v>0.97519999999999996</v>
      </c>
      <c r="CB58" s="17">
        <v>0.97519999999999996</v>
      </c>
      <c r="CC58" s="17">
        <v>0.97519999999999996</v>
      </c>
      <c r="CD58" s="17">
        <v>0.97519999999999996</v>
      </c>
      <c r="CE58" s="17">
        <v>0.97519999999999996</v>
      </c>
      <c r="CF58" s="17">
        <v>0.97519999999999996</v>
      </c>
      <c r="CG58" s="17">
        <v>0.97519999999999996</v>
      </c>
      <c r="CH58" s="17">
        <v>0.97519999999999996</v>
      </c>
      <c r="CI58" s="17">
        <v>0.97519999999999996</v>
      </c>
      <c r="CJ58" s="17">
        <v>0.97519999999999996</v>
      </c>
      <c r="CK58" s="17">
        <v>0.97519999999999996</v>
      </c>
      <c r="CL58" s="17">
        <v>0.97519999999999996</v>
      </c>
      <c r="CM58" s="17">
        <v>0.97519999999999996</v>
      </c>
      <c r="CN58" s="17">
        <v>0.97519999999999996</v>
      </c>
      <c r="CO58" s="17">
        <v>0.97519999999999996</v>
      </c>
      <c r="CP58" s="17">
        <v>0.97519999999999996</v>
      </c>
      <c r="CQ58" s="17">
        <v>0.97519999999999996</v>
      </c>
      <c r="CR58" s="17">
        <v>0.97519999999999996</v>
      </c>
      <c r="CS58" s="17">
        <v>0.97519999999999996</v>
      </c>
      <c r="CT58" s="17">
        <v>0.97519999999999996</v>
      </c>
      <c r="CU58" s="17">
        <v>0.97519999999999996</v>
      </c>
      <c r="CV58" s="17">
        <v>0.97519999999999996</v>
      </c>
      <c r="CW58" s="17">
        <v>0.97519999999999996</v>
      </c>
      <c r="CX58" s="17">
        <v>0.97519999999999996</v>
      </c>
      <c r="CY58" s="17">
        <v>0.97519999999999996</v>
      </c>
      <c r="CZ58" s="17">
        <v>0.97519999999999996</v>
      </c>
      <c r="DA58" s="17">
        <v>0.97519999999999996</v>
      </c>
      <c r="DB58" s="17">
        <v>0.97519999999999996</v>
      </c>
    </row>
    <row r="59" spans="1:106" x14ac:dyDescent="0.2">
      <c r="A59" s="133">
        <v>72</v>
      </c>
      <c r="B59" s="17">
        <v>1</v>
      </c>
      <c r="C59" s="17">
        <v>0.96879999999999999</v>
      </c>
      <c r="D59" s="17">
        <v>0.97829999999999995</v>
      </c>
      <c r="E59" s="17">
        <v>0.97819999999999996</v>
      </c>
      <c r="F59" s="17">
        <v>0.97819999999999996</v>
      </c>
      <c r="G59" s="17">
        <v>0.97809999999999997</v>
      </c>
      <c r="H59" s="17">
        <v>0.97799999999999998</v>
      </c>
      <c r="I59" s="17">
        <v>0.97789999999999999</v>
      </c>
      <c r="J59" s="17">
        <v>0.97770000000000001</v>
      </c>
      <c r="K59" s="17">
        <v>0.97740000000000005</v>
      </c>
      <c r="L59" s="17">
        <v>0.97709999999999997</v>
      </c>
      <c r="M59" s="17">
        <v>0.9768</v>
      </c>
      <c r="N59" s="17">
        <v>0.97640000000000005</v>
      </c>
      <c r="O59" s="17">
        <v>0.97589999999999999</v>
      </c>
      <c r="P59" s="17">
        <v>0.97550000000000003</v>
      </c>
      <c r="Q59" s="17">
        <v>0.97609999999999997</v>
      </c>
      <c r="R59" s="17">
        <v>0.97609999999999997</v>
      </c>
      <c r="S59" s="17">
        <v>0.97609999999999997</v>
      </c>
      <c r="T59" s="17">
        <v>0.97609999999999997</v>
      </c>
      <c r="U59" s="17">
        <v>0.97609999999999997</v>
      </c>
      <c r="V59" s="17">
        <v>0.97609999999999997</v>
      </c>
      <c r="W59" s="17">
        <v>0.97609999999999997</v>
      </c>
      <c r="X59" s="17">
        <v>0.97609999999999997</v>
      </c>
      <c r="Y59" s="17">
        <v>0.97609999999999997</v>
      </c>
      <c r="Z59" s="17">
        <v>0.97609999999999997</v>
      </c>
      <c r="AA59" s="17">
        <v>0.97609999999999997</v>
      </c>
      <c r="AB59" s="17">
        <v>0.97609999999999997</v>
      </c>
      <c r="AC59" s="17">
        <v>0.97609999999999997</v>
      </c>
      <c r="AD59" s="17">
        <v>0.97609999999999997</v>
      </c>
      <c r="AE59" s="17">
        <v>0.97609999999999997</v>
      </c>
      <c r="AF59" s="17">
        <v>0.97609999999999997</v>
      </c>
      <c r="AG59" s="17">
        <v>0.97609999999999997</v>
      </c>
      <c r="AH59" s="17">
        <v>0.97609999999999997</v>
      </c>
      <c r="AI59" s="17">
        <v>0.97609999999999997</v>
      </c>
      <c r="AJ59" s="17">
        <v>0.97609999999999997</v>
      </c>
      <c r="AK59" s="17">
        <v>0.97609999999999997</v>
      </c>
      <c r="AL59" s="17">
        <v>0.97609999999999997</v>
      </c>
      <c r="AM59" s="17">
        <v>0.97609999999999997</v>
      </c>
      <c r="AN59" s="17">
        <v>0.97609999999999997</v>
      </c>
      <c r="AO59" s="17">
        <v>0.97609999999999997</v>
      </c>
      <c r="AP59" s="17">
        <v>0.97609999999999997</v>
      </c>
      <c r="AQ59" s="17">
        <v>0.97609999999999997</v>
      </c>
      <c r="AR59" s="17">
        <v>0.97609999999999997</v>
      </c>
      <c r="AS59" s="17">
        <v>0.97609999999999997</v>
      </c>
      <c r="AT59" s="17">
        <v>0.97609999999999997</v>
      </c>
      <c r="AU59" s="17">
        <v>0.97609999999999997</v>
      </c>
      <c r="AV59" s="17">
        <v>0.97609999999999997</v>
      </c>
      <c r="AW59" s="17">
        <v>0.97609999999999997</v>
      </c>
      <c r="AX59" s="17">
        <v>0.97609999999999997</v>
      </c>
      <c r="AY59" s="17">
        <v>0.97609999999999997</v>
      </c>
      <c r="AZ59" s="17">
        <v>0.97609999999999997</v>
      </c>
      <c r="BA59" s="17">
        <v>0.97609999999999997</v>
      </c>
      <c r="BB59" s="17">
        <v>0.97609999999999997</v>
      </c>
      <c r="BC59" s="17">
        <v>0.97609999999999997</v>
      </c>
      <c r="BD59" s="17">
        <v>0.97609999999999997</v>
      </c>
      <c r="BE59" s="17">
        <v>0.97609999999999997</v>
      </c>
      <c r="BF59" s="17">
        <v>0.97609999999999997</v>
      </c>
      <c r="BG59" s="17">
        <v>0.97609999999999997</v>
      </c>
      <c r="BH59" s="17">
        <v>0.97609999999999997</v>
      </c>
      <c r="BI59" s="17">
        <v>0.97609999999999997</v>
      </c>
      <c r="BJ59" s="17">
        <v>0.97609999999999997</v>
      </c>
      <c r="BK59" s="17">
        <v>0.97609999999999997</v>
      </c>
      <c r="BL59" s="17">
        <v>0.97609999999999997</v>
      </c>
      <c r="BM59" s="17">
        <v>0.97609999999999997</v>
      </c>
      <c r="BN59" s="17">
        <v>0.97609999999999997</v>
      </c>
      <c r="BO59" s="17">
        <v>0.97609999999999997</v>
      </c>
      <c r="BP59" s="17">
        <v>0.97609999999999997</v>
      </c>
      <c r="BQ59" s="17">
        <v>0.97609999999999997</v>
      </c>
      <c r="BR59" s="17">
        <v>0.97609999999999997</v>
      </c>
      <c r="BS59" s="17">
        <v>0.97609999999999997</v>
      </c>
      <c r="BT59" s="17">
        <v>0.97609999999999997</v>
      </c>
      <c r="BU59" s="17">
        <v>0.97609999999999997</v>
      </c>
      <c r="BV59" s="17">
        <v>0.97609999999999997</v>
      </c>
      <c r="BW59" s="17">
        <v>0.97609999999999997</v>
      </c>
      <c r="BX59" s="17">
        <v>0.97609999999999997</v>
      </c>
      <c r="BY59" s="17">
        <v>0.97609999999999997</v>
      </c>
      <c r="BZ59" s="17">
        <v>0.97609999999999997</v>
      </c>
      <c r="CA59" s="17">
        <v>0.97609999999999997</v>
      </c>
      <c r="CB59" s="17">
        <v>0.97609999999999997</v>
      </c>
      <c r="CC59" s="17">
        <v>0.97609999999999997</v>
      </c>
      <c r="CD59" s="17">
        <v>0.97609999999999997</v>
      </c>
      <c r="CE59" s="17">
        <v>0.97609999999999997</v>
      </c>
      <c r="CF59" s="17">
        <v>0.97609999999999997</v>
      </c>
      <c r="CG59" s="17">
        <v>0.97609999999999997</v>
      </c>
      <c r="CH59" s="17">
        <v>0.97609999999999997</v>
      </c>
      <c r="CI59" s="17">
        <v>0.97609999999999997</v>
      </c>
      <c r="CJ59" s="17">
        <v>0.97609999999999997</v>
      </c>
      <c r="CK59" s="17">
        <v>0.97609999999999997</v>
      </c>
      <c r="CL59" s="17">
        <v>0.97609999999999997</v>
      </c>
      <c r="CM59" s="17">
        <v>0.97609999999999997</v>
      </c>
      <c r="CN59" s="17">
        <v>0.97609999999999997</v>
      </c>
      <c r="CO59" s="17">
        <v>0.97609999999999997</v>
      </c>
      <c r="CP59" s="17">
        <v>0.97609999999999997</v>
      </c>
      <c r="CQ59" s="17">
        <v>0.97609999999999997</v>
      </c>
      <c r="CR59" s="17">
        <v>0.97609999999999997</v>
      </c>
      <c r="CS59" s="17">
        <v>0.97609999999999997</v>
      </c>
      <c r="CT59" s="17">
        <v>0.97609999999999997</v>
      </c>
      <c r="CU59" s="17">
        <v>0.97609999999999997</v>
      </c>
      <c r="CV59" s="17">
        <v>0.97609999999999997</v>
      </c>
      <c r="CW59" s="17">
        <v>0.97609999999999997</v>
      </c>
      <c r="CX59" s="17">
        <v>0.97609999999999997</v>
      </c>
      <c r="CY59" s="17">
        <v>0.97609999999999997</v>
      </c>
      <c r="CZ59" s="17">
        <v>0.97609999999999997</v>
      </c>
      <c r="DA59" s="17">
        <v>0.97609999999999997</v>
      </c>
      <c r="DB59" s="17">
        <v>0.97609999999999997</v>
      </c>
    </row>
    <row r="60" spans="1:106" x14ac:dyDescent="0.2">
      <c r="A60" s="133">
        <v>73</v>
      </c>
      <c r="B60" s="17">
        <v>1</v>
      </c>
      <c r="C60" s="17">
        <v>0.96940000000000004</v>
      </c>
      <c r="D60" s="17">
        <v>0.97899999999999998</v>
      </c>
      <c r="E60" s="17">
        <v>0.97899999999999998</v>
      </c>
      <c r="F60" s="17">
        <v>0.97889999999999999</v>
      </c>
      <c r="G60" s="17">
        <v>0.97889999999999999</v>
      </c>
      <c r="H60" s="17">
        <v>0.97889999999999999</v>
      </c>
      <c r="I60" s="17">
        <v>0.97870000000000001</v>
      </c>
      <c r="J60" s="17">
        <v>0.97850000000000004</v>
      </c>
      <c r="K60" s="17">
        <v>0.97829999999999995</v>
      </c>
      <c r="L60" s="17">
        <v>0.97799999999999998</v>
      </c>
      <c r="M60" s="17">
        <v>0.97770000000000001</v>
      </c>
      <c r="N60" s="17">
        <v>0.97729999999999995</v>
      </c>
      <c r="O60" s="17">
        <v>0.97689999999999999</v>
      </c>
      <c r="P60" s="17">
        <v>0.97640000000000005</v>
      </c>
      <c r="Q60" s="17">
        <v>0.97709999999999997</v>
      </c>
      <c r="R60" s="17">
        <v>0.97709999999999997</v>
      </c>
      <c r="S60" s="17">
        <v>0.97709999999999997</v>
      </c>
      <c r="T60" s="17">
        <v>0.97709999999999997</v>
      </c>
      <c r="U60" s="17">
        <v>0.97709999999999997</v>
      </c>
      <c r="V60" s="17">
        <v>0.97709999999999997</v>
      </c>
      <c r="W60" s="17">
        <v>0.97709999999999997</v>
      </c>
      <c r="X60" s="17">
        <v>0.97709999999999997</v>
      </c>
      <c r="Y60" s="17">
        <v>0.97709999999999997</v>
      </c>
      <c r="Z60" s="17">
        <v>0.97709999999999997</v>
      </c>
      <c r="AA60" s="17">
        <v>0.97709999999999997</v>
      </c>
      <c r="AB60" s="17">
        <v>0.97709999999999997</v>
      </c>
      <c r="AC60" s="17">
        <v>0.97709999999999997</v>
      </c>
      <c r="AD60" s="17">
        <v>0.97709999999999997</v>
      </c>
      <c r="AE60" s="17">
        <v>0.97709999999999997</v>
      </c>
      <c r="AF60" s="17">
        <v>0.97709999999999997</v>
      </c>
      <c r="AG60" s="17">
        <v>0.97709999999999997</v>
      </c>
      <c r="AH60" s="17">
        <v>0.97709999999999997</v>
      </c>
      <c r="AI60" s="17">
        <v>0.97709999999999997</v>
      </c>
      <c r="AJ60" s="17">
        <v>0.97709999999999997</v>
      </c>
      <c r="AK60" s="17">
        <v>0.97709999999999997</v>
      </c>
      <c r="AL60" s="17">
        <v>0.97709999999999997</v>
      </c>
      <c r="AM60" s="17">
        <v>0.97709999999999997</v>
      </c>
      <c r="AN60" s="17">
        <v>0.97709999999999997</v>
      </c>
      <c r="AO60" s="17">
        <v>0.97709999999999997</v>
      </c>
      <c r="AP60" s="17">
        <v>0.97709999999999997</v>
      </c>
      <c r="AQ60" s="17">
        <v>0.97709999999999997</v>
      </c>
      <c r="AR60" s="17">
        <v>0.97709999999999997</v>
      </c>
      <c r="AS60" s="17">
        <v>0.97709999999999997</v>
      </c>
      <c r="AT60" s="17">
        <v>0.97709999999999997</v>
      </c>
      <c r="AU60" s="17">
        <v>0.97709999999999997</v>
      </c>
      <c r="AV60" s="17">
        <v>0.97709999999999997</v>
      </c>
      <c r="AW60" s="17">
        <v>0.97709999999999997</v>
      </c>
      <c r="AX60" s="17">
        <v>0.97709999999999997</v>
      </c>
      <c r="AY60" s="17">
        <v>0.97709999999999997</v>
      </c>
      <c r="AZ60" s="17">
        <v>0.97709999999999997</v>
      </c>
      <c r="BA60" s="17">
        <v>0.97709999999999997</v>
      </c>
      <c r="BB60" s="17">
        <v>0.97709999999999997</v>
      </c>
      <c r="BC60" s="17">
        <v>0.97709999999999997</v>
      </c>
      <c r="BD60" s="17">
        <v>0.97709999999999997</v>
      </c>
      <c r="BE60" s="17">
        <v>0.97709999999999997</v>
      </c>
      <c r="BF60" s="17">
        <v>0.97709999999999997</v>
      </c>
      <c r="BG60" s="17">
        <v>0.97709999999999997</v>
      </c>
      <c r="BH60" s="17">
        <v>0.97709999999999997</v>
      </c>
      <c r="BI60" s="17">
        <v>0.97709999999999997</v>
      </c>
      <c r="BJ60" s="17">
        <v>0.97709999999999997</v>
      </c>
      <c r="BK60" s="17">
        <v>0.97709999999999997</v>
      </c>
      <c r="BL60" s="17">
        <v>0.97709999999999997</v>
      </c>
      <c r="BM60" s="17">
        <v>0.97709999999999997</v>
      </c>
      <c r="BN60" s="17">
        <v>0.97709999999999997</v>
      </c>
      <c r="BO60" s="17">
        <v>0.97709999999999997</v>
      </c>
      <c r="BP60" s="17">
        <v>0.97709999999999997</v>
      </c>
      <c r="BQ60" s="17">
        <v>0.97709999999999997</v>
      </c>
      <c r="BR60" s="17">
        <v>0.97709999999999997</v>
      </c>
      <c r="BS60" s="17">
        <v>0.97709999999999997</v>
      </c>
      <c r="BT60" s="17">
        <v>0.97709999999999997</v>
      </c>
      <c r="BU60" s="17">
        <v>0.97709999999999997</v>
      </c>
      <c r="BV60" s="17">
        <v>0.97709999999999997</v>
      </c>
      <c r="BW60" s="17">
        <v>0.97709999999999997</v>
      </c>
      <c r="BX60" s="17">
        <v>0.97709999999999997</v>
      </c>
      <c r="BY60" s="17">
        <v>0.97709999999999997</v>
      </c>
      <c r="BZ60" s="17">
        <v>0.97709999999999997</v>
      </c>
      <c r="CA60" s="17">
        <v>0.97709999999999997</v>
      </c>
      <c r="CB60" s="17">
        <v>0.97709999999999997</v>
      </c>
      <c r="CC60" s="17">
        <v>0.97709999999999997</v>
      </c>
      <c r="CD60" s="17">
        <v>0.97709999999999997</v>
      </c>
      <c r="CE60" s="17">
        <v>0.97709999999999997</v>
      </c>
      <c r="CF60" s="17">
        <v>0.97709999999999997</v>
      </c>
      <c r="CG60" s="17">
        <v>0.97709999999999997</v>
      </c>
      <c r="CH60" s="17">
        <v>0.97709999999999997</v>
      </c>
      <c r="CI60" s="17">
        <v>0.97709999999999997</v>
      </c>
      <c r="CJ60" s="17">
        <v>0.97709999999999997</v>
      </c>
      <c r="CK60" s="17">
        <v>0.97709999999999997</v>
      </c>
      <c r="CL60" s="17">
        <v>0.97709999999999997</v>
      </c>
      <c r="CM60" s="17">
        <v>0.97709999999999997</v>
      </c>
      <c r="CN60" s="17">
        <v>0.97709999999999997</v>
      </c>
      <c r="CO60" s="17">
        <v>0.97709999999999997</v>
      </c>
      <c r="CP60" s="17">
        <v>0.97709999999999997</v>
      </c>
      <c r="CQ60" s="17">
        <v>0.97709999999999997</v>
      </c>
      <c r="CR60" s="17">
        <v>0.97709999999999997</v>
      </c>
      <c r="CS60" s="17">
        <v>0.97709999999999997</v>
      </c>
      <c r="CT60" s="17">
        <v>0.97709999999999997</v>
      </c>
      <c r="CU60" s="17">
        <v>0.97709999999999997</v>
      </c>
      <c r="CV60" s="17">
        <v>0.97709999999999997</v>
      </c>
      <c r="CW60" s="17">
        <v>0.97709999999999997</v>
      </c>
      <c r="CX60" s="17">
        <v>0.97709999999999997</v>
      </c>
      <c r="CY60" s="17">
        <v>0.97709999999999997</v>
      </c>
      <c r="CZ60" s="17">
        <v>0.97709999999999997</v>
      </c>
      <c r="DA60" s="17">
        <v>0.97709999999999997</v>
      </c>
      <c r="DB60" s="17">
        <v>0.97709999999999997</v>
      </c>
    </row>
    <row r="61" spans="1:106" x14ac:dyDescent="0.2">
      <c r="A61" s="133">
        <v>74</v>
      </c>
      <c r="B61" s="17">
        <v>1</v>
      </c>
      <c r="C61" s="17">
        <v>0.97</v>
      </c>
      <c r="D61" s="17">
        <v>0.97970000000000002</v>
      </c>
      <c r="E61" s="17">
        <v>0.97970000000000002</v>
      </c>
      <c r="F61" s="17">
        <v>0.97970000000000002</v>
      </c>
      <c r="G61" s="17">
        <v>0.97970000000000002</v>
      </c>
      <c r="H61" s="17">
        <v>0.97970000000000002</v>
      </c>
      <c r="I61" s="17">
        <v>0.97960000000000003</v>
      </c>
      <c r="J61" s="17">
        <v>0.97940000000000005</v>
      </c>
      <c r="K61" s="17">
        <v>0.97919999999999996</v>
      </c>
      <c r="L61" s="17">
        <v>0.97889999999999999</v>
      </c>
      <c r="M61" s="17">
        <v>0.97860000000000003</v>
      </c>
      <c r="N61" s="17">
        <v>0.97819999999999996</v>
      </c>
      <c r="O61" s="17">
        <v>0.9778</v>
      </c>
      <c r="P61" s="17">
        <v>0.97729999999999995</v>
      </c>
      <c r="Q61" s="17">
        <v>0.97799999999999998</v>
      </c>
      <c r="R61" s="17">
        <v>0.97799999999999998</v>
      </c>
      <c r="S61" s="17">
        <v>0.97799999999999998</v>
      </c>
      <c r="T61" s="17">
        <v>0.97799999999999998</v>
      </c>
      <c r="U61" s="17">
        <v>0.97799999999999998</v>
      </c>
      <c r="V61" s="17">
        <v>0.97799999999999998</v>
      </c>
      <c r="W61" s="17">
        <v>0.97799999999999998</v>
      </c>
      <c r="X61" s="17">
        <v>0.97799999999999998</v>
      </c>
      <c r="Y61" s="17">
        <v>0.97799999999999998</v>
      </c>
      <c r="Z61" s="17">
        <v>0.97799999999999998</v>
      </c>
      <c r="AA61" s="17">
        <v>0.97799999999999998</v>
      </c>
      <c r="AB61" s="17">
        <v>0.97799999999999998</v>
      </c>
      <c r="AC61" s="17">
        <v>0.97799999999999998</v>
      </c>
      <c r="AD61" s="17">
        <v>0.97799999999999998</v>
      </c>
      <c r="AE61" s="17">
        <v>0.97799999999999998</v>
      </c>
      <c r="AF61" s="17">
        <v>0.97799999999999998</v>
      </c>
      <c r="AG61" s="17">
        <v>0.97799999999999998</v>
      </c>
      <c r="AH61" s="17">
        <v>0.97799999999999998</v>
      </c>
      <c r="AI61" s="17">
        <v>0.97799999999999998</v>
      </c>
      <c r="AJ61" s="17">
        <v>0.97799999999999998</v>
      </c>
      <c r="AK61" s="17">
        <v>0.97799999999999998</v>
      </c>
      <c r="AL61" s="17">
        <v>0.97799999999999998</v>
      </c>
      <c r="AM61" s="17">
        <v>0.97799999999999998</v>
      </c>
      <c r="AN61" s="17">
        <v>0.97799999999999998</v>
      </c>
      <c r="AO61" s="17">
        <v>0.97799999999999998</v>
      </c>
      <c r="AP61" s="17">
        <v>0.97799999999999998</v>
      </c>
      <c r="AQ61" s="17">
        <v>0.97799999999999998</v>
      </c>
      <c r="AR61" s="17">
        <v>0.97799999999999998</v>
      </c>
      <c r="AS61" s="17">
        <v>0.97799999999999998</v>
      </c>
      <c r="AT61" s="17">
        <v>0.97799999999999998</v>
      </c>
      <c r="AU61" s="17">
        <v>0.97799999999999998</v>
      </c>
      <c r="AV61" s="17">
        <v>0.97799999999999998</v>
      </c>
      <c r="AW61" s="17">
        <v>0.97799999999999998</v>
      </c>
      <c r="AX61" s="17">
        <v>0.97799999999999998</v>
      </c>
      <c r="AY61" s="17">
        <v>0.97799999999999998</v>
      </c>
      <c r="AZ61" s="17">
        <v>0.97799999999999998</v>
      </c>
      <c r="BA61" s="17">
        <v>0.97799999999999998</v>
      </c>
      <c r="BB61" s="17">
        <v>0.97799999999999998</v>
      </c>
      <c r="BC61" s="17">
        <v>0.97799999999999998</v>
      </c>
      <c r="BD61" s="17">
        <v>0.97799999999999998</v>
      </c>
      <c r="BE61" s="17">
        <v>0.97799999999999998</v>
      </c>
      <c r="BF61" s="17">
        <v>0.97799999999999998</v>
      </c>
      <c r="BG61" s="17">
        <v>0.97799999999999998</v>
      </c>
      <c r="BH61" s="17">
        <v>0.97799999999999998</v>
      </c>
      <c r="BI61" s="17">
        <v>0.97799999999999998</v>
      </c>
      <c r="BJ61" s="17">
        <v>0.97799999999999998</v>
      </c>
      <c r="BK61" s="17">
        <v>0.97799999999999998</v>
      </c>
      <c r="BL61" s="17">
        <v>0.97799999999999998</v>
      </c>
      <c r="BM61" s="17">
        <v>0.97799999999999998</v>
      </c>
      <c r="BN61" s="17">
        <v>0.97799999999999998</v>
      </c>
      <c r="BO61" s="17">
        <v>0.97799999999999998</v>
      </c>
      <c r="BP61" s="17">
        <v>0.97799999999999998</v>
      </c>
      <c r="BQ61" s="17">
        <v>0.97799999999999998</v>
      </c>
      <c r="BR61" s="17">
        <v>0.97799999999999998</v>
      </c>
      <c r="BS61" s="17">
        <v>0.97799999999999998</v>
      </c>
      <c r="BT61" s="17">
        <v>0.97799999999999998</v>
      </c>
      <c r="BU61" s="17">
        <v>0.97799999999999998</v>
      </c>
      <c r="BV61" s="17">
        <v>0.97799999999999998</v>
      </c>
      <c r="BW61" s="17">
        <v>0.97799999999999998</v>
      </c>
      <c r="BX61" s="17">
        <v>0.97799999999999998</v>
      </c>
      <c r="BY61" s="17">
        <v>0.97799999999999998</v>
      </c>
      <c r="BZ61" s="17">
        <v>0.97799999999999998</v>
      </c>
      <c r="CA61" s="17">
        <v>0.97799999999999998</v>
      </c>
      <c r="CB61" s="17">
        <v>0.97799999999999998</v>
      </c>
      <c r="CC61" s="17">
        <v>0.97799999999999998</v>
      </c>
      <c r="CD61" s="17">
        <v>0.97799999999999998</v>
      </c>
      <c r="CE61" s="17">
        <v>0.97799999999999998</v>
      </c>
      <c r="CF61" s="17">
        <v>0.97799999999999998</v>
      </c>
      <c r="CG61" s="17">
        <v>0.97799999999999998</v>
      </c>
      <c r="CH61" s="17">
        <v>0.97799999999999998</v>
      </c>
      <c r="CI61" s="17">
        <v>0.97799999999999998</v>
      </c>
      <c r="CJ61" s="17">
        <v>0.97799999999999998</v>
      </c>
      <c r="CK61" s="17">
        <v>0.97799999999999998</v>
      </c>
      <c r="CL61" s="17">
        <v>0.97799999999999998</v>
      </c>
      <c r="CM61" s="17">
        <v>0.97799999999999998</v>
      </c>
      <c r="CN61" s="17">
        <v>0.97799999999999998</v>
      </c>
      <c r="CO61" s="17">
        <v>0.97799999999999998</v>
      </c>
      <c r="CP61" s="17">
        <v>0.97799999999999998</v>
      </c>
      <c r="CQ61" s="17">
        <v>0.97799999999999998</v>
      </c>
      <c r="CR61" s="17">
        <v>0.97799999999999998</v>
      </c>
      <c r="CS61" s="17">
        <v>0.97799999999999998</v>
      </c>
      <c r="CT61" s="17">
        <v>0.97799999999999998</v>
      </c>
      <c r="CU61" s="17">
        <v>0.97799999999999998</v>
      </c>
      <c r="CV61" s="17">
        <v>0.97799999999999998</v>
      </c>
      <c r="CW61" s="17">
        <v>0.97799999999999998</v>
      </c>
      <c r="CX61" s="17">
        <v>0.97799999999999998</v>
      </c>
      <c r="CY61" s="17">
        <v>0.97799999999999998</v>
      </c>
      <c r="CZ61" s="17">
        <v>0.97799999999999998</v>
      </c>
      <c r="DA61" s="17">
        <v>0.97799999999999998</v>
      </c>
      <c r="DB61" s="17">
        <v>0.97799999999999998</v>
      </c>
    </row>
    <row r="62" spans="1:106" x14ac:dyDescent="0.2">
      <c r="A62" s="133">
        <v>75</v>
      </c>
      <c r="B62" s="17">
        <v>1</v>
      </c>
      <c r="C62" s="17">
        <v>0.97070000000000001</v>
      </c>
      <c r="D62" s="17">
        <v>0.98040000000000005</v>
      </c>
      <c r="E62" s="17">
        <v>0.98040000000000005</v>
      </c>
      <c r="F62" s="17">
        <v>0.98050000000000004</v>
      </c>
      <c r="G62" s="17">
        <v>0.98050000000000004</v>
      </c>
      <c r="H62" s="17">
        <v>0.98050000000000004</v>
      </c>
      <c r="I62" s="17">
        <v>0.98040000000000005</v>
      </c>
      <c r="J62" s="17">
        <v>0.98029999999999995</v>
      </c>
      <c r="K62" s="17">
        <v>0.98009999999999997</v>
      </c>
      <c r="L62" s="17">
        <v>0.9798</v>
      </c>
      <c r="M62" s="17">
        <v>0.97950000000000004</v>
      </c>
      <c r="N62" s="17">
        <v>0.97909999999999997</v>
      </c>
      <c r="O62" s="17">
        <v>0.97870000000000001</v>
      </c>
      <c r="P62" s="17">
        <v>0.97829999999999995</v>
      </c>
      <c r="Q62" s="17">
        <v>0.97889999999999999</v>
      </c>
      <c r="R62" s="17">
        <v>0.97889999999999999</v>
      </c>
      <c r="S62" s="17">
        <v>0.97889999999999999</v>
      </c>
      <c r="T62" s="17">
        <v>0.97889999999999999</v>
      </c>
      <c r="U62" s="17">
        <v>0.97889999999999999</v>
      </c>
      <c r="V62" s="17">
        <v>0.97889999999999999</v>
      </c>
      <c r="W62" s="17">
        <v>0.97889999999999999</v>
      </c>
      <c r="X62" s="17">
        <v>0.97889999999999999</v>
      </c>
      <c r="Y62" s="17">
        <v>0.97889999999999999</v>
      </c>
      <c r="Z62" s="17">
        <v>0.97889999999999999</v>
      </c>
      <c r="AA62" s="17">
        <v>0.97889999999999999</v>
      </c>
      <c r="AB62" s="17">
        <v>0.97889999999999999</v>
      </c>
      <c r="AC62" s="17">
        <v>0.97889999999999999</v>
      </c>
      <c r="AD62" s="17">
        <v>0.97889999999999999</v>
      </c>
      <c r="AE62" s="17">
        <v>0.97889999999999999</v>
      </c>
      <c r="AF62" s="17">
        <v>0.97889999999999999</v>
      </c>
      <c r="AG62" s="17">
        <v>0.97889999999999999</v>
      </c>
      <c r="AH62" s="17">
        <v>0.97889999999999999</v>
      </c>
      <c r="AI62" s="17">
        <v>0.97889999999999999</v>
      </c>
      <c r="AJ62" s="17">
        <v>0.97889999999999999</v>
      </c>
      <c r="AK62" s="17">
        <v>0.97889999999999999</v>
      </c>
      <c r="AL62" s="17">
        <v>0.97889999999999999</v>
      </c>
      <c r="AM62" s="17">
        <v>0.97889999999999999</v>
      </c>
      <c r="AN62" s="17">
        <v>0.97889999999999999</v>
      </c>
      <c r="AO62" s="17">
        <v>0.97889999999999999</v>
      </c>
      <c r="AP62" s="17">
        <v>0.97889999999999999</v>
      </c>
      <c r="AQ62" s="17">
        <v>0.97889999999999999</v>
      </c>
      <c r="AR62" s="17">
        <v>0.97889999999999999</v>
      </c>
      <c r="AS62" s="17">
        <v>0.97889999999999999</v>
      </c>
      <c r="AT62" s="17">
        <v>0.97889999999999999</v>
      </c>
      <c r="AU62" s="17">
        <v>0.97889999999999999</v>
      </c>
      <c r="AV62" s="17">
        <v>0.97889999999999999</v>
      </c>
      <c r="AW62" s="17">
        <v>0.97889999999999999</v>
      </c>
      <c r="AX62" s="17">
        <v>0.97889999999999999</v>
      </c>
      <c r="AY62" s="17">
        <v>0.97889999999999999</v>
      </c>
      <c r="AZ62" s="17">
        <v>0.97889999999999999</v>
      </c>
      <c r="BA62" s="17">
        <v>0.97889999999999999</v>
      </c>
      <c r="BB62" s="17">
        <v>0.97889999999999999</v>
      </c>
      <c r="BC62" s="17">
        <v>0.97889999999999999</v>
      </c>
      <c r="BD62" s="17">
        <v>0.97889999999999999</v>
      </c>
      <c r="BE62" s="17">
        <v>0.97889999999999999</v>
      </c>
      <c r="BF62" s="17">
        <v>0.97889999999999999</v>
      </c>
      <c r="BG62" s="17">
        <v>0.97889999999999999</v>
      </c>
      <c r="BH62" s="17">
        <v>0.97889999999999999</v>
      </c>
      <c r="BI62" s="17">
        <v>0.97889999999999999</v>
      </c>
      <c r="BJ62" s="17">
        <v>0.97889999999999999</v>
      </c>
      <c r="BK62" s="17">
        <v>0.97889999999999999</v>
      </c>
      <c r="BL62" s="17">
        <v>0.97889999999999999</v>
      </c>
      <c r="BM62" s="17">
        <v>0.97889999999999999</v>
      </c>
      <c r="BN62" s="17">
        <v>0.97889999999999999</v>
      </c>
      <c r="BO62" s="17">
        <v>0.97889999999999999</v>
      </c>
      <c r="BP62" s="17">
        <v>0.97889999999999999</v>
      </c>
      <c r="BQ62" s="17">
        <v>0.97889999999999999</v>
      </c>
      <c r="BR62" s="17">
        <v>0.97889999999999999</v>
      </c>
      <c r="BS62" s="17">
        <v>0.97889999999999999</v>
      </c>
      <c r="BT62" s="17">
        <v>0.97889999999999999</v>
      </c>
      <c r="BU62" s="17">
        <v>0.97889999999999999</v>
      </c>
      <c r="BV62" s="17">
        <v>0.97889999999999999</v>
      </c>
      <c r="BW62" s="17">
        <v>0.97889999999999999</v>
      </c>
      <c r="BX62" s="17">
        <v>0.97889999999999999</v>
      </c>
      <c r="BY62" s="17">
        <v>0.97889999999999999</v>
      </c>
      <c r="BZ62" s="17">
        <v>0.97889999999999999</v>
      </c>
      <c r="CA62" s="17">
        <v>0.97889999999999999</v>
      </c>
      <c r="CB62" s="17">
        <v>0.97889999999999999</v>
      </c>
      <c r="CC62" s="17">
        <v>0.97889999999999999</v>
      </c>
      <c r="CD62" s="17">
        <v>0.97889999999999999</v>
      </c>
      <c r="CE62" s="17">
        <v>0.97889999999999999</v>
      </c>
      <c r="CF62" s="17">
        <v>0.97889999999999999</v>
      </c>
      <c r="CG62" s="17">
        <v>0.97889999999999999</v>
      </c>
      <c r="CH62" s="17">
        <v>0.97889999999999999</v>
      </c>
      <c r="CI62" s="17">
        <v>0.97889999999999999</v>
      </c>
      <c r="CJ62" s="17">
        <v>0.97889999999999999</v>
      </c>
      <c r="CK62" s="17">
        <v>0.97889999999999999</v>
      </c>
      <c r="CL62" s="17">
        <v>0.97889999999999999</v>
      </c>
      <c r="CM62" s="17">
        <v>0.97889999999999999</v>
      </c>
      <c r="CN62" s="17">
        <v>0.97889999999999999</v>
      </c>
      <c r="CO62" s="17">
        <v>0.97889999999999999</v>
      </c>
      <c r="CP62" s="17">
        <v>0.97889999999999999</v>
      </c>
      <c r="CQ62" s="17">
        <v>0.97889999999999999</v>
      </c>
      <c r="CR62" s="17">
        <v>0.97889999999999999</v>
      </c>
      <c r="CS62" s="17">
        <v>0.97889999999999999</v>
      </c>
      <c r="CT62" s="17">
        <v>0.97889999999999999</v>
      </c>
      <c r="CU62" s="17">
        <v>0.97889999999999999</v>
      </c>
      <c r="CV62" s="17">
        <v>0.97889999999999999</v>
      </c>
      <c r="CW62" s="17">
        <v>0.97889999999999999</v>
      </c>
      <c r="CX62" s="17">
        <v>0.97889999999999999</v>
      </c>
      <c r="CY62" s="17">
        <v>0.97889999999999999</v>
      </c>
      <c r="CZ62" s="17">
        <v>0.97889999999999999</v>
      </c>
      <c r="DA62" s="17">
        <v>0.97889999999999999</v>
      </c>
      <c r="DB62" s="17">
        <v>0.97889999999999999</v>
      </c>
    </row>
    <row r="63" spans="1:106" x14ac:dyDescent="0.2">
      <c r="A63" s="133">
        <v>76</v>
      </c>
      <c r="B63" s="17">
        <v>1</v>
      </c>
      <c r="C63" s="17">
        <v>0.97130000000000005</v>
      </c>
      <c r="D63" s="17">
        <v>0.98109999999999997</v>
      </c>
      <c r="E63" s="17">
        <v>0.98109999999999997</v>
      </c>
      <c r="F63" s="17">
        <v>0.98119999999999996</v>
      </c>
      <c r="G63" s="17">
        <v>0.98129999999999995</v>
      </c>
      <c r="H63" s="17">
        <v>0.98129999999999995</v>
      </c>
      <c r="I63" s="17">
        <v>0.98129999999999995</v>
      </c>
      <c r="J63" s="17">
        <v>0.98109999999999997</v>
      </c>
      <c r="K63" s="17">
        <v>0.98099999999999998</v>
      </c>
      <c r="L63" s="17">
        <v>0.98070000000000002</v>
      </c>
      <c r="M63" s="17">
        <v>0.98040000000000005</v>
      </c>
      <c r="N63" s="17">
        <v>0.98009999999999997</v>
      </c>
      <c r="O63" s="17">
        <v>0.97970000000000002</v>
      </c>
      <c r="P63" s="17">
        <v>0.97919999999999996</v>
      </c>
      <c r="Q63" s="17">
        <v>0.97989999999999999</v>
      </c>
      <c r="R63" s="17">
        <v>0.97989999999999999</v>
      </c>
      <c r="S63" s="17">
        <v>0.97989999999999999</v>
      </c>
      <c r="T63" s="17">
        <v>0.97989999999999999</v>
      </c>
      <c r="U63" s="17">
        <v>0.97989999999999999</v>
      </c>
      <c r="V63" s="17">
        <v>0.97989999999999999</v>
      </c>
      <c r="W63" s="17">
        <v>0.97989999999999999</v>
      </c>
      <c r="X63" s="17">
        <v>0.97989999999999999</v>
      </c>
      <c r="Y63" s="17">
        <v>0.97989999999999999</v>
      </c>
      <c r="Z63" s="17">
        <v>0.97989999999999999</v>
      </c>
      <c r="AA63" s="17">
        <v>0.97989999999999999</v>
      </c>
      <c r="AB63" s="17">
        <v>0.97989999999999999</v>
      </c>
      <c r="AC63" s="17">
        <v>0.97989999999999999</v>
      </c>
      <c r="AD63" s="17">
        <v>0.97989999999999999</v>
      </c>
      <c r="AE63" s="17">
        <v>0.97989999999999999</v>
      </c>
      <c r="AF63" s="17">
        <v>0.97989999999999999</v>
      </c>
      <c r="AG63" s="17">
        <v>0.97989999999999999</v>
      </c>
      <c r="AH63" s="17">
        <v>0.97989999999999999</v>
      </c>
      <c r="AI63" s="17">
        <v>0.97989999999999999</v>
      </c>
      <c r="AJ63" s="17">
        <v>0.97989999999999999</v>
      </c>
      <c r="AK63" s="17">
        <v>0.97989999999999999</v>
      </c>
      <c r="AL63" s="17">
        <v>0.97989999999999999</v>
      </c>
      <c r="AM63" s="17">
        <v>0.97989999999999999</v>
      </c>
      <c r="AN63" s="17">
        <v>0.97989999999999999</v>
      </c>
      <c r="AO63" s="17">
        <v>0.97989999999999999</v>
      </c>
      <c r="AP63" s="17">
        <v>0.97989999999999999</v>
      </c>
      <c r="AQ63" s="17">
        <v>0.97989999999999999</v>
      </c>
      <c r="AR63" s="17">
        <v>0.97989999999999999</v>
      </c>
      <c r="AS63" s="17">
        <v>0.97989999999999999</v>
      </c>
      <c r="AT63" s="17">
        <v>0.97989999999999999</v>
      </c>
      <c r="AU63" s="17">
        <v>0.97989999999999999</v>
      </c>
      <c r="AV63" s="17">
        <v>0.97989999999999999</v>
      </c>
      <c r="AW63" s="17">
        <v>0.97989999999999999</v>
      </c>
      <c r="AX63" s="17">
        <v>0.97989999999999999</v>
      </c>
      <c r="AY63" s="17">
        <v>0.97989999999999999</v>
      </c>
      <c r="AZ63" s="17">
        <v>0.97989999999999999</v>
      </c>
      <c r="BA63" s="17">
        <v>0.97989999999999999</v>
      </c>
      <c r="BB63" s="17">
        <v>0.97989999999999999</v>
      </c>
      <c r="BC63" s="17">
        <v>0.97989999999999999</v>
      </c>
      <c r="BD63" s="17">
        <v>0.97989999999999999</v>
      </c>
      <c r="BE63" s="17">
        <v>0.97989999999999999</v>
      </c>
      <c r="BF63" s="17">
        <v>0.97989999999999999</v>
      </c>
      <c r="BG63" s="17">
        <v>0.97989999999999999</v>
      </c>
      <c r="BH63" s="17">
        <v>0.97989999999999999</v>
      </c>
      <c r="BI63" s="17">
        <v>0.97989999999999999</v>
      </c>
      <c r="BJ63" s="17">
        <v>0.97989999999999999</v>
      </c>
      <c r="BK63" s="17">
        <v>0.97989999999999999</v>
      </c>
      <c r="BL63" s="17">
        <v>0.97989999999999999</v>
      </c>
      <c r="BM63" s="17">
        <v>0.97989999999999999</v>
      </c>
      <c r="BN63" s="17">
        <v>0.97989999999999999</v>
      </c>
      <c r="BO63" s="17">
        <v>0.97989999999999999</v>
      </c>
      <c r="BP63" s="17">
        <v>0.97989999999999999</v>
      </c>
      <c r="BQ63" s="17">
        <v>0.97989999999999999</v>
      </c>
      <c r="BR63" s="17">
        <v>0.97989999999999999</v>
      </c>
      <c r="BS63" s="17">
        <v>0.97989999999999999</v>
      </c>
      <c r="BT63" s="17">
        <v>0.97989999999999999</v>
      </c>
      <c r="BU63" s="17">
        <v>0.97989999999999999</v>
      </c>
      <c r="BV63" s="17">
        <v>0.97989999999999999</v>
      </c>
      <c r="BW63" s="17">
        <v>0.97989999999999999</v>
      </c>
      <c r="BX63" s="17">
        <v>0.97989999999999999</v>
      </c>
      <c r="BY63" s="17">
        <v>0.97989999999999999</v>
      </c>
      <c r="BZ63" s="17">
        <v>0.97989999999999999</v>
      </c>
      <c r="CA63" s="17">
        <v>0.97989999999999999</v>
      </c>
      <c r="CB63" s="17">
        <v>0.97989999999999999</v>
      </c>
      <c r="CC63" s="17">
        <v>0.97989999999999999</v>
      </c>
      <c r="CD63" s="17">
        <v>0.97989999999999999</v>
      </c>
      <c r="CE63" s="17">
        <v>0.97989999999999999</v>
      </c>
      <c r="CF63" s="17">
        <v>0.97989999999999999</v>
      </c>
      <c r="CG63" s="17">
        <v>0.97989999999999999</v>
      </c>
      <c r="CH63" s="17">
        <v>0.97989999999999999</v>
      </c>
      <c r="CI63" s="17">
        <v>0.97989999999999999</v>
      </c>
      <c r="CJ63" s="17">
        <v>0.97989999999999999</v>
      </c>
      <c r="CK63" s="17">
        <v>0.97989999999999999</v>
      </c>
      <c r="CL63" s="17">
        <v>0.97989999999999999</v>
      </c>
      <c r="CM63" s="17">
        <v>0.97989999999999999</v>
      </c>
      <c r="CN63" s="17">
        <v>0.97989999999999999</v>
      </c>
      <c r="CO63" s="17">
        <v>0.97989999999999999</v>
      </c>
      <c r="CP63" s="17">
        <v>0.97989999999999999</v>
      </c>
      <c r="CQ63" s="17">
        <v>0.97989999999999999</v>
      </c>
      <c r="CR63" s="17">
        <v>0.97989999999999999</v>
      </c>
      <c r="CS63" s="17">
        <v>0.97989999999999999</v>
      </c>
      <c r="CT63" s="17">
        <v>0.97989999999999999</v>
      </c>
      <c r="CU63" s="17">
        <v>0.97989999999999999</v>
      </c>
      <c r="CV63" s="17">
        <v>0.97989999999999999</v>
      </c>
      <c r="CW63" s="17">
        <v>0.97989999999999999</v>
      </c>
      <c r="CX63" s="17">
        <v>0.97989999999999999</v>
      </c>
      <c r="CY63" s="17">
        <v>0.97989999999999999</v>
      </c>
      <c r="CZ63" s="17">
        <v>0.97989999999999999</v>
      </c>
      <c r="DA63" s="17">
        <v>0.97989999999999999</v>
      </c>
      <c r="DB63" s="17">
        <v>0.97989999999999999</v>
      </c>
    </row>
    <row r="64" spans="1:106" x14ac:dyDescent="0.2">
      <c r="A64" s="133">
        <v>77</v>
      </c>
      <c r="B64" s="17">
        <v>1</v>
      </c>
      <c r="C64" s="17">
        <v>0.97199999999999998</v>
      </c>
      <c r="D64" s="17">
        <v>0.98180000000000001</v>
      </c>
      <c r="E64" s="17">
        <v>0.9819</v>
      </c>
      <c r="F64" s="17">
        <v>0.98199999999999998</v>
      </c>
      <c r="G64" s="17">
        <v>0.98209999999999997</v>
      </c>
      <c r="H64" s="17">
        <v>0.98209999999999997</v>
      </c>
      <c r="I64" s="17">
        <v>0.98209999999999997</v>
      </c>
      <c r="J64" s="17">
        <v>0.98199999999999998</v>
      </c>
      <c r="K64" s="17">
        <v>0.98180000000000001</v>
      </c>
      <c r="L64" s="17">
        <v>0.98160000000000003</v>
      </c>
      <c r="M64" s="17">
        <v>0.98129999999999995</v>
      </c>
      <c r="N64" s="17">
        <v>0.98099999999999998</v>
      </c>
      <c r="O64" s="17">
        <v>0.98060000000000003</v>
      </c>
      <c r="P64" s="17">
        <v>0.98009999999999997</v>
      </c>
      <c r="Q64" s="17">
        <v>0.98080000000000001</v>
      </c>
      <c r="R64" s="17">
        <v>0.98080000000000001</v>
      </c>
      <c r="S64" s="17">
        <v>0.98080000000000001</v>
      </c>
      <c r="T64" s="17">
        <v>0.98080000000000001</v>
      </c>
      <c r="U64" s="17">
        <v>0.98080000000000001</v>
      </c>
      <c r="V64" s="17">
        <v>0.98080000000000001</v>
      </c>
      <c r="W64" s="17">
        <v>0.98080000000000001</v>
      </c>
      <c r="X64" s="17">
        <v>0.98080000000000001</v>
      </c>
      <c r="Y64" s="17">
        <v>0.98080000000000001</v>
      </c>
      <c r="Z64" s="17">
        <v>0.98080000000000001</v>
      </c>
      <c r="AA64" s="17">
        <v>0.98080000000000001</v>
      </c>
      <c r="AB64" s="17">
        <v>0.98080000000000001</v>
      </c>
      <c r="AC64" s="17">
        <v>0.98080000000000001</v>
      </c>
      <c r="AD64" s="17">
        <v>0.98080000000000001</v>
      </c>
      <c r="AE64" s="17">
        <v>0.98080000000000001</v>
      </c>
      <c r="AF64" s="17">
        <v>0.98080000000000001</v>
      </c>
      <c r="AG64" s="17">
        <v>0.98080000000000001</v>
      </c>
      <c r="AH64" s="17">
        <v>0.98080000000000001</v>
      </c>
      <c r="AI64" s="17">
        <v>0.98080000000000001</v>
      </c>
      <c r="AJ64" s="17">
        <v>0.98080000000000001</v>
      </c>
      <c r="AK64" s="17">
        <v>0.98080000000000001</v>
      </c>
      <c r="AL64" s="17">
        <v>0.98080000000000001</v>
      </c>
      <c r="AM64" s="17">
        <v>0.98080000000000001</v>
      </c>
      <c r="AN64" s="17">
        <v>0.98080000000000001</v>
      </c>
      <c r="AO64" s="17">
        <v>0.98080000000000001</v>
      </c>
      <c r="AP64" s="17">
        <v>0.98080000000000001</v>
      </c>
      <c r="AQ64" s="17">
        <v>0.98080000000000001</v>
      </c>
      <c r="AR64" s="17">
        <v>0.98080000000000001</v>
      </c>
      <c r="AS64" s="17">
        <v>0.98080000000000001</v>
      </c>
      <c r="AT64" s="17">
        <v>0.98080000000000001</v>
      </c>
      <c r="AU64" s="17">
        <v>0.98080000000000001</v>
      </c>
      <c r="AV64" s="17">
        <v>0.98080000000000001</v>
      </c>
      <c r="AW64" s="17">
        <v>0.98080000000000001</v>
      </c>
      <c r="AX64" s="17">
        <v>0.98080000000000001</v>
      </c>
      <c r="AY64" s="17">
        <v>0.98080000000000001</v>
      </c>
      <c r="AZ64" s="17">
        <v>0.98080000000000001</v>
      </c>
      <c r="BA64" s="17">
        <v>0.98080000000000001</v>
      </c>
      <c r="BB64" s="17">
        <v>0.98080000000000001</v>
      </c>
      <c r="BC64" s="17">
        <v>0.98080000000000001</v>
      </c>
      <c r="BD64" s="17">
        <v>0.98080000000000001</v>
      </c>
      <c r="BE64" s="17">
        <v>0.98080000000000001</v>
      </c>
      <c r="BF64" s="17">
        <v>0.98080000000000001</v>
      </c>
      <c r="BG64" s="17">
        <v>0.98080000000000001</v>
      </c>
      <c r="BH64" s="17">
        <v>0.98080000000000001</v>
      </c>
      <c r="BI64" s="17">
        <v>0.98080000000000001</v>
      </c>
      <c r="BJ64" s="17">
        <v>0.98080000000000001</v>
      </c>
      <c r="BK64" s="17">
        <v>0.98080000000000001</v>
      </c>
      <c r="BL64" s="17">
        <v>0.98080000000000001</v>
      </c>
      <c r="BM64" s="17">
        <v>0.98080000000000001</v>
      </c>
      <c r="BN64" s="17">
        <v>0.98080000000000001</v>
      </c>
      <c r="BO64" s="17">
        <v>0.98080000000000001</v>
      </c>
      <c r="BP64" s="17">
        <v>0.98080000000000001</v>
      </c>
      <c r="BQ64" s="17">
        <v>0.98080000000000001</v>
      </c>
      <c r="BR64" s="17">
        <v>0.98080000000000001</v>
      </c>
      <c r="BS64" s="17">
        <v>0.98080000000000001</v>
      </c>
      <c r="BT64" s="17">
        <v>0.98080000000000001</v>
      </c>
      <c r="BU64" s="17">
        <v>0.98080000000000001</v>
      </c>
      <c r="BV64" s="17">
        <v>0.98080000000000001</v>
      </c>
      <c r="BW64" s="17">
        <v>0.98080000000000001</v>
      </c>
      <c r="BX64" s="17">
        <v>0.98080000000000001</v>
      </c>
      <c r="BY64" s="17">
        <v>0.98080000000000001</v>
      </c>
      <c r="BZ64" s="17">
        <v>0.98080000000000001</v>
      </c>
      <c r="CA64" s="17">
        <v>0.98080000000000001</v>
      </c>
      <c r="CB64" s="17">
        <v>0.98080000000000001</v>
      </c>
      <c r="CC64" s="17">
        <v>0.98080000000000001</v>
      </c>
      <c r="CD64" s="17">
        <v>0.98080000000000001</v>
      </c>
      <c r="CE64" s="17">
        <v>0.98080000000000001</v>
      </c>
      <c r="CF64" s="17">
        <v>0.98080000000000001</v>
      </c>
      <c r="CG64" s="17">
        <v>0.98080000000000001</v>
      </c>
      <c r="CH64" s="17">
        <v>0.98080000000000001</v>
      </c>
      <c r="CI64" s="17">
        <v>0.98080000000000001</v>
      </c>
      <c r="CJ64" s="17">
        <v>0.98080000000000001</v>
      </c>
      <c r="CK64" s="17">
        <v>0.98080000000000001</v>
      </c>
      <c r="CL64" s="17">
        <v>0.98080000000000001</v>
      </c>
      <c r="CM64" s="17">
        <v>0.98080000000000001</v>
      </c>
      <c r="CN64" s="17">
        <v>0.98080000000000001</v>
      </c>
      <c r="CO64" s="17">
        <v>0.98080000000000001</v>
      </c>
      <c r="CP64" s="17">
        <v>0.98080000000000001</v>
      </c>
      <c r="CQ64" s="17">
        <v>0.98080000000000001</v>
      </c>
      <c r="CR64" s="17">
        <v>0.98080000000000001</v>
      </c>
      <c r="CS64" s="17">
        <v>0.98080000000000001</v>
      </c>
      <c r="CT64" s="17">
        <v>0.98080000000000001</v>
      </c>
      <c r="CU64" s="17">
        <v>0.98080000000000001</v>
      </c>
      <c r="CV64" s="17">
        <v>0.98080000000000001</v>
      </c>
      <c r="CW64" s="17">
        <v>0.98080000000000001</v>
      </c>
      <c r="CX64" s="17">
        <v>0.98080000000000001</v>
      </c>
      <c r="CY64" s="17">
        <v>0.98080000000000001</v>
      </c>
      <c r="CZ64" s="17">
        <v>0.98080000000000001</v>
      </c>
      <c r="DA64" s="17">
        <v>0.98080000000000001</v>
      </c>
      <c r="DB64" s="17">
        <v>0.98080000000000001</v>
      </c>
    </row>
    <row r="65" spans="1:106" x14ac:dyDescent="0.2">
      <c r="A65" s="133">
        <v>78</v>
      </c>
      <c r="B65" s="17">
        <v>1</v>
      </c>
      <c r="C65" s="17">
        <v>0.97270000000000001</v>
      </c>
      <c r="D65" s="17">
        <v>0.98250000000000004</v>
      </c>
      <c r="E65" s="17">
        <v>0.98260000000000003</v>
      </c>
      <c r="F65" s="17">
        <v>0.98270000000000002</v>
      </c>
      <c r="G65" s="17">
        <v>0.9829</v>
      </c>
      <c r="H65" s="17">
        <v>0.9829</v>
      </c>
      <c r="I65" s="17">
        <v>0.9829</v>
      </c>
      <c r="J65" s="17">
        <v>0.9829</v>
      </c>
      <c r="K65" s="17">
        <v>0.98270000000000002</v>
      </c>
      <c r="L65" s="17">
        <v>0.98250000000000004</v>
      </c>
      <c r="M65" s="17">
        <v>0.98219999999999996</v>
      </c>
      <c r="N65" s="17">
        <v>0.9819</v>
      </c>
      <c r="O65" s="17">
        <v>0.98150000000000004</v>
      </c>
      <c r="P65" s="17">
        <v>0.98109999999999997</v>
      </c>
      <c r="Q65" s="17">
        <v>0.98170000000000002</v>
      </c>
      <c r="R65" s="17">
        <v>0.98170000000000002</v>
      </c>
      <c r="S65" s="17">
        <v>0.98170000000000002</v>
      </c>
      <c r="T65" s="17">
        <v>0.98170000000000002</v>
      </c>
      <c r="U65" s="17">
        <v>0.98170000000000002</v>
      </c>
      <c r="V65" s="17">
        <v>0.98170000000000002</v>
      </c>
      <c r="W65" s="17">
        <v>0.98170000000000002</v>
      </c>
      <c r="X65" s="17">
        <v>0.98170000000000002</v>
      </c>
      <c r="Y65" s="17">
        <v>0.98170000000000002</v>
      </c>
      <c r="Z65" s="17">
        <v>0.98170000000000002</v>
      </c>
      <c r="AA65" s="17">
        <v>0.98170000000000002</v>
      </c>
      <c r="AB65" s="17">
        <v>0.98170000000000002</v>
      </c>
      <c r="AC65" s="17">
        <v>0.98170000000000002</v>
      </c>
      <c r="AD65" s="17">
        <v>0.98170000000000002</v>
      </c>
      <c r="AE65" s="17">
        <v>0.98170000000000002</v>
      </c>
      <c r="AF65" s="17">
        <v>0.98170000000000002</v>
      </c>
      <c r="AG65" s="17">
        <v>0.98170000000000002</v>
      </c>
      <c r="AH65" s="17">
        <v>0.98170000000000002</v>
      </c>
      <c r="AI65" s="17">
        <v>0.98170000000000002</v>
      </c>
      <c r="AJ65" s="17">
        <v>0.98170000000000002</v>
      </c>
      <c r="AK65" s="17">
        <v>0.98170000000000002</v>
      </c>
      <c r="AL65" s="17">
        <v>0.98170000000000002</v>
      </c>
      <c r="AM65" s="17">
        <v>0.98170000000000002</v>
      </c>
      <c r="AN65" s="17">
        <v>0.98170000000000002</v>
      </c>
      <c r="AO65" s="17">
        <v>0.98170000000000002</v>
      </c>
      <c r="AP65" s="17">
        <v>0.98170000000000002</v>
      </c>
      <c r="AQ65" s="17">
        <v>0.98170000000000002</v>
      </c>
      <c r="AR65" s="17">
        <v>0.98170000000000002</v>
      </c>
      <c r="AS65" s="17">
        <v>0.98170000000000002</v>
      </c>
      <c r="AT65" s="17">
        <v>0.98170000000000002</v>
      </c>
      <c r="AU65" s="17">
        <v>0.98170000000000002</v>
      </c>
      <c r="AV65" s="17">
        <v>0.98170000000000002</v>
      </c>
      <c r="AW65" s="17">
        <v>0.98170000000000002</v>
      </c>
      <c r="AX65" s="17">
        <v>0.98170000000000002</v>
      </c>
      <c r="AY65" s="17">
        <v>0.98170000000000002</v>
      </c>
      <c r="AZ65" s="17">
        <v>0.98170000000000002</v>
      </c>
      <c r="BA65" s="17">
        <v>0.98170000000000002</v>
      </c>
      <c r="BB65" s="17">
        <v>0.98170000000000002</v>
      </c>
      <c r="BC65" s="17">
        <v>0.98170000000000002</v>
      </c>
      <c r="BD65" s="17">
        <v>0.98170000000000002</v>
      </c>
      <c r="BE65" s="17">
        <v>0.98170000000000002</v>
      </c>
      <c r="BF65" s="17">
        <v>0.98170000000000002</v>
      </c>
      <c r="BG65" s="17">
        <v>0.98170000000000002</v>
      </c>
      <c r="BH65" s="17">
        <v>0.98170000000000002</v>
      </c>
      <c r="BI65" s="17">
        <v>0.98170000000000002</v>
      </c>
      <c r="BJ65" s="17">
        <v>0.98170000000000002</v>
      </c>
      <c r="BK65" s="17">
        <v>0.98170000000000002</v>
      </c>
      <c r="BL65" s="17">
        <v>0.98170000000000002</v>
      </c>
      <c r="BM65" s="17">
        <v>0.98170000000000002</v>
      </c>
      <c r="BN65" s="17">
        <v>0.98170000000000002</v>
      </c>
      <c r="BO65" s="17">
        <v>0.98170000000000002</v>
      </c>
      <c r="BP65" s="17">
        <v>0.98170000000000002</v>
      </c>
      <c r="BQ65" s="17">
        <v>0.98170000000000002</v>
      </c>
      <c r="BR65" s="17">
        <v>0.98170000000000002</v>
      </c>
      <c r="BS65" s="17">
        <v>0.98170000000000002</v>
      </c>
      <c r="BT65" s="17">
        <v>0.98170000000000002</v>
      </c>
      <c r="BU65" s="17">
        <v>0.98170000000000002</v>
      </c>
      <c r="BV65" s="17">
        <v>0.98170000000000002</v>
      </c>
      <c r="BW65" s="17">
        <v>0.98170000000000002</v>
      </c>
      <c r="BX65" s="17">
        <v>0.98170000000000002</v>
      </c>
      <c r="BY65" s="17">
        <v>0.98170000000000002</v>
      </c>
      <c r="BZ65" s="17">
        <v>0.98170000000000002</v>
      </c>
      <c r="CA65" s="17">
        <v>0.98170000000000002</v>
      </c>
      <c r="CB65" s="17">
        <v>0.98170000000000002</v>
      </c>
      <c r="CC65" s="17">
        <v>0.98170000000000002</v>
      </c>
      <c r="CD65" s="17">
        <v>0.98170000000000002</v>
      </c>
      <c r="CE65" s="17">
        <v>0.98170000000000002</v>
      </c>
      <c r="CF65" s="17">
        <v>0.98170000000000002</v>
      </c>
      <c r="CG65" s="17">
        <v>0.98170000000000002</v>
      </c>
      <c r="CH65" s="17">
        <v>0.98170000000000002</v>
      </c>
      <c r="CI65" s="17">
        <v>0.98170000000000002</v>
      </c>
      <c r="CJ65" s="17">
        <v>0.98170000000000002</v>
      </c>
      <c r="CK65" s="17">
        <v>0.98170000000000002</v>
      </c>
      <c r="CL65" s="17">
        <v>0.98170000000000002</v>
      </c>
      <c r="CM65" s="17">
        <v>0.98170000000000002</v>
      </c>
      <c r="CN65" s="17">
        <v>0.98170000000000002</v>
      </c>
      <c r="CO65" s="17">
        <v>0.98170000000000002</v>
      </c>
      <c r="CP65" s="17">
        <v>0.98170000000000002</v>
      </c>
      <c r="CQ65" s="17">
        <v>0.98170000000000002</v>
      </c>
      <c r="CR65" s="17">
        <v>0.98170000000000002</v>
      </c>
      <c r="CS65" s="17">
        <v>0.98170000000000002</v>
      </c>
      <c r="CT65" s="17">
        <v>0.98170000000000002</v>
      </c>
      <c r="CU65" s="17">
        <v>0.98170000000000002</v>
      </c>
      <c r="CV65" s="17">
        <v>0.98170000000000002</v>
      </c>
      <c r="CW65" s="17">
        <v>0.98170000000000002</v>
      </c>
      <c r="CX65" s="17">
        <v>0.98170000000000002</v>
      </c>
      <c r="CY65" s="17">
        <v>0.98170000000000002</v>
      </c>
      <c r="CZ65" s="17">
        <v>0.98170000000000002</v>
      </c>
      <c r="DA65" s="17">
        <v>0.98170000000000002</v>
      </c>
      <c r="DB65" s="17">
        <v>0.98170000000000002</v>
      </c>
    </row>
    <row r="66" spans="1:106" x14ac:dyDescent="0.2">
      <c r="A66" s="133">
        <v>79</v>
      </c>
      <c r="B66" s="17">
        <v>1</v>
      </c>
      <c r="C66" s="17">
        <v>0.97340000000000004</v>
      </c>
      <c r="D66" s="17">
        <v>0.98319999999999996</v>
      </c>
      <c r="E66" s="17">
        <v>0.98340000000000005</v>
      </c>
      <c r="F66" s="17">
        <v>0.98350000000000004</v>
      </c>
      <c r="G66" s="17">
        <v>0.98360000000000003</v>
      </c>
      <c r="H66" s="17">
        <v>0.98370000000000002</v>
      </c>
      <c r="I66" s="17">
        <v>0.98380000000000001</v>
      </c>
      <c r="J66" s="17">
        <v>0.98370000000000002</v>
      </c>
      <c r="K66" s="17">
        <v>0.98360000000000003</v>
      </c>
      <c r="L66" s="17">
        <v>0.98340000000000005</v>
      </c>
      <c r="M66" s="17">
        <v>0.98309999999999997</v>
      </c>
      <c r="N66" s="17">
        <v>0.98280000000000001</v>
      </c>
      <c r="O66" s="17">
        <v>0.98240000000000005</v>
      </c>
      <c r="P66" s="17">
        <v>0.98199999999999998</v>
      </c>
      <c r="Q66" s="17">
        <v>0.98260000000000003</v>
      </c>
      <c r="R66" s="17">
        <v>0.98260000000000003</v>
      </c>
      <c r="S66" s="17">
        <v>0.98260000000000003</v>
      </c>
      <c r="T66" s="17">
        <v>0.98260000000000003</v>
      </c>
      <c r="U66" s="17">
        <v>0.98260000000000003</v>
      </c>
      <c r="V66" s="17">
        <v>0.98260000000000003</v>
      </c>
      <c r="W66" s="17">
        <v>0.98260000000000003</v>
      </c>
      <c r="X66" s="17">
        <v>0.98260000000000003</v>
      </c>
      <c r="Y66" s="17">
        <v>0.98260000000000003</v>
      </c>
      <c r="Z66" s="17">
        <v>0.98260000000000003</v>
      </c>
      <c r="AA66" s="17">
        <v>0.98260000000000003</v>
      </c>
      <c r="AB66" s="17">
        <v>0.98260000000000003</v>
      </c>
      <c r="AC66" s="17">
        <v>0.98260000000000003</v>
      </c>
      <c r="AD66" s="17">
        <v>0.98260000000000003</v>
      </c>
      <c r="AE66" s="17">
        <v>0.98260000000000003</v>
      </c>
      <c r="AF66" s="17">
        <v>0.98260000000000003</v>
      </c>
      <c r="AG66" s="17">
        <v>0.98260000000000003</v>
      </c>
      <c r="AH66" s="17">
        <v>0.98260000000000003</v>
      </c>
      <c r="AI66" s="17">
        <v>0.98260000000000003</v>
      </c>
      <c r="AJ66" s="17">
        <v>0.98260000000000003</v>
      </c>
      <c r="AK66" s="17">
        <v>0.98260000000000003</v>
      </c>
      <c r="AL66" s="17">
        <v>0.98260000000000003</v>
      </c>
      <c r="AM66" s="17">
        <v>0.98260000000000003</v>
      </c>
      <c r="AN66" s="17">
        <v>0.98260000000000003</v>
      </c>
      <c r="AO66" s="17">
        <v>0.98260000000000003</v>
      </c>
      <c r="AP66" s="17">
        <v>0.98260000000000003</v>
      </c>
      <c r="AQ66" s="17">
        <v>0.98260000000000003</v>
      </c>
      <c r="AR66" s="17">
        <v>0.98260000000000003</v>
      </c>
      <c r="AS66" s="17">
        <v>0.98260000000000003</v>
      </c>
      <c r="AT66" s="17">
        <v>0.98260000000000003</v>
      </c>
      <c r="AU66" s="17">
        <v>0.98260000000000003</v>
      </c>
      <c r="AV66" s="17">
        <v>0.98260000000000003</v>
      </c>
      <c r="AW66" s="17">
        <v>0.98260000000000003</v>
      </c>
      <c r="AX66" s="17">
        <v>0.98260000000000003</v>
      </c>
      <c r="AY66" s="17">
        <v>0.98260000000000003</v>
      </c>
      <c r="AZ66" s="17">
        <v>0.98260000000000003</v>
      </c>
      <c r="BA66" s="17">
        <v>0.98260000000000003</v>
      </c>
      <c r="BB66" s="17">
        <v>0.98260000000000003</v>
      </c>
      <c r="BC66" s="17">
        <v>0.98260000000000003</v>
      </c>
      <c r="BD66" s="17">
        <v>0.98260000000000003</v>
      </c>
      <c r="BE66" s="17">
        <v>0.98260000000000003</v>
      </c>
      <c r="BF66" s="17">
        <v>0.98260000000000003</v>
      </c>
      <c r="BG66" s="17">
        <v>0.98260000000000003</v>
      </c>
      <c r="BH66" s="17">
        <v>0.98260000000000003</v>
      </c>
      <c r="BI66" s="17">
        <v>0.98260000000000003</v>
      </c>
      <c r="BJ66" s="17">
        <v>0.98260000000000003</v>
      </c>
      <c r="BK66" s="17">
        <v>0.98260000000000003</v>
      </c>
      <c r="BL66" s="17">
        <v>0.98260000000000003</v>
      </c>
      <c r="BM66" s="17">
        <v>0.98260000000000003</v>
      </c>
      <c r="BN66" s="17">
        <v>0.98260000000000003</v>
      </c>
      <c r="BO66" s="17">
        <v>0.98260000000000003</v>
      </c>
      <c r="BP66" s="17">
        <v>0.98260000000000003</v>
      </c>
      <c r="BQ66" s="17">
        <v>0.98260000000000003</v>
      </c>
      <c r="BR66" s="17">
        <v>0.98260000000000003</v>
      </c>
      <c r="BS66" s="17">
        <v>0.98260000000000003</v>
      </c>
      <c r="BT66" s="17">
        <v>0.98260000000000003</v>
      </c>
      <c r="BU66" s="17">
        <v>0.98260000000000003</v>
      </c>
      <c r="BV66" s="17">
        <v>0.98260000000000003</v>
      </c>
      <c r="BW66" s="17">
        <v>0.98260000000000003</v>
      </c>
      <c r="BX66" s="17">
        <v>0.98260000000000003</v>
      </c>
      <c r="BY66" s="17">
        <v>0.98260000000000003</v>
      </c>
      <c r="BZ66" s="17">
        <v>0.98260000000000003</v>
      </c>
      <c r="CA66" s="17">
        <v>0.98260000000000003</v>
      </c>
      <c r="CB66" s="17">
        <v>0.98260000000000003</v>
      </c>
      <c r="CC66" s="17">
        <v>0.98260000000000003</v>
      </c>
      <c r="CD66" s="17">
        <v>0.98260000000000003</v>
      </c>
      <c r="CE66" s="17">
        <v>0.98260000000000003</v>
      </c>
      <c r="CF66" s="17">
        <v>0.98260000000000003</v>
      </c>
      <c r="CG66" s="17">
        <v>0.98260000000000003</v>
      </c>
      <c r="CH66" s="17">
        <v>0.98260000000000003</v>
      </c>
      <c r="CI66" s="17">
        <v>0.98260000000000003</v>
      </c>
      <c r="CJ66" s="17">
        <v>0.98260000000000003</v>
      </c>
      <c r="CK66" s="17">
        <v>0.98260000000000003</v>
      </c>
      <c r="CL66" s="17">
        <v>0.98260000000000003</v>
      </c>
      <c r="CM66" s="17">
        <v>0.98260000000000003</v>
      </c>
      <c r="CN66" s="17">
        <v>0.98260000000000003</v>
      </c>
      <c r="CO66" s="17">
        <v>0.98260000000000003</v>
      </c>
      <c r="CP66" s="17">
        <v>0.98260000000000003</v>
      </c>
      <c r="CQ66" s="17">
        <v>0.98260000000000003</v>
      </c>
      <c r="CR66" s="17">
        <v>0.98260000000000003</v>
      </c>
      <c r="CS66" s="17">
        <v>0.98260000000000003</v>
      </c>
      <c r="CT66" s="17">
        <v>0.98260000000000003</v>
      </c>
      <c r="CU66" s="17">
        <v>0.98260000000000003</v>
      </c>
      <c r="CV66" s="17">
        <v>0.98260000000000003</v>
      </c>
      <c r="CW66" s="17">
        <v>0.98260000000000003</v>
      </c>
      <c r="CX66" s="17">
        <v>0.98260000000000003</v>
      </c>
      <c r="CY66" s="17">
        <v>0.98260000000000003</v>
      </c>
      <c r="CZ66" s="17">
        <v>0.98260000000000003</v>
      </c>
      <c r="DA66" s="17">
        <v>0.98260000000000003</v>
      </c>
      <c r="DB66" s="17">
        <v>0.98260000000000003</v>
      </c>
    </row>
    <row r="67" spans="1:106" x14ac:dyDescent="0.2">
      <c r="A67" s="133">
        <v>80</v>
      </c>
      <c r="B67" s="17">
        <v>1</v>
      </c>
      <c r="C67" s="17">
        <v>0.97409999999999997</v>
      </c>
      <c r="D67" s="17">
        <v>0.98399999999999999</v>
      </c>
      <c r="E67" s="17">
        <v>0.98409999999999997</v>
      </c>
      <c r="F67" s="17">
        <v>0.98429999999999995</v>
      </c>
      <c r="G67" s="17">
        <v>0.98440000000000005</v>
      </c>
      <c r="H67" s="17">
        <v>0.98450000000000004</v>
      </c>
      <c r="I67" s="17">
        <v>0.98460000000000003</v>
      </c>
      <c r="J67" s="17">
        <v>0.98460000000000003</v>
      </c>
      <c r="K67" s="17">
        <v>0.98450000000000004</v>
      </c>
      <c r="L67" s="17">
        <v>0.98429999999999995</v>
      </c>
      <c r="M67" s="17">
        <v>0.98409999999999997</v>
      </c>
      <c r="N67" s="17">
        <v>0.98370000000000002</v>
      </c>
      <c r="O67" s="17">
        <v>0.98340000000000005</v>
      </c>
      <c r="P67" s="17">
        <v>0.9829</v>
      </c>
      <c r="Q67" s="17">
        <v>0.98360000000000003</v>
      </c>
      <c r="R67" s="17">
        <v>0.98360000000000003</v>
      </c>
      <c r="S67" s="17">
        <v>0.98360000000000003</v>
      </c>
      <c r="T67" s="17">
        <v>0.98360000000000003</v>
      </c>
      <c r="U67" s="17">
        <v>0.98360000000000003</v>
      </c>
      <c r="V67" s="17">
        <v>0.98360000000000003</v>
      </c>
      <c r="W67" s="17">
        <v>0.98360000000000003</v>
      </c>
      <c r="X67" s="17">
        <v>0.98360000000000003</v>
      </c>
      <c r="Y67" s="17">
        <v>0.98360000000000003</v>
      </c>
      <c r="Z67" s="17">
        <v>0.98360000000000003</v>
      </c>
      <c r="AA67" s="17">
        <v>0.98360000000000003</v>
      </c>
      <c r="AB67" s="17">
        <v>0.98360000000000003</v>
      </c>
      <c r="AC67" s="17">
        <v>0.98360000000000003</v>
      </c>
      <c r="AD67" s="17">
        <v>0.98360000000000003</v>
      </c>
      <c r="AE67" s="17">
        <v>0.98360000000000003</v>
      </c>
      <c r="AF67" s="17">
        <v>0.98360000000000003</v>
      </c>
      <c r="AG67" s="17">
        <v>0.98360000000000003</v>
      </c>
      <c r="AH67" s="17">
        <v>0.98360000000000003</v>
      </c>
      <c r="AI67" s="17">
        <v>0.98360000000000003</v>
      </c>
      <c r="AJ67" s="17">
        <v>0.98360000000000003</v>
      </c>
      <c r="AK67" s="17">
        <v>0.98360000000000003</v>
      </c>
      <c r="AL67" s="17">
        <v>0.98360000000000003</v>
      </c>
      <c r="AM67" s="17">
        <v>0.98360000000000003</v>
      </c>
      <c r="AN67" s="17">
        <v>0.98360000000000003</v>
      </c>
      <c r="AO67" s="17">
        <v>0.98360000000000003</v>
      </c>
      <c r="AP67" s="17">
        <v>0.98360000000000003</v>
      </c>
      <c r="AQ67" s="17">
        <v>0.98360000000000003</v>
      </c>
      <c r="AR67" s="17">
        <v>0.98360000000000003</v>
      </c>
      <c r="AS67" s="17">
        <v>0.98360000000000003</v>
      </c>
      <c r="AT67" s="17">
        <v>0.98360000000000003</v>
      </c>
      <c r="AU67" s="17">
        <v>0.98360000000000003</v>
      </c>
      <c r="AV67" s="17">
        <v>0.98360000000000003</v>
      </c>
      <c r="AW67" s="17">
        <v>0.98360000000000003</v>
      </c>
      <c r="AX67" s="17">
        <v>0.98360000000000003</v>
      </c>
      <c r="AY67" s="17">
        <v>0.98360000000000003</v>
      </c>
      <c r="AZ67" s="17">
        <v>0.98360000000000003</v>
      </c>
      <c r="BA67" s="17">
        <v>0.98360000000000003</v>
      </c>
      <c r="BB67" s="17">
        <v>0.98360000000000003</v>
      </c>
      <c r="BC67" s="17">
        <v>0.98360000000000003</v>
      </c>
      <c r="BD67" s="17">
        <v>0.98360000000000003</v>
      </c>
      <c r="BE67" s="17">
        <v>0.98360000000000003</v>
      </c>
      <c r="BF67" s="17">
        <v>0.98360000000000003</v>
      </c>
      <c r="BG67" s="17">
        <v>0.98360000000000003</v>
      </c>
      <c r="BH67" s="17">
        <v>0.98360000000000003</v>
      </c>
      <c r="BI67" s="17">
        <v>0.98360000000000003</v>
      </c>
      <c r="BJ67" s="17">
        <v>0.98360000000000003</v>
      </c>
      <c r="BK67" s="17">
        <v>0.98360000000000003</v>
      </c>
      <c r="BL67" s="17">
        <v>0.98360000000000003</v>
      </c>
      <c r="BM67" s="17">
        <v>0.98360000000000003</v>
      </c>
      <c r="BN67" s="17">
        <v>0.98360000000000003</v>
      </c>
      <c r="BO67" s="17">
        <v>0.98360000000000003</v>
      </c>
      <c r="BP67" s="17">
        <v>0.98360000000000003</v>
      </c>
      <c r="BQ67" s="17">
        <v>0.98360000000000003</v>
      </c>
      <c r="BR67" s="17">
        <v>0.98360000000000003</v>
      </c>
      <c r="BS67" s="17">
        <v>0.98360000000000003</v>
      </c>
      <c r="BT67" s="17">
        <v>0.98360000000000003</v>
      </c>
      <c r="BU67" s="17">
        <v>0.98360000000000003</v>
      </c>
      <c r="BV67" s="17">
        <v>0.98360000000000003</v>
      </c>
      <c r="BW67" s="17">
        <v>0.98360000000000003</v>
      </c>
      <c r="BX67" s="17">
        <v>0.98360000000000003</v>
      </c>
      <c r="BY67" s="17">
        <v>0.98360000000000003</v>
      </c>
      <c r="BZ67" s="17">
        <v>0.98360000000000003</v>
      </c>
      <c r="CA67" s="17">
        <v>0.98360000000000003</v>
      </c>
      <c r="CB67" s="17">
        <v>0.98360000000000003</v>
      </c>
      <c r="CC67" s="17">
        <v>0.98360000000000003</v>
      </c>
      <c r="CD67" s="17">
        <v>0.98360000000000003</v>
      </c>
      <c r="CE67" s="17">
        <v>0.98360000000000003</v>
      </c>
      <c r="CF67" s="17">
        <v>0.98360000000000003</v>
      </c>
      <c r="CG67" s="17">
        <v>0.98360000000000003</v>
      </c>
      <c r="CH67" s="17">
        <v>0.98360000000000003</v>
      </c>
      <c r="CI67" s="17">
        <v>0.98360000000000003</v>
      </c>
      <c r="CJ67" s="17">
        <v>0.98360000000000003</v>
      </c>
      <c r="CK67" s="17">
        <v>0.98360000000000003</v>
      </c>
      <c r="CL67" s="17">
        <v>0.98360000000000003</v>
      </c>
      <c r="CM67" s="17">
        <v>0.98360000000000003</v>
      </c>
      <c r="CN67" s="17">
        <v>0.98360000000000003</v>
      </c>
      <c r="CO67" s="17">
        <v>0.98360000000000003</v>
      </c>
      <c r="CP67" s="17">
        <v>0.98360000000000003</v>
      </c>
      <c r="CQ67" s="17">
        <v>0.98360000000000003</v>
      </c>
      <c r="CR67" s="17">
        <v>0.98360000000000003</v>
      </c>
      <c r="CS67" s="17">
        <v>0.98360000000000003</v>
      </c>
      <c r="CT67" s="17">
        <v>0.98360000000000003</v>
      </c>
      <c r="CU67" s="17">
        <v>0.98360000000000003</v>
      </c>
      <c r="CV67" s="17">
        <v>0.98360000000000003</v>
      </c>
      <c r="CW67" s="17">
        <v>0.98360000000000003</v>
      </c>
      <c r="CX67" s="17">
        <v>0.98360000000000003</v>
      </c>
      <c r="CY67" s="17">
        <v>0.98360000000000003</v>
      </c>
      <c r="CZ67" s="17">
        <v>0.98360000000000003</v>
      </c>
      <c r="DA67" s="17">
        <v>0.98360000000000003</v>
      </c>
      <c r="DB67" s="17">
        <v>0.98360000000000003</v>
      </c>
    </row>
    <row r="68" spans="1:106" x14ac:dyDescent="0.2">
      <c r="A68" s="133">
        <v>81</v>
      </c>
      <c r="B68" s="17">
        <v>1</v>
      </c>
      <c r="C68" s="17">
        <v>0.9748</v>
      </c>
      <c r="D68" s="17">
        <v>0.98470000000000002</v>
      </c>
      <c r="E68" s="17">
        <v>0.9849</v>
      </c>
      <c r="F68" s="17">
        <v>0.98509999999999998</v>
      </c>
      <c r="G68" s="17">
        <v>0.98519999999999996</v>
      </c>
      <c r="H68" s="17">
        <v>0.98540000000000005</v>
      </c>
      <c r="I68" s="17">
        <v>0.98540000000000005</v>
      </c>
      <c r="J68" s="17">
        <v>0.98540000000000005</v>
      </c>
      <c r="K68" s="17">
        <v>0.98529999999999995</v>
      </c>
      <c r="L68" s="17">
        <v>0.98519999999999996</v>
      </c>
      <c r="M68" s="17">
        <v>0.98499999999999999</v>
      </c>
      <c r="N68" s="17">
        <v>0.98470000000000002</v>
      </c>
      <c r="O68" s="17">
        <v>0.98429999999999995</v>
      </c>
      <c r="P68" s="17">
        <v>0.98380000000000001</v>
      </c>
      <c r="Q68" s="17">
        <v>0.98450000000000004</v>
      </c>
      <c r="R68" s="17">
        <v>0.98450000000000004</v>
      </c>
      <c r="S68" s="17">
        <v>0.98450000000000004</v>
      </c>
      <c r="T68" s="17">
        <v>0.98450000000000004</v>
      </c>
      <c r="U68" s="17">
        <v>0.98450000000000004</v>
      </c>
      <c r="V68" s="17">
        <v>0.98450000000000004</v>
      </c>
      <c r="W68" s="17">
        <v>0.98450000000000004</v>
      </c>
      <c r="X68" s="17">
        <v>0.98450000000000004</v>
      </c>
      <c r="Y68" s="17">
        <v>0.98450000000000004</v>
      </c>
      <c r="Z68" s="17">
        <v>0.98450000000000004</v>
      </c>
      <c r="AA68" s="17">
        <v>0.98450000000000004</v>
      </c>
      <c r="AB68" s="17">
        <v>0.98450000000000004</v>
      </c>
      <c r="AC68" s="17">
        <v>0.98450000000000004</v>
      </c>
      <c r="AD68" s="17">
        <v>0.98450000000000004</v>
      </c>
      <c r="AE68" s="17">
        <v>0.98450000000000004</v>
      </c>
      <c r="AF68" s="17">
        <v>0.98450000000000004</v>
      </c>
      <c r="AG68" s="17">
        <v>0.98450000000000004</v>
      </c>
      <c r="AH68" s="17">
        <v>0.98450000000000004</v>
      </c>
      <c r="AI68" s="17">
        <v>0.98450000000000004</v>
      </c>
      <c r="AJ68" s="17">
        <v>0.98450000000000004</v>
      </c>
      <c r="AK68" s="17">
        <v>0.98450000000000004</v>
      </c>
      <c r="AL68" s="17">
        <v>0.98450000000000004</v>
      </c>
      <c r="AM68" s="17">
        <v>0.98450000000000004</v>
      </c>
      <c r="AN68" s="17">
        <v>0.98450000000000004</v>
      </c>
      <c r="AO68" s="17">
        <v>0.98450000000000004</v>
      </c>
      <c r="AP68" s="17">
        <v>0.98450000000000004</v>
      </c>
      <c r="AQ68" s="17">
        <v>0.98450000000000004</v>
      </c>
      <c r="AR68" s="17">
        <v>0.98450000000000004</v>
      </c>
      <c r="AS68" s="17">
        <v>0.98450000000000004</v>
      </c>
      <c r="AT68" s="17">
        <v>0.98450000000000004</v>
      </c>
      <c r="AU68" s="17">
        <v>0.98450000000000004</v>
      </c>
      <c r="AV68" s="17">
        <v>0.98450000000000004</v>
      </c>
      <c r="AW68" s="17">
        <v>0.98450000000000004</v>
      </c>
      <c r="AX68" s="17">
        <v>0.98450000000000004</v>
      </c>
      <c r="AY68" s="17">
        <v>0.98450000000000004</v>
      </c>
      <c r="AZ68" s="17">
        <v>0.98450000000000004</v>
      </c>
      <c r="BA68" s="17">
        <v>0.98450000000000004</v>
      </c>
      <c r="BB68" s="17">
        <v>0.98450000000000004</v>
      </c>
      <c r="BC68" s="17">
        <v>0.98450000000000004</v>
      </c>
      <c r="BD68" s="17">
        <v>0.98450000000000004</v>
      </c>
      <c r="BE68" s="17">
        <v>0.98450000000000004</v>
      </c>
      <c r="BF68" s="17">
        <v>0.98450000000000004</v>
      </c>
      <c r="BG68" s="17">
        <v>0.98450000000000004</v>
      </c>
      <c r="BH68" s="17">
        <v>0.98450000000000004</v>
      </c>
      <c r="BI68" s="17">
        <v>0.98450000000000004</v>
      </c>
      <c r="BJ68" s="17">
        <v>0.98450000000000004</v>
      </c>
      <c r="BK68" s="17">
        <v>0.98450000000000004</v>
      </c>
      <c r="BL68" s="17">
        <v>0.98450000000000004</v>
      </c>
      <c r="BM68" s="17">
        <v>0.98450000000000004</v>
      </c>
      <c r="BN68" s="17">
        <v>0.98450000000000004</v>
      </c>
      <c r="BO68" s="17">
        <v>0.98450000000000004</v>
      </c>
      <c r="BP68" s="17">
        <v>0.98450000000000004</v>
      </c>
      <c r="BQ68" s="17">
        <v>0.98450000000000004</v>
      </c>
      <c r="BR68" s="17">
        <v>0.98450000000000004</v>
      </c>
      <c r="BS68" s="17">
        <v>0.98450000000000004</v>
      </c>
      <c r="BT68" s="17">
        <v>0.98450000000000004</v>
      </c>
      <c r="BU68" s="17">
        <v>0.98450000000000004</v>
      </c>
      <c r="BV68" s="17">
        <v>0.98450000000000004</v>
      </c>
      <c r="BW68" s="17">
        <v>0.98450000000000004</v>
      </c>
      <c r="BX68" s="17">
        <v>0.98450000000000004</v>
      </c>
      <c r="BY68" s="17">
        <v>0.98450000000000004</v>
      </c>
      <c r="BZ68" s="17">
        <v>0.98450000000000004</v>
      </c>
      <c r="CA68" s="17">
        <v>0.98450000000000004</v>
      </c>
      <c r="CB68" s="17">
        <v>0.98450000000000004</v>
      </c>
      <c r="CC68" s="17">
        <v>0.98450000000000004</v>
      </c>
      <c r="CD68" s="17">
        <v>0.98450000000000004</v>
      </c>
      <c r="CE68" s="17">
        <v>0.98450000000000004</v>
      </c>
      <c r="CF68" s="17">
        <v>0.98450000000000004</v>
      </c>
      <c r="CG68" s="17">
        <v>0.98450000000000004</v>
      </c>
      <c r="CH68" s="17">
        <v>0.98450000000000004</v>
      </c>
      <c r="CI68" s="17">
        <v>0.98450000000000004</v>
      </c>
      <c r="CJ68" s="17">
        <v>0.98450000000000004</v>
      </c>
      <c r="CK68" s="17">
        <v>0.98450000000000004</v>
      </c>
      <c r="CL68" s="17">
        <v>0.98450000000000004</v>
      </c>
      <c r="CM68" s="17">
        <v>0.98450000000000004</v>
      </c>
      <c r="CN68" s="17">
        <v>0.98450000000000004</v>
      </c>
      <c r="CO68" s="17">
        <v>0.98450000000000004</v>
      </c>
      <c r="CP68" s="17">
        <v>0.98450000000000004</v>
      </c>
      <c r="CQ68" s="17">
        <v>0.98450000000000004</v>
      </c>
      <c r="CR68" s="17">
        <v>0.98450000000000004</v>
      </c>
      <c r="CS68" s="17">
        <v>0.98450000000000004</v>
      </c>
      <c r="CT68" s="17">
        <v>0.98450000000000004</v>
      </c>
      <c r="CU68" s="17">
        <v>0.98450000000000004</v>
      </c>
      <c r="CV68" s="17">
        <v>0.98450000000000004</v>
      </c>
      <c r="CW68" s="17">
        <v>0.98450000000000004</v>
      </c>
      <c r="CX68" s="17">
        <v>0.98450000000000004</v>
      </c>
      <c r="CY68" s="17">
        <v>0.98450000000000004</v>
      </c>
      <c r="CZ68" s="17">
        <v>0.98450000000000004</v>
      </c>
      <c r="DA68" s="17">
        <v>0.98450000000000004</v>
      </c>
      <c r="DB68" s="17">
        <v>0.98450000000000004</v>
      </c>
    </row>
    <row r="69" spans="1:106" x14ac:dyDescent="0.2">
      <c r="A69" s="133">
        <v>82</v>
      </c>
      <c r="B69" s="17">
        <v>1</v>
      </c>
      <c r="C69" s="17">
        <v>0.97560000000000002</v>
      </c>
      <c r="D69" s="17">
        <v>0.98550000000000004</v>
      </c>
      <c r="E69" s="17">
        <v>0.98570000000000002</v>
      </c>
      <c r="F69" s="17">
        <v>0.9859</v>
      </c>
      <c r="G69" s="17">
        <v>0.98599999999999999</v>
      </c>
      <c r="H69" s="17">
        <v>0.98619999999999997</v>
      </c>
      <c r="I69" s="17">
        <v>0.98629999999999995</v>
      </c>
      <c r="J69" s="17">
        <v>0.98629999999999995</v>
      </c>
      <c r="K69" s="17">
        <v>0.98619999999999997</v>
      </c>
      <c r="L69" s="17">
        <v>0.98609999999999998</v>
      </c>
      <c r="M69" s="17">
        <v>0.9859</v>
      </c>
      <c r="N69" s="17">
        <v>0.98560000000000003</v>
      </c>
      <c r="O69" s="17">
        <v>0.98519999999999996</v>
      </c>
      <c r="P69" s="17">
        <v>0.98480000000000001</v>
      </c>
      <c r="Q69" s="17">
        <v>0.98540000000000005</v>
      </c>
      <c r="R69" s="17">
        <v>0.98540000000000005</v>
      </c>
      <c r="S69" s="17">
        <v>0.98540000000000005</v>
      </c>
      <c r="T69" s="17">
        <v>0.98540000000000005</v>
      </c>
      <c r="U69" s="17">
        <v>0.98540000000000005</v>
      </c>
      <c r="V69" s="17">
        <v>0.98540000000000005</v>
      </c>
      <c r="W69" s="17">
        <v>0.98540000000000005</v>
      </c>
      <c r="X69" s="17">
        <v>0.98540000000000005</v>
      </c>
      <c r="Y69" s="17">
        <v>0.98540000000000005</v>
      </c>
      <c r="Z69" s="17">
        <v>0.98540000000000005</v>
      </c>
      <c r="AA69" s="17">
        <v>0.98540000000000005</v>
      </c>
      <c r="AB69" s="17">
        <v>0.98540000000000005</v>
      </c>
      <c r="AC69" s="17">
        <v>0.98540000000000005</v>
      </c>
      <c r="AD69" s="17">
        <v>0.98540000000000005</v>
      </c>
      <c r="AE69" s="17">
        <v>0.98540000000000005</v>
      </c>
      <c r="AF69" s="17">
        <v>0.98540000000000005</v>
      </c>
      <c r="AG69" s="17">
        <v>0.98540000000000005</v>
      </c>
      <c r="AH69" s="17">
        <v>0.98540000000000005</v>
      </c>
      <c r="AI69" s="17">
        <v>0.98540000000000005</v>
      </c>
      <c r="AJ69" s="17">
        <v>0.98540000000000005</v>
      </c>
      <c r="AK69" s="17">
        <v>0.98540000000000005</v>
      </c>
      <c r="AL69" s="17">
        <v>0.98540000000000005</v>
      </c>
      <c r="AM69" s="17">
        <v>0.98540000000000005</v>
      </c>
      <c r="AN69" s="17">
        <v>0.98540000000000005</v>
      </c>
      <c r="AO69" s="17">
        <v>0.98540000000000005</v>
      </c>
      <c r="AP69" s="17">
        <v>0.98540000000000005</v>
      </c>
      <c r="AQ69" s="17">
        <v>0.98540000000000005</v>
      </c>
      <c r="AR69" s="17">
        <v>0.98540000000000005</v>
      </c>
      <c r="AS69" s="17">
        <v>0.98540000000000005</v>
      </c>
      <c r="AT69" s="17">
        <v>0.98540000000000005</v>
      </c>
      <c r="AU69" s="17">
        <v>0.98540000000000005</v>
      </c>
      <c r="AV69" s="17">
        <v>0.98540000000000005</v>
      </c>
      <c r="AW69" s="17">
        <v>0.98540000000000005</v>
      </c>
      <c r="AX69" s="17">
        <v>0.98540000000000005</v>
      </c>
      <c r="AY69" s="17">
        <v>0.98540000000000005</v>
      </c>
      <c r="AZ69" s="17">
        <v>0.98540000000000005</v>
      </c>
      <c r="BA69" s="17">
        <v>0.98540000000000005</v>
      </c>
      <c r="BB69" s="17">
        <v>0.98540000000000005</v>
      </c>
      <c r="BC69" s="17">
        <v>0.98540000000000005</v>
      </c>
      <c r="BD69" s="17">
        <v>0.98540000000000005</v>
      </c>
      <c r="BE69" s="17">
        <v>0.98540000000000005</v>
      </c>
      <c r="BF69" s="17">
        <v>0.98540000000000005</v>
      </c>
      <c r="BG69" s="17">
        <v>0.98540000000000005</v>
      </c>
      <c r="BH69" s="17">
        <v>0.98540000000000005</v>
      </c>
      <c r="BI69" s="17">
        <v>0.98540000000000005</v>
      </c>
      <c r="BJ69" s="17">
        <v>0.98540000000000005</v>
      </c>
      <c r="BK69" s="17">
        <v>0.98540000000000005</v>
      </c>
      <c r="BL69" s="17">
        <v>0.98540000000000005</v>
      </c>
      <c r="BM69" s="17">
        <v>0.98540000000000005</v>
      </c>
      <c r="BN69" s="17">
        <v>0.98540000000000005</v>
      </c>
      <c r="BO69" s="17">
        <v>0.98540000000000005</v>
      </c>
      <c r="BP69" s="17">
        <v>0.98540000000000005</v>
      </c>
      <c r="BQ69" s="17">
        <v>0.98540000000000005</v>
      </c>
      <c r="BR69" s="17">
        <v>0.98540000000000005</v>
      </c>
      <c r="BS69" s="17">
        <v>0.98540000000000005</v>
      </c>
      <c r="BT69" s="17">
        <v>0.98540000000000005</v>
      </c>
      <c r="BU69" s="17">
        <v>0.98540000000000005</v>
      </c>
      <c r="BV69" s="17">
        <v>0.98540000000000005</v>
      </c>
      <c r="BW69" s="17">
        <v>0.98540000000000005</v>
      </c>
      <c r="BX69" s="17">
        <v>0.98540000000000005</v>
      </c>
      <c r="BY69" s="17">
        <v>0.98540000000000005</v>
      </c>
      <c r="BZ69" s="17">
        <v>0.98540000000000005</v>
      </c>
      <c r="CA69" s="17">
        <v>0.98540000000000005</v>
      </c>
      <c r="CB69" s="17">
        <v>0.98540000000000005</v>
      </c>
      <c r="CC69" s="17">
        <v>0.98540000000000005</v>
      </c>
      <c r="CD69" s="17">
        <v>0.98540000000000005</v>
      </c>
      <c r="CE69" s="17">
        <v>0.98540000000000005</v>
      </c>
      <c r="CF69" s="17">
        <v>0.98540000000000005</v>
      </c>
      <c r="CG69" s="17">
        <v>0.98540000000000005</v>
      </c>
      <c r="CH69" s="17">
        <v>0.98540000000000005</v>
      </c>
      <c r="CI69" s="17">
        <v>0.98540000000000005</v>
      </c>
      <c r="CJ69" s="17">
        <v>0.98540000000000005</v>
      </c>
      <c r="CK69" s="17">
        <v>0.98540000000000005</v>
      </c>
      <c r="CL69" s="17">
        <v>0.98540000000000005</v>
      </c>
      <c r="CM69" s="17">
        <v>0.98540000000000005</v>
      </c>
      <c r="CN69" s="17">
        <v>0.98540000000000005</v>
      </c>
      <c r="CO69" s="17">
        <v>0.98540000000000005</v>
      </c>
      <c r="CP69" s="17">
        <v>0.98540000000000005</v>
      </c>
      <c r="CQ69" s="17">
        <v>0.98540000000000005</v>
      </c>
      <c r="CR69" s="17">
        <v>0.98540000000000005</v>
      </c>
      <c r="CS69" s="17">
        <v>0.98540000000000005</v>
      </c>
      <c r="CT69" s="17">
        <v>0.98540000000000005</v>
      </c>
      <c r="CU69" s="17">
        <v>0.98540000000000005</v>
      </c>
      <c r="CV69" s="17">
        <v>0.98540000000000005</v>
      </c>
      <c r="CW69" s="17">
        <v>0.98540000000000005</v>
      </c>
      <c r="CX69" s="17">
        <v>0.98540000000000005</v>
      </c>
      <c r="CY69" s="17">
        <v>0.98540000000000005</v>
      </c>
      <c r="CZ69" s="17">
        <v>0.98540000000000005</v>
      </c>
      <c r="DA69" s="17">
        <v>0.98540000000000005</v>
      </c>
      <c r="DB69" s="17">
        <v>0.98540000000000005</v>
      </c>
    </row>
    <row r="70" spans="1:106" x14ac:dyDescent="0.2">
      <c r="A70" s="133">
        <v>83</v>
      </c>
      <c r="B70" s="17">
        <v>1</v>
      </c>
      <c r="C70" s="17">
        <v>0.97629999999999995</v>
      </c>
      <c r="D70" s="17">
        <v>0.98629999999999995</v>
      </c>
      <c r="E70" s="17">
        <v>0.98650000000000004</v>
      </c>
      <c r="F70" s="17">
        <v>0.98670000000000002</v>
      </c>
      <c r="G70" s="17">
        <v>0.9869</v>
      </c>
      <c r="H70" s="17">
        <v>0.98699999999999999</v>
      </c>
      <c r="I70" s="17">
        <v>0.98709999999999998</v>
      </c>
      <c r="J70" s="17">
        <v>0.98709999999999998</v>
      </c>
      <c r="K70" s="17">
        <v>0.98709999999999998</v>
      </c>
      <c r="L70" s="17">
        <v>0.98699999999999999</v>
      </c>
      <c r="M70" s="17">
        <v>0.98680000000000001</v>
      </c>
      <c r="N70" s="17">
        <v>0.98650000000000004</v>
      </c>
      <c r="O70" s="17">
        <v>0.98609999999999998</v>
      </c>
      <c r="P70" s="17">
        <v>0.98570000000000002</v>
      </c>
      <c r="Q70" s="17">
        <v>0.98640000000000005</v>
      </c>
      <c r="R70" s="17">
        <v>0.98640000000000005</v>
      </c>
      <c r="S70" s="17">
        <v>0.98640000000000005</v>
      </c>
      <c r="T70" s="17">
        <v>0.98640000000000005</v>
      </c>
      <c r="U70" s="17">
        <v>0.98640000000000005</v>
      </c>
      <c r="V70" s="17">
        <v>0.98640000000000005</v>
      </c>
      <c r="W70" s="17">
        <v>0.98640000000000005</v>
      </c>
      <c r="X70" s="17">
        <v>0.98640000000000005</v>
      </c>
      <c r="Y70" s="17">
        <v>0.98640000000000005</v>
      </c>
      <c r="Z70" s="17">
        <v>0.98640000000000005</v>
      </c>
      <c r="AA70" s="17">
        <v>0.98640000000000005</v>
      </c>
      <c r="AB70" s="17">
        <v>0.98640000000000005</v>
      </c>
      <c r="AC70" s="17">
        <v>0.98640000000000005</v>
      </c>
      <c r="AD70" s="17">
        <v>0.98640000000000005</v>
      </c>
      <c r="AE70" s="17">
        <v>0.98640000000000005</v>
      </c>
      <c r="AF70" s="17">
        <v>0.98640000000000005</v>
      </c>
      <c r="AG70" s="17">
        <v>0.98640000000000005</v>
      </c>
      <c r="AH70" s="17">
        <v>0.98640000000000005</v>
      </c>
      <c r="AI70" s="17">
        <v>0.98640000000000005</v>
      </c>
      <c r="AJ70" s="17">
        <v>0.98640000000000005</v>
      </c>
      <c r="AK70" s="17">
        <v>0.98640000000000005</v>
      </c>
      <c r="AL70" s="17">
        <v>0.98640000000000005</v>
      </c>
      <c r="AM70" s="17">
        <v>0.98640000000000005</v>
      </c>
      <c r="AN70" s="17">
        <v>0.98640000000000005</v>
      </c>
      <c r="AO70" s="17">
        <v>0.98640000000000005</v>
      </c>
      <c r="AP70" s="17">
        <v>0.98640000000000005</v>
      </c>
      <c r="AQ70" s="17">
        <v>0.98640000000000005</v>
      </c>
      <c r="AR70" s="17">
        <v>0.98640000000000005</v>
      </c>
      <c r="AS70" s="17">
        <v>0.98640000000000005</v>
      </c>
      <c r="AT70" s="17">
        <v>0.98640000000000005</v>
      </c>
      <c r="AU70" s="17">
        <v>0.98640000000000005</v>
      </c>
      <c r="AV70" s="17">
        <v>0.98640000000000005</v>
      </c>
      <c r="AW70" s="17">
        <v>0.98640000000000005</v>
      </c>
      <c r="AX70" s="17">
        <v>0.98640000000000005</v>
      </c>
      <c r="AY70" s="17">
        <v>0.98640000000000005</v>
      </c>
      <c r="AZ70" s="17">
        <v>0.98640000000000005</v>
      </c>
      <c r="BA70" s="17">
        <v>0.98640000000000005</v>
      </c>
      <c r="BB70" s="17">
        <v>0.98640000000000005</v>
      </c>
      <c r="BC70" s="17">
        <v>0.98640000000000005</v>
      </c>
      <c r="BD70" s="17">
        <v>0.98640000000000005</v>
      </c>
      <c r="BE70" s="17">
        <v>0.98640000000000005</v>
      </c>
      <c r="BF70" s="17">
        <v>0.98640000000000005</v>
      </c>
      <c r="BG70" s="17">
        <v>0.98640000000000005</v>
      </c>
      <c r="BH70" s="17">
        <v>0.98640000000000005</v>
      </c>
      <c r="BI70" s="17">
        <v>0.98640000000000005</v>
      </c>
      <c r="BJ70" s="17">
        <v>0.98640000000000005</v>
      </c>
      <c r="BK70" s="17">
        <v>0.98640000000000005</v>
      </c>
      <c r="BL70" s="17">
        <v>0.98640000000000005</v>
      </c>
      <c r="BM70" s="17">
        <v>0.98640000000000005</v>
      </c>
      <c r="BN70" s="17">
        <v>0.98640000000000005</v>
      </c>
      <c r="BO70" s="17">
        <v>0.98640000000000005</v>
      </c>
      <c r="BP70" s="17">
        <v>0.98640000000000005</v>
      </c>
      <c r="BQ70" s="17">
        <v>0.98640000000000005</v>
      </c>
      <c r="BR70" s="17">
        <v>0.98640000000000005</v>
      </c>
      <c r="BS70" s="17">
        <v>0.98640000000000005</v>
      </c>
      <c r="BT70" s="17">
        <v>0.98640000000000005</v>
      </c>
      <c r="BU70" s="17">
        <v>0.98640000000000005</v>
      </c>
      <c r="BV70" s="17">
        <v>0.98640000000000005</v>
      </c>
      <c r="BW70" s="17">
        <v>0.98640000000000005</v>
      </c>
      <c r="BX70" s="17">
        <v>0.98640000000000005</v>
      </c>
      <c r="BY70" s="17">
        <v>0.98640000000000005</v>
      </c>
      <c r="BZ70" s="17">
        <v>0.98640000000000005</v>
      </c>
      <c r="CA70" s="17">
        <v>0.98640000000000005</v>
      </c>
      <c r="CB70" s="17">
        <v>0.98640000000000005</v>
      </c>
      <c r="CC70" s="17">
        <v>0.98640000000000005</v>
      </c>
      <c r="CD70" s="17">
        <v>0.98640000000000005</v>
      </c>
      <c r="CE70" s="17">
        <v>0.98640000000000005</v>
      </c>
      <c r="CF70" s="17">
        <v>0.98640000000000005</v>
      </c>
      <c r="CG70" s="17">
        <v>0.98640000000000005</v>
      </c>
      <c r="CH70" s="17">
        <v>0.98640000000000005</v>
      </c>
      <c r="CI70" s="17">
        <v>0.98640000000000005</v>
      </c>
      <c r="CJ70" s="17">
        <v>0.98640000000000005</v>
      </c>
      <c r="CK70" s="17">
        <v>0.98640000000000005</v>
      </c>
      <c r="CL70" s="17">
        <v>0.98640000000000005</v>
      </c>
      <c r="CM70" s="17">
        <v>0.98640000000000005</v>
      </c>
      <c r="CN70" s="17">
        <v>0.98640000000000005</v>
      </c>
      <c r="CO70" s="17">
        <v>0.98640000000000005</v>
      </c>
      <c r="CP70" s="17">
        <v>0.98640000000000005</v>
      </c>
      <c r="CQ70" s="17">
        <v>0.98640000000000005</v>
      </c>
      <c r="CR70" s="17">
        <v>0.98640000000000005</v>
      </c>
      <c r="CS70" s="17">
        <v>0.98640000000000005</v>
      </c>
      <c r="CT70" s="17">
        <v>0.98640000000000005</v>
      </c>
      <c r="CU70" s="17">
        <v>0.98640000000000005</v>
      </c>
      <c r="CV70" s="17">
        <v>0.98640000000000005</v>
      </c>
      <c r="CW70" s="17">
        <v>0.98640000000000005</v>
      </c>
      <c r="CX70" s="17">
        <v>0.98640000000000005</v>
      </c>
      <c r="CY70" s="17">
        <v>0.98640000000000005</v>
      </c>
      <c r="CZ70" s="17">
        <v>0.98640000000000005</v>
      </c>
      <c r="DA70" s="17">
        <v>0.98640000000000005</v>
      </c>
      <c r="DB70" s="17">
        <v>0.98640000000000005</v>
      </c>
    </row>
    <row r="71" spans="1:106" x14ac:dyDescent="0.2">
      <c r="A71" s="133">
        <v>84</v>
      </c>
      <c r="B71" s="17">
        <v>1</v>
      </c>
      <c r="C71" s="17">
        <v>0.97699999999999998</v>
      </c>
      <c r="D71" s="17">
        <v>0.98699999999999999</v>
      </c>
      <c r="E71" s="17">
        <v>0.98729999999999996</v>
      </c>
      <c r="F71" s="17">
        <v>0.98750000000000004</v>
      </c>
      <c r="G71" s="17">
        <v>0.98770000000000002</v>
      </c>
      <c r="H71" s="17">
        <v>0.98780000000000001</v>
      </c>
      <c r="I71" s="17">
        <v>0.9879</v>
      </c>
      <c r="J71" s="17">
        <v>0.98799999999999999</v>
      </c>
      <c r="K71" s="17">
        <v>0.98799999999999999</v>
      </c>
      <c r="L71" s="17">
        <v>0.9879</v>
      </c>
      <c r="M71" s="17">
        <v>0.98770000000000002</v>
      </c>
      <c r="N71" s="17">
        <v>0.98740000000000006</v>
      </c>
      <c r="O71" s="17">
        <v>0.98709999999999998</v>
      </c>
      <c r="P71" s="17">
        <v>0.98660000000000003</v>
      </c>
      <c r="Q71" s="17">
        <v>0.98729999999999996</v>
      </c>
      <c r="R71" s="17">
        <v>0.98729999999999996</v>
      </c>
      <c r="S71" s="17">
        <v>0.98729999999999996</v>
      </c>
      <c r="T71" s="17">
        <v>0.98729999999999996</v>
      </c>
      <c r="U71" s="17">
        <v>0.98729999999999996</v>
      </c>
      <c r="V71" s="17">
        <v>0.98729999999999996</v>
      </c>
      <c r="W71" s="17">
        <v>0.98729999999999996</v>
      </c>
      <c r="X71" s="17">
        <v>0.98729999999999996</v>
      </c>
      <c r="Y71" s="17">
        <v>0.98729999999999996</v>
      </c>
      <c r="Z71" s="17">
        <v>0.98729999999999996</v>
      </c>
      <c r="AA71" s="17">
        <v>0.98729999999999996</v>
      </c>
      <c r="AB71" s="17">
        <v>0.98729999999999996</v>
      </c>
      <c r="AC71" s="17">
        <v>0.98729999999999996</v>
      </c>
      <c r="AD71" s="17">
        <v>0.98729999999999996</v>
      </c>
      <c r="AE71" s="17">
        <v>0.98729999999999996</v>
      </c>
      <c r="AF71" s="17">
        <v>0.98729999999999996</v>
      </c>
      <c r="AG71" s="17">
        <v>0.98729999999999996</v>
      </c>
      <c r="AH71" s="17">
        <v>0.98729999999999996</v>
      </c>
      <c r="AI71" s="17">
        <v>0.98729999999999996</v>
      </c>
      <c r="AJ71" s="17">
        <v>0.98729999999999996</v>
      </c>
      <c r="AK71" s="17">
        <v>0.98729999999999996</v>
      </c>
      <c r="AL71" s="17">
        <v>0.98729999999999996</v>
      </c>
      <c r="AM71" s="17">
        <v>0.98729999999999996</v>
      </c>
      <c r="AN71" s="17">
        <v>0.98729999999999996</v>
      </c>
      <c r="AO71" s="17">
        <v>0.98729999999999996</v>
      </c>
      <c r="AP71" s="17">
        <v>0.98729999999999996</v>
      </c>
      <c r="AQ71" s="17">
        <v>0.98729999999999996</v>
      </c>
      <c r="AR71" s="17">
        <v>0.98729999999999996</v>
      </c>
      <c r="AS71" s="17">
        <v>0.98729999999999996</v>
      </c>
      <c r="AT71" s="17">
        <v>0.98729999999999996</v>
      </c>
      <c r="AU71" s="17">
        <v>0.98729999999999996</v>
      </c>
      <c r="AV71" s="17">
        <v>0.98729999999999996</v>
      </c>
      <c r="AW71" s="17">
        <v>0.98729999999999996</v>
      </c>
      <c r="AX71" s="17">
        <v>0.98729999999999996</v>
      </c>
      <c r="AY71" s="17">
        <v>0.98729999999999996</v>
      </c>
      <c r="AZ71" s="17">
        <v>0.98729999999999996</v>
      </c>
      <c r="BA71" s="17">
        <v>0.98729999999999996</v>
      </c>
      <c r="BB71" s="17">
        <v>0.98729999999999996</v>
      </c>
      <c r="BC71" s="17">
        <v>0.98729999999999996</v>
      </c>
      <c r="BD71" s="17">
        <v>0.98729999999999996</v>
      </c>
      <c r="BE71" s="17">
        <v>0.98729999999999996</v>
      </c>
      <c r="BF71" s="17">
        <v>0.98729999999999996</v>
      </c>
      <c r="BG71" s="17">
        <v>0.98729999999999996</v>
      </c>
      <c r="BH71" s="17">
        <v>0.98729999999999996</v>
      </c>
      <c r="BI71" s="17">
        <v>0.98729999999999996</v>
      </c>
      <c r="BJ71" s="17">
        <v>0.98729999999999996</v>
      </c>
      <c r="BK71" s="17">
        <v>0.98729999999999996</v>
      </c>
      <c r="BL71" s="17">
        <v>0.98729999999999996</v>
      </c>
      <c r="BM71" s="17">
        <v>0.98729999999999996</v>
      </c>
      <c r="BN71" s="17">
        <v>0.98729999999999996</v>
      </c>
      <c r="BO71" s="17">
        <v>0.98729999999999996</v>
      </c>
      <c r="BP71" s="17">
        <v>0.98729999999999996</v>
      </c>
      <c r="BQ71" s="17">
        <v>0.98729999999999996</v>
      </c>
      <c r="BR71" s="17">
        <v>0.98729999999999996</v>
      </c>
      <c r="BS71" s="17">
        <v>0.98729999999999996</v>
      </c>
      <c r="BT71" s="17">
        <v>0.98729999999999996</v>
      </c>
      <c r="BU71" s="17">
        <v>0.98729999999999996</v>
      </c>
      <c r="BV71" s="17">
        <v>0.98729999999999996</v>
      </c>
      <c r="BW71" s="17">
        <v>0.98729999999999996</v>
      </c>
      <c r="BX71" s="17">
        <v>0.98729999999999996</v>
      </c>
      <c r="BY71" s="17">
        <v>0.98729999999999996</v>
      </c>
      <c r="BZ71" s="17">
        <v>0.98729999999999996</v>
      </c>
      <c r="CA71" s="17">
        <v>0.98729999999999996</v>
      </c>
      <c r="CB71" s="17">
        <v>0.98729999999999996</v>
      </c>
      <c r="CC71" s="17">
        <v>0.98729999999999996</v>
      </c>
      <c r="CD71" s="17">
        <v>0.98729999999999996</v>
      </c>
      <c r="CE71" s="17">
        <v>0.98729999999999996</v>
      </c>
      <c r="CF71" s="17">
        <v>0.98729999999999996</v>
      </c>
      <c r="CG71" s="17">
        <v>0.98729999999999996</v>
      </c>
      <c r="CH71" s="17">
        <v>0.98729999999999996</v>
      </c>
      <c r="CI71" s="17">
        <v>0.98729999999999996</v>
      </c>
      <c r="CJ71" s="17">
        <v>0.98729999999999996</v>
      </c>
      <c r="CK71" s="17">
        <v>0.98729999999999996</v>
      </c>
      <c r="CL71" s="17">
        <v>0.98729999999999996</v>
      </c>
      <c r="CM71" s="17">
        <v>0.98729999999999996</v>
      </c>
      <c r="CN71" s="17">
        <v>0.98729999999999996</v>
      </c>
      <c r="CO71" s="17">
        <v>0.98729999999999996</v>
      </c>
      <c r="CP71" s="17">
        <v>0.98729999999999996</v>
      </c>
      <c r="CQ71" s="17">
        <v>0.98729999999999996</v>
      </c>
      <c r="CR71" s="17">
        <v>0.98729999999999996</v>
      </c>
      <c r="CS71" s="17">
        <v>0.98729999999999996</v>
      </c>
      <c r="CT71" s="17">
        <v>0.98729999999999996</v>
      </c>
      <c r="CU71" s="17">
        <v>0.98729999999999996</v>
      </c>
      <c r="CV71" s="17">
        <v>0.98729999999999996</v>
      </c>
      <c r="CW71" s="17">
        <v>0.98729999999999996</v>
      </c>
      <c r="CX71" s="17">
        <v>0.98729999999999996</v>
      </c>
      <c r="CY71" s="17">
        <v>0.98729999999999996</v>
      </c>
      <c r="CZ71" s="17">
        <v>0.98729999999999996</v>
      </c>
      <c r="DA71" s="17">
        <v>0.98729999999999996</v>
      </c>
      <c r="DB71" s="17">
        <v>0.98729999999999996</v>
      </c>
    </row>
    <row r="72" spans="1:106" x14ac:dyDescent="0.2">
      <c r="A72" s="133">
        <v>85</v>
      </c>
      <c r="B72" s="17">
        <v>1</v>
      </c>
      <c r="C72" s="17">
        <v>0.97770000000000001</v>
      </c>
      <c r="D72" s="17">
        <v>0.98760000000000003</v>
      </c>
      <c r="E72" s="17">
        <v>0.9879</v>
      </c>
      <c r="F72" s="17">
        <v>0.98829999999999996</v>
      </c>
      <c r="G72" s="17">
        <v>0.98850000000000005</v>
      </c>
      <c r="H72" s="17">
        <v>0.98870000000000002</v>
      </c>
      <c r="I72" s="17">
        <v>0.98880000000000001</v>
      </c>
      <c r="J72" s="17">
        <v>0.9889</v>
      </c>
      <c r="K72" s="17">
        <v>0.9889</v>
      </c>
      <c r="L72" s="17">
        <v>0.98880000000000001</v>
      </c>
      <c r="M72" s="17">
        <v>0.98860000000000003</v>
      </c>
      <c r="N72" s="17">
        <v>0.98829999999999996</v>
      </c>
      <c r="O72" s="17">
        <v>0.98799999999999999</v>
      </c>
      <c r="P72" s="17">
        <v>0.98760000000000003</v>
      </c>
      <c r="Q72" s="17">
        <v>0.98819999999999997</v>
      </c>
      <c r="R72" s="17">
        <v>0.98819999999999997</v>
      </c>
      <c r="S72" s="17">
        <v>0.98819999999999997</v>
      </c>
      <c r="T72" s="17">
        <v>0.98819999999999997</v>
      </c>
      <c r="U72" s="17">
        <v>0.98819999999999997</v>
      </c>
      <c r="V72" s="17">
        <v>0.98819999999999997</v>
      </c>
      <c r="W72" s="17">
        <v>0.98819999999999997</v>
      </c>
      <c r="X72" s="17">
        <v>0.98819999999999997</v>
      </c>
      <c r="Y72" s="17">
        <v>0.98819999999999997</v>
      </c>
      <c r="Z72" s="17">
        <v>0.98819999999999997</v>
      </c>
      <c r="AA72" s="17">
        <v>0.98819999999999997</v>
      </c>
      <c r="AB72" s="17">
        <v>0.98819999999999997</v>
      </c>
      <c r="AC72" s="17">
        <v>0.98819999999999997</v>
      </c>
      <c r="AD72" s="17">
        <v>0.98819999999999997</v>
      </c>
      <c r="AE72" s="17">
        <v>0.98819999999999997</v>
      </c>
      <c r="AF72" s="17">
        <v>0.98819999999999997</v>
      </c>
      <c r="AG72" s="17">
        <v>0.98819999999999997</v>
      </c>
      <c r="AH72" s="17">
        <v>0.98819999999999997</v>
      </c>
      <c r="AI72" s="17">
        <v>0.98819999999999997</v>
      </c>
      <c r="AJ72" s="17">
        <v>0.98819999999999997</v>
      </c>
      <c r="AK72" s="17">
        <v>0.98819999999999997</v>
      </c>
      <c r="AL72" s="17">
        <v>0.98819999999999997</v>
      </c>
      <c r="AM72" s="17">
        <v>0.98819999999999997</v>
      </c>
      <c r="AN72" s="17">
        <v>0.98819999999999997</v>
      </c>
      <c r="AO72" s="17">
        <v>0.98819999999999997</v>
      </c>
      <c r="AP72" s="17">
        <v>0.98819999999999997</v>
      </c>
      <c r="AQ72" s="17">
        <v>0.98819999999999997</v>
      </c>
      <c r="AR72" s="17">
        <v>0.98819999999999997</v>
      </c>
      <c r="AS72" s="17">
        <v>0.98819999999999997</v>
      </c>
      <c r="AT72" s="17">
        <v>0.98819999999999997</v>
      </c>
      <c r="AU72" s="17">
        <v>0.98819999999999997</v>
      </c>
      <c r="AV72" s="17">
        <v>0.98819999999999997</v>
      </c>
      <c r="AW72" s="17">
        <v>0.98819999999999997</v>
      </c>
      <c r="AX72" s="17">
        <v>0.98819999999999997</v>
      </c>
      <c r="AY72" s="17">
        <v>0.98819999999999997</v>
      </c>
      <c r="AZ72" s="17">
        <v>0.98819999999999997</v>
      </c>
      <c r="BA72" s="17">
        <v>0.98819999999999997</v>
      </c>
      <c r="BB72" s="17">
        <v>0.98819999999999997</v>
      </c>
      <c r="BC72" s="17">
        <v>0.98819999999999997</v>
      </c>
      <c r="BD72" s="17">
        <v>0.98819999999999997</v>
      </c>
      <c r="BE72" s="17">
        <v>0.98819999999999997</v>
      </c>
      <c r="BF72" s="17">
        <v>0.98819999999999997</v>
      </c>
      <c r="BG72" s="17">
        <v>0.98819999999999997</v>
      </c>
      <c r="BH72" s="17">
        <v>0.98819999999999997</v>
      </c>
      <c r="BI72" s="17">
        <v>0.98819999999999997</v>
      </c>
      <c r="BJ72" s="17">
        <v>0.98819999999999997</v>
      </c>
      <c r="BK72" s="17">
        <v>0.98819999999999997</v>
      </c>
      <c r="BL72" s="17">
        <v>0.98819999999999997</v>
      </c>
      <c r="BM72" s="17">
        <v>0.98819999999999997</v>
      </c>
      <c r="BN72" s="17">
        <v>0.98819999999999997</v>
      </c>
      <c r="BO72" s="17">
        <v>0.98819999999999997</v>
      </c>
      <c r="BP72" s="17">
        <v>0.98819999999999997</v>
      </c>
      <c r="BQ72" s="17">
        <v>0.98819999999999997</v>
      </c>
      <c r="BR72" s="17">
        <v>0.98819999999999997</v>
      </c>
      <c r="BS72" s="17">
        <v>0.98819999999999997</v>
      </c>
      <c r="BT72" s="17">
        <v>0.98819999999999997</v>
      </c>
      <c r="BU72" s="17">
        <v>0.98819999999999997</v>
      </c>
      <c r="BV72" s="17">
        <v>0.98819999999999997</v>
      </c>
      <c r="BW72" s="17">
        <v>0.98819999999999997</v>
      </c>
      <c r="BX72" s="17">
        <v>0.98819999999999997</v>
      </c>
      <c r="BY72" s="17">
        <v>0.98819999999999997</v>
      </c>
      <c r="BZ72" s="17">
        <v>0.98819999999999997</v>
      </c>
      <c r="CA72" s="17">
        <v>0.98819999999999997</v>
      </c>
      <c r="CB72" s="17">
        <v>0.98819999999999997</v>
      </c>
      <c r="CC72" s="17">
        <v>0.98819999999999997</v>
      </c>
      <c r="CD72" s="17">
        <v>0.98819999999999997</v>
      </c>
      <c r="CE72" s="17">
        <v>0.98819999999999997</v>
      </c>
      <c r="CF72" s="17">
        <v>0.98819999999999997</v>
      </c>
      <c r="CG72" s="17">
        <v>0.98819999999999997</v>
      </c>
      <c r="CH72" s="17">
        <v>0.98819999999999997</v>
      </c>
      <c r="CI72" s="17">
        <v>0.98819999999999997</v>
      </c>
      <c r="CJ72" s="17">
        <v>0.98819999999999997</v>
      </c>
      <c r="CK72" s="17">
        <v>0.98819999999999997</v>
      </c>
      <c r="CL72" s="17">
        <v>0.98819999999999997</v>
      </c>
      <c r="CM72" s="17">
        <v>0.98819999999999997</v>
      </c>
      <c r="CN72" s="17">
        <v>0.98819999999999997</v>
      </c>
      <c r="CO72" s="17">
        <v>0.98819999999999997</v>
      </c>
      <c r="CP72" s="17">
        <v>0.98819999999999997</v>
      </c>
      <c r="CQ72" s="17">
        <v>0.98819999999999997</v>
      </c>
      <c r="CR72" s="17">
        <v>0.98819999999999997</v>
      </c>
      <c r="CS72" s="17">
        <v>0.98819999999999997</v>
      </c>
      <c r="CT72" s="17">
        <v>0.98819999999999997</v>
      </c>
      <c r="CU72" s="17">
        <v>0.98819999999999997</v>
      </c>
      <c r="CV72" s="17">
        <v>0.98819999999999997</v>
      </c>
      <c r="CW72" s="17">
        <v>0.98819999999999997</v>
      </c>
      <c r="CX72" s="17">
        <v>0.98819999999999997</v>
      </c>
      <c r="CY72" s="17">
        <v>0.98819999999999997</v>
      </c>
      <c r="CZ72" s="17">
        <v>0.98819999999999997</v>
      </c>
      <c r="DA72" s="17">
        <v>0.98819999999999997</v>
      </c>
      <c r="DB72" s="17">
        <v>0.98819999999999997</v>
      </c>
    </row>
    <row r="73" spans="1:106" x14ac:dyDescent="0.2">
      <c r="A73" s="133">
        <v>86</v>
      </c>
      <c r="B73" s="17">
        <v>1</v>
      </c>
      <c r="C73" s="17">
        <v>0.97850000000000004</v>
      </c>
      <c r="D73" s="17">
        <v>0.98839999999999995</v>
      </c>
      <c r="E73" s="17">
        <v>0.98860000000000003</v>
      </c>
      <c r="F73" s="17">
        <v>0.9889</v>
      </c>
      <c r="G73" s="17">
        <v>0.98929999999999996</v>
      </c>
      <c r="H73" s="17">
        <v>0.98950000000000005</v>
      </c>
      <c r="I73" s="17">
        <v>0.98970000000000002</v>
      </c>
      <c r="J73" s="17">
        <v>0.98970000000000002</v>
      </c>
      <c r="K73" s="17">
        <v>0.98970000000000002</v>
      </c>
      <c r="L73" s="17">
        <v>0.98970000000000002</v>
      </c>
      <c r="M73" s="17">
        <v>0.98950000000000005</v>
      </c>
      <c r="N73" s="17">
        <v>0.98919999999999997</v>
      </c>
      <c r="O73" s="17">
        <v>0.9889</v>
      </c>
      <c r="P73" s="17">
        <v>0.98850000000000005</v>
      </c>
      <c r="Q73" s="17">
        <v>0.98909999999999998</v>
      </c>
      <c r="R73" s="17">
        <v>0.98909999999999998</v>
      </c>
      <c r="S73" s="17">
        <v>0.98909999999999998</v>
      </c>
      <c r="T73" s="17">
        <v>0.98909999999999998</v>
      </c>
      <c r="U73" s="17">
        <v>0.98909999999999998</v>
      </c>
      <c r="V73" s="17">
        <v>0.98909999999999998</v>
      </c>
      <c r="W73" s="17">
        <v>0.98909999999999998</v>
      </c>
      <c r="X73" s="17">
        <v>0.98909999999999998</v>
      </c>
      <c r="Y73" s="17">
        <v>0.98909999999999998</v>
      </c>
      <c r="Z73" s="17">
        <v>0.98909999999999998</v>
      </c>
      <c r="AA73" s="17">
        <v>0.98909999999999998</v>
      </c>
      <c r="AB73" s="17">
        <v>0.98909999999999998</v>
      </c>
      <c r="AC73" s="17">
        <v>0.98909999999999998</v>
      </c>
      <c r="AD73" s="17">
        <v>0.98909999999999998</v>
      </c>
      <c r="AE73" s="17">
        <v>0.98909999999999998</v>
      </c>
      <c r="AF73" s="17">
        <v>0.98909999999999998</v>
      </c>
      <c r="AG73" s="17">
        <v>0.98909999999999998</v>
      </c>
      <c r="AH73" s="17">
        <v>0.98909999999999998</v>
      </c>
      <c r="AI73" s="17">
        <v>0.98909999999999998</v>
      </c>
      <c r="AJ73" s="17">
        <v>0.98909999999999998</v>
      </c>
      <c r="AK73" s="17">
        <v>0.98909999999999998</v>
      </c>
      <c r="AL73" s="17">
        <v>0.98909999999999998</v>
      </c>
      <c r="AM73" s="17">
        <v>0.98909999999999998</v>
      </c>
      <c r="AN73" s="17">
        <v>0.98909999999999998</v>
      </c>
      <c r="AO73" s="17">
        <v>0.98909999999999998</v>
      </c>
      <c r="AP73" s="17">
        <v>0.98909999999999998</v>
      </c>
      <c r="AQ73" s="17">
        <v>0.98909999999999998</v>
      </c>
      <c r="AR73" s="17">
        <v>0.98909999999999998</v>
      </c>
      <c r="AS73" s="17">
        <v>0.98909999999999998</v>
      </c>
      <c r="AT73" s="17">
        <v>0.98909999999999998</v>
      </c>
      <c r="AU73" s="17">
        <v>0.98909999999999998</v>
      </c>
      <c r="AV73" s="17">
        <v>0.98909999999999998</v>
      </c>
      <c r="AW73" s="17">
        <v>0.98909999999999998</v>
      </c>
      <c r="AX73" s="17">
        <v>0.98909999999999998</v>
      </c>
      <c r="AY73" s="17">
        <v>0.98909999999999998</v>
      </c>
      <c r="AZ73" s="17">
        <v>0.98909999999999998</v>
      </c>
      <c r="BA73" s="17">
        <v>0.98909999999999998</v>
      </c>
      <c r="BB73" s="17">
        <v>0.98909999999999998</v>
      </c>
      <c r="BC73" s="17">
        <v>0.98909999999999998</v>
      </c>
      <c r="BD73" s="17">
        <v>0.98909999999999998</v>
      </c>
      <c r="BE73" s="17">
        <v>0.98909999999999998</v>
      </c>
      <c r="BF73" s="17">
        <v>0.98909999999999998</v>
      </c>
      <c r="BG73" s="17">
        <v>0.98909999999999998</v>
      </c>
      <c r="BH73" s="17">
        <v>0.98909999999999998</v>
      </c>
      <c r="BI73" s="17">
        <v>0.98909999999999998</v>
      </c>
      <c r="BJ73" s="17">
        <v>0.98909999999999998</v>
      </c>
      <c r="BK73" s="17">
        <v>0.98909999999999998</v>
      </c>
      <c r="BL73" s="17">
        <v>0.98909999999999998</v>
      </c>
      <c r="BM73" s="17">
        <v>0.98909999999999998</v>
      </c>
      <c r="BN73" s="17">
        <v>0.98909999999999998</v>
      </c>
      <c r="BO73" s="17">
        <v>0.98909999999999998</v>
      </c>
      <c r="BP73" s="17">
        <v>0.98909999999999998</v>
      </c>
      <c r="BQ73" s="17">
        <v>0.98909999999999998</v>
      </c>
      <c r="BR73" s="17">
        <v>0.98909999999999998</v>
      </c>
      <c r="BS73" s="17">
        <v>0.98909999999999998</v>
      </c>
      <c r="BT73" s="17">
        <v>0.98909999999999998</v>
      </c>
      <c r="BU73" s="17">
        <v>0.98909999999999998</v>
      </c>
      <c r="BV73" s="17">
        <v>0.98909999999999998</v>
      </c>
      <c r="BW73" s="17">
        <v>0.98909999999999998</v>
      </c>
      <c r="BX73" s="17">
        <v>0.98909999999999998</v>
      </c>
      <c r="BY73" s="17">
        <v>0.98909999999999998</v>
      </c>
      <c r="BZ73" s="17">
        <v>0.98909999999999998</v>
      </c>
      <c r="CA73" s="17">
        <v>0.98909999999999998</v>
      </c>
      <c r="CB73" s="17">
        <v>0.98909999999999998</v>
      </c>
      <c r="CC73" s="17">
        <v>0.98909999999999998</v>
      </c>
      <c r="CD73" s="17">
        <v>0.98909999999999998</v>
      </c>
      <c r="CE73" s="17">
        <v>0.98909999999999998</v>
      </c>
      <c r="CF73" s="17">
        <v>0.98909999999999998</v>
      </c>
      <c r="CG73" s="17">
        <v>0.98909999999999998</v>
      </c>
      <c r="CH73" s="17">
        <v>0.98909999999999998</v>
      </c>
      <c r="CI73" s="17">
        <v>0.98909999999999998</v>
      </c>
      <c r="CJ73" s="17">
        <v>0.98909999999999998</v>
      </c>
      <c r="CK73" s="17">
        <v>0.98909999999999998</v>
      </c>
      <c r="CL73" s="17">
        <v>0.98909999999999998</v>
      </c>
      <c r="CM73" s="17">
        <v>0.98909999999999998</v>
      </c>
      <c r="CN73" s="17">
        <v>0.98909999999999998</v>
      </c>
      <c r="CO73" s="17">
        <v>0.98909999999999998</v>
      </c>
      <c r="CP73" s="17">
        <v>0.98909999999999998</v>
      </c>
      <c r="CQ73" s="17">
        <v>0.98909999999999998</v>
      </c>
      <c r="CR73" s="17">
        <v>0.98909999999999998</v>
      </c>
      <c r="CS73" s="17">
        <v>0.98909999999999998</v>
      </c>
      <c r="CT73" s="17">
        <v>0.98909999999999998</v>
      </c>
      <c r="CU73" s="17">
        <v>0.98909999999999998</v>
      </c>
      <c r="CV73" s="17">
        <v>0.98909999999999998</v>
      </c>
      <c r="CW73" s="17">
        <v>0.98909999999999998</v>
      </c>
      <c r="CX73" s="17">
        <v>0.98909999999999998</v>
      </c>
      <c r="CY73" s="17">
        <v>0.98909999999999998</v>
      </c>
      <c r="CZ73" s="17">
        <v>0.98909999999999998</v>
      </c>
      <c r="DA73" s="17">
        <v>0.98909999999999998</v>
      </c>
      <c r="DB73" s="17">
        <v>0.98909999999999998</v>
      </c>
    </row>
    <row r="74" spans="1:106" x14ac:dyDescent="0.2">
      <c r="A74" s="133">
        <v>87</v>
      </c>
      <c r="B74" s="17">
        <v>1</v>
      </c>
      <c r="C74" s="17">
        <v>0.97929999999999995</v>
      </c>
      <c r="D74" s="17">
        <v>0.98909999999999998</v>
      </c>
      <c r="E74" s="17">
        <v>0.98919999999999997</v>
      </c>
      <c r="F74" s="17">
        <v>0.98960000000000004</v>
      </c>
      <c r="G74" s="17">
        <v>0.9899</v>
      </c>
      <c r="H74" s="17">
        <v>0.99039999999999995</v>
      </c>
      <c r="I74" s="17">
        <v>0.99050000000000005</v>
      </c>
      <c r="J74" s="17">
        <v>0.99060000000000004</v>
      </c>
      <c r="K74" s="17">
        <v>0.99060000000000004</v>
      </c>
      <c r="L74" s="17">
        <v>0.99060000000000004</v>
      </c>
      <c r="M74" s="17">
        <v>0.99039999999999995</v>
      </c>
      <c r="N74" s="17">
        <v>0.99019999999999997</v>
      </c>
      <c r="O74" s="17">
        <v>0.98980000000000001</v>
      </c>
      <c r="P74" s="17">
        <v>0.98939999999999995</v>
      </c>
      <c r="Q74" s="17">
        <v>0.99009999999999998</v>
      </c>
      <c r="R74" s="17">
        <v>0.99009999999999998</v>
      </c>
      <c r="S74" s="17">
        <v>0.99009999999999998</v>
      </c>
      <c r="T74" s="17">
        <v>0.99009999999999998</v>
      </c>
      <c r="U74" s="17">
        <v>0.99009999999999998</v>
      </c>
      <c r="V74" s="17">
        <v>0.99009999999999998</v>
      </c>
      <c r="W74" s="17">
        <v>0.99009999999999998</v>
      </c>
      <c r="X74" s="17">
        <v>0.99009999999999998</v>
      </c>
      <c r="Y74" s="17">
        <v>0.99009999999999998</v>
      </c>
      <c r="Z74" s="17">
        <v>0.99009999999999998</v>
      </c>
      <c r="AA74" s="17">
        <v>0.99009999999999998</v>
      </c>
      <c r="AB74" s="17">
        <v>0.99009999999999998</v>
      </c>
      <c r="AC74" s="17">
        <v>0.99009999999999998</v>
      </c>
      <c r="AD74" s="17">
        <v>0.99009999999999998</v>
      </c>
      <c r="AE74" s="17">
        <v>0.99009999999999998</v>
      </c>
      <c r="AF74" s="17">
        <v>0.99009999999999998</v>
      </c>
      <c r="AG74" s="17">
        <v>0.99009999999999998</v>
      </c>
      <c r="AH74" s="17">
        <v>0.99009999999999998</v>
      </c>
      <c r="AI74" s="17">
        <v>0.99009999999999998</v>
      </c>
      <c r="AJ74" s="17">
        <v>0.99009999999999998</v>
      </c>
      <c r="AK74" s="17">
        <v>0.99009999999999998</v>
      </c>
      <c r="AL74" s="17">
        <v>0.99009999999999998</v>
      </c>
      <c r="AM74" s="17">
        <v>0.99009999999999998</v>
      </c>
      <c r="AN74" s="17">
        <v>0.99009999999999998</v>
      </c>
      <c r="AO74" s="17">
        <v>0.99009999999999998</v>
      </c>
      <c r="AP74" s="17">
        <v>0.99009999999999998</v>
      </c>
      <c r="AQ74" s="17">
        <v>0.99009999999999998</v>
      </c>
      <c r="AR74" s="17">
        <v>0.99009999999999998</v>
      </c>
      <c r="AS74" s="17">
        <v>0.99009999999999998</v>
      </c>
      <c r="AT74" s="17">
        <v>0.99009999999999998</v>
      </c>
      <c r="AU74" s="17">
        <v>0.99009999999999998</v>
      </c>
      <c r="AV74" s="17">
        <v>0.99009999999999998</v>
      </c>
      <c r="AW74" s="17">
        <v>0.99009999999999998</v>
      </c>
      <c r="AX74" s="17">
        <v>0.99009999999999998</v>
      </c>
      <c r="AY74" s="17">
        <v>0.99009999999999998</v>
      </c>
      <c r="AZ74" s="17">
        <v>0.99009999999999998</v>
      </c>
      <c r="BA74" s="17">
        <v>0.99009999999999998</v>
      </c>
      <c r="BB74" s="17">
        <v>0.99009999999999998</v>
      </c>
      <c r="BC74" s="17">
        <v>0.99009999999999998</v>
      </c>
      <c r="BD74" s="17">
        <v>0.99009999999999998</v>
      </c>
      <c r="BE74" s="17">
        <v>0.99009999999999998</v>
      </c>
      <c r="BF74" s="17">
        <v>0.99009999999999998</v>
      </c>
      <c r="BG74" s="17">
        <v>0.99009999999999998</v>
      </c>
      <c r="BH74" s="17">
        <v>0.99009999999999998</v>
      </c>
      <c r="BI74" s="17">
        <v>0.99009999999999998</v>
      </c>
      <c r="BJ74" s="17">
        <v>0.99009999999999998</v>
      </c>
      <c r="BK74" s="17">
        <v>0.99009999999999998</v>
      </c>
      <c r="BL74" s="17">
        <v>0.99009999999999998</v>
      </c>
      <c r="BM74" s="17">
        <v>0.99009999999999998</v>
      </c>
      <c r="BN74" s="17">
        <v>0.99009999999999998</v>
      </c>
      <c r="BO74" s="17">
        <v>0.99009999999999998</v>
      </c>
      <c r="BP74" s="17">
        <v>0.99009999999999998</v>
      </c>
      <c r="BQ74" s="17">
        <v>0.99009999999999998</v>
      </c>
      <c r="BR74" s="17">
        <v>0.99009999999999998</v>
      </c>
      <c r="BS74" s="17">
        <v>0.99009999999999998</v>
      </c>
      <c r="BT74" s="17">
        <v>0.99009999999999998</v>
      </c>
      <c r="BU74" s="17">
        <v>0.99009999999999998</v>
      </c>
      <c r="BV74" s="17">
        <v>0.99009999999999998</v>
      </c>
      <c r="BW74" s="17">
        <v>0.99009999999999998</v>
      </c>
      <c r="BX74" s="17">
        <v>0.99009999999999998</v>
      </c>
      <c r="BY74" s="17">
        <v>0.99009999999999998</v>
      </c>
      <c r="BZ74" s="17">
        <v>0.99009999999999998</v>
      </c>
      <c r="CA74" s="17">
        <v>0.99009999999999998</v>
      </c>
      <c r="CB74" s="17">
        <v>0.99009999999999998</v>
      </c>
      <c r="CC74" s="17">
        <v>0.99009999999999998</v>
      </c>
      <c r="CD74" s="17">
        <v>0.99009999999999998</v>
      </c>
      <c r="CE74" s="17">
        <v>0.99009999999999998</v>
      </c>
      <c r="CF74" s="17">
        <v>0.99009999999999998</v>
      </c>
      <c r="CG74" s="17">
        <v>0.99009999999999998</v>
      </c>
      <c r="CH74" s="17">
        <v>0.99009999999999998</v>
      </c>
      <c r="CI74" s="17">
        <v>0.99009999999999998</v>
      </c>
      <c r="CJ74" s="17">
        <v>0.99009999999999998</v>
      </c>
      <c r="CK74" s="17">
        <v>0.99009999999999998</v>
      </c>
      <c r="CL74" s="17">
        <v>0.99009999999999998</v>
      </c>
      <c r="CM74" s="17">
        <v>0.99009999999999998</v>
      </c>
      <c r="CN74" s="17">
        <v>0.99009999999999998</v>
      </c>
      <c r="CO74" s="17">
        <v>0.99009999999999998</v>
      </c>
      <c r="CP74" s="17">
        <v>0.99009999999999998</v>
      </c>
      <c r="CQ74" s="17">
        <v>0.99009999999999998</v>
      </c>
      <c r="CR74" s="17">
        <v>0.99009999999999998</v>
      </c>
      <c r="CS74" s="17">
        <v>0.99009999999999998</v>
      </c>
      <c r="CT74" s="17">
        <v>0.99009999999999998</v>
      </c>
      <c r="CU74" s="17">
        <v>0.99009999999999998</v>
      </c>
      <c r="CV74" s="17">
        <v>0.99009999999999998</v>
      </c>
      <c r="CW74" s="17">
        <v>0.99009999999999998</v>
      </c>
      <c r="CX74" s="17">
        <v>0.99009999999999998</v>
      </c>
      <c r="CY74" s="17">
        <v>0.99009999999999998</v>
      </c>
      <c r="CZ74" s="17">
        <v>0.99009999999999998</v>
      </c>
      <c r="DA74" s="17">
        <v>0.99009999999999998</v>
      </c>
      <c r="DB74" s="17">
        <v>0.99009999999999998</v>
      </c>
    </row>
    <row r="75" spans="1:106" x14ac:dyDescent="0.2">
      <c r="A75" s="133">
        <v>88</v>
      </c>
      <c r="B75" s="17">
        <v>1</v>
      </c>
      <c r="C75" s="17">
        <v>0.98009999999999997</v>
      </c>
      <c r="D75" s="17">
        <v>0.9899</v>
      </c>
      <c r="E75" s="17">
        <v>0.99</v>
      </c>
      <c r="F75" s="17">
        <v>0.99019999999999997</v>
      </c>
      <c r="G75" s="17">
        <v>0.99060000000000004</v>
      </c>
      <c r="H75" s="17">
        <v>0.99099999999999999</v>
      </c>
      <c r="I75" s="17">
        <v>0.99139999999999995</v>
      </c>
      <c r="J75" s="17">
        <v>0.99150000000000005</v>
      </c>
      <c r="K75" s="17">
        <v>0.99150000000000005</v>
      </c>
      <c r="L75" s="17">
        <v>0.99150000000000005</v>
      </c>
      <c r="M75" s="17">
        <v>0.99129999999999996</v>
      </c>
      <c r="N75" s="17">
        <v>0.99109999999999998</v>
      </c>
      <c r="O75" s="17">
        <v>0.99080000000000001</v>
      </c>
      <c r="P75" s="17">
        <v>0.99029999999999996</v>
      </c>
      <c r="Q75" s="17">
        <v>0.99099999999999999</v>
      </c>
      <c r="R75" s="17">
        <v>0.99099999999999999</v>
      </c>
      <c r="S75" s="17">
        <v>0.99099999999999999</v>
      </c>
      <c r="T75" s="17">
        <v>0.99099999999999999</v>
      </c>
      <c r="U75" s="17">
        <v>0.99099999999999999</v>
      </c>
      <c r="V75" s="17">
        <v>0.99099999999999999</v>
      </c>
      <c r="W75" s="17">
        <v>0.99099999999999999</v>
      </c>
      <c r="X75" s="17">
        <v>0.99099999999999999</v>
      </c>
      <c r="Y75" s="17">
        <v>0.99099999999999999</v>
      </c>
      <c r="Z75" s="17">
        <v>0.99099999999999999</v>
      </c>
      <c r="AA75" s="17">
        <v>0.99099999999999999</v>
      </c>
      <c r="AB75" s="17">
        <v>0.99099999999999999</v>
      </c>
      <c r="AC75" s="17">
        <v>0.99099999999999999</v>
      </c>
      <c r="AD75" s="17">
        <v>0.99099999999999999</v>
      </c>
      <c r="AE75" s="17">
        <v>0.99099999999999999</v>
      </c>
      <c r="AF75" s="17">
        <v>0.99099999999999999</v>
      </c>
      <c r="AG75" s="17">
        <v>0.99099999999999999</v>
      </c>
      <c r="AH75" s="17">
        <v>0.99099999999999999</v>
      </c>
      <c r="AI75" s="17">
        <v>0.99099999999999999</v>
      </c>
      <c r="AJ75" s="17">
        <v>0.99099999999999999</v>
      </c>
      <c r="AK75" s="17">
        <v>0.99099999999999999</v>
      </c>
      <c r="AL75" s="17">
        <v>0.99099999999999999</v>
      </c>
      <c r="AM75" s="17">
        <v>0.99099999999999999</v>
      </c>
      <c r="AN75" s="17">
        <v>0.99099999999999999</v>
      </c>
      <c r="AO75" s="17">
        <v>0.99099999999999999</v>
      </c>
      <c r="AP75" s="17">
        <v>0.99099999999999999</v>
      </c>
      <c r="AQ75" s="17">
        <v>0.99099999999999999</v>
      </c>
      <c r="AR75" s="17">
        <v>0.99099999999999999</v>
      </c>
      <c r="AS75" s="17">
        <v>0.99099999999999999</v>
      </c>
      <c r="AT75" s="17">
        <v>0.99099999999999999</v>
      </c>
      <c r="AU75" s="17">
        <v>0.99099999999999999</v>
      </c>
      <c r="AV75" s="17">
        <v>0.99099999999999999</v>
      </c>
      <c r="AW75" s="17">
        <v>0.99099999999999999</v>
      </c>
      <c r="AX75" s="17">
        <v>0.99099999999999999</v>
      </c>
      <c r="AY75" s="17">
        <v>0.99099999999999999</v>
      </c>
      <c r="AZ75" s="17">
        <v>0.99099999999999999</v>
      </c>
      <c r="BA75" s="17">
        <v>0.99099999999999999</v>
      </c>
      <c r="BB75" s="17">
        <v>0.99099999999999999</v>
      </c>
      <c r="BC75" s="17">
        <v>0.99099999999999999</v>
      </c>
      <c r="BD75" s="17">
        <v>0.99099999999999999</v>
      </c>
      <c r="BE75" s="17">
        <v>0.99099999999999999</v>
      </c>
      <c r="BF75" s="17">
        <v>0.99099999999999999</v>
      </c>
      <c r="BG75" s="17">
        <v>0.99099999999999999</v>
      </c>
      <c r="BH75" s="17">
        <v>0.99099999999999999</v>
      </c>
      <c r="BI75" s="17">
        <v>0.99099999999999999</v>
      </c>
      <c r="BJ75" s="17">
        <v>0.99099999999999999</v>
      </c>
      <c r="BK75" s="17">
        <v>0.99099999999999999</v>
      </c>
      <c r="BL75" s="17">
        <v>0.99099999999999999</v>
      </c>
      <c r="BM75" s="17">
        <v>0.99099999999999999</v>
      </c>
      <c r="BN75" s="17">
        <v>0.99099999999999999</v>
      </c>
      <c r="BO75" s="17">
        <v>0.99099999999999999</v>
      </c>
      <c r="BP75" s="17">
        <v>0.99099999999999999</v>
      </c>
      <c r="BQ75" s="17">
        <v>0.99099999999999999</v>
      </c>
      <c r="BR75" s="17">
        <v>0.99099999999999999</v>
      </c>
      <c r="BS75" s="17">
        <v>0.99099999999999999</v>
      </c>
      <c r="BT75" s="17">
        <v>0.99099999999999999</v>
      </c>
      <c r="BU75" s="17">
        <v>0.99099999999999999</v>
      </c>
      <c r="BV75" s="17">
        <v>0.99099999999999999</v>
      </c>
      <c r="BW75" s="17">
        <v>0.99099999999999999</v>
      </c>
      <c r="BX75" s="17">
        <v>0.99099999999999999</v>
      </c>
      <c r="BY75" s="17">
        <v>0.99099999999999999</v>
      </c>
      <c r="BZ75" s="17">
        <v>0.99099999999999999</v>
      </c>
      <c r="CA75" s="17">
        <v>0.99099999999999999</v>
      </c>
      <c r="CB75" s="17">
        <v>0.99099999999999999</v>
      </c>
      <c r="CC75" s="17">
        <v>0.99099999999999999</v>
      </c>
      <c r="CD75" s="17">
        <v>0.99099999999999999</v>
      </c>
      <c r="CE75" s="17">
        <v>0.99099999999999999</v>
      </c>
      <c r="CF75" s="17">
        <v>0.99099999999999999</v>
      </c>
      <c r="CG75" s="17">
        <v>0.99099999999999999</v>
      </c>
      <c r="CH75" s="17">
        <v>0.99099999999999999</v>
      </c>
      <c r="CI75" s="17">
        <v>0.99099999999999999</v>
      </c>
      <c r="CJ75" s="17">
        <v>0.99099999999999999</v>
      </c>
      <c r="CK75" s="17">
        <v>0.99099999999999999</v>
      </c>
      <c r="CL75" s="17">
        <v>0.99099999999999999</v>
      </c>
      <c r="CM75" s="17">
        <v>0.99099999999999999</v>
      </c>
      <c r="CN75" s="17">
        <v>0.99099999999999999</v>
      </c>
      <c r="CO75" s="17">
        <v>0.99099999999999999</v>
      </c>
      <c r="CP75" s="17">
        <v>0.99099999999999999</v>
      </c>
      <c r="CQ75" s="17">
        <v>0.99099999999999999</v>
      </c>
      <c r="CR75" s="17">
        <v>0.99099999999999999</v>
      </c>
      <c r="CS75" s="17">
        <v>0.99099999999999999</v>
      </c>
      <c r="CT75" s="17">
        <v>0.99099999999999999</v>
      </c>
      <c r="CU75" s="17">
        <v>0.99099999999999999</v>
      </c>
      <c r="CV75" s="17">
        <v>0.99099999999999999</v>
      </c>
      <c r="CW75" s="17">
        <v>0.99099999999999999</v>
      </c>
      <c r="CX75" s="17">
        <v>0.99099999999999999</v>
      </c>
      <c r="CY75" s="17">
        <v>0.99099999999999999</v>
      </c>
      <c r="CZ75" s="17">
        <v>0.99099999999999999</v>
      </c>
      <c r="DA75" s="17">
        <v>0.99099999999999999</v>
      </c>
      <c r="DB75" s="17">
        <v>0.99099999999999999</v>
      </c>
    </row>
    <row r="76" spans="1:106" x14ac:dyDescent="0.2">
      <c r="A76" s="133">
        <v>89</v>
      </c>
      <c r="B76" s="17">
        <v>1</v>
      </c>
      <c r="C76" s="17">
        <v>0.98099999999999998</v>
      </c>
      <c r="D76" s="17">
        <v>0.99060000000000004</v>
      </c>
      <c r="E76" s="17">
        <v>0.99070000000000003</v>
      </c>
      <c r="F76" s="17">
        <v>0.9909</v>
      </c>
      <c r="G76" s="17">
        <v>0.99119999999999997</v>
      </c>
      <c r="H76" s="17">
        <v>0.99160000000000004</v>
      </c>
      <c r="I76" s="17">
        <v>0.99199999999999999</v>
      </c>
      <c r="J76" s="17">
        <v>0.99239999999999995</v>
      </c>
      <c r="K76" s="17">
        <v>0.99239999999999995</v>
      </c>
      <c r="L76" s="17">
        <v>0.99239999999999995</v>
      </c>
      <c r="M76" s="17">
        <v>0.99219999999999997</v>
      </c>
      <c r="N76" s="17">
        <v>0.99199999999999999</v>
      </c>
      <c r="O76" s="17">
        <v>0.99170000000000003</v>
      </c>
      <c r="P76" s="17">
        <v>0.99129999999999996</v>
      </c>
      <c r="Q76" s="17">
        <v>0.9919</v>
      </c>
      <c r="R76" s="17">
        <v>0.9919</v>
      </c>
      <c r="S76" s="17">
        <v>0.9919</v>
      </c>
      <c r="T76" s="17">
        <v>0.9919</v>
      </c>
      <c r="U76" s="17">
        <v>0.9919</v>
      </c>
      <c r="V76" s="17">
        <v>0.9919</v>
      </c>
      <c r="W76" s="17">
        <v>0.9919</v>
      </c>
      <c r="X76" s="17">
        <v>0.9919</v>
      </c>
      <c r="Y76" s="17">
        <v>0.9919</v>
      </c>
      <c r="Z76" s="17">
        <v>0.9919</v>
      </c>
      <c r="AA76" s="17">
        <v>0.9919</v>
      </c>
      <c r="AB76" s="17">
        <v>0.9919</v>
      </c>
      <c r="AC76" s="17">
        <v>0.9919</v>
      </c>
      <c r="AD76" s="17">
        <v>0.9919</v>
      </c>
      <c r="AE76" s="17">
        <v>0.9919</v>
      </c>
      <c r="AF76" s="17">
        <v>0.9919</v>
      </c>
      <c r="AG76" s="17">
        <v>0.9919</v>
      </c>
      <c r="AH76" s="17">
        <v>0.9919</v>
      </c>
      <c r="AI76" s="17">
        <v>0.9919</v>
      </c>
      <c r="AJ76" s="17">
        <v>0.9919</v>
      </c>
      <c r="AK76" s="17">
        <v>0.9919</v>
      </c>
      <c r="AL76" s="17">
        <v>0.9919</v>
      </c>
      <c r="AM76" s="17">
        <v>0.9919</v>
      </c>
      <c r="AN76" s="17">
        <v>0.9919</v>
      </c>
      <c r="AO76" s="17">
        <v>0.9919</v>
      </c>
      <c r="AP76" s="17">
        <v>0.9919</v>
      </c>
      <c r="AQ76" s="17">
        <v>0.9919</v>
      </c>
      <c r="AR76" s="17">
        <v>0.9919</v>
      </c>
      <c r="AS76" s="17">
        <v>0.9919</v>
      </c>
      <c r="AT76" s="17">
        <v>0.9919</v>
      </c>
      <c r="AU76" s="17">
        <v>0.9919</v>
      </c>
      <c r="AV76" s="17">
        <v>0.9919</v>
      </c>
      <c r="AW76" s="17">
        <v>0.9919</v>
      </c>
      <c r="AX76" s="17">
        <v>0.9919</v>
      </c>
      <c r="AY76" s="17">
        <v>0.9919</v>
      </c>
      <c r="AZ76" s="17">
        <v>0.9919</v>
      </c>
      <c r="BA76" s="17">
        <v>0.9919</v>
      </c>
      <c r="BB76" s="17">
        <v>0.9919</v>
      </c>
      <c r="BC76" s="17">
        <v>0.9919</v>
      </c>
      <c r="BD76" s="17">
        <v>0.9919</v>
      </c>
      <c r="BE76" s="17">
        <v>0.9919</v>
      </c>
      <c r="BF76" s="17">
        <v>0.9919</v>
      </c>
      <c r="BG76" s="17">
        <v>0.9919</v>
      </c>
      <c r="BH76" s="17">
        <v>0.9919</v>
      </c>
      <c r="BI76" s="17">
        <v>0.9919</v>
      </c>
      <c r="BJ76" s="17">
        <v>0.9919</v>
      </c>
      <c r="BK76" s="17">
        <v>0.9919</v>
      </c>
      <c r="BL76" s="17">
        <v>0.9919</v>
      </c>
      <c r="BM76" s="17">
        <v>0.9919</v>
      </c>
      <c r="BN76" s="17">
        <v>0.9919</v>
      </c>
      <c r="BO76" s="17">
        <v>0.9919</v>
      </c>
      <c r="BP76" s="17">
        <v>0.9919</v>
      </c>
      <c r="BQ76" s="17">
        <v>0.9919</v>
      </c>
      <c r="BR76" s="17">
        <v>0.9919</v>
      </c>
      <c r="BS76" s="17">
        <v>0.9919</v>
      </c>
      <c r="BT76" s="17">
        <v>0.9919</v>
      </c>
      <c r="BU76" s="17">
        <v>0.9919</v>
      </c>
      <c r="BV76" s="17">
        <v>0.9919</v>
      </c>
      <c r="BW76" s="17">
        <v>0.9919</v>
      </c>
      <c r="BX76" s="17">
        <v>0.9919</v>
      </c>
      <c r="BY76" s="17">
        <v>0.9919</v>
      </c>
      <c r="BZ76" s="17">
        <v>0.9919</v>
      </c>
      <c r="CA76" s="17">
        <v>0.9919</v>
      </c>
      <c r="CB76" s="17">
        <v>0.9919</v>
      </c>
      <c r="CC76" s="17">
        <v>0.9919</v>
      </c>
      <c r="CD76" s="17">
        <v>0.9919</v>
      </c>
      <c r="CE76" s="17">
        <v>0.9919</v>
      </c>
      <c r="CF76" s="17">
        <v>0.9919</v>
      </c>
      <c r="CG76" s="17">
        <v>0.9919</v>
      </c>
      <c r="CH76" s="17">
        <v>0.9919</v>
      </c>
      <c r="CI76" s="17">
        <v>0.9919</v>
      </c>
      <c r="CJ76" s="17">
        <v>0.9919</v>
      </c>
      <c r="CK76" s="17">
        <v>0.9919</v>
      </c>
      <c r="CL76" s="17">
        <v>0.9919</v>
      </c>
      <c r="CM76" s="17">
        <v>0.9919</v>
      </c>
      <c r="CN76" s="17">
        <v>0.9919</v>
      </c>
      <c r="CO76" s="17">
        <v>0.9919</v>
      </c>
      <c r="CP76" s="17">
        <v>0.9919</v>
      </c>
      <c r="CQ76" s="17">
        <v>0.9919</v>
      </c>
      <c r="CR76" s="17">
        <v>0.9919</v>
      </c>
      <c r="CS76" s="17">
        <v>0.9919</v>
      </c>
      <c r="CT76" s="17">
        <v>0.9919</v>
      </c>
      <c r="CU76" s="17">
        <v>0.9919</v>
      </c>
      <c r="CV76" s="17">
        <v>0.9919</v>
      </c>
      <c r="CW76" s="17">
        <v>0.9919</v>
      </c>
      <c r="CX76" s="17">
        <v>0.9919</v>
      </c>
      <c r="CY76" s="17">
        <v>0.9919</v>
      </c>
      <c r="CZ76" s="17">
        <v>0.9919</v>
      </c>
      <c r="DA76" s="17">
        <v>0.9919</v>
      </c>
      <c r="DB76" s="17">
        <v>0.9919</v>
      </c>
    </row>
    <row r="77" spans="1:106" x14ac:dyDescent="0.2">
      <c r="A77" s="133">
        <v>90</v>
      </c>
      <c r="B77" s="17">
        <v>1</v>
      </c>
      <c r="C77" s="17">
        <v>0.9819</v>
      </c>
      <c r="D77" s="17">
        <v>0.99150000000000005</v>
      </c>
      <c r="E77" s="17">
        <v>0.99139999999999995</v>
      </c>
      <c r="F77" s="17">
        <v>0.99160000000000004</v>
      </c>
      <c r="G77" s="17">
        <v>0.9919</v>
      </c>
      <c r="H77" s="17">
        <v>0.99219999999999997</v>
      </c>
      <c r="I77" s="17">
        <v>0.99260000000000004</v>
      </c>
      <c r="J77" s="17">
        <v>0.9929</v>
      </c>
      <c r="K77" s="17">
        <v>0.99329999999999996</v>
      </c>
      <c r="L77" s="17">
        <v>0.99329999999999996</v>
      </c>
      <c r="M77" s="17">
        <v>0.99309999999999998</v>
      </c>
      <c r="N77" s="17">
        <v>0.9929</v>
      </c>
      <c r="O77" s="17">
        <v>0.99260000000000004</v>
      </c>
      <c r="P77" s="17">
        <v>0.99219999999999997</v>
      </c>
      <c r="Q77" s="17">
        <v>0.9929</v>
      </c>
      <c r="R77" s="17">
        <v>0.9929</v>
      </c>
      <c r="S77" s="17">
        <v>0.9929</v>
      </c>
      <c r="T77" s="17">
        <v>0.9929</v>
      </c>
      <c r="U77" s="17">
        <v>0.9929</v>
      </c>
      <c r="V77" s="17">
        <v>0.9929</v>
      </c>
      <c r="W77" s="17">
        <v>0.9929</v>
      </c>
      <c r="X77" s="17">
        <v>0.9929</v>
      </c>
      <c r="Y77" s="17">
        <v>0.9929</v>
      </c>
      <c r="Z77" s="17">
        <v>0.9929</v>
      </c>
      <c r="AA77" s="17">
        <v>0.9929</v>
      </c>
      <c r="AB77" s="17">
        <v>0.9929</v>
      </c>
      <c r="AC77" s="17">
        <v>0.9929</v>
      </c>
      <c r="AD77" s="17">
        <v>0.9929</v>
      </c>
      <c r="AE77" s="17">
        <v>0.9929</v>
      </c>
      <c r="AF77" s="17">
        <v>0.9929</v>
      </c>
      <c r="AG77" s="17">
        <v>0.9929</v>
      </c>
      <c r="AH77" s="17">
        <v>0.9929</v>
      </c>
      <c r="AI77" s="17">
        <v>0.9929</v>
      </c>
      <c r="AJ77" s="17">
        <v>0.9929</v>
      </c>
      <c r="AK77" s="17">
        <v>0.9929</v>
      </c>
      <c r="AL77" s="17">
        <v>0.9929</v>
      </c>
      <c r="AM77" s="17">
        <v>0.9929</v>
      </c>
      <c r="AN77" s="17">
        <v>0.9929</v>
      </c>
      <c r="AO77" s="17">
        <v>0.9929</v>
      </c>
      <c r="AP77" s="17">
        <v>0.9929</v>
      </c>
      <c r="AQ77" s="17">
        <v>0.9929</v>
      </c>
      <c r="AR77" s="17">
        <v>0.9929</v>
      </c>
      <c r="AS77" s="17">
        <v>0.9929</v>
      </c>
      <c r="AT77" s="17">
        <v>0.9929</v>
      </c>
      <c r="AU77" s="17">
        <v>0.9929</v>
      </c>
      <c r="AV77" s="17">
        <v>0.9929</v>
      </c>
      <c r="AW77" s="17">
        <v>0.9929</v>
      </c>
      <c r="AX77" s="17">
        <v>0.9929</v>
      </c>
      <c r="AY77" s="17">
        <v>0.9929</v>
      </c>
      <c r="AZ77" s="17">
        <v>0.9929</v>
      </c>
      <c r="BA77" s="17">
        <v>0.9929</v>
      </c>
      <c r="BB77" s="17">
        <v>0.9929</v>
      </c>
      <c r="BC77" s="17">
        <v>0.9929</v>
      </c>
      <c r="BD77" s="17">
        <v>0.9929</v>
      </c>
      <c r="BE77" s="17">
        <v>0.9929</v>
      </c>
      <c r="BF77" s="17">
        <v>0.9929</v>
      </c>
      <c r="BG77" s="17">
        <v>0.9929</v>
      </c>
      <c r="BH77" s="17">
        <v>0.9929</v>
      </c>
      <c r="BI77" s="17">
        <v>0.9929</v>
      </c>
      <c r="BJ77" s="17">
        <v>0.9929</v>
      </c>
      <c r="BK77" s="17">
        <v>0.9929</v>
      </c>
      <c r="BL77" s="17">
        <v>0.9929</v>
      </c>
      <c r="BM77" s="17">
        <v>0.9929</v>
      </c>
      <c r="BN77" s="17">
        <v>0.9929</v>
      </c>
      <c r="BO77" s="17">
        <v>0.9929</v>
      </c>
      <c r="BP77" s="17">
        <v>0.9929</v>
      </c>
      <c r="BQ77" s="17">
        <v>0.9929</v>
      </c>
      <c r="BR77" s="17">
        <v>0.9929</v>
      </c>
      <c r="BS77" s="17">
        <v>0.9929</v>
      </c>
      <c r="BT77" s="17">
        <v>0.9929</v>
      </c>
      <c r="BU77" s="17">
        <v>0.9929</v>
      </c>
      <c r="BV77" s="17">
        <v>0.9929</v>
      </c>
      <c r="BW77" s="17">
        <v>0.9929</v>
      </c>
      <c r="BX77" s="17">
        <v>0.9929</v>
      </c>
      <c r="BY77" s="17">
        <v>0.9929</v>
      </c>
      <c r="BZ77" s="17">
        <v>0.9929</v>
      </c>
      <c r="CA77" s="17">
        <v>0.9929</v>
      </c>
      <c r="CB77" s="17">
        <v>0.9929</v>
      </c>
      <c r="CC77" s="17">
        <v>0.9929</v>
      </c>
      <c r="CD77" s="17">
        <v>0.9929</v>
      </c>
      <c r="CE77" s="17">
        <v>0.9929</v>
      </c>
      <c r="CF77" s="17">
        <v>0.9929</v>
      </c>
      <c r="CG77" s="17">
        <v>0.9929</v>
      </c>
      <c r="CH77" s="17">
        <v>0.9929</v>
      </c>
      <c r="CI77" s="17">
        <v>0.9929</v>
      </c>
      <c r="CJ77" s="17">
        <v>0.9929</v>
      </c>
      <c r="CK77" s="17">
        <v>0.9929</v>
      </c>
      <c r="CL77" s="17">
        <v>0.9929</v>
      </c>
      <c r="CM77" s="17">
        <v>0.9929</v>
      </c>
      <c r="CN77" s="17">
        <v>0.9929</v>
      </c>
      <c r="CO77" s="17">
        <v>0.9929</v>
      </c>
      <c r="CP77" s="17">
        <v>0.9929</v>
      </c>
      <c r="CQ77" s="17">
        <v>0.9929</v>
      </c>
      <c r="CR77" s="17">
        <v>0.9929</v>
      </c>
      <c r="CS77" s="17">
        <v>0.9929</v>
      </c>
      <c r="CT77" s="17">
        <v>0.9929</v>
      </c>
      <c r="CU77" s="17">
        <v>0.9929</v>
      </c>
      <c r="CV77" s="17">
        <v>0.9929</v>
      </c>
      <c r="CW77" s="17">
        <v>0.9929</v>
      </c>
      <c r="CX77" s="17">
        <v>0.9929</v>
      </c>
      <c r="CY77" s="17">
        <v>0.9929</v>
      </c>
      <c r="CZ77" s="17">
        <v>0.9929</v>
      </c>
      <c r="DA77" s="17">
        <v>0.9929</v>
      </c>
      <c r="DB77" s="17">
        <v>0.9929</v>
      </c>
    </row>
    <row r="78" spans="1:106" x14ac:dyDescent="0.2">
      <c r="A78" s="133">
        <v>91</v>
      </c>
      <c r="B78" s="17">
        <v>1</v>
      </c>
      <c r="C78" s="17">
        <v>0.98280000000000001</v>
      </c>
      <c r="D78" s="17">
        <v>0.99229999999999996</v>
      </c>
      <c r="E78" s="17">
        <v>0.99219999999999997</v>
      </c>
      <c r="F78" s="17">
        <v>0.99229999999999996</v>
      </c>
      <c r="G78" s="17">
        <v>0.99250000000000005</v>
      </c>
      <c r="H78" s="17">
        <v>0.99280000000000002</v>
      </c>
      <c r="I78" s="17">
        <v>0.99319999999999997</v>
      </c>
      <c r="J78" s="17">
        <v>0.99350000000000005</v>
      </c>
      <c r="K78" s="17">
        <v>0.99390000000000001</v>
      </c>
      <c r="L78" s="17">
        <v>0.99419999999999997</v>
      </c>
      <c r="M78" s="17">
        <v>0.99409999999999998</v>
      </c>
      <c r="N78" s="17">
        <v>0.99380000000000002</v>
      </c>
      <c r="O78" s="17">
        <v>0.99350000000000005</v>
      </c>
      <c r="P78" s="17">
        <v>0.99309999999999998</v>
      </c>
      <c r="Q78" s="17">
        <v>0.99380000000000002</v>
      </c>
      <c r="R78" s="17">
        <v>0.99380000000000002</v>
      </c>
      <c r="S78" s="17">
        <v>0.99380000000000002</v>
      </c>
      <c r="T78" s="17">
        <v>0.99380000000000002</v>
      </c>
      <c r="U78" s="17">
        <v>0.99380000000000002</v>
      </c>
      <c r="V78" s="17">
        <v>0.99380000000000002</v>
      </c>
      <c r="W78" s="17">
        <v>0.99380000000000002</v>
      </c>
      <c r="X78" s="17">
        <v>0.99380000000000002</v>
      </c>
      <c r="Y78" s="17">
        <v>0.99380000000000002</v>
      </c>
      <c r="Z78" s="17">
        <v>0.99380000000000002</v>
      </c>
      <c r="AA78" s="17">
        <v>0.99380000000000002</v>
      </c>
      <c r="AB78" s="17">
        <v>0.99380000000000002</v>
      </c>
      <c r="AC78" s="17">
        <v>0.99380000000000002</v>
      </c>
      <c r="AD78" s="17">
        <v>0.99380000000000002</v>
      </c>
      <c r="AE78" s="17">
        <v>0.99380000000000002</v>
      </c>
      <c r="AF78" s="17">
        <v>0.99380000000000002</v>
      </c>
      <c r="AG78" s="17">
        <v>0.99380000000000002</v>
      </c>
      <c r="AH78" s="17">
        <v>0.99380000000000002</v>
      </c>
      <c r="AI78" s="17">
        <v>0.99380000000000002</v>
      </c>
      <c r="AJ78" s="17">
        <v>0.99380000000000002</v>
      </c>
      <c r="AK78" s="17">
        <v>0.99380000000000002</v>
      </c>
      <c r="AL78" s="17">
        <v>0.99380000000000002</v>
      </c>
      <c r="AM78" s="17">
        <v>0.99380000000000002</v>
      </c>
      <c r="AN78" s="17">
        <v>0.99380000000000002</v>
      </c>
      <c r="AO78" s="17">
        <v>0.99380000000000002</v>
      </c>
      <c r="AP78" s="17">
        <v>0.99380000000000002</v>
      </c>
      <c r="AQ78" s="17">
        <v>0.99380000000000002</v>
      </c>
      <c r="AR78" s="17">
        <v>0.99380000000000002</v>
      </c>
      <c r="AS78" s="17">
        <v>0.99380000000000002</v>
      </c>
      <c r="AT78" s="17">
        <v>0.99380000000000002</v>
      </c>
      <c r="AU78" s="17">
        <v>0.99380000000000002</v>
      </c>
      <c r="AV78" s="17">
        <v>0.99380000000000002</v>
      </c>
      <c r="AW78" s="17">
        <v>0.99380000000000002</v>
      </c>
      <c r="AX78" s="17">
        <v>0.99380000000000002</v>
      </c>
      <c r="AY78" s="17">
        <v>0.99380000000000002</v>
      </c>
      <c r="AZ78" s="17">
        <v>0.99380000000000002</v>
      </c>
      <c r="BA78" s="17">
        <v>0.99380000000000002</v>
      </c>
      <c r="BB78" s="17">
        <v>0.99380000000000002</v>
      </c>
      <c r="BC78" s="17">
        <v>0.99380000000000002</v>
      </c>
      <c r="BD78" s="17">
        <v>0.99380000000000002</v>
      </c>
      <c r="BE78" s="17">
        <v>0.99380000000000002</v>
      </c>
      <c r="BF78" s="17">
        <v>0.99380000000000002</v>
      </c>
      <c r="BG78" s="17">
        <v>0.99380000000000002</v>
      </c>
      <c r="BH78" s="17">
        <v>0.99380000000000002</v>
      </c>
      <c r="BI78" s="17">
        <v>0.99380000000000002</v>
      </c>
      <c r="BJ78" s="17">
        <v>0.99380000000000002</v>
      </c>
      <c r="BK78" s="17">
        <v>0.99380000000000002</v>
      </c>
      <c r="BL78" s="17">
        <v>0.99380000000000002</v>
      </c>
      <c r="BM78" s="17">
        <v>0.99380000000000002</v>
      </c>
      <c r="BN78" s="17">
        <v>0.99380000000000002</v>
      </c>
      <c r="BO78" s="17">
        <v>0.99380000000000002</v>
      </c>
      <c r="BP78" s="17">
        <v>0.99380000000000002</v>
      </c>
      <c r="BQ78" s="17">
        <v>0.99380000000000002</v>
      </c>
      <c r="BR78" s="17">
        <v>0.99380000000000002</v>
      </c>
      <c r="BS78" s="17">
        <v>0.99380000000000002</v>
      </c>
      <c r="BT78" s="17">
        <v>0.99380000000000002</v>
      </c>
      <c r="BU78" s="17">
        <v>0.99380000000000002</v>
      </c>
      <c r="BV78" s="17">
        <v>0.99380000000000002</v>
      </c>
      <c r="BW78" s="17">
        <v>0.99380000000000002</v>
      </c>
      <c r="BX78" s="17">
        <v>0.99380000000000002</v>
      </c>
      <c r="BY78" s="17">
        <v>0.99380000000000002</v>
      </c>
      <c r="BZ78" s="17">
        <v>0.99380000000000002</v>
      </c>
      <c r="CA78" s="17">
        <v>0.99380000000000002</v>
      </c>
      <c r="CB78" s="17">
        <v>0.99380000000000002</v>
      </c>
      <c r="CC78" s="17">
        <v>0.99380000000000002</v>
      </c>
      <c r="CD78" s="17">
        <v>0.99380000000000002</v>
      </c>
      <c r="CE78" s="17">
        <v>0.99380000000000002</v>
      </c>
      <c r="CF78" s="17">
        <v>0.99380000000000002</v>
      </c>
      <c r="CG78" s="17">
        <v>0.99380000000000002</v>
      </c>
      <c r="CH78" s="17">
        <v>0.99380000000000002</v>
      </c>
      <c r="CI78" s="17">
        <v>0.99380000000000002</v>
      </c>
      <c r="CJ78" s="17">
        <v>0.99380000000000002</v>
      </c>
      <c r="CK78" s="17">
        <v>0.99380000000000002</v>
      </c>
      <c r="CL78" s="17">
        <v>0.99380000000000002</v>
      </c>
      <c r="CM78" s="17">
        <v>0.99380000000000002</v>
      </c>
      <c r="CN78" s="17">
        <v>0.99380000000000002</v>
      </c>
      <c r="CO78" s="17">
        <v>0.99380000000000002</v>
      </c>
      <c r="CP78" s="17">
        <v>0.99380000000000002</v>
      </c>
      <c r="CQ78" s="17">
        <v>0.99380000000000002</v>
      </c>
      <c r="CR78" s="17">
        <v>0.99380000000000002</v>
      </c>
      <c r="CS78" s="17">
        <v>0.99380000000000002</v>
      </c>
      <c r="CT78" s="17">
        <v>0.99380000000000002</v>
      </c>
      <c r="CU78" s="17">
        <v>0.99380000000000002</v>
      </c>
      <c r="CV78" s="17">
        <v>0.99380000000000002</v>
      </c>
      <c r="CW78" s="17">
        <v>0.99380000000000002</v>
      </c>
      <c r="CX78" s="17">
        <v>0.99380000000000002</v>
      </c>
      <c r="CY78" s="17">
        <v>0.99380000000000002</v>
      </c>
      <c r="CZ78" s="17">
        <v>0.99380000000000002</v>
      </c>
      <c r="DA78" s="17">
        <v>0.99380000000000002</v>
      </c>
      <c r="DB78" s="17">
        <v>0.99380000000000002</v>
      </c>
    </row>
    <row r="79" spans="1:106" x14ac:dyDescent="0.2">
      <c r="A79" s="133">
        <v>92</v>
      </c>
      <c r="B79" s="17">
        <v>1</v>
      </c>
      <c r="C79" s="17">
        <v>0.98370000000000002</v>
      </c>
      <c r="D79" s="17">
        <v>0.99319999999999997</v>
      </c>
      <c r="E79" s="17">
        <v>0.99299999999999999</v>
      </c>
      <c r="F79" s="17">
        <v>0.99309999999999998</v>
      </c>
      <c r="G79" s="17">
        <v>0.99319999999999997</v>
      </c>
      <c r="H79" s="17">
        <v>0.99350000000000005</v>
      </c>
      <c r="I79" s="17">
        <v>0.99380000000000002</v>
      </c>
      <c r="J79" s="17">
        <v>0.99409999999999998</v>
      </c>
      <c r="K79" s="17">
        <v>0.99439999999999995</v>
      </c>
      <c r="L79" s="17">
        <v>0.99470000000000003</v>
      </c>
      <c r="M79" s="17">
        <v>0.995</v>
      </c>
      <c r="N79" s="17">
        <v>0.99480000000000002</v>
      </c>
      <c r="O79" s="17">
        <v>0.99450000000000005</v>
      </c>
      <c r="P79" s="17">
        <v>0.99409999999999998</v>
      </c>
      <c r="Q79" s="17">
        <v>0.99470000000000003</v>
      </c>
      <c r="R79" s="17">
        <v>0.99470000000000003</v>
      </c>
      <c r="S79" s="17">
        <v>0.99470000000000003</v>
      </c>
      <c r="T79" s="17">
        <v>0.99470000000000003</v>
      </c>
      <c r="U79" s="17">
        <v>0.99470000000000003</v>
      </c>
      <c r="V79" s="17">
        <v>0.99470000000000003</v>
      </c>
      <c r="W79" s="17">
        <v>0.99470000000000003</v>
      </c>
      <c r="X79" s="17">
        <v>0.99470000000000003</v>
      </c>
      <c r="Y79" s="17">
        <v>0.99470000000000003</v>
      </c>
      <c r="Z79" s="17">
        <v>0.99470000000000003</v>
      </c>
      <c r="AA79" s="17">
        <v>0.99470000000000003</v>
      </c>
      <c r="AB79" s="17">
        <v>0.99470000000000003</v>
      </c>
      <c r="AC79" s="17">
        <v>0.99470000000000003</v>
      </c>
      <c r="AD79" s="17">
        <v>0.99470000000000003</v>
      </c>
      <c r="AE79" s="17">
        <v>0.99470000000000003</v>
      </c>
      <c r="AF79" s="17">
        <v>0.99470000000000003</v>
      </c>
      <c r="AG79" s="17">
        <v>0.99470000000000003</v>
      </c>
      <c r="AH79" s="17">
        <v>0.99470000000000003</v>
      </c>
      <c r="AI79" s="17">
        <v>0.99470000000000003</v>
      </c>
      <c r="AJ79" s="17">
        <v>0.99470000000000003</v>
      </c>
      <c r="AK79" s="17">
        <v>0.99470000000000003</v>
      </c>
      <c r="AL79" s="17">
        <v>0.99470000000000003</v>
      </c>
      <c r="AM79" s="17">
        <v>0.99470000000000003</v>
      </c>
      <c r="AN79" s="17">
        <v>0.99470000000000003</v>
      </c>
      <c r="AO79" s="17">
        <v>0.99470000000000003</v>
      </c>
      <c r="AP79" s="17">
        <v>0.99470000000000003</v>
      </c>
      <c r="AQ79" s="17">
        <v>0.99470000000000003</v>
      </c>
      <c r="AR79" s="17">
        <v>0.99470000000000003</v>
      </c>
      <c r="AS79" s="17">
        <v>0.99470000000000003</v>
      </c>
      <c r="AT79" s="17">
        <v>0.99470000000000003</v>
      </c>
      <c r="AU79" s="17">
        <v>0.99470000000000003</v>
      </c>
      <c r="AV79" s="17">
        <v>0.99470000000000003</v>
      </c>
      <c r="AW79" s="17">
        <v>0.99470000000000003</v>
      </c>
      <c r="AX79" s="17">
        <v>0.99470000000000003</v>
      </c>
      <c r="AY79" s="17">
        <v>0.99470000000000003</v>
      </c>
      <c r="AZ79" s="17">
        <v>0.99470000000000003</v>
      </c>
      <c r="BA79" s="17">
        <v>0.99470000000000003</v>
      </c>
      <c r="BB79" s="17">
        <v>0.99470000000000003</v>
      </c>
      <c r="BC79" s="17">
        <v>0.99470000000000003</v>
      </c>
      <c r="BD79" s="17">
        <v>0.99470000000000003</v>
      </c>
      <c r="BE79" s="17">
        <v>0.99470000000000003</v>
      </c>
      <c r="BF79" s="17">
        <v>0.99470000000000003</v>
      </c>
      <c r="BG79" s="17">
        <v>0.99470000000000003</v>
      </c>
      <c r="BH79" s="17">
        <v>0.99470000000000003</v>
      </c>
      <c r="BI79" s="17">
        <v>0.99470000000000003</v>
      </c>
      <c r="BJ79" s="17">
        <v>0.99470000000000003</v>
      </c>
      <c r="BK79" s="17">
        <v>0.99470000000000003</v>
      </c>
      <c r="BL79" s="17">
        <v>0.99470000000000003</v>
      </c>
      <c r="BM79" s="17">
        <v>0.99470000000000003</v>
      </c>
      <c r="BN79" s="17">
        <v>0.99470000000000003</v>
      </c>
      <c r="BO79" s="17">
        <v>0.99470000000000003</v>
      </c>
      <c r="BP79" s="17">
        <v>0.99470000000000003</v>
      </c>
      <c r="BQ79" s="17">
        <v>0.99470000000000003</v>
      </c>
      <c r="BR79" s="17">
        <v>0.99470000000000003</v>
      </c>
      <c r="BS79" s="17">
        <v>0.99470000000000003</v>
      </c>
      <c r="BT79" s="17">
        <v>0.99470000000000003</v>
      </c>
      <c r="BU79" s="17">
        <v>0.99470000000000003</v>
      </c>
      <c r="BV79" s="17">
        <v>0.99470000000000003</v>
      </c>
      <c r="BW79" s="17">
        <v>0.99470000000000003</v>
      </c>
      <c r="BX79" s="17">
        <v>0.99470000000000003</v>
      </c>
      <c r="BY79" s="17">
        <v>0.99470000000000003</v>
      </c>
      <c r="BZ79" s="17">
        <v>0.99470000000000003</v>
      </c>
      <c r="CA79" s="17">
        <v>0.99470000000000003</v>
      </c>
      <c r="CB79" s="17">
        <v>0.99470000000000003</v>
      </c>
      <c r="CC79" s="17">
        <v>0.99470000000000003</v>
      </c>
      <c r="CD79" s="17">
        <v>0.99470000000000003</v>
      </c>
      <c r="CE79" s="17">
        <v>0.99470000000000003</v>
      </c>
      <c r="CF79" s="17">
        <v>0.99470000000000003</v>
      </c>
      <c r="CG79" s="17">
        <v>0.99470000000000003</v>
      </c>
      <c r="CH79" s="17">
        <v>0.99470000000000003</v>
      </c>
      <c r="CI79" s="17">
        <v>0.99470000000000003</v>
      </c>
      <c r="CJ79" s="17">
        <v>0.99470000000000003</v>
      </c>
      <c r="CK79" s="17">
        <v>0.99470000000000003</v>
      </c>
      <c r="CL79" s="17">
        <v>0.99470000000000003</v>
      </c>
      <c r="CM79" s="17">
        <v>0.99470000000000003</v>
      </c>
      <c r="CN79" s="17">
        <v>0.99470000000000003</v>
      </c>
      <c r="CO79" s="17">
        <v>0.99470000000000003</v>
      </c>
      <c r="CP79" s="17">
        <v>0.99470000000000003</v>
      </c>
      <c r="CQ79" s="17">
        <v>0.99470000000000003</v>
      </c>
      <c r="CR79" s="17">
        <v>0.99470000000000003</v>
      </c>
      <c r="CS79" s="17">
        <v>0.99470000000000003</v>
      </c>
      <c r="CT79" s="17">
        <v>0.99470000000000003</v>
      </c>
      <c r="CU79" s="17">
        <v>0.99470000000000003</v>
      </c>
      <c r="CV79" s="17">
        <v>0.99470000000000003</v>
      </c>
      <c r="CW79" s="17">
        <v>0.99470000000000003</v>
      </c>
      <c r="CX79" s="17">
        <v>0.99470000000000003</v>
      </c>
      <c r="CY79" s="17">
        <v>0.99470000000000003</v>
      </c>
      <c r="CZ79" s="17">
        <v>0.99470000000000003</v>
      </c>
      <c r="DA79" s="17">
        <v>0.99470000000000003</v>
      </c>
      <c r="DB79" s="17">
        <v>0.99470000000000003</v>
      </c>
    </row>
    <row r="80" spans="1:106" x14ac:dyDescent="0.2">
      <c r="A80" s="133">
        <v>93</v>
      </c>
      <c r="B80" s="17">
        <v>1</v>
      </c>
      <c r="C80" s="17">
        <v>0.98460000000000003</v>
      </c>
      <c r="D80" s="17">
        <v>0.99409999999999998</v>
      </c>
      <c r="E80" s="17">
        <v>0.99380000000000002</v>
      </c>
      <c r="F80" s="17">
        <v>0.99380000000000002</v>
      </c>
      <c r="G80" s="17">
        <v>0.99390000000000001</v>
      </c>
      <c r="H80" s="17">
        <v>0.99409999999999998</v>
      </c>
      <c r="I80" s="17">
        <v>0.99439999999999995</v>
      </c>
      <c r="J80" s="17">
        <v>0.99470000000000003</v>
      </c>
      <c r="K80" s="17">
        <v>0.995</v>
      </c>
      <c r="L80" s="17">
        <v>0.99529999999999996</v>
      </c>
      <c r="M80" s="17">
        <v>0.99550000000000005</v>
      </c>
      <c r="N80" s="17">
        <v>0.99570000000000003</v>
      </c>
      <c r="O80" s="17">
        <v>0.99539999999999995</v>
      </c>
      <c r="P80" s="17">
        <v>0.995</v>
      </c>
      <c r="Q80" s="17">
        <v>0.99560000000000004</v>
      </c>
      <c r="R80" s="17">
        <v>0.99560000000000004</v>
      </c>
      <c r="S80" s="17">
        <v>0.99560000000000004</v>
      </c>
      <c r="T80" s="17">
        <v>0.99560000000000004</v>
      </c>
      <c r="U80" s="17">
        <v>0.99560000000000004</v>
      </c>
      <c r="V80" s="17">
        <v>0.99560000000000004</v>
      </c>
      <c r="W80" s="17">
        <v>0.99560000000000004</v>
      </c>
      <c r="X80" s="17">
        <v>0.99560000000000004</v>
      </c>
      <c r="Y80" s="17">
        <v>0.99560000000000004</v>
      </c>
      <c r="Z80" s="17">
        <v>0.99560000000000004</v>
      </c>
      <c r="AA80" s="17">
        <v>0.99560000000000004</v>
      </c>
      <c r="AB80" s="17">
        <v>0.99560000000000004</v>
      </c>
      <c r="AC80" s="17">
        <v>0.99560000000000004</v>
      </c>
      <c r="AD80" s="17">
        <v>0.99560000000000004</v>
      </c>
      <c r="AE80" s="17">
        <v>0.99560000000000004</v>
      </c>
      <c r="AF80" s="17">
        <v>0.99560000000000004</v>
      </c>
      <c r="AG80" s="17">
        <v>0.99560000000000004</v>
      </c>
      <c r="AH80" s="17">
        <v>0.99560000000000004</v>
      </c>
      <c r="AI80" s="17">
        <v>0.99560000000000004</v>
      </c>
      <c r="AJ80" s="17">
        <v>0.99560000000000004</v>
      </c>
      <c r="AK80" s="17">
        <v>0.99560000000000004</v>
      </c>
      <c r="AL80" s="17">
        <v>0.99560000000000004</v>
      </c>
      <c r="AM80" s="17">
        <v>0.99560000000000004</v>
      </c>
      <c r="AN80" s="17">
        <v>0.99560000000000004</v>
      </c>
      <c r="AO80" s="17">
        <v>0.99560000000000004</v>
      </c>
      <c r="AP80" s="17">
        <v>0.99560000000000004</v>
      </c>
      <c r="AQ80" s="17">
        <v>0.99560000000000004</v>
      </c>
      <c r="AR80" s="17">
        <v>0.99560000000000004</v>
      </c>
      <c r="AS80" s="17">
        <v>0.99560000000000004</v>
      </c>
      <c r="AT80" s="17">
        <v>0.99560000000000004</v>
      </c>
      <c r="AU80" s="17">
        <v>0.99560000000000004</v>
      </c>
      <c r="AV80" s="17">
        <v>0.99560000000000004</v>
      </c>
      <c r="AW80" s="17">
        <v>0.99560000000000004</v>
      </c>
      <c r="AX80" s="17">
        <v>0.99560000000000004</v>
      </c>
      <c r="AY80" s="17">
        <v>0.99560000000000004</v>
      </c>
      <c r="AZ80" s="17">
        <v>0.99560000000000004</v>
      </c>
      <c r="BA80" s="17">
        <v>0.99560000000000004</v>
      </c>
      <c r="BB80" s="17">
        <v>0.99560000000000004</v>
      </c>
      <c r="BC80" s="17">
        <v>0.99560000000000004</v>
      </c>
      <c r="BD80" s="17">
        <v>0.99560000000000004</v>
      </c>
      <c r="BE80" s="17">
        <v>0.99560000000000004</v>
      </c>
      <c r="BF80" s="17">
        <v>0.99560000000000004</v>
      </c>
      <c r="BG80" s="17">
        <v>0.99560000000000004</v>
      </c>
      <c r="BH80" s="17">
        <v>0.99560000000000004</v>
      </c>
      <c r="BI80" s="17">
        <v>0.99560000000000004</v>
      </c>
      <c r="BJ80" s="17">
        <v>0.99560000000000004</v>
      </c>
      <c r="BK80" s="17">
        <v>0.99560000000000004</v>
      </c>
      <c r="BL80" s="17">
        <v>0.99560000000000004</v>
      </c>
      <c r="BM80" s="17">
        <v>0.99560000000000004</v>
      </c>
      <c r="BN80" s="17">
        <v>0.99560000000000004</v>
      </c>
      <c r="BO80" s="17">
        <v>0.99560000000000004</v>
      </c>
      <c r="BP80" s="17">
        <v>0.99560000000000004</v>
      </c>
      <c r="BQ80" s="17">
        <v>0.99560000000000004</v>
      </c>
      <c r="BR80" s="17">
        <v>0.99560000000000004</v>
      </c>
      <c r="BS80" s="17">
        <v>0.99560000000000004</v>
      </c>
      <c r="BT80" s="17">
        <v>0.99560000000000004</v>
      </c>
      <c r="BU80" s="17">
        <v>0.99560000000000004</v>
      </c>
      <c r="BV80" s="17">
        <v>0.99560000000000004</v>
      </c>
      <c r="BW80" s="17">
        <v>0.99560000000000004</v>
      </c>
      <c r="BX80" s="17">
        <v>0.99560000000000004</v>
      </c>
      <c r="BY80" s="17">
        <v>0.99560000000000004</v>
      </c>
      <c r="BZ80" s="17">
        <v>0.99560000000000004</v>
      </c>
      <c r="CA80" s="17">
        <v>0.99560000000000004</v>
      </c>
      <c r="CB80" s="17">
        <v>0.99560000000000004</v>
      </c>
      <c r="CC80" s="17">
        <v>0.99560000000000004</v>
      </c>
      <c r="CD80" s="17">
        <v>0.99560000000000004</v>
      </c>
      <c r="CE80" s="17">
        <v>0.99560000000000004</v>
      </c>
      <c r="CF80" s="17">
        <v>0.99560000000000004</v>
      </c>
      <c r="CG80" s="17">
        <v>0.99560000000000004</v>
      </c>
      <c r="CH80" s="17">
        <v>0.99560000000000004</v>
      </c>
      <c r="CI80" s="17">
        <v>0.99560000000000004</v>
      </c>
      <c r="CJ80" s="17">
        <v>0.99560000000000004</v>
      </c>
      <c r="CK80" s="17">
        <v>0.99560000000000004</v>
      </c>
      <c r="CL80" s="17">
        <v>0.99560000000000004</v>
      </c>
      <c r="CM80" s="17">
        <v>0.99560000000000004</v>
      </c>
      <c r="CN80" s="17">
        <v>0.99560000000000004</v>
      </c>
      <c r="CO80" s="17">
        <v>0.99560000000000004</v>
      </c>
      <c r="CP80" s="17">
        <v>0.99560000000000004</v>
      </c>
      <c r="CQ80" s="17">
        <v>0.99560000000000004</v>
      </c>
      <c r="CR80" s="17">
        <v>0.99560000000000004</v>
      </c>
      <c r="CS80" s="17">
        <v>0.99560000000000004</v>
      </c>
      <c r="CT80" s="17">
        <v>0.99560000000000004</v>
      </c>
      <c r="CU80" s="17">
        <v>0.99560000000000004</v>
      </c>
      <c r="CV80" s="17">
        <v>0.99560000000000004</v>
      </c>
      <c r="CW80" s="17">
        <v>0.99560000000000004</v>
      </c>
      <c r="CX80" s="17">
        <v>0.99560000000000004</v>
      </c>
      <c r="CY80" s="17">
        <v>0.99560000000000004</v>
      </c>
      <c r="CZ80" s="17">
        <v>0.99560000000000004</v>
      </c>
      <c r="DA80" s="17">
        <v>0.99560000000000004</v>
      </c>
      <c r="DB80" s="17">
        <v>0.99560000000000004</v>
      </c>
    </row>
    <row r="81" spans="1:106" x14ac:dyDescent="0.2">
      <c r="A81" s="133">
        <v>94</v>
      </c>
      <c r="B81" s="17">
        <v>1</v>
      </c>
      <c r="C81" s="17">
        <v>0.98550000000000004</v>
      </c>
      <c r="D81" s="17">
        <v>0.99490000000000001</v>
      </c>
      <c r="E81" s="17">
        <v>0.99470000000000003</v>
      </c>
      <c r="F81" s="17">
        <v>0.99460000000000004</v>
      </c>
      <c r="G81" s="17">
        <v>0.99470000000000003</v>
      </c>
      <c r="H81" s="17">
        <v>0.99480000000000002</v>
      </c>
      <c r="I81" s="17">
        <v>0.995</v>
      </c>
      <c r="J81" s="17">
        <v>0.99529999999999996</v>
      </c>
      <c r="K81" s="17">
        <v>0.99560000000000004</v>
      </c>
      <c r="L81" s="17">
        <v>0.99580000000000002</v>
      </c>
      <c r="M81" s="17">
        <v>0.996</v>
      </c>
      <c r="N81" s="17">
        <v>0.99619999999999997</v>
      </c>
      <c r="O81" s="17">
        <v>0.99629999999999996</v>
      </c>
      <c r="P81" s="17">
        <v>0.99590000000000001</v>
      </c>
      <c r="Q81" s="17">
        <v>0.99660000000000004</v>
      </c>
      <c r="R81" s="17">
        <v>0.99660000000000004</v>
      </c>
      <c r="S81" s="17">
        <v>0.99660000000000004</v>
      </c>
      <c r="T81" s="17">
        <v>0.99660000000000004</v>
      </c>
      <c r="U81" s="17">
        <v>0.99660000000000004</v>
      </c>
      <c r="V81" s="17">
        <v>0.99660000000000004</v>
      </c>
      <c r="W81" s="17">
        <v>0.99660000000000004</v>
      </c>
      <c r="X81" s="17">
        <v>0.99660000000000004</v>
      </c>
      <c r="Y81" s="17">
        <v>0.99660000000000004</v>
      </c>
      <c r="Z81" s="17">
        <v>0.99660000000000004</v>
      </c>
      <c r="AA81" s="17">
        <v>0.99660000000000004</v>
      </c>
      <c r="AB81" s="17">
        <v>0.99660000000000004</v>
      </c>
      <c r="AC81" s="17">
        <v>0.99660000000000004</v>
      </c>
      <c r="AD81" s="17">
        <v>0.99660000000000004</v>
      </c>
      <c r="AE81" s="17">
        <v>0.99660000000000004</v>
      </c>
      <c r="AF81" s="17">
        <v>0.99660000000000004</v>
      </c>
      <c r="AG81" s="17">
        <v>0.99660000000000004</v>
      </c>
      <c r="AH81" s="17">
        <v>0.99660000000000004</v>
      </c>
      <c r="AI81" s="17">
        <v>0.99660000000000004</v>
      </c>
      <c r="AJ81" s="17">
        <v>0.99660000000000004</v>
      </c>
      <c r="AK81" s="17">
        <v>0.99660000000000004</v>
      </c>
      <c r="AL81" s="17">
        <v>0.99660000000000004</v>
      </c>
      <c r="AM81" s="17">
        <v>0.99660000000000004</v>
      </c>
      <c r="AN81" s="17">
        <v>0.99660000000000004</v>
      </c>
      <c r="AO81" s="17">
        <v>0.99660000000000004</v>
      </c>
      <c r="AP81" s="17">
        <v>0.99660000000000004</v>
      </c>
      <c r="AQ81" s="17">
        <v>0.99660000000000004</v>
      </c>
      <c r="AR81" s="17">
        <v>0.99660000000000004</v>
      </c>
      <c r="AS81" s="17">
        <v>0.99660000000000004</v>
      </c>
      <c r="AT81" s="17">
        <v>0.99660000000000004</v>
      </c>
      <c r="AU81" s="17">
        <v>0.99660000000000004</v>
      </c>
      <c r="AV81" s="17">
        <v>0.99660000000000004</v>
      </c>
      <c r="AW81" s="17">
        <v>0.99660000000000004</v>
      </c>
      <c r="AX81" s="17">
        <v>0.99660000000000004</v>
      </c>
      <c r="AY81" s="17">
        <v>0.99660000000000004</v>
      </c>
      <c r="AZ81" s="17">
        <v>0.99660000000000004</v>
      </c>
      <c r="BA81" s="17">
        <v>0.99660000000000004</v>
      </c>
      <c r="BB81" s="17">
        <v>0.99660000000000004</v>
      </c>
      <c r="BC81" s="17">
        <v>0.99660000000000004</v>
      </c>
      <c r="BD81" s="17">
        <v>0.99660000000000004</v>
      </c>
      <c r="BE81" s="17">
        <v>0.99660000000000004</v>
      </c>
      <c r="BF81" s="17">
        <v>0.99660000000000004</v>
      </c>
      <c r="BG81" s="17">
        <v>0.99660000000000004</v>
      </c>
      <c r="BH81" s="17">
        <v>0.99660000000000004</v>
      </c>
      <c r="BI81" s="17">
        <v>0.99660000000000004</v>
      </c>
      <c r="BJ81" s="17">
        <v>0.99660000000000004</v>
      </c>
      <c r="BK81" s="17">
        <v>0.99660000000000004</v>
      </c>
      <c r="BL81" s="17">
        <v>0.99660000000000004</v>
      </c>
      <c r="BM81" s="17">
        <v>0.99660000000000004</v>
      </c>
      <c r="BN81" s="17">
        <v>0.99660000000000004</v>
      </c>
      <c r="BO81" s="17">
        <v>0.99660000000000004</v>
      </c>
      <c r="BP81" s="17">
        <v>0.99660000000000004</v>
      </c>
      <c r="BQ81" s="17">
        <v>0.99660000000000004</v>
      </c>
      <c r="BR81" s="17">
        <v>0.99660000000000004</v>
      </c>
      <c r="BS81" s="17">
        <v>0.99660000000000004</v>
      </c>
      <c r="BT81" s="17">
        <v>0.99660000000000004</v>
      </c>
      <c r="BU81" s="17">
        <v>0.99660000000000004</v>
      </c>
      <c r="BV81" s="17">
        <v>0.99660000000000004</v>
      </c>
      <c r="BW81" s="17">
        <v>0.99660000000000004</v>
      </c>
      <c r="BX81" s="17">
        <v>0.99660000000000004</v>
      </c>
      <c r="BY81" s="17">
        <v>0.99660000000000004</v>
      </c>
      <c r="BZ81" s="17">
        <v>0.99660000000000004</v>
      </c>
      <c r="CA81" s="17">
        <v>0.99660000000000004</v>
      </c>
      <c r="CB81" s="17">
        <v>0.99660000000000004</v>
      </c>
      <c r="CC81" s="17">
        <v>0.99660000000000004</v>
      </c>
      <c r="CD81" s="17">
        <v>0.99660000000000004</v>
      </c>
      <c r="CE81" s="17">
        <v>0.99660000000000004</v>
      </c>
      <c r="CF81" s="17">
        <v>0.99660000000000004</v>
      </c>
      <c r="CG81" s="17">
        <v>0.99660000000000004</v>
      </c>
      <c r="CH81" s="17">
        <v>0.99660000000000004</v>
      </c>
      <c r="CI81" s="17">
        <v>0.99660000000000004</v>
      </c>
      <c r="CJ81" s="17">
        <v>0.99660000000000004</v>
      </c>
      <c r="CK81" s="17">
        <v>0.99660000000000004</v>
      </c>
      <c r="CL81" s="17">
        <v>0.99660000000000004</v>
      </c>
      <c r="CM81" s="17">
        <v>0.99660000000000004</v>
      </c>
      <c r="CN81" s="17">
        <v>0.99660000000000004</v>
      </c>
      <c r="CO81" s="17">
        <v>0.99660000000000004</v>
      </c>
      <c r="CP81" s="17">
        <v>0.99660000000000004</v>
      </c>
      <c r="CQ81" s="17">
        <v>0.99660000000000004</v>
      </c>
      <c r="CR81" s="17">
        <v>0.99660000000000004</v>
      </c>
      <c r="CS81" s="17">
        <v>0.99660000000000004</v>
      </c>
      <c r="CT81" s="17">
        <v>0.99660000000000004</v>
      </c>
      <c r="CU81" s="17">
        <v>0.99660000000000004</v>
      </c>
      <c r="CV81" s="17">
        <v>0.99660000000000004</v>
      </c>
      <c r="CW81" s="17">
        <v>0.99660000000000004</v>
      </c>
      <c r="CX81" s="17">
        <v>0.99660000000000004</v>
      </c>
      <c r="CY81" s="17">
        <v>0.99660000000000004</v>
      </c>
      <c r="CZ81" s="17">
        <v>0.99660000000000004</v>
      </c>
      <c r="DA81" s="17">
        <v>0.99660000000000004</v>
      </c>
      <c r="DB81" s="17">
        <v>0.99660000000000004</v>
      </c>
    </row>
    <row r="82" spans="1:106" x14ac:dyDescent="0.2">
      <c r="A82" s="133">
        <v>95</v>
      </c>
      <c r="B82" s="17">
        <v>1</v>
      </c>
      <c r="C82" s="17">
        <v>0.98650000000000004</v>
      </c>
      <c r="D82" s="17">
        <v>0.99580000000000002</v>
      </c>
      <c r="E82" s="17">
        <v>0.99550000000000005</v>
      </c>
      <c r="F82" s="17">
        <v>0.99539999999999995</v>
      </c>
      <c r="G82" s="17">
        <v>0.99539999999999995</v>
      </c>
      <c r="H82" s="17">
        <v>0.99550000000000005</v>
      </c>
      <c r="I82" s="17">
        <v>0.99570000000000003</v>
      </c>
      <c r="J82" s="17">
        <v>0.99590000000000001</v>
      </c>
      <c r="K82" s="17">
        <v>0.99609999999999999</v>
      </c>
      <c r="L82" s="17">
        <v>0.99639999999999995</v>
      </c>
      <c r="M82" s="17">
        <v>0.99660000000000004</v>
      </c>
      <c r="N82" s="17">
        <v>0.99680000000000002</v>
      </c>
      <c r="O82" s="17">
        <v>0.99680000000000002</v>
      </c>
      <c r="P82" s="17">
        <v>0.99680000000000002</v>
      </c>
      <c r="Q82" s="17">
        <v>0.99750000000000005</v>
      </c>
      <c r="R82" s="17">
        <v>0.99750000000000005</v>
      </c>
      <c r="S82" s="17">
        <v>0.99750000000000005</v>
      </c>
      <c r="T82" s="17">
        <v>0.99750000000000005</v>
      </c>
      <c r="U82" s="17">
        <v>0.99750000000000005</v>
      </c>
      <c r="V82" s="17">
        <v>0.99750000000000005</v>
      </c>
      <c r="W82" s="17">
        <v>0.99750000000000005</v>
      </c>
      <c r="X82" s="17">
        <v>0.99750000000000005</v>
      </c>
      <c r="Y82" s="17">
        <v>0.99750000000000005</v>
      </c>
      <c r="Z82" s="17">
        <v>0.99750000000000005</v>
      </c>
      <c r="AA82" s="17">
        <v>0.99750000000000005</v>
      </c>
      <c r="AB82" s="17">
        <v>0.99750000000000005</v>
      </c>
      <c r="AC82" s="17">
        <v>0.99750000000000005</v>
      </c>
      <c r="AD82" s="17">
        <v>0.99750000000000005</v>
      </c>
      <c r="AE82" s="17">
        <v>0.99750000000000005</v>
      </c>
      <c r="AF82" s="17">
        <v>0.99750000000000005</v>
      </c>
      <c r="AG82" s="17">
        <v>0.99750000000000005</v>
      </c>
      <c r="AH82" s="17">
        <v>0.99750000000000005</v>
      </c>
      <c r="AI82" s="17">
        <v>0.99750000000000005</v>
      </c>
      <c r="AJ82" s="17">
        <v>0.99750000000000005</v>
      </c>
      <c r="AK82" s="17">
        <v>0.99750000000000005</v>
      </c>
      <c r="AL82" s="17">
        <v>0.99750000000000005</v>
      </c>
      <c r="AM82" s="17">
        <v>0.99750000000000005</v>
      </c>
      <c r="AN82" s="17">
        <v>0.99750000000000005</v>
      </c>
      <c r="AO82" s="17">
        <v>0.99750000000000005</v>
      </c>
      <c r="AP82" s="17">
        <v>0.99750000000000005</v>
      </c>
      <c r="AQ82" s="17">
        <v>0.99750000000000005</v>
      </c>
      <c r="AR82" s="17">
        <v>0.99750000000000005</v>
      </c>
      <c r="AS82" s="17">
        <v>0.99750000000000005</v>
      </c>
      <c r="AT82" s="17">
        <v>0.99750000000000005</v>
      </c>
      <c r="AU82" s="17">
        <v>0.99750000000000005</v>
      </c>
      <c r="AV82" s="17">
        <v>0.99750000000000005</v>
      </c>
      <c r="AW82" s="17">
        <v>0.99750000000000005</v>
      </c>
      <c r="AX82" s="17">
        <v>0.99750000000000005</v>
      </c>
      <c r="AY82" s="17">
        <v>0.99750000000000005</v>
      </c>
      <c r="AZ82" s="17">
        <v>0.99750000000000005</v>
      </c>
      <c r="BA82" s="17">
        <v>0.99750000000000005</v>
      </c>
      <c r="BB82" s="17">
        <v>0.99750000000000005</v>
      </c>
      <c r="BC82" s="17">
        <v>0.99750000000000005</v>
      </c>
      <c r="BD82" s="17">
        <v>0.99750000000000005</v>
      </c>
      <c r="BE82" s="17">
        <v>0.99750000000000005</v>
      </c>
      <c r="BF82" s="17">
        <v>0.99750000000000005</v>
      </c>
      <c r="BG82" s="17">
        <v>0.99750000000000005</v>
      </c>
      <c r="BH82" s="17">
        <v>0.99750000000000005</v>
      </c>
      <c r="BI82" s="17">
        <v>0.99750000000000005</v>
      </c>
      <c r="BJ82" s="17">
        <v>0.99750000000000005</v>
      </c>
      <c r="BK82" s="17">
        <v>0.99750000000000005</v>
      </c>
      <c r="BL82" s="17">
        <v>0.99750000000000005</v>
      </c>
      <c r="BM82" s="17">
        <v>0.99750000000000005</v>
      </c>
      <c r="BN82" s="17">
        <v>0.99750000000000005</v>
      </c>
      <c r="BO82" s="17">
        <v>0.99750000000000005</v>
      </c>
      <c r="BP82" s="17">
        <v>0.99750000000000005</v>
      </c>
      <c r="BQ82" s="17">
        <v>0.99750000000000005</v>
      </c>
      <c r="BR82" s="17">
        <v>0.99750000000000005</v>
      </c>
      <c r="BS82" s="17">
        <v>0.99750000000000005</v>
      </c>
      <c r="BT82" s="17">
        <v>0.99750000000000005</v>
      </c>
      <c r="BU82" s="17">
        <v>0.99750000000000005</v>
      </c>
      <c r="BV82" s="17">
        <v>0.99750000000000005</v>
      </c>
      <c r="BW82" s="17">
        <v>0.99750000000000005</v>
      </c>
      <c r="BX82" s="17">
        <v>0.99750000000000005</v>
      </c>
      <c r="BY82" s="17">
        <v>0.99750000000000005</v>
      </c>
      <c r="BZ82" s="17">
        <v>0.99750000000000005</v>
      </c>
      <c r="CA82" s="17">
        <v>0.99750000000000005</v>
      </c>
      <c r="CB82" s="17">
        <v>0.99750000000000005</v>
      </c>
      <c r="CC82" s="17">
        <v>0.99750000000000005</v>
      </c>
      <c r="CD82" s="17">
        <v>0.99750000000000005</v>
      </c>
      <c r="CE82" s="17">
        <v>0.99750000000000005</v>
      </c>
      <c r="CF82" s="17">
        <v>0.99750000000000005</v>
      </c>
      <c r="CG82" s="17">
        <v>0.99750000000000005</v>
      </c>
      <c r="CH82" s="17">
        <v>0.99750000000000005</v>
      </c>
      <c r="CI82" s="17">
        <v>0.99750000000000005</v>
      </c>
      <c r="CJ82" s="17">
        <v>0.99750000000000005</v>
      </c>
      <c r="CK82" s="17">
        <v>0.99750000000000005</v>
      </c>
      <c r="CL82" s="17">
        <v>0.99750000000000005</v>
      </c>
      <c r="CM82" s="17">
        <v>0.99750000000000005</v>
      </c>
      <c r="CN82" s="17">
        <v>0.99750000000000005</v>
      </c>
      <c r="CO82" s="17">
        <v>0.99750000000000005</v>
      </c>
      <c r="CP82" s="17">
        <v>0.99750000000000005</v>
      </c>
      <c r="CQ82" s="17">
        <v>0.99750000000000005</v>
      </c>
      <c r="CR82" s="17">
        <v>0.99750000000000005</v>
      </c>
      <c r="CS82" s="17">
        <v>0.99750000000000005</v>
      </c>
      <c r="CT82" s="17">
        <v>0.99750000000000005</v>
      </c>
      <c r="CU82" s="17">
        <v>0.99750000000000005</v>
      </c>
      <c r="CV82" s="17">
        <v>0.99750000000000005</v>
      </c>
      <c r="CW82" s="17">
        <v>0.99750000000000005</v>
      </c>
      <c r="CX82" s="17">
        <v>0.99750000000000005</v>
      </c>
      <c r="CY82" s="17">
        <v>0.99750000000000005</v>
      </c>
      <c r="CZ82" s="17">
        <v>0.99750000000000005</v>
      </c>
      <c r="DA82" s="17">
        <v>0.99750000000000005</v>
      </c>
      <c r="DB82" s="17">
        <v>0.99750000000000005</v>
      </c>
    </row>
    <row r="83" spans="1:106" x14ac:dyDescent="0.2">
      <c r="A83" s="133">
        <v>96</v>
      </c>
      <c r="B83" s="17">
        <v>1</v>
      </c>
      <c r="C83" s="17">
        <v>0.98709999999999998</v>
      </c>
      <c r="D83" s="17">
        <v>0.99639999999999995</v>
      </c>
      <c r="E83" s="17">
        <v>0.99590000000000001</v>
      </c>
      <c r="F83" s="17">
        <v>0.99580000000000002</v>
      </c>
      <c r="G83" s="17">
        <v>0.99580000000000002</v>
      </c>
      <c r="H83" s="17">
        <v>0.99580000000000002</v>
      </c>
      <c r="I83" s="17">
        <v>0.99590000000000001</v>
      </c>
      <c r="J83" s="17">
        <v>0.99609999999999999</v>
      </c>
      <c r="K83" s="17">
        <v>0.99629999999999996</v>
      </c>
      <c r="L83" s="17">
        <v>0.99650000000000005</v>
      </c>
      <c r="M83" s="17">
        <v>0.99670000000000003</v>
      </c>
      <c r="N83" s="17">
        <v>0.99690000000000001</v>
      </c>
      <c r="O83" s="17">
        <v>0.997</v>
      </c>
      <c r="P83" s="17">
        <v>0.997</v>
      </c>
      <c r="Q83" s="17">
        <v>0.99760000000000004</v>
      </c>
      <c r="R83" s="17">
        <v>0.99760000000000004</v>
      </c>
      <c r="S83" s="17">
        <v>0.99760000000000004</v>
      </c>
      <c r="T83" s="17">
        <v>0.99760000000000004</v>
      </c>
      <c r="U83" s="17">
        <v>0.99760000000000004</v>
      </c>
      <c r="V83" s="17">
        <v>0.99760000000000004</v>
      </c>
      <c r="W83" s="17">
        <v>0.99760000000000004</v>
      </c>
      <c r="X83" s="17">
        <v>0.99760000000000004</v>
      </c>
      <c r="Y83" s="17">
        <v>0.99760000000000004</v>
      </c>
      <c r="Z83" s="17">
        <v>0.99760000000000004</v>
      </c>
      <c r="AA83" s="17">
        <v>0.99760000000000004</v>
      </c>
      <c r="AB83" s="17">
        <v>0.99760000000000004</v>
      </c>
      <c r="AC83" s="17">
        <v>0.99760000000000004</v>
      </c>
      <c r="AD83" s="17">
        <v>0.99760000000000004</v>
      </c>
      <c r="AE83" s="17">
        <v>0.99760000000000004</v>
      </c>
      <c r="AF83" s="17">
        <v>0.99760000000000004</v>
      </c>
      <c r="AG83" s="17">
        <v>0.99760000000000004</v>
      </c>
      <c r="AH83" s="17">
        <v>0.99760000000000004</v>
      </c>
      <c r="AI83" s="17">
        <v>0.99760000000000004</v>
      </c>
      <c r="AJ83" s="17">
        <v>0.99760000000000004</v>
      </c>
      <c r="AK83" s="17">
        <v>0.99760000000000004</v>
      </c>
      <c r="AL83" s="17">
        <v>0.99760000000000004</v>
      </c>
      <c r="AM83" s="17">
        <v>0.99760000000000004</v>
      </c>
      <c r="AN83" s="17">
        <v>0.99760000000000004</v>
      </c>
      <c r="AO83" s="17">
        <v>0.99760000000000004</v>
      </c>
      <c r="AP83" s="17">
        <v>0.99760000000000004</v>
      </c>
      <c r="AQ83" s="17">
        <v>0.99760000000000004</v>
      </c>
      <c r="AR83" s="17">
        <v>0.99760000000000004</v>
      </c>
      <c r="AS83" s="17">
        <v>0.99760000000000004</v>
      </c>
      <c r="AT83" s="17">
        <v>0.99760000000000004</v>
      </c>
      <c r="AU83" s="17">
        <v>0.99760000000000004</v>
      </c>
      <c r="AV83" s="17">
        <v>0.99760000000000004</v>
      </c>
      <c r="AW83" s="17">
        <v>0.99760000000000004</v>
      </c>
      <c r="AX83" s="17">
        <v>0.99760000000000004</v>
      </c>
      <c r="AY83" s="17">
        <v>0.99760000000000004</v>
      </c>
      <c r="AZ83" s="17">
        <v>0.99760000000000004</v>
      </c>
      <c r="BA83" s="17">
        <v>0.99760000000000004</v>
      </c>
      <c r="BB83" s="17">
        <v>0.99760000000000004</v>
      </c>
      <c r="BC83" s="17">
        <v>0.99760000000000004</v>
      </c>
      <c r="BD83" s="17">
        <v>0.99760000000000004</v>
      </c>
      <c r="BE83" s="17">
        <v>0.99760000000000004</v>
      </c>
      <c r="BF83" s="17">
        <v>0.99760000000000004</v>
      </c>
      <c r="BG83" s="17">
        <v>0.99760000000000004</v>
      </c>
      <c r="BH83" s="17">
        <v>0.99760000000000004</v>
      </c>
      <c r="BI83" s="17">
        <v>0.99760000000000004</v>
      </c>
      <c r="BJ83" s="17">
        <v>0.99760000000000004</v>
      </c>
      <c r="BK83" s="17">
        <v>0.99760000000000004</v>
      </c>
      <c r="BL83" s="17">
        <v>0.99760000000000004</v>
      </c>
      <c r="BM83" s="17">
        <v>0.99760000000000004</v>
      </c>
      <c r="BN83" s="17">
        <v>0.99760000000000004</v>
      </c>
      <c r="BO83" s="17">
        <v>0.99760000000000004</v>
      </c>
      <c r="BP83" s="17">
        <v>0.99760000000000004</v>
      </c>
      <c r="BQ83" s="17">
        <v>0.99760000000000004</v>
      </c>
      <c r="BR83" s="17">
        <v>0.99760000000000004</v>
      </c>
      <c r="BS83" s="17">
        <v>0.99760000000000004</v>
      </c>
      <c r="BT83" s="17">
        <v>0.99760000000000004</v>
      </c>
      <c r="BU83" s="17">
        <v>0.99760000000000004</v>
      </c>
      <c r="BV83" s="17">
        <v>0.99760000000000004</v>
      </c>
      <c r="BW83" s="17">
        <v>0.99760000000000004</v>
      </c>
      <c r="BX83" s="17">
        <v>0.99760000000000004</v>
      </c>
      <c r="BY83" s="17">
        <v>0.99760000000000004</v>
      </c>
      <c r="BZ83" s="17">
        <v>0.99760000000000004</v>
      </c>
      <c r="CA83" s="17">
        <v>0.99760000000000004</v>
      </c>
      <c r="CB83" s="17">
        <v>0.99760000000000004</v>
      </c>
      <c r="CC83" s="17">
        <v>0.99760000000000004</v>
      </c>
      <c r="CD83" s="17">
        <v>0.99760000000000004</v>
      </c>
      <c r="CE83" s="17">
        <v>0.99760000000000004</v>
      </c>
      <c r="CF83" s="17">
        <v>0.99760000000000004</v>
      </c>
      <c r="CG83" s="17">
        <v>0.99760000000000004</v>
      </c>
      <c r="CH83" s="17">
        <v>0.99760000000000004</v>
      </c>
      <c r="CI83" s="17">
        <v>0.99760000000000004</v>
      </c>
      <c r="CJ83" s="17">
        <v>0.99760000000000004</v>
      </c>
      <c r="CK83" s="17">
        <v>0.99760000000000004</v>
      </c>
      <c r="CL83" s="17">
        <v>0.99760000000000004</v>
      </c>
      <c r="CM83" s="17">
        <v>0.99760000000000004</v>
      </c>
      <c r="CN83" s="17">
        <v>0.99760000000000004</v>
      </c>
      <c r="CO83" s="17">
        <v>0.99760000000000004</v>
      </c>
      <c r="CP83" s="17">
        <v>0.99760000000000004</v>
      </c>
      <c r="CQ83" s="17">
        <v>0.99760000000000004</v>
      </c>
      <c r="CR83" s="17">
        <v>0.99760000000000004</v>
      </c>
      <c r="CS83" s="17">
        <v>0.99760000000000004</v>
      </c>
      <c r="CT83" s="17">
        <v>0.99760000000000004</v>
      </c>
      <c r="CU83" s="17">
        <v>0.99760000000000004</v>
      </c>
      <c r="CV83" s="17">
        <v>0.99760000000000004</v>
      </c>
      <c r="CW83" s="17">
        <v>0.99760000000000004</v>
      </c>
      <c r="CX83" s="17">
        <v>0.99760000000000004</v>
      </c>
      <c r="CY83" s="17">
        <v>0.99760000000000004</v>
      </c>
      <c r="CZ83" s="17">
        <v>0.99760000000000004</v>
      </c>
      <c r="DA83" s="17">
        <v>0.99760000000000004</v>
      </c>
      <c r="DB83" s="17">
        <v>0.99760000000000004</v>
      </c>
    </row>
    <row r="84" spans="1:106" x14ac:dyDescent="0.2">
      <c r="A84" s="133">
        <v>97</v>
      </c>
      <c r="B84" s="17">
        <v>1</v>
      </c>
      <c r="C84" s="17">
        <v>0.98780000000000001</v>
      </c>
      <c r="D84" s="17">
        <v>0.99690000000000001</v>
      </c>
      <c r="E84" s="17">
        <v>0.99639999999999995</v>
      </c>
      <c r="F84" s="17">
        <v>0.99609999999999999</v>
      </c>
      <c r="G84" s="17">
        <v>0.99609999999999999</v>
      </c>
      <c r="H84" s="17">
        <v>0.99609999999999999</v>
      </c>
      <c r="I84" s="17">
        <v>0.99619999999999997</v>
      </c>
      <c r="J84" s="17">
        <v>0.99629999999999996</v>
      </c>
      <c r="K84" s="17">
        <v>0.99650000000000005</v>
      </c>
      <c r="L84" s="17">
        <v>0.99670000000000003</v>
      </c>
      <c r="M84" s="17">
        <v>0.99690000000000001</v>
      </c>
      <c r="N84" s="17">
        <v>0.997</v>
      </c>
      <c r="O84" s="17">
        <v>0.99709999999999999</v>
      </c>
      <c r="P84" s="17">
        <v>0.99709999999999999</v>
      </c>
      <c r="Q84" s="17">
        <v>0.99780000000000002</v>
      </c>
      <c r="R84" s="17">
        <v>0.99780000000000002</v>
      </c>
      <c r="S84" s="17">
        <v>0.99780000000000002</v>
      </c>
      <c r="T84" s="17">
        <v>0.99780000000000002</v>
      </c>
      <c r="U84" s="17">
        <v>0.99780000000000002</v>
      </c>
      <c r="V84" s="17">
        <v>0.99780000000000002</v>
      </c>
      <c r="W84" s="17">
        <v>0.99780000000000002</v>
      </c>
      <c r="X84" s="17">
        <v>0.99780000000000002</v>
      </c>
      <c r="Y84" s="17">
        <v>0.99780000000000002</v>
      </c>
      <c r="Z84" s="17">
        <v>0.99780000000000002</v>
      </c>
      <c r="AA84" s="17">
        <v>0.99780000000000002</v>
      </c>
      <c r="AB84" s="17">
        <v>0.99780000000000002</v>
      </c>
      <c r="AC84" s="17">
        <v>0.99780000000000002</v>
      </c>
      <c r="AD84" s="17">
        <v>0.99780000000000002</v>
      </c>
      <c r="AE84" s="17">
        <v>0.99780000000000002</v>
      </c>
      <c r="AF84" s="17">
        <v>0.99780000000000002</v>
      </c>
      <c r="AG84" s="17">
        <v>0.99780000000000002</v>
      </c>
      <c r="AH84" s="17">
        <v>0.99780000000000002</v>
      </c>
      <c r="AI84" s="17">
        <v>0.99780000000000002</v>
      </c>
      <c r="AJ84" s="17">
        <v>0.99780000000000002</v>
      </c>
      <c r="AK84" s="17">
        <v>0.99780000000000002</v>
      </c>
      <c r="AL84" s="17">
        <v>0.99780000000000002</v>
      </c>
      <c r="AM84" s="17">
        <v>0.99780000000000002</v>
      </c>
      <c r="AN84" s="17">
        <v>0.99780000000000002</v>
      </c>
      <c r="AO84" s="17">
        <v>0.99780000000000002</v>
      </c>
      <c r="AP84" s="17">
        <v>0.99780000000000002</v>
      </c>
      <c r="AQ84" s="17">
        <v>0.99780000000000002</v>
      </c>
      <c r="AR84" s="17">
        <v>0.99780000000000002</v>
      </c>
      <c r="AS84" s="17">
        <v>0.99780000000000002</v>
      </c>
      <c r="AT84" s="17">
        <v>0.99780000000000002</v>
      </c>
      <c r="AU84" s="17">
        <v>0.99780000000000002</v>
      </c>
      <c r="AV84" s="17">
        <v>0.99780000000000002</v>
      </c>
      <c r="AW84" s="17">
        <v>0.99780000000000002</v>
      </c>
      <c r="AX84" s="17">
        <v>0.99780000000000002</v>
      </c>
      <c r="AY84" s="17">
        <v>0.99780000000000002</v>
      </c>
      <c r="AZ84" s="17">
        <v>0.99780000000000002</v>
      </c>
      <c r="BA84" s="17">
        <v>0.99780000000000002</v>
      </c>
      <c r="BB84" s="17">
        <v>0.99780000000000002</v>
      </c>
      <c r="BC84" s="17">
        <v>0.99780000000000002</v>
      </c>
      <c r="BD84" s="17">
        <v>0.99780000000000002</v>
      </c>
      <c r="BE84" s="17">
        <v>0.99780000000000002</v>
      </c>
      <c r="BF84" s="17">
        <v>0.99780000000000002</v>
      </c>
      <c r="BG84" s="17">
        <v>0.99780000000000002</v>
      </c>
      <c r="BH84" s="17">
        <v>0.99780000000000002</v>
      </c>
      <c r="BI84" s="17">
        <v>0.99780000000000002</v>
      </c>
      <c r="BJ84" s="17">
        <v>0.99780000000000002</v>
      </c>
      <c r="BK84" s="17">
        <v>0.99780000000000002</v>
      </c>
      <c r="BL84" s="17">
        <v>0.99780000000000002</v>
      </c>
      <c r="BM84" s="17">
        <v>0.99780000000000002</v>
      </c>
      <c r="BN84" s="17">
        <v>0.99780000000000002</v>
      </c>
      <c r="BO84" s="17">
        <v>0.99780000000000002</v>
      </c>
      <c r="BP84" s="17">
        <v>0.99780000000000002</v>
      </c>
      <c r="BQ84" s="17">
        <v>0.99780000000000002</v>
      </c>
      <c r="BR84" s="17">
        <v>0.99780000000000002</v>
      </c>
      <c r="BS84" s="17">
        <v>0.99780000000000002</v>
      </c>
      <c r="BT84" s="17">
        <v>0.99780000000000002</v>
      </c>
      <c r="BU84" s="17">
        <v>0.99780000000000002</v>
      </c>
      <c r="BV84" s="17">
        <v>0.99780000000000002</v>
      </c>
      <c r="BW84" s="17">
        <v>0.99780000000000002</v>
      </c>
      <c r="BX84" s="17">
        <v>0.99780000000000002</v>
      </c>
      <c r="BY84" s="17">
        <v>0.99780000000000002</v>
      </c>
      <c r="BZ84" s="17">
        <v>0.99780000000000002</v>
      </c>
      <c r="CA84" s="17">
        <v>0.99780000000000002</v>
      </c>
      <c r="CB84" s="17">
        <v>0.99780000000000002</v>
      </c>
      <c r="CC84" s="17">
        <v>0.99780000000000002</v>
      </c>
      <c r="CD84" s="17">
        <v>0.99780000000000002</v>
      </c>
      <c r="CE84" s="17">
        <v>0.99780000000000002</v>
      </c>
      <c r="CF84" s="17">
        <v>0.99780000000000002</v>
      </c>
      <c r="CG84" s="17">
        <v>0.99780000000000002</v>
      </c>
      <c r="CH84" s="17">
        <v>0.99780000000000002</v>
      </c>
      <c r="CI84" s="17">
        <v>0.99780000000000002</v>
      </c>
      <c r="CJ84" s="17">
        <v>0.99780000000000002</v>
      </c>
      <c r="CK84" s="17">
        <v>0.99780000000000002</v>
      </c>
      <c r="CL84" s="17">
        <v>0.99780000000000002</v>
      </c>
      <c r="CM84" s="17">
        <v>0.99780000000000002</v>
      </c>
      <c r="CN84" s="17">
        <v>0.99780000000000002</v>
      </c>
      <c r="CO84" s="17">
        <v>0.99780000000000002</v>
      </c>
      <c r="CP84" s="17">
        <v>0.99780000000000002</v>
      </c>
      <c r="CQ84" s="17">
        <v>0.99780000000000002</v>
      </c>
      <c r="CR84" s="17">
        <v>0.99780000000000002</v>
      </c>
      <c r="CS84" s="17">
        <v>0.99780000000000002</v>
      </c>
      <c r="CT84" s="17">
        <v>0.99780000000000002</v>
      </c>
      <c r="CU84" s="17">
        <v>0.99780000000000002</v>
      </c>
      <c r="CV84" s="17">
        <v>0.99780000000000002</v>
      </c>
      <c r="CW84" s="17">
        <v>0.99780000000000002</v>
      </c>
      <c r="CX84" s="17">
        <v>0.99780000000000002</v>
      </c>
      <c r="CY84" s="17">
        <v>0.99780000000000002</v>
      </c>
      <c r="CZ84" s="17">
        <v>0.99780000000000002</v>
      </c>
      <c r="DA84" s="17">
        <v>0.99780000000000002</v>
      </c>
      <c r="DB84" s="17">
        <v>0.99780000000000002</v>
      </c>
    </row>
    <row r="85" spans="1:106" x14ac:dyDescent="0.2">
      <c r="A85" s="133">
        <v>98</v>
      </c>
      <c r="B85" s="17">
        <v>1</v>
      </c>
      <c r="C85" s="17">
        <v>0.98850000000000005</v>
      </c>
      <c r="D85" s="17">
        <v>0.99750000000000005</v>
      </c>
      <c r="E85" s="17">
        <v>0.99680000000000002</v>
      </c>
      <c r="F85" s="17">
        <v>0.99650000000000005</v>
      </c>
      <c r="G85" s="17">
        <v>0.99639999999999995</v>
      </c>
      <c r="H85" s="17">
        <v>0.99639999999999995</v>
      </c>
      <c r="I85" s="17">
        <v>0.99650000000000005</v>
      </c>
      <c r="J85" s="17">
        <v>0.99660000000000004</v>
      </c>
      <c r="K85" s="17">
        <v>0.99670000000000003</v>
      </c>
      <c r="L85" s="17">
        <v>0.99690000000000001</v>
      </c>
      <c r="M85" s="17">
        <v>0.997</v>
      </c>
      <c r="N85" s="17">
        <v>0.99719999999999998</v>
      </c>
      <c r="O85" s="17">
        <v>0.99719999999999998</v>
      </c>
      <c r="P85" s="17">
        <v>0.99719999999999998</v>
      </c>
      <c r="Q85" s="17">
        <v>0.99790000000000001</v>
      </c>
      <c r="R85" s="17">
        <v>0.99790000000000001</v>
      </c>
      <c r="S85" s="17">
        <v>0.99790000000000001</v>
      </c>
      <c r="T85" s="17">
        <v>0.99790000000000001</v>
      </c>
      <c r="U85" s="17">
        <v>0.99790000000000001</v>
      </c>
      <c r="V85" s="17">
        <v>0.99790000000000001</v>
      </c>
      <c r="W85" s="17">
        <v>0.99790000000000001</v>
      </c>
      <c r="X85" s="17">
        <v>0.99790000000000001</v>
      </c>
      <c r="Y85" s="17">
        <v>0.99790000000000001</v>
      </c>
      <c r="Z85" s="17">
        <v>0.99790000000000001</v>
      </c>
      <c r="AA85" s="17">
        <v>0.99790000000000001</v>
      </c>
      <c r="AB85" s="17">
        <v>0.99790000000000001</v>
      </c>
      <c r="AC85" s="17">
        <v>0.99790000000000001</v>
      </c>
      <c r="AD85" s="17">
        <v>0.99790000000000001</v>
      </c>
      <c r="AE85" s="17">
        <v>0.99790000000000001</v>
      </c>
      <c r="AF85" s="17">
        <v>0.99790000000000001</v>
      </c>
      <c r="AG85" s="17">
        <v>0.99790000000000001</v>
      </c>
      <c r="AH85" s="17">
        <v>0.99790000000000001</v>
      </c>
      <c r="AI85" s="17">
        <v>0.99790000000000001</v>
      </c>
      <c r="AJ85" s="17">
        <v>0.99790000000000001</v>
      </c>
      <c r="AK85" s="17">
        <v>0.99790000000000001</v>
      </c>
      <c r="AL85" s="17">
        <v>0.99790000000000001</v>
      </c>
      <c r="AM85" s="17">
        <v>0.99790000000000001</v>
      </c>
      <c r="AN85" s="17">
        <v>0.99790000000000001</v>
      </c>
      <c r="AO85" s="17">
        <v>0.99790000000000001</v>
      </c>
      <c r="AP85" s="17">
        <v>0.99790000000000001</v>
      </c>
      <c r="AQ85" s="17">
        <v>0.99790000000000001</v>
      </c>
      <c r="AR85" s="17">
        <v>0.99790000000000001</v>
      </c>
      <c r="AS85" s="17">
        <v>0.99790000000000001</v>
      </c>
      <c r="AT85" s="17">
        <v>0.99790000000000001</v>
      </c>
      <c r="AU85" s="17">
        <v>0.99790000000000001</v>
      </c>
      <c r="AV85" s="17">
        <v>0.99790000000000001</v>
      </c>
      <c r="AW85" s="17">
        <v>0.99790000000000001</v>
      </c>
      <c r="AX85" s="17">
        <v>0.99790000000000001</v>
      </c>
      <c r="AY85" s="17">
        <v>0.99790000000000001</v>
      </c>
      <c r="AZ85" s="17">
        <v>0.99790000000000001</v>
      </c>
      <c r="BA85" s="17">
        <v>0.99790000000000001</v>
      </c>
      <c r="BB85" s="17">
        <v>0.99790000000000001</v>
      </c>
      <c r="BC85" s="17">
        <v>0.99790000000000001</v>
      </c>
      <c r="BD85" s="17">
        <v>0.99790000000000001</v>
      </c>
      <c r="BE85" s="17">
        <v>0.99790000000000001</v>
      </c>
      <c r="BF85" s="17">
        <v>0.99790000000000001</v>
      </c>
      <c r="BG85" s="17">
        <v>0.99790000000000001</v>
      </c>
      <c r="BH85" s="17">
        <v>0.99790000000000001</v>
      </c>
      <c r="BI85" s="17">
        <v>0.99790000000000001</v>
      </c>
      <c r="BJ85" s="17">
        <v>0.99790000000000001</v>
      </c>
      <c r="BK85" s="17">
        <v>0.99790000000000001</v>
      </c>
      <c r="BL85" s="17">
        <v>0.99790000000000001</v>
      </c>
      <c r="BM85" s="17">
        <v>0.99790000000000001</v>
      </c>
      <c r="BN85" s="17">
        <v>0.99790000000000001</v>
      </c>
      <c r="BO85" s="17">
        <v>0.99790000000000001</v>
      </c>
      <c r="BP85" s="17">
        <v>0.99790000000000001</v>
      </c>
      <c r="BQ85" s="17">
        <v>0.99790000000000001</v>
      </c>
      <c r="BR85" s="17">
        <v>0.99790000000000001</v>
      </c>
      <c r="BS85" s="17">
        <v>0.99790000000000001</v>
      </c>
      <c r="BT85" s="17">
        <v>0.99790000000000001</v>
      </c>
      <c r="BU85" s="17">
        <v>0.99790000000000001</v>
      </c>
      <c r="BV85" s="17">
        <v>0.99790000000000001</v>
      </c>
      <c r="BW85" s="17">
        <v>0.99790000000000001</v>
      </c>
      <c r="BX85" s="17">
        <v>0.99790000000000001</v>
      </c>
      <c r="BY85" s="17">
        <v>0.99790000000000001</v>
      </c>
      <c r="BZ85" s="17">
        <v>0.99790000000000001</v>
      </c>
      <c r="CA85" s="17">
        <v>0.99790000000000001</v>
      </c>
      <c r="CB85" s="17">
        <v>0.99790000000000001</v>
      </c>
      <c r="CC85" s="17">
        <v>0.99790000000000001</v>
      </c>
      <c r="CD85" s="17">
        <v>0.99790000000000001</v>
      </c>
      <c r="CE85" s="17">
        <v>0.99790000000000001</v>
      </c>
      <c r="CF85" s="17">
        <v>0.99790000000000001</v>
      </c>
      <c r="CG85" s="17">
        <v>0.99790000000000001</v>
      </c>
      <c r="CH85" s="17">
        <v>0.99790000000000001</v>
      </c>
      <c r="CI85" s="17">
        <v>0.99790000000000001</v>
      </c>
      <c r="CJ85" s="17">
        <v>0.99790000000000001</v>
      </c>
      <c r="CK85" s="17">
        <v>0.99790000000000001</v>
      </c>
      <c r="CL85" s="17">
        <v>0.99790000000000001</v>
      </c>
      <c r="CM85" s="17">
        <v>0.99790000000000001</v>
      </c>
      <c r="CN85" s="17">
        <v>0.99790000000000001</v>
      </c>
      <c r="CO85" s="17">
        <v>0.99790000000000001</v>
      </c>
      <c r="CP85" s="17">
        <v>0.99790000000000001</v>
      </c>
      <c r="CQ85" s="17">
        <v>0.99790000000000001</v>
      </c>
      <c r="CR85" s="17">
        <v>0.99790000000000001</v>
      </c>
      <c r="CS85" s="17">
        <v>0.99790000000000001</v>
      </c>
      <c r="CT85" s="17">
        <v>0.99790000000000001</v>
      </c>
      <c r="CU85" s="17">
        <v>0.99790000000000001</v>
      </c>
      <c r="CV85" s="17">
        <v>0.99790000000000001</v>
      </c>
      <c r="CW85" s="17">
        <v>0.99790000000000001</v>
      </c>
      <c r="CX85" s="17">
        <v>0.99790000000000001</v>
      </c>
      <c r="CY85" s="17">
        <v>0.99790000000000001</v>
      </c>
      <c r="CZ85" s="17">
        <v>0.99790000000000001</v>
      </c>
      <c r="DA85" s="17">
        <v>0.99790000000000001</v>
      </c>
      <c r="DB85" s="17">
        <v>0.99790000000000001</v>
      </c>
    </row>
    <row r="86" spans="1:106" x14ac:dyDescent="0.2">
      <c r="A86" s="133">
        <v>99</v>
      </c>
      <c r="B86" s="17">
        <v>1</v>
      </c>
      <c r="C86" s="17">
        <v>0.98919999999999997</v>
      </c>
      <c r="D86" s="17">
        <v>0.99809999999999999</v>
      </c>
      <c r="E86" s="17">
        <v>0.99729999999999996</v>
      </c>
      <c r="F86" s="17">
        <v>0.99690000000000001</v>
      </c>
      <c r="G86" s="17">
        <v>0.99680000000000002</v>
      </c>
      <c r="H86" s="17">
        <v>0.99670000000000003</v>
      </c>
      <c r="I86" s="17">
        <v>0.99670000000000003</v>
      </c>
      <c r="J86" s="17">
        <v>0.99680000000000002</v>
      </c>
      <c r="K86" s="17">
        <v>0.99690000000000001</v>
      </c>
      <c r="L86" s="17">
        <v>0.997</v>
      </c>
      <c r="M86" s="17">
        <v>0.99719999999999998</v>
      </c>
      <c r="N86" s="17">
        <v>0.99729999999999996</v>
      </c>
      <c r="O86" s="17">
        <v>0.99739999999999995</v>
      </c>
      <c r="P86" s="17">
        <v>0.99729999999999996</v>
      </c>
      <c r="Q86" s="17">
        <v>0.998</v>
      </c>
      <c r="R86" s="17">
        <v>0.998</v>
      </c>
      <c r="S86" s="17">
        <v>0.998</v>
      </c>
      <c r="T86" s="17">
        <v>0.998</v>
      </c>
      <c r="U86" s="17">
        <v>0.998</v>
      </c>
      <c r="V86" s="17">
        <v>0.998</v>
      </c>
      <c r="W86" s="17">
        <v>0.998</v>
      </c>
      <c r="X86" s="17">
        <v>0.998</v>
      </c>
      <c r="Y86" s="17">
        <v>0.998</v>
      </c>
      <c r="Z86" s="17">
        <v>0.998</v>
      </c>
      <c r="AA86" s="17">
        <v>0.998</v>
      </c>
      <c r="AB86" s="17">
        <v>0.998</v>
      </c>
      <c r="AC86" s="17">
        <v>0.998</v>
      </c>
      <c r="AD86" s="17">
        <v>0.998</v>
      </c>
      <c r="AE86" s="17">
        <v>0.998</v>
      </c>
      <c r="AF86" s="17">
        <v>0.998</v>
      </c>
      <c r="AG86" s="17">
        <v>0.998</v>
      </c>
      <c r="AH86" s="17">
        <v>0.998</v>
      </c>
      <c r="AI86" s="17">
        <v>0.998</v>
      </c>
      <c r="AJ86" s="17">
        <v>0.998</v>
      </c>
      <c r="AK86" s="17">
        <v>0.998</v>
      </c>
      <c r="AL86" s="17">
        <v>0.998</v>
      </c>
      <c r="AM86" s="17">
        <v>0.998</v>
      </c>
      <c r="AN86" s="17">
        <v>0.998</v>
      </c>
      <c r="AO86" s="17">
        <v>0.998</v>
      </c>
      <c r="AP86" s="17">
        <v>0.998</v>
      </c>
      <c r="AQ86" s="17">
        <v>0.998</v>
      </c>
      <c r="AR86" s="17">
        <v>0.998</v>
      </c>
      <c r="AS86" s="17">
        <v>0.998</v>
      </c>
      <c r="AT86" s="17">
        <v>0.998</v>
      </c>
      <c r="AU86" s="17">
        <v>0.998</v>
      </c>
      <c r="AV86" s="17">
        <v>0.998</v>
      </c>
      <c r="AW86" s="17">
        <v>0.998</v>
      </c>
      <c r="AX86" s="17">
        <v>0.998</v>
      </c>
      <c r="AY86" s="17">
        <v>0.998</v>
      </c>
      <c r="AZ86" s="17">
        <v>0.998</v>
      </c>
      <c r="BA86" s="17">
        <v>0.998</v>
      </c>
      <c r="BB86" s="17">
        <v>0.998</v>
      </c>
      <c r="BC86" s="17">
        <v>0.998</v>
      </c>
      <c r="BD86" s="17">
        <v>0.998</v>
      </c>
      <c r="BE86" s="17">
        <v>0.998</v>
      </c>
      <c r="BF86" s="17">
        <v>0.998</v>
      </c>
      <c r="BG86" s="17">
        <v>0.998</v>
      </c>
      <c r="BH86" s="17">
        <v>0.998</v>
      </c>
      <c r="BI86" s="17">
        <v>0.998</v>
      </c>
      <c r="BJ86" s="17">
        <v>0.998</v>
      </c>
      <c r="BK86" s="17">
        <v>0.998</v>
      </c>
      <c r="BL86" s="17">
        <v>0.998</v>
      </c>
      <c r="BM86" s="17">
        <v>0.998</v>
      </c>
      <c r="BN86" s="17">
        <v>0.998</v>
      </c>
      <c r="BO86" s="17">
        <v>0.998</v>
      </c>
      <c r="BP86" s="17">
        <v>0.998</v>
      </c>
      <c r="BQ86" s="17">
        <v>0.998</v>
      </c>
      <c r="BR86" s="17">
        <v>0.998</v>
      </c>
      <c r="BS86" s="17">
        <v>0.998</v>
      </c>
      <c r="BT86" s="17">
        <v>0.998</v>
      </c>
      <c r="BU86" s="17">
        <v>0.998</v>
      </c>
      <c r="BV86" s="17">
        <v>0.998</v>
      </c>
      <c r="BW86" s="17">
        <v>0.998</v>
      </c>
      <c r="BX86" s="17">
        <v>0.998</v>
      </c>
      <c r="BY86" s="17">
        <v>0.998</v>
      </c>
      <c r="BZ86" s="17">
        <v>0.998</v>
      </c>
      <c r="CA86" s="17">
        <v>0.998</v>
      </c>
      <c r="CB86" s="17">
        <v>0.998</v>
      </c>
      <c r="CC86" s="17">
        <v>0.998</v>
      </c>
      <c r="CD86" s="17">
        <v>0.998</v>
      </c>
      <c r="CE86" s="17">
        <v>0.998</v>
      </c>
      <c r="CF86" s="17">
        <v>0.998</v>
      </c>
      <c r="CG86" s="17">
        <v>0.998</v>
      </c>
      <c r="CH86" s="17">
        <v>0.998</v>
      </c>
      <c r="CI86" s="17">
        <v>0.998</v>
      </c>
      <c r="CJ86" s="17">
        <v>0.998</v>
      </c>
      <c r="CK86" s="17">
        <v>0.998</v>
      </c>
      <c r="CL86" s="17">
        <v>0.998</v>
      </c>
      <c r="CM86" s="17">
        <v>0.998</v>
      </c>
      <c r="CN86" s="17">
        <v>0.998</v>
      </c>
      <c r="CO86" s="17">
        <v>0.998</v>
      </c>
      <c r="CP86" s="17">
        <v>0.998</v>
      </c>
      <c r="CQ86" s="17">
        <v>0.998</v>
      </c>
      <c r="CR86" s="17">
        <v>0.998</v>
      </c>
      <c r="CS86" s="17">
        <v>0.998</v>
      </c>
      <c r="CT86" s="17">
        <v>0.998</v>
      </c>
      <c r="CU86" s="17">
        <v>0.998</v>
      </c>
      <c r="CV86" s="17">
        <v>0.998</v>
      </c>
      <c r="CW86" s="17">
        <v>0.998</v>
      </c>
      <c r="CX86" s="17">
        <v>0.998</v>
      </c>
      <c r="CY86" s="17">
        <v>0.998</v>
      </c>
      <c r="CZ86" s="17">
        <v>0.998</v>
      </c>
      <c r="DA86" s="17">
        <v>0.998</v>
      </c>
      <c r="DB86" s="17">
        <v>0.998</v>
      </c>
    </row>
    <row r="87" spans="1:106" x14ac:dyDescent="0.2">
      <c r="A87" s="133">
        <v>100</v>
      </c>
      <c r="B87" s="17">
        <v>1</v>
      </c>
      <c r="C87" s="17">
        <v>0.99</v>
      </c>
      <c r="D87" s="17">
        <v>0.99860000000000004</v>
      </c>
      <c r="E87" s="17">
        <v>0.99780000000000002</v>
      </c>
      <c r="F87" s="17">
        <v>0.99729999999999996</v>
      </c>
      <c r="G87" s="17">
        <v>0.99709999999999999</v>
      </c>
      <c r="H87" s="17">
        <v>0.997</v>
      </c>
      <c r="I87" s="17">
        <v>0.997</v>
      </c>
      <c r="J87" s="17">
        <v>0.997</v>
      </c>
      <c r="K87" s="17">
        <v>0.99709999999999999</v>
      </c>
      <c r="L87" s="17">
        <v>0.99719999999999998</v>
      </c>
      <c r="M87" s="17">
        <v>0.99729999999999996</v>
      </c>
      <c r="N87" s="17">
        <v>0.99739999999999995</v>
      </c>
      <c r="O87" s="17">
        <v>0.99750000000000005</v>
      </c>
      <c r="P87" s="17">
        <v>0.99750000000000005</v>
      </c>
      <c r="Q87" s="17">
        <v>0.99809999999999999</v>
      </c>
      <c r="R87" s="17">
        <v>0.99809999999999999</v>
      </c>
      <c r="S87" s="17">
        <v>0.99809999999999999</v>
      </c>
      <c r="T87" s="17">
        <v>0.99809999999999999</v>
      </c>
      <c r="U87" s="17">
        <v>0.99809999999999999</v>
      </c>
      <c r="V87" s="17">
        <v>0.99809999999999999</v>
      </c>
      <c r="W87" s="17">
        <v>0.99809999999999999</v>
      </c>
      <c r="X87" s="17">
        <v>0.99809999999999999</v>
      </c>
      <c r="Y87" s="17">
        <v>0.99809999999999999</v>
      </c>
      <c r="Z87" s="17">
        <v>0.99809999999999999</v>
      </c>
      <c r="AA87" s="17">
        <v>0.99809999999999999</v>
      </c>
      <c r="AB87" s="17">
        <v>0.99809999999999999</v>
      </c>
      <c r="AC87" s="17">
        <v>0.99809999999999999</v>
      </c>
      <c r="AD87" s="17">
        <v>0.99809999999999999</v>
      </c>
      <c r="AE87" s="17">
        <v>0.99809999999999999</v>
      </c>
      <c r="AF87" s="17">
        <v>0.99809999999999999</v>
      </c>
      <c r="AG87" s="17">
        <v>0.99809999999999999</v>
      </c>
      <c r="AH87" s="17">
        <v>0.99809999999999999</v>
      </c>
      <c r="AI87" s="17">
        <v>0.99809999999999999</v>
      </c>
      <c r="AJ87" s="17">
        <v>0.99809999999999999</v>
      </c>
      <c r="AK87" s="17">
        <v>0.99809999999999999</v>
      </c>
      <c r="AL87" s="17">
        <v>0.99809999999999999</v>
      </c>
      <c r="AM87" s="17">
        <v>0.99809999999999999</v>
      </c>
      <c r="AN87" s="17">
        <v>0.99809999999999999</v>
      </c>
      <c r="AO87" s="17">
        <v>0.99809999999999999</v>
      </c>
      <c r="AP87" s="17">
        <v>0.99809999999999999</v>
      </c>
      <c r="AQ87" s="17">
        <v>0.99809999999999999</v>
      </c>
      <c r="AR87" s="17">
        <v>0.99809999999999999</v>
      </c>
      <c r="AS87" s="17">
        <v>0.99809999999999999</v>
      </c>
      <c r="AT87" s="17">
        <v>0.99809999999999999</v>
      </c>
      <c r="AU87" s="17">
        <v>0.99809999999999999</v>
      </c>
      <c r="AV87" s="17">
        <v>0.99809999999999999</v>
      </c>
      <c r="AW87" s="17">
        <v>0.99809999999999999</v>
      </c>
      <c r="AX87" s="17">
        <v>0.99809999999999999</v>
      </c>
      <c r="AY87" s="17">
        <v>0.99809999999999999</v>
      </c>
      <c r="AZ87" s="17">
        <v>0.99809999999999999</v>
      </c>
      <c r="BA87" s="17">
        <v>0.99809999999999999</v>
      </c>
      <c r="BB87" s="17">
        <v>0.99809999999999999</v>
      </c>
      <c r="BC87" s="17">
        <v>0.99809999999999999</v>
      </c>
      <c r="BD87" s="17">
        <v>0.99809999999999999</v>
      </c>
      <c r="BE87" s="17">
        <v>0.99809999999999999</v>
      </c>
      <c r="BF87" s="17">
        <v>0.99809999999999999</v>
      </c>
      <c r="BG87" s="17">
        <v>0.99809999999999999</v>
      </c>
      <c r="BH87" s="17">
        <v>0.99809999999999999</v>
      </c>
      <c r="BI87" s="17">
        <v>0.99809999999999999</v>
      </c>
      <c r="BJ87" s="17">
        <v>0.99809999999999999</v>
      </c>
      <c r="BK87" s="17">
        <v>0.99809999999999999</v>
      </c>
      <c r="BL87" s="17">
        <v>0.99809999999999999</v>
      </c>
      <c r="BM87" s="17">
        <v>0.99809999999999999</v>
      </c>
      <c r="BN87" s="17">
        <v>0.99809999999999999</v>
      </c>
      <c r="BO87" s="17">
        <v>0.99809999999999999</v>
      </c>
      <c r="BP87" s="17">
        <v>0.99809999999999999</v>
      </c>
      <c r="BQ87" s="17">
        <v>0.99809999999999999</v>
      </c>
      <c r="BR87" s="17">
        <v>0.99809999999999999</v>
      </c>
      <c r="BS87" s="17">
        <v>0.99809999999999999</v>
      </c>
      <c r="BT87" s="17">
        <v>0.99809999999999999</v>
      </c>
      <c r="BU87" s="17">
        <v>0.99809999999999999</v>
      </c>
      <c r="BV87" s="17">
        <v>0.99809999999999999</v>
      </c>
      <c r="BW87" s="17">
        <v>0.99809999999999999</v>
      </c>
      <c r="BX87" s="17">
        <v>0.99809999999999999</v>
      </c>
      <c r="BY87" s="17">
        <v>0.99809999999999999</v>
      </c>
      <c r="BZ87" s="17">
        <v>0.99809999999999999</v>
      </c>
      <c r="CA87" s="17">
        <v>0.99809999999999999</v>
      </c>
      <c r="CB87" s="17">
        <v>0.99809999999999999</v>
      </c>
      <c r="CC87" s="17">
        <v>0.99809999999999999</v>
      </c>
      <c r="CD87" s="17">
        <v>0.99809999999999999</v>
      </c>
      <c r="CE87" s="17">
        <v>0.99809999999999999</v>
      </c>
      <c r="CF87" s="17">
        <v>0.99809999999999999</v>
      </c>
      <c r="CG87" s="17">
        <v>0.99809999999999999</v>
      </c>
      <c r="CH87" s="17">
        <v>0.99809999999999999</v>
      </c>
      <c r="CI87" s="17">
        <v>0.99809999999999999</v>
      </c>
      <c r="CJ87" s="17">
        <v>0.99809999999999999</v>
      </c>
      <c r="CK87" s="17">
        <v>0.99809999999999999</v>
      </c>
      <c r="CL87" s="17">
        <v>0.99809999999999999</v>
      </c>
      <c r="CM87" s="17">
        <v>0.99809999999999999</v>
      </c>
      <c r="CN87" s="17">
        <v>0.99809999999999999</v>
      </c>
      <c r="CO87" s="17">
        <v>0.99809999999999999</v>
      </c>
      <c r="CP87" s="17">
        <v>0.99809999999999999</v>
      </c>
      <c r="CQ87" s="17">
        <v>0.99809999999999999</v>
      </c>
      <c r="CR87" s="17">
        <v>0.99809999999999999</v>
      </c>
      <c r="CS87" s="17">
        <v>0.99809999999999999</v>
      </c>
      <c r="CT87" s="17">
        <v>0.99809999999999999</v>
      </c>
      <c r="CU87" s="17">
        <v>0.99809999999999999</v>
      </c>
      <c r="CV87" s="17">
        <v>0.99809999999999999</v>
      </c>
      <c r="CW87" s="17">
        <v>0.99809999999999999</v>
      </c>
      <c r="CX87" s="17">
        <v>0.99809999999999999</v>
      </c>
      <c r="CY87" s="17">
        <v>0.99809999999999999</v>
      </c>
      <c r="CZ87" s="17">
        <v>0.99809999999999999</v>
      </c>
      <c r="DA87" s="17">
        <v>0.99809999999999999</v>
      </c>
      <c r="DB87" s="17">
        <v>0.99809999999999999</v>
      </c>
    </row>
    <row r="88" spans="1:106" x14ac:dyDescent="0.2">
      <c r="A88" s="133">
        <v>101</v>
      </c>
      <c r="B88" s="17">
        <v>1</v>
      </c>
      <c r="C88" s="17">
        <v>0.99039999999999995</v>
      </c>
      <c r="D88" s="17">
        <v>0.99909999999999999</v>
      </c>
      <c r="E88" s="17">
        <v>0.99819999999999998</v>
      </c>
      <c r="F88" s="17">
        <v>0.99770000000000003</v>
      </c>
      <c r="G88" s="17">
        <v>0.99750000000000005</v>
      </c>
      <c r="H88" s="17">
        <v>0.99739999999999995</v>
      </c>
      <c r="I88" s="17">
        <v>0.99729999999999996</v>
      </c>
      <c r="J88" s="17">
        <v>0.99729999999999996</v>
      </c>
      <c r="K88" s="17">
        <v>0.99729999999999996</v>
      </c>
      <c r="L88" s="17">
        <v>0.99739999999999995</v>
      </c>
      <c r="M88" s="17">
        <v>0.99750000000000005</v>
      </c>
      <c r="N88" s="17">
        <v>0.99760000000000004</v>
      </c>
      <c r="O88" s="17">
        <v>0.99760000000000004</v>
      </c>
      <c r="P88" s="17">
        <v>0.99760000000000004</v>
      </c>
      <c r="Q88" s="17">
        <v>0.99829999999999997</v>
      </c>
      <c r="R88" s="17">
        <v>0.99829999999999997</v>
      </c>
      <c r="S88" s="17">
        <v>0.99829999999999997</v>
      </c>
      <c r="T88" s="17">
        <v>0.99829999999999997</v>
      </c>
      <c r="U88" s="17">
        <v>0.99829999999999997</v>
      </c>
      <c r="V88" s="17">
        <v>0.99829999999999997</v>
      </c>
      <c r="W88" s="17">
        <v>0.99829999999999997</v>
      </c>
      <c r="X88" s="17">
        <v>0.99829999999999997</v>
      </c>
      <c r="Y88" s="17">
        <v>0.99829999999999997</v>
      </c>
      <c r="Z88" s="17">
        <v>0.99829999999999997</v>
      </c>
      <c r="AA88" s="17">
        <v>0.99829999999999997</v>
      </c>
      <c r="AB88" s="17">
        <v>0.99829999999999997</v>
      </c>
      <c r="AC88" s="17">
        <v>0.99829999999999997</v>
      </c>
      <c r="AD88" s="17">
        <v>0.99829999999999997</v>
      </c>
      <c r="AE88" s="17">
        <v>0.99829999999999997</v>
      </c>
      <c r="AF88" s="17">
        <v>0.99829999999999997</v>
      </c>
      <c r="AG88" s="17">
        <v>0.99829999999999997</v>
      </c>
      <c r="AH88" s="17">
        <v>0.99829999999999997</v>
      </c>
      <c r="AI88" s="17">
        <v>0.99829999999999997</v>
      </c>
      <c r="AJ88" s="17">
        <v>0.99829999999999997</v>
      </c>
      <c r="AK88" s="17">
        <v>0.99829999999999997</v>
      </c>
      <c r="AL88" s="17">
        <v>0.99829999999999997</v>
      </c>
      <c r="AM88" s="17">
        <v>0.99829999999999997</v>
      </c>
      <c r="AN88" s="17">
        <v>0.99829999999999997</v>
      </c>
      <c r="AO88" s="17">
        <v>0.99829999999999997</v>
      </c>
      <c r="AP88" s="17">
        <v>0.99829999999999997</v>
      </c>
      <c r="AQ88" s="17">
        <v>0.99829999999999997</v>
      </c>
      <c r="AR88" s="17">
        <v>0.99829999999999997</v>
      </c>
      <c r="AS88" s="17">
        <v>0.99829999999999997</v>
      </c>
      <c r="AT88" s="17">
        <v>0.99829999999999997</v>
      </c>
      <c r="AU88" s="17">
        <v>0.99829999999999997</v>
      </c>
      <c r="AV88" s="17">
        <v>0.99829999999999997</v>
      </c>
      <c r="AW88" s="17">
        <v>0.99829999999999997</v>
      </c>
      <c r="AX88" s="17">
        <v>0.99829999999999997</v>
      </c>
      <c r="AY88" s="17">
        <v>0.99829999999999997</v>
      </c>
      <c r="AZ88" s="17">
        <v>0.99829999999999997</v>
      </c>
      <c r="BA88" s="17">
        <v>0.99829999999999997</v>
      </c>
      <c r="BB88" s="17">
        <v>0.99829999999999997</v>
      </c>
      <c r="BC88" s="17">
        <v>0.99829999999999997</v>
      </c>
      <c r="BD88" s="17">
        <v>0.99829999999999997</v>
      </c>
      <c r="BE88" s="17">
        <v>0.99829999999999997</v>
      </c>
      <c r="BF88" s="17">
        <v>0.99829999999999997</v>
      </c>
      <c r="BG88" s="17">
        <v>0.99829999999999997</v>
      </c>
      <c r="BH88" s="17">
        <v>0.99829999999999997</v>
      </c>
      <c r="BI88" s="17">
        <v>0.99829999999999997</v>
      </c>
      <c r="BJ88" s="17">
        <v>0.99829999999999997</v>
      </c>
      <c r="BK88" s="17">
        <v>0.99829999999999997</v>
      </c>
      <c r="BL88" s="17">
        <v>0.99829999999999997</v>
      </c>
      <c r="BM88" s="17">
        <v>0.99829999999999997</v>
      </c>
      <c r="BN88" s="17">
        <v>0.99829999999999997</v>
      </c>
      <c r="BO88" s="17">
        <v>0.99829999999999997</v>
      </c>
      <c r="BP88" s="17">
        <v>0.99829999999999997</v>
      </c>
      <c r="BQ88" s="17">
        <v>0.99829999999999997</v>
      </c>
      <c r="BR88" s="17">
        <v>0.99829999999999997</v>
      </c>
      <c r="BS88" s="17">
        <v>0.99829999999999997</v>
      </c>
      <c r="BT88" s="17">
        <v>0.99829999999999997</v>
      </c>
      <c r="BU88" s="17">
        <v>0.99829999999999997</v>
      </c>
      <c r="BV88" s="17">
        <v>0.99829999999999997</v>
      </c>
      <c r="BW88" s="17">
        <v>0.99829999999999997</v>
      </c>
      <c r="BX88" s="17">
        <v>0.99829999999999997</v>
      </c>
      <c r="BY88" s="17">
        <v>0.99829999999999997</v>
      </c>
      <c r="BZ88" s="17">
        <v>0.99829999999999997</v>
      </c>
      <c r="CA88" s="17">
        <v>0.99829999999999997</v>
      </c>
      <c r="CB88" s="17">
        <v>0.99829999999999997</v>
      </c>
      <c r="CC88" s="17">
        <v>0.99829999999999997</v>
      </c>
      <c r="CD88" s="17">
        <v>0.99829999999999997</v>
      </c>
      <c r="CE88" s="17">
        <v>0.99829999999999997</v>
      </c>
      <c r="CF88" s="17">
        <v>0.99829999999999997</v>
      </c>
      <c r="CG88" s="17">
        <v>0.99829999999999997</v>
      </c>
      <c r="CH88" s="17">
        <v>0.99829999999999997</v>
      </c>
      <c r="CI88" s="17">
        <v>0.99829999999999997</v>
      </c>
      <c r="CJ88" s="17">
        <v>0.99829999999999997</v>
      </c>
      <c r="CK88" s="17">
        <v>0.99829999999999997</v>
      </c>
      <c r="CL88" s="17">
        <v>0.99829999999999997</v>
      </c>
      <c r="CM88" s="17">
        <v>0.99829999999999997</v>
      </c>
      <c r="CN88" s="17">
        <v>0.99829999999999997</v>
      </c>
      <c r="CO88" s="17">
        <v>0.99829999999999997</v>
      </c>
      <c r="CP88" s="17">
        <v>0.99829999999999997</v>
      </c>
      <c r="CQ88" s="17">
        <v>0.99829999999999997</v>
      </c>
      <c r="CR88" s="17">
        <v>0.99829999999999997</v>
      </c>
      <c r="CS88" s="17">
        <v>0.99829999999999997</v>
      </c>
      <c r="CT88" s="17">
        <v>0.99829999999999997</v>
      </c>
      <c r="CU88" s="17">
        <v>0.99829999999999997</v>
      </c>
      <c r="CV88" s="17">
        <v>0.99829999999999997</v>
      </c>
      <c r="CW88" s="17">
        <v>0.99829999999999997</v>
      </c>
      <c r="CX88" s="17">
        <v>0.99829999999999997</v>
      </c>
      <c r="CY88" s="17">
        <v>0.99829999999999997</v>
      </c>
      <c r="CZ88" s="17">
        <v>0.99829999999999997</v>
      </c>
      <c r="DA88" s="17">
        <v>0.99829999999999997</v>
      </c>
      <c r="DB88" s="17">
        <v>0.99829999999999997</v>
      </c>
    </row>
    <row r="89" spans="1:106" x14ac:dyDescent="0.2">
      <c r="A89" s="133">
        <v>102</v>
      </c>
      <c r="B89" s="17">
        <v>1</v>
      </c>
      <c r="C89" s="17">
        <v>0.99099999999999999</v>
      </c>
      <c r="D89" s="17">
        <v>0.99960000000000004</v>
      </c>
      <c r="E89" s="17">
        <v>0.99860000000000004</v>
      </c>
      <c r="F89" s="17">
        <v>0.99809999999999999</v>
      </c>
      <c r="G89" s="17">
        <v>0.99780000000000002</v>
      </c>
      <c r="H89" s="17">
        <v>0.99770000000000003</v>
      </c>
      <c r="I89" s="17">
        <v>0.99760000000000004</v>
      </c>
      <c r="J89" s="17">
        <v>0.99750000000000005</v>
      </c>
      <c r="K89" s="17">
        <v>0.99750000000000005</v>
      </c>
      <c r="L89" s="17">
        <v>0.99760000000000004</v>
      </c>
      <c r="M89" s="17">
        <v>0.99760000000000004</v>
      </c>
      <c r="N89" s="17">
        <v>0.99770000000000003</v>
      </c>
      <c r="O89" s="17">
        <v>0.99770000000000003</v>
      </c>
      <c r="P89" s="17">
        <v>0.99770000000000003</v>
      </c>
      <c r="Q89" s="17">
        <v>0.99839999999999995</v>
      </c>
      <c r="R89" s="17">
        <v>0.99839999999999995</v>
      </c>
      <c r="S89" s="17">
        <v>0.99839999999999995</v>
      </c>
      <c r="T89" s="17">
        <v>0.99839999999999995</v>
      </c>
      <c r="U89" s="17">
        <v>0.99839999999999995</v>
      </c>
      <c r="V89" s="17">
        <v>0.99839999999999995</v>
      </c>
      <c r="W89" s="17">
        <v>0.99839999999999995</v>
      </c>
      <c r="X89" s="17">
        <v>0.99839999999999995</v>
      </c>
      <c r="Y89" s="17">
        <v>0.99839999999999995</v>
      </c>
      <c r="Z89" s="17">
        <v>0.99839999999999995</v>
      </c>
      <c r="AA89" s="17">
        <v>0.99839999999999995</v>
      </c>
      <c r="AB89" s="17">
        <v>0.99839999999999995</v>
      </c>
      <c r="AC89" s="17">
        <v>0.99839999999999995</v>
      </c>
      <c r="AD89" s="17">
        <v>0.99839999999999995</v>
      </c>
      <c r="AE89" s="17">
        <v>0.99839999999999995</v>
      </c>
      <c r="AF89" s="17">
        <v>0.99839999999999995</v>
      </c>
      <c r="AG89" s="17">
        <v>0.99839999999999995</v>
      </c>
      <c r="AH89" s="17">
        <v>0.99839999999999995</v>
      </c>
      <c r="AI89" s="17">
        <v>0.99839999999999995</v>
      </c>
      <c r="AJ89" s="17">
        <v>0.99839999999999995</v>
      </c>
      <c r="AK89" s="17">
        <v>0.99839999999999995</v>
      </c>
      <c r="AL89" s="17">
        <v>0.99839999999999995</v>
      </c>
      <c r="AM89" s="17">
        <v>0.99839999999999995</v>
      </c>
      <c r="AN89" s="17">
        <v>0.99839999999999995</v>
      </c>
      <c r="AO89" s="17">
        <v>0.99839999999999995</v>
      </c>
      <c r="AP89" s="17">
        <v>0.99839999999999995</v>
      </c>
      <c r="AQ89" s="17">
        <v>0.99839999999999995</v>
      </c>
      <c r="AR89" s="17">
        <v>0.99839999999999995</v>
      </c>
      <c r="AS89" s="17">
        <v>0.99839999999999995</v>
      </c>
      <c r="AT89" s="17">
        <v>0.99839999999999995</v>
      </c>
      <c r="AU89" s="17">
        <v>0.99839999999999995</v>
      </c>
      <c r="AV89" s="17">
        <v>0.99839999999999995</v>
      </c>
      <c r="AW89" s="17">
        <v>0.99839999999999995</v>
      </c>
      <c r="AX89" s="17">
        <v>0.99839999999999995</v>
      </c>
      <c r="AY89" s="17">
        <v>0.99839999999999995</v>
      </c>
      <c r="AZ89" s="17">
        <v>0.99839999999999995</v>
      </c>
      <c r="BA89" s="17">
        <v>0.99839999999999995</v>
      </c>
      <c r="BB89" s="17">
        <v>0.99839999999999995</v>
      </c>
      <c r="BC89" s="17">
        <v>0.99839999999999995</v>
      </c>
      <c r="BD89" s="17">
        <v>0.99839999999999995</v>
      </c>
      <c r="BE89" s="17">
        <v>0.99839999999999995</v>
      </c>
      <c r="BF89" s="17">
        <v>0.99839999999999995</v>
      </c>
      <c r="BG89" s="17">
        <v>0.99839999999999995</v>
      </c>
      <c r="BH89" s="17">
        <v>0.99839999999999995</v>
      </c>
      <c r="BI89" s="17">
        <v>0.99839999999999995</v>
      </c>
      <c r="BJ89" s="17">
        <v>0.99839999999999995</v>
      </c>
      <c r="BK89" s="17">
        <v>0.99839999999999995</v>
      </c>
      <c r="BL89" s="17">
        <v>0.99839999999999995</v>
      </c>
      <c r="BM89" s="17">
        <v>0.99839999999999995</v>
      </c>
      <c r="BN89" s="17">
        <v>0.99839999999999995</v>
      </c>
      <c r="BO89" s="17">
        <v>0.99839999999999995</v>
      </c>
      <c r="BP89" s="17">
        <v>0.99839999999999995</v>
      </c>
      <c r="BQ89" s="17">
        <v>0.99839999999999995</v>
      </c>
      <c r="BR89" s="17">
        <v>0.99839999999999995</v>
      </c>
      <c r="BS89" s="17">
        <v>0.99839999999999995</v>
      </c>
      <c r="BT89" s="17">
        <v>0.99839999999999995</v>
      </c>
      <c r="BU89" s="17">
        <v>0.99839999999999995</v>
      </c>
      <c r="BV89" s="17">
        <v>0.99839999999999995</v>
      </c>
      <c r="BW89" s="17">
        <v>0.99839999999999995</v>
      </c>
      <c r="BX89" s="17">
        <v>0.99839999999999995</v>
      </c>
      <c r="BY89" s="17">
        <v>0.99839999999999995</v>
      </c>
      <c r="BZ89" s="17">
        <v>0.99839999999999995</v>
      </c>
      <c r="CA89" s="17">
        <v>0.99839999999999995</v>
      </c>
      <c r="CB89" s="17">
        <v>0.99839999999999995</v>
      </c>
      <c r="CC89" s="17">
        <v>0.99839999999999995</v>
      </c>
      <c r="CD89" s="17">
        <v>0.99839999999999995</v>
      </c>
      <c r="CE89" s="17">
        <v>0.99839999999999995</v>
      </c>
      <c r="CF89" s="17">
        <v>0.99839999999999995</v>
      </c>
      <c r="CG89" s="17">
        <v>0.99839999999999995</v>
      </c>
      <c r="CH89" s="17">
        <v>0.99839999999999995</v>
      </c>
      <c r="CI89" s="17">
        <v>0.99839999999999995</v>
      </c>
      <c r="CJ89" s="17">
        <v>0.99839999999999995</v>
      </c>
      <c r="CK89" s="17">
        <v>0.99839999999999995</v>
      </c>
      <c r="CL89" s="17">
        <v>0.99839999999999995</v>
      </c>
      <c r="CM89" s="17">
        <v>0.99839999999999995</v>
      </c>
      <c r="CN89" s="17">
        <v>0.99839999999999995</v>
      </c>
      <c r="CO89" s="17">
        <v>0.99839999999999995</v>
      </c>
      <c r="CP89" s="17">
        <v>0.99839999999999995</v>
      </c>
      <c r="CQ89" s="17">
        <v>0.99839999999999995</v>
      </c>
      <c r="CR89" s="17">
        <v>0.99839999999999995</v>
      </c>
      <c r="CS89" s="17">
        <v>0.99839999999999995</v>
      </c>
      <c r="CT89" s="17">
        <v>0.99839999999999995</v>
      </c>
      <c r="CU89" s="17">
        <v>0.99839999999999995</v>
      </c>
      <c r="CV89" s="17">
        <v>0.99839999999999995</v>
      </c>
      <c r="CW89" s="17">
        <v>0.99839999999999995</v>
      </c>
      <c r="CX89" s="17">
        <v>0.99839999999999995</v>
      </c>
      <c r="CY89" s="17">
        <v>0.99839999999999995</v>
      </c>
      <c r="CZ89" s="17">
        <v>0.99839999999999995</v>
      </c>
      <c r="DA89" s="17">
        <v>0.99839999999999995</v>
      </c>
      <c r="DB89" s="17">
        <v>0.99839999999999995</v>
      </c>
    </row>
    <row r="90" spans="1:106" x14ac:dyDescent="0.2">
      <c r="A90" s="133">
        <v>103</v>
      </c>
      <c r="B90" s="17">
        <v>1</v>
      </c>
      <c r="C90" s="17">
        <v>0.99150000000000005</v>
      </c>
      <c r="D90" s="17">
        <v>1.0001</v>
      </c>
      <c r="E90" s="17">
        <v>0.99909999999999999</v>
      </c>
      <c r="F90" s="17">
        <v>0.99850000000000005</v>
      </c>
      <c r="G90" s="17">
        <v>0.99819999999999998</v>
      </c>
      <c r="H90" s="17">
        <v>0.998</v>
      </c>
      <c r="I90" s="17">
        <v>0.99780000000000002</v>
      </c>
      <c r="J90" s="17">
        <v>0.99780000000000002</v>
      </c>
      <c r="K90" s="17">
        <v>0.99770000000000003</v>
      </c>
      <c r="L90" s="17">
        <v>0.99780000000000002</v>
      </c>
      <c r="M90" s="17">
        <v>0.99780000000000002</v>
      </c>
      <c r="N90" s="17">
        <v>0.99780000000000002</v>
      </c>
      <c r="O90" s="17">
        <v>0.99790000000000001</v>
      </c>
      <c r="P90" s="17">
        <v>0.99780000000000002</v>
      </c>
      <c r="Q90" s="17">
        <v>0.99850000000000005</v>
      </c>
      <c r="R90" s="17">
        <v>0.99850000000000005</v>
      </c>
      <c r="S90" s="17">
        <v>0.99850000000000005</v>
      </c>
      <c r="T90" s="17">
        <v>0.99850000000000005</v>
      </c>
      <c r="U90" s="17">
        <v>0.99850000000000005</v>
      </c>
      <c r="V90" s="17">
        <v>0.99850000000000005</v>
      </c>
      <c r="W90" s="17">
        <v>0.99850000000000005</v>
      </c>
      <c r="X90" s="17">
        <v>0.99850000000000005</v>
      </c>
      <c r="Y90" s="17">
        <v>0.99850000000000005</v>
      </c>
      <c r="Z90" s="17">
        <v>0.99850000000000005</v>
      </c>
      <c r="AA90" s="17">
        <v>0.99850000000000005</v>
      </c>
      <c r="AB90" s="17">
        <v>0.99850000000000005</v>
      </c>
      <c r="AC90" s="17">
        <v>0.99850000000000005</v>
      </c>
      <c r="AD90" s="17">
        <v>0.99850000000000005</v>
      </c>
      <c r="AE90" s="17">
        <v>0.99850000000000005</v>
      </c>
      <c r="AF90" s="17">
        <v>0.99850000000000005</v>
      </c>
      <c r="AG90" s="17">
        <v>0.99850000000000005</v>
      </c>
      <c r="AH90" s="17">
        <v>0.99850000000000005</v>
      </c>
      <c r="AI90" s="17">
        <v>0.99850000000000005</v>
      </c>
      <c r="AJ90" s="17">
        <v>0.99850000000000005</v>
      </c>
      <c r="AK90" s="17">
        <v>0.99850000000000005</v>
      </c>
      <c r="AL90" s="17">
        <v>0.99850000000000005</v>
      </c>
      <c r="AM90" s="17">
        <v>0.99850000000000005</v>
      </c>
      <c r="AN90" s="17">
        <v>0.99850000000000005</v>
      </c>
      <c r="AO90" s="17">
        <v>0.99850000000000005</v>
      </c>
      <c r="AP90" s="17">
        <v>0.99850000000000005</v>
      </c>
      <c r="AQ90" s="17">
        <v>0.99850000000000005</v>
      </c>
      <c r="AR90" s="17">
        <v>0.99850000000000005</v>
      </c>
      <c r="AS90" s="17">
        <v>0.99850000000000005</v>
      </c>
      <c r="AT90" s="17">
        <v>0.99850000000000005</v>
      </c>
      <c r="AU90" s="17">
        <v>0.99850000000000005</v>
      </c>
      <c r="AV90" s="17">
        <v>0.99850000000000005</v>
      </c>
      <c r="AW90" s="17">
        <v>0.99850000000000005</v>
      </c>
      <c r="AX90" s="17">
        <v>0.99850000000000005</v>
      </c>
      <c r="AY90" s="17">
        <v>0.99850000000000005</v>
      </c>
      <c r="AZ90" s="17">
        <v>0.99850000000000005</v>
      </c>
      <c r="BA90" s="17">
        <v>0.99850000000000005</v>
      </c>
      <c r="BB90" s="17">
        <v>0.99850000000000005</v>
      </c>
      <c r="BC90" s="17">
        <v>0.99850000000000005</v>
      </c>
      <c r="BD90" s="17">
        <v>0.99850000000000005</v>
      </c>
      <c r="BE90" s="17">
        <v>0.99850000000000005</v>
      </c>
      <c r="BF90" s="17">
        <v>0.99850000000000005</v>
      </c>
      <c r="BG90" s="17">
        <v>0.99850000000000005</v>
      </c>
      <c r="BH90" s="17">
        <v>0.99850000000000005</v>
      </c>
      <c r="BI90" s="17">
        <v>0.99850000000000005</v>
      </c>
      <c r="BJ90" s="17">
        <v>0.99850000000000005</v>
      </c>
      <c r="BK90" s="17">
        <v>0.99850000000000005</v>
      </c>
      <c r="BL90" s="17">
        <v>0.99850000000000005</v>
      </c>
      <c r="BM90" s="17">
        <v>0.99850000000000005</v>
      </c>
      <c r="BN90" s="17">
        <v>0.99850000000000005</v>
      </c>
      <c r="BO90" s="17">
        <v>0.99850000000000005</v>
      </c>
      <c r="BP90" s="17">
        <v>0.99850000000000005</v>
      </c>
      <c r="BQ90" s="17">
        <v>0.99850000000000005</v>
      </c>
      <c r="BR90" s="17">
        <v>0.99850000000000005</v>
      </c>
      <c r="BS90" s="17">
        <v>0.99850000000000005</v>
      </c>
      <c r="BT90" s="17">
        <v>0.99850000000000005</v>
      </c>
      <c r="BU90" s="17">
        <v>0.99850000000000005</v>
      </c>
      <c r="BV90" s="17">
        <v>0.99850000000000005</v>
      </c>
      <c r="BW90" s="17">
        <v>0.99850000000000005</v>
      </c>
      <c r="BX90" s="17">
        <v>0.99850000000000005</v>
      </c>
      <c r="BY90" s="17">
        <v>0.99850000000000005</v>
      </c>
      <c r="BZ90" s="17">
        <v>0.99850000000000005</v>
      </c>
      <c r="CA90" s="17">
        <v>0.99850000000000005</v>
      </c>
      <c r="CB90" s="17">
        <v>0.99850000000000005</v>
      </c>
      <c r="CC90" s="17">
        <v>0.99850000000000005</v>
      </c>
      <c r="CD90" s="17">
        <v>0.99850000000000005</v>
      </c>
      <c r="CE90" s="17">
        <v>0.99850000000000005</v>
      </c>
      <c r="CF90" s="17">
        <v>0.99850000000000005</v>
      </c>
      <c r="CG90" s="17">
        <v>0.99850000000000005</v>
      </c>
      <c r="CH90" s="17">
        <v>0.99850000000000005</v>
      </c>
      <c r="CI90" s="17">
        <v>0.99850000000000005</v>
      </c>
      <c r="CJ90" s="17">
        <v>0.99850000000000005</v>
      </c>
      <c r="CK90" s="17">
        <v>0.99850000000000005</v>
      </c>
      <c r="CL90" s="17">
        <v>0.99850000000000005</v>
      </c>
      <c r="CM90" s="17">
        <v>0.99850000000000005</v>
      </c>
      <c r="CN90" s="17">
        <v>0.99850000000000005</v>
      </c>
      <c r="CO90" s="17">
        <v>0.99850000000000005</v>
      </c>
      <c r="CP90" s="17">
        <v>0.99850000000000005</v>
      </c>
      <c r="CQ90" s="17">
        <v>0.99850000000000005</v>
      </c>
      <c r="CR90" s="17">
        <v>0.99850000000000005</v>
      </c>
      <c r="CS90" s="17">
        <v>0.99850000000000005</v>
      </c>
      <c r="CT90" s="17">
        <v>0.99850000000000005</v>
      </c>
      <c r="CU90" s="17">
        <v>0.99850000000000005</v>
      </c>
      <c r="CV90" s="17">
        <v>0.99850000000000005</v>
      </c>
      <c r="CW90" s="17">
        <v>0.99850000000000005</v>
      </c>
      <c r="CX90" s="17">
        <v>0.99850000000000005</v>
      </c>
      <c r="CY90" s="17">
        <v>0.99850000000000005</v>
      </c>
      <c r="CZ90" s="17">
        <v>0.99850000000000005</v>
      </c>
      <c r="DA90" s="17">
        <v>0.99850000000000005</v>
      </c>
      <c r="DB90" s="17">
        <v>0.99850000000000005</v>
      </c>
    </row>
    <row r="91" spans="1:106" x14ac:dyDescent="0.2">
      <c r="A91" s="133">
        <v>104</v>
      </c>
      <c r="B91" s="17">
        <v>1</v>
      </c>
      <c r="C91" s="17">
        <v>0.99209999999999998</v>
      </c>
      <c r="D91" s="17">
        <v>1.0005999999999999</v>
      </c>
      <c r="E91" s="17">
        <v>0.99960000000000004</v>
      </c>
      <c r="F91" s="17">
        <v>0.999</v>
      </c>
      <c r="G91" s="17">
        <v>0.99860000000000004</v>
      </c>
      <c r="H91" s="17">
        <v>0.99829999999999997</v>
      </c>
      <c r="I91" s="17">
        <v>0.99809999999999999</v>
      </c>
      <c r="J91" s="17">
        <v>0.998</v>
      </c>
      <c r="K91" s="17">
        <v>0.99790000000000001</v>
      </c>
      <c r="L91" s="17">
        <v>0.99790000000000001</v>
      </c>
      <c r="M91" s="17">
        <v>0.998</v>
      </c>
      <c r="N91" s="17">
        <v>0.998</v>
      </c>
      <c r="O91" s="17">
        <v>0.998</v>
      </c>
      <c r="P91" s="17">
        <v>0.998</v>
      </c>
      <c r="Q91" s="17">
        <v>0.99860000000000004</v>
      </c>
      <c r="R91" s="17">
        <v>0.99860000000000004</v>
      </c>
      <c r="S91" s="17">
        <v>0.99860000000000004</v>
      </c>
      <c r="T91" s="17">
        <v>0.99860000000000004</v>
      </c>
      <c r="U91" s="17">
        <v>0.99860000000000004</v>
      </c>
      <c r="V91" s="17">
        <v>0.99860000000000004</v>
      </c>
      <c r="W91" s="17">
        <v>0.99860000000000004</v>
      </c>
      <c r="X91" s="17">
        <v>0.99860000000000004</v>
      </c>
      <c r="Y91" s="17">
        <v>0.99860000000000004</v>
      </c>
      <c r="Z91" s="17">
        <v>0.99860000000000004</v>
      </c>
      <c r="AA91" s="17">
        <v>0.99860000000000004</v>
      </c>
      <c r="AB91" s="17">
        <v>0.99860000000000004</v>
      </c>
      <c r="AC91" s="17">
        <v>0.99860000000000004</v>
      </c>
      <c r="AD91" s="17">
        <v>0.99860000000000004</v>
      </c>
      <c r="AE91" s="17">
        <v>0.99860000000000004</v>
      </c>
      <c r="AF91" s="17">
        <v>0.99860000000000004</v>
      </c>
      <c r="AG91" s="17">
        <v>0.99860000000000004</v>
      </c>
      <c r="AH91" s="17">
        <v>0.99860000000000004</v>
      </c>
      <c r="AI91" s="17">
        <v>0.99860000000000004</v>
      </c>
      <c r="AJ91" s="17">
        <v>0.99860000000000004</v>
      </c>
      <c r="AK91" s="17">
        <v>0.99860000000000004</v>
      </c>
      <c r="AL91" s="17">
        <v>0.99860000000000004</v>
      </c>
      <c r="AM91" s="17">
        <v>0.99860000000000004</v>
      </c>
      <c r="AN91" s="17">
        <v>0.99860000000000004</v>
      </c>
      <c r="AO91" s="17">
        <v>0.99860000000000004</v>
      </c>
      <c r="AP91" s="17">
        <v>0.99860000000000004</v>
      </c>
      <c r="AQ91" s="17">
        <v>0.99860000000000004</v>
      </c>
      <c r="AR91" s="17">
        <v>0.99860000000000004</v>
      </c>
      <c r="AS91" s="17">
        <v>0.99860000000000004</v>
      </c>
      <c r="AT91" s="17">
        <v>0.99860000000000004</v>
      </c>
      <c r="AU91" s="17">
        <v>0.99860000000000004</v>
      </c>
      <c r="AV91" s="17">
        <v>0.99860000000000004</v>
      </c>
      <c r="AW91" s="17">
        <v>0.99860000000000004</v>
      </c>
      <c r="AX91" s="17">
        <v>0.99860000000000004</v>
      </c>
      <c r="AY91" s="17">
        <v>0.99860000000000004</v>
      </c>
      <c r="AZ91" s="17">
        <v>0.99860000000000004</v>
      </c>
      <c r="BA91" s="17">
        <v>0.99860000000000004</v>
      </c>
      <c r="BB91" s="17">
        <v>0.99860000000000004</v>
      </c>
      <c r="BC91" s="17">
        <v>0.99860000000000004</v>
      </c>
      <c r="BD91" s="17">
        <v>0.99860000000000004</v>
      </c>
      <c r="BE91" s="17">
        <v>0.99860000000000004</v>
      </c>
      <c r="BF91" s="17">
        <v>0.99860000000000004</v>
      </c>
      <c r="BG91" s="17">
        <v>0.99860000000000004</v>
      </c>
      <c r="BH91" s="17">
        <v>0.99860000000000004</v>
      </c>
      <c r="BI91" s="17">
        <v>0.99860000000000004</v>
      </c>
      <c r="BJ91" s="17">
        <v>0.99860000000000004</v>
      </c>
      <c r="BK91" s="17">
        <v>0.99860000000000004</v>
      </c>
      <c r="BL91" s="17">
        <v>0.99860000000000004</v>
      </c>
      <c r="BM91" s="17">
        <v>0.99860000000000004</v>
      </c>
      <c r="BN91" s="17">
        <v>0.99860000000000004</v>
      </c>
      <c r="BO91" s="17">
        <v>0.99860000000000004</v>
      </c>
      <c r="BP91" s="17">
        <v>0.99860000000000004</v>
      </c>
      <c r="BQ91" s="17">
        <v>0.99860000000000004</v>
      </c>
      <c r="BR91" s="17">
        <v>0.99860000000000004</v>
      </c>
      <c r="BS91" s="17">
        <v>0.99860000000000004</v>
      </c>
      <c r="BT91" s="17">
        <v>0.99860000000000004</v>
      </c>
      <c r="BU91" s="17">
        <v>0.99860000000000004</v>
      </c>
      <c r="BV91" s="17">
        <v>0.99860000000000004</v>
      </c>
      <c r="BW91" s="17">
        <v>0.99860000000000004</v>
      </c>
      <c r="BX91" s="17">
        <v>0.99860000000000004</v>
      </c>
      <c r="BY91" s="17">
        <v>0.99860000000000004</v>
      </c>
      <c r="BZ91" s="17">
        <v>0.99860000000000004</v>
      </c>
      <c r="CA91" s="17">
        <v>0.99860000000000004</v>
      </c>
      <c r="CB91" s="17">
        <v>0.99860000000000004</v>
      </c>
      <c r="CC91" s="17">
        <v>0.99860000000000004</v>
      </c>
      <c r="CD91" s="17">
        <v>0.99860000000000004</v>
      </c>
      <c r="CE91" s="17">
        <v>0.99860000000000004</v>
      </c>
      <c r="CF91" s="17">
        <v>0.99860000000000004</v>
      </c>
      <c r="CG91" s="17">
        <v>0.99860000000000004</v>
      </c>
      <c r="CH91" s="17">
        <v>0.99860000000000004</v>
      </c>
      <c r="CI91" s="17">
        <v>0.99860000000000004</v>
      </c>
      <c r="CJ91" s="17">
        <v>0.99860000000000004</v>
      </c>
      <c r="CK91" s="17">
        <v>0.99860000000000004</v>
      </c>
      <c r="CL91" s="17">
        <v>0.99860000000000004</v>
      </c>
      <c r="CM91" s="17">
        <v>0.99860000000000004</v>
      </c>
      <c r="CN91" s="17">
        <v>0.99860000000000004</v>
      </c>
      <c r="CO91" s="17">
        <v>0.99860000000000004</v>
      </c>
      <c r="CP91" s="17">
        <v>0.99860000000000004</v>
      </c>
      <c r="CQ91" s="17">
        <v>0.99860000000000004</v>
      </c>
      <c r="CR91" s="17">
        <v>0.99860000000000004</v>
      </c>
      <c r="CS91" s="17">
        <v>0.99860000000000004</v>
      </c>
      <c r="CT91" s="17">
        <v>0.99860000000000004</v>
      </c>
      <c r="CU91" s="17">
        <v>0.99860000000000004</v>
      </c>
      <c r="CV91" s="17">
        <v>0.99860000000000004</v>
      </c>
      <c r="CW91" s="17">
        <v>0.99860000000000004</v>
      </c>
      <c r="CX91" s="17">
        <v>0.99860000000000004</v>
      </c>
      <c r="CY91" s="17">
        <v>0.99860000000000004</v>
      </c>
      <c r="CZ91" s="17">
        <v>0.99860000000000004</v>
      </c>
      <c r="DA91" s="17">
        <v>0.99860000000000004</v>
      </c>
      <c r="DB91" s="17">
        <v>0.99860000000000004</v>
      </c>
    </row>
    <row r="92" spans="1:106" x14ac:dyDescent="0.2">
      <c r="A92" s="133">
        <v>105</v>
      </c>
      <c r="B92" s="17">
        <v>1</v>
      </c>
      <c r="C92" s="17">
        <v>0.99270000000000003</v>
      </c>
      <c r="D92" s="17">
        <v>1.0012000000000001</v>
      </c>
      <c r="E92" s="17">
        <v>1.0001</v>
      </c>
      <c r="F92" s="17">
        <v>0.99939999999999996</v>
      </c>
      <c r="G92" s="17">
        <v>0.999</v>
      </c>
      <c r="H92" s="17">
        <v>0.99860000000000004</v>
      </c>
      <c r="I92" s="17">
        <v>0.99839999999999995</v>
      </c>
      <c r="J92" s="17">
        <v>0.99819999999999998</v>
      </c>
      <c r="K92" s="17">
        <v>0.99819999999999998</v>
      </c>
      <c r="L92" s="17">
        <v>0.99809999999999999</v>
      </c>
      <c r="M92" s="17">
        <v>0.99809999999999999</v>
      </c>
      <c r="N92" s="17">
        <v>0.99809999999999999</v>
      </c>
      <c r="O92" s="17">
        <v>0.99809999999999999</v>
      </c>
      <c r="P92" s="17">
        <v>0.99809999999999999</v>
      </c>
      <c r="Q92" s="17">
        <v>0.99880000000000002</v>
      </c>
      <c r="R92" s="17">
        <v>0.99880000000000002</v>
      </c>
      <c r="S92" s="17">
        <v>0.99880000000000002</v>
      </c>
      <c r="T92" s="17">
        <v>0.99880000000000002</v>
      </c>
      <c r="U92" s="17">
        <v>0.99880000000000002</v>
      </c>
      <c r="V92" s="17">
        <v>0.99880000000000002</v>
      </c>
      <c r="W92" s="17">
        <v>0.99880000000000002</v>
      </c>
      <c r="X92" s="17">
        <v>0.99880000000000002</v>
      </c>
      <c r="Y92" s="17">
        <v>0.99880000000000002</v>
      </c>
      <c r="Z92" s="17">
        <v>0.99880000000000002</v>
      </c>
      <c r="AA92" s="17">
        <v>0.99880000000000002</v>
      </c>
      <c r="AB92" s="17">
        <v>0.99880000000000002</v>
      </c>
      <c r="AC92" s="17">
        <v>0.99880000000000002</v>
      </c>
      <c r="AD92" s="17">
        <v>0.99880000000000002</v>
      </c>
      <c r="AE92" s="17">
        <v>0.99880000000000002</v>
      </c>
      <c r="AF92" s="17">
        <v>0.99880000000000002</v>
      </c>
      <c r="AG92" s="17">
        <v>0.99880000000000002</v>
      </c>
      <c r="AH92" s="17">
        <v>0.99880000000000002</v>
      </c>
      <c r="AI92" s="17">
        <v>0.99880000000000002</v>
      </c>
      <c r="AJ92" s="17">
        <v>0.99880000000000002</v>
      </c>
      <c r="AK92" s="17">
        <v>0.99880000000000002</v>
      </c>
      <c r="AL92" s="17">
        <v>0.99880000000000002</v>
      </c>
      <c r="AM92" s="17">
        <v>0.99880000000000002</v>
      </c>
      <c r="AN92" s="17">
        <v>0.99880000000000002</v>
      </c>
      <c r="AO92" s="17">
        <v>0.99880000000000002</v>
      </c>
      <c r="AP92" s="17">
        <v>0.99880000000000002</v>
      </c>
      <c r="AQ92" s="17">
        <v>0.99880000000000002</v>
      </c>
      <c r="AR92" s="17">
        <v>0.99880000000000002</v>
      </c>
      <c r="AS92" s="17">
        <v>0.99880000000000002</v>
      </c>
      <c r="AT92" s="17">
        <v>0.99880000000000002</v>
      </c>
      <c r="AU92" s="17">
        <v>0.99880000000000002</v>
      </c>
      <c r="AV92" s="17">
        <v>0.99880000000000002</v>
      </c>
      <c r="AW92" s="17">
        <v>0.99880000000000002</v>
      </c>
      <c r="AX92" s="17">
        <v>0.99880000000000002</v>
      </c>
      <c r="AY92" s="17">
        <v>0.99880000000000002</v>
      </c>
      <c r="AZ92" s="17">
        <v>0.99880000000000002</v>
      </c>
      <c r="BA92" s="17">
        <v>0.99880000000000002</v>
      </c>
      <c r="BB92" s="17">
        <v>0.99880000000000002</v>
      </c>
      <c r="BC92" s="17">
        <v>0.99880000000000002</v>
      </c>
      <c r="BD92" s="17">
        <v>0.99880000000000002</v>
      </c>
      <c r="BE92" s="17">
        <v>0.99880000000000002</v>
      </c>
      <c r="BF92" s="17">
        <v>0.99880000000000002</v>
      </c>
      <c r="BG92" s="17">
        <v>0.99880000000000002</v>
      </c>
      <c r="BH92" s="17">
        <v>0.99880000000000002</v>
      </c>
      <c r="BI92" s="17">
        <v>0.99880000000000002</v>
      </c>
      <c r="BJ92" s="17">
        <v>0.99880000000000002</v>
      </c>
      <c r="BK92" s="17">
        <v>0.99880000000000002</v>
      </c>
      <c r="BL92" s="17">
        <v>0.99880000000000002</v>
      </c>
      <c r="BM92" s="17">
        <v>0.99880000000000002</v>
      </c>
      <c r="BN92" s="17">
        <v>0.99880000000000002</v>
      </c>
      <c r="BO92" s="17">
        <v>0.99880000000000002</v>
      </c>
      <c r="BP92" s="17">
        <v>0.99880000000000002</v>
      </c>
      <c r="BQ92" s="17">
        <v>0.99880000000000002</v>
      </c>
      <c r="BR92" s="17">
        <v>0.99880000000000002</v>
      </c>
      <c r="BS92" s="17">
        <v>0.99880000000000002</v>
      </c>
      <c r="BT92" s="17">
        <v>0.99880000000000002</v>
      </c>
      <c r="BU92" s="17">
        <v>0.99880000000000002</v>
      </c>
      <c r="BV92" s="17">
        <v>0.99880000000000002</v>
      </c>
      <c r="BW92" s="17">
        <v>0.99880000000000002</v>
      </c>
      <c r="BX92" s="17">
        <v>0.99880000000000002</v>
      </c>
      <c r="BY92" s="17">
        <v>0.99880000000000002</v>
      </c>
      <c r="BZ92" s="17">
        <v>0.99880000000000002</v>
      </c>
      <c r="CA92" s="17">
        <v>0.99880000000000002</v>
      </c>
      <c r="CB92" s="17">
        <v>0.99880000000000002</v>
      </c>
      <c r="CC92" s="17">
        <v>0.99880000000000002</v>
      </c>
      <c r="CD92" s="17">
        <v>0.99880000000000002</v>
      </c>
      <c r="CE92" s="17">
        <v>0.99880000000000002</v>
      </c>
      <c r="CF92" s="17">
        <v>0.99880000000000002</v>
      </c>
      <c r="CG92" s="17">
        <v>0.99880000000000002</v>
      </c>
      <c r="CH92" s="17">
        <v>0.99880000000000002</v>
      </c>
      <c r="CI92" s="17">
        <v>0.99880000000000002</v>
      </c>
      <c r="CJ92" s="17">
        <v>0.99880000000000002</v>
      </c>
      <c r="CK92" s="17">
        <v>0.99880000000000002</v>
      </c>
      <c r="CL92" s="17">
        <v>0.99880000000000002</v>
      </c>
      <c r="CM92" s="17">
        <v>0.99880000000000002</v>
      </c>
      <c r="CN92" s="17">
        <v>0.99880000000000002</v>
      </c>
      <c r="CO92" s="17">
        <v>0.99880000000000002</v>
      </c>
      <c r="CP92" s="17">
        <v>0.99880000000000002</v>
      </c>
      <c r="CQ92" s="17">
        <v>0.99880000000000002</v>
      </c>
      <c r="CR92" s="17">
        <v>0.99880000000000002</v>
      </c>
      <c r="CS92" s="17">
        <v>0.99880000000000002</v>
      </c>
      <c r="CT92" s="17">
        <v>0.99880000000000002</v>
      </c>
      <c r="CU92" s="17">
        <v>0.99880000000000002</v>
      </c>
      <c r="CV92" s="17">
        <v>0.99880000000000002</v>
      </c>
      <c r="CW92" s="17">
        <v>0.99880000000000002</v>
      </c>
      <c r="CX92" s="17">
        <v>0.99880000000000002</v>
      </c>
      <c r="CY92" s="17">
        <v>0.99880000000000002</v>
      </c>
      <c r="CZ92" s="17">
        <v>0.99880000000000002</v>
      </c>
      <c r="DA92" s="17">
        <v>0.99880000000000002</v>
      </c>
      <c r="DB92" s="17">
        <v>0.99880000000000002</v>
      </c>
    </row>
    <row r="93" spans="1:106" x14ac:dyDescent="0.2">
      <c r="A93" s="133">
        <v>106</v>
      </c>
      <c r="B93" s="17">
        <v>1</v>
      </c>
      <c r="C93" s="17">
        <v>0.99339999999999995</v>
      </c>
      <c r="D93" s="17">
        <v>1.0019</v>
      </c>
      <c r="E93" s="17">
        <v>1.0006999999999999</v>
      </c>
      <c r="F93" s="17">
        <v>0.99990000000000001</v>
      </c>
      <c r="G93" s="17">
        <v>0.99939999999999996</v>
      </c>
      <c r="H93" s="17">
        <v>0.999</v>
      </c>
      <c r="I93" s="17">
        <v>0.99870000000000003</v>
      </c>
      <c r="J93" s="17">
        <v>0.99850000000000005</v>
      </c>
      <c r="K93" s="17">
        <v>0.99839999999999995</v>
      </c>
      <c r="L93" s="17">
        <v>0.99829999999999997</v>
      </c>
      <c r="M93" s="17">
        <v>0.99829999999999997</v>
      </c>
      <c r="N93" s="17">
        <v>0.99829999999999997</v>
      </c>
      <c r="O93" s="17">
        <v>0.99829999999999997</v>
      </c>
      <c r="P93" s="17">
        <v>0.99819999999999998</v>
      </c>
      <c r="Q93" s="17">
        <v>0.99890000000000001</v>
      </c>
      <c r="R93" s="17">
        <v>0.99890000000000001</v>
      </c>
      <c r="S93" s="17">
        <v>0.99890000000000001</v>
      </c>
      <c r="T93" s="17">
        <v>0.99890000000000001</v>
      </c>
      <c r="U93" s="17">
        <v>0.99890000000000001</v>
      </c>
      <c r="V93" s="17">
        <v>0.99890000000000001</v>
      </c>
      <c r="W93" s="17">
        <v>0.99890000000000001</v>
      </c>
      <c r="X93" s="17">
        <v>0.99890000000000001</v>
      </c>
      <c r="Y93" s="17">
        <v>0.99890000000000001</v>
      </c>
      <c r="Z93" s="17">
        <v>0.99890000000000001</v>
      </c>
      <c r="AA93" s="17">
        <v>0.99890000000000001</v>
      </c>
      <c r="AB93" s="17">
        <v>0.99890000000000001</v>
      </c>
      <c r="AC93" s="17">
        <v>0.99890000000000001</v>
      </c>
      <c r="AD93" s="17">
        <v>0.99890000000000001</v>
      </c>
      <c r="AE93" s="17">
        <v>0.99890000000000001</v>
      </c>
      <c r="AF93" s="17">
        <v>0.99890000000000001</v>
      </c>
      <c r="AG93" s="17">
        <v>0.99890000000000001</v>
      </c>
      <c r="AH93" s="17">
        <v>0.99890000000000001</v>
      </c>
      <c r="AI93" s="17">
        <v>0.99890000000000001</v>
      </c>
      <c r="AJ93" s="17">
        <v>0.99890000000000001</v>
      </c>
      <c r="AK93" s="17">
        <v>0.99890000000000001</v>
      </c>
      <c r="AL93" s="17">
        <v>0.99890000000000001</v>
      </c>
      <c r="AM93" s="17">
        <v>0.99890000000000001</v>
      </c>
      <c r="AN93" s="17">
        <v>0.99890000000000001</v>
      </c>
      <c r="AO93" s="17">
        <v>0.99890000000000001</v>
      </c>
      <c r="AP93" s="17">
        <v>0.99890000000000001</v>
      </c>
      <c r="AQ93" s="17">
        <v>0.99890000000000001</v>
      </c>
      <c r="AR93" s="17">
        <v>0.99890000000000001</v>
      </c>
      <c r="AS93" s="17">
        <v>0.99890000000000001</v>
      </c>
      <c r="AT93" s="17">
        <v>0.99890000000000001</v>
      </c>
      <c r="AU93" s="17">
        <v>0.99890000000000001</v>
      </c>
      <c r="AV93" s="17">
        <v>0.99890000000000001</v>
      </c>
      <c r="AW93" s="17">
        <v>0.99890000000000001</v>
      </c>
      <c r="AX93" s="17">
        <v>0.99890000000000001</v>
      </c>
      <c r="AY93" s="17">
        <v>0.99890000000000001</v>
      </c>
      <c r="AZ93" s="17">
        <v>0.99890000000000001</v>
      </c>
      <c r="BA93" s="17">
        <v>0.99890000000000001</v>
      </c>
      <c r="BB93" s="17">
        <v>0.99890000000000001</v>
      </c>
      <c r="BC93" s="17">
        <v>0.99890000000000001</v>
      </c>
      <c r="BD93" s="17">
        <v>0.99890000000000001</v>
      </c>
      <c r="BE93" s="17">
        <v>0.99890000000000001</v>
      </c>
      <c r="BF93" s="17">
        <v>0.99890000000000001</v>
      </c>
      <c r="BG93" s="17">
        <v>0.99890000000000001</v>
      </c>
      <c r="BH93" s="17">
        <v>0.99890000000000001</v>
      </c>
      <c r="BI93" s="17">
        <v>0.99890000000000001</v>
      </c>
      <c r="BJ93" s="17">
        <v>0.99890000000000001</v>
      </c>
      <c r="BK93" s="17">
        <v>0.99890000000000001</v>
      </c>
      <c r="BL93" s="17">
        <v>0.99890000000000001</v>
      </c>
      <c r="BM93" s="17">
        <v>0.99890000000000001</v>
      </c>
      <c r="BN93" s="17">
        <v>0.99890000000000001</v>
      </c>
      <c r="BO93" s="17">
        <v>0.99890000000000001</v>
      </c>
      <c r="BP93" s="17">
        <v>0.99890000000000001</v>
      </c>
      <c r="BQ93" s="17">
        <v>0.99890000000000001</v>
      </c>
      <c r="BR93" s="17">
        <v>0.99890000000000001</v>
      </c>
      <c r="BS93" s="17">
        <v>0.99890000000000001</v>
      </c>
      <c r="BT93" s="17">
        <v>0.99890000000000001</v>
      </c>
      <c r="BU93" s="17">
        <v>0.99890000000000001</v>
      </c>
      <c r="BV93" s="17">
        <v>0.99890000000000001</v>
      </c>
      <c r="BW93" s="17">
        <v>0.99890000000000001</v>
      </c>
      <c r="BX93" s="17">
        <v>0.99890000000000001</v>
      </c>
      <c r="BY93" s="17">
        <v>0.99890000000000001</v>
      </c>
      <c r="BZ93" s="17">
        <v>0.99890000000000001</v>
      </c>
      <c r="CA93" s="17">
        <v>0.99890000000000001</v>
      </c>
      <c r="CB93" s="17">
        <v>0.99890000000000001</v>
      </c>
      <c r="CC93" s="17">
        <v>0.99890000000000001</v>
      </c>
      <c r="CD93" s="17">
        <v>0.99890000000000001</v>
      </c>
      <c r="CE93" s="17">
        <v>0.99890000000000001</v>
      </c>
      <c r="CF93" s="17">
        <v>0.99890000000000001</v>
      </c>
      <c r="CG93" s="17">
        <v>0.99890000000000001</v>
      </c>
      <c r="CH93" s="17">
        <v>0.99890000000000001</v>
      </c>
      <c r="CI93" s="17">
        <v>0.99890000000000001</v>
      </c>
      <c r="CJ93" s="17">
        <v>0.99890000000000001</v>
      </c>
      <c r="CK93" s="17">
        <v>0.99890000000000001</v>
      </c>
      <c r="CL93" s="17">
        <v>0.99890000000000001</v>
      </c>
      <c r="CM93" s="17">
        <v>0.99890000000000001</v>
      </c>
      <c r="CN93" s="17">
        <v>0.99890000000000001</v>
      </c>
      <c r="CO93" s="17">
        <v>0.99890000000000001</v>
      </c>
      <c r="CP93" s="17">
        <v>0.99890000000000001</v>
      </c>
      <c r="CQ93" s="17">
        <v>0.99890000000000001</v>
      </c>
      <c r="CR93" s="17">
        <v>0.99890000000000001</v>
      </c>
      <c r="CS93" s="17">
        <v>0.99890000000000001</v>
      </c>
      <c r="CT93" s="17">
        <v>0.99890000000000001</v>
      </c>
      <c r="CU93" s="17">
        <v>0.99890000000000001</v>
      </c>
      <c r="CV93" s="17">
        <v>0.99890000000000001</v>
      </c>
      <c r="CW93" s="17">
        <v>0.99890000000000001</v>
      </c>
      <c r="CX93" s="17">
        <v>0.99890000000000001</v>
      </c>
      <c r="CY93" s="17">
        <v>0.99890000000000001</v>
      </c>
      <c r="CZ93" s="17">
        <v>0.99890000000000001</v>
      </c>
      <c r="DA93" s="17">
        <v>0.99890000000000001</v>
      </c>
      <c r="DB93" s="17">
        <v>0.99890000000000001</v>
      </c>
    </row>
    <row r="94" spans="1:106" x14ac:dyDescent="0.2">
      <c r="A94" s="133">
        <v>107</v>
      </c>
      <c r="B94" s="17">
        <v>1</v>
      </c>
      <c r="C94" s="17">
        <v>0.99409999999999998</v>
      </c>
      <c r="D94" s="17">
        <v>1.0024999999999999</v>
      </c>
      <c r="E94" s="17">
        <v>1.0013000000000001</v>
      </c>
      <c r="F94" s="17">
        <v>1.0004</v>
      </c>
      <c r="G94" s="17">
        <v>0.99980000000000002</v>
      </c>
      <c r="H94" s="17">
        <v>0.99929999999999997</v>
      </c>
      <c r="I94" s="17">
        <v>0.999</v>
      </c>
      <c r="J94" s="17">
        <v>0.99870000000000003</v>
      </c>
      <c r="K94" s="17">
        <v>0.99860000000000004</v>
      </c>
      <c r="L94" s="17">
        <v>0.99850000000000005</v>
      </c>
      <c r="M94" s="17">
        <v>0.99839999999999995</v>
      </c>
      <c r="N94" s="17">
        <v>0.99839999999999995</v>
      </c>
      <c r="O94" s="17">
        <v>0.99839999999999995</v>
      </c>
      <c r="P94" s="17">
        <v>0.99829999999999997</v>
      </c>
      <c r="Q94" s="17">
        <v>0.999</v>
      </c>
      <c r="R94" s="17">
        <v>0.999</v>
      </c>
      <c r="S94" s="17">
        <v>0.999</v>
      </c>
      <c r="T94" s="17">
        <v>0.999</v>
      </c>
      <c r="U94" s="17">
        <v>0.999</v>
      </c>
      <c r="V94" s="17">
        <v>0.999</v>
      </c>
      <c r="W94" s="17">
        <v>0.999</v>
      </c>
      <c r="X94" s="17">
        <v>0.999</v>
      </c>
      <c r="Y94" s="17">
        <v>0.999</v>
      </c>
      <c r="Z94" s="17">
        <v>0.999</v>
      </c>
      <c r="AA94" s="17">
        <v>0.999</v>
      </c>
      <c r="AB94" s="17">
        <v>0.999</v>
      </c>
      <c r="AC94" s="17">
        <v>0.999</v>
      </c>
      <c r="AD94" s="17">
        <v>0.999</v>
      </c>
      <c r="AE94" s="17">
        <v>0.999</v>
      </c>
      <c r="AF94" s="17">
        <v>0.999</v>
      </c>
      <c r="AG94" s="17">
        <v>0.999</v>
      </c>
      <c r="AH94" s="17">
        <v>0.999</v>
      </c>
      <c r="AI94" s="17">
        <v>0.999</v>
      </c>
      <c r="AJ94" s="17">
        <v>0.999</v>
      </c>
      <c r="AK94" s="17">
        <v>0.999</v>
      </c>
      <c r="AL94" s="17">
        <v>0.999</v>
      </c>
      <c r="AM94" s="17">
        <v>0.999</v>
      </c>
      <c r="AN94" s="17">
        <v>0.999</v>
      </c>
      <c r="AO94" s="17">
        <v>0.999</v>
      </c>
      <c r="AP94" s="17">
        <v>0.999</v>
      </c>
      <c r="AQ94" s="17">
        <v>0.999</v>
      </c>
      <c r="AR94" s="17">
        <v>0.999</v>
      </c>
      <c r="AS94" s="17">
        <v>0.999</v>
      </c>
      <c r="AT94" s="17">
        <v>0.999</v>
      </c>
      <c r="AU94" s="17">
        <v>0.999</v>
      </c>
      <c r="AV94" s="17">
        <v>0.999</v>
      </c>
      <c r="AW94" s="17">
        <v>0.999</v>
      </c>
      <c r="AX94" s="17">
        <v>0.999</v>
      </c>
      <c r="AY94" s="17">
        <v>0.999</v>
      </c>
      <c r="AZ94" s="17">
        <v>0.999</v>
      </c>
      <c r="BA94" s="17">
        <v>0.999</v>
      </c>
      <c r="BB94" s="17">
        <v>0.999</v>
      </c>
      <c r="BC94" s="17">
        <v>0.999</v>
      </c>
      <c r="BD94" s="17">
        <v>0.999</v>
      </c>
      <c r="BE94" s="17">
        <v>0.999</v>
      </c>
      <c r="BF94" s="17">
        <v>0.999</v>
      </c>
      <c r="BG94" s="17">
        <v>0.999</v>
      </c>
      <c r="BH94" s="17">
        <v>0.999</v>
      </c>
      <c r="BI94" s="17">
        <v>0.999</v>
      </c>
      <c r="BJ94" s="17">
        <v>0.999</v>
      </c>
      <c r="BK94" s="17">
        <v>0.999</v>
      </c>
      <c r="BL94" s="17">
        <v>0.999</v>
      </c>
      <c r="BM94" s="17">
        <v>0.999</v>
      </c>
      <c r="BN94" s="17">
        <v>0.999</v>
      </c>
      <c r="BO94" s="17">
        <v>0.999</v>
      </c>
      <c r="BP94" s="17">
        <v>0.999</v>
      </c>
      <c r="BQ94" s="17">
        <v>0.999</v>
      </c>
      <c r="BR94" s="17">
        <v>0.999</v>
      </c>
      <c r="BS94" s="17">
        <v>0.999</v>
      </c>
      <c r="BT94" s="17">
        <v>0.999</v>
      </c>
      <c r="BU94" s="17">
        <v>0.999</v>
      </c>
      <c r="BV94" s="17">
        <v>0.999</v>
      </c>
      <c r="BW94" s="17">
        <v>0.999</v>
      </c>
      <c r="BX94" s="17">
        <v>0.999</v>
      </c>
      <c r="BY94" s="17">
        <v>0.999</v>
      </c>
      <c r="BZ94" s="17">
        <v>0.999</v>
      </c>
      <c r="CA94" s="17">
        <v>0.999</v>
      </c>
      <c r="CB94" s="17">
        <v>0.999</v>
      </c>
      <c r="CC94" s="17">
        <v>0.999</v>
      </c>
      <c r="CD94" s="17">
        <v>0.999</v>
      </c>
      <c r="CE94" s="17">
        <v>0.999</v>
      </c>
      <c r="CF94" s="17">
        <v>0.999</v>
      </c>
      <c r="CG94" s="17">
        <v>0.999</v>
      </c>
      <c r="CH94" s="17">
        <v>0.999</v>
      </c>
      <c r="CI94" s="17">
        <v>0.999</v>
      </c>
      <c r="CJ94" s="17">
        <v>0.999</v>
      </c>
      <c r="CK94" s="17">
        <v>0.999</v>
      </c>
      <c r="CL94" s="17">
        <v>0.999</v>
      </c>
      <c r="CM94" s="17">
        <v>0.999</v>
      </c>
      <c r="CN94" s="17">
        <v>0.999</v>
      </c>
      <c r="CO94" s="17">
        <v>0.999</v>
      </c>
      <c r="CP94" s="17">
        <v>0.999</v>
      </c>
      <c r="CQ94" s="17">
        <v>0.999</v>
      </c>
      <c r="CR94" s="17">
        <v>0.999</v>
      </c>
      <c r="CS94" s="17">
        <v>0.999</v>
      </c>
      <c r="CT94" s="17">
        <v>0.999</v>
      </c>
      <c r="CU94" s="17">
        <v>0.999</v>
      </c>
      <c r="CV94" s="17">
        <v>0.999</v>
      </c>
      <c r="CW94" s="17">
        <v>0.999</v>
      </c>
      <c r="CX94" s="17">
        <v>0.999</v>
      </c>
      <c r="CY94" s="17">
        <v>0.999</v>
      </c>
      <c r="CZ94" s="17">
        <v>0.999</v>
      </c>
      <c r="DA94" s="17">
        <v>0.999</v>
      </c>
      <c r="DB94" s="17">
        <v>0.999</v>
      </c>
    </row>
    <row r="95" spans="1:106" x14ac:dyDescent="0.2">
      <c r="A95" s="133">
        <v>108</v>
      </c>
      <c r="B95" s="17">
        <v>1</v>
      </c>
      <c r="C95" s="17">
        <v>0.99380000000000002</v>
      </c>
      <c r="D95" s="17">
        <v>1.0032000000000001</v>
      </c>
      <c r="E95" s="17">
        <v>1.0019</v>
      </c>
      <c r="F95" s="17">
        <v>1.0008999999999999</v>
      </c>
      <c r="G95" s="17">
        <v>1.0002</v>
      </c>
      <c r="H95" s="17">
        <v>0.99970000000000003</v>
      </c>
      <c r="I95" s="17">
        <v>0.99929999999999997</v>
      </c>
      <c r="J95" s="17">
        <v>0.999</v>
      </c>
      <c r="K95" s="17">
        <v>0.99880000000000002</v>
      </c>
      <c r="L95" s="17">
        <v>0.99870000000000003</v>
      </c>
      <c r="M95" s="17">
        <v>0.99860000000000004</v>
      </c>
      <c r="N95" s="17">
        <v>0.99850000000000005</v>
      </c>
      <c r="O95" s="17">
        <v>0.99850000000000005</v>
      </c>
      <c r="P95" s="17">
        <v>0.99850000000000005</v>
      </c>
      <c r="Q95" s="17">
        <v>0.99909999999999999</v>
      </c>
      <c r="R95" s="17">
        <v>0.99909999999999999</v>
      </c>
      <c r="S95" s="17">
        <v>0.99909999999999999</v>
      </c>
      <c r="T95" s="17">
        <v>0.99909999999999999</v>
      </c>
      <c r="U95" s="17">
        <v>0.99909999999999999</v>
      </c>
      <c r="V95" s="17">
        <v>0.99909999999999999</v>
      </c>
      <c r="W95" s="17">
        <v>0.99909999999999999</v>
      </c>
      <c r="X95" s="17">
        <v>0.99909999999999999</v>
      </c>
      <c r="Y95" s="17">
        <v>0.99909999999999999</v>
      </c>
      <c r="Z95" s="17">
        <v>0.99909999999999999</v>
      </c>
      <c r="AA95" s="17">
        <v>0.99909999999999999</v>
      </c>
      <c r="AB95" s="17">
        <v>0.99909999999999999</v>
      </c>
      <c r="AC95" s="17">
        <v>0.99909999999999999</v>
      </c>
      <c r="AD95" s="17">
        <v>0.99909999999999999</v>
      </c>
      <c r="AE95" s="17">
        <v>0.99909999999999999</v>
      </c>
      <c r="AF95" s="17">
        <v>0.99909999999999999</v>
      </c>
      <c r="AG95" s="17">
        <v>0.99909999999999999</v>
      </c>
      <c r="AH95" s="17">
        <v>0.99909999999999999</v>
      </c>
      <c r="AI95" s="17">
        <v>0.99909999999999999</v>
      </c>
      <c r="AJ95" s="17">
        <v>0.99909999999999999</v>
      </c>
      <c r="AK95" s="17">
        <v>0.99909999999999999</v>
      </c>
      <c r="AL95" s="17">
        <v>0.99909999999999999</v>
      </c>
      <c r="AM95" s="17">
        <v>0.99909999999999999</v>
      </c>
      <c r="AN95" s="17">
        <v>0.99909999999999999</v>
      </c>
      <c r="AO95" s="17">
        <v>0.99909999999999999</v>
      </c>
      <c r="AP95" s="17">
        <v>0.99909999999999999</v>
      </c>
      <c r="AQ95" s="17">
        <v>0.99909999999999999</v>
      </c>
      <c r="AR95" s="17">
        <v>0.99909999999999999</v>
      </c>
      <c r="AS95" s="17">
        <v>0.99909999999999999</v>
      </c>
      <c r="AT95" s="17">
        <v>0.99909999999999999</v>
      </c>
      <c r="AU95" s="17">
        <v>0.99909999999999999</v>
      </c>
      <c r="AV95" s="17">
        <v>0.99909999999999999</v>
      </c>
      <c r="AW95" s="17">
        <v>0.99909999999999999</v>
      </c>
      <c r="AX95" s="17">
        <v>0.99909999999999999</v>
      </c>
      <c r="AY95" s="17">
        <v>0.99909999999999999</v>
      </c>
      <c r="AZ95" s="17">
        <v>0.99909999999999999</v>
      </c>
      <c r="BA95" s="17">
        <v>0.99909999999999999</v>
      </c>
      <c r="BB95" s="17">
        <v>0.99909999999999999</v>
      </c>
      <c r="BC95" s="17">
        <v>0.99909999999999999</v>
      </c>
      <c r="BD95" s="17">
        <v>0.99909999999999999</v>
      </c>
      <c r="BE95" s="17">
        <v>0.99909999999999999</v>
      </c>
      <c r="BF95" s="17">
        <v>0.99909999999999999</v>
      </c>
      <c r="BG95" s="17">
        <v>0.99909999999999999</v>
      </c>
      <c r="BH95" s="17">
        <v>0.99909999999999999</v>
      </c>
      <c r="BI95" s="17">
        <v>0.99909999999999999</v>
      </c>
      <c r="BJ95" s="17">
        <v>0.99909999999999999</v>
      </c>
      <c r="BK95" s="17">
        <v>0.99909999999999999</v>
      </c>
      <c r="BL95" s="17">
        <v>0.99909999999999999</v>
      </c>
      <c r="BM95" s="17">
        <v>0.99909999999999999</v>
      </c>
      <c r="BN95" s="17">
        <v>0.99909999999999999</v>
      </c>
      <c r="BO95" s="17">
        <v>0.99909999999999999</v>
      </c>
      <c r="BP95" s="17">
        <v>0.99909999999999999</v>
      </c>
      <c r="BQ95" s="17">
        <v>0.99909999999999999</v>
      </c>
      <c r="BR95" s="17">
        <v>0.99909999999999999</v>
      </c>
      <c r="BS95" s="17">
        <v>0.99909999999999999</v>
      </c>
      <c r="BT95" s="17">
        <v>0.99909999999999999</v>
      </c>
      <c r="BU95" s="17">
        <v>0.99909999999999999</v>
      </c>
      <c r="BV95" s="17">
        <v>0.99909999999999999</v>
      </c>
      <c r="BW95" s="17">
        <v>0.99909999999999999</v>
      </c>
      <c r="BX95" s="17">
        <v>0.99909999999999999</v>
      </c>
      <c r="BY95" s="17">
        <v>0.99909999999999999</v>
      </c>
      <c r="BZ95" s="17">
        <v>0.99909999999999999</v>
      </c>
      <c r="CA95" s="17">
        <v>0.99909999999999999</v>
      </c>
      <c r="CB95" s="17">
        <v>0.99909999999999999</v>
      </c>
      <c r="CC95" s="17">
        <v>0.99909999999999999</v>
      </c>
      <c r="CD95" s="17">
        <v>0.99909999999999999</v>
      </c>
      <c r="CE95" s="17">
        <v>0.99909999999999999</v>
      </c>
      <c r="CF95" s="17">
        <v>0.99909999999999999</v>
      </c>
      <c r="CG95" s="17">
        <v>0.99909999999999999</v>
      </c>
      <c r="CH95" s="17">
        <v>0.99909999999999999</v>
      </c>
      <c r="CI95" s="17">
        <v>0.99909999999999999</v>
      </c>
      <c r="CJ95" s="17">
        <v>0.99909999999999999</v>
      </c>
      <c r="CK95" s="17">
        <v>0.99909999999999999</v>
      </c>
      <c r="CL95" s="17">
        <v>0.99909999999999999</v>
      </c>
      <c r="CM95" s="17">
        <v>0.99909999999999999</v>
      </c>
      <c r="CN95" s="17">
        <v>0.99909999999999999</v>
      </c>
      <c r="CO95" s="17">
        <v>0.99909999999999999</v>
      </c>
      <c r="CP95" s="17">
        <v>0.99909999999999999</v>
      </c>
      <c r="CQ95" s="17">
        <v>0.99909999999999999</v>
      </c>
      <c r="CR95" s="17">
        <v>0.99909999999999999</v>
      </c>
      <c r="CS95" s="17">
        <v>0.99909999999999999</v>
      </c>
      <c r="CT95" s="17">
        <v>0.99909999999999999</v>
      </c>
      <c r="CU95" s="17">
        <v>0.99909999999999999</v>
      </c>
      <c r="CV95" s="17">
        <v>0.99909999999999999</v>
      </c>
      <c r="CW95" s="17">
        <v>0.99909999999999999</v>
      </c>
      <c r="CX95" s="17">
        <v>0.99909999999999999</v>
      </c>
      <c r="CY95" s="17">
        <v>0.99909999999999999</v>
      </c>
      <c r="CZ95" s="17">
        <v>0.99909999999999999</v>
      </c>
      <c r="DA95" s="17">
        <v>0.99909999999999999</v>
      </c>
      <c r="DB95" s="17">
        <v>0.99909999999999999</v>
      </c>
    </row>
    <row r="96" spans="1:106" x14ac:dyDescent="0.2">
      <c r="A96" s="133">
        <v>109</v>
      </c>
      <c r="B96" s="17">
        <v>1</v>
      </c>
      <c r="C96" s="17">
        <v>0.99350000000000005</v>
      </c>
      <c r="D96" s="17">
        <v>1.0029999999999999</v>
      </c>
      <c r="E96" s="17">
        <v>1.0025999999999999</v>
      </c>
      <c r="F96" s="17">
        <v>1.0015000000000001</v>
      </c>
      <c r="G96" s="17">
        <v>1.0006999999999999</v>
      </c>
      <c r="H96" s="17">
        <v>1.0001</v>
      </c>
      <c r="I96" s="17">
        <v>0.99960000000000004</v>
      </c>
      <c r="J96" s="17">
        <v>0.99929999999999997</v>
      </c>
      <c r="K96" s="17">
        <v>0.999</v>
      </c>
      <c r="L96" s="17">
        <v>0.99880000000000002</v>
      </c>
      <c r="M96" s="17">
        <v>0.99870000000000003</v>
      </c>
      <c r="N96" s="17">
        <v>0.99870000000000003</v>
      </c>
      <c r="O96" s="17">
        <v>0.99860000000000004</v>
      </c>
      <c r="P96" s="17">
        <v>0.99860000000000004</v>
      </c>
      <c r="Q96" s="17">
        <v>0.99929999999999997</v>
      </c>
      <c r="R96" s="17">
        <v>0.99929999999999997</v>
      </c>
      <c r="S96" s="17">
        <v>0.99929999999999997</v>
      </c>
      <c r="T96" s="17">
        <v>0.99929999999999997</v>
      </c>
      <c r="U96" s="17">
        <v>0.99929999999999997</v>
      </c>
      <c r="V96" s="17">
        <v>0.99929999999999997</v>
      </c>
      <c r="W96" s="17">
        <v>0.99929999999999997</v>
      </c>
      <c r="X96" s="17">
        <v>0.99929999999999997</v>
      </c>
      <c r="Y96" s="17">
        <v>0.99929999999999997</v>
      </c>
      <c r="Z96" s="17">
        <v>0.99929999999999997</v>
      </c>
      <c r="AA96" s="17">
        <v>0.99929999999999997</v>
      </c>
      <c r="AB96" s="17">
        <v>0.99929999999999997</v>
      </c>
      <c r="AC96" s="17">
        <v>0.99929999999999997</v>
      </c>
      <c r="AD96" s="17">
        <v>0.99929999999999997</v>
      </c>
      <c r="AE96" s="17">
        <v>0.99929999999999997</v>
      </c>
      <c r="AF96" s="17">
        <v>0.99929999999999997</v>
      </c>
      <c r="AG96" s="17">
        <v>0.99929999999999997</v>
      </c>
      <c r="AH96" s="17">
        <v>0.99929999999999997</v>
      </c>
      <c r="AI96" s="17">
        <v>0.99929999999999997</v>
      </c>
      <c r="AJ96" s="17">
        <v>0.99929999999999997</v>
      </c>
      <c r="AK96" s="17">
        <v>0.99929999999999997</v>
      </c>
      <c r="AL96" s="17">
        <v>0.99929999999999997</v>
      </c>
      <c r="AM96" s="17">
        <v>0.99929999999999997</v>
      </c>
      <c r="AN96" s="17">
        <v>0.99929999999999997</v>
      </c>
      <c r="AO96" s="17">
        <v>0.99929999999999997</v>
      </c>
      <c r="AP96" s="17">
        <v>0.99929999999999997</v>
      </c>
      <c r="AQ96" s="17">
        <v>0.99929999999999997</v>
      </c>
      <c r="AR96" s="17">
        <v>0.99929999999999997</v>
      </c>
      <c r="AS96" s="17">
        <v>0.99929999999999997</v>
      </c>
      <c r="AT96" s="17">
        <v>0.99929999999999997</v>
      </c>
      <c r="AU96" s="17">
        <v>0.99929999999999997</v>
      </c>
      <c r="AV96" s="17">
        <v>0.99929999999999997</v>
      </c>
      <c r="AW96" s="17">
        <v>0.99929999999999997</v>
      </c>
      <c r="AX96" s="17">
        <v>0.99929999999999997</v>
      </c>
      <c r="AY96" s="17">
        <v>0.99929999999999997</v>
      </c>
      <c r="AZ96" s="17">
        <v>0.99929999999999997</v>
      </c>
      <c r="BA96" s="17">
        <v>0.99929999999999997</v>
      </c>
      <c r="BB96" s="17">
        <v>0.99929999999999997</v>
      </c>
      <c r="BC96" s="17">
        <v>0.99929999999999997</v>
      </c>
      <c r="BD96" s="17">
        <v>0.99929999999999997</v>
      </c>
      <c r="BE96" s="17">
        <v>0.99929999999999997</v>
      </c>
      <c r="BF96" s="17">
        <v>0.99929999999999997</v>
      </c>
      <c r="BG96" s="17">
        <v>0.99929999999999997</v>
      </c>
      <c r="BH96" s="17">
        <v>0.99929999999999997</v>
      </c>
      <c r="BI96" s="17">
        <v>0.99929999999999997</v>
      </c>
      <c r="BJ96" s="17">
        <v>0.99929999999999997</v>
      </c>
      <c r="BK96" s="17">
        <v>0.99929999999999997</v>
      </c>
      <c r="BL96" s="17">
        <v>0.99929999999999997</v>
      </c>
      <c r="BM96" s="17">
        <v>0.99929999999999997</v>
      </c>
      <c r="BN96" s="17">
        <v>0.99929999999999997</v>
      </c>
      <c r="BO96" s="17">
        <v>0.99929999999999997</v>
      </c>
      <c r="BP96" s="17">
        <v>0.99929999999999997</v>
      </c>
      <c r="BQ96" s="17">
        <v>0.99929999999999997</v>
      </c>
      <c r="BR96" s="17">
        <v>0.99929999999999997</v>
      </c>
      <c r="BS96" s="17">
        <v>0.99929999999999997</v>
      </c>
      <c r="BT96" s="17">
        <v>0.99929999999999997</v>
      </c>
      <c r="BU96" s="17">
        <v>0.99929999999999997</v>
      </c>
      <c r="BV96" s="17">
        <v>0.99929999999999997</v>
      </c>
      <c r="BW96" s="17">
        <v>0.99929999999999997</v>
      </c>
      <c r="BX96" s="17">
        <v>0.99929999999999997</v>
      </c>
      <c r="BY96" s="17">
        <v>0.99929999999999997</v>
      </c>
      <c r="BZ96" s="17">
        <v>0.99929999999999997</v>
      </c>
      <c r="CA96" s="17">
        <v>0.99929999999999997</v>
      </c>
      <c r="CB96" s="17">
        <v>0.99929999999999997</v>
      </c>
      <c r="CC96" s="17">
        <v>0.99929999999999997</v>
      </c>
      <c r="CD96" s="17">
        <v>0.99929999999999997</v>
      </c>
      <c r="CE96" s="17">
        <v>0.99929999999999997</v>
      </c>
      <c r="CF96" s="17">
        <v>0.99929999999999997</v>
      </c>
      <c r="CG96" s="17">
        <v>0.99929999999999997</v>
      </c>
      <c r="CH96" s="17">
        <v>0.99929999999999997</v>
      </c>
      <c r="CI96" s="17">
        <v>0.99929999999999997</v>
      </c>
      <c r="CJ96" s="17">
        <v>0.99929999999999997</v>
      </c>
      <c r="CK96" s="17">
        <v>0.99929999999999997</v>
      </c>
      <c r="CL96" s="17">
        <v>0.99929999999999997</v>
      </c>
      <c r="CM96" s="17">
        <v>0.99929999999999997</v>
      </c>
      <c r="CN96" s="17">
        <v>0.99929999999999997</v>
      </c>
      <c r="CO96" s="17">
        <v>0.99929999999999997</v>
      </c>
      <c r="CP96" s="17">
        <v>0.99929999999999997</v>
      </c>
      <c r="CQ96" s="17">
        <v>0.99929999999999997</v>
      </c>
      <c r="CR96" s="17">
        <v>0.99929999999999997</v>
      </c>
      <c r="CS96" s="17">
        <v>0.99929999999999997</v>
      </c>
      <c r="CT96" s="17">
        <v>0.99929999999999997</v>
      </c>
      <c r="CU96" s="17">
        <v>0.99929999999999997</v>
      </c>
      <c r="CV96" s="17">
        <v>0.99929999999999997</v>
      </c>
      <c r="CW96" s="17">
        <v>0.99929999999999997</v>
      </c>
      <c r="CX96" s="17">
        <v>0.99929999999999997</v>
      </c>
      <c r="CY96" s="17">
        <v>0.99929999999999997</v>
      </c>
      <c r="CZ96" s="17">
        <v>0.99929999999999997</v>
      </c>
      <c r="DA96" s="17">
        <v>0.99929999999999997</v>
      </c>
      <c r="DB96" s="17">
        <v>0.99929999999999997</v>
      </c>
    </row>
    <row r="97" spans="1:106" x14ac:dyDescent="0.2">
      <c r="A97" s="133">
        <v>110</v>
      </c>
      <c r="B97" s="17">
        <v>1</v>
      </c>
      <c r="C97" s="17">
        <v>0.99309999999999998</v>
      </c>
      <c r="D97" s="17">
        <v>1.0026999999999999</v>
      </c>
      <c r="E97" s="17">
        <v>1.0024</v>
      </c>
      <c r="F97" s="17">
        <v>1.0021</v>
      </c>
      <c r="G97" s="17">
        <v>1.0012000000000001</v>
      </c>
      <c r="H97" s="17">
        <v>1.0004999999999999</v>
      </c>
      <c r="I97" s="17">
        <v>0.99990000000000001</v>
      </c>
      <c r="J97" s="17">
        <v>0.99950000000000006</v>
      </c>
      <c r="K97" s="17">
        <v>0.99919999999999998</v>
      </c>
      <c r="L97" s="17">
        <v>0.999</v>
      </c>
      <c r="M97" s="17">
        <v>0.99890000000000001</v>
      </c>
      <c r="N97" s="17">
        <v>0.99880000000000002</v>
      </c>
      <c r="O97" s="17">
        <v>0.99880000000000002</v>
      </c>
      <c r="P97" s="17">
        <v>0.99870000000000003</v>
      </c>
      <c r="Q97" s="17">
        <v>0.99939999999999996</v>
      </c>
      <c r="R97" s="17">
        <v>0.99939999999999996</v>
      </c>
      <c r="S97" s="17">
        <v>0.99939999999999996</v>
      </c>
      <c r="T97" s="17">
        <v>0.99939999999999996</v>
      </c>
      <c r="U97" s="17">
        <v>0.99939999999999996</v>
      </c>
      <c r="V97" s="17">
        <v>0.99939999999999996</v>
      </c>
      <c r="W97" s="17">
        <v>0.99939999999999996</v>
      </c>
      <c r="X97" s="17">
        <v>0.99939999999999996</v>
      </c>
      <c r="Y97" s="17">
        <v>0.99939999999999996</v>
      </c>
      <c r="Z97" s="17">
        <v>0.99939999999999996</v>
      </c>
      <c r="AA97" s="17">
        <v>0.99939999999999996</v>
      </c>
      <c r="AB97" s="17">
        <v>0.99939999999999996</v>
      </c>
      <c r="AC97" s="17">
        <v>0.99939999999999996</v>
      </c>
      <c r="AD97" s="17">
        <v>0.99939999999999996</v>
      </c>
      <c r="AE97" s="17">
        <v>0.99939999999999996</v>
      </c>
      <c r="AF97" s="17">
        <v>0.99939999999999996</v>
      </c>
      <c r="AG97" s="17">
        <v>0.99939999999999996</v>
      </c>
      <c r="AH97" s="17">
        <v>0.99939999999999996</v>
      </c>
      <c r="AI97" s="17">
        <v>0.99939999999999996</v>
      </c>
      <c r="AJ97" s="17">
        <v>0.99939999999999996</v>
      </c>
      <c r="AK97" s="17">
        <v>0.99939999999999996</v>
      </c>
      <c r="AL97" s="17">
        <v>0.99939999999999996</v>
      </c>
      <c r="AM97" s="17">
        <v>0.99939999999999996</v>
      </c>
      <c r="AN97" s="17">
        <v>0.99939999999999996</v>
      </c>
      <c r="AO97" s="17">
        <v>0.99939999999999996</v>
      </c>
      <c r="AP97" s="17">
        <v>0.99939999999999996</v>
      </c>
      <c r="AQ97" s="17">
        <v>0.99939999999999996</v>
      </c>
      <c r="AR97" s="17">
        <v>0.99939999999999996</v>
      </c>
      <c r="AS97" s="17">
        <v>0.99939999999999996</v>
      </c>
      <c r="AT97" s="17">
        <v>0.99939999999999996</v>
      </c>
      <c r="AU97" s="17">
        <v>0.99939999999999996</v>
      </c>
      <c r="AV97" s="17">
        <v>0.99939999999999996</v>
      </c>
      <c r="AW97" s="17">
        <v>0.99939999999999996</v>
      </c>
      <c r="AX97" s="17">
        <v>0.99939999999999996</v>
      </c>
      <c r="AY97" s="17">
        <v>0.99939999999999996</v>
      </c>
      <c r="AZ97" s="17">
        <v>0.99939999999999996</v>
      </c>
      <c r="BA97" s="17">
        <v>0.99939999999999996</v>
      </c>
      <c r="BB97" s="17">
        <v>0.99939999999999996</v>
      </c>
      <c r="BC97" s="17">
        <v>0.99939999999999996</v>
      </c>
      <c r="BD97" s="17">
        <v>0.99939999999999996</v>
      </c>
      <c r="BE97" s="17">
        <v>0.99939999999999996</v>
      </c>
      <c r="BF97" s="17">
        <v>0.99939999999999996</v>
      </c>
      <c r="BG97" s="17">
        <v>0.99939999999999996</v>
      </c>
      <c r="BH97" s="17">
        <v>0.99939999999999996</v>
      </c>
      <c r="BI97" s="17">
        <v>0.99939999999999996</v>
      </c>
      <c r="BJ97" s="17">
        <v>0.99939999999999996</v>
      </c>
      <c r="BK97" s="17">
        <v>0.99939999999999996</v>
      </c>
      <c r="BL97" s="17">
        <v>0.99939999999999996</v>
      </c>
      <c r="BM97" s="17">
        <v>0.99939999999999996</v>
      </c>
      <c r="BN97" s="17">
        <v>0.99939999999999996</v>
      </c>
      <c r="BO97" s="17">
        <v>0.99939999999999996</v>
      </c>
      <c r="BP97" s="17">
        <v>0.99939999999999996</v>
      </c>
      <c r="BQ97" s="17">
        <v>0.99939999999999996</v>
      </c>
      <c r="BR97" s="17">
        <v>0.99939999999999996</v>
      </c>
      <c r="BS97" s="17">
        <v>0.99939999999999996</v>
      </c>
      <c r="BT97" s="17">
        <v>0.99939999999999996</v>
      </c>
      <c r="BU97" s="17">
        <v>0.99939999999999996</v>
      </c>
      <c r="BV97" s="17">
        <v>0.99939999999999996</v>
      </c>
      <c r="BW97" s="17">
        <v>0.99939999999999996</v>
      </c>
      <c r="BX97" s="17">
        <v>0.99939999999999996</v>
      </c>
      <c r="BY97" s="17">
        <v>0.99939999999999996</v>
      </c>
      <c r="BZ97" s="17">
        <v>0.99939999999999996</v>
      </c>
      <c r="CA97" s="17">
        <v>0.99939999999999996</v>
      </c>
      <c r="CB97" s="17">
        <v>0.99939999999999996</v>
      </c>
      <c r="CC97" s="17">
        <v>0.99939999999999996</v>
      </c>
      <c r="CD97" s="17">
        <v>0.99939999999999996</v>
      </c>
      <c r="CE97" s="17">
        <v>0.99939999999999996</v>
      </c>
      <c r="CF97" s="17">
        <v>0.99939999999999996</v>
      </c>
      <c r="CG97" s="17">
        <v>0.99939999999999996</v>
      </c>
      <c r="CH97" s="17">
        <v>0.99939999999999996</v>
      </c>
      <c r="CI97" s="17">
        <v>0.99939999999999996</v>
      </c>
      <c r="CJ97" s="17">
        <v>0.99939999999999996</v>
      </c>
      <c r="CK97" s="17">
        <v>0.99939999999999996</v>
      </c>
      <c r="CL97" s="17">
        <v>0.99939999999999996</v>
      </c>
      <c r="CM97" s="17">
        <v>0.99939999999999996</v>
      </c>
      <c r="CN97" s="17">
        <v>0.99939999999999996</v>
      </c>
      <c r="CO97" s="17">
        <v>0.99939999999999996</v>
      </c>
      <c r="CP97" s="17">
        <v>0.99939999999999996</v>
      </c>
      <c r="CQ97" s="17">
        <v>0.99939999999999996</v>
      </c>
      <c r="CR97" s="17">
        <v>0.99939999999999996</v>
      </c>
      <c r="CS97" s="17">
        <v>0.99939999999999996</v>
      </c>
      <c r="CT97" s="17">
        <v>0.99939999999999996</v>
      </c>
      <c r="CU97" s="17">
        <v>0.99939999999999996</v>
      </c>
      <c r="CV97" s="17">
        <v>0.99939999999999996</v>
      </c>
      <c r="CW97" s="17">
        <v>0.99939999999999996</v>
      </c>
      <c r="CX97" s="17">
        <v>0.99939999999999996</v>
      </c>
      <c r="CY97" s="17">
        <v>0.99939999999999996</v>
      </c>
      <c r="CZ97" s="17">
        <v>0.99939999999999996</v>
      </c>
      <c r="DA97" s="17">
        <v>0.99939999999999996</v>
      </c>
      <c r="DB97" s="17">
        <v>0.99939999999999996</v>
      </c>
    </row>
    <row r="98" spans="1:106" x14ac:dyDescent="0.2">
      <c r="A98" s="133">
        <v>111</v>
      </c>
      <c r="B98" s="17">
        <v>1</v>
      </c>
      <c r="C98" s="17">
        <v>0.99280000000000002</v>
      </c>
      <c r="D98" s="17">
        <v>1.0024999999999999</v>
      </c>
      <c r="E98" s="17">
        <v>1.0022</v>
      </c>
      <c r="F98" s="17">
        <v>1.0019</v>
      </c>
      <c r="G98" s="17">
        <v>1.0017</v>
      </c>
      <c r="H98" s="17">
        <v>1.0008999999999999</v>
      </c>
      <c r="I98" s="17">
        <v>1.0002</v>
      </c>
      <c r="J98" s="17">
        <v>0.99980000000000002</v>
      </c>
      <c r="K98" s="17">
        <v>0.99939999999999996</v>
      </c>
      <c r="L98" s="17">
        <v>0.99919999999999998</v>
      </c>
      <c r="M98" s="17">
        <v>0.99909999999999999</v>
      </c>
      <c r="N98" s="17">
        <v>0.999</v>
      </c>
      <c r="O98" s="17">
        <v>0.99890000000000001</v>
      </c>
      <c r="P98" s="17">
        <v>0.99880000000000002</v>
      </c>
      <c r="Q98" s="17">
        <v>0.99950000000000006</v>
      </c>
      <c r="R98" s="17">
        <v>0.99950000000000006</v>
      </c>
      <c r="S98" s="17">
        <v>0.99950000000000006</v>
      </c>
      <c r="T98" s="17">
        <v>0.99950000000000006</v>
      </c>
      <c r="U98" s="17">
        <v>0.99950000000000006</v>
      </c>
      <c r="V98" s="17">
        <v>0.99950000000000006</v>
      </c>
      <c r="W98" s="17">
        <v>0.99950000000000006</v>
      </c>
      <c r="X98" s="17">
        <v>0.99950000000000006</v>
      </c>
      <c r="Y98" s="17">
        <v>0.99950000000000006</v>
      </c>
      <c r="Z98" s="17">
        <v>0.99950000000000006</v>
      </c>
      <c r="AA98" s="17">
        <v>0.99950000000000006</v>
      </c>
      <c r="AB98" s="17">
        <v>0.99950000000000006</v>
      </c>
      <c r="AC98" s="17">
        <v>0.99950000000000006</v>
      </c>
      <c r="AD98" s="17">
        <v>0.99950000000000006</v>
      </c>
      <c r="AE98" s="17">
        <v>0.99950000000000006</v>
      </c>
      <c r="AF98" s="17">
        <v>0.99950000000000006</v>
      </c>
      <c r="AG98" s="17">
        <v>0.99950000000000006</v>
      </c>
      <c r="AH98" s="17">
        <v>0.99950000000000006</v>
      </c>
      <c r="AI98" s="17">
        <v>0.99950000000000006</v>
      </c>
      <c r="AJ98" s="17">
        <v>0.99950000000000006</v>
      </c>
      <c r="AK98" s="17">
        <v>0.99950000000000006</v>
      </c>
      <c r="AL98" s="17">
        <v>0.99950000000000006</v>
      </c>
      <c r="AM98" s="17">
        <v>0.99950000000000006</v>
      </c>
      <c r="AN98" s="17">
        <v>0.99950000000000006</v>
      </c>
      <c r="AO98" s="17">
        <v>0.99950000000000006</v>
      </c>
      <c r="AP98" s="17">
        <v>0.99950000000000006</v>
      </c>
      <c r="AQ98" s="17">
        <v>0.99950000000000006</v>
      </c>
      <c r="AR98" s="17">
        <v>0.99950000000000006</v>
      </c>
      <c r="AS98" s="17">
        <v>0.99950000000000006</v>
      </c>
      <c r="AT98" s="17">
        <v>0.99950000000000006</v>
      </c>
      <c r="AU98" s="17">
        <v>0.99950000000000006</v>
      </c>
      <c r="AV98" s="17">
        <v>0.99950000000000006</v>
      </c>
      <c r="AW98" s="17">
        <v>0.99950000000000006</v>
      </c>
      <c r="AX98" s="17">
        <v>0.99950000000000006</v>
      </c>
      <c r="AY98" s="17">
        <v>0.99950000000000006</v>
      </c>
      <c r="AZ98" s="17">
        <v>0.99950000000000006</v>
      </c>
      <c r="BA98" s="17">
        <v>0.99950000000000006</v>
      </c>
      <c r="BB98" s="17">
        <v>0.99950000000000006</v>
      </c>
      <c r="BC98" s="17">
        <v>0.99950000000000006</v>
      </c>
      <c r="BD98" s="17">
        <v>0.99950000000000006</v>
      </c>
      <c r="BE98" s="17">
        <v>0.99950000000000006</v>
      </c>
      <c r="BF98" s="17">
        <v>0.99950000000000006</v>
      </c>
      <c r="BG98" s="17">
        <v>0.99950000000000006</v>
      </c>
      <c r="BH98" s="17">
        <v>0.99950000000000006</v>
      </c>
      <c r="BI98" s="17">
        <v>0.99950000000000006</v>
      </c>
      <c r="BJ98" s="17">
        <v>0.99950000000000006</v>
      </c>
      <c r="BK98" s="17">
        <v>0.99950000000000006</v>
      </c>
      <c r="BL98" s="17">
        <v>0.99950000000000006</v>
      </c>
      <c r="BM98" s="17">
        <v>0.99950000000000006</v>
      </c>
      <c r="BN98" s="17">
        <v>0.99950000000000006</v>
      </c>
      <c r="BO98" s="17">
        <v>0.99950000000000006</v>
      </c>
      <c r="BP98" s="17">
        <v>0.99950000000000006</v>
      </c>
      <c r="BQ98" s="17">
        <v>0.99950000000000006</v>
      </c>
      <c r="BR98" s="17">
        <v>0.99950000000000006</v>
      </c>
      <c r="BS98" s="17">
        <v>0.99950000000000006</v>
      </c>
      <c r="BT98" s="17">
        <v>0.99950000000000006</v>
      </c>
      <c r="BU98" s="17">
        <v>0.99950000000000006</v>
      </c>
      <c r="BV98" s="17">
        <v>0.99950000000000006</v>
      </c>
      <c r="BW98" s="17">
        <v>0.99950000000000006</v>
      </c>
      <c r="BX98" s="17">
        <v>0.99950000000000006</v>
      </c>
      <c r="BY98" s="17">
        <v>0.99950000000000006</v>
      </c>
      <c r="BZ98" s="17">
        <v>0.99950000000000006</v>
      </c>
      <c r="CA98" s="17">
        <v>0.99950000000000006</v>
      </c>
      <c r="CB98" s="17">
        <v>0.99950000000000006</v>
      </c>
      <c r="CC98" s="17">
        <v>0.99950000000000006</v>
      </c>
      <c r="CD98" s="17">
        <v>0.99950000000000006</v>
      </c>
      <c r="CE98" s="17">
        <v>0.99950000000000006</v>
      </c>
      <c r="CF98" s="17">
        <v>0.99950000000000006</v>
      </c>
      <c r="CG98" s="17">
        <v>0.99950000000000006</v>
      </c>
      <c r="CH98" s="17">
        <v>0.99950000000000006</v>
      </c>
      <c r="CI98" s="17">
        <v>0.99950000000000006</v>
      </c>
      <c r="CJ98" s="17">
        <v>0.99950000000000006</v>
      </c>
      <c r="CK98" s="17">
        <v>0.99950000000000006</v>
      </c>
      <c r="CL98" s="17">
        <v>0.99950000000000006</v>
      </c>
      <c r="CM98" s="17">
        <v>0.99950000000000006</v>
      </c>
      <c r="CN98" s="17">
        <v>0.99950000000000006</v>
      </c>
      <c r="CO98" s="17">
        <v>0.99950000000000006</v>
      </c>
      <c r="CP98" s="17">
        <v>0.99950000000000006</v>
      </c>
      <c r="CQ98" s="17">
        <v>0.99950000000000006</v>
      </c>
      <c r="CR98" s="17">
        <v>0.99950000000000006</v>
      </c>
      <c r="CS98" s="17">
        <v>0.99950000000000006</v>
      </c>
      <c r="CT98" s="17">
        <v>0.99950000000000006</v>
      </c>
      <c r="CU98" s="17">
        <v>0.99950000000000006</v>
      </c>
      <c r="CV98" s="17">
        <v>0.99950000000000006</v>
      </c>
      <c r="CW98" s="17">
        <v>0.99950000000000006</v>
      </c>
      <c r="CX98" s="17">
        <v>0.99950000000000006</v>
      </c>
      <c r="CY98" s="17">
        <v>0.99950000000000006</v>
      </c>
      <c r="CZ98" s="17">
        <v>0.99950000000000006</v>
      </c>
      <c r="DA98" s="17">
        <v>0.99950000000000006</v>
      </c>
      <c r="DB98" s="17">
        <v>0.99950000000000006</v>
      </c>
    </row>
    <row r="99" spans="1:106" x14ac:dyDescent="0.2">
      <c r="A99" s="133">
        <v>112</v>
      </c>
      <c r="B99" s="17">
        <v>1</v>
      </c>
      <c r="C99" s="17">
        <v>0.99250000000000005</v>
      </c>
      <c r="D99" s="17">
        <v>1.0022</v>
      </c>
      <c r="E99" s="17">
        <v>1.002</v>
      </c>
      <c r="F99" s="17">
        <v>1.0018</v>
      </c>
      <c r="G99" s="17">
        <v>1.0016</v>
      </c>
      <c r="H99" s="17">
        <v>1.0013000000000001</v>
      </c>
      <c r="I99" s="17">
        <v>1.0005999999999999</v>
      </c>
      <c r="J99" s="17">
        <v>1</v>
      </c>
      <c r="K99" s="17">
        <v>0.99960000000000004</v>
      </c>
      <c r="L99" s="17">
        <v>0.99939999999999996</v>
      </c>
      <c r="M99" s="17">
        <v>0.99919999999999998</v>
      </c>
      <c r="N99" s="17">
        <v>0.99909999999999999</v>
      </c>
      <c r="O99" s="17">
        <v>0.999</v>
      </c>
      <c r="P99" s="17">
        <v>0.999</v>
      </c>
      <c r="Q99" s="17">
        <v>0.99960000000000004</v>
      </c>
      <c r="R99" s="17">
        <v>0.99960000000000004</v>
      </c>
      <c r="S99" s="17">
        <v>0.99960000000000004</v>
      </c>
      <c r="T99" s="17">
        <v>0.99960000000000004</v>
      </c>
      <c r="U99" s="17">
        <v>0.99960000000000004</v>
      </c>
      <c r="V99" s="17">
        <v>0.99960000000000004</v>
      </c>
      <c r="W99" s="17">
        <v>0.99960000000000004</v>
      </c>
      <c r="X99" s="17">
        <v>0.99960000000000004</v>
      </c>
      <c r="Y99" s="17">
        <v>0.99960000000000004</v>
      </c>
      <c r="Z99" s="17">
        <v>0.99960000000000004</v>
      </c>
      <c r="AA99" s="17">
        <v>0.99960000000000004</v>
      </c>
      <c r="AB99" s="17">
        <v>0.99960000000000004</v>
      </c>
      <c r="AC99" s="17">
        <v>0.99960000000000004</v>
      </c>
      <c r="AD99" s="17">
        <v>0.99960000000000004</v>
      </c>
      <c r="AE99" s="17">
        <v>0.99960000000000004</v>
      </c>
      <c r="AF99" s="17">
        <v>0.99960000000000004</v>
      </c>
      <c r="AG99" s="17">
        <v>0.99960000000000004</v>
      </c>
      <c r="AH99" s="17">
        <v>0.99960000000000004</v>
      </c>
      <c r="AI99" s="17">
        <v>0.99960000000000004</v>
      </c>
      <c r="AJ99" s="17">
        <v>0.99960000000000004</v>
      </c>
      <c r="AK99" s="17">
        <v>0.99960000000000004</v>
      </c>
      <c r="AL99" s="17">
        <v>0.99960000000000004</v>
      </c>
      <c r="AM99" s="17">
        <v>0.99960000000000004</v>
      </c>
      <c r="AN99" s="17">
        <v>0.99960000000000004</v>
      </c>
      <c r="AO99" s="17">
        <v>0.99960000000000004</v>
      </c>
      <c r="AP99" s="17">
        <v>0.99960000000000004</v>
      </c>
      <c r="AQ99" s="17">
        <v>0.99960000000000004</v>
      </c>
      <c r="AR99" s="17">
        <v>0.99960000000000004</v>
      </c>
      <c r="AS99" s="17">
        <v>0.99960000000000004</v>
      </c>
      <c r="AT99" s="17">
        <v>0.99960000000000004</v>
      </c>
      <c r="AU99" s="17">
        <v>0.99960000000000004</v>
      </c>
      <c r="AV99" s="17">
        <v>0.99960000000000004</v>
      </c>
      <c r="AW99" s="17">
        <v>0.99960000000000004</v>
      </c>
      <c r="AX99" s="17">
        <v>0.99960000000000004</v>
      </c>
      <c r="AY99" s="17">
        <v>0.99960000000000004</v>
      </c>
      <c r="AZ99" s="17">
        <v>0.99960000000000004</v>
      </c>
      <c r="BA99" s="17">
        <v>0.99960000000000004</v>
      </c>
      <c r="BB99" s="17">
        <v>0.99960000000000004</v>
      </c>
      <c r="BC99" s="17">
        <v>0.99960000000000004</v>
      </c>
      <c r="BD99" s="17">
        <v>0.99960000000000004</v>
      </c>
      <c r="BE99" s="17">
        <v>0.99960000000000004</v>
      </c>
      <c r="BF99" s="17">
        <v>0.99960000000000004</v>
      </c>
      <c r="BG99" s="17">
        <v>0.99960000000000004</v>
      </c>
      <c r="BH99" s="17">
        <v>0.99960000000000004</v>
      </c>
      <c r="BI99" s="17">
        <v>0.99960000000000004</v>
      </c>
      <c r="BJ99" s="17">
        <v>0.99960000000000004</v>
      </c>
      <c r="BK99" s="17">
        <v>0.99960000000000004</v>
      </c>
      <c r="BL99" s="17">
        <v>0.99960000000000004</v>
      </c>
      <c r="BM99" s="17">
        <v>0.99960000000000004</v>
      </c>
      <c r="BN99" s="17">
        <v>0.99960000000000004</v>
      </c>
      <c r="BO99" s="17">
        <v>0.99960000000000004</v>
      </c>
      <c r="BP99" s="17">
        <v>0.99960000000000004</v>
      </c>
      <c r="BQ99" s="17">
        <v>0.99960000000000004</v>
      </c>
      <c r="BR99" s="17">
        <v>0.99960000000000004</v>
      </c>
      <c r="BS99" s="17">
        <v>0.99960000000000004</v>
      </c>
      <c r="BT99" s="17">
        <v>0.99960000000000004</v>
      </c>
      <c r="BU99" s="17">
        <v>0.99960000000000004</v>
      </c>
      <c r="BV99" s="17">
        <v>0.99960000000000004</v>
      </c>
      <c r="BW99" s="17">
        <v>0.99960000000000004</v>
      </c>
      <c r="BX99" s="17">
        <v>0.99960000000000004</v>
      </c>
      <c r="BY99" s="17">
        <v>0.99960000000000004</v>
      </c>
      <c r="BZ99" s="17">
        <v>0.99960000000000004</v>
      </c>
      <c r="CA99" s="17">
        <v>0.99960000000000004</v>
      </c>
      <c r="CB99" s="17">
        <v>0.99960000000000004</v>
      </c>
      <c r="CC99" s="17">
        <v>0.99960000000000004</v>
      </c>
      <c r="CD99" s="17">
        <v>0.99960000000000004</v>
      </c>
      <c r="CE99" s="17">
        <v>0.99960000000000004</v>
      </c>
      <c r="CF99" s="17">
        <v>0.99960000000000004</v>
      </c>
      <c r="CG99" s="17">
        <v>0.99960000000000004</v>
      </c>
      <c r="CH99" s="17">
        <v>0.99960000000000004</v>
      </c>
      <c r="CI99" s="17">
        <v>0.99960000000000004</v>
      </c>
      <c r="CJ99" s="17">
        <v>0.99960000000000004</v>
      </c>
      <c r="CK99" s="17">
        <v>0.99960000000000004</v>
      </c>
      <c r="CL99" s="17">
        <v>0.99960000000000004</v>
      </c>
      <c r="CM99" s="17">
        <v>0.99960000000000004</v>
      </c>
      <c r="CN99" s="17">
        <v>0.99960000000000004</v>
      </c>
      <c r="CO99" s="17">
        <v>0.99960000000000004</v>
      </c>
      <c r="CP99" s="17">
        <v>0.99960000000000004</v>
      </c>
      <c r="CQ99" s="17">
        <v>0.99960000000000004</v>
      </c>
      <c r="CR99" s="17">
        <v>0.99960000000000004</v>
      </c>
      <c r="CS99" s="17">
        <v>0.99960000000000004</v>
      </c>
      <c r="CT99" s="17">
        <v>0.99960000000000004</v>
      </c>
      <c r="CU99" s="17">
        <v>0.99960000000000004</v>
      </c>
      <c r="CV99" s="17">
        <v>0.99960000000000004</v>
      </c>
      <c r="CW99" s="17">
        <v>0.99960000000000004</v>
      </c>
      <c r="CX99" s="17">
        <v>0.99960000000000004</v>
      </c>
      <c r="CY99" s="17">
        <v>0.99960000000000004</v>
      </c>
      <c r="CZ99" s="17">
        <v>0.99960000000000004</v>
      </c>
      <c r="DA99" s="17">
        <v>0.99960000000000004</v>
      </c>
      <c r="DB99" s="17">
        <v>0.99960000000000004</v>
      </c>
    </row>
    <row r="100" spans="1:106" x14ac:dyDescent="0.2">
      <c r="A100" s="133">
        <v>113</v>
      </c>
      <c r="B100" s="17">
        <v>1</v>
      </c>
      <c r="C100" s="17">
        <v>0.99209999999999998</v>
      </c>
      <c r="D100" s="17">
        <v>1.002</v>
      </c>
      <c r="E100" s="17">
        <v>1.0018</v>
      </c>
      <c r="F100" s="17">
        <v>1.0017</v>
      </c>
      <c r="G100" s="17">
        <v>1.0015000000000001</v>
      </c>
      <c r="H100" s="17">
        <v>1.0012000000000001</v>
      </c>
      <c r="I100" s="17">
        <v>1.0008999999999999</v>
      </c>
      <c r="J100" s="17">
        <v>1.0003</v>
      </c>
      <c r="K100" s="17">
        <v>0.99980000000000002</v>
      </c>
      <c r="L100" s="17">
        <v>0.99950000000000006</v>
      </c>
      <c r="M100" s="17">
        <v>0.99929999999999997</v>
      </c>
      <c r="N100" s="17">
        <v>0.99919999999999998</v>
      </c>
      <c r="O100" s="17">
        <v>0.99919999999999998</v>
      </c>
      <c r="P100" s="17">
        <v>0.99909999999999999</v>
      </c>
      <c r="Q100" s="17">
        <v>0.99980000000000002</v>
      </c>
      <c r="R100" s="17">
        <v>0.99980000000000002</v>
      </c>
      <c r="S100" s="17">
        <v>0.99980000000000002</v>
      </c>
      <c r="T100" s="17">
        <v>0.99980000000000002</v>
      </c>
      <c r="U100" s="17">
        <v>0.99980000000000002</v>
      </c>
      <c r="V100" s="17">
        <v>0.99980000000000002</v>
      </c>
      <c r="W100" s="17">
        <v>0.99980000000000002</v>
      </c>
      <c r="X100" s="17">
        <v>0.99980000000000002</v>
      </c>
      <c r="Y100" s="17">
        <v>0.99980000000000002</v>
      </c>
      <c r="Z100" s="17">
        <v>0.99980000000000002</v>
      </c>
      <c r="AA100" s="17">
        <v>0.99980000000000002</v>
      </c>
      <c r="AB100" s="17">
        <v>0.99980000000000002</v>
      </c>
      <c r="AC100" s="17">
        <v>0.99980000000000002</v>
      </c>
      <c r="AD100" s="17">
        <v>0.99980000000000002</v>
      </c>
      <c r="AE100" s="17">
        <v>0.99980000000000002</v>
      </c>
      <c r="AF100" s="17">
        <v>0.99980000000000002</v>
      </c>
      <c r="AG100" s="17">
        <v>0.99980000000000002</v>
      </c>
      <c r="AH100" s="17">
        <v>0.99980000000000002</v>
      </c>
      <c r="AI100" s="17">
        <v>0.99980000000000002</v>
      </c>
      <c r="AJ100" s="17">
        <v>0.99980000000000002</v>
      </c>
      <c r="AK100" s="17">
        <v>0.99980000000000002</v>
      </c>
      <c r="AL100" s="17">
        <v>0.99980000000000002</v>
      </c>
      <c r="AM100" s="17">
        <v>0.99980000000000002</v>
      </c>
      <c r="AN100" s="17">
        <v>0.99980000000000002</v>
      </c>
      <c r="AO100" s="17">
        <v>0.99980000000000002</v>
      </c>
      <c r="AP100" s="17">
        <v>0.99980000000000002</v>
      </c>
      <c r="AQ100" s="17">
        <v>0.99980000000000002</v>
      </c>
      <c r="AR100" s="17">
        <v>0.99980000000000002</v>
      </c>
      <c r="AS100" s="17">
        <v>0.99980000000000002</v>
      </c>
      <c r="AT100" s="17">
        <v>0.99980000000000002</v>
      </c>
      <c r="AU100" s="17">
        <v>0.99980000000000002</v>
      </c>
      <c r="AV100" s="17">
        <v>0.99980000000000002</v>
      </c>
      <c r="AW100" s="17">
        <v>0.99980000000000002</v>
      </c>
      <c r="AX100" s="17">
        <v>0.99980000000000002</v>
      </c>
      <c r="AY100" s="17">
        <v>0.99980000000000002</v>
      </c>
      <c r="AZ100" s="17">
        <v>0.99980000000000002</v>
      </c>
      <c r="BA100" s="17">
        <v>0.99980000000000002</v>
      </c>
      <c r="BB100" s="17">
        <v>0.99980000000000002</v>
      </c>
      <c r="BC100" s="17">
        <v>0.99980000000000002</v>
      </c>
      <c r="BD100" s="17">
        <v>0.99980000000000002</v>
      </c>
      <c r="BE100" s="17">
        <v>0.99980000000000002</v>
      </c>
      <c r="BF100" s="17">
        <v>0.99980000000000002</v>
      </c>
      <c r="BG100" s="17">
        <v>0.99980000000000002</v>
      </c>
      <c r="BH100" s="17">
        <v>0.99980000000000002</v>
      </c>
      <c r="BI100" s="17">
        <v>0.99980000000000002</v>
      </c>
      <c r="BJ100" s="17">
        <v>0.99980000000000002</v>
      </c>
      <c r="BK100" s="17">
        <v>0.99980000000000002</v>
      </c>
      <c r="BL100" s="17">
        <v>0.99980000000000002</v>
      </c>
      <c r="BM100" s="17">
        <v>0.99980000000000002</v>
      </c>
      <c r="BN100" s="17">
        <v>0.99980000000000002</v>
      </c>
      <c r="BO100" s="17">
        <v>0.99980000000000002</v>
      </c>
      <c r="BP100" s="17">
        <v>0.99980000000000002</v>
      </c>
      <c r="BQ100" s="17">
        <v>0.99980000000000002</v>
      </c>
      <c r="BR100" s="17">
        <v>0.99980000000000002</v>
      </c>
      <c r="BS100" s="17">
        <v>0.99980000000000002</v>
      </c>
      <c r="BT100" s="17">
        <v>0.99980000000000002</v>
      </c>
      <c r="BU100" s="17">
        <v>0.99980000000000002</v>
      </c>
      <c r="BV100" s="17">
        <v>0.99980000000000002</v>
      </c>
      <c r="BW100" s="17">
        <v>0.99980000000000002</v>
      </c>
      <c r="BX100" s="17">
        <v>0.99980000000000002</v>
      </c>
      <c r="BY100" s="17">
        <v>0.99980000000000002</v>
      </c>
      <c r="BZ100" s="17">
        <v>0.99980000000000002</v>
      </c>
      <c r="CA100" s="17">
        <v>0.99980000000000002</v>
      </c>
      <c r="CB100" s="17">
        <v>0.99980000000000002</v>
      </c>
      <c r="CC100" s="17">
        <v>0.99980000000000002</v>
      </c>
      <c r="CD100" s="17">
        <v>0.99980000000000002</v>
      </c>
      <c r="CE100" s="17">
        <v>0.99980000000000002</v>
      </c>
      <c r="CF100" s="17">
        <v>0.99980000000000002</v>
      </c>
      <c r="CG100" s="17">
        <v>0.99980000000000002</v>
      </c>
      <c r="CH100" s="17">
        <v>0.99980000000000002</v>
      </c>
      <c r="CI100" s="17">
        <v>0.99980000000000002</v>
      </c>
      <c r="CJ100" s="17">
        <v>0.99980000000000002</v>
      </c>
      <c r="CK100" s="17">
        <v>0.99980000000000002</v>
      </c>
      <c r="CL100" s="17">
        <v>0.99980000000000002</v>
      </c>
      <c r="CM100" s="17">
        <v>0.99980000000000002</v>
      </c>
      <c r="CN100" s="17">
        <v>0.99980000000000002</v>
      </c>
      <c r="CO100" s="17">
        <v>0.99980000000000002</v>
      </c>
      <c r="CP100" s="17">
        <v>0.99980000000000002</v>
      </c>
      <c r="CQ100" s="17">
        <v>0.99980000000000002</v>
      </c>
      <c r="CR100" s="17">
        <v>0.99980000000000002</v>
      </c>
      <c r="CS100" s="17">
        <v>0.99980000000000002</v>
      </c>
      <c r="CT100" s="17">
        <v>0.99980000000000002</v>
      </c>
      <c r="CU100" s="17">
        <v>0.99980000000000002</v>
      </c>
      <c r="CV100" s="17">
        <v>0.99980000000000002</v>
      </c>
      <c r="CW100" s="17">
        <v>0.99980000000000002</v>
      </c>
      <c r="CX100" s="17">
        <v>0.99980000000000002</v>
      </c>
      <c r="CY100" s="17">
        <v>0.99980000000000002</v>
      </c>
      <c r="CZ100" s="17">
        <v>0.99980000000000002</v>
      </c>
      <c r="DA100" s="17">
        <v>0.99980000000000002</v>
      </c>
      <c r="DB100" s="17">
        <v>0.99980000000000002</v>
      </c>
    </row>
    <row r="101" spans="1:106" x14ac:dyDescent="0.2">
      <c r="A101" s="133">
        <v>114</v>
      </c>
      <c r="B101" s="17">
        <v>1</v>
      </c>
      <c r="C101" s="17">
        <v>0.99180000000000001</v>
      </c>
      <c r="D101" s="17">
        <v>1.0017</v>
      </c>
      <c r="E101" s="17">
        <v>1.0016</v>
      </c>
      <c r="F101" s="17">
        <v>1.0015000000000001</v>
      </c>
      <c r="G101" s="17">
        <v>1.0014000000000001</v>
      </c>
      <c r="H101" s="17">
        <v>1.0011000000000001</v>
      </c>
      <c r="I101" s="17">
        <v>1.0008999999999999</v>
      </c>
      <c r="J101" s="17">
        <v>1.0005999999999999</v>
      </c>
      <c r="K101" s="17">
        <v>1.0001</v>
      </c>
      <c r="L101" s="17">
        <v>0.99970000000000003</v>
      </c>
      <c r="M101" s="17">
        <v>0.99950000000000006</v>
      </c>
      <c r="N101" s="17">
        <v>0.99929999999999997</v>
      </c>
      <c r="O101" s="17">
        <v>0.99929999999999997</v>
      </c>
      <c r="P101" s="17">
        <v>0.99919999999999998</v>
      </c>
      <c r="Q101" s="17">
        <v>0.99990000000000001</v>
      </c>
      <c r="R101" s="17">
        <v>0.99990000000000001</v>
      </c>
      <c r="S101" s="17">
        <v>0.99990000000000001</v>
      </c>
      <c r="T101" s="17">
        <v>0.99990000000000001</v>
      </c>
      <c r="U101" s="17">
        <v>0.99990000000000001</v>
      </c>
      <c r="V101" s="17">
        <v>0.99990000000000001</v>
      </c>
      <c r="W101" s="17">
        <v>0.99990000000000001</v>
      </c>
      <c r="X101" s="17">
        <v>0.99990000000000001</v>
      </c>
      <c r="Y101" s="17">
        <v>0.99990000000000001</v>
      </c>
      <c r="Z101" s="17">
        <v>0.99990000000000001</v>
      </c>
      <c r="AA101" s="17">
        <v>0.99990000000000001</v>
      </c>
      <c r="AB101" s="17">
        <v>0.99990000000000001</v>
      </c>
      <c r="AC101" s="17">
        <v>0.99990000000000001</v>
      </c>
      <c r="AD101" s="17">
        <v>0.99990000000000001</v>
      </c>
      <c r="AE101" s="17">
        <v>0.99990000000000001</v>
      </c>
      <c r="AF101" s="17">
        <v>0.99990000000000001</v>
      </c>
      <c r="AG101" s="17">
        <v>0.99990000000000001</v>
      </c>
      <c r="AH101" s="17">
        <v>0.99990000000000001</v>
      </c>
      <c r="AI101" s="17">
        <v>0.99990000000000001</v>
      </c>
      <c r="AJ101" s="17">
        <v>0.99990000000000001</v>
      </c>
      <c r="AK101" s="17">
        <v>0.99990000000000001</v>
      </c>
      <c r="AL101" s="17">
        <v>0.99990000000000001</v>
      </c>
      <c r="AM101" s="17">
        <v>0.99990000000000001</v>
      </c>
      <c r="AN101" s="17">
        <v>0.99990000000000001</v>
      </c>
      <c r="AO101" s="17">
        <v>0.99990000000000001</v>
      </c>
      <c r="AP101" s="17">
        <v>0.99990000000000001</v>
      </c>
      <c r="AQ101" s="17">
        <v>0.99990000000000001</v>
      </c>
      <c r="AR101" s="17">
        <v>0.99990000000000001</v>
      </c>
      <c r="AS101" s="17">
        <v>0.99990000000000001</v>
      </c>
      <c r="AT101" s="17">
        <v>0.99990000000000001</v>
      </c>
      <c r="AU101" s="17">
        <v>0.99990000000000001</v>
      </c>
      <c r="AV101" s="17">
        <v>0.99990000000000001</v>
      </c>
      <c r="AW101" s="17">
        <v>0.99990000000000001</v>
      </c>
      <c r="AX101" s="17">
        <v>0.99990000000000001</v>
      </c>
      <c r="AY101" s="17">
        <v>0.99990000000000001</v>
      </c>
      <c r="AZ101" s="17">
        <v>0.99990000000000001</v>
      </c>
      <c r="BA101" s="17">
        <v>0.99990000000000001</v>
      </c>
      <c r="BB101" s="17">
        <v>0.99990000000000001</v>
      </c>
      <c r="BC101" s="17">
        <v>0.99990000000000001</v>
      </c>
      <c r="BD101" s="17">
        <v>0.99990000000000001</v>
      </c>
      <c r="BE101" s="17">
        <v>0.99990000000000001</v>
      </c>
      <c r="BF101" s="17">
        <v>0.99990000000000001</v>
      </c>
      <c r="BG101" s="17">
        <v>0.99990000000000001</v>
      </c>
      <c r="BH101" s="17">
        <v>0.99990000000000001</v>
      </c>
      <c r="BI101" s="17">
        <v>0.99990000000000001</v>
      </c>
      <c r="BJ101" s="17">
        <v>0.99990000000000001</v>
      </c>
      <c r="BK101" s="17">
        <v>0.99990000000000001</v>
      </c>
      <c r="BL101" s="17">
        <v>0.99990000000000001</v>
      </c>
      <c r="BM101" s="17">
        <v>0.99990000000000001</v>
      </c>
      <c r="BN101" s="17">
        <v>0.99990000000000001</v>
      </c>
      <c r="BO101" s="17">
        <v>0.99990000000000001</v>
      </c>
      <c r="BP101" s="17">
        <v>0.99990000000000001</v>
      </c>
      <c r="BQ101" s="17">
        <v>0.99990000000000001</v>
      </c>
      <c r="BR101" s="17">
        <v>0.99990000000000001</v>
      </c>
      <c r="BS101" s="17">
        <v>0.99990000000000001</v>
      </c>
      <c r="BT101" s="17">
        <v>0.99990000000000001</v>
      </c>
      <c r="BU101" s="17">
        <v>0.99990000000000001</v>
      </c>
      <c r="BV101" s="17">
        <v>0.99990000000000001</v>
      </c>
      <c r="BW101" s="17">
        <v>0.99990000000000001</v>
      </c>
      <c r="BX101" s="17">
        <v>0.99990000000000001</v>
      </c>
      <c r="BY101" s="17">
        <v>0.99990000000000001</v>
      </c>
      <c r="BZ101" s="17">
        <v>0.99990000000000001</v>
      </c>
      <c r="CA101" s="17">
        <v>0.99990000000000001</v>
      </c>
      <c r="CB101" s="17">
        <v>0.99990000000000001</v>
      </c>
      <c r="CC101" s="17">
        <v>0.99990000000000001</v>
      </c>
      <c r="CD101" s="17">
        <v>0.99990000000000001</v>
      </c>
      <c r="CE101" s="17">
        <v>0.99990000000000001</v>
      </c>
      <c r="CF101" s="17">
        <v>0.99990000000000001</v>
      </c>
      <c r="CG101" s="17">
        <v>0.99990000000000001</v>
      </c>
      <c r="CH101" s="17">
        <v>0.99990000000000001</v>
      </c>
      <c r="CI101" s="17">
        <v>0.99990000000000001</v>
      </c>
      <c r="CJ101" s="17">
        <v>0.99990000000000001</v>
      </c>
      <c r="CK101" s="17">
        <v>0.99990000000000001</v>
      </c>
      <c r="CL101" s="17">
        <v>0.99990000000000001</v>
      </c>
      <c r="CM101" s="17">
        <v>0.99990000000000001</v>
      </c>
      <c r="CN101" s="17">
        <v>0.99990000000000001</v>
      </c>
      <c r="CO101" s="17">
        <v>0.99990000000000001</v>
      </c>
      <c r="CP101" s="17">
        <v>0.99990000000000001</v>
      </c>
      <c r="CQ101" s="17">
        <v>0.99990000000000001</v>
      </c>
      <c r="CR101" s="17">
        <v>0.99990000000000001</v>
      </c>
      <c r="CS101" s="17">
        <v>0.99990000000000001</v>
      </c>
      <c r="CT101" s="17">
        <v>0.99990000000000001</v>
      </c>
      <c r="CU101" s="17">
        <v>0.99990000000000001</v>
      </c>
      <c r="CV101" s="17">
        <v>0.99990000000000001</v>
      </c>
      <c r="CW101" s="17">
        <v>0.99990000000000001</v>
      </c>
      <c r="CX101" s="17">
        <v>0.99990000000000001</v>
      </c>
      <c r="CY101" s="17">
        <v>0.99990000000000001</v>
      </c>
      <c r="CZ101" s="17">
        <v>0.99990000000000001</v>
      </c>
      <c r="DA101" s="17">
        <v>0.99990000000000001</v>
      </c>
      <c r="DB101" s="17">
        <v>0.99990000000000001</v>
      </c>
    </row>
    <row r="102" spans="1:106" x14ac:dyDescent="0.2">
      <c r="A102" s="133">
        <v>115</v>
      </c>
      <c r="B102" s="17">
        <v>1</v>
      </c>
      <c r="C102" s="17">
        <v>1</v>
      </c>
      <c r="D102" s="17">
        <v>1</v>
      </c>
      <c r="E102" s="17">
        <v>1</v>
      </c>
      <c r="F102" s="17">
        <v>1</v>
      </c>
      <c r="G102" s="17">
        <v>1</v>
      </c>
      <c r="H102" s="17">
        <v>1</v>
      </c>
      <c r="I102" s="17">
        <v>1</v>
      </c>
      <c r="J102" s="17">
        <v>1</v>
      </c>
      <c r="K102" s="17">
        <v>1</v>
      </c>
      <c r="L102" s="17">
        <v>1</v>
      </c>
      <c r="M102" s="17">
        <v>1</v>
      </c>
      <c r="N102" s="17">
        <v>1</v>
      </c>
      <c r="O102" s="17">
        <v>1</v>
      </c>
      <c r="P102" s="17">
        <v>1</v>
      </c>
      <c r="Q102" s="17">
        <v>1</v>
      </c>
      <c r="R102" s="17">
        <v>1</v>
      </c>
      <c r="S102" s="17">
        <v>1</v>
      </c>
      <c r="T102" s="17">
        <v>1</v>
      </c>
      <c r="U102" s="17">
        <v>1</v>
      </c>
      <c r="V102" s="17">
        <v>1</v>
      </c>
      <c r="W102" s="17">
        <v>1</v>
      </c>
      <c r="X102" s="17">
        <v>1</v>
      </c>
      <c r="Y102" s="17">
        <v>1</v>
      </c>
      <c r="Z102" s="17">
        <v>1</v>
      </c>
      <c r="AA102" s="17">
        <v>1</v>
      </c>
      <c r="AB102" s="17">
        <v>1</v>
      </c>
      <c r="AC102" s="17">
        <v>1</v>
      </c>
      <c r="AD102" s="17">
        <v>1</v>
      </c>
      <c r="AE102" s="17">
        <v>1</v>
      </c>
      <c r="AF102" s="17">
        <v>1</v>
      </c>
      <c r="AG102" s="17">
        <v>1</v>
      </c>
      <c r="AH102" s="17">
        <v>1</v>
      </c>
      <c r="AI102" s="17">
        <v>1</v>
      </c>
      <c r="AJ102" s="17">
        <v>1</v>
      </c>
      <c r="AK102" s="17">
        <v>1</v>
      </c>
      <c r="AL102" s="17">
        <v>1</v>
      </c>
      <c r="AM102" s="17">
        <v>1</v>
      </c>
      <c r="AN102" s="17">
        <v>1</v>
      </c>
      <c r="AO102" s="17">
        <v>1</v>
      </c>
      <c r="AP102" s="17">
        <v>1</v>
      </c>
      <c r="AQ102" s="17">
        <v>1</v>
      </c>
      <c r="AR102" s="17">
        <v>1</v>
      </c>
      <c r="AS102" s="17">
        <v>1</v>
      </c>
      <c r="AT102" s="17">
        <v>1</v>
      </c>
      <c r="AU102" s="17">
        <v>1</v>
      </c>
      <c r="AV102" s="17">
        <v>1</v>
      </c>
      <c r="AW102" s="17">
        <v>1</v>
      </c>
      <c r="AX102" s="17">
        <v>1</v>
      </c>
      <c r="AY102" s="17">
        <v>1</v>
      </c>
      <c r="AZ102" s="17">
        <v>1</v>
      </c>
      <c r="BA102" s="17">
        <v>1</v>
      </c>
      <c r="BB102" s="17">
        <v>1</v>
      </c>
      <c r="BC102" s="17">
        <v>1</v>
      </c>
      <c r="BD102" s="17">
        <v>1</v>
      </c>
      <c r="BE102" s="17">
        <v>1</v>
      </c>
      <c r="BF102" s="17">
        <v>1</v>
      </c>
      <c r="BG102" s="17">
        <v>1</v>
      </c>
      <c r="BH102" s="17">
        <v>1</v>
      </c>
      <c r="BI102" s="17">
        <v>1</v>
      </c>
      <c r="BJ102" s="17">
        <v>1</v>
      </c>
      <c r="BK102" s="17">
        <v>1</v>
      </c>
      <c r="BL102" s="17">
        <v>1</v>
      </c>
      <c r="BM102" s="17">
        <v>1</v>
      </c>
      <c r="BN102" s="17">
        <v>1</v>
      </c>
      <c r="BO102" s="17">
        <v>1</v>
      </c>
      <c r="BP102" s="17">
        <v>1</v>
      </c>
      <c r="BQ102" s="17">
        <v>1</v>
      </c>
      <c r="BR102" s="17">
        <v>1</v>
      </c>
      <c r="BS102" s="17">
        <v>1</v>
      </c>
      <c r="BT102" s="17">
        <v>1</v>
      </c>
      <c r="BU102" s="17">
        <v>1</v>
      </c>
      <c r="BV102" s="17">
        <v>1</v>
      </c>
      <c r="BW102" s="17">
        <v>1</v>
      </c>
      <c r="BX102" s="17">
        <v>1</v>
      </c>
      <c r="BY102" s="17">
        <v>1</v>
      </c>
      <c r="BZ102" s="17">
        <v>1</v>
      </c>
      <c r="CA102" s="17">
        <v>1</v>
      </c>
      <c r="CB102" s="17">
        <v>1</v>
      </c>
      <c r="CC102" s="17">
        <v>1</v>
      </c>
      <c r="CD102" s="17">
        <v>1</v>
      </c>
      <c r="CE102" s="17">
        <v>1</v>
      </c>
      <c r="CF102" s="17">
        <v>1</v>
      </c>
      <c r="CG102" s="17">
        <v>1</v>
      </c>
      <c r="CH102" s="17">
        <v>1</v>
      </c>
      <c r="CI102" s="17">
        <v>1</v>
      </c>
      <c r="CJ102" s="17">
        <v>1</v>
      </c>
      <c r="CK102" s="17">
        <v>1</v>
      </c>
      <c r="CL102" s="17">
        <v>1</v>
      </c>
      <c r="CM102" s="17">
        <v>1</v>
      </c>
      <c r="CN102" s="17">
        <v>1</v>
      </c>
      <c r="CO102" s="17">
        <v>1</v>
      </c>
      <c r="CP102" s="17">
        <v>1</v>
      </c>
      <c r="CQ102" s="17">
        <v>1</v>
      </c>
      <c r="CR102" s="17">
        <v>1</v>
      </c>
      <c r="CS102" s="17">
        <v>1</v>
      </c>
      <c r="CT102" s="17">
        <v>1</v>
      </c>
      <c r="CU102" s="17">
        <v>1</v>
      </c>
      <c r="CV102" s="17">
        <v>1</v>
      </c>
      <c r="CW102" s="17">
        <v>1</v>
      </c>
      <c r="CX102" s="17">
        <v>1</v>
      </c>
      <c r="CY102" s="17">
        <v>1</v>
      </c>
      <c r="CZ102" s="17">
        <v>1</v>
      </c>
      <c r="DA102" s="17">
        <v>1</v>
      </c>
      <c r="DB102" s="17">
        <v>1</v>
      </c>
    </row>
    <row r="103" spans="1:106" s="137" customFormat="1" x14ac:dyDescent="0.2"/>
    <row r="104" spans="1:106" x14ac:dyDescent="0.2">
      <c r="A104" s="136" t="s">
        <v>246</v>
      </c>
    </row>
    <row r="105" spans="1:106" s="107" customFormat="1" x14ac:dyDescent="0.2">
      <c r="A105" s="132" t="s">
        <v>226</v>
      </c>
      <c r="B105" s="135">
        <v>2023</v>
      </c>
      <c r="C105" s="135">
        <v>2024</v>
      </c>
      <c r="D105" s="135">
        <v>2025</v>
      </c>
      <c r="E105" s="135">
        <v>2026</v>
      </c>
      <c r="F105" s="135">
        <v>2027</v>
      </c>
      <c r="G105" s="135">
        <v>2028</v>
      </c>
      <c r="H105" s="135">
        <v>2029</v>
      </c>
      <c r="I105" s="135">
        <v>2030</v>
      </c>
      <c r="J105" s="135">
        <v>2031</v>
      </c>
      <c r="K105" s="135">
        <v>2032</v>
      </c>
      <c r="L105" s="135">
        <v>2033</v>
      </c>
      <c r="M105" s="135">
        <v>2034</v>
      </c>
      <c r="N105" s="135">
        <v>2035</v>
      </c>
      <c r="O105" s="135">
        <v>2036</v>
      </c>
      <c r="P105" s="135">
        <v>2037</v>
      </c>
      <c r="Q105" s="135">
        <v>2038</v>
      </c>
      <c r="R105" s="135">
        <v>2039</v>
      </c>
      <c r="S105" s="135">
        <v>2040</v>
      </c>
      <c r="T105" s="135">
        <v>2041</v>
      </c>
      <c r="U105" s="135">
        <v>2042</v>
      </c>
      <c r="V105" s="135">
        <v>2043</v>
      </c>
      <c r="W105" s="135">
        <v>2044</v>
      </c>
      <c r="X105" s="135">
        <v>2045</v>
      </c>
      <c r="Y105" s="135">
        <v>2046</v>
      </c>
      <c r="Z105" s="135">
        <v>2047</v>
      </c>
      <c r="AA105" s="135">
        <v>2048</v>
      </c>
      <c r="AB105" s="135">
        <v>2049</v>
      </c>
      <c r="AC105" s="135">
        <v>2050</v>
      </c>
      <c r="AD105" s="135">
        <v>2051</v>
      </c>
      <c r="AE105" s="135">
        <v>2052</v>
      </c>
      <c r="AF105" s="135">
        <v>2053</v>
      </c>
      <c r="AG105" s="135">
        <v>2054</v>
      </c>
      <c r="AH105" s="135">
        <v>2055</v>
      </c>
      <c r="AI105" s="135">
        <v>2056</v>
      </c>
      <c r="AJ105" s="135">
        <v>2057</v>
      </c>
      <c r="AK105" s="135">
        <v>2058</v>
      </c>
      <c r="AL105" s="135">
        <v>2059</v>
      </c>
      <c r="AM105" s="135">
        <v>2060</v>
      </c>
      <c r="AN105" s="135">
        <v>2061</v>
      </c>
      <c r="AO105" s="135">
        <v>2062</v>
      </c>
      <c r="AP105" s="135">
        <v>2063</v>
      </c>
      <c r="AQ105" s="135">
        <v>2064</v>
      </c>
      <c r="AR105" s="135">
        <v>2065</v>
      </c>
      <c r="AS105" s="135">
        <v>2066</v>
      </c>
      <c r="AT105" s="135">
        <v>2067</v>
      </c>
      <c r="AU105" s="135">
        <v>2068</v>
      </c>
      <c r="AV105" s="135">
        <v>2069</v>
      </c>
      <c r="AW105" s="135">
        <v>2070</v>
      </c>
      <c r="AX105" s="135">
        <v>2071</v>
      </c>
      <c r="AY105" s="135">
        <v>2072</v>
      </c>
      <c r="AZ105" s="135">
        <v>2073</v>
      </c>
      <c r="BA105" s="135">
        <v>2074</v>
      </c>
      <c r="BB105" s="135">
        <v>2075</v>
      </c>
      <c r="BC105" s="135">
        <v>2076</v>
      </c>
      <c r="BD105" s="135">
        <v>2077</v>
      </c>
      <c r="BE105" s="135">
        <v>2078</v>
      </c>
      <c r="BF105" s="135">
        <v>2079</v>
      </c>
      <c r="BG105" s="135">
        <v>2080</v>
      </c>
      <c r="BH105" s="135">
        <v>2081</v>
      </c>
      <c r="BI105" s="135">
        <v>2082</v>
      </c>
      <c r="BJ105" s="135">
        <v>2083</v>
      </c>
      <c r="BK105" s="135">
        <v>2084</v>
      </c>
      <c r="BL105" s="135">
        <v>2085</v>
      </c>
      <c r="BM105" s="135">
        <v>2086</v>
      </c>
      <c r="BN105" s="135">
        <v>2087</v>
      </c>
      <c r="BO105" s="135">
        <v>2088</v>
      </c>
      <c r="BP105" s="135">
        <v>2089</v>
      </c>
      <c r="BQ105" s="135">
        <v>2090</v>
      </c>
      <c r="BR105" s="135">
        <v>2091</v>
      </c>
      <c r="BS105" s="135">
        <v>2092</v>
      </c>
      <c r="BT105" s="135">
        <v>2093</v>
      </c>
      <c r="BU105" s="135">
        <v>2094</v>
      </c>
      <c r="BV105" s="135">
        <v>2095</v>
      </c>
      <c r="BW105" s="135">
        <v>2096</v>
      </c>
      <c r="BX105" s="135">
        <v>2097</v>
      </c>
      <c r="BY105" s="135">
        <v>2098</v>
      </c>
      <c r="BZ105" s="135">
        <v>2099</v>
      </c>
      <c r="CA105" s="135">
        <v>2100</v>
      </c>
      <c r="CB105" s="135">
        <v>2101</v>
      </c>
      <c r="CC105" s="135">
        <v>2102</v>
      </c>
      <c r="CD105" s="135">
        <v>2103</v>
      </c>
      <c r="CE105" s="135">
        <v>2104</v>
      </c>
      <c r="CF105" s="135">
        <v>2105</v>
      </c>
      <c r="CG105" s="135">
        <v>2106</v>
      </c>
      <c r="CH105" s="135">
        <v>2107</v>
      </c>
      <c r="CI105" s="135">
        <v>2108</v>
      </c>
      <c r="CJ105" s="135">
        <v>2109</v>
      </c>
      <c r="CK105" s="135">
        <v>2110</v>
      </c>
      <c r="CL105" s="135">
        <v>2111</v>
      </c>
      <c r="CM105" s="135">
        <v>2112</v>
      </c>
      <c r="CN105" s="135">
        <v>2113</v>
      </c>
      <c r="CO105" s="135">
        <v>2114</v>
      </c>
      <c r="CP105" s="135">
        <v>2115</v>
      </c>
      <c r="CQ105" s="135">
        <v>2116</v>
      </c>
      <c r="CR105" s="135">
        <v>2117</v>
      </c>
      <c r="CS105" s="135">
        <v>2118</v>
      </c>
      <c r="CT105" s="135">
        <v>2119</v>
      </c>
      <c r="CU105" s="135">
        <v>2120</v>
      </c>
      <c r="CV105" s="135">
        <v>2121</v>
      </c>
      <c r="CW105" s="135">
        <v>2122</v>
      </c>
      <c r="CX105" s="135">
        <v>2123</v>
      </c>
      <c r="CY105" s="135">
        <v>2124</v>
      </c>
      <c r="CZ105" s="135">
        <v>2125</v>
      </c>
      <c r="DA105" s="135">
        <v>2126</v>
      </c>
      <c r="DB105" s="135">
        <v>2127</v>
      </c>
    </row>
    <row r="106" spans="1:106" x14ac:dyDescent="0.2">
      <c r="A106" s="133">
        <v>16</v>
      </c>
      <c r="B106" s="17">
        <v>1</v>
      </c>
      <c r="C106" s="17">
        <v>0.92200000000000004</v>
      </c>
      <c r="D106" s="17">
        <v>0.9375</v>
      </c>
      <c r="E106" s="17">
        <v>0.94269999999999998</v>
      </c>
      <c r="F106" s="17">
        <v>0.94630000000000003</v>
      </c>
      <c r="G106" s="17">
        <v>0.94889999999999997</v>
      </c>
      <c r="H106" s="17">
        <v>0.95150000000000001</v>
      </c>
      <c r="I106" s="17">
        <v>0.95389999999999997</v>
      </c>
      <c r="J106" s="17">
        <v>0.95620000000000005</v>
      </c>
      <c r="K106" s="17">
        <v>0.95830000000000004</v>
      </c>
      <c r="L106" s="17">
        <v>0.96009999999999995</v>
      </c>
      <c r="M106" s="17">
        <v>0.96379999999999999</v>
      </c>
      <c r="N106" s="17">
        <v>0.96379999999999999</v>
      </c>
      <c r="O106" s="17">
        <v>0.96379999999999999</v>
      </c>
      <c r="P106" s="17">
        <v>0.96379999999999999</v>
      </c>
      <c r="Q106" s="17">
        <v>0.96499999999999997</v>
      </c>
      <c r="R106" s="17">
        <v>0.96499999999999997</v>
      </c>
      <c r="S106" s="17">
        <v>0.96499999999999997</v>
      </c>
      <c r="T106" s="17">
        <v>0.96499999999999997</v>
      </c>
      <c r="U106" s="17">
        <v>0.96499999999999997</v>
      </c>
      <c r="V106" s="17">
        <v>0.96499999999999997</v>
      </c>
      <c r="W106" s="17">
        <v>0.96499999999999997</v>
      </c>
      <c r="X106" s="17">
        <v>0.96499999999999997</v>
      </c>
      <c r="Y106" s="17">
        <v>0.96499999999999997</v>
      </c>
      <c r="Z106" s="17">
        <v>0.96499999999999997</v>
      </c>
      <c r="AA106" s="17">
        <v>0.96499999999999997</v>
      </c>
      <c r="AB106" s="17">
        <v>0.96499999999999997</v>
      </c>
      <c r="AC106" s="17">
        <v>0.96499999999999997</v>
      </c>
      <c r="AD106" s="17">
        <v>0.96499999999999997</v>
      </c>
      <c r="AE106" s="17">
        <v>0.96499999999999997</v>
      </c>
      <c r="AF106" s="17">
        <v>0.96499999999999997</v>
      </c>
      <c r="AG106" s="17">
        <v>0.96499999999999997</v>
      </c>
      <c r="AH106" s="17">
        <v>0.96499999999999997</v>
      </c>
      <c r="AI106" s="17">
        <v>0.96499999999999997</v>
      </c>
      <c r="AJ106" s="17">
        <v>0.96499999999999997</v>
      </c>
      <c r="AK106" s="17">
        <v>0.96499999999999997</v>
      </c>
      <c r="AL106" s="17">
        <v>0.96499999999999997</v>
      </c>
      <c r="AM106" s="17">
        <v>0.96499999999999997</v>
      </c>
      <c r="AN106" s="17">
        <v>0.96499999999999997</v>
      </c>
      <c r="AO106" s="17">
        <v>0.96499999999999997</v>
      </c>
      <c r="AP106" s="17">
        <v>0.96499999999999997</v>
      </c>
      <c r="AQ106" s="17">
        <v>0.96499999999999997</v>
      </c>
      <c r="AR106" s="17">
        <v>0.96499999999999997</v>
      </c>
      <c r="AS106" s="17">
        <v>0.96499999999999997</v>
      </c>
      <c r="AT106" s="17">
        <v>0.96499999999999997</v>
      </c>
      <c r="AU106" s="17">
        <v>0.96499999999999997</v>
      </c>
      <c r="AV106" s="17">
        <v>0.96499999999999997</v>
      </c>
      <c r="AW106" s="17">
        <v>0.96499999999999997</v>
      </c>
      <c r="AX106" s="17">
        <v>0.96499999999999997</v>
      </c>
      <c r="AY106" s="17">
        <v>0.96499999999999997</v>
      </c>
      <c r="AZ106" s="17">
        <v>0.96499999999999997</v>
      </c>
      <c r="BA106" s="17">
        <v>0.96499999999999997</v>
      </c>
      <c r="BB106" s="17">
        <v>0.96499999999999997</v>
      </c>
      <c r="BC106" s="17">
        <v>0.96499999999999997</v>
      </c>
      <c r="BD106" s="17">
        <v>0.96499999999999997</v>
      </c>
      <c r="BE106" s="17">
        <v>0.96499999999999997</v>
      </c>
      <c r="BF106" s="17">
        <v>0.96499999999999997</v>
      </c>
      <c r="BG106" s="17">
        <v>0.96499999999999997</v>
      </c>
      <c r="BH106" s="17">
        <v>0.96499999999999997</v>
      </c>
      <c r="BI106" s="17">
        <v>0.96499999999999997</v>
      </c>
      <c r="BJ106" s="17">
        <v>0.96499999999999997</v>
      </c>
      <c r="BK106" s="17">
        <v>0.96499999999999997</v>
      </c>
      <c r="BL106" s="17">
        <v>0.96499999999999997</v>
      </c>
      <c r="BM106" s="17">
        <v>0.96499999999999997</v>
      </c>
      <c r="BN106" s="17">
        <v>0.96499999999999997</v>
      </c>
      <c r="BO106" s="17">
        <v>0.96499999999999997</v>
      </c>
      <c r="BP106" s="17">
        <v>0.96499999999999997</v>
      </c>
      <c r="BQ106" s="17">
        <v>0.96499999999999997</v>
      </c>
      <c r="BR106" s="17">
        <v>0.96499999999999997</v>
      </c>
      <c r="BS106" s="17">
        <v>0.96499999999999997</v>
      </c>
      <c r="BT106" s="17">
        <v>0.96499999999999997</v>
      </c>
      <c r="BU106" s="17">
        <v>0.96499999999999997</v>
      </c>
      <c r="BV106" s="17">
        <v>0.96499999999999997</v>
      </c>
      <c r="BW106" s="17">
        <v>0.96499999999999997</v>
      </c>
      <c r="BX106" s="17">
        <v>0.96499999999999997</v>
      </c>
      <c r="BY106" s="17">
        <v>0.96499999999999997</v>
      </c>
      <c r="BZ106" s="17">
        <v>0.96499999999999997</v>
      </c>
      <c r="CA106" s="17">
        <v>0.96499999999999997</v>
      </c>
      <c r="CB106" s="17">
        <v>0.96499999999999997</v>
      </c>
      <c r="CC106" s="17">
        <v>0.96499999999999997</v>
      </c>
      <c r="CD106" s="17">
        <v>0.96499999999999997</v>
      </c>
      <c r="CE106" s="17">
        <v>0.96499999999999997</v>
      </c>
      <c r="CF106" s="17">
        <v>0.96499999999999997</v>
      </c>
      <c r="CG106" s="17">
        <v>0.96499999999999997</v>
      </c>
      <c r="CH106" s="17">
        <v>0.96499999999999997</v>
      </c>
      <c r="CI106" s="17">
        <v>0.96499999999999997</v>
      </c>
      <c r="CJ106" s="17">
        <v>0.96499999999999997</v>
      </c>
      <c r="CK106" s="17">
        <v>0.96499999999999997</v>
      </c>
      <c r="CL106" s="17">
        <v>0.96499999999999997</v>
      </c>
      <c r="CM106" s="17">
        <v>0.96499999999999997</v>
      </c>
      <c r="CN106" s="17">
        <v>0.96499999999999997</v>
      </c>
      <c r="CO106" s="17">
        <v>0.96499999999999997</v>
      </c>
      <c r="CP106" s="17">
        <v>0.96499999999999997</v>
      </c>
      <c r="CQ106" s="17">
        <v>0.96499999999999997</v>
      </c>
      <c r="CR106" s="17">
        <v>0.96499999999999997</v>
      </c>
      <c r="CS106" s="17">
        <v>0.96499999999999997</v>
      </c>
      <c r="CT106" s="17">
        <v>0.96499999999999997</v>
      </c>
      <c r="CU106" s="17">
        <v>0.96499999999999997</v>
      </c>
      <c r="CV106" s="17">
        <v>0.96499999999999997</v>
      </c>
      <c r="CW106" s="17">
        <v>0.96499999999999997</v>
      </c>
      <c r="CX106" s="17">
        <v>0.96499999999999997</v>
      </c>
      <c r="CY106" s="17">
        <v>0.96499999999999997</v>
      </c>
      <c r="CZ106" s="17">
        <v>0.96499999999999997</v>
      </c>
      <c r="DA106" s="17">
        <v>0.96499999999999997</v>
      </c>
      <c r="DB106" s="17">
        <v>0.96499999999999997</v>
      </c>
    </row>
    <row r="107" spans="1:106" x14ac:dyDescent="0.2">
      <c r="A107" s="133">
        <v>17</v>
      </c>
      <c r="B107" s="17">
        <v>1</v>
      </c>
      <c r="C107" s="17">
        <v>0.92200000000000004</v>
      </c>
      <c r="D107" s="17">
        <v>0.9375</v>
      </c>
      <c r="E107" s="17">
        <v>0.94269999999999998</v>
      </c>
      <c r="F107" s="17">
        <v>0.94630000000000003</v>
      </c>
      <c r="G107" s="17">
        <v>0.94889999999999997</v>
      </c>
      <c r="H107" s="17">
        <v>0.95150000000000001</v>
      </c>
      <c r="I107" s="17">
        <v>0.95389999999999997</v>
      </c>
      <c r="J107" s="17">
        <v>0.95620000000000005</v>
      </c>
      <c r="K107" s="17">
        <v>0.95830000000000004</v>
      </c>
      <c r="L107" s="17">
        <v>0.96009999999999995</v>
      </c>
      <c r="M107" s="17">
        <v>0.9617</v>
      </c>
      <c r="N107" s="17">
        <v>0.96379999999999999</v>
      </c>
      <c r="O107" s="17">
        <v>0.96379999999999999</v>
      </c>
      <c r="P107" s="17">
        <v>0.96379999999999999</v>
      </c>
      <c r="Q107" s="17">
        <v>0.96499999999999997</v>
      </c>
      <c r="R107" s="17">
        <v>0.96499999999999997</v>
      </c>
      <c r="S107" s="17">
        <v>0.96499999999999997</v>
      </c>
      <c r="T107" s="17">
        <v>0.96499999999999997</v>
      </c>
      <c r="U107" s="17">
        <v>0.96499999999999997</v>
      </c>
      <c r="V107" s="17">
        <v>0.96499999999999997</v>
      </c>
      <c r="W107" s="17">
        <v>0.96499999999999997</v>
      </c>
      <c r="X107" s="17">
        <v>0.96499999999999997</v>
      </c>
      <c r="Y107" s="17">
        <v>0.96499999999999997</v>
      </c>
      <c r="Z107" s="17">
        <v>0.96499999999999997</v>
      </c>
      <c r="AA107" s="17">
        <v>0.96499999999999997</v>
      </c>
      <c r="AB107" s="17">
        <v>0.96499999999999997</v>
      </c>
      <c r="AC107" s="17">
        <v>0.96499999999999997</v>
      </c>
      <c r="AD107" s="17">
        <v>0.96499999999999997</v>
      </c>
      <c r="AE107" s="17">
        <v>0.96499999999999997</v>
      </c>
      <c r="AF107" s="17">
        <v>0.96499999999999997</v>
      </c>
      <c r="AG107" s="17">
        <v>0.96499999999999997</v>
      </c>
      <c r="AH107" s="17">
        <v>0.96499999999999997</v>
      </c>
      <c r="AI107" s="17">
        <v>0.96499999999999997</v>
      </c>
      <c r="AJ107" s="17">
        <v>0.96499999999999997</v>
      </c>
      <c r="AK107" s="17">
        <v>0.96499999999999997</v>
      </c>
      <c r="AL107" s="17">
        <v>0.96499999999999997</v>
      </c>
      <c r="AM107" s="17">
        <v>0.96499999999999997</v>
      </c>
      <c r="AN107" s="17">
        <v>0.96499999999999997</v>
      </c>
      <c r="AO107" s="17">
        <v>0.96499999999999997</v>
      </c>
      <c r="AP107" s="17">
        <v>0.96499999999999997</v>
      </c>
      <c r="AQ107" s="17">
        <v>0.96499999999999997</v>
      </c>
      <c r="AR107" s="17">
        <v>0.96499999999999997</v>
      </c>
      <c r="AS107" s="17">
        <v>0.96499999999999997</v>
      </c>
      <c r="AT107" s="17">
        <v>0.96499999999999997</v>
      </c>
      <c r="AU107" s="17">
        <v>0.96499999999999997</v>
      </c>
      <c r="AV107" s="17">
        <v>0.96499999999999997</v>
      </c>
      <c r="AW107" s="17">
        <v>0.96499999999999997</v>
      </c>
      <c r="AX107" s="17">
        <v>0.96499999999999997</v>
      </c>
      <c r="AY107" s="17">
        <v>0.96499999999999997</v>
      </c>
      <c r="AZ107" s="17">
        <v>0.96499999999999997</v>
      </c>
      <c r="BA107" s="17">
        <v>0.96499999999999997</v>
      </c>
      <c r="BB107" s="17">
        <v>0.96499999999999997</v>
      </c>
      <c r="BC107" s="17">
        <v>0.96499999999999997</v>
      </c>
      <c r="BD107" s="17">
        <v>0.96499999999999997</v>
      </c>
      <c r="BE107" s="17">
        <v>0.96499999999999997</v>
      </c>
      <c r="BF107" s="17">
        <v>0.96499999999999997</v>
      </c>
      <c r="BG107" s="17">
        <v>0.96499999999999997</v>
      </c>
      <c r="BH107" s="17">
        <v>0.96499999999999997</v>
      </c>
      <c r="BI107" s="17">
        <v>0.96499999999999997</v>
      </c>
      <c r="BJ107" s="17">
        <v>0.96499999999999997</v>
      </c>
      <c r="BK107" s="17">
        <v>0.96499999999999997</v>
      </c>
      <c r="BL107" s="17">
        <v>0.96499999999999997</v>
      </c>
      <c r="BM107" s="17">
        <v>0.96499999999999997</v>
      </c>
      <c r="BN107" s="17">
        <v>0.96499999999999997</v>
      </c>
      <c r="BO107" s="17">
        <v>0.96499999999999997</v>
      </c>
      <c r="BP107" s="17">
        <v>0.96499999999999997</v>
      </c>
      <c r="BQ107" s="17">
        <v>0.96499999999999997</v>
      </c>
      <c r="BR107" s="17">
        <v>0.96499999999999997</v>
      </c>
      <c r="BS107" s="17">
        <v>0.96499999999999997</v>
      </c>
      <c r="BT107" s="17">
        <v>0.96499999999999997</v>
      </c>
      <c r="BU107" s="17">
        <v>0.96499999999999997</v>
      </c>
      <c r="BV107" s="17">
        <v>0.96499999999999997</v>
      </c>
      <c r="BW107" s="17">
        <v>0.96499999999999997</v>
      </c>
      <c r="BX107" s="17">
        <v>0.96499999999999997</v>
      </c>
      <c r="BY107" s="17">
        <v>0.96499999999999997</v>
      </c>
      <c r="BZ107" s="17">
        <v>0.96499999999999997</v>
      </c>
      <c r="CA107" s="17">
        <v>0.96499999999999997</v>
      </c>
      <c r="CB107" s="17">
        <v>0.96499999999999997</v>
      </c>
      <c r="CC107" s="17">
        <v>0.96499999999999997</v>
      </c>
      <c r="CD107" s="17">
        <v>0.96499999999999997</v>
      </c>
      <c r="CE107" s="17">
        <v>0.96499999999999997</v>
      </c>
      <c r="CF107" s="17">
        <v>0.96499999999999997</v>
      </c>
      <c r="CG107" s="17">
        <v>0.96499999999999997</v>
      </c>
      <c r="CH107" s="17">
        <v>0.96499999999999997</v>
      </c>
      <c r="CI107" s="17">
        <v>0.96499999999999997</v>
      </c>
      <c r="CJ107" s="17">
        <v>0.96499999999999997</v>
      </c>
      <c r="CK107" s="17">
        <v>0.96499999999999997</v>
      </c>
      <c r="CL107" s="17">
        <v>0.96499999999999997</v>
      </c>
      <c r="CM107" s="17">
        <v>0.96499999999999997</v>
      </c>
      <c r="CN107" s="17">
        <v>0.96499999999999997</v>
      </c>
      <c r="CO107" s="17">
        <v>0.96499999999999997</v>
      </c>
      <c r="CP107" s="17">
        <v>0.96499999999999997</v>
      </c>
      <c r="CQ107" s="17">
        <v>0.96499999999999997</v>
      </c>
      <c r="CR107" s="17">
        <v>0.96499999999999997</v>
      </c>
      <c r="CS107" s="17">
        <v>0.96499999999999997</v>
      </c>
      <c r="CT107" s="17">
        <v>0.96499999999999997</v>
      </c>
      <c r="CU107" s="17">
        <v>0.96499999999999997</v>
      </c>
      <c r="CV107" s="17">
        <v>0.96499999999999997</v>
      </c>
      <c r="CW107" s="17">
        <v>0.96499999999999997</v>
      </c>
      <c r="CX107" s="17">
        <v>0.96499999999999997</v>
      </c>
      <c r="CY107" s="17">
        <v>0.96499999999999997</v>
      </c>
      <c r="CZ107" s="17">
        <v>0.96499999999999997</v>
      </c>
      <c r="DA107" s="17">
        <v>0.96499999999999997</v>
      </c>
      <c r="DB107" s="17">
        <v>0.96499999999999997</v>
      </c>
    </row>
    <row r="108" spans="1:106" x14ac:dyDescent="0.2">
      <c r="A108" s="133">
        <v>18</v>
      </c>
      <c r="B108" s="17">
        <v>1</v>
      </c>
      <c r="C108" s="17">
        <v>0.92200000000000004</v>
      </c>
      <c r="D108" s="17">
        <v>0.9375</v>
      </c>
      <c r="E108" s="17">
        <v>0.94269999999999998</v>
      </c>
      <c r="F108" s="17">
        <v>0.94630000000000003</v>
      </c>
      <c r="G108" s="17">
        <v>0.94889999999999997</v>
      </c>
      <c r="H108" s="17">
        <v>0.95150000000000001</v>
      </c>
      <c r="I108" s="17">
        <v>0.95389999999999997</v>
      </c>
      <c r="J108" s="17">
        <v>0.95620000000000005</v>
      </c>
      <c r="K108" s="17">
        <v>0.95830000000000004</v>
      </c>
      <c r="L108" s="17">
        <v>0.96009999999999995</v>
      </c>
      <c r="M108" s="17">
        <v>0.9617</v>
      </c>
      <c r="N108" s="17">
        <v>0.96279999999999999</v>
      </c>
      <c r="O108" s="17">
        <v>0.96379999999999999</v>
      </c>
      <c r="P108" s="17">
        <v>0.96379999999999999</v>
      </c>
      <c r="Q108" s="17">
        <v>0.96499999999999997</v>
      </c>
      <c r="R108" s="17">
        <v>0.96499999999999997</v>
      </c>
      <c r="S108" s="17">
        <v>0.96499999999999997</v>
      </c>
      <c r="T108" s="17">
        <v>0.96499999999999997</v>
      </c>
      <c r="U108" s="17">
        <v>0.96499999999999997</v>
      </c>
      <c r="V108" s="17">
        <v>0.96499999999999997</v>
      </c>
      <c r="W108" s="17">
        <v>0.96499999999999997</v>
      </c>
      <c r="X108" s="17">
        <v>0.96499999999999997</v>
      </c>
      <c r="Y108" s="17">
        <v>0.96499999999999997</v>
      </c>
      <c r="Z108" s="17">
        <v>0.96499999999999997</v>
      </c>
      <c r="AA108" s="17">
        <v>0.96499999999999997</v>
      </c>
      <c r="AB108" s="17">
        <v>0.96499999999999997</v>
      </c>
      <c r="AC108" s="17">
        <v>0.96499999999999997</v>
      </c>
      <c r="AD108" s="17">
        <v>0.96499999999999997</v>
      </c>
      <c r="AE108" s="17">
        <v>0.96499999999999997</v>
      </c>
      <c r="AF108" s="17">
        <v>0.96499999999999997</v>
      </c>
      <c r="AG108" s="17">
        <v>0.96499999999999997</v>
      </c>
      <c r="AH108" s="17">
        <v>0.96499999999999997</v>
      </c>
      <c r="AI108" s="17">
        <v>0.96499999999999997</v>
      </c>
      <c r="AJ108" s="17">
        <v>0.96499999999999997</v>
      </c>
      <c r="AK108" s="17">
        <v>0.96499999999999997</v>
      </c>
      <c r="AL108" s="17">
        <v>0.96499999999999997</v>
      </c>
      <c r="AM108" s="17">
        <v>0.96499999999999997</v>
      </c>
      <c r="AN108" s="17">
        <v>0.96499999999999997</v>
      </c>
      <c r="AO108" s="17">
        <v>0.96499999999999997</v>
      </c>
      <c r="AP108" s="17">
        <v>0.96499999999999997</v>
      </c>
      <c r="AQ108" s="17">
        <v>0.96499999999999997</v>
      </c>
      <c r="AR108" s="17">
        <v>0.96499999999999997</v>
      </c>
      <c r="AS108" s="17">
        <v>0.96499999999999997</v>
      </c>
      <c r="AT108" s="17">
        <v>0.96499999999999997</v>
      </c>
      <c r="AU108" s="17">
        <v>0.96499999999999997</v>
      </c>
      <c r="AV108" s="17">
        <v>0.96499999999999997</v>
      </c>
      <c r="AW108" s="17">
        <v>0.96499999999999997</v>
      </c>
      <c r="AX108" s="17">
        <v>0.96499999999999997</v>
      </c>
      <c r="AY108" s="17">
        <v>0.96499999999999997</v>
      </c>
      <c r="AZ108" s="17">
        <v>0.96499999999999997</v>
      </c>
      <c r="BA108" s="17">
        <v>0.96499999999999997</v>
      </c>
      <c r="BB108" s="17">
        <v>0.96499999999999997</v>
      </c>
      <c r="BC108" s="17">
        <v>0.96499999999999997</v>
      </c>
      <c r="BD108" s="17">
        <v>0.96499999999999997</v>
      </c>
      <c r="BE108" s="17">
        <v>0.96499999999999997</v>
      </c>
      <c r="BF108" s="17">
        <v>0.96499999999999997</v>
      </c>
      <c r="BG108" s="17">
        <v>0.96499999999999997</v>
      </c>
      <c r="BH108" s="17">
        <v>0.96499999999999997</v>
      </c>
      <c r="BI108" s="17">
        <v>0.96499999999999997</v>
      </c>
      <c r="BJ108" s="17">
        <v>0.96499999999999997</v>
      </c>
      <c r="BK108" s="17">
        <v>0.96499999999999997</v>
      </c>
      <c r="BL108" s="17">
        <v>0.96499999999999997</v>
      </c>
      <c r="BM108" s="17">
        <v>0.96499999999999997</v>
      </c>
      <c r="BN108" s="17">
        <v>0.96499999999999997</v>
      </c>
      <c r="BO108" s="17">
        <v>0.96499999999999997</v>
      </c>
      <c r="BP108" s="17">
        <v>0.96499999999999997</v>
      </c>
      <c r="BQ108" s="17">
        <v>0.96499999999999997</v>
      </c>
      <c r="BR108" s="17">
        <v>0.96499999999999997</v>
      </c>
      <c r="BS108" s="17">
        <v>0.96499999999999997</v>
      </c>
      <c r="BT108" s="17">
        <v>0.96499999999999997</v>
      </c>
      <c r="BU108" s="17">
        <v>0.96499999999999997</v>
      </c>
      <c r="BV108" s="17">
        <v>0.96499999999999997</v>
      </c>
      <c r="BW108" s="17">
        <v>0.96499999999999997</v>
      </c>
      <c r="BX108" s="17">
        <v>0.96499999999999997</v>
      </c>
      <c r="BY108" s="17">
        <v>0.96499999999999997</v>
      </c>
      <c r="BZ108" s="17">
        <v>0.96499999999999997</v>
      </c>
      <c r="CA108" s="17">
        <v>0.96499999999999997</v>
      </c>
      <c r="CB108" s="17">
        <v>0.96499999999999997</v>
      </c>
      <c r="CC108" s="17">
        <v>0.96499999999999997</v>
      </c>
      <c r="CD108" s="17">
        <v>0.96499999999999997</v>
      </c>
      <c r="CE108" s="17">
        <v>0.96499999999999997</v>
      </c>
      <c r="CF108" s="17">
        <v>0.96499999999999997</v>
      </c>
      <c r="CG108" s="17">
        <v>0.96499999999999997</v>
      </c>
      <c r="CH108" s="17">
        <v>0.96499999999999997</v>
      </c>
      <c r="CI108" s="17">
        <v>0.96499999999999997</v>
      </c>
      <c r="CJ108" s="17">
        <v>0.96499999999999997</v>
      </c>
      <c r="CK108" s="17">
        <v>0.96499999999999997</v>
      </c>
      <c r="CL108" s="17">
        <v>0.96499999999999997</v>
      </c>
      <c r="CM108" s="17">
        <v>0.96499999999999997</v>
      </c>
      <c r="CN108" s="17">
        <v>0.96499999999999997</v>
      </c>
      <c r="CO108" s="17">
        <v>0.96499999999999997</v>
      </c>
      <c r="CP108" s="17">
        <v>0.96499999999999997</v>
      </c>
      <c r="CQ108" s="17">
        <v>0.96499999999999997</v>
      </c>
      <c r="CR108" s="17">
        <v>0.96499999999999997</v>
      </c>
      <c r="CS108" s="17">
        <v>0.96499999999999997</v>
      </c>
      <c r="CT108" s="17">
        <v>0.96499999999999997</v>
      </c>
      <c r="CU108" s="17">
        <v>0.96499999999999997</v>
      </c>
      <c r="CV108" s="17">
        <v>0.96499999999999997</v>
      </c>
      <c r="CW108" s="17">
        <v>0.96499999999999997</v>
      </c>
      <c r="CX108" s="17">
        <v>0.96499999999999997</v>
      </c>
      <c r="CY108" s="17">
        <v>0.96499999999999997</v>
      </c>
      <c r="CZ108" s="17">
        <v>0.96499999999999997</v>
      </c>
      <c r="DA108" s="17">
        <v>0.96499999999999997</v>
      </c>
      <c r="DB108" s="17">
        <v>0.96499999999999997</v>
      </c>
    </row>
    <row r="109" spans="1:106" x14ac:dyDescent="0.2">
      <c r="A109" s="133">
        <v>19</v>
      </c>
      <c r="B109" s="17">
        <v>1</v>
      </c>
      <c r="C109" s="17">
        <v>0.92200000000000004</v>
      </c>
      <c r="D109" s="17">
        <v>0.9375</v>
      </c>
      <c r="E109" s="17">
        <v>0.94269999999999998</v>
      </c>
      <c r="F109" s="17">
        <v>0.94630000000000003</v>
      </c>
      <c r="G109" s="17">
        <v>0.94889999999999997</v>
      </c>
      <c r="H109" s="17">
        <v>0.95150000000000001</v>
      </c>
      <c r="I109" s="17">
        <v>0.95389999999999997</v>
      </c>
      <c r="J109" s="17">
        <v>0.95620000000000005</v>
      </c>
      <c r="K109" s="17">
        <v>0.95830000000000004</v>
      </c>
      <c r="L109" s="17">
        <v>0.96009999999999995</v>
      </c>
      <c r="M109" s="17">
        <v>0.9617</v>
      </c>
      <c r="N109" s="17">
        <v>0.96279999999999999</v>
      </c>
      <c r="O109" s="17">
        <v>0.96350000000000002</v>
      </c>
      <c r="P109" s="17">
        <v>0.96379999999999999</v>
      </c>
      <c r="Q109" s="17">
        <v>0.96499999999999997</v>
      </c>
      <c r="R109" s="17">
        <v>0.96499999999999997</v>
      </c>
      <c r="S109" s="17">
        <v>0.96499999999999997</v>
      </c>
      <c r="T109" s="17">
        <v>0.96499999999999997</v>
      </c>
      <c r="U109" s="17">
        <v>0.96499999999999997</v>
      </c>
      <c r="V109" s="17">
        <v>0.96499999999999997</v>
      </c>
      <c r="W109" s="17">
        <v>0.96499999999999997</v>
      </c>
      <c r="X109" s="17">
        <v>0.96499999999999997</v>
      </c>
      <c r="Y109" s="17">
        <v>0.96499999999999997</v>
      </c>
      <c r="Z109" s="17">
        <v>0.96499999999999997</v>
      </c>
      <c r="AA109" s="17">
        <v>0.96499999999999997</v>
      </c>
      <c r="AB109" s="17">
        <v>0.96499999999999997</v>
      </c>
      <c r="AC109" s="17">
        <v>0.96499999999999997</v>
      </c>
      <c r="AD109" s="17">
        <v>0.96499999999999997</v>
      </c>
      <c r="AE109" s="17">
        <v>0.96499999999999997</v>
      </c>
      <c r="AF109" s="17">
        <v>0.96499999999999997</v>
      </c>
      <c r="AG109" s="17">
        <v>0.96499999999999997</v>
      </c>
      <c r="AH109" s="17">
        <v>0.96499999999999997</v>
      </c>
      <c r="AI109" s="17">
        <v>0.96499999999999997</v>
      </c>
      <c r="AJ109" s="17">
        <v>0.96499999999999997</v>
      </c>
      <c r="AK109" s="17">
        <v>0.96499999999999997</v>
      </c>
      <c r="AL109" s="17">
        <v>0.96499999999999997</v>
      </c>
      <c r="AM109" s="17">
        <v>0.96499999999999997</v>
      </c>
      <c r="AN109" s="17">
        <v>0.96499999999999997</v>
      </c>
      <c r="AO109" s="17">
        <v>0.96499999999999997</v>
      </c>
      <c r="AP109" s="17">
        <v>0.96499999999999997</v>
      </c>
      <c r="AQ109" s="17">
        <v>0.96499999999999997</v>
      </c>
      <c r="AR109" s="17">
        <v>0.96499999999999997</v>
      </c>
      <c r="AS109" s="17">
        <v>0.96499999999999997</v>
      </c>
      <c r="AT109" s="17">
        <v>0.96499999999999997</v>
      </c>
      <c r="AU109" s="17">
        <v>0.96499999999999997</v>
      </c>
      <c r="AV109" s="17">
        <v>0.96499999999999997</v>
      </c>
      <c r="AW109" s="17">
        <v>0.96499999999999997</v>
      </c>
      <c r="AX109" s="17">
        <v>0.96499999999999997</v>
      </c>
      <c r="AY109" s="17">
        <v>0.96499999999999997</v>
      </c>
      <c r="AZ109" s="17">
        <v>0.96499999999999997</v>
      </c>
      <c r="BA109" s="17">
        <v>0.96499999999999997</v>
      </c>
      <c r="BB109" s="17">
        <v>0.96499999999999997</v>
      </c>
      <c r="BC109" s="17">
        <v>0.96499999999999997</v>
      </c>
      <c r="BD109" s="17">
        <v>0.96499999999999997</v>
      </c>
      <c r="BE109" s="17">
        <v>0.96499999999999997</v>
      </c>
      <c r="BF109" s="17">
        <v>0.96499999999999997</v>
      </c>
      <c r="BG109" s="17">
        <v>0.96499999999999997</v>
      </c>
      <c r="BH109" s="17">
        <v>0.96499999999999997</v>
      </c>
      <c r="BI109" s="17">
        <v>0.96499999999999997</v>
      </c>
      <c r="BJ109" s="17">
        <v>0.96499999999999997</v>
      </c>
      <c r="BK109" s="17">
        <v>0.96499999999999997</v>
      </c>
      <c r="BL109" s="17">
        <v>0.96499999999999997</v>
      </c>
      <c r="BM109" s="17">
        <v>0.96499999999999997</v>
      </c>
      <c r="BN109" s="17">
        <v>0.96499999999999997</v>
      </c>
      <c r="BO109" s="17">
        <v>0.96499999999999997</v>
      </c>
      <c r="BP109" s="17">
        <v>0.96499999999999997</v>
      </c>
      <c r="BQ109" s="17">
        <v>0.96499999999999997</v>
      </c>
      <c r="BR109" s="17">
        <v>0.96499999999999997</v>
      </c>
      <c r="BS109" s="17">
        <v>0.96499999999999997</v>
      </c>
      <c r="BT109" s="17">
        <v>0.96499999999999997</v>
      </c>
      <c r="BU109" s="17">
        <v>0.96499999999999997</v>
      </c>
      <c r="BV109" s="17">
        <v>0.96499999999999997</v>
      </c>
      <c r="BW109" s="17">
        <v>0.96499999999999997</v>
      </c>
      <c r="BX109" s="17">
        <v>0.96499999999999997</v>
      </c>
      <c r="BY109" s="17">
        <v>0.96499999999999997</v>
      </c>
      <c r="BZ109" s="17">
        <v>0.96499999999999997</v>
      </c>
      <c r="CA109" s="17">
        <v>0.96499999999999997</v>
      </c>
      <c r="CB109" s="17">
        <v>0.96499999999999997</v>
      </c>
      <c r="CC109" s="17">
        <v>0.96499999999999997</v>
      </c>
      <c r="CD109" s="17">
        <v>0.96499999999999997</v>
      </c>
      <c r="CE109" s="17">
        <v>0.96499999999999997</v>
      </c>
      <c r="CF109" s="17">
        <v>0.96499999999999997</v>
      </c>
      <c r="CG109" s="17">
        <v>0.96499999999999997</v>
      </c>
      <c r="CH109" s="17">
        <v>0.96499999999999997</v>
      </c>
      <c r="CI109" s="17">
        <v>0.96499999999999997</v>
      </c>
      <c r="CJ109" s="17">
        <v>0.96499999999999997</v>
      </c>
      <c r="CK109" s="17">
        <v>0.96499999999999997</v>
      </c>
      <c r="CL109" s="17">
        <v>0.96499999999999997</v>
      </c>
      <c r="CM109" s="17">
        <v>0.96499999999999997</v>
      </c>
      <c r="CN109" s="17">
        <v>0.96499999999999997</v>
      </c>
      <c r="CO109" s="17">
        <v>0.96499999999999997</v>
      </c>
      <c r="CP109" s="17">
        <v>0.96499999999999997</v>
      </c>
      <c r="CQ109" s="17">
        <v>0.96499999999999997</v>
      </c>
      <c r="CR109" s="17">
        <v>0.96499999999999997</v>
      </c>
      <c r="CS109" s="17">
        <v>0.96499999999999997</v>
      </c>
      <c r="CT109" s="17">
        <v>0.96499999999999997</v>
      </c>
      <c r="CU109" s="17">
        <v>0.96499999999999997</v>
      </c>
      <c r="CV109" s="17">
        <v>0.96499999999999997</v>
      </c>
      <c r="CW109" s="17">
        <v>0.96499999999999997</v>
      </c>
      <c r="CX109" s="17">
        <v>0.96499999999999997</v>
      </c>
      <c r="CY109" s="17">
        <v>0.96499999999999997</v>
      </c>
      <c r="CZ109" s="17">
        <v>0.96499999999999997</v>
      </c>
      <c r="DA109" s="17">
        <v>0.96499999999999997</v>
      </c>
      <c r="DB109" s="17">
        <v>0.96499999999999997</v>
      </c>
    </row>
    <row r="110" spans="1:106" x14ac:dyDescent="0.2">
      <c r="A110" s="133">
        <v>20</v>
      </c>
      <c r="B110" s="17">
        <v>1</v>
      </c>
      <c r="C110" s="17">
        <v>0.92200000000000004</v>
      </c>
      <c r="D110" s="17">
        <v>0.9375</v>
      </c>
      <c r="E110" s="17">
        <v>0.94269999999999998</v>
      </c>
      <c r="F110" s="17">
        <v>0.94630000000000003</v>
      </c>
      <c r="G110" s="17">
        <v>0.94889999999999997</v>
      </c>
      <c r="H110" s="17">
        <v>0.95150000000000001</v>
      </c>
      <c r="I110" s="17">
        <v>0.95389999999999997</v>
      </c>
      <c r="J110" s="17">
        <v>0.95620000000000005</v>
      </c>
      <c r="K110" s="17">
        <v>0.95830000000000004</v>
      </c>
      <c r="L110" s="17">
        <v>0.96009999999999995</v>
      </c>
      <c r="M110" s="17">
        <v>0.9617</v>
      </c>
      <c r="N110" s="17">
        <v>0.96279999999999999</v>
      </c>
      <c r="O110" s="17">
        <v>0.96350000000000002</v>
      </c>
      <c r="P110" s="17">
        <v>0.96379999999999999</v>
      </c>
      <c r="Q110" s="17">
        <v>0.96499999999999997</v>
      </c>
      <c r="R110" s="17">
        <v>0.96499999999999997</v>
      </c>
      <c r="S110" s="17">
        <v>0.96499999999999997</v>
      </c>
      <c r="T110" s="17">
        <v>0.96499999999999997</v>
      </c>
      <c r="U110" s="17">
        <v>0.96499999999999997</v>
      </c>
      <c r="V110" s="17">
        <v>0.96499999999999997</v>
      </c>
      <c r="W110" s="17">
        <v>0.96499999999999997</v>
      </c>
      <c r="X110" s="17">
        <v>0.96499999999999997</v>
      </c>
      <c r="Y110" s="17">
        <v>0.96499999999999997</v>
      </c>
      <c r="Z110" s="17">
        <v>0.96499999999999997</v>
      </c>
      <c r="AA110" s="17">
        <v>0.96499999999999997</v>
      </c>
      <c r="AB110" s="17">
        <v>0.96499999999999997</v>
      </c>
      <c r="AC110" s="17">
        <v>0.96499999999999997</v>
      </c>
      <c r="AD110" s="17">
        <v>0.96499999999999997</v>
      </c>
      <c r="AE110" s="17">
        <v>0.96499999999999997</v>
      </c>
      <c r="AF110" s="17">
        <v>0.96499999999999997</v>
      </c>
      <c r="AG110" s="17">
        <v>0.96499999999999997</v>
      </c>
      <c r="AH110" s="17">
        <v>0.96499999999999997</v>
      </c>
      <c r="AI110" s="17">
        <v>0.96499999999999997</v>
      </c>
      <c r="AJ110" s="17">
        <v>0.96499999999999997</v>
      </c>
      <c r="AK110" s="17">
        <v>0.96499999999999997</v>
      </c>
      <c r="AL110" s="17">
        <v>0.96499999999999997</v>
      </c>
      <c r="AM110" s="17">
        <v>0.96499999999999997</v>
      </c>
      <c r="AN110" s="17">
        <v>0.96499999999999997</v>
      </c>
      <c r="AO110" s="17">
        <v>0.96499999999999997</v>
      </c>
      <c r="AP110" s="17">
        <v>0.96499999999999997</v>
      </c>
      <c r="AQ110" s="17">
        <v>0.96499999999999997</v>
      </c>
      <c r="AR110" s="17">
        <v>0.96499999999999997</v>
      </c>
      <c r="AS110" s="17">
        <v>0.96499999999999997</v>
      </c>
      <c r="AT110" s="17">
        <v>0.96499999999999997</v>
      </c>
      <c r="AU110" s="17">
        <v>0.96499999999999997</v>
      </c>
      <c r="AV110" s="17">
        <v>0.96499999999999997</v>
      </c>
      <c r="AW110" s="17">
        <v>0.96499999999999997</v>
      </c>
      <c r="AX110" s="17">
        <v>0.96499999999999997</v>
      </c>
      <c r="AY110" s="17">
        <v>0.96499999999999997</v>
      </c>
      <c r="AZ110" s="17">
        <v>0.96499999999999997</v>
      </c>
      <c r="BA110" s="17">
        <v>0.96499999999999997</v>
      </c>
      <c r="BB110" s="17">
        <v>0.96499999999999997</v>
      </c>
      <c r="BC110" s="17">
        <v>0.96499999999999997</v>
      </c>
      <c r="BD110" s="17">
        <v>0.96499999999999997</v>
      </c>
      <c r="BE110" s="17">
        <v>0.96499999999999997</v>
      </c>
      <c r="BF110" s="17">
        <v>0.96499999999999997</v>
      </c>
      <c r="BG110" s="17">
        <v>0.96499999999999997</v>
      </c>
      <c r="BH110" s="17">
        <v>0.96499999999999997</v>
      </c>
      <c r="BI110" s="17">
        <v>0.96499999999999997</v>
      </c>
      <c r="BJ110" s="17">
        <v>0.96499999999999997</v>
      </c>
      <c r="BK110" s="17">
        <v>0.96499999999999997</v>
      </c>
      <c r="BL110" s="17">
        <v>0.96499999999999997</v>
      </c>
      <c r="BM110" s="17">
        <v>0.96499999999999997</v>
      </c>
      <c r="BN110" s="17">
        <v>0.96499999999999997</v>
      </c>
      <c r="BO110" s="17">
        <v>0.96499999999999997</v>
      </c>
      <c r="BP110" s="17">
        <v>0.96499999999999997</v>
      </c>
      <c r="BQ110" s="17">
        <v>0.96499999999999997</v>
      </c>
      <c r="BR110" s="17">
        <v>0.96499999999999997</v>
      </c>
      <c r="BS110" s="17">
        <v>0.96499999999999997</v>
      </c>
      <c r="BT110" s="17">
        <v>0.96499999999999997</v>
      </c>
      <c r="BU110" s="17">
        <v>0.96499999999999997</v>
      </c>
      <c r="BV110" s="17">
        <v>0.96499999999999997</v>
      </c>
      <c r="BW110" s="17">
        <v>0.96499999999999997</v>
      </c>
      <c r="BX110" s="17">
        <v>0.96499999999999997</v>
      </c>
      <c r="BY110" s="17">
        <v>0.96499999999999997</v>
      </c>
      <c r="BZ110" s="17">
        <v>0.96499999999999997</v>
      </c>
      <c r="CA110" s="17">
        <v>0.96499999999999997</v>
      </c>
      <c r="CB110" s="17">
        <v>0.96499999999999997</v>
      </c>
      <c r="CC110" s="17">
        <v>0.96499999999999997</v>
      </c>
      <c r="CD110" s="17">
        <v>0.96499999999999997</v>
      </c>
      <c r="CE110" s="17">
        <v>0.96499999999999997</v>
      </c>
      <c r="CF110" s="17">
        <v>0.96499999999999997</v>
      </c>
      <c r="CG110" s="17">
        <v>0.96499999999999997</v>
      </c>
      <c r="CH110" s="17">
        <v>0.96499999999999997</v>
      </c>
      <c r="CI110" s="17">
        <v>0.96499999999999997</v>
      </c>
      <c r="CJ110" s="17">
        <v>0.96499999999999997</v>
      </c>
      <c r="CK110" s="17">
        <v>0.96499999999999997</v>
      </c>
      <c r="CL110" s="17">
        <v>0.96499999999999997</v>
      </c>
      <c r="CM110" s="17">
        <v>0.96499999999999997</v>
      </c>
      <c r="CN110" s="17">
        <v>0.96499999999999997</v>
      </c>
      <c r="CO110" s="17">
        <v>0.96499999999999997</v>
      </c>
      <c r="CP110" s="17">
        <v>0.96499999999999997</v>
      </c>
      <c r="CQ110" s="17">
        <v>0.96499999999999997</v>
      </c>
      <c r="CR110" s="17">
        <v>0.96499999999999997</v>
      </c>
      <c r="CS110" s="17">
        <v>0.96499999999999997</v>
      </c>
      <c r="CT110" s="17">
        <v>0.96499999999999997</v>
      </c>
      <c r="CU110" s="17">
        <v>0.96499999999999997</v>
      </c>
      <c r="CV110" s="17">
        <v>0.96499999999999997</v>
      </c>
      <c r="CW110" s="17">
        <v>0.96499999999999997</v>
      </c>
      <c r="CX110" s="17">
        <v>0.96499999999999997</v>
      </c>
      <c r="CY110" s="17">
        <v>0.96499999999999997</v>
      </c>
      <c r="CZ110" s="17">
        <v>0.96499999999999997</v>
      </c>
      <c r="DA110" s="17">
        <v>0.96499999999999997</v>
      </c>
      <c r="DB110" s="17">
        <v>0.96499999999999997</v>
      </c>
    </row>
    <row r="111" spans="1:106" x14ac:dyDescent="0.2">
      <c r="A111" s="133">
        <v>21</v>
      </c>
      <c r="B111" s="17">
        <v>1</v>
      </c>
      <c r="C111" s="17">
        <v>0.92200000000000004</v>
      </c>
      <c r="D111" s="17">
        <v>0.9375</v>
      </c>
      <c r="E111" s="17">
        <v>0.94269999999999998</v>
      </c>
      <c r="F111" s="17">
        <v>0.94630000000000003</v>
      </c>
      <c r="G111" s="17">
        <v>0.94889999999999997</v>
      </c>
      <c r="H111" s="17">
        <v>0.95150000000000001</v>
      </c>
      <c r="I111" s="17">
        <v>0.95389999999999997</v>
      </c>
      <c r="J111" s="17">
        <v>0.95620000000000005</v>
      </c>
      <c r="K111" s="17">
        <v>0.95830000000000004</v>
      </c>
      <c r="L111" s="17">
        <v>0.96009999999999995</v>
      </c>
      <c r="M111" s="17">
        <v>0.9617</v>
      </c>
      <c r="N111" s="17">
        <v>0.96279999999999999</v>
      </c>
      <c r="O111" s="17">
        <v>0.96350000000000002</v>
      </c>
      <c r="P111" s="17">
        <v>0.96379999999999999</v>
      </c>
      <c r="Q111" s="17">
        <v>0.96499999999999997</v>
      </c>
      <c r="R111" s="17">
        <v>0.96499999999999997</v>
      </c>
      <c r="S111" s="17">
        <v>0.96499999999999997</v>
      </c>
      <c r="T111" s="17">
        <v>0.96499999999999997</v>
      </c>
      <c r="U111" s="17">
        <v>0.96499999999999997</v>
      </c>
      <c r="V111" s="17">
        <v>0.96499999999999997</v>
      </c>
      <c r="W111" s="17">
        <v>0.96499999999999997</v>
      </c>
      <c r="X111" s="17">
        <v>0.96499999999999997</v>
      </c>
      <c r="Y111" s="17">
        <v>0.96499999999999997</v>
      </c>
      <c r="Z111" s="17">
        <v>0.96499999999999997</v>
      </c>
      <c r="AA111" s="17">
        <v>0.96499999999999997</v>
      </c>
      <c r="AB111" s="17">
        <v>0.96499999999999997</v>
      </c>
      <c r="AC111" s="17">
        <v>0.96499999999999997</v>
      </c>
      <c r="AD111" s="17">
        <v>0.96499999999999997</v>
      </c>
      <c r="AE111" s="17">
        <v>0.96499999999999997</v>
      </c>
      <c r="AF111" s="17">
        <v>0.96499999999999997</v>
      </c>
      <c r="AG111" s="17">
        <v>0.96499999999999997</v>
      </c>
      <c r="AH111" s="17">
        <v>0.96499999999999997</v>
      </c>
      <c r="AI111" s="17">
        <v>0.96499999999999997</v>
      </c>
      <c r="AJ111" s="17">
        <v>0.96499999999999997</v>
      </c>
      <c r="AK111" s="17">
        <v>0.96499999999999997</v>
      </c>
      <c r="AL111" s="17">
        <v>0.96499999999999997</v>
      </c>
      <c r="AM111" s="17">
        <v>0.96499999999999997</v>
      </c>
      <c r="AN111" s="17">
        <v>0.96499999999999997</v>
      </c>
      <c r="AO111" s="17">
        <v>0.96499999999999997</v>
      </c>
      <c r="AP111" s="17">
        <v>0.96499999999999997</v>
      </c>
      <c r="AQ111" s="17">
        <v>0.96499999999999997</v>
      </c>
      <c r="AR111" s="17">
        <v>0.96499999999999997</v>
      </c>
      <c r="AS111" s="17">
        <v>0.96499999999999997</v>
      </c>
      <c r="AT111" s="17">
        <v>0.96499999999999997</v>
      </c>
      <c r="AU111" s="17">
        <v>0.96499999999999997</v>
      </c>
      <c r="AV111" s="17">
        <v>0.96499999999999997</v>
      </c>
      <c r="AW111" s="17">
        <v>0.96499999999999997</v>
      </c>
      <c r="AX111" s="17">
        <v>0.96499999999999997</v>
      </c>
      <c r="AY111" s="17">
        <v>0.96499999999999997</v>
      </c>
      <c r="AZ111" s="17">
        <v>0.96499999999999997</v>
      </c>
      <c r="BA111" s="17">
        <v>0.96499999999999997</v>
      </c>
      <c r="BB111" s="17">
        <v>0.96499999999999997</v>
      </c>
      <c r="BC111" s="17">
        <v>0.96499999999999997</v>
      </c>
      <c r="BD111" s="17">
        <v>0.96499999999999997</v>
      </c>
      <c r="BE111" s="17">
        <v>0.96499999999999997</v>
      </c>
      <c r="BF111" s="17">
        <v>0.96499999999999997</v>
      </c>
      <c r="BG111" s="17">
        <v>0.96499999999999997</v>
      </c>
      <c r="BH111" s="17">
        <v>0.96499999999999997</v>
      </c>
      <c r="BI111" s="17">
        <v>0.96499999999999997</v>
      </c>
      <c r="BJ111" s="17">
        <v>0.96499999999999997</v>
      </c>
      <c r="BK111" s="17">
        <v>0.96499999999999997</v>
      </c>
      <c r="BL111" s="17">
        <v>0.96499999999999997</v>
      </c>
      <c r="BM111" s="17">
        <v>0.96499999999999997</v>
      </c>
      <c r="BN111" s="17">
        <v>0.96499999999999997</v>
      </c>
      <c r="BO111" s="17">
        <v>0.96499999999999997</v>
      </c>
      <c r="BP111" s="17">
        <v>0.96499999999999997</v>
      </c>
      <c r="BQ111" s="17">
        <v>0.96499999999999997</v>
      </c>
      <c r="BR111" s="17">
        <v>0.96499999999999997</v>
      </c>
      <c r="BS111" s="17">
        <v>0.96499999999999997</v>
      </c>
      <c r="BT111" s="17">
        <v>0.96499999999999997</v>
      </c>
      <c r="BU111" s="17">
        <v>0.96499999999999997</v>
      </c>
      <c r="BV111" s="17">
        <v>0.96499999999999997</v>
      </c>
      <c r="BW111" s="17">
        <v>0.96499999999999997</v>
      </c>
      <c r="BX111" s="17">
        <v>0.96499999999999997</v>
      </c>
      <c r="BY111" s="17">
        <v>0.96499999999999997</v>
      </c>
      <c r="BZ111" s="17">
        <v>0.96499999999999997</v>
      </c>
      <c r="CA111" s="17">
        <v>0.96499999999999997</v>
      </c>
      <c r="CB111" s="17">
        <v>0.96499999999999997</v>
      </c>
      <c r="CC111" s="17">
        <v>0.96499999999999997</v>
      </c>
      <c r="CD111" s="17">
        <v>0.96499999999999997</v>
      </c>
      <c r="CE111" s="17">
        <v>0.96499999999999997</v>
      </c>
      <c r="CF111" s="17">
        <v>0.96499999999999997</v>
      </c>
      <c r="CG111" s="17">
        <v>0.96499999999999997</v>
      </c>
      <c r="CH111" s="17">
        <v>0.96499999999999997</v>
      </c>
      <c r="CI111" s="17">
        <v>0.96499999999999997</v>
      </c>
      <c r="CJ111" s="17">
        <v>0.96499999999999997</v>
      </c>
      <c r="CK111" s="17">
        <v>0.96499999999999997</v>
      </c>
      <c r="CL111" s="17">
        <v>0.96499999999999997</v>
      </c>
      <c r="CM111" s="17">
        <v>0.96499999999999997</v>
      </c>
      <c r="CN111" s="17">
        <v>0.96499999999999997</v>
      </c>
      <c r="CO111" s="17">
        <v>0.96499999999999997</v>
      </c>
      <c r="CP111" s="17">
        <v>0.96499999999999997</v>
      </c>
      <c r="CQ111" s="17">
        <v>0.96499999999999997</v>
      </c>
      <c r="CR111" s="17">
        <v>0.96499999999999997</v>
      </c>
      <c r="CS111" s="17">
        <v>0.96499999999999997</v>
      </c>
      <c r="CT111" s="17">
        <v>0.96499999999999997</v>
      </c>
      <c r="CU111" s="17">
        <v>0.96499999999999997</v>
      </c>
      <c r="CV111" s="17">
        <v>0.96499999999999997</v>
      </c>
      <c r="CW111" s="17">
        <v>0.96499999999999997</v>
      </c>
      <c r="CX111" s="17">
        <v>0.96499999999999997</v>
      </c>
      <c r="CY111" s="17">
        <v>0.96499999999999997</v>
      </c>
      <c r="CZ111" s="17">
        <v>0.96499999999999997</v>
      </c>
      <c r="DA111" s="17">
        <v>0.96499999999999997</v>
      </c>
      <c r="DB111" s="17">
        <v>0.96499999999999997</v>
      </c>
    </row>
    <row r="112" spans="1:106" x14ac:dyDescent="0.2">
      <c r="A112" s="133">
        <v>22</v>
      </c>
      <c r="B112" s="17">
        <v>1</v>
      </c>
      <c r="C112" s="17">
        <v>0.92249999999999999</v>
      </c>
      <c r="D112" s="17">
        <v>0.93779999999999997</v>
      </c>
      <c r="E112" s="17">
        <v>0.94279999999999997</v>
      </c>
      <c r="F112" s="17">
        <v>0.94630000000000003</v>
      </c>
      <c r="G112" s="17">
        <v>0.94889999999999997</v>
      </c>
      <c r="H112" s="17">
        <v>0.95150000000000001</v>
      </c>
      <c r="I112" s="17">
        <v>0.95389999999999997</v>
      </c>
      <c r="J112" s="17">
        <v>0.95620000000000005</v>
      </c>
      <c r="K112" s="17">
        <v>0.95830000000000004</v>
      </c>
      <c r="L112" s="17">
        <v>0.96009999999999995</v>
      </c>
      <c r="M112" s="17">
        <v>0.9617</v>
      </c>
      <c r="N112" s="17">
        <v>0.96279999999999999</v>
      </c>
      <c r="O112" s="17">
        <v>0.96350000000000002</v>
      </c>
      <c r="P112" s="17">
        <v>0.96379999999999999</v>
      </c>
      <c r="Q112" s="17">
        <v>0.96499999999999997</v>
      </c>
      <c r="R112" s="17">
        <v>0.96499999999999997</v>
      </c>
      <c r="S112" s="17">
        <v>0.96499999999999997</v>
      </c>
      <c r="T112" s="17">
        <v>0.96499999999999997</v>
      </c>
      <c r="U112" s="17">
        <v>0.96499999999999997</v>
      </c>
      <c r="V112" s="17">
        <v>0.96499999999999997</v>
      </c>
      <c r="W112" s="17">
        <v>0.96499999999999997</v>
      </c>
      <c r="X112" s="17">
        <v>0.96499999999999997</v>
      </c>
      <c r="Y112" s="17">
        <v>0.96499999999999997</v>
      </c>
      <c r="Z112" s="17">
        <v>0.96499999999999997</v>
      </c>
      <c r="AA112" s="17">
        <v>0.96499999999999997</v>
      </c>
      <c r="AB112" s="17">
        <v>0.96499999999999997</v>
      </c>
      <c r="AC112" s="17">
        <v>0.96499999999999997</v>
      </c>
      <c r="AD112" s="17">
        <v>0.96499999999999997</v>
      </c>
      <c r="AE112" s="17">
        <v>0.96499999999999997</v>
      </c>
      <c r="AF112" s="17">
        <v>0.96499999999999997</v>
      </c>
      <c r="AG112" s="17">
        <v>0.96499999999999997</v>
      </c>
      <c r="AH112" s="17">
        <v>0.96499999999999997</v>
      </c>
      <c r="AI112" s="17">
        <v>0.96499999999999997</v>
      </c>
      <c r="AJ112" s="17">
        <v>0.96499999999999997</v>
      </c>
      <c r="AK112" s="17">
        <v>0.96499999999999997</v>
      </c>
      <c r="AL112" s="17">
        <v>0.96499999999999997</v>
      </c>
      <c r="AM112" s="17">
        <v>0.96499999999999997</v>
      </c>
      <c r="AN112" s="17">
        <v>0.96499999999999997</v>
      </c>
      <c r="AO112" s="17">
        <v>0.96499999999999997</v>
      </c>
      <c r="AP112" s="17">
        <v>0.96499999999999997</v>
      </c>
      <c r="AQ112" s="17">
        <v>0.96499999999999997</v>
      </c>
      <c r="AR112" s="17">
        <v>0.96499999999999997</v>
      </c>
      <c r="AS112" s="17">
        <v>0.96499999999999997</v>
      </c>
      <c r="AT112" s="17">
        <v>0.96499999999999997</v>
      </c>
      <c r="AU112" s="17">
        <v>0.96499999999999997</v>
      </c>
      <c r="AV112" s="17">
        <v>0.96499999999999997</v>
      </c>
      <c r="AW112" s="17">
        <v>0.96499999999999997</v>
      </c>
      <c r="AX112" s="17">
        <v>0.96499999999999997</v>
      </c>
      <c r="AY112" s="17">
        <v>0.96499999999999997</v>
      </c>
      <c r="AZ112" s="17">
        <v>0.96499999999999997</v>
      </c>
      <c r="BA112" s="17">
        <v>0.96499999999999997</v>
      </c>
      <c r="BB112" s="17">
        <v>0.96499999999999997</v>
      </c>
      <c r="BC112" s="17">
        <v>0.96499999999999997</v>
      </c>
      <c r="BD112" s="17">
        <v>0.96499999999999997</v>
      </c>
      <c r="BE112" s="17">
        <v>0.96499999999999997</v>
      </c>
      <c r="BF112" s="17">
        <v>0.96499999999999997</v>
      </c>
      <c r="BG112" s="17">
        <v>0.96499999999999997</v>
      </c>
      <c r="BH112" s="17">
        <v>0.96499999999999997</v>
      </c>
      <c r="BI112" s="17">
        <v>0.96499999999999997</v>
      </c>
      <c r="BJ112" s="17">
        <v>0.96499999999999997</v>
      </c>
      <c r="BK112" s="17">
        <v>0.96499999999999997</v>
      </c>
      <c r="BL112" s="17">
        <v>0.96499999999999997</v>
      </c>
      <c r="BM112" s="17">
        <v>0.96499999999999997</v>
      </c>
      <c r="BN112" s="17">
        <v>0.96499999999999997</v>
      </c>
      <c r="BO112" s="17">
        <v>0.96499999999999997</v>
      </c>
      <c r="BP112" s="17">
        <v>0.96499999999999997</v>
      </c>
      <c r="BQ112" s="17">
        <v>0.96499999999999997</v>
      </c>
      <c r="BR112" s="17">
        <v>0.96499999999999997</v>
      </c>
      <c r="BS112" s="17">
        <v>0.96499999999999997</v>
      </c>
      <c r="BT112" s="17">
        <v>0.96499999999999997</v>
      </c>
      <c r="BU112" s="17">
        <v>0.96499999999999997</v>
      </c>
      <c r="BV112" s="17">
        <v>0.96499999999999997</v>
      </c>
      <c r="BW112" s="17">
        <v>0.96499999999999997</v>
      </c>
      <c r="BX112" s="17">
        <v>0.96499999999999997</v>
      </c>
      <c r="BY112" s="17">
        <v>0.96499999999999997</v>
      </c>
      <c r="BZ112" s="17">
        <v>0.96499999999999997</v>
      </c>
      <c r="CA112" s="17">
        <v>0.96499999999999997</v>
      </c>
      <c r="CB112" s="17">
        <v>0.96499999999999997</v>
      </c>
      <c r="CC112" s="17">
        <v>0.96499999999999997</v>
      </c>
      <c r="CD112" s="17">
        <v>0.96499999999999997</v>
      </c>
      <c r="CE112" s="17">
        <v>0.96499999999999997</v>
      </c>
      <c r="CF112" s="17">
        <v>0.96499999999999997</v>
      </c>
      <c r="CG112" s="17">
        <v>0.96499999999999997</v>
      </c>
      <c r="CH112" s="17">
        <v>0.96499999999999997</v>
      </c>
      <c r="CI112" s="17">
        <v>0.96499999999999997</v>
      </c>
      <c r="CJ112" s="17">
        <v>0.96499999999999997</v>
      </c>
      <c r="CK112" s="17">
        <v>0.96499999999999997</v>
      </c>
      <c r="CL112" s="17">
        <v>0.96499999999999997</v>
      </c>
      <c r="CM112" s="17">
        <v>0.96499999999999997</v>
      </c>
      <c r="CN112" s="17">
        <v>0.96499999999999997</v>
      </c>
      <c r="CO112" s="17">
        <v>0.96499999999999997</v>
      </c>
      <c r="CP112" s="17">
        <v>0.96499999999999997</v>
      </c>
      <c r="CQ112" s="17">
        <v>0.96499999999999997</v>
      </c>
      <c r="CR112" s="17">
        <v>0.96499999999999997</v>
      </c>
      <c r="CS112" s="17">
        <v>0.96499999999999997</v>
      </c>
      <c r="CT112" s="17">
        <v>0.96499999999999997</v>
      </c>
      <c r="CU112" s="17">
        <v>0.96499999999999997</v>
      </c>
      <c r="CV112" s="17">
        <v>0.96499999999999997</v>
      </c>
      <c r="CW112" s="17">
        <v>0.96499999999999997</v>
      </c>
      <c r="CX112" s="17">
        <v>0.96499999999999997</v>
      </c>
      <c r="CY112" s="17">
        <v>0.96499999999999997</v>
      </c>
      <c r="CZ112" s="17">
        <v>0.96499999999999997</v>
      </c>
      <c r="DA112" s="17">
        <v>0.96499999999999997</v>
      </c>
      <c r="DB112" s="17">
        <v>0.96499999999999997</v>
      </c>
    </row>
    <row r="113" spans="1:106" x14ac:dyDescent="0.2">
      <c r="A113" s="133">
        <v>23</v>
      </c>
      <c r="B113" s="17">
        <v>1</v>
      </c>
      <c r="C113" s="17">
        <v>0.92310000000000003</v>
      </c>
      <c r="D113" s="17">
        <v>0.93810000000000004</v>
      </c>
      <c r="E113" s="17">
        <v>0.94289999999999996</v>
      </c>
      <c r="F113" s="17">
        <v>0.94630000000000003</v>
      </c>
      <c r="G113" s="17">
        <v>0.94889999999999997</v>
      </c>
      <c r="H113" s="17">
        <v>0.95150000000000001</v>
      </c>
      <c r="I113" s="17">
        <v>0.95389999999999997</v>
      </c>
      <c r="J113" s="17">
        <v>0.95620000000000005</v>
      </c>
      <c r="K113" s="17">
        <v>0.95830000000000004</v>
      </c>
      <c r="L113" s="17">
        <v>0.96009999999999995</v>
      </c>
      <c r="M113" s="17">
        <v>0.9617</v>
      </c>
      <c r="N113" s="17">
        <v>0.96279999999999999</v>
      </c>
      <c r="O113" s="17">
        <v>0.96350000000000002</v>
      </c>
      <c r="P113" s="17">
        <v>0.96379999999999999</v>
      </c>
      <c r="Q113" s="17">
        <v>0.96499999999999997</v>
      </c>
      <c r="R113" s="17">
        <v>0.96499999999999997</v>
      </c>
      <c r="S113" s="17">
        <v>0.96499999999999997</v>
      </c>
      <c r="T113" s="17">
        <v>0.96499999999999997</v>
      </c>
      <c r="U113" s="17">
        <v>0.96499999999999997</v>
      </c>
      <c r="V113" s="17">
        <v>0.96499999999999997</v>
      </c>
      <c r="W113" s="17">
        <v>0.96499999999999997</v>
      </c>
      <c r="X113" s="17">
        <v>0.96499999999999997</v>
      </c>
      <c r="Y113" s="17">
        <v>0.96499999999999997</v>
      </c>
      <c r="Z113" s="17">
        <v>0.96499999999999997</v>
      </c>
      <c r="AA113" s="17">
        <v>0.96499999999999997</v>
      </c>
      <c r="AB113" s="17">
        <v>0.96499999999999997</v>
      </c>
      <c r="AC113" s="17">
        <v>0.96499999999999997</v>
      </c>
      <c r="AD113" s="17">
        <v>0.96499999999999997</v>
      </c>
      <c r="AE113" s="17">
        <v>0.96499999999999997</v>
      </c>
      <c r="AF113" s="17">
        <v>0.96499999999999997</v>
      </c>
      <c r="AG113" s="17">
        <v>0.96499999999999997</v>
      </c>
      <c r="AH113" s="17">
        <v>0.96499999999999997</v>
      </c>
      <c r="AI113" s="17">
        <v>0.96499999999999997</v>
      </c>
      <c r="AJ113" s="17">
        <v>0.96499999999999997</v>
      </c>
      <c r="AK113" s="17">
        <v>0.96499999999999997</v>
      </c>
      <c r="AL113" s="17">
        <v>0.96499999999999997</v>
      </c>
      <c r="AM113" s="17">
        <v>0.96499999999999997</v>
      </c>
      <c r="AN113" s="17">
        <v>0.96499999999999997</v>
      </c>
      <c r="AO113" s="17">
        <v>0.96499999999999997</v>
      </c>
      <c r="AP113" s="17">
        <v>0.96499999999999997</v>
      </c>
      <c r="AQ113" s="17">
        <v>0.96499999999999997</v>
      </c>
      <c r="AR113" s="17">
        <v>0.96499999999999997</v>
      </c>
      <c r="AS113" s="17">
        <v>0.96499999999999997</v>
      </c>
      <c r="AT113" s="17">
        <v>0.96499999999999997</v>
      </c>
      <c r="AU113" s="17">
        <v>0.96499999999999997</v>
      </c>
      <c r="AV113" s="17">
        <v>0.96499999999999997</v>
      </c>
      <c r="AW113" s="17">
        <v>0.96499999999999997</v>
      </c>
      <c r="AX113" s="17">
        <v>0.96499999999999997</v>
      </c>
      <c r="AY113" s="17">
        <v>0.96499999999999997</v>
      </c>
      <c r="AZ113" s="17">
        <v>0.96499999999999997</v>
      </c>
      <c r="BA113" s="17">
        <v>0.96499999999999997</v>
      </c>
      <c r="BB113" s="17">
        <v>0.96499999999999997</v>
      </c>
      <c r="BC113" s="17">
        <v>0.96499999999999997</v>
      </c>
      <c r="BD113" s="17">
        <v>0.96499999999999997</v>
      </c>
      <c r="BE113" s="17">
        <v>0.96499999999999997</v>
      </c>
      <c r="BF113" s="17">
        <v>0.96499999999999997</v>
      </c>
      <c r="BG113" s="17">
        <v>0.96499999999999997</v>
      </c>
      <c r="BH113" s="17">
        <v>0.96499999999999997</v>
      </c>
      <c r="BI113" s="17">
        <v>0.96499999999999997</v>
      </c>
      <c r="BJ113" s="17">
        <v>0.96499999999999997</v>
      </c>
      <c r="BK113" s="17">
        <v>0.96499999999999997</v>
      </c>
      <c r="BL113" s="17">
        <v>0.96499999999999997</v>
      </c>
      <c r="BM113" s="17">
        <v>0.96499999999999997</v>
      </c>
      <c r="BN113" s="17">
        <v>0.96499999999999997</v>
      </c>
      <c r="BO113" s="17">
        <v>0.96499999999999997</v>
      </c>
      <c r="BP113" s="17">
        <v>0.96499999999999997</v>
      </c>
      <c r="BQ113" s="17">
        <v>0.96499999999999997</v>
      </c>
      <c r="BR113" s="17">
        <v>0.96499999999999997</v>
      </c>
      <c r="BS113" s="17">
        <v>0.96499999999999997</v>
      </c>
      <c r="BT113" s="17">
        <v>0.96499999999999997</v>
      </c>
      <c r="BU113" s="17">
        <v>0.96499999999999997</v>
      </c>
      <c r="BV113" s="17">
        <v>0.96499999999999997</v>
      </c>
      <c r="BW113" s="17">
        <v>0.96499999999999997</v>
      </c>
      <c r="BX113" s="17">
        <v>0.96499999999999997</v>
      </c>
      <c r="BY113" s="17">
        <v>0.96499999999999997</v>
      </c>
      <c r="BZ113" s="17">
        <v>0.96499999999999997</v>
      </c>
      <c r="CA113" s="17">
        <v>0.96499999999999997</v>
      </c>
      <c r="CB113" s="17">
        <v>0.96499999999999997</v>
      </c>
      <c r="CC113" s="17">
        <v>0.96499999999999997</v>
      </c>
      <c r="CD113" s="17">
        <v>0.96499999999999997</v>
      </c>
      <c r="CE113" s="17">
        <v>0.96499999999999997</v>
      </c>
      <c r="CF113" s="17">
        <v>0.96499999999999997</v>
      </c>
      <c r="CG113" s="17">
        <v>0.96499999999999997</v>
      </c>
      <c r="CH113" s="17">
        <v>0.96499999999999997</v>
      </c>
      <c r="CI113" s="17">
        <v>0.96499999999999997</v>
      </c>
      <c r="CJ113" s="17">
        <v>0.96499999999999997</v>
      </c>
      <c r="CK113" s="17">
        <v>0.96499999999999997</v>
      </c>
      <c r="CL113" s="17">
        <v>0.96499999999999997</v>
      </c>
      <c r="CM113" s="17">
        <v>0.96499999999999997</v>
      </c>
      <c r="CN113" s="17">
        <v>0.96499999999999997</v>
      </c>
      <c r="CO113" s="17">
        <v>0.96499999999999997</v>
      </c>
      <c r="CP113" s="17">
        <v>0.96499999999999997</v>
      </c>
      <c r="CQ113" s="17">
        <v>0.96499999999999997</v>
      </c>
      <c r="CR113" s="17">
        <v>0.96499999999999997</v>
      </c>
      <c r="CS113" s="17">
        <v>0.96499999999999997</v>
      </c>
      <c r="CT113" s="17">
        <v>0.96499999999999997</v>
      </c>
      <c r="CU113" s="17">
        <v>0.96499999999999997</v>
      </c>
      <c r="CV113" s="17">
        <v>0.96499999999999997</v>
      </c>
      <c r="CW113" s="17">
        <v>0.96499999999999997</v>
      </c>
      <c r="CX113" s="17">
        <v>0.96499999999999997</v>
      </c>
      <c r="CY113" s="17">
        <v>0.96499999999999997</v>
      </c>
      <c r="CZ113" s="17">
        <v>0.96499999999999997</v>
      </c>
      <c r="DA113" s="17">
        <v>0.96499999999999997</v>
      </c>
      <c r="DB113" s="17">
        <v>0.96499999999999997</v>
      </c>
    </row>
    <row r="114" spans="1:106" x14ac:dyDescent="0.2">
      <c r="A114" s="133">
        <v>24</v>
      </c>
      <c r="B114" s="17">
        <v>1</v>
      </c>
      <c r="C114" s="17">
        <v>0.92369999999999997</v>
      </c>
      <c r="D114" s="17">
        <v>0.93840000000000001</v>
      </c>
      <c r="E114" s="17">
        <v>0.94299999999999995</v>
      </c>
      <c r="F114" s="17">
        <v>0.94630000000000003</v>
      </c>
      <c r="G114" s="17">
        <v>0.94889999999999997</v>
      </c>
      <c r="H114" s="17">
        <v>0.95150000000000001</v>
      </c>
      <c r="I114" s="17">
        <v>0.95389999999999997</v>
      </c>
      <c r="J114" s="17">
        <v>0.95620000000000005</v>
      </c>
      <c r="K114" s="17">
        <v>0.95830000000000004</v>
      </c>
      <c r="L114" s="17">
        <v>0.96009999999999995</v>
      </c>
      <c r="M114" s="17">
        <v>0.9617</v>
      </c>
      <c r="N114" s="17">
        <v>0.96279999999999999</v>
      </c>
      <c r="O114" s="17">
        <v>0.96350000000000002</v>
      </c>
      <c r="P114" s="17">
        <v>0.96379999999999999</v>
      </c>
      <c r="Q114" s="17">
        <v>0.96499999999999997</v>
      </c>
      <c r="R114" s="17">
        <v>0.96499999999999997</v>
      </c>
      <c r="S114" s="17">
        <v>0.96499999999999997</v>
      </c>
      <c r="T114" s="17">
        <v>0.96499999999999997</v>
      </c>
      <c r="U114" s="17">
        <v>0.96499999999999997</v>
      </c>
      <c r="V114" s="17">
        <v>0.96499999999999997</v>
      </c>
      <c r="W114" s="17">
        <v>0.96499999999999997</v>
      </c>
      <c r="X114" s="17">
        <v>0.96499999999999997</v>
      </c>
      <c r="Y114" s="17">
        <v>0.96499999999999997</v>
      </c>
      <c r="Z114" s="17">
        <v>0.96499999999999997</v>
      </c>
      <c r="AA114" s="17">
        <v>0.96499999999999997</v>
      </c>
      <c r="AB114" s="17">
        <v>0.96499999999999997</v>
      </c>
      <c r="AC114" s="17">
        <v>0.96499999999999997</v>
      </c>
      <c r="AD114" s="17">
        <v>0.96499999999999997</v>
      </c>
      <c r="AE114" s="17">
        <v>0.96499999999999997</v>
      </c>
      <c r="AF114" s="17">
        <v>0.96499999999999997</v>
      </c>
      <c r="AG114" s="17">
        <v>0.96499999999999997</v>
      </c>
      <c r="AH114" s="17">
        <v>0.96499999999999997</v>
      </c>
      <c r="AI114" s="17">
        <v>0.96499999999999997</v>
      </c>
      <c r="AJ114" s="17">
        <v>0.96499999999999997</v>
      </c>
      <c r="AK114" s="17">
        <v>0.96499999999999997</v>
      </c>
      <c r="AL114" s="17">
        <v>0.96499999999999997</v>
      </c>
      <c r="AM114" s="17">
        <v>0.96499999999999997</v>
      </c>
      <c r="AN114" s="17">
        <v>0.96499999999999997</v>
      </c>
      <c r="AO114" s="17">
        <v>0.96499999999999997</v>
      </c>
      <c r="AP114" s="17">
        <v>0.96499999999999997</v>
      </c>
      <c r="AQ114" s="17">
        <v>0.96499999999999997</v>
      </c>
      <c r="AR114" s="17">
        <v>0.96499999999999997</v>
      </c>
      <c r="AS114" s="17">
        <v>0.96499999999999997</v>
      </c>
      <c r="AT114" s="17">
        <v>0.96499999999999997</v>
      </c>
      <c r="AU114" s="17">
        <v>0.96499999999999997</v>
      </c>
      <c r="AV114" s="17">
        <v>0.96499999999999997</v>
      </c>
      <c r="AW114" s="17">
        <v>0.96499999999999997</v>
      </c>
      <c r="AX114" s="17">
        <v>0.96499999999999997</v>
      </c>
      <c r="AY114" s="17">
        <v>0.96499999999999997</v>
      </c>
      <c r="AZ114" s="17">
        <v>0.96499999999999997</v>
      </c>
      <c r="BA114" s="17">
        <v>0.96499999999999997</v>
      </c>
      <c r="BB114" s="17">
        <v>0.96499999999999997</v>
      </c>
      <c r="BC114" s="17">
        <v>0.96499999999999997</v>
      </c>
      <c r="BD114" s="17">
        <v>0.96499999999999997</v>
      </c>
      <c r="BE114" s="17">
        <v>0.96499999999999997</v>
      </c>
      <c r="BF114" s="17">
        <v>0.96499999999999997</v>
      </c>
      <c r="BG114" s="17">
        <v>0.96499999999999997</v>
      </c>
      <c r="BH114" s="17">
        <v>0.96499999999999997</v>
      </c>
      <c r="BI114" s="17">
        <v>0.96499999999999997</v>
      </c>
      <c r="BJ114" s="17">
        <v>0.96499999999999997</v>
      </c>
      <c r="BK114" s="17">
        <v>0.96499999999999997</v>
      </c>
      <c r="BL114" s="17">
        <v>0.96499999999999997</v>
      </c>
      <c r="BM114" s="17">
        <v>0.96499999999999997</v>
      </c>
      <c r="BN114" s="17">
        <v>0.96499999999999997</v>
      </c>
      <c r="BO114" s="17">
        <v>0.96499999999999997</v>
      </c>
      <c r="BP114" s="17">
        <v>0.96499999999999997</v>
      </c>
      <c r="BQ114" s="17">
        <v>0.96499999999999997</v>
      </c>
      <c r="BR114" s="17">
        <v>0.96499999999999997</v>
      </c>
      <c r="BS114" s="17">
        <v>0.96499999999999997</v>
      </c>
      <c r="BT114" s="17">
        <v>0.96499999999999997</v>
      </c>
      <c r="BU114" s="17">
        <v>0.96499999999999997</v>
      </c>
      <c r="BV114" s="17">
        <v>0.96499999999999997</v>
      </c>
      <c r="BW114" s="17">
        <v>0.96499999999999997</v>
      </c>
      <c r="BX114" s="17">
        <v>0.96499999999999997</v>
      </c>
      <c r="BY114" s="17">
        <v>0.96499999999999997</v>
      </c>
      <c r="BZ114" s="17">
        <v>0.96499999999999997</v>
      </c>
      <c r="CA114" s="17">
        <v>0.96499999999999997</v>
      </c>
      <c r="CB114" s="17">
        <v>0.96499999999999997</v>
      </c>
      <c r="CC114" s="17">
        <v>0.96499999999999997</v>
      </c>
      <c r="CD114" s="17">
        <v>0.96499999999999997</v>
      </c>
      <c r="CE114" s="17">
        <v>0.96499999999999997</v>
      </c>
      <c r="CF114" s="17">
        <v>0.96499999999999997</v>
      </c>
      <c r="CG114" s="17">
        <v>0.96499999999999997</v>
      </c>
      <c r="CH114" s="17">
        <v>0.96499999999999997</v>
      </c>
      <c r="CI114" s="17">
        <v>0.96499999999999997</v>
      </c>
      <c r="CJ114" s="17">
        <v>0.96499999999999997</v>
      </c>
      <c r="CK114" s="17">
        <v>0.96499999999999997</v>
      </c>
      <c r="CL114" s="17">
        <v>0.96499999999999997</v>
      </c>
      <c r="CM114" s="17">
        <v>0.96499999999999997</v>
      </c>
      <c r="CN114" s="17">
        <v>0.96499999999999997</v>
      </c>
      <c r="CO114" s="17">
        <v>0.96499999999999997</v>
      </c>
      <c r="CP114" s="17">
        <v>0.96499999999999997</v>
      </c>
      <c r="CQ114" s="17">
        <v>0.96499999999999997</v>
      </c>
      <c r="CR114" s="17">
        <v>0.96499999999999997</v>
      </c>
      <c r="CS114" s="17">
        <v>0.96499999999999997</v>
      </c>
      <c r="CT114" s="17">
        <v>0.96499999999999997</v>
      </c>
      <c r="CU114" s="17">
        <v>0.96499999999999997</v>
      </c>
      <c r="CV114" s="17">
        <v>0.96499999999999997</v>
      </c>
      <c r="CW114" s="17">
        <v>0.96499999999999997</v>
      </c>
      <c r="CX114" s="17">
        <v>0.96499999999999997</v>
      </c>
      <c r="CY114" s="17">
        <v>0.96499999999999997</v>
      </c>
      <c r="CZ114" s="17">
        <v>0.96499999999999997</v>
      </c>
      <c r="DA114" s="17">
        <v>0.96499999999999997</v>
      </c>
      <c r="DB114" s="17">
        <v>0.96499999999999997</v>
      </c>
    </row>
    <row r="115" spans="1:106" x14ac:dyDescent="0.2">
      <c r="A115" s="133">
        <v>25</v>
      </c>
      <c r="B115" s="17">
        <v>1</v>
      </c>
      <c r="C115" s="17">
        <v>0.92430000000000001</v>
      </c>
      <c r="D115" s="17">
        <v>0.93869999999999998</v>
      </c>
      <c r="E115" s="17">
        <v>0.94310000000000005</v>
      </c>
      <c r="F115" s="17">
        <v>0.94630000000000003</v>
      </c>
      <c r="G115" s="17">
        <v>0.94889999999999997</v>
      </c>
      <c r="H115" s="17">
        <v>0.95150000000000001</v>
      </c>
      <c r="I115" s="17">
        <v>0.95389999999999997</v>
      </c>
      <c r="J115" s="17">
        <v>0.95620000000000005</v>
      </c>
      <c r="K115" s="17">
        <v>0.95830000000000004</v>
      </c>
      <c r="L115" s="17">
        <v>0.96009999999999995</v>
      </c>
      <c r="M115" s="17">
        <v>0.9617</v>
      </c>
      <c r="N115" s="17">
        <v>0.96279999999999999</v>
      </c>
      <c r="O115" s="17">
        <v>0.96350000000000002</v>
      </c>
      <c r="P115" s="17">
        <v>0.96379999999999999</v>
      </c>
      <c r="Q115" s="17">
        <v>0.96499999999999997</v>
      </c>
      <c r="R115" s="17">
        <v>0.96499999999999997</v>
      </c>
      <c r="S115" s="17">
        <v>0.96499999999999997</v>
      </c>
      <c r="T115" s="17">
        <v>0.96499999999999997</v>
      </c>
      <c r="U115" s="17">
        <v>0.96499999999999997</v>
      </c>
      <c r="V115" s="17">
        <v>0.96499999999999997</v>
      </c>
      <c r="W115" s="17">
        <v>0.96499999999999997</v>
      </c>
      <c r="X115" s="17">
        <v>0.96499999999999997</v>
      </c>
      <c r="Y115" s="17">
        <v>0.96499999999999997</v>
      </c>
      <c r="Z115" s="17">
        <v>0.96499999999999997</v>
      </c>
      <c r="AA115" s="17">
        <v>0.96499999999999997</v>
      </c>
      <c r="AB115" s="17">
        <v>0.96499999999999997</v>
      </c>
      <c r="AC115" s="17">
        <v>0.96499999999999997</v>
      </c>
      <c r="AD115" s="17">
        <v>0.96499999999999997</v>
      </c>
      <c r="AE115" s="17">
        <v>0.96499999999999997</v>
      </c>
      <c r="AF115" s="17">
        <v>0.96499999999999997</v>
      </c>
      <c r="AG115" s="17">
        <v>0.96499999999999997</v>
      </c>
      <c r="AH115" s="17">
        <v>0.96499999999999997</v>
      </c>
      <c r="AI115" s="17">
        <v>0.96499999999999997</v>
      </c>
      <c r="AJ115" s="17">
        <v>0.96499999999999997</v>
      </c>
      <c r="AK115" s="17">
        <v>0.96499999999999997</v>
      </c>
      <c r="AL115" s="17">
        <v>0.96499999999999997</v>
      </c>
      <c r="AM115" s="17">
        <v>0.96499999999999997</v>
      </c>
      <c r="AN115" s="17">
        <v>0.96499999999999997</v>
      </c>
      <c r="AO115" s="17">
        <v>0.96499999999999997</v>
      </c>
      <c r="AP115" s="17">
        <v>0.96499999999999997</v>
      </c>
      <c r="AQ115" s="17">
        <v>0.96499999999999997</v>
      </c>
      <c r="AR115" s="17">
        <v>0.96499999999999997</v>
      </c>
      <c r="AS115" s="17">
        <v>0.96499999999999997</v>
      </c>
      <c r="AT115" s="17">
        <v>0.96499999999999997</v>
      </c>
      <c r="AU115" s="17">
        <v>0.96499999999999997</v>
      </c>
      <c r="AV115" s="17">
        <v>0.96499999999999997</v>
      </c>
      <c r="AW115" s="17">
        <v>0.96499999999999997</v>
      </c>
      <c r="AX115" s="17">
        <v>0.96499999999999997</v>
      </c>
      <c r="AY115" s="17">
        <v>0.96499999999999997</v>
      </c>
      <c r="AZ115" s="17">
        <v>0.96499999999999997</v>
      </c>
      <c r="BA115" s="17">
        <v>0.96499999999999997</v>
      </c>
      <c r="BB115" s="17">
        <v>0.96499999999999997</v>
      </c>
      <c r="BC115" s="17">
        <v>0.96499999999999997</v>
      </c>
      <c r="BD115" s="17">
        <v>0.96499999999999997</v>
      </c>
      <c r="BE115" s="17">
        <v>0.96499999999999997</v>
      </c>
      <c r="BF115" s="17">
        <v>0.96499999999999997</v>
      </c>
      <c r="BG115" s="17">
        <v>0.96499999999999997</v>
      </c>
      <c r="BH115" s="17">
        <v>0.96499999999999997</v>
      </c>
      <c r="BI115" s="17">
        <v>0.96499999999999997</v>
      </c>
      <c r="BJ115" s="17">
        <v>0.96499999999999997</v>
      </c>
      <c r="BK115" s="17">
        <v>0.96499999999999997</v>
      </c>
      <c r="BL115" s="17">
        <v>0.96499999999999997</v>
      </c>
      <c r="BM115" s="17">
        <v>0.96499999999999997</v>
      </c>
      <c r="BN115" s="17">
        <v>0.96499999999999997</v>
      </c>
      <c r="BO115" s="17">
        <v>0.96499999999999997</v>
      </c>
      <c r="BP115" s="17">
        <v>0.96499999999999997</v>
      </c>
      <c r="BQ115" s="17">
        <v>0.96499999999999997</v>
      </c>
      <c r="BR115" s="17">
        <v>0.96499999999999997</v>
      </c>
      <c r="BS115" s="17">
        <v>0.96499999999999997</v>
      </c>
      <c r="BT115" s="17">
        <v>0.96499999999999997</v>
      </c>
      <c r="BU115" s="17">
        <v>0.96499999999999997</v>
      </c>
      <c r="BV115" s="17">
        <v>0.96499999999999997</v>
      </c>
      <c r="BW115" s="17">
        <v>0.96499999999999997</v>
      </c>
      <c r="BX115" s="17">
        <v>0.96499999999999997</v>
      </c>
      <c r="BY115" s="17">
        <v>0.96499999999999997</v>
      </c>
      <c r="BZ115" s="17">
        <v>0.96499999999999997</v>
      </c>
      <c r="CA115" s="17">
        <v>0.96499999999999997</v>
      </c>
      <c r="CB115" s="17">
        <v>0.96499999999999997</v>
      </c>
      <c r="CC115" s="17">
        <v>0.96499999999999997</v>
      </c>
      <c r="CD115" s="17">
        <v>0.96499999999999997</v>
      </c>
      <c r="CE115" s="17">
        <v>0.96499999999999997</v>
      </c>
      <c r="CF115" s="17">
        <v>0.96499999999999997</v>
      </c>
      <c r="CG115" s="17">
        <v>0.96499999999999997</v>
      </c>
      <c r="CH115" s="17">
        <v>0.96499999999999997</v>
      </c>
      <c r="CI115" s="17">
        <v>0.96499999999999997</v>
      </c>
      <c r="CJ115" s="17">
        <v>0.96499999999999997</v>
      </c>
      <c r="CK115" s="17">
        <v>0.96499999999999997</v>
      </c>
      <c r="CL115" s="17">
        <v>0.96499999999999997</v>
      </c>
      <c r="CM115" s="17">
        <v>0.96499999999999997</v>
      </c>
      <c r="CN115" s="17">
        <v>0.96499999999999997</v>
      </c>
      <c r="CO115" s="17">
        <v>0.96499999999999997</v>
      </c>
      <c r="CP115" s="17">
        <v>0.96499999999999997</v>
      </c>
      <c r="CQ115" s="17">
        <v>0.96499999999999997</v>
      </c>
      <c r="CR115" s="17">
        <v>0.96499999999999997</v>
      </c>
      <c r="CS115" s="17">
        <v>0.96499999999999997</v>
      </c>
      <c r="CT115" s="17">
        <v>0.96499999999999997</v>
      </c>
      <c r="CU115" s="17">
        <v>0.96499999999999997</v>
      </c>
      <c r="CV115" s="17">
        <v>0.96499999999999997</v>
      </c>
      <c r="CW115" s="17">
        <v>0.96499999999999997</v>
      </c>
      <c r="CX115" s="17">
        <v>0.96499999999999997</v>
      </c>
      <c r="CY115" s="17">
        <v>0.96499999999999997</v>
      </c>
      <c r="CZ115" s="17">
        <v>0.96499999999999997</v>
      </c>
      <c r="DA115" s="17">
        <v>0.96499999999999997</v>
      </c>
      <c r="DB115" s="17">
        <v>0.96499999999999997</v>
      </c>
    </row>
    <row r="116" spans="1:106" x14ac:dyDescent="0.2">
      <c r="A116" s="133">
        <v>26</v>
      </c>
      <c r="B116" s="17">
        <v>1</v>
      </c>
      <c r="C116" s="17">
        <v>0.92490000000000006</v>
      </c>
      <c r="D116" s="17">
        <v>0.93899999999999995</v>
      </c>
      <c r="E116" s="17">
        <v>0.94310000000000005</v>
      </c>
      <c r="F116" s="17">
        <v>0.94630000000000003</v>
      </c>
      <c r="G116" s="17">
        <v>0.94889999999999997</v>
      </c>
      <c r="H116" s="17">
        <v>0.95150000000000001</v>
      </c>
      <c r="I116" s="17">
        <v>0.95389999999999997</v>
      </c>
      <c r="J116" s="17">
        <v>0.95620000000000005</v>
      </c>
      <c r="K116" s="17">
        <v>0.95830000000000004</v>
      </c>
      <c r="L116" s="17">
        <v>0.96009999999999995</v>
      </c>
      <c r="M116" s="17">
        <v>0.9617</v>
      </c>
      <c r="N116" s="17">
        <v>0.96279999999999999</v>
      </c>
      <c r="O116" s="17">
        <v>0.96350000000000002</v>
      </c>
      <c r="P116" s="17">
        <v>0.96379999999999999</v>
      </c>
      <c r="Q116" s="17">
        <v>0.96499999999999997</v>
      </c>
      <c r="R116" s="17">
        <v>0.96499999999999997</v>
      </c>
      <c r="S116" s="17">
        <v>0.96499999999999997</v>
      </c>
      <c r="T116" s="17">
        <v>0.96499999999999997</v>
      </c>
      <c r="U116" s="17">
        <v>0.96499999999999997</v>
      </c>
      <c r="V116" s="17">
        <v>0.96499999999999997</v>
      </c>
      <c r="W116" s="17">
        <v>0.96499999999999997</v>
      </c>
      <c r="X116" s="17">
        <v>0.96499999999999997</v>
      </c>
      <c r="Y116" s="17">
        <v>0.96499999999999997</v>
      </c>
      <c r="Z116" s="17">
        <v>0.96499999999999997</v>
      </c>
      <c r="AA116" s="17">
        <v>0.96499999999999997</v>
      </c>
      <c r="AB116" s="17">
        <v>0.96499999999999997</v>
      </c>
      <c r="AC116" s="17">
        <v>0.96499999999999997</v>
      </c>
      <c r="AD116" s="17">
        <v>0.96499999999999997</v>
      </c>
      <c r="AE116" s="17">
        <v>0.96499999999999997</v>
      </c>
      <c r="AF116" s="17">
        <v>0.96499999999999997</v>
      </c>
      <c r="AG116" s="17">
        <v>0.96499999999999997</v>
      </c>
      <c r="AH116" s="17">
        <v>0.96499999999999997</v>
      </c>
      <c r="AI116" s="17">
        <v>0.96499999999999997</v>
      </c>
      <c r="AJ116" s="17">
        <v>0.96499999999999997</v>
      </c>
      <c r="AK116" s="17">
        <v>0.96499999999999997</v>
      </c>
      <c r="AL116" s="17">
        <v>0.96499999999999997</v>
      </c>
      <c r="AM116" s="17">
        <v>0.96499999999999997</v>
      </c>
      <c r="AN116" s="17">
        <v>0.96499999999999997</v>
      </c>
      <c r="AO116" s="17">
        <v>0.96499999999999997</v>
      </c>
      <c r="AP116" s="17">
        <v>0.96499999999999997</v>
      </c>
      <c r="AQ116" s="17">
        <v>0.96499999999999997</v>
      </c>
      <c r="AR116" s="17">
        <v>0.96499999999999997</v>
      </c>
      <c r="AS116" s="17">
        <v>0.96499999999999997</v>
      </c>
      <c r="AT116" s="17">
        <v>0.96499999999999997</v>
      </c>
      <c r="AU116" s="17">
        <v>0.96499999999999997</v>
      </c>
      <c r="AV116" s="17">
        <v>0.96499999999999997</v>
      </c>
      <c r="AW116" s="17">
        <v>0.96499999999999997</v>
      </c>
      <c r="AX116" s="17">
        <v>0.96499999999999997</v>
      </c>
      <c r="AY116" s="17">
        <v>0.96499999999999997</v>
      </c>
      <c r="AZ116" s="17">
        <v>0.96499999999999997</v>
      </c>
      <c r="BA116" s="17">
        <v>0.96499999999999997</v>
      </c>
      <c r="BB116" s="17">
        <v>0.96499999999999997</v>
      </c>
      <c r="BC116" s="17">
        <v>0.96499999999999997</v>
      </c>
      <c r="BD116" s="17">
        <v>0.96499999999999997</v>
      </c>
      <c r="BE116" s="17">
        <v>0.96499999999999997</v>
      </c>
      <c r="BF116" s="17">
        <v>0.96499999999999997</v>
      </c>
      <c r="BG116" s="17">
        <v>0.96499999999999997</v>
      </c>
      <c r="BH116" s="17">
        <v>0.96499999999999997</v>
      </c>
      <c r="BI116" s="17">
        <v>0.96499999999999997</v>
      </c>
      <c r="BJ116" s="17">
        <v>0.96499999999999997</v>
      </c>
      <c r="BK116" s="17">
        <v>0.96499999999999997</v>
      </c>
      <c r="BL116" s="17">
        <v>0.96499999999999997</v>
      </c>
      <c r="BM116" s="17">
        <v>0.96499999999999997</v>
      </c>
      <c r="BN116" s="17">
        <v>0.96499999999999997</v>
      </c>
      <c r="BO116" s="17">
        <v>0.96499999999999997</v>
      </c>
      <c r="BP116" s="17">
        <v>0.96499999999999997</v>
      </c>
      <c r="BQ116" s="17">
        <v>0.96499999999999997</v>
      </c>
      <c r="BR116" s="17">
        <v>0.96499999999999997</v>
      </c>
      <c r="BS116" s="17">
        <v>0.96499999999999997</v>
      </c>
      <c r="BT116" s="17">
        <v>0.96499999999999997</v>
      </c>
      <c r="BU116" s="17">
        <v>0.96499999999999997</v>
      </c>
      <c r="BV116" s="17">
        <v>0.96499999999999997</v>
      </c>
      <c r="BW116" s="17">
        <v>0.96499999999999997</v>
      </c>
      <c r="BX116" s="17">
        <v>0.96499999999999997</v>
      </c>
      <c r="BY116" s="17">
        <v>0.96499999999999997</v>
      </c>
      <c r="BZ116" s="17">
        <v>0.96499999999999997</v>
      </c>
      <c r="CA116" s="17">
        <v>0.96499999999999997</v>
      </c>
      <c r="CB116" s="17">
        <v>0.96499999999999997</v>
      </c>
      <c r="CC116" s="17">
        <v>0.96499999999999997</v>
      </c>
      <c r="CD116" s="17">
        <v>0.96499999999999997</v>
      </c>
      <c r="CE116" s="17">
        <v>0.96499999999999997</v>
      </c>
      <c r="CF116" s="17">
        <v>0.96499999999999997</v>
      </c>
      <c r="CG116" s="17">
        <v>0.96499999999999997</v>
      </c>
      <c r="CH116" s="17">
        <v>0.96499999999999997</v>
      </c>
      <c r="CI116" s="17">
        <v>0.96499999999999997</v>
      </c>
      <c r="CJ116" s="17">
        <v>0.96499999999999997</v>
      </c>
      <c r="CK116" s="17">
        <v>0.96499999999999997</v>
      </c>
      <c r="CL116" s="17">
        <v>0.96499999999999997</v>
      </c>
      <c r="CM116" s="17">
        <v>0.96499999999999997</v>
      </c>
      <c r="CN116" s="17">
        <v>0.96499999999999997</v>
      </c>
      <c r="CO116" s="17">
        <v>0.96499999999999997</v>
      </c>
      <c r="CP116" s="17">
        <v>0.96499999999999997</v>
      </c>
      <c r="CQ116" s="17">
        <v>0.96499999999999997</v>
      </c>
      <c r="CR116" s="17">
        <v>0.96499999999999997</v>
      </c>
      <c r="CS116" s="17">
        <v>0.96499999999999997</v>
      </c>
      <c r="CT116" s="17">
        <v>0.96499999999999997</v>
      </c>
      <c r="CU116" s="17">
        <v>0.96499999999999997</v>
      </c>
      <c r="CV116" s="17">
        <v>0.96499999999999997</v>
      </c>
      <c r="CW116" s="17">
        <v>0.96499999999999997</v>
      </c>
      <c r="CX116" s="17">
        <v>0.96499999999999997</v>
      </c>
      <c r="CY116" s="17">
        <v>0.96499999999999997</v>
      </c>
      <c r="CZ116" s="17">
        <v>0.96499999999999997</v>
      </c>
      <c r="DA116" s="17">
        <v>0.96499999999999997</v>
      </c>
      <c r="DB116" s="17">
        <v>0.96499999999999997</v>
      </c>
    </row>
    <row r="117" spans="1:106" x14ac:dyDescent="0.2">
      <c r="A117" s="133">
        <v>27</v>
      </c>
      <c r="B117" s="17">
        <v>1</v>
      </c>
      <c r="C117" s="17">
        <v>0.92549999999999999</v>
      </c>
      <c r="D117" s="17">
        <v>0.93930000000000002</v>
      </c>
      <c r="E117" s="17">
        <v>0.94320000000000004</v>
      </c>
      <c r="F117" s="17">
        <v>0.94630000000000003</v>
      </c>
      <c r="G117" s="17">
        <v>0.94889999999999997</v>
      </c>
      <c r="H117" s="17">
        <v>0.95150000000000001</v>
      </c>
      <c r="I117" s="17">
        <v>0.95389999999999997</v>
      </c>
      <c r="J117" s="17">
        <v>0.95620000000000005</v>
      </c>
      <c r="K117" s="17">
        <v>0.95830000000000004</v>
      </c>
      <c r="L117" s="17">
        <v>0.96009999999999995</v>
      </c>
      <c r="M117" s="17">
        <v>0.9617</v>
      </c>
      <c r="N117" s="17">
        <v>0.96279999999999999</v>
      </c>
      <c r="O117" s="17">
        <v>0.96350000000000002</v>
      </c>
      <c r="P117" s="17">
        <v>0.96379999999999999</v>
      </c>
      <c r="Q117" s="17">
        <v>0.96499999999999997</v>
      </c>
      <c r="R117" s="17">
        <v>0.96499999999999997</v>
      </c>
      <c r="S117" s="17">
        <v>0.96499999999999997</v>
      </c>
      <c r="T117" s="17">
        <v>0.96499999999999997</v>
      </c>
      <c r="U117" s="17">
        <v>0.96499999999999997</v>
      </c>
      <c r="V117" s="17">
        <v>0.96499999999999997</v>
      </c>
      <c r="W117" s="17">
        <v>0.96499999999999997</v>
      </c>
      <c r="X117" s="17">
        <v>0.96499999999999997</v>
      </c>
      <c r="Y117" s="17">
        <v>0.96499999999999997</v>
      </c>
      <c r="Z117" s="17">
        <v>0.96499999999999997</v>
      </c>
      <c r="AA117" s="17">
        <v>0.96499999999999997</v>
      </c>
      <c r="AB117" s="17">
        <v>0.96499999999999997</v>
      </c>
      <c r="AC117" s="17">
        <v>0.96499999999999997</v>
      </c>
      <c r="AD117" s="17">
        <v>0.96499999999999997</v>
      </c>
      <c r="AE117" s="17">
        <v>0.96499999999999997</v>
      </c>
      <c r="AF117" s="17">
        <v>0.96499999999999997</v>
      </c>
      <c r="AG117" s="17">
        <v>0.96499999999999997</v>
      </c>
      <c r="AH117" s="17">
        <v>0.96499999999999997</v>
      </c>
      <c r="AI117" s="17">
        <v>0.96499999999999997</v>
      </c>
      <c r="AJ117" s="17">
        <v>0.96499999999999997</v>
      </c>
      <c r="AK117" s="17">
        <v>0.96499999999999997</v>
      </c>
      <c r="AL117" s="17">
        <v>0.96499999999999997</v>
      </c>
      <c r="AM117" s="17">
        <v>0.96499999999999997</v>
      </c>
      <c r="AN117" s="17">
        <v>0.96499999999999997</v>
      </c>
      <c r="AO117" s="17">
        <v>0.96499999999999997</v>
      </c>
      <c r="AP117" s="17">
        <v>0.96499999999999997</v>
      </c>
      <c r="AQ117" s="17">
        <v>0.96499999999999997</v>
      </c>
      <c r="AR117" s="17">
        <v>0.96499999999999997</v>
      </c>
      <c r="AS117" s="17">
        <v>0.96499999999999997</v>
      </c>
      <c r="AT117" s="17">
        <v>0.96499999999999997</v>
      </c>
      <c r="AU117" s="17">
        <v>0.96499999999999997</v>
      </c>
      <c r="AV117" s="17">
        <v>0.96499999999999997</v>
      </c>
      <c r="AW117" s="17">
        <v>0.96499999999999997</v>
      </c>
      <c r="AX117" s="17">
        <v>0.96499999999999997</v>
      </c>
      <c r="AY117" s="17">
        <v>0.96499999999999997</v>
      </c>
      <c r="AZ117" s="17">
        <v>0.96499999999999997</v>
      </c>
      <c r="BA117" s="17">
        <v>0.96499999999999997</v>
      </c>
      <c r="BB117" s="17">
        <v>0.96499999999999997</v>
      </c>
      <c r="BC117" s="17">
        <v>0.96499999999999997</v>
      </c>
      <c r="BD117" s="17">
        <v>0.96499999999999997</v>
      </c>
      <c r="BE117" s="17">
        <v>0.96499999999999997</v>
      </c>
      <c r="BF117" s="17">
        <v>0.96499999999999997</v>
      </c>
      <c r="BG117" s="17">
        <v>0.96499999999999997</v>
      </c>
      <c r="BH117" s="17">
        <v>0.96499999999999997</v>
      </c>
      <c r="BI117" s="17">
        <v>0.96499999999999997</v>
      </c>
      <c r="BJ117" s="17">
        <v>0.96499999999999997</v>
      </c>
      <c r="BK117" s="17">
        <v>0.96499999999999997</v>
      </c>
      <c r="BL117" s="17">
        <v>0.96499999999999997</v>
      </c>
      <c r="BM117" s="17">
        <v>0.96499999999999997</v>
      </c>
      <c r="BN117" s="17">
        <v>0.96499999999999997</v>
      </c>
      <c r="BO117" s="17">
        <v>0.96499999999999997</v>
      </c>
      <c r="BP117" s="17">
        <v>0.96499999999999997</v>
      </c>
      <c r="BQ117" s="17">
        <v>0.96499999999999997</v>
      </c>
      <c r="BR117" s="17">
        <v>0.96499999999999997</v>
      </c>
      <c r="BS117" s="17">
        <v>0.96499999999999997</v>
      </c>
      <c r="BT117" s="17">
        <v>0.96499999999999997</v>
      </c>
      <c r="BU117" s="17">
        <v>0.96499999999999997</v>
      </c>
      <c r="BV117" s="17">
        <v>0.96499999999999997</v>
      </c>
      <c r="BW117" s="17">
        <v>0.96499999999999997</v>
      </c>
      <c r="BX117" s="17">
        <v>0.96499999999999997</v>
      </c>
      <c r="BY117" s="17">
        <v>0.96499999999999997</v>
      </c>
      <c r="BZ117" s="17">
        <v>0.96499999999999997</v>
      </c>
      <c r="CA117" s="17">
        <v>0.96499999999999997</v>
      </c>
      <c r="CB117" s="17">
        <v>0.96499999999999997</v>
      </c>
      <c r="CC117" s="17">
        <v>0.96499999999999997</v>
      </c>
      <c r="CD117" s="17">
        <v>0.96499999999999997</v>
      </c>
      <c r="CE117" s="17">
        <v>0.96499999999999997</v>
      </c>
      <c r="CF117" s="17">
        <v>0.96499999999999997</v>
      </c>
      <c r="CG117" s="17">
        <v>0.96499999999999997</v>
      </c>
      <c r="CH117" s="17">
        <v>0.96499999999999997</v>
      </c>
      <c r="CI117" s="17">
        <v>0.96499999999999997</v>
      </c>
      <c r="CJ117" s="17">
        <v>0.96499999999999997</v>
      </c>
      <c r="CK117" s="17">
        <v>0.96499999999999997</v>
      </c>
      <c r="CL117" s="17">
        <v>0.96499999999999997</v>
      </c>
      <c r="CM117" s="17">
        <v>0.96499999999999997</v>
      </c>
      <c r="CN117" s="17">
        <v>0.96499999999999997</v>
      </c>
      <c r="CO117" s="17">
        <v>0.96499999999999997</v>
      </c>
      <c r="CP117" s="17">
        <v>0.96499999999999997</v>
      </c>
      <c r="CQ117" s="17">
        <v>0.96499999999999997</v>
      </c>
      <c r="CR117" s="17">
        <v>0.96499999999999997</v>
      </c>
      <c r="CS117" s="17">
        <v>0.96499999999999997</v>
      </c>
      <c r="CT117" s="17">
        <v>0.96499999999999997</v>
      </c>
      <c r="CU117" s="17">
        <v>0.96499999999999997</v>
      </c>
      <c r="CV117" s="17">
        <v>0.96499999999999997</v>
      </c>
      <c r="CW117" s="17">
        <v>0.96499999999999997</v>
      </c>
      <c r="CX117" s="17">
        <v>0.96499999999999997</v>
      </c>
      <c r="CY117" s="17">
        <v>0.96499999999999997</v>
      </c>
      <c r="CZ117" s="17">
        <v>0.96499999999999997</v>
      </c>
      <c r="DA117" s="17">
        <v>0.96499999999999997</v>
      </c>
      <c r="DB117" s="17">
        <v>0.96499999999999997</v>
      </c>
    </row>
    <row r="118" spans="1:106" x14ac:dyDescent="0.2">
      <c r="A118" s="133">
        <v>28</v>
      </c>
      <c r="B118" s="17">
        <v>1</v>
      </c>
      <c r="C118" s="17">
        <v>0.92610000000000003</v>
      </c>
      <c r="D118" s="17">
        <v>0.9395</v>
      </c>
      <c r="E118" s="17">
        <v>0.94330000000000003</v>
      </c>
      <c r="F118" s="17">
        <v>0.94630000000000003</v>
      </c>
      <c r="G118" s="17">
        <v>0.94889999999999997</v>
      </c>
      <c r="H118" s="17">
        <v>0.95150000000000001</v>
      </c>
      <c r="I118" s="17">
        <v>0.95389999999999997</v>
      </c>
      <c r="J118" s="17">
        <v>0.95620000000000005</v>
      </c>
      <c r="K118" s="17">
        <v>0.95830000000000004</v>
      </c>
      <c r="L118" s="17">
        <v>0.96009999999999995</v>
      </c>
      <c r="M118" s="17">
        <v>0.9617</v>
      </c>
      <c r="N118" s="17">
        <v>0.96279999999999999</v>
      </c>
      <c r="O118" s="17">
        <v>0.96350000000000002</v>
      </c>
      <c r="P118" s="17">
        <v>0.96379999999999999</v>
      </c>
      <c r="Q118" s="17">
        <v>0.96499999999999997</v>
      </c>
      <c r="R118" s="17">
        <v>0.96499999999999997</v>
      </c>
      <c r="S118" s="17">
        <v>0.96499999999999997</v>
      </c>
      <c r="T118" s="17">
        <v>0.96499999999999997</v>
      </c>
      <c r="U118" s="17">
        <v>0.96499999999999997</v>
      </c>
      <c r="V118" s="17">
        <v>0.96499999999999997</v>
      </c>
      <c r="W118" s="17">
        <v>0.96499999999999997</v>
      </c>
      <c r="X118" s="17">
        <v>0.96499999999999997</v>
      </c>
      <c r="Y118" s="17">
        <v>0.96499999999999997</v>
      </c>
      <c r="Z118" s="17">
        <v>0.96499999999999997</v>
      </c>
      <c r="AA118" s="17">
        <v>0.96499999999999997</v>
      </c>
      <c r="AB118" s="17">
        <v>0.96499999999999997</v>
      </c>
      <c r="AC118" s="17">
        <v>0.96499999999999997</v>
      </c>
      <c r="AD118" s="17">
        <v>0.96499999999999997</v>
      </c>
      <c r="AE118" s="17">
        <v>0.96499999999999997</v>
      </c>
      <c r="AF118" s="17">
        <v>0.96499999999999997</v>
      </c>
      <c r="AG118" s="17">
        <v>0.96499999999999997</v>
      </c>
      <c r="AH118" s="17">
        <v>0.96499999999999997</v>
      </c>
      <c r="AI118" s="17">
        <v>0.96499999999999997</v>
      </c>
      <c r="AJ118" s="17">
        <v>0.96499999999999997</v>
      </c>
      <c r="AK118" s="17">
        <v>0.96499999999999997</v>
      </c>
      <c r="AL118" s="17">
        <v>0.96499999999999997</v>
      </c>
      <c r="AM118" s="17">
        <v>0.96499999999999997</v>
      </c>
      <c r="AN118" s="17">
        <v>0.96499999999999997</v>
      </c>
      <c r="AO118" s="17">
        <v>0.96499999999999997</v>
      </c>
      <c r="AP118" s="17">
        <v>0.96499999999999997</v>
      </c>
      <c r="AQ118" s="17">
        <v>0.96499999999999997</v>
      </c>
      <c r="AR118" s="17">
        <v>0.96499999999999997</v>
      </c>
      <c r="AS118" s="17">
        <v>0.96499999999999997</v>
      </c>
      <c r="AT118" s="17">
        <v>0.96499999999999997</v>
      </c>
      <c r="AU118" s="17">
        <v>0.96499999999999997</v>
      </c>
      <c r="AV118" s="17">
        <v>0.96499999999999997</v>
      </c>
      <c r="AW118" s="17">
        <v>0.96499999999999997</v>
      </c>
      <c r="AX118" s="17">
        <v>0.96499999999999997</v>
      </c>
      <c r="AY118" s="17">
        <v>0.96499999999999997</v>
      </c>
      <c r="AZ118" s="17">
        <v>0.96499999999999997</v>
      </c>
      <c r="BA118" s="17">
        <v>0.96499999999999997</v>
      </c>
      <c r="BB118" s="17">
        <v>0.96499999999999997</v>
      </c>
      <c r="BC118" s="17">
        <v>0.96499999999999997</v>
      </c>
      <c r="BD118" s="17">
        <v>0.96499999999999997</v>
      </c>
      <c r="BE118" s="17">
        <v>0.96499999999999997</v>
      </c>
      <c r="BF118" s="17">
        <v>0.96499999999999997</v>
      </c>
      <c r="BG118" s="17">
        <v>0.96499999999999997</v>
      </c>
      <c r="BH118" s="17">
        <v>0.96499999999999997</v>
      </c>
      <c r="BI118" s="17">
        <v>0.96499999999999997</v>
      </c>
      <c r="BJ118" s="17">
        <v>0.96499999999999997</v>
      </c>
      <c r="BK118" s="17">
        <v>0.96499999999999997</v>
      </c>
      <c r="BL118" s="17">
        <v>0.96499999999999997</v>
      </c>
      <c r="BM118" s="17">
        <v>0.96499999999999997</v>
      </c>
      <c r="BN118" s="17">
        <v>0.96499999999999997</v>
      </c>
      <c r="BO118" s="17">
        <v>0.96499999999999997</v>
      </c>
      <c r="BP118" s="17">
        <v>0.96499999999999997</v>
      </c>
      <c r="BQ118" s="17">
        <v>0.96499999999999997</v>
      </c>
      <c r="BR118" s="17">
        <v>0.96499999999999997</v>
      </c>
      <c r="BS118" s="17">
        <v>0.96499999999999997</v>
      </c>
      <c r="BT118" s="17">
        <v>0.96499999999999997</v>
      </c>
      <c r="BU118" s="17">
        <v>0.96499999999999997</v>
      </c>
      <c r="BV118" s="17">
        <v>0.96499999999999997</v>
      </c>
      <c r="BW118" s="17">
        <v>0.96499999999999997</v>
      </c>
      <c r="BX118" s="17">
        <v>0.96499999999999997</v>
      </c>
      <c r="BY118" s="17">
        <v>0.96499999999999997</v>
      </c>
      <c r="BZ118" s="17">
        <v>0.96499999999999997</v>
      </c>
      <c r="CA118" s="17">
        <v>0.96499999999999997</v>
      </c>
      <c r="CB118" s="17">
        <v>0.96499999999999997</v>
      </c>
      <c r="CC118" s="17">
        <v>0.96499999999999997</v>
      </c>
      <c r="CD118" s="17">
        <v>0.96499999999999997</v>
      </c>
      <c r="CE118" s="17">
        <v>0.96499999999999997</v>
      </c>
      <c r="CF118" s="17">
        <v>0.96499999999999997</v>
      </c>
      <c r="CG118" s="17">
        <v>0.96499999999999997</v>
      </c>
      <c r="CH118" s="17">
        <v>0.96499999999999997</v>
      </c>
      <c r="CI118" s="17">
        <v>0.96499999999999997</v>
      </c>
      <c r="CJ118" s="17">
        <v>0.96499999999999997</v>
      </c>
      <c r="CK118" s="17">
        <v>0.96499999999999997</v>
      </c>
      <c r="CL118" s="17">
        <v>0.96499999999999997</v>
      </c>
      <c r="CM118" s="17">
        <v>0.96499999999999997</v>
      </c>
      <c r="CN118" s="17">
        <v>0.96499999999999997</v>
      </c>
      <c r="CO118" s="17">
        <v>0.96499999999999997</v>
      </c>
      <c r="CP118" s="17">
        <v>0.96499999999999997</v>
      </c>
      <c r="CQ118" s="17">
        <v>0.96499999999999997</v>
      </c>
      <c r="CR118" s="17">
        <v>0.96499999999999997</v>
      </c>
      <c r="CS118" s="17">
        <v>0.96499999999999997</v>
      </c>
      <c r="CT118" s="17">
        <v>0.96499999999999997</v>
      </c>
      <c r="CU118" s="17">
        <v>0.96499999999999997</v>
      </c>
      <c r="CV118" s="17">
        <v>0.96499999999999997</v>
      </c>
      <c r="CW118" s="17">
        <v>0.96499999999999997</v>
      </c>
      <c r="CX118" s="17">
        <v>0.96499999999999997</v>
      </c>
      <c r="CY118" s="17">
        <v>0.96499999999999997</v>
      </c>
      <c r="CZ118" s="17">
        <v>0.96499999999999997</v>
      </c>
      <c r="DA118" s="17">
        <v>0.96499999999999997</v>
      </c>
      <c r="DB118" s="17">
        <v>0.96499999999999997</v>
      </c>
    </row>
    <row r="119" spans="1:106" x14ac:dyDescent="0.2">
      <c r="A119" s="133">
        <v>29</v>
      </c>
      <c r="B119" s="17">
        <v>1</v>
      </c>
      <c r="C119" s="17">
        <v>0.92859999999999998</v>
      </c>
      <c r="D119" s="17">
        <v>0.93979999999999997</v>
      </c>
      <c r="E119" s="17">
        <v>0.94340000000000002</v>
      </c>
      <c r="F119" s="17">
        <v>0.94630000000000003</v>
      </c>
      <c r="G119" s="17">
        <v>0.94889999999999997</v>
      </c>
      <c r="H119" s="17">
        <v>0.95150000000000001</v>
      </c>
      <c r="I119" s="17">
        <v>0.95389999999999997</v>
      </c>
      <c r="J119" s="17">
        <v>0.95620000000000005</v>
      </c>
      <c r="K119" s="17">
        <v>0.95830000000000004</v>
      </c>
      <c r="L119" s="17">
        <v>0.96009999999999995</v>
      </c>
      <c r="M119" s="17">
        <v>0.9617</v>
      </c>
      <c r="N119" s="17">
        <v>0.96279999999999999</v>
      </c>
      <c r="O119" s="17">
        <v>0.96350000000000002</v>
      </c>
      <c r="P119" s="17">
        <v>0.96379999999999999</v>
      </c>
      <c r="Q119" s="17">
        <v>0.96499999999999997</v>
      </c>
      <c r="R119" s="17">
        <v>0.96499999999999997</v>
      </c>
      <c r="S119" s="17">
        <v>0.96499999999999997</v>
      </c>
      <c r="T119" s="17">
        <v>0.96499999999999997</v>
      </c>
      <c r="U119" s="17">
        <v>0.96499999999999997</v>
      </c>
      <c r="V119" s="17">
        <v>0.96499999999999997</v>
      </c>
      <c r="W119" s="17">
        <v>0.96499999999999997</v>
      </c>
      <c r="X119" s="17">
        <v>0.96499999999999997</v>
      </c>
      <c r="Y119" s="17">
        <v>0.96499999999999997</v>
      </c>
      <c r="Z119" s="17">
        <v>0.96499999999999997</v>
      </c>
      <c r="AA119" s="17">
        <v>0.96499999999999997</v>
      </c>
      <c r="AB119" s="17">
        <v>0.96499999999999997</v>
      </c>
      <c r="AC119" s="17">
        <v>0.96499999999999997</v>
      </c>
      <c r="AD119" s="17">
        <v>0.96499999999999997</v>
      </c>
      <c r="AE119" s="17">
        <v>0.96499999999999997</v>
      </c>
      <c r="AF119" s="17">
        <v>0.96499999999999997</v>
      </c>
      <c r="AG119" s="17">
        <v>0.96499999999999997</v>
      </c>
      <c r="AH119" s="17">
        <v>0.96499999999999997</v>
      </c>
      <c r="AI119" s="17">
        <v>0.96499999999999997</v>
      </c>
      <c r="AJ119" s="17">
        <v>0.96499999999999997</v>
      </c>
      <c r="AK119" s="17">
        <v>0.96499999999999997</v>
      </c>
      <c r="AL119" s="17">
        <v>0.96499999999999997</v>
      </c>
      <c r="AM119" s="17">
        <v>0.96499999999999997</v>
      </c>
      <c r="AN119" s="17">
        <v>0.96499999999999997</v>
      </c>
      <c r="AO119" s="17">
        <v>0.96499999999999997</v>
      </c>
      <c r="AP119" s="17">
        <v>0.96499999999999997</v>
      </c>
      <c r="AQ119" s="17">
        <v>0.96499999999999997</v>
      </c>
      <c r="AR119" s="17">
        <v>0.96499999999999997</v>
      </c>
      <c r="AS119" s="17">
        <v>0.96499999999999997</v>
      </c>
      <c r="AT119" s="17">
        <v>0.96499999999999997</v>
      </c>
      <c r="AU119" s="17">
        <v>0.96499999999999997</v>
      </c>
      <c r="AV119" s="17">
        <v>0.96499999999999997</v>
      </c>
      <c r="AW119" s="17">
        <v>0.96499999999999997</v>
      </c>
      <c r="AX119" s="17">
        <v>0.96499999999999997</v>
      </c>
      <c r="AY119" s="17">
        <v>0.96499999999999997</v>
      </c>
      <c r="AZ119" s="17">
        <v>0.96499999999999997</v>
      </c>
      <c r="BA119" s="17">
        <v>0.96499999999999997</v>
      </c>
      <c r="BB119" s="17">
        <v>0.96499999999999997</v>
      </c>
      <c r="BC119" s="17">
        <v>0.96499999999999997</v>
      </c>
      <c r="BD119" s="17">
        <v>0.96499999999999997</v>
      </c>
      <c r="BE119" s="17">
        <v>0.96499999999999997</v>
      </c>
      <c r="BF119" s="17">
        <v>0.96499999999999997</v>
      </c>
      <c r="BG119" s="17">
        <v>0.96499999999999997</v>
      </c>
      <c r="BH119" s="17">
        <v>0.96499999999999997</v>
      </c>
      <c r="BI119" s="17">
        <v>0.96499999999999997</v>
      </c>
      <c r="BJ119" s="17">
        <v>0.96499999999999997</v>
      </c>
      <c r="BK119" s="17">
        <v>0.96499999999999997</v>
      </c>
      <c r="BL119" s="17">
        <v>0.96499999999999997</v>
      </c>
      <c r="BM119" s="17">
        <v>0.96499999999999997</v>
      </c>
      <c r="BN119" s="17">
        <v>0.96499999999999997</v>
      </c>
      <c r="BO119" s="17">
        <v>0.96499999999999997</v>
      </c>
      <c r="BP119" s="17">
        <v>0.96499999999999997</v>
      </c>
      <c r="BQ119" s="17">
        <v>0.96499999999999997</v>
      </c>
      <c r="BR119" s="17">
        <v>0.96499999999999997</v>
      </c>
      <c r="BS119" s="17">
        <v>0.96499999999999997</v>
      </c>
      <c r="BT119" s="17">
        <v>0.96499999999999997</v>
      </c>
      <c r="BU119" s="17">
        <v>0.96499999999999997</v>
      </c>
      <c r="BV119" s="17">
        <v>0.96499999999999997</v>
      </c>
      <c r="BW119" s="17">
        <v>0.96499999999999997</v>
      </c>
      <c r="BX119" s="17">
        <v>0.96499999999999997</v>
      </c>
      <c r="BY119" s="17">
        <v>0.96499999999999997</v>
      </c>
      <c r="BZ119" s="17">
        <v>0.96499999999999997</v>
      </c>
      <c r="CA119" s="17">
        <v>0.96499999999999997</v>
      </c>
      <c r="CB119" s="17">
        <v>0.96499999999999997</v>
      </c>
      <c r="CC119" s="17">
        <v>0.96499999999999997</v>
      </c>
      <c r="CD119" s="17">
        <v>0.96499999999999997</v>
      </c>
      <c r="CE119" s="17">
        <v>0.96499999999999997</v>
      </c>
      <c r="CF119" s="17">
        <v>0.96499999999999997</v>
      </c>
      <c r="CG119" s="17">
        <v>0.96499999999999997</v>
      </c>
      <c r="CH119" s="17">
        <v>0.96499999999999997</v>
      </c>
      <c r="CI119" s="17">
        <v>0.96499999999999997</v>
      </c>
      <c r="CJ119" s="17">
        <v>0.96499999999999997</v>
      </c>
      <c r="CK119" s="17">
        <v>0.96499999999999997</v>
      </c>
      <c r="CL119" s="17">
        <v>0.96499999999999997</v>
      </c>
      <c r="CM119" s="17">
        <v>0.96499999999999997</v>
      </c>
      <c r="CN119" s="17">
        <v>0.96499999999999997</v>
      </c>
      <c r="CO119" s="17">
        <v>0.96499999999999997</v>
      </c>
      <c r="CP119" s="17">
        <v>0.96499999999999997</v>
      </c>
      <c r="CQ119" s="17">
        <v>0.96499999999999997</v>
      </c>
      <c r="CR119" s="17">
        <v>0.96499999999999997</v>
      </c>
      <c r="CS119" s="17">
        <v>0.96499999999999997</v>
      </c>
      <c r="CT119" s="17">
        <v>0.96499999999999997</v>
      </c>
      <c r="CU119" s="17">
        <v>0.96499999999999997</v>
      </c>
      <c r="CV119" s="17">
        <v>0.96499999999999997</v>
      </c>
      <c r="CW119" s="17">
        <v>0.96499999999999997</v>
      </c>
      <c r="CX119" s="17">
        <v>0.96499999999999997</v>
      </c>
      <c r="CY119" s="17">
        <v>0.96499999999999997</v>
      </c>
      <c r="CZ119" s="17">
        <v>0.96499999999999997</v>
      </c>
      <c r="DA119" s="17">
        <v>0.96499999999999997</v>
      </c>
      <c r="DB119" s="17">
        <v>0.96499999999999997</v>
      </c>
    </row>
    <row r="120" spans="1:106" x14ac:dyDescent="0.2">
      <c r="A120" s="133">
        <v>30</v>
      </c>
      <c r="B120" s="17">
        <v>1</v>
      </c>
      <c r="C120" s="17">
        <v>0.93120000000000003</v>
      </c>
      <c r="D120" s="17">
        <v>0.94189999999999996</v>
      </c>
      <c r="E120" s="17">
        <v>0.94340000000000002</v>
      </c>
      <c r="F120" s="17">
        <v>0.94630000000000003</v>
      </c>
      <c r="G120" s="17">
        <v>0.94889999999999997</v>
      </c>
      <c r="H120" s="17">
        <v>0.95150000000000001</v>
      </c>
      <c r="I120" s="17">
        <v>0.95389999999999997</v>
      </c>
      <c r="J120" s="17">
        <v>0.95620000000000005</v>
      </c>
      <c r="K120" s="17">
        <v>0.95830000000000004</v>
      </c>
      <c r="L120" s="17">
        <v>0.96009999999999995</v>
      </c>
      <c r="M120" s="17">
        <v>0.9617</v>
      </c>
      <c r="N120" s="17">
        <v>0.96279999999999999</v>
      </c>
      <c r="O120" s="17">
        <v>0.96350000000000002</v>
      </c>
      <c r="P120" s="17">
        <v>0.96379999999999999</v>
      </c>
      <c r="Q120" s="17">
        <v>0.96499999999999997</v>
      </c>
      <c r="R120" s="17">
        <v>0.96499999999999997</v>
      </c>
      <c r="S120" s="17">
        <v>0.96499999999999997</v>
      </c>
      <c r="T120" s="17">
        <v>0.96499999999999997</v>
      </c>
      <c r="U120" s="17">
        <v>0.96499999999999997</v>
      </c>
      <c r="V120" s="17">
        <v>0.96499999999999997</v>
      </c>
      <c r="W120" s="17">
        <v>0.96499999999999997</v>
      </c>
      <c r="X120" s="17">
        <v>0.96499999999999997</v>
      </c>
      <c r="Y120" s="17">
        <v>0.96499999999999997</v>
      </c>
      <c r="Z120" s="17">
        <v>0.96499999999999997</v>
      </c>
      <c r="AA120" s="17">
        <v>0.96499999999999997</v>
      </c>
      <c r="AB120" s="17">
        <v>0.96499999999999997</v>
      </c>
      <c r="AC120" s="17">
        <v>0.96499999999999997</v>
      </c>
      <c r="AD120" s="17">
        <v>0.96499999999999997</v>
      </c>
      <c r="AE120" s="17">
        <v>0.96499999999999997</v>
      </c>
      <c r="AF120" s="17">
        <v>0.96499999999999997</v>
      </c>
      <c r="AG120" s="17">
        <v>0.96499999999999997</v>
      </c>
      <c r="AH120" s="17">
        <v>0.96499999999999997</v>
      </c>
      <c r="AI120" s="17">
        <v>0.96499999999999997</v>
      </c>
      <c r="AJ120" s="17">
        <v>0.96499999999999997</v>
      </c>
      <c r="AK120" s="17">
        <v>0.96499999999999997</v>
      </c>
      <c r="AL120" s="17">
        <v>0.96499999999999997</v>
      </c>
      <c r="AM120" s="17">
        <v>0.96499999999999997</v>
      </c>
      <c r="AN120" s="17">
        <v>0.96499999999999997</v>
      </c>
      <c r="AO120" s="17">
        <v>0.96499999999999997</v>
      </c>
      <c r="AP120" s="17">
        <v>0.96499999999999997</v>
      </c>
      <c r="AQ120" s="17">
        <v>0.96499999999999997</v>
      </c>
      <c r="AR120" s="17">
        <v>0.96499999999999997</v>
      </c>
      <c r="AS120" s="17">
        <v>0.96499999999999997</v>
      </c>
      <c r="AT120" s="17">
        <v>0.96499999999999997</v>
      </c>
      <c r="AU120" s="17">
        <v>0.96499999999999997</v>
      </c>
      <c r="AV120" s="17">
        <v>0.96499999999999997</v>
      </c>
      <c r="AW120" s="17">
        <v>0.96499999999999997</v>
      </c>
      <c r="AX120" s="17">
        <v>0.96499999999999997</v>
      </c>
      <c r="AY120" s="17">
        <v>0.96499999999999997</v>
      </c>
      <c r="AZ120" s="17">
        <v>0.96499999999999997</v>
      </c>
      <c r="BA120" s="17">
        <v>0.96499999999999997</v>
      </c>
      <c r="BB120" s="17">
        <v>0.96499999999999997</v>
      </c>
      <c r="BC120" s="17">
        <v>0.96499999999999997</v>
      </c>
      <c r="BD120" s="17">
        <v>0.96499999999999997</v>
      </c>
      <c r="BE120" s="17">
        <v>0.96499999999999997</v>
      </c>
      <c r="BF120" s="17">
        <v>0.96499999999999997</v>
      </c>
      <c r="BG120" s="17">
        <v>0.96499999999999997</v>
      </c>
      <c r="BH120" s="17">
        <v>0.96499999999999997</v>
      </c>
      <c r="BI120" s="17">
        <v>0.96499999999999997</v>
      </c>
      <c r="BJ120" s="17">
        <v>0.96499999999999997</v>
      </c>
      <c r="BK120" s="17">
        <v>0.96499999999999997</v>
      </c>
      <c r="BL120" s="17">
        <v>0.96499999999999997</v>
      </c>
      <c r="BM120" s="17">
        <v>0.96499999999999997</v>
      </c>
      <c r="BN120" s="17">
        <v>0.96499999999999997</v>
      </c>
      <c r="BO120" s="17">
        <v>0.96499999999999997</v>
      </c>
      <c r="BP120" s="17">
        <v>0.96499999999999997</v>
      </c>
      <c r="BQ120" s="17">
        <v>0.96499999999999997</v>
      </c>
      <c r="BR120" s="17">
        <v>0.96499999999999997</v>
      </c>
      <c r="BS120" s="17">
        <v>0.96499999999999997</v>
      </c>
      <c r="BT120" s="17">
        <v>0.96499999999999997</v>
      </c>
      <c r="BU120" s="17">
        <v>0.96499999999999997</v>
      </c>
      <c r="BV120" s="17">
        <v>0.96499999999999997</v>
      </c>
      <c r="BW120" s="17">
        <v>0.96499999999999997</v>
      </c>
      <c r="BX120" s="17">
        <v>0.96499999999999997</v>
      </c>
      <c r="BY120" s="17">
        <v>0.96499999999999997</v>
      </c>
      <c r="BZ120" s="17">
        <v>0.96499999999999997</v>
      </c>
      <c r="CA120" s="17">
        <v>0.96499999999999997</v>
      </c>
      <c r="CB120" s="17">
        <v>0.96499999999999997</v>
      </c>
      <c r="CC120" s="17">
        <v>0.96499999999999997</v>
      </c>
      <c r="CD120" s="17">
        <v>0.96499999999999997</v>
      </c>
      <c r="CE120" s="17">
        <v>0.96499999999999997</v>
      </c>
      <c r="CF120" s="17">
        <v>0.96499999999999997</v>
      </c>
      <c r="CG120" s="17">
        <v>0.96499999999999997</v>
      </c>
      <c r="CH120" s="17">
        <v>0.96499999999999997</v>
      </c>
      <c r="CI120" s="17">
        <v>0.96499999999999997</v>
      </c>
      <c r="CJ120" s="17">
        <v>0.96499999999999997</v>
      </c>
      <c r="CK120" s="17">
        <v>0.96499999999999997</v>
      </c>
      <c r="CL120" s="17">
        <v>0.96499999999999997</v>
      </c>
      <c r="CM120" s="17">
        <v>0.96499999999999997</v>
      </c>
      <c r="CN120" s="17">
        <v>0.96499999999999997</v>
      </c>
      <c r="CO120" s="17">
        <v>0.96499999999999997</v>
      </c>
      <c r="CP120" s="17">
        <v>0.96499999999999997</v>
      </c>
      <c r="CQ120" s="17">
        <v>0.96499999999999997</v>
      </c>
      <c r="CR120" s="17">
        <v>0.96499999999999997</v>
      </c>
      <c r="CS120" s="17">
        <v>0.96499999999999997</v>
      </c>
      <c r="CT120" s="17">
        <v>0.96499999999999997</v>
      </c>
      <c r="CU120" s="17">
        <v>0.96499999999999997</v>
      </c>
      <c r="CV120" s="17">
        <v>0.96499999999999997</v>
      </c>
      <c r="CW120" s="17">
        <v>0.96499999999999997</v>
      </c>
      <c r="CX120" s="17">
        <v>0.96499999999999997</v>
      </c>
      <c r="CY120" s="17">
        <v>0.96499999999999997</v>
      </c>
      <c r="CZ120" s="17">
        <v>0.96499999999999997</v>
      </c>
      <c r="DA120" s="17">
        <v>0.96499999999999997</v>
      </c>
      <c r="DB120" s="17">
        <v>0.96499999999999997</v>
      </c>
    </row>
    <row r="121" spans="1:106" x14ac:dyDescent="0.2">
      <c r="A121" s="133">
        <v>31</v>
      </c>
      <c r="B121" s="17">
        <v>1</v>
      </c>
      <c r="C121" s="17">
        <v>0.93369999999999997</v>
      </c>
      <c r="D121" s="17">
        <v>0.94399999999999995</v>
      </c>
      <c r="E121" s="17">
        <v>0.94510000000000005</v>
      </c>
      <c r="F121" s="17">
        <v>0.94630000000000003</v>
      </c>
      <c r="G121" s="17">
        <v>0.94889999999999997</v>
      </c>
      <c r="H121" s="17">
        <v>0.95150000000000001</v>
      </c>
      <c r="I121" s="17">
        <v>0.95389999999999997</v>
      </c>
      <c r="J121" s="17">
        <v>0.95620000000000005</v>
      </c>
      <c r="K121" s="17">
        <v>0.95830000000000004</v>
      </c>
      <c r="L121" s="17">
        <v>0.96009999999999995</v>
      </c>
      <c r="M121" s="17">
        <v>0.9617</v>
      </c>
      <c r="N121" s="17">
        <v>0.96279999999999999</v>
      </c>
      <c r="O121" s="17">
        <v>0.96350000000000002</v>
      </c>
      <c r="P121" s="17">
        <v>0.96379999999999999</v>
      </c>
      <c r="Q121" s="17">
        <v>0.96499999999999997</v>
      </c>
      <c r="R121" s="17">
        <v>0.96499999999999997</v>
      </c>
      <c r="S121" s="17">
        <v>0.96499999999999997</v>
      </c>
      <c r="T121" s="17">
        <v>0.96499999999999997</v>
      </c>
      <c r="U121" s="17">
        <v>0.96499999999999997</v>
      </c>
      <c r="V121" s="17">
        <v>0.96499999999999997</v>
      </c>
      <c r="W121" s="17">
        <v>0.96499999999999997</v>
      </c>
      <c r="X121" s="17">
        <v>0.96499999999999997</v>
      </c>
      <c r="Y121" s="17">
        <v>0.96499999999999997</v>
      </c>
      <c r="Z121" s="17">
        <v>0.96499999999999997</v>
      </c>
      <c r="AA121" s="17">
        <v>0.96499999999999997</v>
      </c>
      <c r="AB121" s="17">
        <v>0.96499999999999997</v>
      </c>
      <c r="AC121" s="17">
        <v>0.96499999999999997</v>
      </c>
      <c r="AD121" s="17">
        <v>0.96499999999999997</v>
      </c>
      <c r="AE121" s="17">
        <v>0.96499999999999997</v>
      </c>
      <c r="AF121" s="17">
        <v>0.96499999999999997</v>
      </c>
      <c r="AG121" s="17">
        <v>0.96499999999999997</v>
      </c>
      <c r="AH121" s="17">
        <v>0.96499999999999997</v>
      </c>
      <c r="AI121" s="17">
        <v>0.96499999999999997</v>
      </c>
      <c r="AJ121" s="17">
        <v>0.96499999999999997</v>
      </c>
      <c r="AK121" s="17">
        <v>0.96499999999999997</v>
      </c>
      <c r="AL121" s="17">
        <v>0.96499999999999997</v>
      </c>
      <c r="AM121" s="17">
        <v>0.96499999999999997</v>
      </c>
      <c r="AN121" s="17">
        <v>0.96499999999999997</v>
      </c>
      <c r="AO121" s="17">
        <v>0.96499999999999997</v>
      </c>
      <c r="AP121" s="17">
        <v>0.96499999999999997</v>
      </c>
      <c r="AQ121" s="17">
        <v>0.96499999999999997</v>
      </c>
      <c r="AR121" s="17">
        <v>0.96499999999999997</v>
      </c>
      <c r="AS121" s="17">
        <v>0.96499999999999997</v>
      </c>
      <c r="AT121" s="17">
        <v>0.96499999999999997</v>
      </c>
      <c r="AU121" s="17">
        <v>0.96499999999999997</v>
      </c>
      <c r="AV121" s="17">
        <v>0.96499999999999997</v>
      </c>
      <c r="AW121" s="17">
        <v>0.96499999999999997</v>
      </c>
      <c r="AX121" s="17">
        <v>0.96499999999999997</v>
      </c>
      <c r="AY121" s="17">
        <v>0.96499999999999997</v>
      </c>
      <c r="AZ121" s="17">
        <v>0.96499999999999997</v>
      </c>
      <c r="BA121" s="17">
        <v>0.96499999999999997</v>
      </c>
      <c r="BB121" s="17">
        <v>0.96499999999999997</v>
      </c>
      <c r="BC121" s="17">
        <v>0.96499999999999997</v>
      </c>
      <c r="BD121" s="17">
        <v>0.96499999999999997</v>
      </c>
      <c r="BE121" s="17">
        <v>0.96499999999999997</v>
      </c>
      <c r="BF121" s="17">
        <v>0.96499999999999997</v>
      </c>
      <c r="BG121" s="17">
        <v>0.96499999999999997</v>
      </c>
      <c r="BH121" s="17">
        <v>0.96499999999999997</v>
      </c>
      <c r="BI121" s="17">
        <v>0.96499999999999997</v>
      </c>
      <c r="BJ121" s="17">
        <v>0.96499999999999997</v>
      </c>
      <c r="BK121" s="17">
        <v>0.96499999999999997</v>
      </c>
      <c r="BL121" s="17">
        <v>0.96499999999999997</v>
      </c>
      <c r="BM121" s="17">
        <v>0.96499999999999997</v>
      </c>
      <c r="BN121" s="17">
        <v>0.96499999999999997</v>
      </c>
      <c r="BO121" s="17">
        <v>0.96499999999999997</v>
      </c>
      <c r="BP121" s="17">
        <v>0.96499999999999997</v>
      </c>
      <c r="BQ121" s="17">
        <v>0.96499999999999997</v>
      </c>
      <c r="BR121" s="17">
        <v>0.96499999999999997</v>
      </c>
      <c r="BS121" s="17">
        <v>0.96499999999999997</v>
      </c>
      <c r="BT121" s="17">
        <v>0.96499999999999997</v>
      </c>
      <c r="BU121" s="17">
        <v>0.96499999999999997</v>
      </c>
      <c r="BV121" s="17">
        <v>0.96499999999999997</v>
      </c>
      <c r="BW121" s="17">
        <v>0.96499999999999997</v>
      </c>
      <c r="BX121" s="17">
        <v>0.96499999999999997</v>
      </c>
      <c r="BY121" s="17">
        <v>0.96499999999999997</v>
      </c>
      <c r="BZ121" s="17">
        <v>0.96499999999999997</v>
      </c>
      <c r="CA121" s="17">
        <v>0.96499999999999997</v>
      </c>
      <c r="CB121" s="17">
        <v>0.96499999999999997</v>
      </c>
      <c r="CC121" s="17">
        <v>0.96499999999999997</v>
      </c>
      <c r="CD121" s="17">
        <v>0.96499999999999997</v>
      </c>
      <c r="CE121" s="17">
        <v>0.96499999999999997</v>
      </c>
      <c r="CF121" s="17">
        <v>0.96499999999999997</v>
      </c>
      <c r="CG121" s="17">
        <v>0.96499999999999997</v>
      </c>
      <c r="CH121" s="17">
        <v>0.96499999999999997</v>
      </c>
      <c r="CI121" s="17">
        <v>0.96499999999999997</v>
      </c>
      <c r="CJ121" s="17">
        <v>0.96499999999999997</v>
      </c>
      <c r="CK121" s="17">
        <v>0.96499999999999997</v>
      </c>
      <c r="CL121" s="17">
        <v>0.96499999999999997</v>
      </c>
      <c r="CM121" s="17">
        <v>0.96499999999999997</v>
      </c>
      <c r="CN121" s="17">
        <v>0.96499999999999997</v>
      </c>
      <c r="CO121" s="17">
        <v>0.96499999999999997</v>
      </c>
      <c r="CP121" s="17">
        <v>0.96499999999999997</v>
      </c>
      <c r="CQ121" s="17">
        <v>0.96499999999999997</v>
      </c>
      <c r="CR121" s="17">
        <v>0.96499999999999997</v>
      </c>
      <c r="CS121" s="17">
        <v>0.96499999999999997</v>
      </c>
      <c r="CT121" s="17">
        <v>0.96499999999999997</v>
      </c>
      <c r="CU121" s="17">
        <v>0.96499999999999997</v>
      </c>
      <c r="CV121" s="17">
        <v>0.96499999999999997</v>
      </c>
      <c r="CW121" s="17">
        <v>0.96499999999999997</v>
      </c>
      <c r="CX121" s="17">
        <v>0.96499999999999997</v>
      </c>
      <c r="CY121" s="17">
        <v>0.96499999999999997</v>
      </c>
      <c r="CZ121" s="17">
        <v>0.96499999999999997</v>
      </c>
      <c r="DA121" s="17">
        <v>0.96499999999999997</v>
      </c>
      <c r="DB121" s="17">
        <v>0.96499999999999997</v>
      </c>
    </row>
    <row r="122" spans="1:106" x14ac:dyDescent="0.2">
      <c r="A122" s="133">
        <v>32</v>
      </c>
      <c r="B122" s="17">
        <v>1</v>
      </c>
      <c r="C122" s="17">
        <v>0.93630000000000002</v>
      </c>
      <c r="D122" s="17">
        <v>0.94599999999999995</v>
      </c>
      <c r="E122" s="17">
        <v>0.94669999999999999</v>
      </c>
      <c r="F122" s="17">
        <v>0.94769999999999999</v>
      </c>
      <c r="G122" s="17">
        <v>0.94889999999999997</v>
      </c>
      <c r="H122" s="17">
        <v>0.95150000000000001</v>
      </c>
      <c r="I122" s="17">
        <v>0.95389999999999997</v>
      </c>
      <c r="J122" s="17">
        <v>0.95620000000000005</v>
      </c>
      <c r="K122" s="17">
        <v>0.95830000000000004</v>
      </c>
      <c r="L122" s="17">
        <v>0.96009999999999995</v>
      </c>
      <c r="M122" s="17">
        <v>0.9617</v>
      </c>
      <c r="N122" s="17">
        <v>0.96279999999999999</v>
      </c>
      <c r="O122" s="17">
        <v>0.96350000000000002</v>
      </c>
      <c r="P122" s="17">
        <v>0.96379999999999999</v>
      </c>
      <c r="Q122" s="17">
        <v>0.96499999999999997</v>
      </c>
      <c r="R122" s="17">
        <v>0.96499999999999997</v>
      </c>
      <c r="S122" s="17">
        <v>0.96499999999999997</v>
      </c>
      <c r="T122" s="17">
        <v>0.96499999999999997</v>
      </c>
      <c r="U122" s="17">
        <v>0.96499999999999997</v>
      </c>
      <c r="V122" s="17">
        <v>0.96499999999999997</v>
      </c>
      <c r="W122" s="17">
        <v>0.96499999999999997</v>
      </c>
      <c r="X122" s="17">
        <v>0.96499999999999997</v>
      </c>
      <c r="Y122" s="17">
        <v>0.96499999999999997</v>
      </c>
      <c r="Z122" s="17">
        <v>0.96499999999999997</v>
      </c>
      <c r="AA122" s="17">
        <v>0.96499999999999997</v>
      </c>
      <c r="AB122" s="17">
        <v>0.96499999999999997</v>
      </c>
      <c r="AC122" s="17">
        <v>0.96499999999999997</v>
      </c>
      <c r="AD122" s="17">
        <v>0.96499999999999997</v>
      </c>
      <c r="AE122" s="17">
        <v>0.96499999999999997</v>
      </c>
      <c r="AF122" s="17">
        <v>0.96499999999999997</v>
      </c>
      <c r="AG122" s="17">
        <v>0.96499999999999997</v>
      </c>
      <c r="AH122" s="17">
        <v>0.96499999999999997</v>
      </c>
      <c r="AI122" s="17">
        <v>0.96499999999999997</v>
      </c>
      <c r="AJ122" s="17">
        <v>0.96499999999999997</v>
      </c>
      <c r="AK122" s="17">
        <v>0.96499999999999997</v>
      </c>
      <c r="AL122" s="17">
        <v>0.96499999999999997</v>
      </c>
      <c r="AM122" s="17">
        <v>0.96499999999999997</v>
      </c>
      <c r="AN122" s="17">
        <v>0.96499999999999997</v>
      </c>
      <c r="AO122" s="17">
        <v>0.96499999999999997</v>
      </c>
      <c r="AP122" s="17">
        <v>0.96499999999999997</v>
      </c>
      <c r="AQ122" s="17">
        <v>0.96499999999999997</v>
      </c>
      <c r="AR122" s="17">
        <v>0.96499999999999997</v>
      </c>
      <c r="AS122" s="17">
        <v>0.96499999999999997</v>
      </c>
      <c r="AT122" s="17">
        <v>0.96499999999999997</v>
      </c>
      <c r="AU122" s="17">
        <v>0.96499999999999997</v>
      </c>
      <c r="AV122" s="17">
        <v>0.96499999999999997</v>
      </c>
      <c r="AW122" s="17">
        <v>0.96499999999999997</v>
      </c>
      <c r="AX122" s="17">
        <v>0.96499999999999997</v>
      </c>
      <c r="AY122" s="17">
        <v>0.96499999999999997</v>
      </c>
      <c r="AZ122" s="17">
        <v>0.96499999999999997</v>
      </c>
      <c r="BA122" s="17">
        <v>0.96499999999999997</v>
      </c>
      <c r="BB122" s="17">
        <v>0.96499999999999997</v>
      </c>
      <c r="BC122" s="17">
        <v>0.96499999999999997</v>
      </c>
      <c r="BD122" s="17">
        <v>0.96499999999999997</v>
      </c>
      <c r="BE122" s="17">
        <v>0.96499999999999997</v>
      </c>
      <c r="BF122" s="17">
        <v>0.96499999999999997</v>
      </c>
      <c r="BG122" s="17">
        <v>0.96499999999999997</v>
      </c>
      <c r="BH122" s="17">
        <v>0.96499999999999997</v>
      </c>
      <c r="BI122" s="17">
        <v>0.96499999999999997</v>
      </c>
      <c r="BJ122" s="17">
        <v>0.96499999999999997</v>
      </c>
      <c r="BK122" s="17">
        <v>0.96499999999999997</v>
      </c>
      <c r="BL122" s="17">
        <v>0.96499999999999997</v>
      </c>
      <c r="BM122" s="17">
        <v>0.96499999999999997</v>
      </c>
      <c r="BN122" s="17">
        <v>0.96499999999999997</v>
      </c>
      <c r="BO122" s="17">
        <v>0.96499999999999997</v>
      </c>
      <c r="BP122" s="17">
        <v>0.96499999999999997</v>
      </c>
      <c r="BQ122" s="17">
        <v>0.96499999999999997</v>
      </c>
      <c r="BR122" s="17">
        <v>0.96499999999999997</v>
      </c>
      <c r="BS122" s="17">
        <v>0.96499999999999997</v>
      </c>
      <c r="BT122" s="17">
        <v>0.96499999999999997</v>
      </c>
      <c r="BU122" s="17">
        <v>0.96499999999999997</v>
      </c>
      <c r="BV122" s="17">
        <v>0.96499999999999997</v>
      </c>
      <c r="BW122" s="17">
        <v>0.96499999999999997</v>
      </c>
      <c r="BX122" s="17">
        <v>0.96499999999999997</v>
      </c>
      <c r="BY122" s="17">
        <v>0.96499999999999997</v>
      </c>
      <c r="BZ122" s="17">
        <v>0.96499999999999997</v>
      </c>
      <c r="CA122" s="17">
        <v>0.96499999999999997</v>
      </c>
      <c r="CB122" s="17">
        <v>0.96499999999999997</v>
      </c>
      <c r="CC122" s="17">
        <v>0.96499999999999997</v>
      </c>
      <c r="CD122" s="17">
        <v>0.96499999999999997</v>
      </c>
      <c r="CE122" s="17">
        <v>0.96499999999999997</v>
      </c>
      <c r="CF122" s="17">
        <v>0.96499999999999997</v>
      </c>
      <c r="CG122" s="17">
        <v>0.96499999999999997</v>
      </c>
      <c r="CH122" s="17">
        <v>0.96499999999999997</v>
      </c>
      <c r="CI122" s="17">
        <v>0.96499999999999997</v>
      </c>
      <c r="CJ122" s="17">
        <v>0.96499999999999997</v>
      </c>
      <c r="CK122" s="17">
        <v>0.96499999999999997</v>
      </c>
      <c r="CL122" s="17">
        <v>0.96499999999999997</v>
      </c>
      <c r="CM122" s="17">
        <v>0.96499999999999997</v>
      </c>
      <c r="CN122" s="17">
        <v>0.96499999999999997</v>
      </c>
      <c r="CO122" s="17">
        <v>0.96499999999999997</v>
      </c>
      <c r="CP122" s="17">
        <v>0.96499999999999997</v>
      </c>
      <c r="CQ122" s="17">
        <v>0.96499999999999997</v>
      </c>
      <c r="CR122" s="17">
        <v>0.96499999999999997</v>
      </c>
      <c r="CS122" s="17">
        <v>0.96499999999999997</v>
      </c>
      <c r="CT122" s="17">
        <v>0.96499999999999997</v>
      </c>
      <c r="CU122" s="17">
        <v>0.96499999999999997</v>
      </c>
      <c r="CV122" s="17">
        <v>0.96499999999999997</v>
      </c>
      <c r="CW122" s="17">
        <v>0.96499999999999997</v>
      </c>
      <c r="CX122" s="17">
        <v>0.96499999999999997</v>
      </c>
      <c r="CY122" s="17">
        <v>0.96499999999999997</v>
      </c>
      <c r="CZ122" s="17">
        <v>0.96499999999999997</v>
      </c>
      <c r="DA122" s="17">
        <v>0.96499999999999997</v>
      </c>
      <c r="DB122" s="17">
        <v>0.96499999999999997</v>
      </c>
    </row>
    <row r="123" spans="1:106" x14ac:dyDescent="0.2">
      <c r="A123" s="133">
        <v>33</v>
      </c>
      <c r="B123" s="17">
        <v>1</v>
      </c>
      <c r="C123" s="17">
        <v>0.93899999999999995</v>
      </c>
      <c r="D123" s="17">
        <v>0.94810000000000005</v>
      </c>
      <c r="E123" s="17">
        <v>0.94840000000000002</v>
      </c>
      <c r="F123" s="17">
        <v>0.94899999999999995</v>
      </c>
      <c r="G123" s="17">
        <v>0.95009999999999994</v>
      </c>
      <c r="H123" s="17">
        <v>0.95150000000000001</v>
      </c>
      <c r="I123" s="17">
        <v>0.95389999999999997</v>
      </c>
      <c r="J123" s="17">
        <v>0.95620000000000005</v>
      </c>
      <c r="K123" s="17">
        <v>0.95830000000000004</v>
      </c>
      <c r="L123" s="17">
        <v>0.96009999999999995</v>
      </c>
      <c r="M123" s="17">
        <v>0.9617</v>
      </c>
      <c r="N123" s="17">
        <v>0.96279999999999999</v>
      </c>
      <c r="O123" s="17">
        <v>0.96350000000000002</v>
      </c>
      <c r="P123" s="17">
        <v>0.96379999999999999</v>
      </c>
      <c r="Q123" s="17">
        <v>0.96499999999999997</v>
      </c>
      <c r="R123" s="17">
        <v>0.96499999999999997</v>
      </c>
      <c r="S123" s="17">
        <v>0.96499999999999997</v>
      </c>
      <c r="T123" s="17">
        <v>0.96499999999999997</v>
      </c>
      <c r="U123" s="17">
        <v>0.96499999999999997</v>
      </c>
      <c r="V123" s="17">
        <v>0.96499999999999997</v>
      </c>
      <c r="W123" s="17">
        <v>0.96499999999999997</v>
      </c>
      <c r="X123" s="17">
        <v>0.96499999999999997</v>
      </c>
      <c r="Y123" s="17">
        <v>0.96499999999999997</v>
      </c>
      <c r="Z123" s="17">
        <v>0.96499999999999997</v>
      </c>
      <c r="AA123" s="17">
        <v>0.96499999999999997</v>
      </c>
      <c r="AB123" s="17">
        <v>0.96499999999999997</v>
      </c>
      <c r="AC123" s="17">
        <v>0.96499999999999997</v>
      </c>
      <c r="AD123" s="17">
        <v>0.96499999999999997</v>
      </c>
      <c r="AE123" s="17">
        <v>0.96499999999999997</v>
      </c>
      <c r="AF123" s="17">
        <v>0.96499999999999997</v>
      </c>
      <c r="AG123" s="17">
        <v>0.96499999999999997</v>
      </c>
      <c r="AH123" s="17">
        <v>0.96499999999999997</v>
      </c>
      <c r="AI123" s="17">
        <v>0.96499999999999997</v>
      </c>
      <c r="AJ123" s="17">
        <v>0.96499999999999997</v>
      </c>
      <c r="AK123" s="17">
        <v>0.96499999999999997</v>
      </c>
      <c r="AL123" s="17">
        <v>0.96499999999999997</v>
      </c>
      <c r="AM123" s="17">
        <v>0.96499999999999997</v>
      </c>
      <c r="AN123" s="17">
        <v>0.96499999999999997</v>
      </c>
      <c r="AO123" s="17">
        <v>0.96499999999999997</v>
      </c>
      <c r="AP123" s="17">
        <v>0.96499999999999997</v>
      </c>
      <c r="AQ123" s="17">
        <v>0.96499999999999997</v>
      </c>
      <c r="AR123" s="17">
        <v>0.96499999999999997</v>
      </c>
      <c r="AS123" s="17">
        <v>0.96499999999999997</v>
      </c>
      <c r="AT123" s="17">
        <v>0.96499999999999997</v>
      </c>
      <c r="AU123" s="17">
        <v>0.96499999999999997</v>
      </c>
      <c r="AV123" s="17">
        <v>0.96499999999999997</v>
      </c>
      <c r="AW123" s="17">
        <v>0.96499999999999997</v>
      </c>
      <c r="AX123" s="17">
        <v>0.96499999999999997</v>
      </c>
      <c r="AY123" s="17">
        <v>0.96499999999999997</v>
      </c>
      <c r="AZ123" s="17">
        <v>0.96499999999999997</v>
      </c>
      <c r="BA123" s="17">
        <v>0.96499999999999997</v>
      </c>
      <c r="BB123" s="17">
        <v>0.96499999999999997</v>
      </c>
      <c r="BC123" s="17">
        <v>0.96499999999999997</v>
      </c>
      <c r="BD123" s="17">
        <v>0.96499999999999997</v>
      </c>
      <c r="BE123" s="17">
        <v>0.96499999999999997</v>
      </c>
      <c r="BF123" s="17">
        <v>0.96499999999999997</v>
      </c>
      <c r="BG123" s="17">
        <v>0.96499999999999997</v>
      </c>
      <c r="BH123" s="17">
        <v>0.96499999999999997</v>
      </c>
      <c r="BI123" s="17">
        <v>0.96499999999999997</v>
      </c>
      <c r="BJ123" s="17">
        <v>0.96499999999999997</v>
      </c>
      <c r="BK123" s="17">
        <v>0.96499999999999997</v>
      </c>
      <c r="BL123" s="17">
        <v>0.96499999999999997</v>
      </c>
      <c r="BM123" s="17">
        <v>0.96499999999999997</v>
      </c>
      <c r="BN123" s="17">
        <v>0.96499999999999997</v>
      </c>
      <c r="BO123" s="17">
        <v>0.96499999999999997</v>
      </c>
      <c r="BP123" s="17">
        <v>0.96499999999999997</v>
      </c>
      <c r="BQ123" s="17">
        <v>0.96499999999999997</v>
      </c>
      <c r="BR123" s="17">
        <v>0.96499999999999997</v>
      </c>
      <c r="BS123" s="17">
        <v>0.96499999999999997</v>
      </c>
      <c r="BT123" s="17">
        <v>0.96499999999999997</v>
      </c>
      <c r="BU123" s="17">
        <v>0.96499999999999997</v>
      </c>
      <c r="BV123" s="17">
        <v>0.96499999999999997</v>
      </c>
      <c r="BW123" s="17">
        <v>0.96499999999999997</v>
      </c>
      <c r="BX123" s="17">
        <v>0.96499999999999997</v>
      </c>
      <c r="BY123" s="17">
        <v>0.96499999999999997</v>
      </c>
      <c r="BZ123" s="17">
        <v>0.96499999999999997</v>
      </c>
      <c r="CA123" s="17">
        <v>0.96499999999999997</v>
      </c>
      <c r="CB123" s="17">
        <v>0.96499999999999997</v>
      </c>
      <c r="CC123" s="17">
        <v>0.96499999999999997</v>
      </c>
      <c r="CD123" s="17">
        <v>0.96499999999999997</v>
      </c>
      <c r="CE123" s="17">
        <v>0.96499999999999997</v>
      </c>
      <c r="CF123" s="17">
        <v>0.96499999999999997</v>
      </c>
      <c r="CG123" s="17">
        <v>0.96499999999999997</v>
      </c>
      <c r="CH123" s="17">
        <v>0.96499999999999997</v>
      </c>
      <c r="CI123" s="17">
        <v>0.96499999999999997</v>
      </c>
      <c r="CJ123" s="17">
        <v>0.96499999999999997</v>
      </c>
      <c r="CK123" s="17">
        <v>0.96499999999999997</v>
      </c>
      <c r="CL123" s="17">
        <v>0.96499999999999997</v>
      </c>
      <c r="CM123" s="17">
        <v>0.96499999999999997</v>
      </c>
      <c r="CN123" s="17">
        <v>0.96499999999999997</v>
      </c>
      <c r="CO123" s="17">
        <v>0.96499999999999997</v>
      </c>
      <c r="CP123" s="17">
        <v>0.96499999999999997</v>
      </c>
      <c r="CQ123" s="17">
        <v>0.96499999999999997</v>
      </c>
      <c r="CR123" s="17">
        <v>0.96499999999999997</v>
      </c>
      <c r="CS123" s="17">
        <v>0.96499999999999997</v>
      </c>
      <c r="CT123" s="17">
        <v>0.96499999999999997</v>
      </c>
      <c r="CU123" s="17">
        <v>0.96499999999999997</v>
      </c>
      <c r="CV123" s="17">
        <v>0.96499999999999997</v>
      </c>
      <c r="CW123" s="17">
        <v>0.96499999999999997</v>
      </c>
      <c r="CX123" s="17">
        <v>0.96499999999999997</v>
      </c>
      <c r="CY123" s="17">
        <v>0.96499999999999997</v>
      </c>
      <c r="CZ123" s="17">
        <v>0.96499999999999997</v>
      </c>
      <c r="DA123" s="17">
        <v>0.96499999999999997</v>
      </c>
      <c r="DB123" s="17">
        <v>0.96499999999999997</v>
      </c>
    </row>
    <row r="124" spans="1:106" x14ac:dyDescent="0.2">
      <c r="A124" s="133">
        <v>34</v>
      </c>
      <c r="B124" s="17">
        <v>1</v>
      </c>
      <c r="C124" s="17">
        <v>0.94169999999999998</v>
      </c>
      <c r="D124" s="17">
        <v>0.95030000000000003</v>
      </c>
      <c r="E124" s="17">
        <v>0.95</v>
      </c>
      <c r="F124" s="17">
        <v>0.95040000000000002</v>
      </c>
      <c r="G124" s="17">
        <v>0.95130000000000003</v>
      </c>
      <c r="H124" s="17">
        <v>0.95250000000000001</v>
      </c>
      <c r="I124" s="17">
        <v>0.95389999999999997</v>
      </c>
      <c r="J124" s="17">
        <v>0.95620000000000005</v>
      </c>
      <c r="K124" s="17">
        <v>0.95830000000000004</v>
      </c>
      <c r="L124" s="17">
        <v>0.96009999999999995</v>
      </c>
      <c r="M124" s="17">
        <v>0.9617</v>
      </c>
      <c r="N124" s="17">
        <v>0.96279999999999999</v>
      </c>
      <c r="O124" s="17">
        <v>0.96350000000000002</v>
      </c>
      <c r="P124" s="17">
        <v>0.96379999999999999</v>
      </c>
      <c r="Q124" s="17">
        <v>0.96499999999999997</v>
      </c>
      <c r="R124" s="17">
        <v>0.96499999999999997</v>
      </c>
      <c r="S124" s="17">
        <v>0.96499999999999997</v>
      </c>
      <c r="T124" s="17">
        <v>0.96499999999999997</v>
      </c>
      <c r="U124" s="17">
        <v>0.96499999999999997</v>
      </c>
      <c r="V124" s="17">
        <v>0.96499999999999997</v>
      </c>
      <c r="W124" s="17">
        <v>0.96499999999999997</v>
      </c>
      <c r="X124" s="17">
        <v>0.96499999999999997</v>
      </c>
      <c r="Y124" s="17">
        <v>0.96499999999999997</v>
      </c>
      <c r="Z124" s="17">
        <v>0.96499999999999997</v>
      </c>
      <c r="AA124" s="17">
        <v>0.96499999999999997</v>
      </c>
      <c r="AB124" s="17">
        <v>0.96499999999999997</v>
      </c>
      <c r="AC124" s="17">
        <v>0.96499999999999997</v>
      </c>
      <c r="AD124" s="17">
        <v>0.96499999999999997</v>
      </c>
      <c r="AE124" s="17">
        <v>0.96499999999999997</v>
      </c>
      <c r="AF124" s="17">
        <v>0.96499999999999997</v>
      </c>
      <c r="AG124" s="17">
        <v>0.96499999999999997</v>
      </c>
      <c r="AH124" s="17">
        <v>0.96499999999999997</v>
      </c>
      <c r="AI124" s="17">
        <v>0.96499999999999997</v>
      </c>
      <c r="AJ124" s="17">
        <v>0.96499999999999997</v>
      </c>
      <c r="AK124" s="17">
        <v>0.96499999999999997</v>
      </c>
      <c r="AL124" s="17">
        <v>0.96499999999999997</v>
      </c>
      <c r="AM124" s="17">
        <v>0.96499999999999997</v>
      </c>
      <c r="AN124" s="17">
        <v>0.96499999999999997</v>
      </c>
      <c r="AO124" s="17">
        <v>0.96499999999999997</v>
      </c>
      <c r="AP124" s="17">
        <v>0.96499999999999997</v>
      </c>
      <c r="AQ124" s="17">
        <v>0.96499999999999997</v>
      </c>
      <c r="AR124" s="17">
        <v>0.96499999999999997</v>
      </c>
      <c r="AS124" s="17">
        <v>0.96499999999999997</v>
      </c>
      <c r="AT124" s="17">
        <v>0.96499999999999997</v>
      </c>
      <c r="AU124" s="17">
        <v>0.96499999999999997</v>
      </c>
      <c r="AV124" s="17">
        <v>0.96499999999999997</v>
      </c>
      <c r="AW124" s="17">
        <v>0.96499999999999997</v>
      </c>
      <c r="AX124" s="17">
        <v>0.96499999999999997</v>
      </c>
      <c r="AY124" s="17">
        <v>0.96499999999999997</v>
      </c>
      <c r="AZ124" s="17">
        <v>0.96499999999999997</v>
      </c>
      <c r="BA124" s="17">
        <v>0.96499999999999997</v>
      </c>
      <c r="BB124" s="17">
        <v>0.96499999999999997</v>
      </c>
      <c r="BC124" s="17">
        <v>0.96499999999999997</v>
      </c>
      <c r="BD124" s="17">
        <v>0.96499999999999997</v>
      </c>
      <c r="BE124" s="17">
        <v>0.96499999999999997</v>
      </c>
      <c r="BF124" s="17">
        <v>0.96499999999999997</v>
      </c>
      <c r="BG124" s="17">
        <v>0.96499999999999997</v>
      </c>
      <c r="BH124" s="17">
        <v>0.96499999999999997</v>
      </c>
      <c r="BI124" s="17">
        <v>0.96499999999999997</v>
      </c>
      <c r="BJ124" s="17">
        <v>0.96499999999999997</v>
      </c>
      <c r="BK124" s="17">
        <v>0.96499999999999997</v>
      </c>
      <c r="BL124" s="17">
        <v>0.96499999999999997</v>
      </c>
      <c r="BM124" s="17">
        <v>0.96499999999999997</v>
      </c>
      <c r="BN124" s="17">
        <v>0.96499999999999997</v>
      </c>
      <c r="BO124" s="17">
        <v>0.96499999999999997</v>
      </c>
      <c r="BP124" s="17">
        <v>0.96499999999999997</v>
      </c>
      <c r="BQ124" s="17">
        <v>0.96499999999999997</v>
      </c>
      <c r="BR124" s="17">
        <v>0.96499999999999997</v>
      </c>
      <c r="BS124" s="17">
        <v>0.96499999999999997</v>
      </c>
      <c r="BT124" s="17">
        <v>0.96499999999999997</v>
      </c>
      <c r="BU124" s="17">
        <v>0.96499999999999997</v>
      </c>
      <c r="BV124" s="17">
        <v>0.96499999999999997</v>
      </c>
      <c r="BW124" s="17">
        <v>0.96499999999999997</v>
      </c>
      <c r="BX124" s="17">
        <v>0.96499999999999997</v>
      </c>
      <c r="BY124" s="17">
        <v>0.96499999999999997</v>
      </c>
      <c r="BZ124" s="17">
        <v>0.96499999999999997</v>
      </c>
      <c r="CA124" s="17">
        <v>0.96499999999999997</v>
      </c>
      <c r="CB124" s="17">
        <v>0.96499999999999997</v>
      </c>
      <c r="CC124" s="17">
        <v>0.96499999999999997</v>
      </c>
      <c r="CD124" s="17">
        <v>0.96499999999999997</v>
      </c>
      <c r="CE124" s="17">
        <v>0.96499999999999997</v>
      </c>
      <c r="CF124" s="17">
        <v>0.96499999999999997</v>
      </c>
      <c r="CG124" s="17">
        <v>0.96499999999999997</v>
      </c>
      <c r="CH124" s="17">
        <v>0.96499999999999997</v>
      </c>
      <c r="CI124" s="17">
        <v>0.96499999999999997</v>
      </c>
      <c r="CJ124" s="17">
        <v>0.96499999999999997</v>
      </c>
      <c r="CK124" s="17">
        <v>0.96499999999999997</v>
      </c>
      <c r="CL124" s="17">
        <v>0.96499999999999997</v>
      </c>
      <c r="CM124" s="17">
        <v>0.96499999999999997</v>
      </c>
      <c r="CN124" s="17">
        <v>0.96499999999999997</v>
      </c>
      <c r="CO124" s="17">
        <v>0.96499999999999997</v>
      </c>
      <c r="CP124" s="17">
        <v>0.96499999999999997</v>
      </c>
      <c r="CQ124" s="17">
        <v>0.96499999999999997</v>
      </c>
      <c r="CR124" s="17">
        <v>0.96499999999999997</v>
      </c>
      <c r="CS124" s="17">
        <v>0.96499999999999997</v>
      </c>
      <c r="CT124" s="17">
        <v>0.96499999999999997</v>
      </c>
      <c r="CU124" s="17">
        <v>0.96499999999999997</v>
      </c>
      <c r="CV124" s="17">
        <v>0.96499999999999997</v>
      </c>
      <c r="CW124" s="17">
        <v>0.96499999999999997</v>
      </c>
      <c r="CX124" s="17">
        <v>0.96499999999999997</v>
      </c>
      <c r="CY124" s="17">
        <v>0.96499999999999997</v>
      </c>
      <c r="CZ124" s="17">
        <v>0.96499999999999997</v>
      </c>
      <c r="DA124" s="17">
        <v>0.96499999999999997</v>
      </c>
      <c r="DB124" s="17">
        <v>0.96499999999999997</v>
      </c>
    </row>
    <row r="125" spans="1:106" x14ac:dyDescent="0.2">
      <c r="A125" s="133">
        <v>35</v>
      </c>
      <c r="B125" s="17">
        <v>1</v>
      </c>
      <c r="C125" s="17">
        <v>0.94430000000000003</v>
      </c>
      <c r="D125" s="17">
        <v>0.95250000000000001</v>
      </c>
      <c r="E125" s="17">
        <v>0.95189999999999997</v>
      </c>
      <c r="F125" s="17">
        <v>0.95179999999999998</v>
      </c>
      <c r="G125" s="17">
        <v>0.95240000000000002</v>
      </c>
      <c r="H125" s="17">
        <v>0.95340000000000003</v>
      </c>
      <c r="I125" s="17">
        <v>0.95469999999999999</v>
      </c>
      <c r="J125" s="17">
        <v>0.95620000000000005</v>
      </c>
      <c r="K125" s="17">
        <v>0.95830000000000004</v>
      </c>
      <c r="L125" s="17">
        <v>0.96009999999999995</v>
      </c>
      <c r="M125" s="17">
        <v>0.9617</v>
      </c>
      <c r="N125" s="17">
        <v>0.96279999999999999</v>
      </c>
      <c r="O125" s="17">
        <v>0.96350000000000002</v>
      </c>
      <c r="P125" s="17">
        <v>0.96379999999999999</v>
      </c>
      <c r="Q125" s="17">
        <v>0.96499999999999997</v>
      </c>
      <c r="R125" s="17">
        <v>0.96499999999999997</v>
      </c>
      <c r="S125" s="17">
        <v>0.96499999999999997</v>
      </c>
      <c r="T125" s="17">
        <v>0.96499999999999997</v>
      </c>
      <c r="U125" s="17">
        <v>0.96499999999999997</v>
      </c>
      <c r="V125" s="17">
        <v>0.96499999999999997</v>
      </c>
      <c r="W125" s="17">
        <v>0.96499999999999997</v>
      </c>
      <c r="X125" s="17">
        <v>0.96499999999999997</v>
      </c>
      <c r="Y125" s="17">
        <v>0.96499999999999997</v>
      </c>
      <c r="Z125" s="17">
        <v>0.96499999999999997</v>
      </c>
      <c r="AA125" s="17">
        <v>0.96499999999999997</v>
      </c>
      <c r="AB125" s="17">
        <v>0.96499999999999997</v>
      </c>
      <c r="AC125" s="17">
        <v>0.96499999999999997</v>
      </c>
      <c r="AD125" s="17">
        <v>0.96499999999999997</v>
      </c>
      <c r="AE125" s="17">
        <v>0.96499999999999997</v>
      </c>
      <c r="AF125" s="17">
        <v>0.96499999999999997</v>
      </c>
      <c r="AG125" s="17">
        <v>0.96499999999999997</v>
      </c>
      <c r="AH125" s="17">
        <v>0.96499999999999997</v>
      </c>
      <c r="AI125" s="17">
        <v>0.96499999999999997</v>
      </c>
      <c r="AJ125" s="17">
        <v>0.96499999999999997</v>
      </c>
      <c r="AK125" s="17">
        <v>0.96499999999999997</v>
      </c>
      <c r="AL125" s="17">
        <v>0.96499999999999997</v>
      </c>
      <c r="AM125" s="17">
        <v>0.96499999999999997</v>
      </c>
      <c r="AN125" s="17">
        <v>0.96499999999999997</v>
      </c>
      <c r="AO125" s="17">
        <v>0.96499999999999997</v>
      </c>
      <c r="AP125" s="17">
        <v>0.96499999999999997</v>
      </c>
      <c r="AQ125" s="17">
        <v>0.96499999999999997</v>
      </c>
      <c r="AR125" s="17">
        <v>0.96499999999999997</v>
      </c>
      <c r="AS125" s="17">
        <v>0.96499999999999997</v>
      </c>
      <c r="AT125" s="17">
        <v>0.96499999999999997</v>
      </c>
      <c r="AU125" s="17">
        <v>0.96499999999999997</v>
      </c>
      <c r="AV125" s="17">
        <v>0.96499999999999997</v>
      </c>
      <c r="AW125" s="17">
        <v>0.96499999999999997</v>
      </c>
      <c r="AX125" s="17">
        <v>0.96499999999999997</v>
      </c>
      <c r="AY125" s="17">
        <v>0.96499999999999997</v>
      </c>
      <c r="AZ125" s="17">
        <v>0.96499999999999997</v>
      </c>
      <c r="BA125" s="17">
        <v>0.96499999999999997</v>
      </c>
      <c r="BB125" s="17">
        <v>0.96499999999999997</v>
      </c>
      <c r="BC125" s="17">
        <v>0.96499999999999997</v>
      </c>
      <c r="BD125" s="17">
        <v>0.96499999999999997</v>
      </c>
      <c r="BE125" s="17">
        <v>0.96499999999999997</v>
      </c>
      <c r="BF125" s="17">
        <v>0.96499999999999997</v>
      </c>
      <c r="BG125" s="17">
        <v>0.96499999999999997</v>
      </c>
      <c r="BH125" s="17">
        <v>0.96499999999999997</v>
      </c>
      <c r="BI125" s="17">
        <v>0.96499999999999997</v>
      </c>
      <c r="BJ125" s="17">
        <v>0.96499999999999997</v>
      </c>
      <c r="BK125" s="17">
        <v>0.96499999999999997</v>
      </c>
      <c r="BL125" s="17">
        <v>0.96499999999999997</v>
      </c>
      <c r="BM125" s="17">
        <v>0.96499999999999997</v>
      </c>
      <c r="BN125" s="17">
        <v>0.96499999999999997</v>
      </c>
      <c r="BO125" s="17">
        <v>0.96499999999999997</v>
      </c>
      <c r="BP125" s="17">
        <v>0.96499999999999997</v>
      </c>
      <c r="BQ125" s="17">
        <v>0.96499999999999997</v>
      </c>
      <c r="BR125" s="17">
        <v>0.96499999999999997</v>
      </c>
      <c r="BS125" s="17">
        <v>0.96499999999999997</v>
      </c>
      <c r="BT125" s="17">
        <v>0.96499999999999997</v>
      </c>
      <c r="BU125" s="17">
        <v>0.96499999999999997</v>
      </c>
      <c r="BV125" s="17">
        <v>0.96499999999999997</v>
      </c>
      <c r="BW125" s="17">
        <v>0.96499999999999997</v>
      </c>
      <c r="BX125" s="17">
        <v>0.96499999999999997</v>
      </c>
      <c r="BY125" s="17">
        <v>0.96499999999999997</v>
      </c>
      <c r="BZ125" s="17">
        <v>0.96499999999999997</v>
      </c>
      <c r="CA125" s="17">
        <v>0.96499999999999997</v>
      </c>
      <c r="CB125" s="17">
        <v>0.96499999999999997</v>
      </c>
      <c r="CC125" s="17">
        <v>0.96499999999999997</v>
      </c>
      <c r="CD125" s="17">
        <v>0.96499999999999997</v>
      </c>
      <c r="CE125" s="17">
        <v>0.96499999999999997</v>
      </c>
      <c r="CF125" s="17">
        <v>0.96499999999999997</v>
      </c>
      <c r="CG125" s="17">
        <v>0.96499999999999997</v>
      </c>
      <c r="CH125" s="17">
        <v>0.96499999999999997</v>
      </c>
      <c r="CI125" s="17">
        <v>0.96499999999999997</v>
      </c>
      <c r="CJ125" s="17">
        <v>0.96499999999999997</v>
      </c>
      <c r="CK125" s="17">
        <v>0.96499999999999997</v>
      </c>
      <c r="CL125" s="17">
        <v>0.96499999999999997</v>
      </c>
      <c r="CM125" s="17">
        <v>0.96499999999999997</v>
      </c>
      <c r="CN125" s="17">
        <v>0.96499999999999997</v>
      </c>
      <c r="CO125" s="17">
        <v>0.96499999999999997</v>
      </c>
      <c r="CP125" s="17">
        <v>0.96499999999999997</v>
      </c>
      <c r="CQ125" s="17">
        <v>0.96499999999999997</v>
      </c>
      <c r="CR125" s="17">
        <v>0.96499999999999997</v>
      </c>
      <c r="CS125" s="17">
        <v>0.96499999999999997</v>
      </c>
      <c r="CT125" s="17">
        <v>0.96499999999999997</v>
      </c>
      <c r="CU125" s="17">
        <v>0.96499999999999997</v>
      </c>
      <c r="CV125" s="17">
        <v>0.96499999999999997</v>
      </c>
      <c r="CW125" s="17">
        <v>0.96499999999999997</v>
      </c>
      <c r="CX125" s="17">
        <v>0.96499999999999997</v>
      </c>
      <c r="CY125" s="17">
        <v>0.96499999999999997</v>
      </c>
      <c r="CZ125" s="17">
        <v>0.96499999999999997</v>
      </c>
      <c r="DA125" s="17">
        <v>0.96499999999999997</v>
      </c>
      <c r="DB125" s="17">
        <v>0.96499999999999997</v>
      </c>
    </row>
    <row r="126" spans="1:106" x14ac:dyDescent="0.2">
      <c r="A126" s="133">
        <v>36</v>
      </c>
      <c r="B126" s="17">
        <v>1</v>
      </c>
      <c r="C126" s="17">
        <v>0.94699999999999995</v>
      </c>
      <c r="D126" s="17">
        <v>0.95479999999999998</v>
      </c>
      <c r="E126" s="17">
        <v>0.95369999999999999</v>
      </c>
      <c r="F126" s="17">
        <v>0.95340000000000003</v>
      </c>
      <c r="G126" s="17">
        <v>0.9536</v>
      </c>
      <c r="H126" s="17">
        <v>0.95440000000000003</v>
      </c>
      <c r="I126" s="17">
        <v>0.95550000000000002</v>
      </c>
      <c r="J126" s="17">
        <v>0.95679999999999998</v>
      </c>
      <c r="K126" s="17">
        <v>0.95830000000000004</v>
      </c>
      <c r="L126" s="17">
        <v>0.96009999999999995</v>
      </c>
      <c r="M126" s="17">
        <v>0.9617</v>
      </c>
      <c r="N126" s="17">
        <v>0.96279999999999999</v>
      </c>
      <c r="O126" s="17">
        <v>0.96350000000000002</v>
      </c>
      <c r="P126" s="17">
        <v>0.96379999999999999</v>
      </c>
      <c r="Q126" s="17">
        <v>0.96499999999999997</v>
      </c>
      <c r="R126" s="17">
        <v>0.96499999999999997</v>
      </c>
      <c r="S126" s="17">
        <v>0.96499999999999997</v>
      </c>
      <c r="T126" s="17">
        <v>0.96499999999999997</v>
      </c>
      <c r="U126" s="17">
        <v>0.96499999999999997</v>
      </c>
      <c r="V126" s="17">
        <v>0.96499999999999997</v>
      </c>
      <c r="W126" s="17">
        <v>0.96499999999999997</v>
      </c>
      <c r="X126" s="17">
        <v>0.96499999999999997</v>
      </c>
      <c r="Y126" s="17">
        <v>0.96499999999999997</v>
      </c>
      <c r="Z126" s="17">
        <v>0.96499999999999997</v>
      </c>
      <c r="AA126" s="17">
        <v>0.96499999999999997</v>
      </c>
      <c r="AB126" s="17">
        <v>0.96499999999999997</v>
      </c>
      <c r="AC126" s="17">
        <v>0.96499999999999997</v>
      </c>
      <c r="AD126" s="17">
        <v>0.96499999999999997</v>
      </c>
      <c r="AE126" s="17">
        <v>0.96499999999999997</v>
      </c>
      <c r="AF126" s="17">
        <v>0.96499999999999997</v>
      </c>
      <c r="AG126" s="17">
        <v>0.96499999999999997</v>
      </c>
      <c r="AH126" s="17">
        <v>0.96499999999999997</v>
      </c>
      <c r="AI126" s="17">
        <v>0.96499999999999997</v>
      </c>
      <c r="AJ126" s="17">
        <v>0.96499999999999997</v>
      </c>
      <c r="AK126" s="17">
        <v>0.96499999999999997</v>
      </c>
      <c r="AL126" s="17">
        <v>0.96499999999999997</v>
      </c>
      <c r="AM126" s="17">
        <v>0.96499999999999997</v>
      </c>
      <c r="AN126" s="17">
        <v>0.96499999999999997</v>
      </c>
      <c r="AO126" s="17">
        <v>0.96499999999999997</v>
      </c>
      <c r="AP126" s="17">
        <v>0.96499999999999997</v>
      </c>
      <c r="AQ126" s="17">
        <v>0.96499999999999997</v>
      </c>
      <c r="AR126" s="17">
        <v>0.96499999999999997</v>
      </c>
      <c r="AS126" s="17">
        <v>0.96499999999999997</v>
      </c>
      <c r="AT126" s="17">
        <v>0.96499999999999997</v>
      </c>
      <c r="AU126" s="17">
        <v>0.96499999999999997</v>
      </c>
      <c r="AV126" s="17">
        <v>0.96499999999999997</v>
      </c>
      <c r="AW126" s="17">
        <v>0.96499999999999997</v>
      </c>
      <c r="AX126" s="17">
        <v>0.96499999999999997</v>
      </c>
      <c r="AY126" s="17">
        <v>0.96499999999999997</v>
      </c>
      <c r="AZ126" s="17">
        <v>0.96499999999999997</v>
      </c>
      <c r="BA126" s="17">
        <v>0.96499999999999997</v>
      </c>
      <c r="BB126" s="17">
        <v>0.96499999999999997</v>
      </c>
      <c r="BC126" s="17">
        <v>0.96499999999999997</v>
      </c>
      <c r="BD126" s="17">
        <v>0.96499999999999997</v>
      </c>
      <c r="BE126" s="17">
        <v>0.96499999999999997</v>
      </c>
      <c r="BF126" s="17">
        <v>0.96499999999999997</v>
      </c>
      <c r="BG126" s="17">
        <v>0.96499999999999997</v>
      </c>
      <c r="BH126" s="17">
        <v>0.96499999999999997</v>
      </c>
      <c r="BI126" s="17">
        <v>0.96499999999999997</v>
      </c>
      <c r="BJ126" s="17">
        <v>0.96499999999999997</v>
      </c>
      <c r="BK126" s="17">
        <v>0.96499999999999997</v>
      </c>
      <c r="BL126" s="17">
        <v>0.96499999999999997</v>
      </c>
      <c r="BM126" s="17">
        <v>0.96499999999999997</v>
      </c>
      <c r="BN126" s="17">
        <v>0.96499999999999997</v>
      </c>
      <c r="BO126" s="17">
        <v>0.96499999999999997</v>
      </c>
      <c r="BP126" s="17">
        <v>0.96499999999999997</v>
      </c>
      <c r="BQ126" s="17">
        <v>0.96499999999999997</v>
      </c>
      <c r="BR126" s="17">
        <v>0.96499999999999997</v>
      </c>
      <c r="BS126" s="17">
        <v>0.96499999999999997</v>
      </c>
      <c r="BT126" s="17">
        <v>0.96499999999999997</v>
      </c>
      <c r="BU126" s="17">
        <v>0.96499999999999997</v>
      </c>
      <c r="BV126" s="17">
        <v>0.96499999999999997</v>
      </c>
      <c r="BW126" s="17">
        <v>0.96499999999999997</v>
      </c>
      <c r="BX126" s="17">
        <v>0.96499999999999997</v>
      </c>
      <c r="BY126" s="17">
        <v>0.96499999999999997</v>
      </c>
      <c r="BZ126" s="17">
        <v>0.96499999999999997</v>
      </c>
      <c r="CA126" s="17">
        <v>0.96499999999999997</v>
      </c>
      <c r="CB126" s="17">
        <v>0.96499999999999997</v>
      </c>
      <c r="CC126" s="17">
        <v>0.96499999999999997</v>
      </c>
      <c r="CD126" s="17">
        <v>0.96499999999999997</v>
      </c>
      <c r="CE126" s="17">
        <v>0.96499999999999997</v>
      </c>
      <c r="CF126" s="17">
        <v>0.96499999999999997</v>
      </c>
      <c r="CG126" s="17">
        <v>0.96499999999999997</v>
      </c>
      <c r="CH126" s="17">
        <v>0.96499999999999997</v>
      </c>
      <c r="CI126" s="17">
        <v>0.96499999999999997</v>
      </c>
      <c r="CJ126" s="17">
        <v>0.96499999999999997</v>
      </c>
      <c r="CK126" s="17">
        <v>0.96499999999999997</v>
      </c>
      <c r="CL126" s="17">
        <v>0.96499999999999997</v>
      </c>
      <c r="CM126" s="17">
        <v>0.96499999999999997</v>
      </c>
      <c r="CN126" s="17">
        <v>0.96499999999999997</v>
      </c>
      <c r="CO126" s="17">
        <v>0.96499999999999997</v>
      </c>
      <c r="CP126" s="17">
        <v>0.96499999999999997</v>
      </c>
      <c r="CQ126" s="17">
        <v>0.96499999999999997</v>
      </c>
      <c r="CR126" s="17">
        <v>0.96499999999999997</v>
      </c>
      <c r="CS126" s="17">
        <v>0.96499999999999997</v>
      </c>
      <c r="CT126" s="17">
        <v>0.96499999999999997</v>
      </c>
      <c r="CU126" s="17">
        <v>0.96499999999999997</v>
      </c>
      <c r="CV126" s="17">
        <v>0.96499999999999997</v>
      </c>
      <c r="CW126" s="17">
        <v>0.96499999999999997</v>
      </c>
      <c r="CX126" s="17">
        <v>0.96499999999999997</v>
      </c>
      <c r="CY126" s="17">
        <v>0.96499999999999997</v>
      </c>
      <c r="CZ126" s="17">
        <v>0.96499999999999997</v>
      </c>
      <c r="DA126" s="17">
        <v>0.96499999999999997</v>
      </c>
      <c r="DB126" s="17">
        <v>0.96499999999999997</v>
      </c>
    </row>
    <row r="127" spans="1:106" x14ac:dyDescent="0.2">
      <c r="A127" s="133">
        <v>37</v>
      </c>
      <c r="B127" s="17">
        <v>1</v>
      </c>
      <c r="C127" s="17">
        <v>0.94969999999999999</v>
      </c>
      <c r="D127" s="17">
        <v>0.95699999999999996</v>
      </c>
      <c r="E127" s="17">
        <v>0.95550000000000002</v>
      </c>
      <c r="F127" s="17">
        <v>0.95489999999999997</v>
      </c>
      <c r="G127" s="17">
        <v>0.95499999999999996</v>
      </c>
      <c r="H127" s="17">
        <v>0.95530000000000004</v>
      </c>
      <c r="I127" s="17">
        <v>0.95630000000000004</v>
      </c>
      <c r="J127" s="17">
        <v>0.95740000000000003</v>
      </c>
      <c r="K127" s="17">
        <v>0.9587</v>
      </c>
      <c r="L127" s="17">
        <v>0.96009999999999995</v>
      </c>
      <c r="M127" s="17">
        <v>0.9617</v>
      </c>
      <c r="N127" s="17">
        <v>0.96279999999999999</v>
      </c>
      <c r="O127" s="17">
        <v>0.96350000000000002</v>
      </c>
      <c r="P127" s="17">
        <v>0.96379999999999999</v>
      </c>
      <c r="Q127" s="17">
        <v>0.96499999999999997</v>
      </c>
      <c r="R127" s="17">
        <v>0.96499999999999997</v>
      </c>
      <c r="S127" s="17">
        <v>0.96499999999999997</v>
      </c>
      <c r="T127" s="17">
        <v>0.96499999999999997</v>
      </c>
      <c r="U127" s="17">
        <v>0.96499999999999997</v>
      </c>
      <c r="V127" s="17">
        <v>0.96499999999999997</v>
      </c>
      <c r="W127" s="17">
        <v>0.96499999999999997</v>
      </c>
      <c r="X127" s="17">
        <v>0.96499999999999997</v>
      </c>
      <c r="Y127" s="17">
        <v>0.96499999999999997</v>
      </c>
      <c r="Z127" s="17">
        <v>0.96499999999999997</v>
      </c>
      <c r="AA127" s="17">
        <v>0.96499999999999997</v>
      </c>
      <c r="AB127" s="17">
        <v>0.96499999999999997</v>
      </c>
      <c r="AC127" s="17">
        <v>0.96499999999999997</v>
      </c>
      <c r="AD127" s="17">
        <v>0.96499999999999997</v>
      </c>
      <c r="AE127" s="17">
        <v>0.96499999999999997</v>
      </c>
      <c r="AF127" s="17">
        <v>0.96499999999999997</v>
      </c>
      <c r="AG127" s="17">
        <v>0.96499999999999997</v>
      </c>
      <c r="AH127" s="17">
        <v>0.96499999999999997</v>
      </c>
      <c r="AI127" s="17">
        <v>0.96499999999999997</v>
      </c>
      <c r="AJ127" s="17">
        <v>0.96499999999999997</v>
      </c>
      <c r="AK127" s="17">
        <v>0.96499999999999997</v>
      </c>
      <c r="AL127" s="17">
        <v>0.96499999999999997</v>
      </c>
      <c r="AM127" s="17">
        <v>0.96499999999999997</v>
      </c>
      <c r="AN127" s="17">
        <v>0.96499999999999997</v>
      </c>
      <c r="AO127" s="17">
        <v>0.96499999999999997</v>
      </c>
      <c r="AP127" s="17">
        <v>0.96499999999999997</v>
      </c>
      <c r="AQ127" s="17">
        <v>0.96499999999999997</v>
      </c>
      <c r="AR127" s="17">
        <v>0.96499999999999997</v>
      </c>
      <c r="AS127" s="17">
        <v>0.96499999999999997</v>
      </c>
      <c r="AT127" s="17">
        <v>0.96499999999999997</v>
      </c>
      <c r="AU127" s="17">
        <v>0.96499999999999997</v>
      </c>
      <c r="AV127" s="17">
        <v>0.96499999999999997</v>
      </c>
      <c r="AW127" s="17">
        <v>0.96499999999999997</v>
      </c>
      <c r="AX127" s="17">
        <v>0.96499999999999997</v>
      </c>
      <c r="AY127" s="17">
        <v>0.96499999999999997</v>
      </c>
      <c r="AZ127" s="17">
        <v>0.96499999999999997</v>
      </c>
      <c r="BA127" s="17">
        <v>0.96499999999999997</v>
      </c>
      <c r="BB127" s="17">
        <v>0.96499999999999997</v>
      </c>
      <c r="BC127" s="17">
        <v>0.96499999999999997</v>
      </c>
      <c r="BD127" s="17">
        <v>0.96499999999999997</v>
      </c>
      <c r="BE127" s="17">
        <v>0.96499999999999997</v>
      </c>
      <c r="BF127" s="17">
        <v>0.96499999999999997</v>
      </c>
      <c r="BG127" s="17">
        <v>0.96499999999999997</v>
      </c>
      <c r="BH127" s="17">
        <v>0.96499999999999997</v>
      </c>
      <c r="BI127" s="17">
        <v>0.96499999999999997</v>
      </c>
      <c r="BJ127" s="17">
        <v>0.96499999999999997</v>
      </c>
      <c r="BK127" s="17">
        <v>0.96499999999999997</v>
      </c>
      <c r="BL127" s="17">
        <v>0.96499999999999997</v>
      </c>
      <c r="BM127" s="17">
        <v>0.96499999999999997</v>
      </c>
      <c r="BN127" s="17">
        <v>0.96499999999999997</v>
      </c>
      <c r="BO127" s="17">
        <v>0.96499999999999997</v>
      </c>
      <c r="BP127" s="17">
        <v>0.96499999999999997</v>
      </c>
      <c r="BQ127" s="17">
        <v>0.96499999999999997</v>
      </c>
      <c r="BR127" s="17">
        <v>0.96499999999999997</v>
      </c>
      <c r="BS127" s="17">
        <v>0.96499999999999997</v>
      </c>
      <c r="BT127" s="17">
        <v>0.96499999999999997</v>
      </c>
      <c r="BU127" s="17">
        <v>0.96499999999999997</v>
      </c>
      <c r="BV127" s="17">
        <v>0.96499999999999997</v>
      </c>
      <c r="BW127" s="17">
        <v>0.96499999999999997</v>
      </c>
      <c r="BX127" s="17">
        <v>0.96499999999999997</v>
      </c>
      <c r="BY127" s="17">
        <v>0.96499999999999997</v>
      </c>
      <c r="BZ127" s="17">
        <v>0.96499999999999997</v>
      </c>
      <c r="CA127" s="17">
        <v>0.96499999999999997</v>
      </c>
      <c r="CB127" s="17">
        <v>0.96499999999999997</v>
      </c>
      <c r="CC127" s="17">
        <v>0.96499999999999997</v>
      </c>
      <c r="CD127" s="17">
        <v>0.96499999999999997</v>
      </c>
      <c r="CE127" s="17">
        <v>0.96499999999999997</v>
      </c>
      <c r="CF127" s="17">
        <v>0.96499999999999997</v>
      </c>
      <c r="CG127" s="17">
        <v>0.96499999999999997</v>
      </c>
      <c r="CH127" s="17">
        <v>0.96499999999999997</v>
      </c>
      <c r="CI127" s="17">
        <v>0.96499999999999997</v>
      </c>
      <c r="CJ127" s="17">
        <v>0.96499999999999997</v>
      </c>
      <c r="CK127" s="17">
        <v>0.96499999999999997</v>
      </c>
      <c r="CL127" s="17">
        <v>0.96499999999999997</v>
      </c>
      <c r="CM127" s="17">
        <v>0.96499999999999997</v>
      </c>
      <c r="CN127" s="17">
        <v>0.96499999999999997</v>
      </c>
      <c r="CO127" s="17">
        <v>0.96499999999999997</v>
      </c>
      <c r="CP127" s="17">
        <v>0.96499999999999997</v>
      </c>
      <c r="CQ127" s="17">
        <v>0.96499999999999997</v>
      </c>
      <c r="CR127" s="17">
        <v>0.96499999999999997</v>
      </c>
      <c r="CS127" s="17">
        <v>0.96499999999999997</v>
      </c>
      <c r="CT127" s="17">
        <v>0.96499999999999997</v>
      </c>
      <c r="CU127" s="17">
        <v>0.96499999999999997</v>
      </c>
      <c r="CV127" s="17">
        <v>0.96499999999999997</v>
      </c>
      <c r="CW127" s="17">
        <v>0.96499999999999997</v>
      </c>
      <c r="CX127" s="17">
        <v>0.96499999999999997</v>
      </c>
      <c r="CY127" s="17">
        <v>0.96499999999999997</v>
      </c>
      <c r="CZ127" s="17">
        <v>0.96499999999999997</v>
      </c>
      <c r="DA127" s="17">
        <v>0.96499999999999997</v>
      </c>
      <c r="DB127" s="17">
        <v>0.96499999999999997</v>
      </c>
    </row>
    <row r="128" spans="1:106" x14ac:dyDescent="0.2">
      <c r="A128" s="133">
        <v>38</v>
      </c>
      <c r="B128" s="17">
        <v>1</v>
      </c>
      <c r="C128" s="17">
        <v>0.95230000000000004</v>
      </c>
      <c r="D128" s="17">
        <v>0.95920000000000005</v>
      </c>
      <c r="E128" s="17">
        <v>0.95740000000000003</v>
      </c>
      <c r="F128" s="17">
        <v>0.95650000000000002</v>
      </c>
      <c r="G128" s="17">
        <v>0.95640000000000003</v>
      </c>
      <c r="H128" s="17">
        <v>0.95660000000000001</v>
      </c>
      <c r="I128" s="17">
        <v>0.95699999999999996</v>
      </c>
      <c r="J128" s="17">
        <v>0.95799999999999996</v>
      </c>
      <c r="K128" s="17">
        <v>0.95920000000000005</v>
      </c>
      <c r="L128" s="17">
        <v>0.96040000000000003</v>
      </c>
      <c r="M128" s="17">
        <v>0.9617</v>
      </c>
      <c r="N128" s="17">
        <v>0.96279999999999999</v>
      </c>
      <c r="O128" s="17">
        <v>0.96350000000000002</v>
      </c>
      <c r="P128" s="17">
        <v>0.96379999999999999</v>
      </c>
      <c r="Q128" s="17">
        <v>0.96499999999999997</v>
      </c>
      <c r="R128" s="17">
        <v>0.96499999999999997</v>
      </c>
      <c r="S128" s="17">
        <v>0.96499999999999997</v>
      </c>
      <c r="T128" s="17">
        <v>0.96499999999999997</v>
      </c>
      <c r="U128" s="17">
        <v>0.96499999999999997</v>
      </c>
      <c r="V128" s="17">
        <v>0.96499999999999997</v>
      </c>
      <c r="W128" s="17">
        <v>0.96499999999999997</v>
      </c>
      <c r="X128" s="17">
        <v>0.96499999999999997</v>
      </c>
      <c r="Y128" s="17">
        <v>0.96499999999999997</v>
      </c>
      <c r="Z128" s="17">
        <v>0.96499999999999997</v>
      </c>
      <c r="AA128" s="17">
        <v>0.96499999999999997</v>
      </c>
      <c r="AB128" s="17">
        <v>0.96499999999999997</v>
      </c>
      <c r="AC128" s="17">
        <v>0.96499999999999997</v>
      </c>
      <c r="AD128" s="17">
        <v>0.96499999999999997</v>
      </c>
      <c r="AE128" s="17">
        <v>0.96499999999999997</v>
      </c>
      <c r="AF128" s="17">
        <v>0.96499999999999997</v>
      </c>
      <c r="AG128" s="17">
        <v>0.96499999999999997</v>
      </c>
      <c r="AH128" s="17">
        <v>0.96499999999999997</v>
      </c>
      <c r="AI128" s="17">
        <v>0.96499999999999997</v>
      </c>
      <c r="AJ128" s="17">
        <v>0.96499999999999997</v>
      </c>
      <c r="AK128" s="17">
        <v>0.96499999999999997</v>
      </c>
      <c r="AL128" s="17">
        <v>0.96499999999999997</v>
      </c>
      <c r="AM128" s="17">
        <v>0.96499999999999997</v>
      </c>
      <c r="AN128" s="17">
        <v>0.96499999999999997</v>
      </c>
      <c r="AO128" s="17">
        <v>0.96499999999999997</v>
      </c>
      <c r="AP128" s="17">
        <v>0.96499999999999997</v>
      </c>
      <c r="AQ128" s="17">
        <v>0.96499999999999997</v>
      </c>
      <c r="AR128" s="17">
        <v>0.96499999999999997</v>
      </c>
      <c r="AS128" s="17">
        <v>0.96499999999999997</v>
      </c>
      <c r="AT128" s="17">
        <v>0.96499999999999997</v>
      </c>
      <c r="AU128" s="17">
        <v>0.96499999999999997</v>
      </c>
      <c r="AV128" s="17">
        <v>0.96499999999999997</v>
      </c>
      <c r="AW128" s="17">
        <v>0.96499999999999997</v>
      </c>
      <c r="AX128" s="17">
        <v>0.96499999999999997</v>
      </c>
      <c r="AY128" s="17">
        <v>0.96499999999999997</v>
      </c>
      <c r="AZ128" s="17">
        <v>0.96499999999999997</v>
      </c>
      <c r="BA128" s="17">
        <v>0.96499999999999997</v>
      </c>
      <c r="BB128" s="17">
        <v>0.96499999999999997</v>
      </c>
      <c r="BC128" s="17">
        <v>0.96499999999999997</v>
      </c>
      <c r="BD128" s="17">
        <v>0.96499999999999997</v>
      </c>
      <c r="BE128" s="17">
        <v>0.96499999999999997</v>
      </c>
      <c r="BF128" s="17">
        <v>0.96499999999999997</v>
      </c>
      <c r="BG128" s="17">
        <v>0.96499999999999997</v>
      </c>
      <c r="BH128" s="17">
        <v>0.96499999999999997</v>
      </c>
      <c r="BI128" s="17">
        <v>0.96499999999999997</v>
      </c>
      <c r="BJ128" s="17">
        <v>0.96499999999999997</v>
      </c>
      <c r="BK128" s="17">
        <v>0.96499999999999997</v>
      </c>
      <c r="BL128" s="17">
        <v>0.96499999999999997</v>
      </c>
      <c r="BM128" s="17">
        <v>0.96499999999999997</v>
      </c>
      <c r="BN128" s="17">
        <v>0.96499999999999997</v>
      </c>
      <c r="BO128" s="17">
        <v>0.96499999999999997</v>
      </c>
      <c r="BP128" s="17">
        <v>0.96499999999999997</v>
      </c>
      <c r="BQ128" s="17">
        <v>0.96499999999999997</v>
      </c>
      <c r="BR128" s="17">
        <v>0.96499999999999997</v>
      </c>
      <c r="BS128" s="17">
        <v>0.96499999999999997</v>
      </c>
      <c r="BT128" s="17">
        <v>0.96499999999999997</v>
      </c>
      <c r="BU128" s="17">
        <v>0.96499999999999997</v>
      </c>
      <c r="BV128" s="17">
        <v>0.96499999999999997</v>
      </c>
      <c r="BW128" s="17">
        <v>0.96499999999999997</v>
      </c>
      <c r="BX128" s="17">
        <v>0.96499999999999997</v>
      </c>
      <c r="BY128" s="17">
        <v>0.96499999999999997</v>
      </c>
      <c r="BZ128" s="17">
        <v>0.96499999999999997</v>
      </c>
      <c r="CA128" s="17">
        <v>0.96499999999999997</v>
      </c>
      <c r="CB128" s="17">
        <v>0.96499999999999997</v>
      </c>
      <c r="CC128" s="17">
        <v>0.96499999999999997</v>
      </c>
      <c r="CD128" s="17">
        <v>0.96499999999999997</v>
      </c>
      <c r="CE128" s="17">
        <v>0.96499999999999997</v>
      </c>
      <c r="CF128" s="17">
        <v>0.96499999999999997</v>
      </c>
      <c r="CG128" s="17">
        <v>0.96499999999999997</v>
      </c>
      <c r="CH128" s="17">
        <v>0.96499999999999997</v>
      </c>
      <c r="CI128" s="17">
        <v>0.96499999999999997</v>
      </c>
      <c r="CJ128" s="17">
        <v>0.96499999999999997</v>
      </c>
      <c r="CK128" s="17">
        <v>0.96499999999999997</v>
      </c>
      <c r="CL128" s="17">
        <v>0.96499999999999997</v>
      </c>
      <c r="CM128" s="17">
        <v>0.96499999999999997</v>
      </c>
      <c r="CN128" s="17">
        <v>0.96499999999999997</v>
      </c>
      <c r="CO128" s="17">
        <v>0.96499999999999997</v>
      </c>
      <c r="CP128" s="17">
        <v>0.96499999999999997</v>
      </c>
      <c r="CQ128" s="17">
        <v>0.96499999999999997</v>
      </c>
      <c r="CR128" s="17">
        <v>0.96499999999999997</v>
      </c>
      <c r="CS128" s="17">
        <v>0.96499999999999997</v>
      </c>
      <c r="CT128" s="17">
        <v>0.96499999999999997</v>
      </c>
      <c r="CU128" s="17">
        <v>0.96499999999999997</v>
      </c>
      <c r="CV128" s="17">
        <v>0.96499999999999997</v>
      </c>
      <c r="CW128" s="17">
        <v>0.96499999999999997</v>
      </c>
      <c r="CX128" s="17">
        <v>0.96499999999999997</v>
      </c>
      <c r="CY128" s="17">
        <v>0.96499999999999997</v>
      </c>
      <c r="CZ128" s="17">
        <v>0.96499999999999997</v>
      </c>
      <c r="DA128" s="17">
        <v>0.96499999999999997</v>
      </c>
      <c r="DB128" s="17">
        <v>0.96499999999999997</v>
      </c>
    </row>
    <row r="129" spans="1:106" x14ac:dyDescent="0.2">
      <c r="A129" s="133">
        <v>39</v>
      </c>
      <c r="B129" s="17">
        <v>1</v>
      </c>
      <c r="C129" s="17">
        <v>0.95489999999999997</v>
      </c>
      <c r="D129" s="17">
        <v>0.96140000000000003</v>
      </c>
      <c r="E129" s="17">
        <v>0.95920000000000005</v>
      </c>
      <c r="F129" s="17">
        <v>0.95809999999999995</v>
      </c>
      <c r="G129" s="17">
        <v>0.95779999999999998</v>
      </c>
      <c r="H129" s="17">
        <v>0.95779999999999998</v>
      </c>
      <c r="I129" s="17">
        <v>0.95809999999999995</v>
      </c>
      <c r="J129" s="17">
        <v>0.95860000000000001</v>
      </c>
      <c r="K129" s="17">
        <v>0.95960000000000001</v>
      </c>
      <c r="L129" s="17">
        <v>0.9607</v>
      </c>
      <c r="M129" s="17">
        <v>0.96179999999999999</v>
      </c>
      <c r="N129" s="17">
        <v>0.96279999999999999</v>
      </c>
      <c r="O129" s="17">
        <v>0.96350000000000002</v>
      </c>
      <c r="P129" s="17">
        <v>0.96379999999999999</v>
      </c>
      <c r="Q129" s="17">
        <v>0.96499999999999997</v>
      </c>
      <c r="R129" s="17">
        <v>0.96499999999999997</v>
      </c>
      <c r="S129" s="17">
        <v>0.96499999999999997</v>
      </c>
      <c r="T129" s="17">
        <v>0.96499999999999997</v>
      </c>
      <c r="U129" s="17">
        <v>0.96499999999999997</v>
      </c>
      <c r="V129" s="17">
        <v>0.96499999999999997</v>
      </c>
      <c r="W129" s="17">
        <v>0.96499999999999997</v>
      </c>
      <c r="X129" s="17">
        <v>0.96499999999999997</v>
      </c>
      <c r="Y129" s="17">
        <v>0.96499999999999997</v>
      </c>
      <c r="Z129" s="17">
        <v>0.96499999999999997</v>
      </c>
      <c r="AA129" s="17">
        <v>0.96499999999999997</v>
      </c>
      <c r="AB129" s="17">
        <v>0.96499999999999997</v>
      </c>
      <c r="AC129" s="17">
        <v>0.96499999999999997</v>
      </c>
      <c r="AD129" s="17">
        <v>0.96499999999999997</v>
      </c>
      <c r="AE129" s="17">
        <v>0.96499999999999997</v>
      </c>
      <c r="AF129" s="17">
        <v>0.96499999999999997</v>
      </c>
      <c r="AG129" s="17">
        <v>0.96499999999999997</v>
      </c>
      <c r="AH129" s="17">
        <v>0.96499999999999997</v>
      </c>
      <c r="AI129" s="17">
        <v>0.96499999999999997</v>
      </c>
      <c r="AJ129" s="17">
        <v>0.96499999999999997</v>
      </c>
      <c r="AK129" s="17">
        <v>0.96499999999999997</v>
      </c>
      <c r="AL129" s="17">
        <v>0.96499999999999997</v>
      </c>
      <c r="AM129" s="17">
        <v>0.96499999999999997</v>
      </c>
      <c r="AN129" s="17">
        <v>0.96499999999999997</v>
      </c>
      <c r="AO129" s="17">
        <v>0.96499999999999997</v>
      </c>
      <c r="AP129" s="17">
        <v>0.96499999999999997</v>
      </c>
      <c r="AQ129" s="17">
        <v>0.96499999999999997</v>
      </c>
      <c r="AR129" s="17">
        <v>0.96499999999999997</v>
      </c>
      <c r="AS129" s="17">
        <v>0.96499999999999997</v>
      </c>
      <c r="AT129" s="17">
        <v>0.96499999999999997</v>
      </c>
      <c r="AU129" s="17">
        <v>0.96499999999999997</v>
      </c>
      <c r="AV129" s="17">
        <v>0.96499999999999997</v>
      </c>
      <c r="AW129" s="17">
        <v>0.96499999999999997</v>
      </c>
      <c r="AX129" s="17">
        <v>0.96499999999999997</v>
      </c>
      <c r="AY129" s="17">
        <v>0.96499999999999997</v>
      </c>
      <c r="AZ129" s="17">
        <v>0.96499999999999997</v>
      </c>
      <c r="BA129" s="17">
        <v>0.96499999999999997</v>
      </c>
      <c r="BB129" s="17">
        <v>0.96499999999999997</v>
      </c>
      <c r="BC129" s="17">
        <v>0.96499999999999997</v>
      </c>
      <c r="BD129" s="17">
        <v>0.96499999999999997</v>
      </c>
      <c r="BE129" s="17">
        <v>0.96499999999999997</v>
      </c>
      <c r="BF129" s="17">
        <v>0.96499999999999997</v>
      </c>
      <c r="BG129" s="17">
        <v>0.96499999999999997</v>
      </c>
      <c r="BH129" s="17">
        <v>0.96499999999999997</v>
      </c>
      <c r="BI129" s="17">
        <v>0.96499999999999997</v>
      </c>
      <c r="BJ129" s="17">
        <v>0.96499999999999997</v>
      </c>
      <c r="BK129" s="17">
        <v>0.96499999999999997</v>
      </c>
      <c r="BL129" s="17">
        <v>0.96499999999999997</v>
      </c>
      <c r="BM129" s="17">
        <v>0.96499999999999997</v>
      </c>
      <c r="BN129" s="17">
        <v>0.96499999999999997</v>
      </c>
      <c r="BO129" s="17">
        <v>0.96499999999999997</v>
      </c>
      <c r="BP129" s="17">
        <v>0.96499999999999997</v>
      </c>
      <c r="BQ129" s="17">
        <v>0.96499999999999997</v>
      </c>
      <c r="BR129" s="17">
        <v>0.96499999999999997</v>
      </c>
      <c r="BS129" s="17">
        <v>0.96499999999999997</v>
      </c>
      <c r="BT129" s="17">
        <v>0.96499999999999997</v>
      </c>
      <c r="BU129" s="17">
        <v>0.96499999999999997</v>
      </c>
      <c r="BV129" s="17">
        <v>0.96499999999999997</v>
      </c>
      <c r="BW129" s="17">
        <v>0.96499999999999997</v>
      </c>
      <c r="BX129" s="17">
        <v>0.96499999999999997</v>
      </c>
      <c r="BY129" s="17">
        <v>0.96499999999999997</v>
      </c>
      <c r="BZ129" s="17">
        <v>0.96499999999999997</v>
      </c>
      <c r="CA129" s="17">
        <v>0.96499999999999997</v>
      </c>
      <c r="CB129" s="17">
        <v>0.96499999999999997</v>
      </c>
      <c r="CC129" s="17">
        <v>0.96499999999999997</v>
      </c>
      <c r="CD129" s="17">
        <v>0.96499999999999997</v>
      </c>
      <c r="CE129" s="17">
        <v>0.96499999999999997</v>
      </c>
      <c r="CF129" s="17">
        <v>0.96499999999999997</v>
      </c>
      <c r="CG129" s="17">
        <v>0.96499999999999997</v>
      </c>
      <c r="CH129" s="17">
        <v>0.96499999999999997</v>
      </c>
      <c r="CI129" s="17">
        <v>0.96499999999999997</v>
      </c>
      <c r="CJ129" s="17">
        <v>0.96499999999999997</v>
      </c>
      <c r="CK129" s="17">
        <v>0.96499999999999997</v>
      </c>
      <c r="CL129" s="17">
        <v>0.96499999999999997</v>
      </c>
      <c r="CM129" s="17">
        <v>0.96499999999999997</v>
      </c>
      <c r="CN129" s="17">
        <v>0.96499999999999997</v>
      </c>
      <c r="CO129" s="17">
        <v>0.96499999999999997</v>
      </c>
      <c r="CP129" s="17">
        <v>0.96499999999999997</v>
      </c>
      <c r="CQ129" s="17">
        <v>0.96499999999999997</v>
      </c>
      <c r="CR129" s="17">
        <v>0.96499999999999997</v>
      </c>
      <c r="CS129" s="17">
        <v>0.96499999999999997</v>
      </c>
      <c r="CT129" s="17">
        <v>0.96499999999999997</v>
      </c>
      <c r="CU129" s="17">
        <v>0.96499999999999997</v>
      </c>
      <c r="CV129" s="17">
        <v>0.96499999999999997</v>
      </c>
      <c r="CW129" s="17">
        <v>0.96499999999999997</v>
      </c>
      <c r="CX129" s="17">
        <v>0.96499999999999997</v>
      </c>
      <c r="CY129" s="17">
        <v>0.96499999999999997</v>
      </c>
      <c r="CZ129" s="17">
        <v>0.96499999999999997</v>
      </c>
      <c r="DA129" s="17">
        <v>0.96499999999999997</v>
      </c>
      <c r="DB129" s="17">
        <v>0.96499999999999997</v>
      </c>
    </row>
    <row r="130" spans="1:106" x14ac:dyDescent="0.2">
      <c r="A130" s="133">
        <v>40</v>
      </c>
      <c r="B130" s="17">
        <v>1</v>
      </c>
      <c r="C130" s="17">
        <v>0.95740000000000003</v>
      </c>
      <c r="D130" s="17">
        <v>0.96360000000000001</v>
      </c>
      <c r="E130" s="17">
        <v>0.96109999999999995</v>
      </c>
      <c r="F130" s="17">
        <v>0.9597</v>
      </c>
      <c r="G130" s="17">
        <v>0.95920000000000005</v>
      </c>
      <c r="H130" s="17">
        <v>0.95899999999999996</v>
      </c>
      <c r="I130" s="17">
        <v>0.95909999999999995</v>
      </c>
      <c r="J130" s="17">
        <v>0.95950000000000002</v>
      </c>
      <c r="K130" s="17">
        <v>0.96</v>
      </c>
      <c r="L130" s="17">
        <v>0.96099999999999997</v>
      </c>
      <c r="M130" s="17">
        <v>0.96199999999999997</v>
      </c>
      <c r="N130" s="17">
        <v>0.96289999999999998</v>
      </c>
      <c r="O130" s="17">
        <v>0.96350000000000002</v>
      </c>
      <c r="P130" s="17">
        <v>0.96379999999999999</v>
      </c>
      <c r="Q130" s="17">
        <v>0.96499999999999997</v>
      </c>
      <c r="R130" s="17">
        <v>0.96499999999999997</v>
      </c>
      <c r="S130" s="17">
        <v>0.96499999999999997</v>
      </c>
      <c r="T130" s="17">
        <v>0.96499999999999997</v>
      </c>
      <c r="U130" s="17">
        <v>0.96499999999999997</v>
      </c>
      <c r="V130" s="17">
        <v>0.96499999999999997</v>
      </c>
      <c r="W130" s="17">
        <v>0.96499999999999997</v>
      </c>
      <c r="X130" s="17">
        <v>0.96499999999999997</v>
      </c>
      <c r="Y130" s="17">
        <v>0.96499999999999997</v>
      </c>
      <c r="Z130" s="17">
        <v>0.96499999999999997</v>
      </c>
      <c r="AA130" s="17">
        <v>0.96499999999999997</v>
      </c>
      <c r="AB130" s="17">
        <v>0.96499999999999997</v>
      </c>
      <c r="AC130" s="17">
        <v>0.96499999999999997</v>
      </c>
      <c r="AD130" s="17">
        <v>0.96499999999999997</v>
      </c>
      <c r="AE130" s="17">
        <v>0.96499999999999997</v>
      </c>
      <c r="AF130" s="17">
        <v>0.96499999999999997</v>
      </c>
      <c r="AG130" s="17">
        <v>0.96499999999999997</v>
      </c>
      <c r="AH130" s="17">
        <v>0.96499999999999997</v>
      </c>
      <c r="AI130" s="17">
        <v>0.96499999999999997</v>
      </c>
      <c r="AJ130" s="17">
        <v>0.96499999999999997</v>
      </c>
      <c r="AK130" s="17">
        <v>0.96499999999999997</v>
      </c>
      <c r="AL130" s="17">
        <v>0.96499999999999997</v>
      </c>
      <c r="AM130" s="17">
        <v>0.96499999999999997</v>
      </c>
      <c r="AN130" s="17">
        <v>0.96499999999999997</v>
      </c>
      <c r="AO130" s="17">
        <v>0.96499999999999997</v>
      </c>
      <c r="AP130" s="17">
        <v>0.96499999999999997</v>
      </c>
      <c r="AQ130" s="17">
        <v>0.96499999999999997</v>
      </c>
      <c r="AR130" s="17">
        <v>0.96499999999999997</v>
      </c>
      <c r="AS130" s="17">
        <v>0.96499999999999997</v>
      </c>
      <c r="AT130" s="17">
        <v>0.96499999999999997</v>
      </c>
      <c r="AU130" s="17">
        <v>0.96499999999999997</v>
      </c>
      <c r="AV130" s="17">
        <v>0.96499999999999997</v>
      </c>
      <c r="AW130" s="17">
        <v>0.96499999999999997</v>
      </c>
      <c r="AX130" s="17">
        <v>0.96499999999999997</v>
      </c>
      <c r="AY130" s="17">
        <v>0.96499999999999997</v>
      </c>
      <c r="AZ130" s="17">
        <v>0.96499999999999997</v>
      </c>
      <c r="BA130" s="17">
        <v>0.96499999999999997</v>
      </c>
      <c r="BB130" s="17">
        <v>0.96499999999999997</v>
      </c>
      <c r="BC130" s="17">
        <v>0.96499999999999997</v>
      </c>
      <c r="BD130" s="17">
        <v>0.96499999999999997</v>
      </c>
      <c r="BE130" s="17">
        <v>0.96499999999999997</v>
      </c>
      <c r="BF130" s="17">
        <v>0.96499999999999997</v>
      </c>
      <c r="BG130" s="17">
        <v>0.96499999999999997</v>
      </c>
      <c r="BH130" s="17">
        <v>0.96499999999999997</v>
      </c>
      <c r="BI130" s="17">
        <v>0.96499999999999997</v>
      </c>
      <c r="BJ130" s="17">
        <v>0.96499999999999997</v>
      </c>
      <c r="BK130" s="17">
        <v>0.96499999999999997</v>
      </c>
      <c r="BL130" s="17">
        <v>0.96499999999999997</v>
      </c>
      <c r="BM130" s="17">
        <v>0.96499999999999997</v>
      </c>
      <c r="BN130" s="17">
        <v>0.96499999999999997</v>
      </c>
      <c r="BO130" s="17">
        <v>0.96499999999999997</v>
      </c>
      <c r="BP130" s="17">
        <v>0.96499999999999997</v>
      </c>
      <c r="BQ130" s="17">
        <v>0.96499999999999997</v>
      </c>
      <c r="BR130" s="17">
        <v>0.96499999999999997</v>
      </c>
      <c r="BS130" s="17">
        <v>0.96499999999999997</v>
      </c>
      <c r="BT130" s="17">
        <v>0.96499999999999997</v>
      </c>
      <c r="BU130" s="17">
        <v>0.96499999999999997</v>
      </c>
      <c r="BV130" s="17">
        <v>0.96499999999999997</v>
      </c>
      <c r="BW130" s="17">
        <v>0.96499999999999997</v>
      </c>
      <c r="BX130" s="17">
        <v>0.96499999999999997</v>
      </c>
      <c r="BY130" s="17">
        <v>0.96499999999999997</v>
      </c>
      <c r="BZ130" s="17">
        <v>0.96499999999999997</v>
      </c>
      <c r="CA130" s="17">
        <v>0.96499999999999997</v>
      </c>
      <c r="CB130" s="17">
        <v>0.96499999999999997</v>
      </c>
      <c r="CC130" s="17">
        <v>0.96499999999999997</v>
      </c>
      <c r="CD130" s="17">
        <v>0.96499999999999997</v>
      </c>
      <c r="CE130" s="17">
        <v>0.96499999999999997</v>
      </c>
      <c r="CF130" s="17">
        <v>0.96499999999999997</v>
      </c>
      <c r="CG130" s="17">
        <v>0.96499999999999997</v>
      </c>
      <c r="CH130" s="17">
        <v>0.96499999999999997</v>
      </c>
      <c r="CI130" s="17">
        <v>0.96499999999999997</v>
      </c>
      <c r="CJ130" s="17">
        <v>0.96499999999999997</v>
      </c>
      <c r="CK130" s="17">
        <v>0.96499999999999997</v>
      </c>
      <c r="CL130" s="17">
        <v>0.96499999999999997</v>
      </c>
      <c r="CM130" s="17">
        <v>0.96499999999999997</v>
      </c>
      <c r="CN130" s="17">
        <v>0.96499999999999997</v>
      </c>
      <c r="CO130" s="17">
        <v>0.96499999999999997</v>
      </c>
      <c r="CP130" s="17">
        <v>0.96499999999999997</v>
      </c>
      <c r="CQ130" s="17">
        <v>0.96499999999999997</v>
      </c>
      <c r="CR130" s="17">
        <v>0.96499999999999997</v>
      </c>
      <c r="CS130" s="17">
        <v>0.96499999999999997</v>
      </c>
      <c r="CT130" s="17">
        <v>0.96499999999999997</v>
      </c>
      <c r="CU130" s="17">
        <v>0.96499999999999997</v>
      </c>
      <c r="CV130" s="17">
        <v>0.96499999999999997</v>
      </c>
      <c r="CW130" s="17">
        <v>0.96499999999999997</v>
      </c>
      <c r="CX130" s="17">
        <v>0.96499999999999997</v>
      </c>
      <c r="CY130" s="17">
        <v>0.96499999999999997</v>
      </c>
      <c r="CZ130" s="17">
        <v>0.96499999999999997</v>
      </c>
      <c r="DA130" s="17">
        <v>0.96499999999999997</v>
      </c>
      <c r="DB130" s="17">
        <v>0.96499999999999997</v>
      </c>
    </row>
    <row r="131" spans="1:106" x14ac:dyDescent="0.2">
      <c r="A131" s="133">
        <v>41</v>
      </c>
      <c r="B131" s="17">
        <v>1</v>
      </c>
      <c r="C131" s="17">
        <v>0.95989999999999998</v>
      </c>
      <c r="D131" s="17">
        <v>0.9657</v>
      </c>
      <c r="E131" s="17">
        <v>0.96289999999999998</v>
      </c>
      <c r="F131" s="17">
        <v>0.96130000000000004</v>
      </c>
      <c r="G131" s="17">
        <v>0.96060000000000001</v>
      </c>
      <c r="H131" s="17">
        <v>0.96020000000000005</v>
      </c>
      <c r="I131" s="17">
        <v>0.96020000000000005</v>
      </c>
      <c r="J131" s="17">
        <v>0.96040000000000003</v>
      </c>
      <c r="K131" s="17">
        <v>0.96079999999999999</v>
      </c>
      <c r="L131" s="17">
        <v>0.96130000000000004</v>
      </c>
      <c r="M131" s="17">
        <v>0.96220000000000006</v>
      </c>
      <c r="N131" s="17">
        <v>0.96299999999999997</v>
      </c>
      <c r="O131" s="17">
        <v>0.96350000000000002</v>
      </c>
      <c r="P131" s="17">
        <v>0.96379999999999999</v>
      </c>
      <c r="Q131" s="17">
        <v>0.96499999999999997</v>
      </c>
      <c r="R131" s="17">
        <v>0.96499999999999997</v>
      </c>
      <c r="S131" s="17">
        <v>0.96499999999999997</v>
      </c>
      <c r="T131" s="17">
        <v>0.96499999999999997</v>
      </c>
      <c r="U131" s="17">
        <v>0.96499999999999997</v>
      </c>
      <c r="V131" s="17">
        <v>0.96499999999999997</v>
      </c>
      <c r="W131" s="17">
        <v>0.96499999999999997</v>
      </c>
      <c r="X131" s="17">
        <v>0.96499999999999997</v>
      </c>
      <c r="Y131" s="17">
        <v>0.96499999999999997</v>
      </c>
      <c r="Z131" s="17">
        <v>0.96499999999999997</v>
      </c>
      <c r="AA131" s="17">
        <v>0.96499999999999997</v>
      </c>
      <c r="AB131" s="17">
        <v>0.96499999999999997</v>
      </c>
      <c r="AC131" s="17">
        <v>0.96499999999999997</v>
      </c>
      <c r="AD131" s="17">
        <v>0.96499999999999997</v>
      </c>
      <c r="AE131" s="17">
        <v>0.96499999999999997</v>
      </c>
      <c r="AF131" s="17">
        <v>0.96499999999999997</v>
      </c>
      <c r="AG131" s="17">
        <v>0.96499999999999997</v>
      </c>
      <c r="AH131" s="17">
        <v>0.96499999999999997</v>
      </c>
      <c r="AI131" s="17">
        <v>0.96499999999999997</v>
      </c>
      <c r="AJ131" s="17">
        <v>0.96499999999999997</v>
      </c>
      <c r="AK131" s="17">
        <v>0.96499999999999997</v>
      </c>
      <c r="AL131" s="17">
        <v>0.96499999999999997</v>
      </c>
      <c r="AM131" s="17">
        <v>0.96499999999999997</v>
      </c>
      <c r="AN131" s="17">
        <v>0.96499999999999997</v>
      </c>
      <c r="AO131" s="17">
        <v>0.96499999999999997</v>
      </c>
      <c r="AP131" s="17">
        <v>0.96499999999999997</v>
      </c>
      <c r="AQ131" s="17">
        <v>0.96499999999999997</v>
      </c>
      <c r="AR131" s="17">
        <v>0.96499999999999997</v>
      </c>
      <c r="AS131" s="17">
        <v>0.96499999999999997</v>
      </c>
      <c r="AT131" s="17">
        <v>0.96499999999999997</v>
      </c>
      <c r="AU131" s="17">
        <v>0.96499999999999997</v>
      </c>
      <c r="AV131" s="17">
        <v>0.96499999999999997</v>
      </c>
      <c r="AW131" s="17">
        <v>0.96499999999999997</v>
      </c>
      <c r="AX131" s="17">
        <v>0.96499999999999997</v>
      </c>
      <c r="AY131" s="17">
        <v>0.96499999999999997</v>
      </c>
      <c r="AZ131" s="17">
        <v>0.96499999999999997</v>
      </c>
      <c r="BA131" s="17">
        <v>0.96499999999999997</v>
      </c>
      <c r="BB131" s="17">
        <v>0.96499999999999997</v>
      </c>
      <c r="BC131" s="17">
        <v>0.96499999999999997</v>
      </c>
      <c r="BD131" s="17">
        <v>0.96499999999999997</v>
      </c>
      <c r="BE131" s="17">
        <v>0.96499999999999997</v>
      </c>
      <c r="BF131" s="17">
        <v>0.96499999999999997</v>
      </c>
      <c r="BG131" s="17">
        <v>0.96499999999999997</v>
      </c>
      <c r="BH131" s="17">
        <v>0.96499999999999997</v>
      </c>
      <c r="BI131" s="17">
        <v>0.96499999999999997</v>
      </c>
      <c r="BJ131" s="17">
        <v>0.96499999999999997</v>
      </c>
      <c r="BK131" s="17">
        <v>0.96499999999999997</v>
      </c>
      <c r="BL131" s="17">
        <v>0.96499999999999997</v>
      </c>
      <c r="BM131" s="17">
        <v>0.96499999999999997</v>
      </c>
      <c r="BN131" s="17">
        <v>0.96499999999999997</v>
      </c>
      <c r="BO131" s="17">
        <v>0.96499999999999997</v>
      </c>
      <c r="BP131" s="17">
        <v>0.96499999999999997</v>
      </c>
      <c r="BQ131" s="17">
        <v>0.96499999999999997</v>
      </c>
      <c r="BR131" s="17">
        <v>0.96499999999999997</v>
      </c>
      <c r="BS131" s="17">
        <v>0.96499999999999997</v>
      </c>
      <c r="BT131" s="17">
        <v>0.96499999999999997</v>
      </c>
      <c r="BU131" s="17">
        <v>0.96499999999999997</v>
      </c>
      <c r="BV131" s="17">
        <v>0.96499999999999997</v>
      </c>
      <c r="BW131" s="17">
        <v>0.96499999999999997</v>
      </c>
      <c r="BX131" s="17">
        <v>0.96499999999999997</v>
      </c>
      <c r="BY131" s="17">
        <v>0.96499999999999997</v>
      </c>
      <c r="BZ131" s="17">
        <v>0.96499999999999997</v>
      </c>
      <c r="CA131" s="17">
        <v>0.96499999999999997</v>
      </c>
      <c r="CB131" s="17">
        <v>0.96499999999999997</v>
      </c>
      <c r="CC131" s="17">
        <v>0.96499999999999997</v>
      </c>
      <c r="CD131" s="17">
        <v>0.96499999999999997</v>
      </c>
      <c r="CE131" s="17">
        <v>0.96499999999999997</v>
      </c>
      <c r="CF131" s="17">
        <v>0.96499999999999997</v>
      </c>
      <c r="CG131" s="17">
        <v>0.96499999999999997</v>
      </c>
      <c r="CH131" s="17">
        <v>0.96499999999999997</v>
      </c>
      <c r="CI131" s="17">
        <v>0.96499999999999997</v>
      </c>
      <c r="CJ131" s="17">
        <v>0.96499999999999997</v>
      </c>
      <c r="CK131" s="17">
        <v>0.96499999999999997</v>
      </c>
      <c r="CL131" s="17">
        <v>0.96499999999999997</v>
      </c>
      <c r="CM131" s="17">
        <v>0.96499999999999997</v>
      </c>
      <c r="CN131" s="17">
        <v>0.96499999999999997</v>
      </c>
      <c r="CO131" s="17">
        <v>0.96499999999999997</v>
      </c>
      <c r="CP131" s="17">
        <v>0.96499999999999997</v>
      </c>
      <c r="CQ131" s="17">
        <v>0.96499999999999997</v>
      </c>
      <c r="CR131" s="17">
        <v>0.96499999999999997</v>
      </c>
      <c r="CS131" s="17">
        <v>0.96499999999999997</v>
      </c>
      <c r="CT131" s="17">
        <v>0.96499999999999997</v>
      </c>
      <c r="CU131" s="17">
        <v>0.96499999999999997</v>
      </c>
      <c r="CV131" s="17">
        <v>0.96499999999999997</v>
      </c>
      <c r="CW131" s="17">
        <v>0.96499999999999997</v>
      </c>
      <c r="CX131" s="17">
        <v>0.96499999999999997</v>
      </c>
      <c r="CY131" s="17">
        <v>0.96499999999999997</v>
      </c>
      <c r="CZ131" s="17">
        <v>0.96499999999999997</v>
      </c>
      <c r="DA131" s="17">
        <v>0.96499999999999997</v>
      </c>
      <c r="DB131" s="17">
        <v>0.96499999999999997</v>
      </c>
    </row>
    <row r="132" spans="1:106" x14ac:dyDescent="0.2">
      <c r="A132" s="133">
        <v>42</v>
      </c>
      <c r="B132" s="17">
        <v>1</v>
      </c>
      <c r="C132" s="17">
        <v>0.96220000000000006</v>
      </c>
      <c r="D132" s="17">
        <v>0.96779999999999999</v>
      </c>
      <c r="E132" s="17">
        <v>0.9647</v>
      </c>
      <c r="F132" s="17">
        <v>0.96289999999999998</v>
      </c>
      <c r="G132" s="17">
        <v>0.96199999999999997</v>
      </c>
      <c r="H132" s="17">
        <v>0.96150000000000002</v>
      </c>
      <c r="I132" s="17">
        <v>0.96120000000000005</v>
      </c>
      <c r="J132" s="17">
        <v>0.96130000000000004</v>
      </c>
      <c r="K132" s="17">
        <v>0.96150000000000002</v>
      </c>
      <c r="L132" s="17">
        <v>0.96189999999999998</v>
      </c>
      <c r="M132" s="17">
        <v>0.96230000000000004</v>
      </c>
      <c r="N132" s="17">
        <v>0.96299999999999997</v>
      </c>
      <c r="O132" s="17">
        <v>0.96360000000000001</v>
      </c>
      <c r="P132" s="17">
        <v>0.96379999999999999</v>
      </c>
      <c r="Q132" s="17">
        <v>0.96499999999999997</v>
      </c>
      <c r="R132" s="17">
        <v>0.96499999999999997</v>
      </c>
      <c r="S132" s="17">
        <v>0.96499999999999997</v>
      </c>
      <c r="T132" s="17">
        <v>0.96499999999999997</v>
      </c>
      <c r="U132" s="17">
        <v>0.96499999999999997</v>
      </c>
      <c r="V132" s="17">
        <v>0.96499999999999997</v>
      </c>
      <c r="W132" s="17">
        <v>0.96499999999999997</v>
      </c>
      <c r="X132" s="17">
        <v>0.96499999999999997</v>
      </c>
      <c r="Y132" s="17">
        <v>0.96499999999999997</v>
      </c>
      <c r="Z132" s="17">
        <v>0.96499999999999997</v>
      </c>
      <c r="AA132" s="17">
        <v>0.96499999999999997</v>
      </c>
      <c r="AB132" s="17">
        <v>0.96499999999999997</v>
      </c>
      <c r="AC132" s="17">
        <v>0.96499999999999997</v>
      </c>
      <c r="AD132" s="17">
        <v>0.96499999999999997</v>
      </c>
      <c r="AE132" s="17">
        <v>0.96499999999999997</v>
      </c>
      <c r="AF132" s="17">
        <v>0.96499999999999997</v>
      </c>
      <c r="AG132" s="17">
        <v>0.96499999999999997</v>
      </c>
      <c r="AH132" s="17">
        <v>0.96499999999999997</v>
      </c>
      <c r="AI132" s="17">
        <v>0.96499999999999997</v>
      </c>
      <c r="AJ132" s="17">
        <v>0.96499999999999997</v>
      </c>
      <c r="AK132" s="17">
        <v>0.96499999999999997</v>
      </c>
      <c r="AL132" s="17">
        <v>0.96499999999999997</v>
      </c>
      <c r="AM132" s="17">
        <v>0.96499999999999997</v>
      </c>
      <c r="AN132" s="17">
        <v>0.96499999999999997</v>
      </c>
      <c r="AO132" s="17">
        <v>0.96499999999999997</v>
      </c>
      <c r="AP132" s="17">
        <v>0.96499999999999997</v>
      </c>
      <c r="AQ132" s="17">
        <v>0.96499999999999997</v>
      </c>
      <c r="AR132" s="17">
        <v>0.96499999999999997</v>
      </c>
      <c r="AS132" s="17">
        <v>0.96499999999999997</v>
      </c>
      <c r="AT132" s="17">
        <v>0.96499999999999997</v>
      </c>
      <c r="AU132" s="17">
        <v>0.96499999999999997</v>
      </c>
      <c r="AV132" s="17">
        <v>0.96499999999999997</v>
      </c>
      <c r="AW132" s="17">
        <v>0.96499999999999997</v>
      </c>
      <c r="AX132" s="17">
        <v>0.96499999999999997</v>
      </c>
      <c r="AY132" s="17">
        <v>0.96499999999999997</v>
      </c>
      <c r="AZ132" s="17">
        <v>0.96499999999999997</v>
      </c>
      <c r="BA132" s="17">
        <v>0.96499999999999997</v>
      </c>
      <c r="BB132" s="17">
        <v>0.96499999999999997</v>
      </c>
      <c r="BC132" s="17">
        <v>0.96499999999999997</v>
      </c>
      <c r="BD132" s="17">
        <v>0.96499999999999997</v>
      </c>
      <c r="BE132" s="17">
        <v>0.96499999999999997</v>
      </c>
      <c r="BF132" s="17">
        <v>0.96499999999999997</v>
      </c>
      <c r="BG132" s="17">
        <v>0.96499999999999997</v>
      </c>
      <c r="BH132" s="17">
        <v>0.96499999999999997</v>
      </c>
      <c r="BI132" s="17">
        <v>0.96499999999999997</v>
      </c>
      <c r="BJ132" s="17">
        <v>0.96499999999999997</v>
      </c>
      <c r="BK132" s="17">
        <v>0.96499999999999997</v>
      </c>
      <c r="BL132" s="17">
        <v>0.96499999999999997</v>
      </c>
      <c r="BM132" s="17">
        <v>0.96499999999999997</v>
      </c>
      <c r="BN132" s="17">
        <v>0.96499999999999997</v>
      </c>
      <c r="BO132" s="17">
        <v>0.96499999999999997</v>
      </c>
      <c r="BP132" s="17">
        <v>0.96499999999999997</v>
      </c>
      <c r="BQ132" s="17">
        <v>0.96499999999999997</v>
      </c>
      <c r="BR132" s="17">
        <v>0.96499999999999997</v>
      </c>
      <c r="BS132" s="17">
        <v>0.96499999999999997</v>
      </c>
      <c r="BT132" s="17">
        <v>0.96499999999999997</v>
      </c>
      <c r="BU132" s="17">
        <v>0.96499999999999997</v>
      </c>
      <c r="BV132" s="17">
        <v>0.96499999999999997</v>
      </c>
      <c r="BW132" s="17">
        <v>0.96499999999999997</v>
      </c>
      <c r="BX132" s="17">
        <v>0.96499999999999997</v>
      </c>
      <c r="BY132" s="17">
        <v>0.96499999999999997</v>
      </c>
      <c r="BZ132" s="17">
        <v>0.96499999999999997</v>
      </c>
      <c r="CA132" s="17">
        <v>0.96499999999999997</v>
      </c>
      <c r="CB132" s="17">
        <v>0.96499999999999997</v>
      </c>
      <c r="CC132" s="17">
        <v>0.96499999999999997</v>
      </c>
      <c r="CD132" s="17">
        <v>0.96499999999999997</v>
      </c>
      <c r="CE132" s="17">
        <v>0.96499999999999997</v>
      </c>
      <c r="CF132" s="17">
        <v>0.96499999999999997</v>
      </c>
      <c r="CG132" s="17">
        <v>0.96499999999999997</v>
      </c>
      <c r="CH132" s="17">
        <v>0.96499999999999997</v>
      </c>
      <c r="CI132" s="17">
        <v>0.96499999999999997</v>
      </c>
      <c r="CJ132" s="17">
        <v>0.96499999999999997</v>
      </c>
      <c r="CK132" s="17">
        <v>0.96499999999999997</v>
      </c>
      <c r="CL132" s="17">
        <v>0.96499999999999997</v>
      </c>
      <c r="CM132" s="17">
        <v>0.96499999999999997</v>
      </c>
      <c r="CN132" s="17">
        <v>0.96499999999999997</v>
      </c>
      <c r="CO132" s="17">
        <v>0.96499999999999997</v>
      </c>
      <c r="CP132" s="17">
        <v>0.96499999999999997</v>
      </c>
      <c r="CQ132" s="17">
        <v>0.96499999999999997</v>
      </c>
      <c r="CR132" s="17">
        <v>0.96499999999999997</v>
      </c>
      <c r="CS132" s="17">
        <v>0.96499999999999997</v>
      </c>
      <c r="CT132" s="17">
        <v>0.96499999999999997</v>
      </c>
      <c r="CU132" s="17">
        <v>0.96499999999999997</v>
      </c>
      <c r="CV132" s="17">
        <v>0.96499999999999997</v>
      </c>
      <c r="CW132" s="17">
        <v>0.96499999999999997</v>
      </c>
      <c r="CX132" s="17">
        <v>0.96499999999999997</v>
      </c>
      <c r="CY132" s="17">
        <v>0.96499999999999997</v>
      </c>
      <c r="CZ132" s="17">
        <v>0.96499999999999997</v>
      </c>
      <c r="DA132" s="17">
        <v>0.96499999999999997</v>
      </c>
      <c r="DB132" s="17">
        <v>0.96499999999999997</v>
      </c>
    </row>
    <row r="133" spans="1:106" x14ac:dyDescent="0.2">
      <c r="A133" s="133">
        <v>43</v>
      </c>
      <c r="B133" s="17">
        <v>1</v>
      </c>
      <c r="C133" s="17">
        <v>0.96430000000000005</v>
      </c>
      <c r="D133" s="17">
        <v>0.9698</v>
      </c>
      <c r="E133" s="17">
        <v>0.96650000000000003</v>
      </c>
      <c r="F133" s="17">
        <v>0.96450000000000002</v>
      </c>
      <c r="G133" s="17">
        <v>0.96340000000000003</v>
      </c>
      <c r="H133" s="17">
        <v>0.9627</v>
      </c>
      <c r="I133" s="17">
        <v>0.96230000000000004</v>
      </c>
      <c r="J133" s="17">
        <v>0.96220000000000006</v>
      </c>
      <c r="K133" s="17">
        <v>0.96230000000000004</v>
      </c>
      <c r="L133" s="17">
        <v>0.96250000000000002</v>
      </c>
      <c r="M133" s="17">
        <v>0.96279999999999999</v>
      </c>
      <c r="N133" s="17">
        <v>0.96309999999999996</v>
      </c>
      <c r="O133" s="17">
        <v>0.96360000000000001</v>
      </c>
      <c r="P133" s="17">
        <v>0.96379999999999999</v>
      </c>
      <c r="Q133" s="17">
        <v>0.96499999999999997</v>
      </c>
      <c r="R133" s="17">
        <v>0.96499999999999997</v>
      </c>
      <c r="S133" s="17">
        <v>0.96499999999999997</v>
      </c>
      <c r="T133" s="17">
        <v>0.96499999999999997</v>
      </c>
      <c r="U133" s="17">
        <v>0.96499999999999997</v>
      </c>
      <c r="V133" s="17">
        <v>0.96499999999999997</v>
      </c>
      <c r="W133" s="17">
        <v>0.96499999999999997</v>
      </c>
      <c r="X133" s="17">
        <v>0.96499999999999997</v>
      </c>
      <c r="Y133" s="17">
        <v>0.96499999999999997</v>
      </c>
      <c r="Z133" s="17">
        <v>0.96499999999999997</v>
      </c>
      <c r="AA133" s="17">
        <v>0.96499999999999997</v>
      </c>
      <c r="AB133" s="17">
        <v>0.96499999999999997</v>
      </c>
      <c r="AC133" s="17">
        <v>0.96499999999999997</v>
      </c>
      <c r="AD133" s="17">
        <v>0.96499999999999997</v>
      </c>
      <c r="AE133" s="17">
        <v>0.96499999999999997</v>
      </c>
      <c r="AF133" s="17">
        <v>0.96499999999999997</v>
      </c>
      <c r="AG133" s="17">
        <v>0.96499999999999997</v>
      </c>
      <c r="AH133" s="17">
        <v>0.96499999999999997</v>
      </c>
      <c r="AI133" s="17">
        <v>0.96499999999999997</v>
      </c>
      <c r="AJ133" s="17">
        <v>0.96499999999999997</v>
      </c>
      <c r="AK133" s="17">
        <v>0.96499999999999997</v>
      </c>
      <c r="AL133" s="17">
        <v>0.96499999999999997</v>
      </c>
      <c r="AM133" s="17">
        <v>0.96499999999999997</v>
      </c>
      <c r="AN133" s="17">
        <v>0.96499999999999997</v>
      </c>
      <c r="AO133" s="17">
        <v>0.96499999999999997</v>
      </c>
      <c r="AP133" s="17">
        <v>0.96499999999999997</v>
      </c>
      <c r="AQ133" s="17">
        <v>0.96499999999999997</v>
      </c>
      <c r="AR133" s="17">
        <v>0.96499999999999997</v>
      </c>
      <c r="AS133" s="17">
        <v>0.96499999999999997</v>
      </c>
      <c r="AT133" s="17">
        <v>0.96499999999999997</v>
      </c>
      <c r="AU133" s="17">
        <v>0.96499999999999997</v>
      </c>
      <c r="AV133" s="17">
        <v>0.96499999999999997</v>
      </c>
      <c r="AW133" s="17">
        <v>0.96499999999999997</v>
      </c>
      <c r="AX133" s="17">
        <v>0.96499999999999997</v>
      </c>
      <c r="AY133" s="17">
        <v>0.96499999999999997</v>
      </c>
      <c r="AZ133" s="17">
        <v>0.96499999999999997</v>
      </c>
      <c r="BA133" s="17">
        <v>0.96499999999999997</v>
      </c>
      <c r="BB133" s="17">
        <v>0.96499999999999997</v>
      </c>
      <c r="BC133" s="17">
        <v>0.96499999999999997</v>
      </c>
      <c r="BD133" s="17">
        <v>0.96499999999999997</v>
      </c>
      <c r="BE133" s="17">
        <v>0.96499999999999997</v>
      </c>
      <c r="BF133" s="17">
        <v>0.96499999999999997</v>
      </c>
      <c r="BG133" s="17">
        <v>0.96499999999999997</v>
      </c>
      <c r="BH133" s="17">
        <v>0.96499999999999997</v>
      </c>
      <c r="BI133" s="17">
        <v>0.96499999999999997</v>
      </c>
      <c r="BJ133" s="17">
        <v>0.96499999999999997</v>
      </c>
      <c r="BK133" s="17">
        <v>0.96499999999999997</v>
      </c>
      <c r="BL133" s="17">
        <v>0.96499999999999997</v>
      </c>
      <c r="BM133" s="17">
        <v>0.96499999999999997</v>
      </c>
      <c r="BN133" s="17">
        <v>0.96499999999999997</v>
      </c>
      <c r="BO133" s="17">
        <v>0.96499999999999997</v>
      </c>
      <c r="BP133" s="17">
        <v>0.96499999999999997</v>
      </c>
      <c r="BQ133" s="17">
        <v>0.96499999999999997</v>
      </c>
      <c r="BR133" s="17">
        <v>0.96499999999999997</v>
      </c>
      <c r="BS133" s="17">
        <v>0.96499999999999997</v>
      </c>
      <c r="BT133" s="17">
        <v>0.96499999999999997</v>
      </c>
      <c r="BU133" s="17">
        <v>0.96499999999999997</v>
      </c>
      <c r="BV133" s="17">
        <v>0.96499999999999997</v>
      </c>
      <c r="BW133" s="17">
        <v>0.96499999999999997</v>
      </c>
      <c r="BX133" s="17">
        <v>0.96499999999999997</v>
      </c>
      <c r="BY133" s="17">
        <v>0.96499999999999997</v>
      </c>
      <c r="BZ133" s="17">
        <v>0.96499999999999997</v>
      </c>
      <c r="CA133" s="17">
        <v>0.96499999999999997</v>
      </c>
      <c r="CB133" s="17">
        <v>0.96499999999999997</v>
      </c>
      <c r="CC133" s="17">
        <v>0.96499999999999997</v>
      </c>
      <c r="CD133" s="17">
        <v>0.96499999999999997</v>
      </c>
      <c r="CE133" s="17">
        <v>0.96499999999999997</v>
      </c>
      <c r="CF133" s="17">
        <v>0.96499999999999997</v>
      </c>
      <c r="CG133" s="17">
        <v>0.96499999999999997</v>
      </c>
      <c r="CH133" s="17">
        <v>0.96499999999999997</v>
      </c>
      <c r="CI133" s="17">
        <v>0.96499999999999997</v>
      </c>
      <c r="CJ133" s="17">
        <v>0.96499999999999997</v>
      </c>
      <c r="CK133" s="17">
        <v>0.96499999999999997</v>
      </c>
      <c r="CL133" s="17">
        <v>0.96499999999999997</v>
      </c>
      <c r="CM133" s="17">
        <v>0.96499999999999997</v>
      </c>
      <c r="CN133" s="17">
        <v>0.96499999999999997</v>
      </c>
      <c r="CO133" s="17">
        <v>0.96499999999999997</v>
      </c>
      <c r="CP133" s="17">
        <v>0.96499999999999997</v>
      </c>
      <c r="CQ133" s="17">
        <v>0.96499999999999997</v>
      </c>
      <c r="CR133" s="17">
        <v>0.96499999999999997</v>
      </c>
      <c r="CS133" s="17">
        <v>0.96499999999999997</v>
      </c>
      <c r="CT133" s="17">
        <v>0.96499999999999997</v>
      </c>
      <c r="CU133" s="17">
        <v>0.96499999999999997</v>
      </c>
      <c r="CV133" s="17">
        <v>0.96499999999999997</v>
      </c>
      <c r="CW133" s="17">
        <v>0.96499999999999997</v>
      </c>
      <c r="CX133" s="17">
        <v>0.96499999999999997</v>
      </c>
      <c r="CY133" s="17">
        <v>0.96499999999999997</v>
      </c>
      <c r="CZ133" s="17">
        <v>0.96499999999999997</v>
      </c>
      <c r="DA133" s="17">
        <v>0.96499999999999997</v>
      </c>
      <c r="DB133" s="17">
        <v>0.96499999999999997</v>
      </c>
    </row>
    <row r="134" spans="1:106" x14ac:dyDescent="0.2">
      <c r="A134" s="133">
        <v>44</v>
      </c>
      <c r="B134" s="17">
        <v>1</v>
      </c>
      <c r="C134" s="17">
        <v>0.96630000000000005</v>
      </c>
      <c r="D134" s="17">
        <v>0.97160000000000002</v>
      </c>
      <c r="E134" s="17">
        <v>0.96830000000000005</v>
      </c>
      <c r="F134" s="17">
        <v>0.96609999999999996</v>
      </c>
      <c r="G134" s="17">
        <v>0.96489999999999998</v>
      </c>
      <c r="H134" s="17">
        <v>0.96389999999999998</v>
      </c>
      <c r="I134" s="17">
        <v>0.96330000000000005</v>
      </c>
      <c r="J134" s="17">
        <v>0.96309999999999996</v>
      </c>
      <c r="K134" s="17">
        <v>0.96299999999999997</v>
      </c>
      <c r="L134" s="17">
        <v>0.96309999999999996</v>
      </c>
      <c r="M134" s="17">
        <v>0.96330000000000005</v>
      </c>
      <c r="N134" s="17">
        <v>0.96350000000000002</v>
      </c>
      <c r="O134" s="17">
        <v>0.96360000000000001</v>
      </c>
      <c r="P134" s="17">
        <v>0.96379999999999999</v>
      </c>
      <c r="Q134" s="17">
        <v>0.96499999999999997</v>
      </c>
      <c r="R134" s="17">
        <v>0.96499999999999997</v>
      </c>
      <c r="S134" s="17">
        <v>0.96499999999999997</v>
      </c>
      <c r="T134" s="17">
        <v>0.96499999999999997</v>
      </c>
      <c r="U134" s="17">
        <v>0.96499999999999997</v>
      </c>
      <c r="V134" s="17">
        <v>0.96499999999999997</v>
      </c>
      <c r="W134" s="17">
        <v>0.96499999999999997</v>
      </c>
      <c r="X134" s="17">
        <v>0.96499999999999997</v>
      </c>
      <c r="Y134" s="17">
        <v>0.96499999999999997</v>
      </c>
      <c r="Z134" s="17">
        <v>0.96499999999999997</v>
      </c>
      <c r="AA134" s="17">
        <v>0.96499999999999997</v>
      </c>
      <c r="AB134" s="17">
        <v>0.96499999999999997</v>
      </c>
      <c r="AC134" s="17">
        <v>0.96499999999999997</v>
      </c>
      <c r="AD134" s="17">
        <v>0.96499999999999997</v>
      </c>
      <c r="AE134" s="17">
        <v>0.96499999999999997</v>
      </c>
      <c r="AF134" s="17">
        <v>0.96499999999999997</v>
      </c>
      <c r="AG134" s="17">
        <v>0.96499999999999997</v>
      </c>
      <c r="AH134" s="17">
        <v>0.96499999999999997</v>
      </c>
      <c r="AI134" s="17">
        <v>0.96499999999999997</v>
      </c>
      <c r="AJ134" s="17">
        <v>0.96499999999999997</v>
      </c>
      <c r="AK134" s="17">
        <v>0.96499999999999997</v>
      </c>
      <c r="AL134" s="17">
        <v>0.96499999999999997</v>
      </c>
      <c r="AM134" s="17">
        <v>0.96499999999999997</v>
      </c>
      <c r="AN134" s="17">
        <v>0.96499999999999997</v>
      </c>
      <c r="AO134" s="17">
        <v>0.96499999999999997</v>
      </c>
      <c r="AP134" s="17">
        <v>0.96499999999999997</v>
      </c>
      <c r="AQ134" s="17">
        <v>0.96499999999999997</v>
      </c>
      <c r="AR134" s="17">
        <v>0.96499999999999997</v>
      </c>
      <c r="AS134" s="17">
        <v>0.96499999999999997</v>
      </c>
      <c r="AT134" s="17">
        <v>0.96499999999999997</v>
      </c>
      <c r="AU134" s="17">
        <v>0.96499999999999997</v>
      </c>
      <c r="AV134" s="17">
        <v>0.96499999999999997</v>
      </c>
      <c r="AW134" s="17">
        <v>0.96499999999999997</v>
      </c>
      <c r="AX134" s="17">
        <v>0.96499999999999997</v>
      </c>
      <c r="AY134" s="17">
        <v>0.96499999999999997</v>
      </c>
      <c r="AZ134" s="17">
        <v>0.96499999999999997</v>
      </c>
      <c r="BA134" s="17">
        <v>0.96499999999999997</v>
      </c>
      <c r="BB134" s="17">
        <v>0.96499999999999997</v>
      </c>
      <c r="BC134" s="17">
        <v>0.96499999999999997</v>
      </c>
      <c r="BD134" s="17">
        <v>0.96499999999999997</v>
      </c>
      <c r="BE134" s="17">
        <v>0.96499999999999997</v>
      </c>
      <c r="BF134" s="17">
        <v>0.96499999999999997</v>
      </c>
      <c r="BG134" s="17">
        <v>0.96499999999999997</v>
      </c>
      <c r="BH134" s="17">
        <v>0.96499999999999997</v>
      </c>
      <c r="BI134" s="17">
        <v>0.96499999999999997</v>
      </c>
      <c r="BJ134" s="17">
        <v>0.96499999999999997</v>
      </c>
      <c r="BK134" s="17">
        <v>0.96499999999999997</v>
      </c>
      <c r="BL134" s="17">
        <v>0.96499999999999997</v>
      </c>
      <c r="BM134" s="17">
        <v>0.96499999999999997</v>
      </c>
      <c r="BN134" s="17">
        <v>0.96499999999999997</v>
      </c>
      <c r="BO134" s="17">
        <v>0.96499999999999997</v>
      </c>
      <c r="BP134" s="17">
        <v>0.96499999999999997</v>
      </c>
      <c r="BQ134" s="17">
        <v>0.96499999999999997</v>
      </c>
      <c r="BR134" s="17">
        <v>0.96499999999999997</v>
      </c>
      <c r="BS134" s="17">
        <v>0.96499999999999997</v>
      </c>
      <c r="BT134" s="17">
        <v>0.96499999999999997</v>
      </c>
      <c r="BU134" s="17">
        <v>0.96499999999999997</v>
      </c>
      <c r="BV134" s="17">
        <v>0.96499999999999997</v>
      </c>
      <c r="BW134" s="17">
        <v>0.96499999999999997</v>
      </c>
      <c r="BX134" s="17">
        <v>0.96499999999999997</v>
      </c>
      <c r="BY134" s="17">
        <v>0.96499999999999997</v>
      </c>
      <c r="BZ134" s="17">
        <v>0.96499999999999997</v>
      </c>
      <c r="CA134" s="17">
        <v>0.96499999999999997</v>
      </c>
      <c r="CB134" s="17">
        <v>0.96499999999999997</v>
      </c>
      <c r="CC134" s="17">
        <v>0.96499999999999997</v>
      </c>
      <c r="CD134" s="17">
        <v>0.96499999999999997</v>
      </c>
      <c r="CE134" s="17">
        <v>0.96499999999999997</v>
      </c>
      <c r="CF134" s="17">
        <v>0.96499999999999997</v>
      </c>
      <c r="CG134" s="17">
        <v>0.96499999999999997</v>
      </c>
      <c r="CH134" s="17">
        <v>0.96499999999999997</v>
      </c>
      <c r="CI134" s="17">
        <v>0.96499999999999997</v>
      </c>
      <c r="CJ134" s="17">
        <v>0.96499999999999997</v>
      </c>
      <c r="CK134" s="17">
        <v>0.96499999999999997</v>
      </c>
      <c r="CL134" s="17">
        <v>0.96499999999999997</v>
      </c>
      <c r="CM134" s="17">
        <v>0.96499999999999997</v>
      </c>
      <c r="CN134" s="17">
        <v>0.96499999999999997</v>
      </c>
      <c r="CO134" s="17">
        <v>0.96499999999999997</v>
      </c>
      <c r="CP134" s="17">
        <v>0.96499999999999997</v>
      </c>
      <c r="CQ134" s="17">
        <v>0.96499999999999997</v>
      </c>
      <c r="CR134" s="17">
        <v>0.96499999999999997</v>
      </c>
      <c r="CS134" s="17">
        <v>0.96499999999999997</v>
      </c>
      <c r="CT134" s="17">
        <v>0.96499999999999997</v>
      </c>
      <c r="CU134" s="17">
        <v>0.96499999999999997</v>
      </c>
      <c r="CV134" s="17">
        <v>0.96499999999999997</v>
      </c>
      <c r="CW134" s="17">
        <v>0.96499999999999997</v>
      </c>
      <c r="CX134" s="17">
        <v>0.96499999999999997</v>
      </c>
      <c r="CY134" s="17">
        <v>0.96499999999999997</v>
      </c>
      <c r="CZ134" s="17">
        <v>0.96499999999999997</v>
      </c>
      <c r="DA134" s="17">
        <v>0.96499999999999997</v>
      </c>
      <c r="DB134" s="17">
        <v>0.96499999999999997</v>
      </c>
    </row>
    <row r="135" spans="1:106" x14ac:dyDescent="0.2">
      <c r="A135" s="133">
        <v>45</v>
      </c>
      <c r="B135" s="17">
        <v>1</v>
      </c>
      <c r="C135" s="17">
        <v>0.96799999999999997</v>
      </c>
      <c r="D135" s="17">
        <v>0.97340000000000004</v>
      </c>
      <c r="E135" s="17">
        <v>0.96989999999999998</v>
      </c>
      <c r="F135" s="17">
        <v>0.9677</v>
      </c>
      <c r="G135" s="17">
        <v>0.96630000000000005</v>
      </c>
      <c r="H135" s="17">
        <v>0.96519999999999995</v>
      </c>
      <c r="I135" s="17">
        <v>0.96440000000000003</v>
      </c>
      <c r="J135" s="17">
        <v>0.96399999999999997</v>
      </c>
      <c r="K135" s="17">
        <v>0.96379999999999999</v>
      </c>
      <c r="L135" s="17">
        <v>0.9637</v>
      </c>
      <c r="M135" s="17">
        <v>0.96379999999999999</v>
      </c>
      <c r="N135" s="17">
        <v>0.96399999999999997</v>
      </c>
      <c r="O135" s="17">
        <v>0.96399999999999997</v>
      </c>
      <c r="P135" s="17">
        <v>0.96379999999999999</v>
      </c>
      <c r="Q135" s="17">
        <v>0.96499999999999997</v>
      </c>
      <c r="R135" s="17">
        <v>0.96499999999999997</v>
      </c>
      <c r="S135" s="17">
        <v>0.96499999999999997</v>
      </c>
      <c r="T135" s="17">
        <v>0.96499999999999997</v>
      </c>
      <c r="U135" s="17">
        <v>0.96499999999999997</v>
      </c>
      <c r="V135" s="17">
        <v>0.96499999999999997</v>
      </c>
      <c r="W135" s="17">
        <v>0.96499999999999997</v>
      </c>
      <c r="X135" s="17">
        <v>0.96499999999999997</v>
      </c>
      <c r="Y135" s="17">
        <v>0.96499999999999997</v>
      </c>
      <c r="Z135" s="17">
        <v>0.96499999999999997</v>
      </c>
      <c r="AA135" s="17">
        <v>0.96499999999999997</v>
      </c>
      <c r="AB135" s="17">
        <v>0.96499999999999997</v>
      </c>
      <c r="AC135" s="17">
        <v>0.96499999999999997</v>
      </c>
      <c r="AD135" s="17">
        <v>0.96499999999999997</v>
      </c>
      <c r="AE135" s="17">
        <v>0.96499999999999997</v>
      </c>
      <c r="AF135" s="17">
        <v>0.96499999999999997</v>
      </c>
      <c r="AG135" s="17">
        <v>0.96499999999999997</v>
      </c>
      <c r="AH135" s="17">
        <v>0.96499999999999997</v>
      </c>
      <c r="AI135" s="17">
        <v>0.96499999999999997</v>
      </c>
      <c r="AJ135" s="17">
        <v>0.96499999999999997</v>
      </c>
      <c r="AK135" s="17">
        <v>0.96499999999999997</v>
      </c>
      <c r="AL135" s="17">
        <v>0.96499999999999997</v>
      </c>
      <c r="AM135" s="17">
        <v>0.96499999999999997</v>
      </c>
      <c r="AN135" s="17">
        <v>0.96499999999999997</v>
      </c>
      <c r="AO135" s="17">
        <v>0.96499999999999997</v>
      </c>
      <c r="AP135" s="17">
        <v>0.96499999999999997</v>
      </c>
      <c r="AQ135" s="17">
        <v>0.96499999999999997</v>
      </c>
      <c r="AR135" s="17">
        <v>0.96499999999999997</v>
      </c>
      <c r="AS135" s="17">
        <v>0.96499999999999997</v>
      </c>
      <c r="AT135" s="17">
        <v>0.96499999999999997</v>
      </c>
      <c r="AU135" s="17">
        <v>0.96499999999999997</v>
      </c>
      <c r="AV135" s="17">
        <v>0.96499999999999997</v>
      </c>
      <c r="AW135" s="17">
        <v>0.96499999999999997</v>
      </c>
      <c r="AX135" s="17">
        <v>0.96499999999999997</v>
      </c>
      <c r="AY135" s="17">
        <v>0.96499999999999997</v>
      </c>
      <c r="AZ135" s="17">
        <v>0.96499999999999997</v>
      </c>
      <c r="BA135" s="17">
        <v>0.96499999999999997</v>
      </c>
      <c r="BB135" s="17">
        <v>0.96499999999999997</v>
      </c>
      <c r="BC135" s="17">
        <v>0.96499999999999997</v>
      </c>
      <c r="BD135" s="17">
        <v>0.96499999999999997</v>
      </c>
      <c r="BE135" s="17">
        <v>0.96499999999999997</v>
      </c>
      <c r="BF135" s="17">
        <v>0.96499999999999997</v>
      </c>
      <c r="BG135" s="17">
        <v>0.96499999999999997</v>
      </c>
      <c r="BH135" s="17">
        <v>0.96499999999999997</v>
      </c>
      <c r="BI135" s="17">
        <v>0.96499999999999997</v>
      </c>
      <c r="BJ135" s="17">
        <v>0.96499999999999997</v>
      </c>
      <c r="BK135" s="17">
        <v>0.96499999999999997</v>
      </c>
      <c r="BL135" s="17">
        <v>0.96499999999999997</v>
      </c>
      <c r="BM135" s="17">
        <v>0.96499999999999997</v>
      </c>
      <c r="BN135" s="17">
        <v>0.96499999999999997</v>
      </c>
      <c r="BO135" s="17">
        <v>0.96499999999999997</v>
      </c>
      <c r="BP135" s="17">
        <v>0.96499999999999997</v>
      </c>
      <c r="BQ135" s="17">
        <v>0.96499999999999997</v>
      </c>
      <c r="BR135" s="17">
        <v>0.96499999999999997</v>
      </c>
      <c r="BS135" s="17">
        <v>0.96499999999999997</v>
      </c>
      <c r="BT135" s="17">
        <v>0.96499999999999997</v>
      </c>
      <c r="BU135" s="17">
        <v>0.96499999999999997</v>
      </c>
      <c r="BV135" s="17">
        <v>0.96499999999999997</v>
      </c>
      <c r="BW135" s="17">
        <v>0.96499999999999997</v>
      </c>
      <c r="BX135" s="17">
        <v>0.96499999999999997</v>
      </c>
      <c r="BY135" s="17">
        <v>0.96499999999999997</v>
      </c>
      <c r="BZ135" s="17">
        <v>0.96499999999999997</v>
      </c>
      <c r="CA135" s="17">
        <v>0.96499999999999997</v>
      </c>
      <c r="CB135" s="17">
        <v>0.96499999999999997</v>
      </c>
      <c r="CC135" s="17">
        <v>0.96499999999999997</v>
      </c>
      <c r="CD135" s="17">
        <v>0.96499999999999997</v>
      </c>
      <c r="CE135" s="17">
        <v>0.96499999999999997</v>
      </c>
      <c r="CF135" s="17">
        <v>0.96499999999999997</v>
      </c>
      <c r="CG135" s="17">
        <v>0.96499999999999997</v>
      </c>
      <c r="CH135" s="17">
        <v>0.96499999999999997</v>
      </c>
      <c r="CI135" s="17">
        <v>0.96499999999999997</v>
      </c>
      <c r="CJ135" s="17">
        <v>0.96499999999999997</v>
      </c>
      <c r="CK135" s="17">
        <v>0.96499999999999997</v>
      </c>
      <c r="CL135" s="17">
        <v>0.96499999999999997</v>
      </c>
      <c r="CM135" s="17">
        <v>0.96499999999999997</v>
      </c>
      <c r="CN135" s="17">
        <v>0.96499999999999997</v>
      </c>
      <c r="CO135" s="17">
        <v>0.96499999999999997</v>
      </c>
      <c r="CP135" s="17">
        <v>0.96499999999999997</v>
      </c>
      <c r="CQ135" s="17">
        <v>0.96499999999999997</v>
      </c>
      <c r="CR135" s="17">
        <v>0.96499999999999997</v>
      </c>
      <c r="CS135" s="17">
        <v>0.96499999999999997</v>
      </c>
      <c r="CT135" s="17">
        <v>0.96499999999999997</v>
      </c>
      <c r="CU135" s="17">
        <v>0.96499999999999997</v>
      </c>
      <c r="CV135" s="17">
        <v>0.96499999999999997</v>
      </c>
      <c r="CW135" s="17">
        <v>0.96499999999999997</v>
      </c>
      <c r="CX135" s="17">
        <v>0.96499999999999997</v>
      </c>
      <c r="CY135" s="17">
        <v>0.96499999999999997</v>
      </c>
      <c r="CZ135" s="17">
        <v>0.96499999999999997</v>
      </c>
      <c r="DA135" s="17">
        <v>0.96499999999999997</v>
      </c>
      <c r="DB135" s="17">
        <v>0.96499999999999997</v>
      </c>
    </row>
    <row r="136" spans="1:106" x14ac:dyDescent="0.2">
      <c r="A136" s="133">
        <v>46</v>
      </c>
      <c r="B136" s="17">
        <v>1</v>
      </c>
      <c r="C136" s="17">
        <v>0.9698</v>
      </c>
      <c r="D136" s="17">
        <v>0.97529999999999994</v>
      </c>
      <c r="E136" s="17">
        <v>0.97189999999999999</v>
      </c>
      <c r="F136" s="17">
        <v>0.96960000000000002</v>
      </c>
      <c r="G136" s="17">
        <v>0.96799999999999997</v>
      </c>
      <c r="H136" s="17">
        <v>0.96679999999999999</v>
      </c>
      <c r="I136" s="17">
        <v>0.96579999999999999</v>
      </c>
      <c r="J136" s="17">
        <v>0.96519999999999995</v>
      </c>
      <c r="K136" s="17">
        <v>0.96489999999999998</v>
      </c>
      <c r="L136" s="17">
        <v>0.9647</v>
      </c>
      <c r="M136" s="17">
        <v>0.9647</v>
      </c>
      <c r="N136" s="17">
        <v>0.96479999999999999</v>
      </c>
      <c r="O136" s="17">
        <v>0.9647</v>
      </c>
      <c r="P136" s="17">
        <v>0.96450000000000002</v>
      </c>
      <c r="Q136" s="17">
        <v>0.9657</v>
      </c>
      <c r="R136" s="17">
        <v>0.9657</v>
      </c>
      <c r="S136" s="17">
        <v>0.9657</v>
      </c>
      <c r="T136" s="17">
        <v>0.9657</v>
      </c>
      <c r="U136" s="17">
        <v>0.9657</v>
      </c>
      <c r="V136" s="17">
        <v>0.9657</v>
      </c>
      <c r="W136" s="17">
        <v>0.9657</v>
      </c>
      <c r="X136" s="17">
        <v>0.9657</v>
      </c>
      <c r="Y136" s="17">
        <v>0.9657</v>
      </c>
      <c r="Z136" s="17">
        <v>0.9657</v>
      </c>
      <c r="AA136" s="17">
        <v>0.9657</v>
      </c>
      <c r="AB136" s="17">
        <v>0.9657</v>
      </c>
      <c r="AC136" s="17">
        <v>0.9657</v>
      </c>
      <c r="AD136" s="17">
        <v>0.9657</v>
      </c>
      <c r="AE136" s="17">
        <v>0.9657</v>
      </c>
      <c r="AF136" s="17">
        <v>0.9657</v>
      </c>
      <c r="AG136" s="17">
        <v>0.9657</v>
      </c>
      <c r="AH136" s="17">
        <v>0.9657</v>
      </c>
      <c r="AI136" s="17">
        <v>0.9657</v>
      </c>
      <c r="AJ136" s="17">
        <v>0.9657</v>
      </c>
      <c r="AK136" s="17">
        <v>0.9657</v>
      </c>
      <c r="AL136" s="17">
        <v>0.9657</v>
      </c>
      <c r="AM136" s="17">
        <v>0.9657</v>
      </c>
      <c r="AN136" s="17">
        <v>0.9657</v>
      </c>
      <c r="AO136" s="17">
        <v>0.9657</v>
      </c>
      <c r="AP136" s="17">
        <v>0.9657</v>
      </c>
      <c r="AQ136" s="17">
        <v>0.9657</v>
      </c>
      <c r="AR136" s="17">
        <v>0.9657</v>
      </c>
      <c r="AS136" s="17">
        <v>0.9657</v>
      </c>
      <c r="AT136" s="17">
        <v>0.9657</v>
      </c>
      <c r="AU136" s="17">
        <v>0.9657</v>
      </c>
      <c r="AV136" s="17">
        <v>0.9657</v>
      </c>
      <c r="AW136" s="17">
        <v>0.9657</v>
      </c>
      <c r="AX136" s="17">
        <v>0.9657</v>
      </c>
      <c r="AY136" s="17">
        <v>0.9657</v>
      </c>
      <c r="AZ136" s="17">
        <v>0.9657</v>
      </c>
      <c r="BA136" s="17">
        <v>0.9657</v>
      </c>
      <c r="BB136" s="17">
        <v>0.9657</v>
      </c>
      <c r="BC136" s="17">
        <v>0.9657</v>
      </c>
      <c r="BD136" s="17">
        <v>0.9657</v>
      </c>
      <c r="BE136" s="17">
        <v>0.9657</v>
      </c>
      <c r="BF136" s="17">
        <v>0.9657</v>
      </c>
      <c r="BG136" s="17">
        <v>0.9657</v>
      </c>
      <c r="BH136" s="17">
        <v>0.9657</v>
      </c>
      <c r="BI136" s="17">
        <v>0.9657</v>
      </c>
      <c r="BJ136" s="17">
        <v>0.9657</v>
      </c>
      <c r="BK136" s="17">
        <v>0.9657</v>
      </c>
      <c r="BL136" s="17">
        <v>0.9657</v>
      </c>
      <c r="BM136" s="17">
        <v>0.9657</v>
      </c>
      <c r="BN136" s="17">
        <v>0.9657</v>
      </c>
      <c r="BO136" s="17">
        <v>0.9657</v>
      </c>
      <c r="BP136" s="17">
        <v>0.9657</v>
      </c>
      <c r="BQ136" s="17">
        <v>0.9657</v>
      </c>
      <c r="BR136" s="17">
        <v>0.9657</v>
      </c>
      <c r="BS136" s="17">
        <v>0.9657</v>
      </c>
      <c r="BT136" s="17">
        <v>0.9657</v>
      </c>
      <c r="BU136" s="17">
        <v>0.9657</v>
      </c>
      <c r="BV136" s="17">
        <v>0.9657</v>
      </c>
      <c r="BW136" s="17">
        <v>0.9657</v>
      </c>
      <c r="BX136" s="17">
        <v>0.9657</v>
      </c>
      <c r="BY136" s="17">
        <v>0.9657</v>
      </c>
      <c r="BZ136" s="17">
        <v>0.9657</v>
      </c>
      <c r="CA136" s="17">
        <v>0.9657</v>
      </c>
      <c r="CB136" s="17">
        <v>0.9657</v>
      </c>
      <c r="CC136" s="17">
        <v>0.9657</v>
      </c>
      <c r="CD136" s="17">
        <v>0.9657</v>
      </c>
      <c r="CE136" s="17">
        <v>0.9657</v>
      </c>
      <c r="CF136" s="17">
        <v>0.9657</v>
      </c>
      <c r="CG136" s="17">
        <v>0.9657</v>
      </c>
      <c r="CH136" s="17">
        <v>0.9657</v>
      </c>
      <c r="CI136" s="17">
        <v>0.9657</v>
      </c>
      <c r="CJ136" s="17">
        <v>0.9657</v>
      </c>
      <c r="CK136" s="17">
        <v>0.9657</v>
      </c>
      <c r="CL136" s="17">
        <v>0.9657</v>
      </c>
      <c r="CM136" s="17">
        <v>0.9657</v>
      </c>
      <c r="CN136" s="17">
        <v>0.9657</v>
      </c>
      <c r="CO136" s="17">
        <v>0.9657</v>
      </c>
      <c r="CP136" s="17">
        <v>0.9657</v>
      </c>
      <c r="CQ136" s="17">
        <v>0.9657</v>
      </c>
      <c r="CR136" s="17">
        <v>0.9657</v>
      </c>
      <c r="CS136" s="17">
        <v>0.9657</v>
      </c>
      <c r="CT136" s="17">
        <v>0.9657</v>
      </c>
      <c r="CU136" s="17">
        <v>0.9657</v>
      </c>
      <c r="CV136" s="17">
        <v>0.9657</v>
      </c>
      <c r="CW136" s="17">
        <v>0.9657</v>
      </c>
      <c r="CX136" s="17">
        <v>0.9657</v>
      </c>
      <c r="CY136" s="17">
        <v>0.9657</v>
      </c>
      <c r="CZ136" s="17">
        <v>0.9657</v>
      </c>
      <c r="DA136" s="17">
        <v>0.9657</v>
      </c>
      <c r="DB136" s="17">
        <v>0.9657</v>
      </c>
    </row>
    <row r="137" spans="1:106" x14ac:dyDescent="0.2">
      <c r="A137" s="133">
        <v>47</v>
      </c>
      <c r="B137" s="17">
        <v>1</v>
      </c>
      <c r="C137" s="17">
        <v>0.97130000000000005</v>
      </c>
      <c r="D137" s="17">
        <v>0.97699999999999998</v>
      </c>
      <c r="E137" s="17">
        <v>0.97370000000000001</v>
      </c>
      <c r="F137" s="17">
        <v>0.97140000000000004</v>
      </c>
      <c r="G137" s="17">
        <v>0.96970000000000001</v>
      </c>
      <c r="H137" s="17">
        <v>0.96830000000000005</v>
      </c>
      <c r="I137" s="17">
        <v>0.96719999999999995</v>
      </c>
      <c r="J137" s="17">
        <v>0.96650000000000003</v>
      </c>
      <c r="K137" s="17">
        <v>0.96599999999999997</v>
      </c>
      <c r="L137" s="17">
        <v>0.9657</v>
      </c>
      <c r="M137" s="17">
        <v>0.96560000000000001</v>
      </c>
      <c r="N137" s="17">
        <v>0.96550000000000002</v>
      </c>
      <c r="O137" s="17">
        <v>0.96550000000000002</v>
      </c>
      <c r="P137" s="17">
        <v>0.96519999999999995</v>
      </c>
      <c r="Q137" s="17">
        <v>0.96640000000000004</v>
      </c>
      <c r="R137" s="17">
        <v>0.96640000000000004</v>
      </c>
      <c r="S137" s="17">
        <v>0.96640000000000004</v>
      </c>
      <c r="T137" s="17">
        <v>0.96640000000000004</v>
      </c>
      <c r="U137" s="17">
        <v>0.96640000000000004</v>
      </c>
      <c r="V137" s="17">
        <v>0.96640000000000004</v>
      </c>
      <c r="W137" s="17">
        <v>0.96640000000000004</v>
      </c>
      <c r="X137" s="17">
        <v>0.96640000000000004</v>
      </c>
      <c r="Y137" s="17">
        <v>0.96640000000000004</v>
      </c>
      <c r="Z137" s="17">
        <v>0.96640000000000004</v>
      </c>
      <c r="AA137" s="17">
        <v>0.96640000000000004</v>
      </c>
      <c r="AB137" s="17">
        <v>0.96640000000000004</v>
      </c>
      <c r="AC137" s="17">
        <v>0.96640000000000004</v>
      </c>
      <c r="AD137" s="17">
        <v>0.96640000000000004</v>
      </c>
      <c r="AE137" s="17">
        <v>0.96640000000000004</v>
      </c>
      <c r="AF137" s="17">
        <v>0.96640000000000004</v>
      </c>
      <c r="AG137" s="17">
        <v>0.96640000000000004</v>
      </c>
      <c r="AH137" s="17">
        <v>0.96640000000000004</v>
      </c>
      <c r="AI137" s="17">
        <v>0.96640000000000004</v>
      </c>
      <c r="AJ137" s="17">
        <v>0.96640000000000004</v>
      </c>
      <c r="AK137" s="17">
        <v>0.96640000000000004</v>
      </c>
      <c r="AL137" s="17">
        <v>0.96640000000000004</v>
      </c>
      <c r="AM137" s="17">
        <v>0.96640000000000004</v>
      </c>
      <c r="AN137" s="17">
        <v>0.96640000000000004</v>
      </c>
      <c r="AO137" s="17">
        <v>0.96640000000000004</v>
      </c>
      <c r="AP137" s="17">
        <v>0.96640000000000004</v>
      </c>
      <c r="AQ137" s="17">
        <v>0.96640000000000004</v>
      </c>
      <c r="AR137" s="17">
        <v>0.96640000000000004</v>
      </c>
      <c r="AS137" s="17">
        <v>0.96640000000000004</v>
      </c>
      <c r="AT137" s="17">
        <v>0.96640000000000004</v>
      </c>
      <c r="AU137" s="17">
        <v>0.96640000000000004</v>
      </c>
      <c r="AV137" s="17">
        <v>0.96640000000000004</v>
      </c>
      <c r="AW137" s="17">
        <v>0.96640000000000004</v>
      </c>
      <c r="AX137" s="17">
        <v>0.96640000000000004</v>
      </c>
      <c r="AY137" s="17">
        <v>0.96640000000000004</v>
      </c>
      <c r="AZ137" s="17">
        <v>0.96640000000000004</v>
      </c>
      <c r="BA137" s="17">
        <v>0.96640000000000004</v>
      </c>
      <c r="BB137" s="17">
        <v>0.96640000000000004</v>
      </c>
      <c r="BC137" s="17">
        <v>0.96640000000000004</v>
      </c>
      <c r="BD137" s="17">
        <v>0.96640000000000004</v>
      </c>
      <c r="BE137" s="17">
        <v>0.96640000000000004</v>
      </c>
      <c r="BF137" s="17">
        <v>0.96640000000000004</v>
      </c>
      <c r="BG137" s="17">
        <v>0.96640000000000004</v>
      </c>
      <c r="BH137" s="17">
        <v>0.96640000000000004</v>
      </c>
      <c r="BI137" s="17">
        <v>0.96640000000000004</v>
      </c>
      <c r="BJ137" s="17">
        <v>0.96640000000000004</v>
      </c>
      <c r="BK137" s="17">
        <v>0.96640000000000004</v>
      </c>
      <c r="BL137" s="17">
        <v>0.96640000000000004</v>
      </c>
      <c r="BM137" s="17">
        <v>0.96640000000000004</v>
      </c>
      <c r="BN137" s="17">
        <v>0.96640000000000004</v>
      </c>
      <c r="BO137" s="17">
        <v>0.96640000000000004</v>
      </c>
      <c r="BP137" s="17">
        <v>0.96640000000000004</v>
      </c>
      <c r="BQ137" s="17">
        <v>0.96640000000000004</v>
      </c>
      <c r="BR137" s="17">
        <v>0.96640000000000004</v>
      </c>
      <c r="BS137" s="17">
        <v>0.96640000000000004</v>
      </c>
      <c r="BT137" s="17">
        <v>0.96640000000000004</v>
      </c>
      <c r="BU137" s="17">
        <v>0.96640000000000004</v>
      </c>
      <c r="BV137" s="17">
        <v>0.96640000000000004</v>
      </c>
      <c r="BW137" s="17">
        <v>0.96640000000000004</v>
      </c>
      <c r="BX137" s="17">
        <v>0.96640000000000004</v>
      </c>
      <c r="BY137" s="17">
        <v>0.96640000000000004</v>
      </c>
      <c r="BZ137" s="17">
        <v>0.96640000000000004</v>
      </c>
      <c r="CA137" s="17">
        <v>0.96640000000000004</v>
      </c>
      <c r="CB137" s="17">
        <v>0.96640000000000004</v>
      </c>
      <c r="CC137" s="17">
        <v>0.96640000000000004</v>
      </c>
      <c r="CD137" s="17">
        <v>0.96640000000000004</v>
      </c>
      <c r="CE137" s="17">
        <v>0.96640000000000004</v>
      </c>
      <c r="CF137" s="17">
        <v>0.96640000000000004</v>
      </c>
      <c r="CG137" s="17">
        <v>0.96640000000000004</v>
      </c>
      <c r="CH137" s="17">
        <v>0.96640000000000004</v>
      </c>
      <c r="CI137" s="17">
        <v>0.96640000000000004</v>
      </c>
      <c r="CJ137" s="17">
        <v>0.96640000000000004</v>
      </c>
      <c r="CK137" s="17">
        <v>0.96640000000000004</v>
      </c>
      <c r="CL137" s="17">
        <v>0.96640000000000004</v>
      </c>
      <c r="CM137" s="17">
        <v>0.96640000000000004</v>
      </c>
      <c r="CN137" s="17">
        <v>0.96640000000000004</v>
      </c>
      <c r="CO137" s="17">
        <v>0.96640000000000004</v>
      </c>
      <c r="CP137" s="17">
        <v>0.96640000000000004</v>
      </c>
      <c r="CQ137" s="17">
        <v>0.96640000000000004</v>
      </c>
      <c r="CR137" s="17">
        <v>0.96640000000000004</v>
      </c>
      <c r="CS137" s="17">
        <v>0.96640000000000004</v>
      </c>
      <c r="CT137" s="17">
        <v>0.96640000000000004</v>
      </c>
      <c r="CU137" s="17">
        <v>0.96640000000000004</v>
      </c>
      <c r="CV137" s="17">
        <v>0.96640000000000004</v>
      </c>
      <c r="CW137" s="17">
        <v>0.96640000000000004</v>
      </c>
      <c r="CX137" s="17">
        <v>0.96640000000000004</v>
      </c>
      <c r="CY137" s="17">
        <v>0.96640000000000004</v>
      </c>
      <c r="CZ137" s="17">
        <v>0.96640000000000004</v>
      </c>
      <c r="DA137" s="17">
        <v>0.96640000000000004</v>
      </c>
      <c r="DB137" s="17">
        <v>0.96640000000000004</v>
      </c>
    </row>
    <row r="138" spans="1:106" x14ac:dyDescent="0.2">
      <c r="A138" s="133">
        <v>48</v>
      </c>
      <c r="B138" s="17">
        <v>1</v>
      </c>
      <c r="C138" s="17">
        <v>0.97240000000000004</v>
      </c>
      <c r="D138" s="17">
        <v>0.97850000000000004</v>
      </c>
      <c r="E138" s="17">
        <v>0.97540000000000004</v>
      </c>
      <c r="F138" s="17">
        <v>0.97309999999999997</v>
      </c>
      <c r="G138" s="17">
        <v>0.97130000000000005</v>
      </c>
      <c r="H138" s="17">
        <v>0.9698</v>
      </c>
      <c r="I138" s="17">
        <v>0.96860000000000002</v>
      </c>
      <c r="J138" s="17">
        <v>0.9677</v>
      </c>
      <c r="K138" s="17">
        <v>0.96709999999999996</v>
      </c>
      <c r="L138" s="17">
        <v>0.9667</v>
      </c>
      <c r="M138" s="17">
        <v>0.96650000000000003</v>
      </c>
      <c r="N138" s="17">
        <v>0.96630000000000005</v>
      </c>
      <c r="O138" s="17">
        <v>0.96619999999999995</v>
      </c>
      <c r="P138" s="17">
        <v>0.96589999999999998</v>
      </c>
      <c r="Q138" s="17">
        <v>0.96719999999999995</v>
      </c>
      <c r="R138" s="17">
        <v>0.96719999999999995</v>
      </c>
      <c r="S138" s="17">
        <v>0.96719999999999995</v>
      </c>
      <c r="T138" s="17">
        <v>0.96719999999999995</v>
      </c>
      <c r="U138" s="17">
        <v>0.96719999999999995</v>
      </c>
      <c r="V138" s="17">
        <v>0.96719999999999995</v>
      </c>
      <c r="W138" s="17">
        <v>0.96719999999999995</v>
      </c>
      <c r="X138" s="17">
        <v>0.96719999999999995</v>
      </c>
      <c r="Y138" s="17">
        <v>0.96719999999999995</v>
      </c>
      <c r="Z138" s="17">
        <v>0.96719999999999995</v>
      </c>
      <c r="AA138" s="17">
        <v>0.96719999999999995</v>
      </c>
      <c r="AB138" s="17">
        <v>0.96719999999999995</v>
      </c>
      <c r="AC138" s="17">
        <v>0.96719999999999995</v>
      </c>
      <c r="AD138" s="17">
        <v>0.96719999999999995</v>
      </c>
      <c r="AE138" s="17">
        <v>0.96719999999999995</v>
      </c>
      <c r="AF138" s="17">
        <v>0.96719999999999995</v>
      </c>
      <c r="AG138" s="17">
        <v>0.96719999999999995</v>
      </c>
      <c r="AH138" s="17">
        <v>0.96719999999999995</v>
      </c>
      <c r="AI138" s="17">
        <v>0.96719999999999995</v>
      </c>
      <c r="AJ138" s="17">
        <v>0.96719999999999995</v>
      </c>
      <c r="AK138" s="17">
        <v>0.96719999999999995</v>
      </c>
      <c r="AL138" s="17">
        <v>0.96719999999999995</v>
      </c>
      <c r="AM138" s="17">
        <v>0.96719999999999995</v>
      </c>
      <c r="AN138" s="17">
        <v>0.96719999999999995</v>
      </c>
      <c r="AO138" s="17">
        <v>0.96719999999999995</v>
      </c>
      <c r="AP138" s="17">
        <v>0.96719999999999995</v>
      </c>
      <c r="AQ138" s="17">
        <v>0.96719999999999995</v>
      </c>
      <c r="AR138" s="17">
        <v>0.96719999999999995</v>
      </c>
      <c r="AS138" s="17">
        <v>0.96719999999999995</v>
      </c>
      <c r="AT138" s="17">
        <v>0.96719999999999995</v>
      </c>
      <c r="AU138" s="17">
        <v>0.96719999999999995</v>
      </c>
      <c r="AV138" s="17">
        <v>0.96719999999999995</v>
      </c>
      <c r="AW138" s="17">
        <v>0.96719999999999995</v>
      </c>
      <c r="AX138" s="17">
        <v>0.96719999999999995</v>
      </c>
      <c r="AY138" s="17">
        <v>0.96719999999999995</v>
      </c>
      <c r="AZ138" s="17">
        <v>0.96719999999999995</v>
      </c>
      <c r="BA138" s="17">
        <v>0.96719999999999995</v>
      </c>
      <c r="BB138" s="17">
        <v>0.96719999999999995</v>
      </c>
      <c r="BC138" s="17">
        <v>0.96719999999999995</v>
      </c>
      <c r="BD138" s="17">
        <v>0.96719999999999995</v>
      </c>
      <c r="BE138" s="17">
        <v>0.96719999999999995</v>
      </c>
      <c r="BF138" s="17">
        <v>0.96719999999999995</v>
      </c>
      <c r="BG138" s="17">
        <v>0.96719999999999995</v>
      </c>
      <c r="BH138" s="17">
        <v>0.96719999999999995</v>
      </c>
      <c r="BI138" s="17">
        <v>0.96719999999999995</v>
      </c>
      <c r="BJ138" s="17">
        <v>0.96719999999999995</v>
      </c>
      <c r="BK138" s="17">
        <v>0.96719999999999995</v>
      </c>
      <c r="BL138" s="17">
        <v>0.96719999999999995</v>
      </c>
      <c r="BM138" s="17">
        <v>0.96719999999999995</v>
      </c>
      <c r="BN138" s="17">
        <v>0.96719999999999995</v>
      </c>
      <c r="BO138" s="17">
        <v>0.96719999999999995</v>
      </c>
      <c r="BP138" s="17">
        <v>0.96719999999999995</v>
      </c>
      <c r="BQ138" s="17">
        <v>0.96719999999999995</v>
      </c>
      <c r="BR138" s="17">
        <v>0.96719999999999995</v>
      </c>
      <c r="BS138" s="17">
        <v>0.96719999999999995</v>
      </c>
      <c r="BT138" s="17">
        <v>0.96719999999999995</v>
      </c>
      <c r="BU138" s="17">
        <v>0.96719999999999995</v>
      </c>
      <c r="BV138" s="17">
        <v>0.96719999999999995</v>
      </c>
      <c r="BW138" s="17">
        <v>0.96719999999999995</v>
      </c>
      <c r="BX138" s="17">
        <v>0.96719999999999995</v>
      </c>
      <c r="BY138" s="17">
        <v>0.96719999999999995</v>
      </c>
      <c r="BZ138" s="17">
        <v>0.96719999999999995</v>
      </c>
      <c r="CA138" s="17">
        <v>0.96719999999999995</v>
      </c>
      <c r="CB138" s="17">
        <v>0.96719999999999995</v>
      </c>
      <c r="CC138" s="17">
        <v>0.96719999999999995</v>
      </c>
      <c r="CD138" s="17">
        <v>0.96719999999999995</v>
      </c>
      <c r="CE138" s="17">
        <v>0.96719999999999995</v>
      </c>
      <c r="CF138" s="17">
        <v>0.96719999999999995</v>
      </c>
      <c r="CG138" s="17">
        <v>0.96719999999999995</v>
      </c>
      <c r="CH138" s="17">
        <v>0.96719999999999995</v>
      </c>
      <c r="CI138" s="17">
        <v>0.96719999999999995</v>
      </c>
      <c r="CJ138" s="17">
        <v>0.96719999999999995</v>
      </c>
      <c r="CK138" s="17">
        <v>0.96719999999999995</v>
      </c>
      <c r="CL138" s="17">
        <v>0.96719999999999995</v>
      </c>
      <c r="CM138" s="17">
        <v>0.96719999999999995</v>
      </c>
      <c r="CN138" s="17">
        <v>0.96719999999999995</v>
      </c>
      <c r="CO138" s="17">
        <v>0.96719999999999995</v>
      </c>
      <c r="CP138" s="17">
        <v>0.96719999999999995</v>
      </c>
      <c r="CQ138" s="17">
        <v>0.96719999999999995</v>
      </c>
      <c r="CR138" s="17">
        <v>0.96719999999999995</v>
      </c>
      <c r="CS138" s="17">
        <v>0.96719999999999995</v>
      </c>
      <c r="CT138" s="17">
        <v>0.96719999999999995</v>
      </c>
      <c r="CU138" s="17">
        <v>0.96719999999999995</v>
      </c>
      <c r="CV138" s="17">
        <v>0.96719999999999995</v>
      </c>
      <c r="CW138" s="17">
        <v>0.96719999999999995</v>
      </c>
      <c r="CX138" s="17">
        <v>0.96719999999999995</v>
      </c>
      <c r="CY138" s="17">
        <v>0.96719999999999995</v>
      </c>
      <c r="CZ138" s="17">
        <v>0.96719999999999995</v>
      </c>
      <c r="DA138" s="17">
        <v>0.96719999999999995</v>
      </c>
      <c r="DB138" s="17">
        <v>0.96719999999999995</v>
      </c>
    </row>
    <row r="139" spans="1:106" x14ac:dyDescent="0.2">
      <c r="A139" s="133">
        <v>49</v>
      </c>
      <c r="B139" s="17">
        <v>1</v>
      </c>
      <c r="C139" s="17">
        <v>0.97330000000000005</v>
      </c>
      <c r="D139" s="17">
        <v>0.9798</v>
      </c>
      <c r="E139" s="17">
        <v>0.97689999999999999</v>
      </c>
      <c r="F139" s="17">
        <v>0.97470000000000001</v>
      </c>
      <c r="G139" s="17">
        <v>0.97289999999999999</v>
      </c>
      <c r="H139" s="17">
        <v>0.97130000000000005</v>
      </c>
      <c r="I139" s="17">
        <v>0.97</v>
      </c>
      <c r="J139" s="17">
        <v>0.96899999999999997</v>
      </c>
      <c r="K139" s="17">
        <v>0.96819999999999995</v>
      </c>
      <c r="L139" s="17">
        <v>0.9677</v>
      </c>
      <c r="M139" s="17">
        <v>0.96730000000000005</v>
      </c>
      <c r="N139" s="17">
        <v>0.96709999999999996</v>
      </c>
      <c r="O139" s="17">
        <v>0.96689999999999998</v>
      </c>
      <c r="P139" s="17">
        <v>0.9667</v>
      </c>
      <c r="Q139" s="17">
        <v>0.96789999999999998</v>
      </c>
      <c r="R139" s="17">
        <v>0.96789999999999998</v>
      </c>
      <c r="S139" s="17">
        <v>0.96789999999999998</v>
      </c>
      <c r="T139" s="17">
        <v>0.96789999999999998</v>
      </c>
      <c r="U139" s="17">
        <v>0.96789999999999998</v>
      </c>
      <c r="V139" s="17">
        <v>0.96789999999999998</v>
      </c>
      <c r="W139" s="17">
        <v>0.96789999999999998</v>
      </c>
      <c r="X139" s="17">
        <v>0.96789999999999998</v>
      </c>
      <c r="Y139" s="17">
        <v>0.96789999999999998</v>
      </c>
      <c r="Z139" s="17">
        <v>0.96789999999999998</v>
      </c>
      <c r="AA139" s="17">
        <v>0.96789999999999998</v>
      </c>
      <c r="AB139" s="17">
        <v>0.96789999999999998</v>
      </c>
      <c r="AC139" s="17">
        <v>0.96789999999999998</v>
      </c>
      <c r="AD139" s="17">
        <v>0.96789999999999998</v>
      </c>
      <c r="AE139" s="17">
        <v>0.96789999999999998</v>
      </c>
      <c r="AF139" s="17">
        <v>0.96789999999999998</v>
      </c>
      <c r="AG139" s="17">
        <v>0.96789999999999998</v>
      </c>
      <c r="AH139" s="17">
        <v>0.96789999999999998</v>
      </c>
      <c r="AI139" s="17">
        <v>0.96789999999999998</v>
      </c>
      <c r="AJ139" s="17">
        <v>0.96789999999999998</v>
      </c>
      <c r="AK139" s="17">
        <v>0.96789999999999998</v>
      </c>
      <c r="AL139" s="17">
        <v>0.96789999999999998</v>
      </c>
      <c r="AM139" s="17">
        <v>0.96789999999999998</v>
      </c>
      <c r="AN139" s="17">
        <v>0.96789999999999998</v>
      </c>
      <c r="AO139" s="17">
        <v>0.96789999999999998</v>
      </c>
      <c r="AP139" s="17">
        <v>0.96789999999999998</v>
      </c>
      <c r="AQ139" s="17">
        <v>0.96789999999999998</v>
      </c>
      <c r="AR139" s="17">
        <v>0.96789999999999998</v>
      </c>
      <c r="AS139" s="17">
        <v>0.96789999999999998</v>
      </c>
      <c r="AT139" s="17">
        <v>0.96789999999999998</v>
      </c>
      <c r="AU139" s="17">
        <v>0.96789999999999998</v>
      </c>
      <c r="AV139" s="17">
        <v>0.96789999999999998</v>
      </c>
      <c r="AW139" s="17">
        <v>0.96789999999999998</v>
      </c>
      <c r="AX139" s="17">
        <v>0.96789999999999998</v>
      </c>
      <c r="AY139" s="17">
        <v>0.96789999999999998</v>
      </c>
      <c r="AZ139" s="17">
        <v>0.96789999999999998</v>
      </c>
      <c r="BA139" s="17">
        <v>0.96789999999999998</v>
      </c>
      <c r="BB139" s="17">
        <v>0.96789999999999998</v>
      </c>
      <c r="BC139" s="17">
        <v>0.96789999999999998</v>
      </c>
      <c r="BD139" s="17">
        <v>0.96789999999999998</v>
      </c>
      <c r="BE139" s="17">
        <v>0.96789999999999998</v>
      </c>
      <c r="BF139" s="17">
        <v>0.96789999999999998</v>
      </c>
      <c r="BG139" s="17">
        <v>0.96789999999999998</v>
      </c>
      <c r="BH139" s="17">
        <v>0.96789999999999998</v>
      </c>
      <c r="BI139" s="17">
        <v>0.96789999999999998</v>
      </c>
      <c r="BJ139" s="17">
        <v>0.96789999999999998</v>
      </c>
      <c r="BK139" s="17">
        <v>0.96789999999999998</v>
      </c>
      <c r="BL139" s="17">
        <v>0.96789999999999998</v>
      </c>
      <c r="BM139" s="17">
        <v>0.96789999999999998</v>
      </c>
      <c r="BN139" s="17">
        <v>0.96789999999999998</v>
      </c>
      <c r="BO139" s="17">
        <v>0.96789999999999998</v>
      </c>
      <c r="BP139" s="17">
        <v>0.96789999999999998</v>
      </c>
      <c r="BQ139" s="17">
        <v>0.96789999999999998</v>
      </c>
      <c r="BR139" s="17">
        <v>0.96789999999999998</v>
      </c>
      <c r="BS139" s="17">
        <v>0.96789999999999998</v>
      </c>
      <c r="BT139" s="17">
        <v>0.96789999999999998</v>
      </c>
      <c r="BU139" s="17">
        <v>0.96789999999999998</v>
      </c>
      <c r="BV139" s="17">
        <v>0.96789999999999998</v>
      </c>
      <c r="BW139" s="17">
        <v>0.96789999999999998</v>
      </c>
      <c r="BX139" s="17">
        <v>0.96789999999999998</v>
      </c>
      <c r="BY139" s="17">
        <v>0.96789999999999998</v>
      </c>
      <c r="BZ139" s="17">
        <v>0.96789999999999998</v>
      </c>
      <c r="CA139" s="17">
        <v>0.96789999999999998</v>
      </c>
      <c r="CB139" s="17">
        <v>0.96789999999999998</v>
      </c>
      <c r="CC139" s="17">
        <v>0.96789999999999998</v>
      </c>
      <c r="CD139" s="17">
        <v>0.96789999999999998</v>
      </c>
      <c r="CE139" s="17">
        <v>0.96789999999999998</v>
      </c>
      <c r="CF139" s="17">
        <v>0.96789999999999998</v>
      </c>
      <c r="CG139" s="17">
        <v>0.96789999999999998</v>
      </c>
      <c r="CH139" s="17">
        <v>0.96789999999999998</v>
      </c>
      <c r="CI139" s="17">
        <v>0.96789999999999998</v>
      </c>
      <c r="CJ139" s="17">
        <v>0.96789999999999998</v>
      </c>
      <c r="CK139" s="17">
        <v>0.96789999999999998</v>
      </c>
      <c r="CL139" s="17">
        <v>0.96789999999999998</v>
      </c>
      <c r="CM139" s="17">
        <v>0.96789999999999998</v>
      </c>
      <c r="CN139" s="17">
        <v>0.96789999999999998</v>
      </c>
      <c r="CO139" s="17">
        <v>0.96789999999999998</v>
      </c>
      <c r="CP139" s="17">
        <v>0.96789999999999998</v>
      </c>
      <c r="CQ139" s="17">
        <v>0.96789999999999998</v>
      </c>
      <c r="CR139" s="17">
        <v>0.96789999999999998</v>
      </c>
      <c r="CS139" s="17">
        <v>0.96789999999999998</v>
      </c>
      <c r="CT139" s="17">
        <v>0.96789999999999998</v>
      </c>
      <c r="CU139" s="17">
        <v>0.96789999999999998</v>
      </c>
      <c r="CV139" s="17">
        <v>0.96789999999999998</v>
      </c>
      <c r="CW139" s="17">
        <v>0.96789999999999998</v>
      </c>
      <c r="CX139" s="17">
        <v>0.96789999999999998</v>
      </c>
      <c r="CY139" s="17">
        <v>0.96789999999999998</v>
      </c>
      <c r="CZ139" s="17">
        <v>0.96789999999999998</v>
      </c>
      <c r="DA139" s="17">
        <v>0.96789999999999998</v>
      </c>
      <c r="DB139" s="17">
        <v>0.96789999999999998</v>
      </c>
    </row>
    <row r="140" spans="1:106" x14ac:dyDescent="0.2">
      <c r="A140" s="133">
        <v>50</v>
      </c>
      <c r="B140" s="17">
        <v>1</v>
      </c>
      <c r="C140" s="17">
        <v>0.9738</v>
      </c>
      <c r="D140" s="17">
        <v>0.98080000000000001</v>
      </c>
      <c r="E140" s="17">
        <v>0.97819999999999996</v>
      </c>
      <c r="F140" s="17">
        <v>0.97609999999999997</v>
      </c>
      <c r="G140" s="17">
        <v>0.97440000000000004</v>
      </c>
      <c r="H140" s="17">
        <v>0.9728</v>
      </c>
      <c r="I140" s="17">
        <v>0.97130000000000005</v>
      </c>
      <c r="J140" s="17">
        <v>0.97019999999999995</v>
      </c>
      <c r="K140" s="17">
        <v>0.96930000000000005</v>
      </c>
      <c r="L140" s="17">
        <v>0.96860000000000002</v>
      </c>
      <c r="M140" s="17">
        <v>0.96819999999999995</v>
      </c>
      <c r="N140" s="17">
        <v>0.96789999999999998</v>
      </c>
      <c r="O140" s="17">
        <v>0.9677</v>
      </c>
      <c r="P140" s="17">
        <v>0.96740000000000004</v>
      </c>
      <c r="Q140" s="17">
        <v>0.96860000000000002</v>
      </c>
      <c r="R140" s="17">
        <v>0.96860000000000002</v>
      </c>
      <c r="S140" s="17">
        <v>0.96860000000000002</v>
      </c>
      <c r="T140" s="17">
        <v>0.96860000000000002</v>
      </c>
      <c r="U140" s="17">
        <v>0.96860000000000002</v>
      </c>
      <c r="V140" s="17">
        <v>0.96860000000000002</v>
      </c>
      <c r="W140" s="17">
        <v>0.96860000000000002</v>
      </c>
      <c r="X140" s="17">
        <v>0.96860000000000002</v>
      </c>
      <c r="Y140" s="17">
        <v>0.96860000000000002</v>
      </c>
      <c r="Z140" s="17">
        <v>0.96860000000000002</v>
      </c>
      <c r="AA140" s="17">
        <v>0.96860000000000002</v>
      </c>
      <c r="AB140" s="17">
        <v>0.96860000000000002</v>
      </c>
      <c r="AC140" s="17">
        <v>0.96860000000000002</v>
      </c>
      <c r="AD140" s="17">
        <v>0.96860000000000002</v>
      </c>
      <c r="AE140" s="17">
        <v>0.96860000000000002</v>
      </c>
      <c r="AF140" s="17">
        <v>0.96860000000000002</v>
      </c>
      <c r="AG140" s="17">
        <v>0.96860000000000002</v>
      </c>
      <c r="AH140" s="17">
        <v>0.96860000000000002</v>
      </c>
      <c r="AI140" s="17">
        <v>0.96860000000000002</v>
      </c>
      <c r="AJ140" s="17">
        <v>0.96860000000000002</v>
      </c>
      <c r="AK140" s="17">
        <v>0.96860000000000002</v>
      </c>
      <c r="AL140" s="17">
        <v>0.96860000000000002</v>
      </c>
      <c r="AM140" s="17">
        <v>0.96860000000000002</v>
      </c>
      <c r="AN140" s="17">
        <v>0.96860000000000002</v>
      </c>
      <c r="AO140" s="17">
        <v>0.96860000000000002</v>
      </c>
      <c r="AP140" s="17">
        <v>0.96860000000000002</v>
      </c>
      <c r="AQ140" s="17">
        <v>0.96860000000000002</v>
      </c>
      <c r="AR140" s="17">
        <v>0.96860000000000002</v>
      </c>
      <c r="AS140" s="17">
        <v>0.96860000000000002</v>
      </c>
      <c r="AT140" s="17">
        <v>0.96860000000000002</v>
      </c>
      <c r="AU140" s="17">
        <v>0.96860000000000002</v>
      </c>
      <c r="AV140" s="17">
        <v>0.96860000000000002</v>
      </c>
      <c r="AW140" s="17">
        <v>0.96860000000000002</v>
      </c>
      <c r="AX140" s="17">
        <v>0.96860000000000002</v>
      </c>
      <c r="AY140" s="17">
        <v>0.96860000000000002</v>
      </c>
      <c r="AZ140" s="17">
        <v>0.96860000000000002</v>
      </c>
      <c r="BA140" s="17">
        <v>0.96860000000000002</v>
      </c>
      <c r="BB140" s="17">
        <v>0.96860000000000002</v>
      </c>
      <c r="BC140" s="17">
        <v>0.96860000000000002</v>
      </c>
      <c r="BD140" s="17">
        <v>0.96860000000000002</v>
      </c>
      <c r="BE140" s="17">
        <v>0.96860000000000002</v>
      </c>
      <c r="BF140" s="17">
        <v>0.96860000000000002</v>
      </c>
      <c r="BG140" s="17">
        <v>0.96860000000000002</v>
      </c>
      <c r="BH140" s="17">
        <v>0.96860000000000002</v>
      </c>
      <c r="BI140" s="17">
        <v>0.96860000000000002</v>
      </c>
      <c r="BJ140" s="17">
        <v>0.96860000000000002</v>
      </c>
      <c r="BK140" s="17">
        <v>0.96860000000000002</v>
      </c>
      <c r="BL140" s="17">
        <v>0.96860000000000002</v>
      </c>
      <c r="BM140" s="17">
        <v>0.96860000000000002</v>
      </c>
      <c r="BN140" s="17">
        <v>0.96860000000000002</v>
      </c>
      <c r="BO140" s="17">
        <v>0.96860000000000002</v>
      </c>
      <c r="BP140" s="17">
        <v>0.96860000000000002</v>
      </c>
      <c r="BQ140" s="17">
        <v>0.96860000000000002</v>
      </c>
      <c r="BR140" s="17">
        <v>0.96860000000000002</v>
      </c>
      <c r="BS140" s="17">
        <v>0.96860000000000002</v>
      </c>
      <c r="BT140" s="17">
        <v>0.96860000000000002</v>
      </c>
      <c r="BU140" s="17">
        <v>0.96860000000000002</v>
      </c>
      <c r="BV140" s="17">
        <v>0.96860000000000002</v>
      </c>
      <c r="BW140" s="17">
        <v>0.96860000000000002</v>
      </c>
      <c r="BX140" s="17">
        <v>0.96860000000000002</v>
      </c>
      <c r="BY140" s="17">
        <v>0.96860000000000002</v>
      </c>
      <c r="BZ140" s="17">
        <v>0.96860000000000002</v>
      </c>
      <c r="CA140" s="17">
        <v>0.96860000000000002</v>
      </c>
      <c r="CB140" s="17">
        <v>0.96860000000000002</v>
      </c>
      <c r="CC140" s="17">
        <v>0.96860000000000002</v>
      </c>
      <c r="CD140" s="17">
        <v>0.96860000000000002</v>
      </c>
      <c r="CE140" s="17">
        <v>0.96860000000000002</v>
      </c>
      <c r="CF140" s="17">
        <v>0.96860000000000002</v>
      </c>
      <c r="CG140" s="17">
        <v>0.96860000000000002</v>
      </c>
      <c r="CH140" s="17">
        <v>0.96860000000000002</v>
      </c>
      <c r="CI140" s="17">
        <v>0.96860000000000002</v>
      </c>
      <c r="CJ140" s="17">
        <v>0.96860000000000002</v>
      </c>
      <c r="CK140" s="17">
        <v>0.96860000000000002</v>
      </c>
      <c r="CL140" s="17">
        <v>0.96860000000000002</v>
      </c>
      <c r="CM140" s="17">
        <v>0.96860000000000002</v>
      </c>
      <c r="CN140" s="17">
        <v>0.96860000000000002</v>
      </c>
      <c r="CO140" s="17">
        <v>0.96860000000000002</v>
      </c>
      <c r="CP140" s="17">
        <v>0.96860000000000002</v>
      </c>
      <c r="CQ140" s="17">
        <v>0.96860000000000002</v>
      </c>
      <c r="CR140" s="17">
        <v>0.96860000000000002</v>
      </c>
      <c r="CS140" s="17">
        <v>0.96860000000000002</v>
      </c>
      <c r="CT140" s="17">
        <v>0.96860000000000002</v>
      </c>
      <c r="CU140" s="17">
        <v>0.96860000000000002</v>
      </c>
      <c r="CV140" s="17">
        <v>0.96860000000000002</v>
      </c>
      <c r="CW140" s="17">
        <v>0.96860000000000002</v>
      </c>
      <c r="CX140" s="17">
        <v>0.96860000000000002</v>
      </c>
      <c r="CY140" s="17">
        <v>0.96860000000000002</v>
      </c>
      <c r="CZ140" s="17">
        <v>0.96860000000000002</v>
      </c>
      <c r="DA140" s="17">
        <v>0.96860000000000002</v>
      </c>
      <c r="DB140" s="17">
        <v>0.96860000000000002</v>
      </c>
    </row>
    <row r="141" spans="1:106" x14ac:dyDescent="0.2">
      <c r="A141" s="133">
        <v>51</v>
      </c>
      <c r="B141" s="17">
        <v>1</v>
      </c>
      <c r="C141" s="17">
        <v>0.97389999999999999</v>
      </c>
      <c r="D141" s="17">
        <v>0.98150000000000004</v>
      </c>
      <c r="E141" s="17">
        <v>0.97929999999999995</v>
      </c>
      <c r="F141" s="17">
        <v>0.97740000000000005</v>
      </c>
      <c r="G141" s="17">
        <v>0.97570000000000001</v>
      </c>
      <c r="H141" s="17">
        <v>0.97409999999999997</v>
      </c>
      <c r="I141" s="17">
        <v>0.97260000000000002</v>
      </c>
      <c r="J141" s="17">
        <v>0.97140000000000004</v>
      </c>
      <c r="K141" s="17">
        <v>0.97040000000000004</v>
      </c>
      <c r="L141" s="17">
        <v>0.96960000000000002</v>
      </c>
      <c r="M141" s="17">
        <v>0.96909999999999996</v>
      </c>
      <c r="N141" s="17">
        <v>0.96870000000000001</v>
      </c>
      <c r="O141" s="17">
        <v>0.96840000000000004</v>
      </c>
      <c r="P141" s="17">
        <v>0.96809999999999996</v>
      </c>
      <c r="Q141" s="17">
        <v>0.96930000000000005</v>
      </c>
      <c r="R141" s="17">
        <v>0.96930000000000005</v>
      </c>
      <c r="S141" s="17">
        <v>0.96930000000000005</v>
      </c>
      <c r="T141" s="17">
        <v>0.96930000000000005</v>
      </c>
      <c r="U141" s="17">
        <v>0.96930000000000005</v>
      </c>
      <c r="V141" s="17">
        <v>0.96930000000000005</v>
      </c>
      <c r="W141" s="17">
        <v>0.96930000000000005</v>
      </c>
      <c r="X141" s="17">
        <v>0.96930000000000005</v>
      </c>
      <c r="Y141" s="17">
        <v>0.96930000000000005</v>
      </c>
      <c r="Z141" s="17">
        <v>0.96930000000000005</v>
      </c>
      <c r="AA141" s="17">
        <v>0.96930000000000005</v>
      </c>
      <c r="AB141" s="17">
        <v>0.96930000000000005</v>
      </c>
      <c r="AC141" s="17">
        <v>0.96930000000000005</v>
      </c>
      <c r="AD141" s="17">
        <v>0.96930000000000005</v>
      </c>
      <c r="AE141" s="17">
        <v>0.96930000000000005</v>
      </c>
      <c r="AF141" s="17">
        <v>0.96930000000000005</v>
      </c>
      <c r="AG141" s="17">
        <v>0.96930000000000005</v>
      </c>
      <c r="AH141" s="17">
        <v>0.96930000000000005</v>
      </c>
      <c r="AI141" s="17">
        <v>0.96930000000000005</v>
      </c>
      <c r="AJ141" s="17">
        <v>0.96930000000000005</v>
      </c>
      <c r="AK141" s="17">
        <v>0.96930000000000005</v>
      </c>
      <c r="AL141" s="17">
        <v>0.96930000000000005</v>
      </c>
      <c r="AM141" s="17">
        <v>0.96930000000000005</v>
      </c>
      <c r="AN141" s="17">
        <v>0.96930000000000005</v>
      </c>
      <c r="AO141" s="17">
        <v>0.96930000000000005</v>
      </c>
      <c r="AP141" s="17">
        <v>0.96930000000000005</v>
      </c>
      <c r="AQ141" s="17">
        <v>0.96930000000000005</v>
      </c>
      <c r="AR141" s="17">
        <v>0.96930000000000005</v>
      </c>
      <c r="AS141" s="17">
        <v>0.96930000000000005</v>
      </c>
      <c r="AT141" s="17">
        <v>0.96930000000000005</v>
      </c>
      <c r="AU141" s="17">
        <v>0.96930000000000005</v>
      </c>
      <c r="AV141" s="17">
        <v>0.96930000000000005</v>
      </c>
      <c r="AW141" s="17">
        <v>0.96930000000000005</v>
      </c>
      <c r="AX141" s="17">
        <v>0.96930000000000005</v>
      </c>
      <c r="AY141" s="17">
        <v>0.96930000000000005</v>
      </c>
      <c r="AZ141" s="17">
        <v>0.96930000000000005</v>
      </c>
      <c r="BA141" s="17">
        <v>0.96930000000000005</v>
      </c>
      <c r="BB141" s="17">
        <v>0.96930000000000005</v>
      </c>
      <c r="BC141" s="17">
        <v>0.96930000000000005</v>
      </c>
      <c r="BD141" s="17">
        <v>0.96930000000000005</v>
      </c>
      <c r="BE141" s="17">
        <v>0.96930000000000005</v>
      </c>
      <c r="BF141" s="17">
        <v>0.96930000000000005</v>
      </c>
      <c r="BG141" s="17">
        <v>0.96930000000000005</v>
      </c>
      <c r="BH141" s="17">
        <v>0.96930000000000005</v>
      </c>
      <c r="BI141" s="17">
        <v>0.96930000000000005</v>
      </c>
      <c r="BJ141" s="17">
        <v>0.96930000000000005</v>
      </c>
      <c r="BK141" s="17">
        <v>0.96930000000000005</v>
      </c>
      <c r="BL141" s="17">
        <v>0.96930000000000005</v>
      </c>
      <c r="BM141" s="17">
        <v>0.96930000000000005</v>
      </c>
      <c r="BN141" s="17">
        <v>0.96930000000000005</v>
      </c>
      <c r="BO141" s="17">
        <v>0.96930000000000005</v>
      </c>
      <c r="BP141" s="17">
        <v>0.96930000000000005</v>
      </c>
      <c r="BQ141" s="17">
        <v>0.96930000000000005</v>
      </c>
      <c r="BR141" s="17">
        <v>0.96930000000000005</v>
      </c>
      <c r="BS141" s="17">
        <v>0.96930000000000005</v>
      </c>
      <c r="BT141" s="17">
        <v>0.96930000000000005</v>
      </c>
      <c r="BU141" s="17">
        <v>0.96930000000000005</v>
      </c>
      <c r="BV141" s="17">
        <v>0.96930000000000005</v>
      </c>
      <c r="BW141" s="17">
        <v>0.96930000000000005</v>
      </c>
      <c r="BX141" s="17">
        <v>0.96930000000000005</v>
      </c>
      <c r="BY141" s="17">
        <v>0.96930000000000005</v>
      </c>
      <c r="BZ141" s="17">
        <v>0.96930000000000005</v>
      </c>
      <c r="CA141" s="17">
        <v>0.96930000000000005</v>
      </c>
      <c r="CB141" s="17">
        <v>0.96930000000000005</v>
      </c>
      <c r="CC141" s="17">
        <v>0.96930000000000005</v>
      </c>
      <c r="CD141" s="17">
        <v>0.96930000000000005</v>
      </c>
      <c r="CE141" s="17">
        <v>0.96930000000000005</v>
      </c>
      <c r="CF141" s="17">
        <v>0.96930000000000005</v>
      </c>
      <c r="CG141" s="17">
        <v>0.96930000000000005</v>
      </c>
      <c r="CH141" s="17">
        <v>0.96930000000000005</v>
      </c>
      <c r="CI141" s="17">
        <v>0.96930000000000005</v>
      </c>
      <c r="CJ141" s="17">
        <v>0.96930000000000005</v>
      </c>
      <c r="CK141" s="17">
        <v>0.96930000000000005</v>
      </c>
      <c r="CL141" s="17">
        <v>0.96930000000000005</v>
      </c>
      <c r="CM141" s="17">
        <v>0.96930000000000005</v>
      </c>
      <c r="CN141" s="17">
        <v>0.96930000000000005</v>
      </c>
      <c r="CO141" s="17">
        <v>0.96930000000000005</v>
      </c>
      <c r="CP141" s="17">
        <v>0.96930000000000005</v>
      </c>
      <c r="CQ141" s="17">
        <v>0.96930000000000005</v>
      </c>
      <c r="CR141" s="17">
        <v>0.96930000000000005</v>
      </c>
      <c r="CS141" s="17">
        <v>0.96930000000000005</v>
      </c>
      <c r="CT141" s="17">
        <v>0.96930000000000005</v>
      </c>
      <c r="CU141" s="17">
        <v>0.96930000000000005</v>
      </c>
      <c r="CV141" s="17">
        <v>0.96930000000000005</v>
      </c>
      <c r="CW141" s="17">
        <v>0.96930000000000005</v>
      </c>
      <c r="CX141" s="17">
        <v>0.96930000000000005</v>
      </c>
      <c r="CY141" s="17">
        <v>0.96930000000000005</v>
      </c>
      <c r="CZ141" s="17">
        <v>0.96930000000000005</v>
      </c>
      <c r="DA141" s="17">
        <v>0.96930000000000005</v>
      </c>
      <c r="DB141" s="17">
        <v>0.96930000000000005</v>
      </c>
    </row>
    <row r="142" spans="1:106" x14ac:dyDescent="0.2">
      <c r="A142" s="133">
        <v>52</v>
      </c>
      <c r="B142" s="17">
        <v>1</v>
      </c>
      <c r="C142" s="17">
        <v>0.9738</v>
      </c>
      <c r="D142" s="17">
        <v>0.9819</v>
      </c>
      <c r="E142" s="17">
        <v>0.98019999999999996</v>
      </c>
      <c r="F142" s="17">
        <v>0.97860000000000003</v>
      </c>
      <c r="G142" s="17">
        <v>0.97689999999999999</v>
      </c>
      <c r="H142" s="17">
        <v>0.97529999999999994</v>
      </c>
      <c r="I142" s="17">
        <v>0.9738</v>
      </c>
      <c r="J142" s="17">
        <v>0.97250000000000003</v>
      </c>
      <c r="K142" s="17">
        <v>0.97140000000000004</v>
      </c>
      <c r="L142" s="17">
        <v>0.97060000000000002</v>
      </c>
      <c r="M142" s="17">
        <v>0.96989999999999998</v>
      </c>
      <c r="N142" s="17">
        <v>0.96950000000000003</v>
      </c>
      <c r="O142" s="17">
        <v>0.96919999999999995</v>
      </c>
      <c r="P142" s="17">
        <v>0.96879999999999999</v>
      </c>
      <c r="Q142" s="17">
        <v>0.97009999999999996</v>
      </c>
      <c r="R142" s="17">
        <v>0.97009999999999996</v>
      </c>
      <c r="S142" s="17">
        <v>0.97009999999999996</v>
      </c>
      <c r="T142" s="17">
        <v>0.97009999999999996</v>
      </c>
      <c r="U142" s="17">
        <v>0.97009999999999996</v>
      </c>
      <c r="V142" s="17">
        <v>0.97009999999999996</v>
      </c>
      <c r="W142" s="17">
        <v>0.97009999999999996</v>
      </c>
      <c r="X142" s="17">
        <v>0.97009999999999996</v>
      </c>
      <c r="Y142" s="17">
        <v>0.97009999999999996</v>
      </c>
      <c r="Z142" s="17">
        <v>0.97009999999999996</v>
      </c>
      <c r="AA142" s="17">
        <v>0.97009999999999996</v>
      </c>
      <c r="AB142" s="17">
        <v>0.97009999999999996</v>
      </c>
      <c r="AC142" s="17">
        <v>0.97009999999999996</v>
      </c>
      <c r="AD142" s="17">
        <v>0.97009999999999996</v>
      </c>
      <c r="AE142" s="17">
        <v>0.97009999999999996</v>
      </c>
      <c r="AF142" s="17">
        <v>0.97009999999999996</v>
      </c>
      <c r="AG142" s="17">
        <v>0.97009999999999996</v>
      </c>
      <c r="AH142" s="17">
        <v>0.97009999999999996</v>
      </c>
      <c r="AI142" s="17">
        <v>0.97009999999999996</v>
      </c>
      <c r="AJ142" s="17">
        <v>0.97009999999999996</v>
      </c>
      <c r="AK142" s="17">
        <v>0.97009999999999996</v>
      </c>
      <c r="AL142" s="17">
        <v>0.97009999999999996</v>
      </c>
      <c r="AM142" s="17">
        <v>0.97009999999999996</v>
      </c>
      <c r="AN142" s="17">
        <v>0.97009999999999996</v>
      </c>
      <c r="AO142" s="17">
        <v>0.97009999999999996</v>
      </c>
      <c r="AP142" s="17">
        <v>0.97009999999999996</v>
      </c>
      <c r="AQ142" s="17">
        <v>0.97009999999999996</v>
      </c>
      <c r="AR142" s="17">
        <v>0.97009999999999996</v>
      </c>
      <c r="AS142" s="17">
        <v>0.97009999999999996</v>
      </c>
      <c r="AT142" s="17">
        <v>0.97009999999999996</v>
      </c>
      <c r="AU142" s="17">
        <v>0.97009999999999996</v>
      </c>
      <c r="AV142" s="17">
        <v>0.97009999999999996</v>
      </c>
      <c r="AW142" s="17">
        <v>0.97009999999999996</v>
      </c>
      <c r="AX142" s="17">
        <v>0.97009999999999996</v>
      </c>
      <c r="AY142" s="17">
        <v>0.97009999999999996</v>
      </c>
      <c r="AZ142" s="17">
        <v>0.97009999999999996</v>
      </c>
      <c r="BA142" s="17">
        <v>0.97009999999999996</v>
      </c>
      <c r="BB142" s="17">
        <v>0.97009999999999996</v>
      </c>
      <c r="BC142" s="17">
        <v>0.97009999999999996</v>
      </c>
      <c r="BD142" s="17">
        <v>0.97009999999999996</v>
      </c>
      <c r="BE142" s="17">
        <v>0.97009999999999996</v>
      </c>
      <c r="BF142" s="17">
        <v>0.97009999999999996</v>
      </c>
      <c r="BG142" s="17">
        <v>0.97009999999999996</v>
      </c>
      <c r="BH142" s="17">
        <v>0.97009999999999996</v>
      </c>
      <c r="BI142" s="17">
        <v>0.97009999999999996</v>
      </c>
      <c r="BJ142" s="17">
        <v>0.97009999999999996</v>
      </c>
      <c r="BK142" s="17">
        <v>0.97009999999999996</v>
      </c>
      <c r="BL142" s="17">
        <v>0.97009999999999996</v>
      </c>
      <c r="BM142" s="17">
        <v>0.97009999999999996</v>
      </c>
      <c r="BN142" s="17">
        <v>0.97009999999999996</v>
      </c>
      <c r="BO142" s="17">
        <v>0.97009999999999996</v>
      </c>
      <c r="BP142" s="17">
        <v>0.97009999999999996</v>
      </c>
      <c r="BQ142" s="17">
        <v>0.97009999999999996</v>
      </c>
      <c r="BR142" s="17">
        <v>0.97009999999999996</v>
      </c>
      <c r="BS142" s="17">
        <v>0.97009999999999996</v>
      </c>
      <c r="BT142" s="17">
        <v>0.97009999999999996</v>
      </c>
      <c r="BU142" s="17">
        <v>0.97009999999999996</v>
      </c>
      <c r="BV142" s="17">
        <v>0.97009999999999996</v>
      </c>
      <c r="BW142" s="17">
        <v>0.97009999999999996</v>
      </c>
      <c r="BX142" s="17">
        <v>0.97009999999999996</v>
      </c>
      <c r="BY142" s="17">
        <v>0.97009999999999996</v>
      </c>
      <c r="BZ142" s="17">
        <v>0.97009999999999996</v>
      </c>
      <c r="CA142" s="17">
        <v>0.97009999999999996</v>
      </c>
      <c r="CB142" s="17">
        <v>0.97009999999999996</v>
      </c>
      <c r="CC142" s="17">
        <v>0.97009999999999996</v>
      </c>
      <c r="CD142" s="17">
        <v>0.97009999999999996</v>
      </c>
      <c r="CE142" s="17">
        <v>0.97009999999999996</v>
      </c>
      <c r="CF142" s="17">
        <v>0.97009999999999996</v>
      </c>
      <c r="CG142" s="17">
        <v>0.97009999999999996</v>
      </c>
      <c r="CH142" s="17">
        <v>0.97009999999999996</v>
      </c>
      <c r="CI142" s="17">
        <v>0.97009999999999996</v>
      </c>
      <c r="CJ142" s="17">
        <v>0.97009999999999996</v>
      </c>
      <c r="CK142" s="17">
        <v>0.97009999999999996</v>
      </c>
      <c r="CL142" s="17">
        <v>0.97009999999999996</v>
      </c>
      <c r="CM142" s="17">
        <v>0.97009999999999996</v>
      </c>
      <c r="CN142" s="17">
        <v>0.97009999999999996</v>
      </c>
      <c r="CO142" s="17">
        <v>0.97009999999999996</v>
      </c>
      <c r="CP142" s="17">
        <v>0.97009999999999996</v>
      </c>
      <c r="CQ142" s="17">
        <v>0.97009999999999996</v>
      </c>
      <c r="CR142" s="17">
        <v>0.97009999999999996</v>
      </c>
      <c r="CS142" s="17">
        <v>0.97009999999999996</v>
      </c>
      <c r="CT142" s="17">
        <v>0.97009999999999996</v>
      </c>
      <c r="CU142" s="17">
        <v>0.97009999999999996</v>
      </c>
      <c r="CV142" s="17">
        <v>0.97009999999999996</v>
      </c>
      <c r="CW142" s="17">
        <v>0.97009999999999996</v>
      </c>
      <c r="CX142" s="17">
        <v>0.97009999999999996</v>
      </c>
      <c r="CY142" s="17">
        <v>0.97009999999999996</v>
      </c>
      <c r="CZ142" s="17">
        <v>0.97009999999999996</v>
      </c>
      <c r="DA142" s="17">
        <v>0.97009999999999996</v>
      </c>
      <c r="DB142" s="17">
        <v>0.97009999999999996</v>
      </c>
    </row>
    <row r="143" spans="1:106" x14ac:dyDescent="0.2">
      <c r="A143" s="133">
        <v>53</v>
      </c>
      <c r="B143" s="17">
        <v>1</v>
      </c>
      <c r="C143" s="17">
        <v>0.97330000000000005</v>
      </c>
      <c r="D143" s="17">
        <v>0.98209999999999997</v>
      </c>
      <c r="E143" s="17">
        <v>0.98089999999999999</v>
      </c>
      <c r="F143" s="17">
        <v>0.97950000000000004</v>
      </c>
      <c r="G143" s="17">
        <v>0.97799999999999998</v>
      </c>
      <c r="H143" s="17">
        <v>0.97650000000000003</v>
      </c>
      <c r="I143" s="17">
        <v>0.97499999999999998</v>
      </c>
      <c r="J143" s="17">
        <v>0.97360000000000002</v>
      </c>
      <c r="K143" s="17">
        <v>0.97250000000000003</v>
      </c>
      <c r="L143" s="17">
        <v>0.97150000000000003</v>
      </c>
      <c r="M143" s="17">
        <v>0.9708</v>
      </c>
      <c r="N143" s="17">
        <v>0.97030000000000005</v>
      </c>
      <c r="O143" s="17">
        <v>0.96989999999999998</v>
      </c>
      <c r="P143" s="17">
        <v>0.96950000000000003</v>
      </c>
      <c r="Q143" s="17">
        <v>0.9708</v>
      </c>
      <c r="R143" s="17">
        <v>0.9708</v>
      </c>
      <c r="S143" s="17">
        <v>0.9708</v>
      </c>
      <c r="T143" s="17">
        <v>0.9708</v>
      </c>
      <c r="U143" s="17">
        <v>0.9708</v>
      </c>
      <c r="V143" s="17">
        <v>0.9708</v>
      </c>
      <c r="W143" s="17">
        <v>0.9708</v>
      </c>
      <c r="X143" s="17">
        <v>0.9708</v>
      </c>
      <c r="Y143" s="17">
        <v>0.9708</v>
      </c>
      <c r="Z143" s="17">
        <v>0.9708</v>
      </c>
      <c r="AA143" s="17">
        <v>0.9708</v>
      </c>
      <c r="AB143" s="17">
        <v>0.9708</v>
      </c>
      <c r="AC143" s="17">
        <v>0.9708</v>
      </c>
      <c r="AD143" s="17">
        <v>0.9708</v>
      </c>
      <c r="AE143" s="17">
        <v>0.9708</v>
      </c>
      <c r="AF143" s="17">
        <v>0.9708</v>
      </c>
      <c r="AG143" s="17">
        <v>0.9708</v>
      </c>
      <c r="AH143" s="17">
        <v>0.9708</v>
      </c>
      <c r="AI143" s="17">
        <v>0.9708</v>
      </c>
      <c r="AJ143" s="17">
        <v>0.9708</v>
      </c>
      <c r="AK143" s="17">
        <v>0.9708</v>
      </c>
      <c r="AL143" s="17">
        <v>0.9708</v>
      </c>
      <c r="AM143" s="17">
        <v>0.9708</v>
      </c>
      <c r="AN143" s="17">
        <v>0.9708</v>
      </c>
      <c r="AO143" s="17">
        <v>0.9708</v>
      </c>
      <c r="AP143" s="17">
        <v>0.9708</v>
      </c>
      <c r="AQ143" s="17">
        <v>0.9708</v>
      </c>
      <c r="AR143" s="17">
        <v>0.9708</v>
      </c>
      <c r="AS143" s="17">
        <v>0.9708</v>
      </c>
      <c r="AT143" s="17">
        <v>0.9708</v>
      </c>
      <c r="AU143" s="17">
        <v>0.9708</v>
      </c>
      <c r="AV143" s="17">
        <v>0.9708</v>
      </c>
      <c r="AW143" s="17">
        <v>0.9708</v>
      </c>
      <c r="AX143" s="17">
        <v>0.9708</v>
      </c>
      <c r="AY143" s="17">
        <v>0.9708</v>
      </c>
      <c r="AZ143" s="17">
        <v>0.9708</v>
      </c>
      <c r="BA143" s="17">
        <v>0.9708</v>
      </c>
      <c r="BB143" s="17">
        <v>0.9708</v>
      </c>
      <c r="BC143" s="17">
        <v>0.9708</v>
      </c>
      <c r="BD143" s="17">
        <v>0.9708</v>
      </c>
      <c r="BE143" s="17">
        <v>0.9708</v>
      </c>
      <c r="BF143" s="17">
        <v>0.9708</v>
      </c>
      <c r="BG143" s="17">
        <v>0.9708</v>
      </c>
      <c r="BH143" s="17">
        <v>0.9708</v>
      </c>
      <c r="BI143" s="17">
        <v>0.9708</v>
      </c>
      <c r="BJ143" s="17">
        <v>0.9708</v>
      </c>
      <c r="BK143" s="17">
        <v>0.9708</v>
      </c>
      <c r="BL143" s="17">
        <v>0.9708</v>
      </c>
      <c r="BM143" s="17">
        <v>0.9708</v>
      </c>
      <c r="BN143" s="17">
        <v>0.9708</v>
      </c>
      <c r="BO143" s="17">
        <v>0.9708</v>
      </c>
      <c r="BP143" s="17">
        <v>0.9708</v>
      </c>
      <c r="BQ143" s="17">
        <v>0.9708</v>
      </c>
      <c r="BR143" s="17">
        <v>0.9708</v>
      </c>
      <c r="BS143" s="17">
        <v>0.9708</v>
      </c>
      <c r="BT143" s="17">
        <v>0.9708</v>
      </c>
      <c r="BU143" s="17">
        <v>0.9708</v>
      </c>
      <c r="BV143" s="17">
        <v>0.9708</v>
      </c>
      <c r="BW143" s="17">
        <v>0.9708</v>
      </c>
      <c r="BX143" s="17">
        <v>0.9708</v>
      </c>
      <c r="BY143" s="17">
        <v>0.9708</v>
      </c>
      <c r="BZ143" s="17">
        <v>0.9708</v>
      </c>
      <c r="CA143" s="17">
        <v>0.9708</v>
      </c>
      <c r="CB143" s="17">
        <v>0.9708</v>
      </c>
      <c r="CC143" s="17">
        <v>0.9708</v>
      </c>
      <c r="CD143" s="17">
        <v>0.9708</v>
      </c>
      <c r="CE143" s="17">
        <v>0.9708</v>
      </c>
      <c r="CF143" s="17">
        <v>0.9708</v>
      </c>
      <c r="CG143" s="17">
        <v>0.9708</v>
      </c>
      <c r="CH143" s="17">
        <v>0.9708</v>
      </c>
      <c r="CI143" s="17">
        <v>0.9708</v>
      </c>
      <c r="CJ143" s="17">
        <v>0.9708</v>
      </c>
      <c r="CK143" s="17">
        <v>0.9708</v>
      </c>
      <c r="CL143" s="17">
        <v>0.9708</v>
      </c>
      <c r="CM143" s="17">
        <v>0.9708</v>
      </c>
      <c r="CN143" s="17">
        <v>0.9708</v>
      </c>
      <c r="CO143" s="17">
        <v>0.9708</v>
      </c>
      <c r="CP143" s="17">
        <v>0.9708</v>
      </c>
      <c r="CQ143" s="17">
        <v>0.9708</v>
      </c>
      <c r="CR143" s="17">
        <v>0.9708</v>
      </c>
      <c r="CS143" s="17">
        <v>0.9708</v>
      </c>
      <c r="CT143" s="17">
        <v>0.9708</v>
      </c>
      <c r="CU143" s="17">
        <v>0.9708</v>
      </c>
      <c r="CV143" s="17">
        <v>0.9708</v>
      </c>
      <c r="CW143" s="17">
        <v>0.9708</v>
      </c>
      <c r="CX143" s="17">
        <v>0.9708</v>
      </c>
      <c r="CY143" s="17">
        <v>0.9708</v>
      </c>
      <c r="CZ143" s="17">
        <v>0.9708</v>
      </c>
      <c r="DA143" s="17">
        <v>0.9708</v>
      </c>
      <c r="DB143" s="17">
        <v>0.9708</v>
      </c>
    </row>
    <row r="144" spans="1:106" x14ac:dyDescent="0.2">
      <c r="A144" s="133">
        <v>54</v>
      </c>
      <c r="B144" s="17">
        <v>1</v>
      </c>
      <c r="C144" s="17">
        <v>0.97260000000000002</v>
      </c>
      <c r="D144" s="17">
        <v>0.98199999999999998</v>
      </c>
      <c r="E144" s="17">
        <v>0.98119999999999996</v>
      </c>
      <c r="F144" s="17">
        <v>0.98019999999999996</v>
      </c>
      <c r="G144" s="17">
        <v>0.97889999999999999</v>
      </c>
      <c r="H144" s="17">
        <v>0.97750000000000004</v>
      </c>
      <c r="I144" s="17">
        <v>0.97599999999999998</v>
      </c>
      <c r="J144" s="17">
        <v>0.97470000000000001</v>
      </c>
      <c r="K144" s="17">
        <v>0.97350000000000003</v>
      </c>
      <c r="L144" s="17">
        <v>0.97240000000000004</v>
      </c>
      <c r="M144" s="17">
        <v>0.97170000000000001</v>
      </c>
      <c r="N144" s="17">
        <v>0.97109999999999996</v>
      </c>
      <c r="O144" s="17">
        <v>0.97060000000000002</v>
      </c>
      <c r="P144" s="17">
        <v>0.97030000000000005</v>
      </c>
      <c r="Q144" s="17">
        <v>0.97150000000000003</v>
      </c>
      <c r="R144" s="17">
        <v>0.97150000000000003</v>
      </c>
      <c r="S144" s="17">
        <v>0.97150000000000003</v>
      </c>
      <c r="T144" s="17">
        <v>0.97150000000000003</v>
      </c>
      <c r="U144" s="17">
        <v>0.97150000000000003</v>
      </c>
      <c r="V144" s="17">
        <v>0.97150000000000003</v>
      </c>
      <c r="W144" s="17">
        <v>0.97150000000000003</v>
      </c>
      <c r="X144" s="17">
        <v>0.97150000000000003</v>
      </c>
      <c r="Y144" s="17">
        <v>0.97150000000000003</v>
      </c>
      <c r="Z144" s="17">
        <v>0.97150000000000003</v>
      </c>
      <c r="AA144" s="17">
        <v>0.97150000000000003</v>
      </c>
      <c r="AB144" s="17">
        <v>0.97150000000000003</v>
      </c>
      <c r="AC144" s="17">
        <v>0.97150000000000003</v>
      </c>
      <c r="AD144" s="17">
        <v>0.97150000000000003</v>
      </c>
      <c r="AE144" s="17">
        <v>0.97150000000000003</v>
      </c>
      <c r="AF144" s="17">
        <v>0.97150000000000003</v>
      </c>
      <c r="AG144" s="17">
        <v>0.97150000000000003</v>
      </c>
      <c r="AH144" s="17">
        <v>0.97150000000000003</v>
      </c>
      <c r="AI144" s="17">
        <v>0.97150000000000003</v>
      </c>
      <c r="AJ144" s="17">
        <v>0.97150000000000003</v>
      </c>
      <c r="AK144" s="17">
        <v>0.97150000000000003</v>
      </c>
      <c r="AL144" s="17">
        <v>0.97150000000000003</v>
      </c>
      <c r="AM144" s="17">
        <v>0.97150000000000003</v>
      </c>
      <c r="AN144" s="17">
        <v>0.97150000000000003</v>
      </c>
      <c r="AO144" s="17">
        <v>0.97150000000000003</v>
      </c>
      <c r="AP144" s="17">
        <v>0.97150000000000003</v>
      </c>
      <c r="AQ144" s="17">
        <v>0.97150000000000003</v>
      </c>
      <c r="AR144" s="17">
        <v>0.97150000000000003</v>
      </c>
      <c r="AS144" s="17">
        <v>0.97150000000000003</v>
      </c>
      <c r="AT144" s="17">
        <v>0.97150000000000003</v>
      </c>
      <c r="AU144" s="17">
        <v>0.97150000000000003</v>
      </c>
      <c r="AV144" s="17">
        <v>0.97150000000000003</v>
      </c>
      <c r="AW144" s="17">
        <v>0.97150000000000003</v>
      </c>
      <c r="AX144" s="17">
        <v>0.97150000000000003</v>
      </c>
      <c r="AY144" s="17">
        <v>0.97150000000000003</v>
      </c>
      <c r="AZ144" s="17">
        <v>0.97150000000000003</v>
      </c>
      <c r="BA144" s="17">
        <v>0.97150000000000003</v>
      </c>
      <c r="BB144" s="17">
        <v>0.97150000000000003</v>
      </c>
      <c r="BC144" s="17">
        <v>0.97150000000000003</v>
      </c>
      <c r="BD144" s="17">
        <v>0.97150000000000003</v>
      </c>
      <c r="BE144" s="17">
        <v>0.97150000000000003</v>
      </c>
      <c r="BF144" s="17">
        <v>0.97150000000000003</v>
      </c>
      <c r="BG144" s="17">
        <v>0.97150000000000003</v>
      </c>
      <c r="BH144" s="17">
        <v>0.97150000000000003</v>
      </c>
      <c r="BI144" s="17">
        <v>0.97150000000000003</v>
      </c>
      <c r="BJ144" s="17">
        <v>0.97150000000000003</v>
      </c>
      <c r="BK144" s="17">
        <v>0.97150000000000003</v>
      </c>
      <c r="BL144" s="17">
        <v>0.97150000000000003</v>
      </c>
      <c r="BM144" s="17">
        <v>0.97150000000000003</v>
      </c>
      <c r="BN144" s="17">
        <v>0.97150000000000003</v>
      </c>
      <c r="BO144" s="17">
        <v>0.97150000000000003</v>
      </c>
      <c r="BP144" s="17">
        <v>0.97150000000000003</v>
      </c>
      <c r="BQ144" s="17">
        <v>0.97150000000000003</v>
      </c>
      <c r="BR144" s="17">
        <v>0.97150000000000003</v>
      </c>
      <c r="BS144" s="17">
        <v>0.97150000000000003</v>
      </c>
      <c r="BT144" s="17">
        <v>0.97150000000000003</v>
      </c>
      <c r="BU144" s="17">
        <v>0.97150000000000003</v>
      </c>
      <c r="BV144" s="17">
        <v>0.97150000000000003</v>
      </c>
      <c r="BW144" s="17">
        <v>0.97150000000000003</v>
      </c>
      <c r="BX144" s="17">
        <v>0.97150000000000003</v>
      </c>
      <c r="BY144" s="17">
        <v>0.97150000000000003</v>
      </c>
      <c r="BZ144" s="17">
        <v>0.97150000000000003</v>
      </c>
      <c r="CA144" s="17">
        <v>0.97150000000000003</v>
      </c>
      <c r="CB144" s="17">
        <v>0.97150000000000003</v>
      </c>
      <c r="CC144" s="17">
        <v>0.97150000000000003</v>
      </c>
      <c r="CD144" s="17">
        <v>0.97150000000000003</v>
      </c>
      <c r="CE144" s="17">
        <v>0.97150000000000003</v>
      </c>
      <c r="CF144" s="17">
        <v>0.97150000000000003</v>
      </c>
      <c r="CG144" s="17">
        <v>0.97150000000000003</v>
      </c>
      <c r="CH144" s="17">
        <v>0.97150000000000003</v>
      </c>
      <c r="CI144" s="17">
        <v>0.97150000000000003</v>
      </c>
      <c r="CJ144" s="17">
        <v>0.97150000000000003</v>
      </c>
      <c r="CK144" s="17">
        <v>0.97150000000000003</v>
      </c>
      <c r="CL144" s="17">
        <v>0.97150000000000003</v>
      </c>
      <c r="CM144" s="17">
        <v>0.97150000000000003</v>
      </c>
      <c r="CN144" s="17">
        <v>0.97150000000000003</v>
      </c>
      <c r="CO144" s="17">
        <v>0.97150000000000003</v>
      </c>
      <c r="CP144" s="17">
        <v>0.97150000000000003</v>
      </c>
      <c r="CQ144" s="17">
        <v>0.97150000000000003</v>
      </c>
      <c r="CR144" s="17">
        <v>0.97150000000000003</v>
      </c>
      <c r="CS144" s="17">
        <v>0.97150000000000003</v>
      </c>
      <c r="CT144" s="17">
        <v>0.97150000000000003</v>
      </c>
      <c r="CU144" s="17">
        <v>0.97150000000000003</v>
      </c>
      <c r="CV144" s="17">
        <v>0.97150000000000003</v>
      </c>
      <c r="CW144" s="17">
        <v>0.97150000000000003</v>
      </c>
      <c r="CX144" s="17">
        <v>0.97150000000000003</v>
      </c>
      <c r="CY144" s="17">
        <v>0.97150000000000003</v>
      </c>
      <c r="CZ144" s="17">
        <v>0.97150000000000003</v>
      </c>
      <c r="DA144" s="17">
        <v>0.97150000000000003</v>
      </c>
      <c r="DB144" s="17">
        <v>0.97150000000000003</v>
      </c>
    </row>
    <row r="145" spans="1:106" x14ac:dyDescent="0.2">
      <c r="A145" s="133">
        <v>55</v>
      </c>
      <c r="B145" s="17">
        <v>1</v>
      </c>
      <c r="C145" s="17">
        <v>0.97160000000000002</v>
      </c>
      <c r="D145" s="17">
        <v>0.98160000000000003</v>
      </c>
      <c r="E145" s="17">
        <v>0.98140000000000005</v>
      </c>
      <c r="F145" s="17">
        <v>0.98070000000000002</v>
      </c>
      <c r="G145" s="17">
        <v>0.97960000000000003</v>
      </c>
      <c r="H145" s="17">
        <v>0.97829999999999995</v>
      </c>
      <c r="I145" s="17">
        <v>0.97699999999999998</v>
      </c>
      <c r="J145" s="17">
        <v>0.97560000000000002</v>
      </c>
      <c r="K145" s="17">
        <v>0.97440000000000004</v>
      </c>
      <c r="L145" s="17">
        <v>0.97340000000000004</v>
      </c>
      <c r="M145" s="17">
        <v>0.97250000000000003</v>
      </c>
      <c r="N145" s="17">
        <v>0.97189999999999999</v>
      </c>
      <c r="O145" s="17">
        <v>0.97140000000000004</v>
      </c>
      <c r="P145" s="17">
        <v>0.97099999999999997</v>
      </c>
      <c r="Q145" s="17">
        <v>0.97219999999999995</v>
      </c>
      <c r="R145" s="17">
        <v>0.97219999999999995</v>
      </c>
      <c r="S145" s="17">
        <v>0.97219999999999995</v>
      </c>
      <c r="T145" s="17">
        <v>0.97219999999999995</v>
      </c>
      <c r="U145" s="17">
        <v>0.97219999999999995</v>
      </c>
      <c r="V145" s="17">
        <v>0.97219999999999995</v>
      </c>
      <c r="W145" s="17">
        <v>0.97219999999999995</v>
      </c>
      <c r="X145" s="17">
        <v>0.97219999999999995</v>
      </c>
      <c r="Y145" s="17">
        <v>0.97219999999999995</v>
      </c>
      <c r="Z145" s="17">
        <v>0.97219999999999995</v>
      </c>
      <c r="AA145" s="17">
        <v>0.97219999999999995</v>
      </c>
      <c r="AB145" s="17">
        <v>0.97219999999999995</v>
      </c>
      <c r="AC145" s="17">
        <v>0.97219999999999995</v>
      </c>
      <c r="AD145" s="17">
        <v>0.97219999999999995</v>
      </c>
      <c r="AE145" s="17">
        <v>0.97219999999999995</v>
      </c>
      <c r="AF145" s="17">
        <v>0.97219999999999995</v>
      </c>
      <c r="AG145" s="17">
        <v>0.97219999999999995</v>
      </c>
      <c r="AH145" s="17">
        <v>0.97219999999999995</v>
      </c>
      <c r="AI145" s="17">
        <v>0.97219999999999995</v>
      </c>
      <c r="AJ145" s="17">
        <v>0.97219999999999995</v>
      </c>
      <c r="AK145" s="17">
        <v>0.97219999999999995</v>
      </c>
      <c r="AL145" s="17">
        <v>0.97219999999999995</v>
      </c>
      <c r="AM145" s="17">
        <v>0.97219999999999995</v>
      </c>
      <c r="AN145" s="17">
        <v>0.97219999999999995</v>
      </c>
      <c r="AO145" s="17">
        <v>0.97219999999999995</v>
      </c>
      <c r="AP145" s="17">
        <v>0.97219999999999995</v>
      </c>
      <c r="AQ145" s="17">
        <v>0.97219999999999995</v>
      </c>
      <c r="AR145" s="17">
        <v>0.97219999999999995</v>
      </c>
      <c r="AS145" s="17">
        <v>0.97219999999999995</v>
      </c>
      <c r="AT145" s="17">
        <v>0.97219999999999995</v>
      </c>
      <c r="AU145" s="17">
        <v>0.97219999999999995</v>
      </c>
      <c r="AV145" s="17">
        <v>0.97219999999999995</v>
      </c>
      <c r="AW145" s="17">
        <v>0.97219999999999995</v>
      </c>
      <c r="AX145" s="17">
        <v>0.97219999999999995</v>
      </c>
      <c r="AY145" s="17">
        <v>0.97219999999999995</v>
      </c>
      <c r="AZ145" s="17">
        <v>0.97219999999999995</v>
      </c>
      <c r="BA145" s="17">
        <v>0.97219999999999995</v>
      </c>
      <c r="BB145" s="17">
        <v>0.97219999999999995</v>
      </c>
      <c r="BC145" s="17">
        <v>0.97219999999999995</v>
      </c>
      <c r="BD145" s="17">
        <v>0.97219999999999995</v>
      </c>
      <c r="BE145" s="17">
        <v>0.97219999999999995</v>
      </c>
      <c r="BF145" s="17">
        <v>0.97219999999999995</v>
      </c>
      <c r="BG145" s="17">
        <v>0.97219999999999995</v>
      </c>
      <c r="BH145" s="17">
        <v>0.97219999999999995</v>
      </c>
      <c r="BI145" s="17">
        <v>0.97219999999999995</v>
      </c>
      <c r="BJ145" s="17">
        <v>0.97219999999999995</v>
      </c>
      <c r="BK145" s="17">
        <v>0.97219999999999995</v>
      </c>
      <c r="BL145" s="17">
        <v>0.97219999999999995</v>
      </c>
      <c r="BM145" s="17">
        <v>0.97219999999999995</v>
      </c>
      <c r="BN145" s="17">
        <v>0.97219999999999995</v>
      </c>
      <c r="BO145" s="17">
        <v>0.97219999999999995</v>
      </c>
      <c r="BP145" s="17">
        <v>0.97219999999999995</v>
      </c>
      <c r="BQ145" s="17">
        <v>0.97219999999999995</v>
      </c>
      <c r="BR145" s="17">
        <v>0.97219999999999995</v>
      </c>
      <c r="BS145" s="17">
        <v>0.97219999999999995</v>
      </c>
      <c r="BT145" s="17">
        <v>0.97219999999999995</v>
      </c>
      <c r="BU145" s="17">
        <v>0.97219999999999995</v>
      </c>
      <c r="BV145" s="17">
        <v>0.97219999999999995</v>
      </c>
      <c r="BW145" s="17">
        <v>0.97219999999999995</v>
      </c>
      <c r="BX145" s="17">
        <v>0.97219999999999995</v>
      </c>
      <c r="BY145" s="17">
        <v>0.97219999999999995</v>
      </c>
      <c r="BZ145" s="17">
        <v>0.97219999999999995</v>
      </c>
      <c r="CA145" s="17">
        <v>0.97219999999999995</v>
      </c>
      <c r="CB145" s="17">
        <v>0.97219999999999995</v>
      </c>
      <c r="CC145" s="17">
        <v>0.97219999999999995</v>
      </c>
      <c r="CD145" s="17">
        <v>0.97219999999999995</v>
      </c>
      <c r="CE145" s="17">
        <v>0.97219999999999995</v>
      </c>
      <c r="CF145" s="17">
        <v>0.97219999999999995</v>
      </c>
      <c r="CG145" s="17">
        <v>0.97219999999999995</v>
      </c>
      <c r="CH145" s="17">
        <v>0.97219999999999995</v>
      </c>
      <c r="CI145" s="17">
        <v>0.97219999999999995</v>
      </c>
      <c r="CJ145" s="17">
        <v>0.97219999999999995</v>
      </c>
      <c r="CK145" s="17">
        <v>0.97219999999999995</v>
      </c>
      <c r="CL145" s="17">
        <v>0.97219999999999995</v>
      </c>
      <c r="CM145" s="17">
        <v>0.97219999999999995</v>
      </c>
      <c r="CN145" s="17">
        <v>0.97219999999999995</v>
      </c>
      <c r="CO145" s="17">
        <v>0.97219999999999995</v>
      </c>
      <c r="CP145" s="17">
        <v>0.97219999999999995</v>
      </c>
      <c r="CQ145" s="17">
        <v>0.97219999999999995</v>
      </c>
      <c r="CR145" s="17">
        <v>0.97219999999999995</v>
      </c>
      <c r="CS145" s="17">
        <v>0.97219999999999995</v>
      </c>
      <c r="CT145" s="17">
        <v>0.97219999999999995</v>
      </c>
      <c r="CU145" s="17">
        <v>0.97219999999999995</v>
      </c>
      <c r="CV145" s="17">
        <v>0.97219999999999995</v>
      </c>
      <c r="CW145" s="17">
        <v>0.97219999999999995</v>
      </c>
      <c r="CX145" s="17">
        <v>0.97219999999999995</v>
      </c>
      <c r="CY145" s="17">
        <v>0.97219999999999995</v>
      </c>
      <c r="CZ145" s="17">
        <v>0.97219999999999995</v>
      </c>
      <c r="DA145" s="17">
        <v>0.97219999999999995</v>
      </c>
      <c r="DB145" s="17">
        <v>0.97219999999999995</v>
      </c>
    </row>
    <row r="146" spans="1:106" x14ac:dyDescent="0.2">
      <c r="A146" s="133">
        <v>56</v>
      </c>
      <c r="B146" s="17">
        <v>1</v>
      </c>
      <c r="C146" s="17">
        <v>0.97050000000000003</v>
      </c>
      <c r="D146" s="17">
        <v>0.98099999999999998</v>
      </c>
      <c r="E146" s="17">
        <v>0.98119999999999996</v>
      </c>
      <c r="F146" s="17">
        <v>0.98089999999999999</v>
      </c>
      <c r="G146" s="17">
        <v>0.98009999999999997</v>
      </c>
      <c r="H146" s="17">
        <v>0.97899999999999998</v>
      </c>
      <c r="I146" s="17">
        <v>0.9778</v>
      </c>
      <c r="J146" s="17">
        <v>0.97650000000000003</v>
      </c>
      <c r="K146" s="17">
        <v>0.97529999999999994</v>
      </c>
      <c r="L146" s="17">
        <v>0.97419999999999995</v>
      </c>
      <c r="M146" s="17">
        <v>0.97330000000000005</v>
      </c>
      <c r="N146" s="17">
        <v>0.97260000000000002</v>
      </c>
      <c r="O146" s="17">
        <v>0.97209999999999996</v>
      </c>
      <c r="P146" s="17">
        <v>0.97170000000000001</v>
      </c>
      <c r="Q146" s="17">
        <v>0.97289999999999999</v>
      </c>
      <c r="R146" s="17">
        <v>0.97289999999999999</v>
      </c>
      <c r="S146" s="17">
        <v>0.97289999999999999</v>
      </c>
      <c r="T146" s="17">
        <v>0.97289999999999999</v>
      </c>
      <c r="U146" s="17">
        <v>0.97289999999999999</v>
      </c>
      <c r="V146" s="17">
        <v>0.97289999999999999</v>
      </c>
      <c r="W146" s="17">
        <v>0.97289999999999999</v>
      </c>
      <c r="X146" s="17">
        <v>0.97289999999999999</v>
      </c>
      <c r="Y146" s="17">
        <v>0.97289999999999999</v>
      </c>
      <c r="Z146" s="17">
        <v>0.97289999999999999</v>
      </c>
      <c r="AA146" s="17">
        <v>0.97289999999999999</v>
      </c>
      <c r="AB146" s="17">
        <v>0.97289999999999999</v>
      </c>
      <c r="AC146" s="17">
        <v>0.97289999999999999</v>
      </c>
      <c r="AD146" s="17">
        <v>0.97289999999999999</v>
      </c>
      <c r="AE146" s="17">
        <v>0.97289999999999999</v>
      </c>
      <c r="AF146" s="17">
        <v>0.97289999999999999</v>
      </c>
      <c r="AG146" s="17">
        <v>0.97289999999999999</v>
      </c>
      <c r="AH146" s="17">
        <v>0.97289999999999999</v>
      </c>
      <c r="AI146" s="17">
        <v>0.97289999999999999</v>
      </c>
      <c r="AJ146" s="17">
        <v>0.97289999999999999</v>
      </c>
      <c r="AK146" s="17">
        <v>0.97289999999999999</v>
      </c>
      <c r="AL146" s="17">
        <v>0.97289999999999999</v>
      </c>
      <c r="AM146" s="17">
        <v>0.97289999999999999</v>
      </c>
      <c r="AN146" s="17">
        <v>0.97289999999999999</v>
      </c>
      <c r="AO146" s="17">
        <v>0.97289999999999999</v>
      </c>
      <c r="AP146" s="17">
        <v>0.97289999999999999</v>
      </c>
      <c r="AQ146" s="17">
        <v>0.97289999999999999</v>
      </c>
      <c r="AR146" s="17">
        <v>0.97289999999999999</v>
      </c>
      <c r="AS146" s="17">
        <v>0.97289999999999999</v>
      </c>
      <c r="AT146" s="17">
        <v>0.97289999999999999</v>
      </c>
      <c r="AU146" s="17">
        <v>0.97289999999999999</v>
      </c>
      <c r="AV146" s="17">
        <v>0.97289999999999999</v>
      </c>
      <c r="AW146" s="17">
        <v>0.97289999999999999</v>
      </c>
      <c r="AX146" s="17">
        <v>0.97289999999999999</v>
      </c>
      <c r="AY146" s="17">
        <v>0.97289999999999999</v>
      </c>
      <c r="AZ146" s="17">
        <v>0.97289999999999999</v>
      </c>
      <c r="BA146" s="17">
        <v>0.97289999999999999</v>
      </c>
      <c r="BB146" s="17">
        <v>0.97289999999999999</v>
      </c>
      <c r="BC146" s="17">
        <v>0.97289999999999999</v>
      </c>
      <c r="BD146" s="17">
        <v>0.97289999999999999</v>
      </c>
      <c r="BE146" s="17">
        <v>0.97289999999999999</v>
      </c>
      <c r="BF146" s="17">
        <v>0.97289999999999999</v>
      </c>
      <c r="BG146" s="17">
        <v>0.97289999999999999</v>
      </c>
      <c r="BH146" s="17">
        <v>0.97289999999999999</v>
      </c>
      <c r="BI146" s="17">
        <v>0.97289999999999999</v>
      </c>
      <c r="BJ146" s="17">
        <v>0.97289999999999999</v>
      </c>
      <c r="BK146" s="17">
        <v>0.97289999999999999</v>
      </c>
      <c r="BL146" s="17">
        <v>0.97289999999999999</v>
      </c>
      <c r="BM146" s="17">
        <v>0.97289999999999999</v>
      </c>
      <c r="BN146" s="17">
        <v>0.97289999999999999</v>
      </c>
      <c r="BO146" s="17">
        <v>0.97289999999999999</v>
      </c>
      <c r="BP146" s="17">
        <v>0.97289999999999999</v>
      </c>
      <c r="BQ146" s="17">
        <v>0.97289999999999999</v>
      </c>
      <c r="BR146" s="17">
        <v>0.97289999999999999</v>
      </c>
      <c r="BS146" s="17">
        <v>0.97289999999999999</v>
      </c>
      <c r="BT146" s="17">
        <v>0.97289999999999999</v>
      </c>
      <c r="BU146" s="17">
        <v>0.97289999999999999</v>
      </c>
      <c r="BV146" s="17">
        <v>0.97289999999999999</v>
      </c>
      <c r="BW146" s="17">
        <v>0.97289999999999999</v>
      </c>
      <c r="BX146" s="17">
        <v>0.97289999999999999</v>
      </c>
      <c r="BY146" s="17">
        <v>0.97289999999999999</v>
      </c>
      <c r="BZ146" s="17">
        <v>0.97289999999999999</v>
      </c>
      <c r="CA146" s="17">
        <v>0.97289999999999999</v>
      </c>
      <c r="CB146" s="17">
        <v>0.97289999999999999</v>
      </c>
      <c r="CC146" s="17">
        <v>0.97289999999999999</v>
      </c>
      <c r="CD146" s="17">
        <v>0.97289999999999999</v>
      </c>
      <c r="CE146" s="17">
        <v>0.97289999999999999</v>
      </c>
      <c r="CF146" s="17">
        <v>0.97289999999999999</v>
      </c>
      <c r="CG146" s="17">
        <v>0.97289999999999999</v>
      </c>
      <c r="CH146" s="17">
        <v>0.97289999999999999</v>
      </c>
      <c r="CI146" s="17">
        <v>0.97289999999999999</v>
      </c>
      <c r="CJ146" s="17">
        <v>0.97289999999999999</v>
      </c>
      <c r="CK146" s="17">
        <v>0.97289999999999999</v>
      </c>
      <c r="CL146" s="17">
        <v>0.97289999999999999</v>
      </c>
      <c r="CM146" s="17">
        <v>0.97289999999999999</v>
      </c>
      <c r="CN146" s="17">
        <v>0.97289999999999999</v>
      </c>
      <c r="CO146" s="17">
        <v>0.97289999999999999</v>
      </c>
      <c r="CP146" s="17">
        <v>0.97289999999999999</v>
      </c>
      <c r="CQ146" s="17">
        <v>0.97289999999999999</v>
      </c>
      <c r="CR146" s="17">
        <v>0.97289999999999999</v>
      </c>
      <c r="CS146" s="17">
        <v>0.97289999999999999</v>
      </c>
      <c r="CT146" s="17">
        <v>0.97289999999999999</v>
      </c>
      <c r="CU146" s="17">
        <v>0.97289999999999999</v>
      </c>
      <c r="CV146" s="17">
        <v>0.97289999999999999</v>
      </c>
      <c r="CW146" s="17">
        <v>0.97289999999999999</v>
      </c>
      <c r="CX146" s="17">
        <v>0.97289999999999999</v>
      </c>
      <c r="CY146" s="17">
        <v>0.97289999999999999</v>
      </c>
      <c r="CZ146" s="17">
        <v>0.97289999999999999</v>
      </c>
      <c r="DA146" s="17">
        <v>0.97289999999999999</v>
      </c>
      <c r="DB146" s="17">
        <v>0.97289999999999999</v>
      </c>
    </row>
    <row r="147" spans="1:106" x14ac:dyDescent="0.2">
      <c r="A147" s="133">
        <v>57</v>
      </c>
      <c r="B147" s="17">
        <v>1</v>
      </c>
      <c r="C147" s="17">
        <v>0.96940000000000004</v>
      </c>
      <c r="D147" s="17">
        <v>0.98029999999999995</v>
      </c>
      <c r="E147" s="17">
        <v>0.98089999999999999</v>
      </c>
      <c r="F147" s="17">
        <v>0.98089999999999999</v>
      </c>
      <c r="G147" s="17">
        <v>0.98040000000000005</v>
      </c>
      <c r="H147" s="17">
        <v>0.97960000000000003</v>
      </c>
      <c r="I147" s="17">
        <v>0.97850000000000004</v>
      </c>
      <c r="J147" s="17">
        <v>0.97729999999999995</v>
      </c>
      <c r="K147" s="17">
        <v>0.97619999999999996</v>
      </c>
      <c r="L147" s="17">
        <v>0.97509999999999997</v>
      </c>
      <c r="M147" s="17">
        <v>0.97409999999999997</v>
      </c>
      <c r="N147" s="17">
        <v>0.97340000000000004</v>
      </c>
      <c r="O147" s="17">
        <v>0.9728</v>
      </c>
      <c r="P147" s="17">
        <v>0.97240000000000004</v>
      </c>
      <c r="Q147" s="17">
        <v>0.97370000000000001</v>
      </c>
      <c r="R147" s="17">
        <v>0.97370000000000001</v>
      </c>
      <c r="S147" s="17">
        <v>0.97370000000000001</v>
      </c>
      <c r="T147" s="17">
        <v>0.97370000000000001</v>
      </c>
      <c r="U147" s="17">
        <v>0.97370000000000001</v>
      </c>
      <c r="V147" s="17">
        <v>0.97370000000000001</v>
      </c>
      <c r="W147" s="17">
        <v>0.97370000000000001</v>
      </c>
      <c r="X147" s="17">
        <v>0.97370000000000001</v>
      </c>
      <c r="Y147" s="17">
        <v>0.97370000000000001</v>
      </c>
      <c r="Z147" s="17">
        <v>0.97370000000000001</v>
      </c>
      <c r="AA147" s="17">
        <v>0.97370000000000001</v>
      </c>
      <c r="AB147" s="17">
        <v>0.97370000000000001</v>
      </c>
      <c r="AC147" s="17">
        <v>0.97370000000000001</v>
      </c>
      <c r="AD147" s="17">
        <v>0.97370000000000001</v>
      </c>
      <c r="AE147" s="17">
        <v>0.97370000000000001</v>
      </c>
      <c r="AF147" s="17">
        <v>0.97370000000000001</v>
      </c>
      <c r="AG147" s="17">
        <v>0.97370000000000001</v>
      </c>
      <c r="AH147" s="17">
        <v>0.97370000000000001</v>
      </c>
      <c r="AI147" s="17">
        <v>0.97370000000000001</v>
      </c>
      <c r="AJ147" s="17">
        <v>0.97370000000000001</v>
      </c>
      <c r="AK147" s="17">
        <v>0.97370000000000001</v>
      </c>
      <c r="AL147" s="17">
        <v>0.97370000000000001</v>
      </c>
      <c r="AM147" s="17">
        <v>0.97370000000000001</v>
      </c>
      <c r="AN147" s="17">
        <v>0.97370000000000001</v>
      </c>
      <c r="AO147" s="17">
        <v>0.97370000000000001</v>
      </c>
      <c r="AP147" s="17">
        <v>0.97370000000000001</v>
      </c>
      <c r="AQ147" s="17">
        <v>0.97370000000000001</v>
      </c>
      <c r="AR147" s="17">
        <v>0.97370000000000001</v>
      </c>
      <c r="AS147" s="17">
        <v>0.97370000000000001</v>
      </c>
      <c r="AT147" s="17">
        <v>0.97370000000000001</v>
      </c>
      <c r="AU147" s="17">
        <v>0.97370000000000001</v>
      </c>
      <c r="AV147" s="17">
        <v>0.97370000000000001</v>
      </c>
      <c r="AW147" s="17">
        <v>0.97370000000000001</v>
      </c>
      <c r="AX147" s="17">
        <v>0.97370000000000001</v>
      </c>
      <c r="AY147" s="17">
        <v>0.97370000000000001</v>
      </c>
      <c r="AZ147" s="17">
        <v>0.97370000000000001</v>
      </c>
      <c r="BA147" s="17">
        <v>0.97370000000000001</v>
      </c>
      <c r="BB147" s="17">
        <v>0.97370000000000001</v>
      </c>
      <c r="BC147" s="17">
        <v>0.97370000000000001</v>
      </c>
      <c r="BD147" s="17">
        <v>0.97370000000000001</v>
      </c>
      <c r="BE147" s="17">
        <v>0.97370000000000001</v>
      </c>
      <c r="BF147" s="17">
        <v>0.97370000000000001</v>
      </c>
      <c r="BG147" s="17">
        <v>0.97370000000000001</v>
      </c>
      <c r="BH147" s="17">
        <v>0.97370000000000001</v>
      </c>
      <c r="BI147" s="17">
        <v>0.97370000000000001</v>
      </c>
      <c r="BJ147" s="17">
        <v>0.97370000000000001</v>
      </c>
      <c r="BK147" s="17">
        <v>0.97370000000000001</v>
      </c>
      <c r="BL147" s="17">
        <v>0.97370000000000001</v>
      </c>
      <c r="BM147" s="17">
        <v>0.97370000000000001</v>
      </c>
      <c r="BN147" s="17">
        <v>0.97370000000000001</v>
      </c>
      <c r="BO147" s="17">
        <v>0.97370000000000001</v>
      </c>
      <c r="BP147" s="17">
        <v>0.97370000000000001</v>
      </c>
      <c r="BQ147" s="17">
        <v>0.97370000000000001</v>
      </c>
      <c r="BR147" s="17">
        <v>0.97370000000000001</v>
      </c>
      <c r="BS147" s="17">
        <v>0.97370000000000001</v>
      </c>
      <c r="BT147" s="17">
        <v>0.97370000000000001</v>
      </c>
      <c r="BU147" s="17">
        <v>0.97370000000000001</v>
      </c>
      <c r="BV147" s="17">
        <v>0.97370000000000001</v>
      </c>
      <c r="BW147" s="17">
        <v>0.97370000000000001</v>
      </c>
      <c r="BX147" s="17">
        <v>0.97370000000000001</v>
      </c>
      <c r="BY147" s="17">
        <v>0.97370000000000001</v>
      </c>
      <c r="BZ147" s="17">
        <v>0.97370000000000001</v>
      </c>
      <c r="CA147" s="17">
        <v>0.97370000000000001</v>
      </c>
      <c r="CB147" s="17">
        <v>0.97370000000000001</v>
      </c>
      <c r="CC147" s="17">
        <v>0.97370000000000001</v>
      </c>
      <c r="CD147" s="17">
        <v>0.97370000000000001</v>
      </c>
      <c r="CE147" s="17">
        <v>0.97370000000000001</v>
      </c>
      <c r="CF147" s="17">
        <v>0.97370000000000001</v>
      </c>
      <c r="CG147" s="17">
        <v>0.97370000000000001</v>
      </c>
      <c r="CH147" s="17">
        <v>0.97370000000000001</v>
      </c>
      <c r="CI147" s="17">
        <v>0.97370000000000001</v>
      </c>
      <c r="CJ147" s="17">
        <v>0.97370000000000001</v>
      </c>
      <c r="CK147" s="17">
        <v>0.97370000000000001</v>
      </c>
      <c r="CL147" s="17">
        <v>0.97370000000000001</v>
      </c>
      <c r="CM147" s="17">
        <v>0.97370000000000001</v>
      </c>
      <c r="CN147" s="17">
        <v>0.97370000000000001</v>
      </c>
      <c r="CO147" s="17">
        <v>0.97370000000000001</v>
      </c>
      <c r="CP147" s="17">
        <v>0.97370000000000001</v>
      </c>
      <c r="CQ147" s="17">
        <v>0.97370000000000001</v>
      </c>
      <c r="CR147" s="17">
        <v>0.97370000000000001</v>
      </c>
      <c r="CS147" s="17">
        <v>0.97370000000000001</v>
      </c>
      <c r="CT147" s="17">
        <v>0.97370000000000001</v>
      </c>
      <c r="CU147" s="17">
        <v>0.97370000000000001</v>
      </c>
      <c r="CV147" s="17">
        <v>0.97370000000000001</v>
      </c>
      <c r="CW147" s="17">
        <v>0.97370000000000001</v>
      </c>
      <c r="CX147" s="17">
        <v>0.97370000000000001</v>
      </c>
      <c r="CY147" s="17">
        <v>0.97370000000000001</v>
      </c>
      <c r="CZ147" s="17">
        <v>0.97370000000000001</v>
      </c>
      <c r="DA147" s="17">
        <v>0.97370000000000001</v>
      </c>
      <c r="DB147" s="17">
        <v>0.97370000000000001</v>
      </c>
    </row>
    <row r="148" spans="1:106" x14ac:dyDescent="0.2">
      <c r="A148" s="133">
        <v>58</v>
      </c>
      <c r="B148" s="17">
        <v>1</v>
      </c>
      <c r="C148" s="17">
        <v>0.96819999999999995</v>
      </c>
      <c r="D148" s="17">
        <v>0.97950000000000004</v>
      </c>
      <c r="E148" s="17">
        <v>0.98040000000000005</v>
      </c>
      <c r="F148" s="17">
        <v>0.98080000000000001</v>
      </c>
      <c r="G148" s="17">
        <v>0.98060000000000003</v>
      </c>
      <c r="H148" s="17">
        <v>0.98</v>
      </c>
      <c r="I148" s="17">
        <v>0.97909999999999997</v>
      </c>
      <c r="J148" s="17">
        <v>0.97799999999999998</v>
      </c>
      <c r="K148" s="17">
        <v>0.97689999999999999</v>
      </c>
      <c r="L148" s="17">
        <v>0.97589999999999999</v>
      </c>
      <c r="M148" s="17">
        <v>0.97489999999999999</v>
      </c>
      <c r="N148" s="17">
        <v>0.97419999999999995</v>
      </c>
      <c r="O148" s="17">
        <v>0.97360000000000002</v>
      </c>
      <c r="P148" s="17">
        <v>0.97319999999999995</v>
      </c>
      <c r="Q148" s="17">
        <v>0.97440000000000004</v>
      </c>
      <c r="R148" s="17">
        <v>0.97440000000000004</v>
      </c>
      <c r="S148" s="17">
        <v>0.97440000000000004</v>
      </c>
      <c r="T148" s="17">
        <v>0.97440000000000004</v>
      </c>
      <c r="U148" s="17">
        <v>0.97440000000000004</v>
      </c>
      <c r="V148" s="17">
        <v>0.97440000000000004</v>
      </c>
      <c r="W148" s="17">
        <v>0.97440000000000004</v>
      </c>
      <c r="X148" s="17">
        <v>0.97440000000000004</v>
      </c>
      <c r="Y148" s="17">
        <v>0.97440000000000004</v>
      </c>
      <c r="Z148" s="17">
        <v>0.97440000000000004</v>
      </c>
      <c r="AA148" s="17">
        <v>0.97440000000000004</v>
      </c>
      <c r="AB148" s="17">
        <v>0.97440000000000004</v>
      </c>
      <c r="AC148" s="17">
        <v>0.97440000000000004</v>
      </c>
      <c r="AD148" s="17">
        <v>0.97440000000000004</v>
      </c>
      <c r="AE148" s="17">
        <v>0.97440000000000004</v>
      </c>
      <c r="AF148" s="17">
        <v>0.97440000000000004</v>
      </c>
      <c r="AG148" s="17">
        <v>0.97440000000000004</v>
      </c>
      <c r="AH148" s="17">
        <v>0.97440000000000004</v>
      </c>
      <c r="AI148" s="17">
        <v>0.97440000000000004</v>
      </c>
      <c r="AJ148" s="17">
        <v>0.97440000000000004</v>
      </c>
      <c r="AK148" s="17">
        <v>0.97440000000000004</v>
      </c>
      <c r="AL148" s="17">
        <v>0.97440000000000004</v>
      </c>
      <c r="AM148" s="17">
        <v>0.97440000000000004</v>
      </c>
      <c r="AN148" s="17">
        <v>0.97440000000000004</v>
      </c>
      <c r="AO148" s="17">
        <v>0.97440000000000004</v>
      </c>
      <c r="AP148" s="17">
        <v>0.97440000000000004</v>
      </c>
      <c r="AQ148" s="17">
        <v>0.97440000000000004</v>
      </c>
      <c r="AR148" s="17">
        <v>0.97440000000000004</v>
      </c>
      <c r="AS148" s="17">
        <v>0.97440000000000004</v>
      </c>
      <c r="AT148" s="17">
        <v>0.97440000000000004</v>
      </c>
      <c r="AU148" s="17">
        <v>0.97440000000000004</v>
      </c>
      <c r="AV148" s="17">
        <v>0.97440000000000004</v>
      </c>
      <c r="AW148" s="17">
        <v>0.97440000000000004</v>
      </c>
      <c r="AX148" s="17">
        <v>0.97440000000000004</v>
      </c>
      <c r="AY148" s="17">
        <v>0.97440000000000004</v>
      </c>
      <c r="AZ148" s="17">
        <v>0.97440000000000004</v>
      </c>
      <c r="BA148" s="17">
        <v>0.97440000000000004</v>
      </c>
      <c r="BB148" s="17">
        <v>0.97440000000000004</v>
      </c>
      <c r="BC148" s="17">
        <v>0.97440000000000004</v>
      </c>
      <c r="BD148" s="17">
        <v>0.97440000000000004</v>
      </c>
      <c r="BE148" s="17">
        <v>0.97440000000000004</v>
      </c>
      <c r="BF148" s="17">
        <v>0.97440000000000004</v>
      </c>
      <c r="BG148" s="17">
        <v>0.97440000000000004</v>
      </c>
      <c r="BH148" s="17">
        <v>0.97440000000000004</v>
      </c>
      <c r="BI148" s="17">
        <v>0.97440000000000004</v>
      </c>
      <c r="BJ148" s="17">
        <v>0.97440000000000004</v>
      </c>
      <c r="BK148" s="17">
        <v>0.97440000000000004</v>
      </c>
      <c r="BL148" s="17">
        <v>0.97440000000000004</v>
      </c>
      <c r="BM148" s="17">
        <v>0.97440000000000004</v>
      </c>
      <c r="BN148" s="17">
        <v>0.97440000000000004</v>
      </c>
      <c r="BO148" s="17">
        <v>0.97440000000000004</v>
      </c>
      <c r="BP148" s="17">
        <v>0.97440000000000004</v>
      </c>
      <c r="BQ148" s="17">
        <v>0.97440000000000004</v>
      </c>
      <c r="BR148" s="17">
        <v>0.97440000000000004</v>
      </c>
      <c r="BS148" s="17">
        <v>0.97440000000000004</v>
      </c>
      <c r="BT148" s="17">
        <v>0.97440000000000004</v>
      </c>
      <c r="BU148" s="17">
        <v>0.97440000000000004</v>
      </c>
      <c r="BV148" s="17">
        <v>0.97440000000000004</v>
      </c>
      <c r="BW148" s="17">
        <v>0.97440000000000004</v>
      </c>
      <c r="BX148" s="17">
        <v>0.97440000000000004</v>
      </c>
      <c r="BY148" s="17">
        <v>0.97440000000000004</v>
      </c>
      <c r="BZ148" s="17">
        <v>0.97440000000000004</v>
      </c>
      <c r="CA148" s="17">
        <v>0.97440000000000004</v>
      </c>
      <c r="CB148" s="17">
        <v>0.97440000000000004</v>
      </c>
      <c r="CC148" s="17">
        <v>0.97440000000000004</v>
      </c>
      <c r="CD148" s="17">
        <v>0.97440000000000004</v>
      </c>
      <c r="CE148" s="17">
        <v>0.97440000000000004</v>
      </c>
      <c r="CF148" s="17">
        <v>0.97440000000000004</v>
      </c>
      <c r="CG148" s="17">
        <v>0.97440000000000004</v>
      </c>
      <c r="CH148" s="17">
        <v>0.97440000000000004</v>
      </c>
      <c r="CI148" s="17">
        <v>0.97440000000000004</v>
      </c>
      <c r="CJ148" s="17">
        <v>0.97440000000000004</v>
      </c>
      <c r="CK148" s="17">
        <v>0.97440000000000004</v>
      </c>
      <c r="CL148" s="17">
        <v>0.97440000000000004</v>
      </c>
      <c r="CM148" s="17">
        <v>0.97440000000000004</v>
      </c>
      <c r="CN148" s="17">
        <v>0.97440000000000004</v>
      </c>
      <c r="CO148" s="17">
        <v>0.97440000000000004</v>
      </c>
      <c r="CP148" s="17">
        <v>0.97440000000000004</v>
      </c>
      <c r="CQ148" s="17">
        <v>0.97440000000000004</v>
      </c>
      <c r="CR148" s="17">
        <v>0.97440000000000004</v>
      </c>
      <c r="CS148" s="17">
        <v>0.97440000000000004</v>
      </c>
      <c r="CT148" s="17">
        <v>0.97440000000000004</v>
      </c>
      <c r="CU148" s="17">
        <v>0.97440000000000004</v>
      </c>
      <c r="CV148" s="17">
        <v>0.97440000000000004</v>
      </c>
      <c r="CW148" s="17">
        <v>0.97440000000000004</v>
      </c>
      <c r="CX148" s="17">
        <v>0.97440000000000004</v>
      </c>
      <c r="CY148" s="17">
        <v>0.97440000000000004</v>
      </c>
      <c r="CZ148" s="17">
        <v>0.97440000000000004</v>
      </c>
      <c r="DA148" s="17">
        <v>0.97440000000000004</v>
      </c>
      <c r="DB148" s="17">
        <v>0.97440000000000004</v>
      </c>
    </row>
    <row r="149" spans="1:106" x14ac:dyDescent="0.2">
      <c r="A149" s="133">
        <v>59</v>
      </c>
      <c r="B149" s="17">
        <v>1</v>
      </c>
      <c r="C149" s="17">
        <v>0.96709999999999996</v>
      </c>
      <c r="D149" s="17">
        <v>0.97860000000000003</v>
      </c>
      <c r="E149" s="17">
        <v>0.97989999999999999</v>
      </c>
      <c r="F149" s="17">
        <v>0.98050000000000004</v>
      </c>
      <c r="G149" s="17">
        <v>0.98050000000000004</v>
      </c>
      <c r="H149" s="17">
        <v>0.98019999999999996</v>
      </c>
      <c r="I149" s="17">
        <v>0.97950000000000004</v>
      </c>
      <c r="J149" s="17">
        <v>0.97870000000000001</v>
      </c>
      <c r="K149" s="17">
        <v>0.97760000000000002</v>
      </c>
      <c r="L149" s="17">
        <v>0.97660000000000002</v>
      </c>
      <c r="M149" s="17">
        <v>0.97570000000000001</v>
      </c>
      <c r="N149" s="17">
        <v>0.97489999999999999</v>
      </c>
      <c r="O149" s="17">
        <v>0.97430000000000005</v>
      </c>
      <c r="P149" s="17">
        <v>0.97389999999999999</v>
      </c>
      <c r="Q149" s="17">
        <v>0.97509999999999997</v>
      </c>
      <c r="R149" s="17">
        <v>0.97509999999999997</v>
      </c>
      <c r="S149" s="17">
        <v>0.97509999999999997</v>
      </c>
      <c r="T149" s="17">
        <v>0.97509999999999997</v>
      </c>
      <c r="U149" s="17">
        <v>0.97509999999999997</v>
      </c>
      <c r="V149" s="17">
        <v>0.97509999999999997</v>
      </c>
      <c r="W149" s="17">
        <v>0.97509999999999997</v>
      </c>
      <c r="X149" s="17">
        <v>0.97509999999999997</v>
      </c>
      <c r="Y149" s="17">
        <v>0.97509999999999997</v>
      </c>
      <c r="Z149" s="17">
        <v>0.97509999999999997</v>
      </c>
      <c r="AA149" s="17">
        <v>0.97509999999999997</v>
      </c>
      <c r="AB149" s="17">
        <v>0.97509999999999997</v>
      </c>
      <c r="AC149" s="17">
        <v>0.97509999999999997</v>
      </c>
      <c r="AD149" s="17">
        <v>0.97509999999999997</v>
      </c>
      <c r="AE149" s="17">
        <v>0.97509999999999997</v>
      </c>
      <c r="AF149" s="17">
        <v>0.97509999999999997</v>
      </c>
      <c r="AG149" s="17">
        <v>0.97509999999999997</v>
      </c>
      <c r="AH149" s="17">
        <v>0.97509999999999997</v>
      </c>
      <c r="AI149" s="17">
        <v>0.97509999999999997</v>
      </c>
      <c r="AJ149" s="17">
        <v>0.97509999999999997</v>
      </c>
      <c r="AK149" s="17">
        <v>0.97509999999999997</v>
      </c>
      <c r="AL149" s="17">
        <v>0.97509999999999997</v>
      </c>
      <c r="AM149" s="17">
        <v>0.97509999999999997</v>
      </c>
      <c r="AN149" s="17">
        <v>0.97509999999999997</v>
      </c>
      <c r="AO149" s="17">
        <v>0.97509999999999997</v>
      </c>
      <c r="AP149" s="17">
        <v>0.97509999999999997</v>
      </c>
      <c r="AQ149" s="17">
        <v>0.97509999999999997</v>
      </c>
      <c r="AR149" s="17">
        <v>0.97509999999999997</v>
      </c>
      <c r="AS149" s="17">
        <v>0.97509999999999997</v>
      </c>
      <c r="AT149" s="17">
        <v>0.97509999999999997</v>
      </c>
      <c r="AU149" s="17">
        <v>0.97509999999999997</v>
      </c>
      <c r="AV149" s="17">
        <v>0.97509999999999997</v>
      </c>
      <c r="AW149" s="17">
        <v>0.97509999999999997</v>
      </c>
      <c r="AX149" s="17">
        <v>0.97509999999999997</v>
      </c>
      <c r="AY149" s="17">
        <v>0.97509999999999997</v>
      </c>
      <c r="AZ149" s="17">
        <v>0.97509999999999997</v>
      </c>
      <c r="BA149" s="17">
        <v>0.97509999999999997</v>
      </c>
      <c r="BB149" s="17">
        <v>0.97509999999999997</v>
      </c>
      <c r="BC149" s="17">
        <v>0.97509999999999997</v>
      </c>
      <c r="BD149" s="17">
        <v>0.97509999999999997</v>
      </c>
      <c r="BE149" s="17">
        <v>0.97509999999999997</v>
      </c>
      <c r="BF149" s="17">
        <v>0.97509999999999997</v>
      </c>
      <c r="BG149" s="17">
        <v>0.97509999999999997</v>
      </c>
      <c r="BH149" s="17">
        <v>0.97509999999999997</v>
      </c>
      <c r="BI149" s="17">
        <v>0.97509999999999997</v>
      </c>
      <c r="BJ149" s="17">
        <v>0.97509999999999997</v>
      </c>
      <c r="BK149" s="17">
        <v>0.97509999999999997</v>
      </c>
      <c r="BL149" s="17">
        <v>0.97509999999999997</v>
      </c>
      <c r="BM149" s="17">
        <v>0.97509999999999997</v>
      </c>
      <c r="BN149" s="17">
        <v>0.97509999999999997</v>
      </c>
      <c r="BO149" s="17">
        <v>0.97509999999999997</v>
      </c>
      <c r="BP149" s="17">
        <v>0.97509999999999997</v>
      </c>
      <c r="BQ149" s="17">
        <v>0.97509999999999997</v>
      </c>
      <c r="BR149" s="17">
        <v>0.97509999999999997</v>
      </c>
      <c r="BS149" s="17">
        <v>0.97509999999999997</v>
      </c>
      <c r="BT149" s="17">
        <v>0.97509999999999997</v>
      </c>
      <c r="BU149" s="17">
        <v>0.97509999999999997</v>
      </c>
      <c r="BV149" s="17">
        <v>0.97509999999999997</v>
      </c>
      <c r="BW149" s="17">
        <v>0.97509999999999997</v>
      </c>
      <c r="BX149" s="17">
        <v>0.97509999999999997</v>
      </c>
      <c r="BY149" s="17">
        <v>0.97509999999999997</v>
      </c>
      <c r="BZ149" s="17">
        <v>0.97509999999999997</v>
      </c>
      <c r="CA149" s="17">
        <v>0.97509999999999997</v>
      </c>
      <c r="CB149" s="17">
        <v>0.97509999999999997</v>
      </c>
      <c r="CC149" s="17">
        <v>0.97509999999999997</v>
      </c>
      <c r="CD149" s="17">
        <v>0.97509999999999997</v>
      </c>
      <c r="CE149" s="17">
        <v>0.97509999999999997</v>
      </c>
      <c r="CF149" s="17">
        <v>0.97509999999999997</v>
      </c>
      <c r="CG149" s="17">
        <v>0.97509999999999997</v>
      </c>
      <c r="CH149" s="17">
        <v>0.97509999999999997</v>
      </c>
      <c r="CI149" s="17">
        <v>0.97509999999999997</v>
      </c>
      <c r="CJ149" s="17">
        <v>0.97509999999999997</v>
      </c>
      <c r="CK149" s="17">
        <v>0.97509999999999997</v>
      </c>
      <c r="CL149" s="17">
        <v>0.97509999999999997</v>
      </c>
      <c r="CM149" s="17">
        <v>0.97509999999999997</v>
      </c>
      <c r="CN149" s="17">
        <v>0.97509999999999997</v>
      </c>
      <c r="CO149" s="17">
        <v>0.97509999999999997</v>
      </c>
      <c r="CP149" s="17">
        <v>0.97509999999999997</v>
      </c>
      <c r="CQ149" s="17">
        <v>0.97509999999999997</v>
      </c>
      <c r="CR149" s="17">
        <v>0.97509999999999997</v>
      </c>
      <c r="CS149" s="17">
        <v>0.97509999999999997</v>
      </c>
      <c r="CT149" s="17">
        <v>0.97509999999999997</v>
      </c>
      <c r="CU149" s="17">
        <v>0.97509999999999997</v>
      </c>
      <c r="CV149" s="17">
        <v>0.97509999999999997</v>
      </c>
      <c r="CW149" s="17">
        <v>0.97509999999999997</v>
      </c>
      <c r="CX149" s="17">
        <v>0.97509999999999997</v>
      </c>
      <c r="CY149" s="17">
        <v>0.97509999999999997</v>
      </c>
      <c r="CZ149" s="17">
        <v>0.97509999999999997</v>
      </c>
      <c r="DA149" s="17">
        <v>0.97509999999999997</v>
      </c>
      <c r="DB149" s="17">
        <v>0.97509999999999997</v>
      </c>
    </row>
    <row r="150" spans="1:106" x14ac:dyDescent="0.2">
      <c r="A150" s="133">
        <v>60</v>
      </c>
      <c r="B150" s="17">
        <v>1</v>
      </c>
      <c r="C150" s="17">
        <v>0.96609999999999996</v>
      </c>
      <c r="D150" s="17">
        <v>0.97770000000000001</v>
      </c>
      <c r="E150" s="17">
        <v>0.97919999999999996</v>
      </c>
      <c r="F150" s="17">
        <v>0.98009999999999997</v>
      </c>
      <c r="G150" s="17">
        <v>0.98040000000000005</v>
      </c>
      <c r="H150" s="17">
        <v>0.98029999999999995</v>
      </c>
      <c r="I150" s="17">
        <v>0.97989999999999999</v>
      </c>
      <c r="J150" s="17">
        <v>0.97919999999999996</v>
      </c>
      <c r="K150" s="17">
        <v>0.97829999999999995</v>
      </c>
      <c r="L150" s="17">
        <v>0.97729999999999995</v>
      </c>
      <c r="M150" s="17">
        <v>0.97640000000000005</v>
      </c>
      <c r="N150" s="17">
        <v>0.97570000000000001</v>
      </c>
      <c r="O150" s="17">
        <v>0.97499999999999998</v>
      </c>
      <c r="P150" s="17">
        <v>0.97460000000000002</v>
      </c>
      <c r="Q150" s="17">
        <v>0.9758</v>
      </c>
      <c r="R150" s="17">
        <v>0.9758</v>
      </c>
      <c r="S150" s="17">
        <v>0.9758</v>
      </c>
      <c r="T150" s="17">
        <v>0.9758</v>
      </c>
      <c r="U150" s="17">
        <v>0.9758</v>
      </c>
      <c r="V150" s="17">
        <v>0.9758</v>
      </c>
      <c r="W150" s="17">
        <v>0.9758</v>
      </c>
      <c r="X150" s="17">
        <v>0.9758</v>
      </c>
      <c r="Y150" s="17">
        <v>0.9758</v>
      </c>
      <c r="Z150" s="17">
        <v>0.9758</v>
      </c>
      <c r="AA150" s="17">
        <v>0.9758</v>
      </c>
      <c r="AB150" s="17">
        <v>0.9758</v>
      </c>
      <c r="AC150" s="17">
        <v>0.9758</v>
      </c>
      <c r="AD150" s="17">
        <v>0.9758</v>
      </c>
      <c r="AE150" s="17">
        <v>0.9758</v>
      </c>
      <c r="AF150" s="17">
        <v>0.9758</v>
      </c>
      <c r="AG150" s="17">
        <v>0.9758</v>
      </c>
      <c r="AH150" s="17">
        <v>0.9758</v>
      </c>
      <c r="AI150" s="17">
        <v>0.9758</v>
      </c>
      <c r="AJ150" s="17">
        <v>0.9758</v>
      </c>
      <c r="AK150" s="17">
        <v>0.9758</v>
      </c>
      <c r="AL150" s="17">
        <v>0.9758</v>
      </c>
      <c r="AM150" s="17">
        <v>0.9758</v>
      </c>
      <c r="AN150" s="17">
        <v>0.9758</v>
      </c>
      <c r="AO150" s="17">
        <v>0.9758</v>
      </c>
      <c r="AP150" s="17">
        <v>0.9758</v>
      </c>
      <c r="AQ150" s="17">
        <v>0.9758</v>
      </c>
      <c r="AR150" s="17">
        <v>0.9758</v>
      </c>
      <c r="AS150" s="17">
        <v>0.9758</v>
      </c>
      <c r="AT150" s="17">
        <v>0.9758</v>
      </c>
      <c r="AU150" s="17">
        <v>0.9758</v>
      </c>
      <c r="AV150" s="17">
        <v>0.9758</v>
      </c>
      <c r="AW150" s="17">
        <v>0.9758</v>
      </c>
      <c r="AX150" s="17">
        <v>0.9758</v>
      </c>
      <c r="AY150" s="17">
        <v>0.9758</v>
      </c>
      <c r="AZ150" s="17">
        <v>0.9758</v>
      </c>
      <c r="BA150" s="17">
        <v>0.9758</v>
      </c>
      <c r="BB150" s="17">
        <v>0.9758</v>
      </c>
      <c r="BC150" s="17">
        <v>0.9758</v>
      </c>
      <c r="BD150" s="17">
        <v>0.9758</v>
      </c>
      <c r="BE150" s="17">
        <v>0.9758</v>
      </c>
      <c r="BF150" s="17">
        <v>0.9758</v>
      </c>
      <c r="BG150" s="17">
        <v>0.9758</v>
      </c>
      <c r="BH150" s="17">
        <v>0.9758</v>
      </c>
      <c r="BI150" s="17">
        <v>0.9758</v>
      </c>
      <c r="BJ150" s="17">
        <v>0.9758</v>
      </c>
      <c r="BK150" s="17">
        <v>0.9758</v>
      </c>
      <c r="BL150" s="17">
        <v>0.9758</v>
      </c>
      <c r="BM150" s="17">
        <v>0.9758</v>
      </c>
      <c r="BN150" s="17">
        <v>0.9758</v>
      </c>
      <c r="BO150" s="17">
        <v>0.9758</v>
      </c>
      <c r="BP150" s="17">
        <v>0.9758</v>
      </c>
      <c r="BQ150" s="17">
        <v>0.9758</v>
      </c>
      <c r="BR150" s="17">
        <v>0.9758</v>
      </c>
      <c r="BS150" s="17">
        <v>0.9758</v>
      </c>
      <c r="BT150" s="17">
        <v>0.9758</v>
      </c>
      <c r="BU150" s="17">
        <v>0.9758</v>
      </c>
      <c r="BV150" s="17">
        <v>0.9758</v>
      </c>
      <c r="BW150" s="17">
        <v>0.9758</v>
      </c>
      <c r="BX150" s="17">
        <v>0.9758</v>
      </c>
      <c r="BY150" s="17">
        <v>0.9758</v>
      </c>
      <c r="BZ150" s="17">
        <v>0.9758</v>
      </c>
      <c r="CA150" s="17">
        <v>0.9758</v>
      </c>
      <c r="CB150" s="17">
        <v>0.9758</v>
      </c>
      <c r="CC150" s="17">
        <v>0.9758</v>
      </c>
      <c r="CD150" s="17">
        <v>0.9758</v>
      </c>
      <c r="CE150" s="17">
        <v>0.9758</v>
      </c>
      <c r="CF150" s="17">
        <v>0.9758</v>
      </c>
      <c r="CG150" s="17">
        <v>0.9758</v>
      </c>
      <c r="CH150" s="17">
        <v>0.9758</v>
      </c>
      <c r="CI150" s="17">
        <v>0.9758</v>
      </c>
      <c r="CJ150" s="17">
        <v>0.9758</v>
      </c>
      <c r="CK150" s="17">
        <v>0.9758</v>
      </c>
      <c r="CL150" s="17">
        <v>0.9758</v>
      </c>
      <c r="CM150" s="17">
        <v>0.9758</v>
      </c>
      <c r="CN150" s="17">
        <v>0.9758</v>
      </c>
      <c r="CO150" s="17">
        <v>0.9758</v>
      </c>
      <c r="CP150" s="17">
        <v>0.9758</v>
      </c>
      <c r="CQ150" s="17">
        <v>0.9758</v>
      </c>
      <c r="CR150" s="17">
        <v>0.9758</v>
      </c>
      <c r="CS150" s="17">
        <v>0.9758</v>
      </c>
      <c r="CT150" s="17">
        <v>0.9758</v>
      </c>
      <c r="CU150" s="17">
        <v>0.9758</v>
      </c>
      <c r="CV150" s="17">
        <v>0.9758</v>
      </c>
      <c r="CW150" s="17">
        <v>0.9758</v>
      </c>
      <c r="CX150" s="17">
        <v>0.9758</v>
      </c>
      <c r="CY150" s="17">
        <v>0.9758</v>
      </c>
      <c r="CZ150" s="17">
        <v>0.9758</v>
      </c>
      <c r="DA150" s="17">
        <v>0.9758</v>
      </c>
      <c r="DB150" s="17">
        <v>0.9758</v>
      </c>
    </row>
    <row r="151" spans="1:106" x14ac:dyDescent="0.2">
      <c r="A151" s="133">
        <v>61</v>
      </c>
      <c r="B151" s="17">
        <v>1</v>
      </c>
      <c r="C151" s="17">
        <v>0.96530000000000005</v>
      </c>
      <c r="D151" s="17">
        <v>0.97689999999999999</v>
      </c>
      <c r="E151" s="17">
        <v>0.97850000000000004</v>
      </c>
      <c r="F151" s="17">
        <v>0.97960000000000003</v>
      </c>
      <c r="G151" s="17">
        <v>0.98009999999999997</v>
      </c>
      <c r="H151" s="17">
        <v>0.98029999999999995</v>
      </c>
      <c r="I151" s="17">
        <v>0.98009999999999997</v>
      </c>
      <c r="J151" s="17">
        <v>0.97960000000000003</v>
      </c>
      <c r="K151" s="17">
        <v>0.97889999999999999</v>
      </c>
      <c r="L151" s="17">
        <v>0.97799999999999998</v>
      </c>
      <c r="M151" s="17">
        <v>0.97719999999999996</v>
      </c>
      <c r="N151" s="17">
        <v>0.97640000000000005</v>
      </c>
      <c r="O151" s="17">
        <v>0.9758</v>
      </c>
      <c r="P151" s="17">
        <v>0.97529999999999994</v>
      </c>
      <c r="Q151" s="17">
        <v>0.97660000000000002</v>
      </c>
      <c r="R151" s="17">
        <v>0.97660000000000002</v>
      </c>
      <c r="S151" s="17">
        <v>0.97660000000000002</v>
      </c>
      <c r="T151" s="17">
        <v>0.97660000000000002</v>
      </c>
      <c r="U151" s="17">
        <v>0.97660000000000002</v>
      </c>
      <c r="V151" s="17">
        <v>0.97660000000000002</v>
      </c>
      <c r="W151" s="17">
        <v>0.97660000000000002</v>
      </c>
      <c r="X151" s="17">
        <v>0.97660000000000002</v>
      </c>
      <c r="Y151" s="17">
        <v>0.97660000000000002</v>
      </c>
      <c r="Z151" s="17">
        <v>0.97660000000000002</v>
      </c>
      <c r="AA151" s="17">
        <v>0.97660000000000002</v>
      </c>
      <c r="AB151" s="17">
        <v>0.97660000000000002</v>
      </c>
      <c r="AC151" s="17">
        <v>0.97660000000000002</v>
      </c>
      <c r="AD151" s="17">
        <v>0.97660000000000002</v>
      </c>
      <c r="AE151" s="17">
        <v>0.97660000000000002</v>
      </c>
      <c r="AF151" s="17">
        <v>0.97660000000000002</v>
      </c>
      <c r="AG151" s="17">
        <v>0.97660000000000002</v>
      </c>
      <c r="AH151" s="17">
        <v>0.97660000000000002</v>
      </c>
      <c r="AI151" s="17">
        <v>0.97660000000000002</v>
      </c>
      <c r="AJ151" s="17">
        <v>0.97660000000000002</v>
      </c>
      <c r="AK151" s="17">
        <v>0.97660000000000002</v>
      </c>
      <c r="AL151" s="17">
        <v>0.97660000000000002</v>
      </c>
      <c r="AM151" s="17">
        <v>0.97660000000000002</v>
      </c>
      <c r="AN151" s="17">
        <v>0.97660000000000002</v>
      </c>
      <c r="AO151" s="17">
        <v>0.97660000000000002</v>
      </c>
      <c r="AP151" s="17">
        <v>0.97660000000000002</v>
      </c>
      <c r="AQ151" s="17">
        <v>0.97660000000000002</v>
      </c>
      <c r="AR151" s="17">
        <v>0.97660000000000002</v>
      </c>
      <c r="AS151" s="17">
        <v>0.97660000000000002</v>
      </c>
      <c r="AT151" s="17">
        <v>0.97660000000000002</v>
      </c>
      <c r="AU151" s="17">
        <v>0.97660000000000002</v>
      </c>
      <c r="AV151" s="17">
        <v>0.97660000000000002</v>
      </c>
      <c r="AW151" s="17">
        <v>0.97660000000000002</v>
      </c>
      <c r="AX151" s="17">
        <v>0.97660000000000002</v>
      </c>
      <c r="AY151" s="17">
        <v>0.97660000000000002</v>
      </c>
      <c r="AZ151" s="17">
        <v>0.97660000000000002</v>
      </c>
      <c r="BA151" s="17">
        <v>0.97660000000000002</v>
      </c>
      <c r="BB151" s="17">
        <v>0.97660000000000002</v>
      </c>
      <c r="BC151" s="17">
        <v>0.97660000000000002</v>
      </c>
      <c r="BD151" s="17">
        <v>0.97660000000000002</v>
      </c>
      <c r="BE151" s="17">
        <v>0.97660000000000002</v>
      </c>
      <c r="BF151" s="17">
        <v>0.97660000000000002</v>
      </c>
      <c r="BG151" s="17">
        <v>0.97660000000000002</v>
      </c>
      <c r="BH151" s="17">
        <v>0.97660000000000002</v>
      </c>
      <c r="BI151" s="17">
        <v>0.97660000000000002</v>
      </c>
      <c r="BJ151" s="17">
        <v>0.97660000000000002</v>
      </c>
      <c r="BK151" s="17">
        <v>0.97660000000000002</v>
      </c>
      <c r="BL151" s="17">
        <v>0.97660000000000002</v>
      </c>
      <c r="BM151" s="17">
        <v>0.97660000000000002</v>
      </c>
      <c r="BN151" s="17">
        <v>0.97660000000000002</v>
      </c>
      <c r="BO151" s="17">
        <v>0.97660000000000002</v>
      </c>
      <c r="BP151" s="17">
        <v>0.97660000000000002</v>
      </c>
      <c r="BQ151" s="17">
        <v>0.97660000000000002</v>
      </c>
      <c r="BR151" s="17">
        <v>0.97660000000000002</v>
      </c>
      <c r="BS151" s="17">
        <v>0.97660000000000002</v>
      </c>
      <c r="BT151" s="17">
        <v>0.97660000000000002</v>
      </c>
      <c r="BU151" s="17">
        <v>0.97660000000000002</v>
      </c>
      <c r="BV151" s="17">
        <v>0.97660000000000002</v>
      </c>
      <c r="BW151" s="17">
        <v>0.97660000000000002</v>
      </c>
      <c r="BX151" s="17">
        <v>0.97660000000000002</v>
      </c>
      <c r="BY151" s="17">
        <v>0.97660000000000002</v>
      </c>
      <c r="BZ151" s="17">
        <v>0.97660000000000002</v>
      </c>
      <c r="CA151" s="17">
        <v>0.97660000000000002</v>
      </c>
      <c r="CB151" s="17">
        <v>0.97660000000000002</v>
      </c>
      <c r="CC151" s="17">
        <v>0.97660000000000002</v>
      </c>
      <c r="CD151" s="17">
        <v>0.97660000000000002</v>
      </c>
      <c r="CE151" s="17">
        <v>0.97660000000000002</v>
      </c>
      <c r="CF151" s="17">
        <v>0.97660000000000002</v>
      </c>
      <c r="CG151" s="17">
        <v>0.97660000000000002</v>
      </c>
      <c r="CH151" s="17">
        <v>0.97660000000000002</v>
      </c>
      <c r="CI151" s="17">
        <v>0.97660000000000002</v>
      </c>
      <c r="CJ151" s="17">
        <v>0.97660000000000002</v>
      </c>
      <c r="CK151" s="17">
        <v>0.97660000000000002</v>
      </c>
      <c r="CL151" s="17">
        <v>0.97660000000000002</v>
      </c>
      <c r="CM151" s="17">
        <v>0.97660000000000002</v>
      </c>
      <c r="CN151" s="17">
        <v>0.97660000000000002</v>
      </c>
      <c r="CO151" s="17">
        <v>0.97660000000000002</v>
      </c>
      <c r="CP151" s="17">
        <v>0.97660000000000002</v>
      </c>
      <c r="CQ151" s="17">
        <v>0.97660000000000002</v>
      </c>
      <c r="CR151" s="17">
        <v>0.97660000000000002</v>
      </c>
      <c r="CS151" s="17">
        <v>0.97660000000000002</v>
      </c>
      <c r="CT151" s="17">
        <v>0.97660000000000002</v>
      </c>
      <c r="CU151" s="17">
        <v>0.97660000000000002</v>
      </c>
      <c r="CV151" s="17">
        <v>0.97660000000000002</v>
      </c>
      <c r="CW151" s="17">
        <v>0.97660000000000002</v>
      </c>
      <c r="CX151" s="17">
        <v>0.97660000000000002</v>
      </c>
      <c r="CY151" s="17">
        <v>0.97660000000000002</v>
      </c>
      <c r="CZ151" s="17">
        <v>0.97660000000000002</v>
      </c>
      <c r="DA151" s="17">
        <v>0.97660000000000002</v>
      </c>
      <c r="DB151" s="17">
        <v>0.97660000000000002</v>
      </c>
    </row>
    <row r="152" spans="1:106" x14ac:dyDescent="0.2">
      <c r="A152" s="133">
        <v>62</v>
      </c>
      <c r="B152" s="17">
        <v>1</v>
      </c>
      <c r="C152" s="17">
        <v>0.9647</v>
      </c>
      <c r="D152" s="17">
        <v>0.97619999999999996</v>
      </c>
      <c r="E152" s="17">
        <v>0.97789999999999999</v>
      </c>
      <c r="F152" s="17">
        <v>0.97909999999999997</v>
      </c>
      <c r="G152" s="17">
        <v>0.9798</v>
      </c>
      <c r="H152" s="17">
        <v>0.98019999999999996</v>
      </c>
      <c r="I152" s="17">
        <v>0.98019999999999996</v>
      </c>
      <c r="J152" s="17">
        <v>0.97989999999999999</v>
      </c>
      <c r="K152" s="17">
        <v>0.97940000000000005</v>
      </c>
      <c r="L152" s="17">
        <v>0.97860000000000003</v>
      </c>
      <c r="M152" s="17">
        <v>0.97789999999999999</v>
      </c>
      <c r="N152" s="17">
        <v>0.97709999999999997</v>
      </c>
      <c r="O152" s="17">
        <v>0.97650000000000003</v>
      </c>
      <c r="P152" s="17">
        <v>0.97599999999999998</v>
      </c>
      <c r="Q152" s="17">
        <v>0.97729999999999995</v>
      </c>
      <c r="R152" s="17">
        <v>0.97729999999999995</v>
      </c>
      <c r="S152" s="17">
        <v>0.97729999999999995</v>
      </c>
      <c r="T152" s="17">
        <v>0.97729999999999995</v>
      </c>
      <c r="U152" s="17">
        <v>0.97729999999999995</v>
      </c>
      <c r="V152" s="17">
        <v>0.97729999999999995</v>
      </c>
      <c r="W152" s="17">
        <v>0.97729999999999995</v>
      </c>
      <c r="X152" s="17">
        <v>0.97729999999999995</v>
      </c>
      <c r="Y152" s="17">
        <v>0.97729999999999995</v>
      </c>
      <c r="Z152" s="17">
        <v>0.97729999999999995</v>
      </c>
      <c r="AA152" s="17">
        <v>0.97729999999999995</v>
      </c>
      <c r="AB152" s="17">
        <v>0.97729999999999995</v>
      </c>
      <c r="AC152" s="17">
        <v>0.97729999999999995</v>
      </c>
      <c r="AD152" s="17">
        <v>0.97729999999999995</v>
      </c>
      <c r="AE152" s="17">
        <v>0.97729999999999995</v>
      </c>
      <c r="AF152" s="17">
        <v>0.97729999999999995</v>
      </c>
      <c r="AG152" s="17">
        <v>0.97729999999999995</v>
      </c>
      <c r="AH152" s="17">
        <v>0.97729999999999995</v>
      </c>
      <c r="AI152" s="17">
        <v>0.97729999999999995</v>
      </c>
      <c r="AJ152" s="17">
        <v>0.97729999999999995</v>
      </c>
      <c r="AK152" s="17">
        <v>0.97729999999999995</v>
      </c>
      <c r="AL152" s="17">
        <v>0.97729999999999995</v>
      </c>
      <c r="AM152" s="17">
        <v>0.97729999999999995</v>
      </c>
      <c r="AN152" s="17">
        <v>0.97729999999999995</v>
      </c>
      <c r="AO152" s="17">
        <v>0.97729999999999995</v>
      </c>
      <c r="AP152" s="17">
        <v>0.97729999999999995</v>
      </c>
      <c r="AQ152" s="17">
        <v>0.97729999999999995</v>
      </c>
      <c r="AR152" s="17">
        <v>0.97729999999999995</v>
      </c>
      <c r="AS152" s="17">
        <v>0.97729999999999995</v>
      </c>
      <c r="AT152" s="17">
        <v>0.97729999999999995</v>
      </c>
      <c r="AU152" s="17">
        <v>0.97729999999999995</v>
      </c>
      <c r="AV152" s="17">
        <v>0.97729999999999995</v>
      </c>
      <c r="AW152" s="17">
        <v>0.97729999999999995</v>
      </c>
      <c r="AX152" s="17">
        <v>0.97729999999999995</v>
      </c>
      <c r="AY152" s="17">
        <v>0.97729999999999995</v>
      </c>
      <c r="AZ152" s="17">
        <v>0.97729999999999995</v>
      </c>
      <c r="BA152" s="17">
        <v>0.97729999999999995</v>
      </c>
      <c r="BB152" s="17">
        <v>0.97729999999999995</v>
      </c>
      <c r="BC152" s="17">
        <v>0.97729999999999995</v>
      </c>
      <c r="BD152" s="17">
        <v>0.97729999999999995</v>
      </c>
      <c r="BE152" s="17">
        <v>0.97729999999999995</v>
      </c>
      <c r="BF152" s="17">
        <v>0.97729999999999995</v>
      </c>
      <c r="BG152" s="17">
        <v>0.97729999999999995</v>
      </c>
      <c r="BH152" s="17">
        <v>0.97729999999999995</v>
      </c>
      <c r="BI152" s="17">
        <v>0.97729999999999995</v>
      </c>
      <c r="BJ152" s="17">
        <v>0.97729999999999995</v>
      </c>
      <c r="BK152" s="17">
        <v>0.97729999999999995</v>
      </c>
      <c r="BL152" s="17">
        <v>0.97729999999999995</v>
      </c>
      <c r="BM152" s="17">
        <v>0.97729999999999995</v>
      </c>
      <c r="BN152" s="17">
        <v>0.97729999999999995</v>
      </c>
      <c r="BO152" s="17">
        <v>0.97729999999999995</v>
      </c>
      <c r="BP152" s="17">
        <v>0.97729999999999995</v>
      </c>
      <c r="BQ152" s="17">
        <v>0.97729999999999995</v>
      </c>
      <c r="BR152" s="17">
        <v>0.97729999999999995</v>
      </c>
      <c r="BS152" s="17">
        <v>0.97729999999999995</v>
      </c>
      <c r="BT152" s="17">
        <v>0.97729999999999995</v>
      </c>
      <c r="BU152" s="17">
        <v>0.97729999999999995</v>
      </c>
      <c r="BV152" s="17">
        <v>0.97729999999999995</v>
      </c>
      <c r="BW152" s="17">
        <v>0.97729999999999995</v>
      </c>
      <c r="BX152" s="17">
        <v>0.97729999999999995</v>
      </c>
      <c r="BY152" s="17">
        <v>0.97729999999999995</v>
      </c>
      <c r="BZ152" s="17">
        <v>0.97729999999999995</v>
      </c>
      <c r="CA152" s="17">
        <v>0.97729999999999995</v>
      </c>
      <c r="CB152" s="17">
        <v>0.97729999999999995</v>
      </c>
      <c r="CC152" s="17">
        <v>0.97729999999999995</v>
      </c>
      <c r="CD152" s="17">
        <v>0.97729999999999995</v>
      </c>
      <c r="CE152" s="17">
        <v>0.97729999999999995</v>
      </c>
      <c r="CF152" s="17">
        <v>0.97729999999999995</v>
      </c>
      <c r="CG152" s="17">
        <v>0.97729999999999995</v>
      </c>
      <c r="CH152" s="17">
        <v>0.97729999999999995</v>
      </c>
      <c r="CI152" s="17">
        <v>0.97729999999999995</v>
      </c>
      <c r="CJ152" s="17">
        <v>0.97729999999999995</v>
      </c>
      <c r="CK152" s="17">
        <v>0.97729999999999995</v>
      </c>
      <c r="CL152" s="17">
        <v>0.97729999999999995</v>
      </c>
      <c r="CM152" s="17">
        <v>0.97729999999999995</v>
      </c>
      <c r="CN152" s="17">
        <v>0.97729999999999995</v>
      </c>
      <c r="CO152" s="17">
        <v>0.97729999999999995</v>
      </c>
      <c r="CP152" s="17">
        <v>0.97729999999999995</v>
      </c>
      <c r="CQ152" s="17">
        <v>0.97729999999999995</v>
      </c>
      <c r="CR152" s="17">
        <v>0.97729999999999995</v>
      </c>
      <c r="CS152" s="17">
        <v>0.97729999999999995</v>
      </c>
      <c r="CT152" s="17">
        <v>0.97729999999999995</v>
      </c>
      <c r="CU152" s="17">
        <v>0.97729999999999995</v>
      </c>
      <c r="CV152" s="17">
        <v>0.97729999999999995</v>
      </c>
      <c r="CW152" s="17">
        <v>0.97729999999999995</v>
      </c>
      <c r="CX152" s="17">
        <v>0.97729999999999995</v>
      </c>
      <c r="CY152" s="17">
        <v>0.97729999999999995</v>
      </c>
      <c r="CZ152" s="17">
        <v>0.97729999999999995</v>
      </c>
      <c r="DA152" s="17">
        <v>0.97729999999999995</v>
      </c>
      <c r="DB152" s="17">
        <v>0.97729999999999995</v>
      </c>
    </row>
    <row r="153" spans="1:106" x14ac:dyDescent="0.2">
      <c r="A153" s="133">
        <v>63</v>
      </c>
      <c r="B153" s="17">
        <v>1</v>
      </c>
      <c r="C153" s="17">
        <v>0.96450000000000002</v>
      </c>
      <c r="D153" s="17">
        <v>0.9758</v>
      </c>
      <c r="E153" s="17">
        <v>0.97729999999999995</v>
      </c>
      <c r="F153" s="17">
        <v>0.97860000000000003</v>
      </c>
      <c r="G153" s="17">
        <v>0.97950000000000004</v>
      </c>
      <c r="H153" s="17">
        <v>0.98009999999999997</v>
      </c>
      <c r="I153" s="17">
        <v>0.98029999999999995</v>
      </c>
      <c r="J153" s="17">
        <v>0.98019999999999996</v>
      </c>
      <c r="K153" s="17">
        <v>0.9798</v>
      </c>
      <c r="L153" s="17">
        <v>0.97919999999999996</v>
      </c>
      <c r="M153" s="17">
        <v>0.97850000000000004</v>
      </c>
      <c r="N153" s="17">
        <v>0.9778</v>
      </c>
      <c r="O153" s="17">
        <v>0.97719999999999996</v>
      </c>
      <c r="P153" s="17">
        <v>0.9768</v>
      </c>
      <c r="Q153" s="17">
        <v>0.97799999999999998</v>
      </c>
      <c r="R153" s="17">
        <v>0.97799999999999998</v>
      </c>
      <c r="S153" s="17">
        <v>0.97799999999999998</v>
      </c>
      <c r="T153" s="17">
        <v>0.97799999999999998</v>
      </c>
      <c r="U153" s="17">
        <v>0.97799999999999998</v>
      </c>
      <c r="V153" s="17">
        <v>0.97799999999999998</v>
      </c>
      <c r="W153" s="17">
        <v>0.97799999999999998</v>
      </c>
      <c r="X153" s="17">
        <v>0.97799999999999998</v>
      </c>
      <c r="Y153" s="17">
        <v>0.97799999999999998</v>
      </c>
      <c r="Z153" s="17">
        <v>0.97799999999999998</v>
      </c>
      <c r="AA153" s="17">
        <v>0.97799999999999998</v>
      </c>
      <c r="AB153" s="17">
        <v>0.97799999999999998</v>
      </c>
      <c r="AC153" s="17">
        <v>0.97799999999999998</v>
      </c>
      <c r="AD153" s="17">
        <v>0.97799999999999998</v>
      </c>
      <c r="AE153" s="17">
        <v>0.97799999999999998</v>
      </c>
      <c r="AF153" s="17">
        <v>0.97799999999999998</v>
      </c>
      <c r="AG153" s="17">
        <v>0.97799999999999998</v>
      </c>
      <c r="AH153" s="17">
        <v>0.97799999999999998</v>
      </c>
      <c r="AI153" s="17">
        <v>0.97799999999999998</v>
      </c>
      <c r="AJ153" s="17">
        <v>0.97799999999999998</v>
      </c>
      <c r="AK153" s="17">
        <v>0.97799999999999998</v>
      </c>
      <c r="AL153" s="17">
        <v>0.97799999999999998</v>
      </c>
      <c r="AM153" s="17">
        <v>0.97799999999999998</v>
      </c>
      <c r="AN153" s="17">
        <v>0.97799999999999998</v>
      </c>
      <c r="AO153" s="17">
        <v>0.97799999999999998</v>
      </c>
      <c r="AP153" s="17">
        <v>0.97799999999999998</v>
      </c>
      <c r="AQ153" s="17">
        <v>0.97799999999999998</v>
      </c>
      <c r="AR153" s="17">
        <v>0.97799999999999998</v>
      </c>
      <c r="AS153" s="17">
        <v>0.97799999999999998</v>
      </c>
      <c r="AT153" s="17">
        <v>0.97799999999999998</v>
      </c>
      <c r="AU153" s="17">
        <v>0.97799999999999998</v>
      </c>
      <c r="AV153" s="17">
        <v>0.97799999999999998</v>
      </c>
      <c r="AW153" s="17">
        <v>0.97799999999999998</v>
      </c>
      <c r="AX153" s="17">
        <v>0.97799999999999998</v>
      </c>
      <c r="AY153" s="17">
        <v>0.97799999999999998</v>
      </c>
      <c r="AZ153" s="17">
        <v>0.97799999999999998</v>
      </c>
      <c r="BA153" s="17">
        <v>0.97799999999999998</v>
      </c>
      <c r="BB153" s="17">
        <v>0.97799999999999998</v>
      </c>
      <c r="BC153" s="17">
        <v>0.97799999999999998</v>
      </c>
      <c r="BD153" s="17">
        <v>0.97799999999999998</v>
      </c>
      <c r="BE153" s="17">
        <v>0.97799999999999998</v>
      </c>
      <c r="BF153" s="17">
        <v>0.97799999999999998</v>
      </c>
      <c r="BG153" s="17">
        <v>0.97799999999999998</v>
      </c>
      <c r="BH153" s="17">
        <v>0.97799999999999998</v>
      </c>
      <c r="BI153" s="17">
        <v>0.97799999999999998</v>
      </c>
      <c r="BJ153" s="17">
        <v>0.97799999999999998</v>
      </c>
      <c r="BK153" s="17">
        <v>0.97799999999999998</v>
      </c>
      <c r="BL153" s="17">
        <v>0.97799999999999998</v>
      </c>
      <c r="BM153" s="17">
        <v>0.97799999999999998</v>
      </c>
      <c r="BN153" s="17">
        <v>0.97799999999999998</v>
      </c>
      <c r="BO153" s="17">
        <v>0.97799999999999998</v>
      </c>
      <c r="BP153" s="17">
        <v>0.97799999999999998</v>
      </c>
      <c r="BQ153" s="17">
        <v>0.97799999999999998</v>
      </c>
      <c r="BR153" s="17">
        <v>0.97799999999999998</v>
      </c>
      <c r="BS153" s="17">
        <v>0.97799999999999998</v>
      </c>
      <c r="BT153" s="17">
        <v>0.97799999999999998</v>
      </c>
      <c r="BU153" s="17">
        <v>0.97799999999999998</v>
      </c>
      <c r="BV153" s="17">
        <v>0.97799999999999998</v>
      </c>
      <c r="BW153" s="17">
        <v>0.97799999999999998</v>
      </c>
      <c r="BX153" s="17">
        <v>0.97799999999999998</v>
      </c>
      <c r="BY153" s="17">
        <v>0.97799999999999998</v>
      </c>
      <c r="BZ153" s="17">
        <v>0.97799999999999998</v>
      </c>
      <c r="CA153" s="17">
        <v>0.97799999999999998</v>
      </c>
      <c r="CB153" s="17">
        <v>0.97799999999999998</v>
      </c>
      <c r="CC153" s="17">
        <v>0.97799999999999998</v>
      </c>
      <c r="CD153" s="17">
        <v>0.97799999999999998</v>
      </c>
      <c r="CE153" s="17">
        <v>0.97799999999999998</v>
      </c>
      <c r="CF153" s="17">
        <v>0.97799999999999998</v>
      </c>
      <c r="CG153" s="17">
        <v>0.97799999999999998</v>
      </c>
      <c r="CH153" s="17">
        <v>0.97799999999999998</v>
      </c>
      <c r="CI153" s="17">
        <v>0.97799999999999998</v>
      </c>
      <c r="CJ153" s="17">
        <v>0.97799999999999998</v>
      </c>
      <c r="CK153" s="17">
        <v>0.97799999999999998</v>
      </c>
      <c r="CL153" s="17">
        <v>0.97799999999999998</v>
      </c>
      <c r="CM153" s="17">
        <v>0.97799999999999998</v>
      </c>
      <c r="CN153" s="17">
        <v>0.97799999999999998</v>
      </c>
      <c r="CO153" s="17">
        <v>0.97799999999999998</v>
      </c>
      <c r="CP153" s="17">
        <v>0.97799999999999998</v>
      </c>
      <c r="CQ153" s="17">
        <v>0.97799999999999998</v>
      </c>
      <c r="CR153" s="17">
        <v>0.97799999999999998</v>
      </c>
      <c r="CS153" s="17">
        <v>0.97799999999999998</v>
      </c>
      <c r="CT153" s="17">
        <v>0.97799999999999998</v>
      </c>
      <c r="CU153" s="17">
        <v>0.97799999999999998</v>
      </c>
      <c r="CV153" s="17">
        <v>0.97799999999999998</v>
      </c>
      <c r="CW153" s="17">
        <v>0.97799999999999998</v>
      </c>
      <c r="CX153" s="17">
        <v>0.97799999999999998</v>
      </c>
      <c r="CY153" s="17">
        <v>0.97799999999999998</v>
      </c>
      <c r="CZ153" s="17">
        <v>0.97799999999999998</v>
      </c>
      <c r="DA153" s="17">
        <v>0.97799999999999998</v>
      </c>
      <c r="DB153" s="17">
        <v>0.97799999999999998</v>
      </c>
    </row>
    <row r="154" spans="1:106" x14ac:dyDescent="0.2">
      <c r="A154" s="133">
        <v>64</v>
      </c>
      <c r="B154" s="17">
        <v>1</v>
      </c>
      <c r="C154" s="17">
        <v>0.96460000000000001</v>
      </c>
      <c r="D154" s="17">
        <v>0.97560000000000002</v>
      </c>
      <c r="E154" s="17">
        <v>0.97699999999999998</v>
      </c>
      <c r="F154" s="17">
        <v>0.97819999999999996</v>
      </c>
      <c r="G154" s="17">
        <v>0.97919999999999996</v>
      </c>
      <c r="H154" s="17">
        <v>0.98</v>
      </c>
      <c r="I154" s="17">
        <v>0.98040000000000005</v>
      </c>
      <c r="J154" s="17">
        <v>0.98040000000000005</v>
      </c>
      <c r="K154" s="17">
        <v>0.98019999999999996</v>
      </c>
      <c r="L154" s="17">
        <v>0.9798</v>
      </c>
      <c r="M154" s="17">
        <v>0.97919999999999996</v>
      </c>
      <c r="N154" s="17">
        <v>0.97850000000000004</v>
      </c>
      <c r="O154" s="17">
        <v>0.97789999999999999</v>
      </c>
      <c r="P154" s="17">
        <v>0.97750000000000004</v>
      </c>
      <c r="Q154" s="17">
        <v>0.97870000000000001</v>
      </c>
      <c r="R154" s="17">
        <v>0.97870000000000001</v>
      </c>
      <c r="S154" s="17">
        <v>0.97870000000000001</v>
      </c>
      <c r="T154" s="17">
        <v>0.97870000000000001</v>
      </c>
      <c r="U154" s="17">
        <v>0.97870000000000001</v>
      </c>
      <c r="V154" s="17">
        <v>0.97870000000000001</v>
      </c>
      <c r="W154" s="17">
        <v>0.97870000000000001</v>
      </c>
      <c r="X154" s="17">
        <v>0.97870000000000001</v>
      </c>
      <c r="Y154" s="17">
        <v>0.97870000000000001</v>
      </c>
      <c r="Z154" s="17">
        <v>0.97870000000000001</v>
      </c>
      <c r="AA154" s="17">
        <v>0.97870000000000001</v>
      </c>
      <c r="AB154" s="17">
        <v>0.97870000000000001</v>
      </c>
      <c r="AC154" s="17">
        <v>0.97870000000000001</v>
      </c>
      <c r="AD154" s="17">
        <v>0.97870000000000001</v>
      </c>
      <c r="AE154" s="17">
        <v>0.97870000000000001</v>
      </c>
      <c r="AF154" s="17">
        <v>0.97870000000000001</v>
      </c>
      <c r="AG154" s="17">
        <v>0.97870000000000001</v>
      </c>
      <c r="AH154" s="17">
        <v>0.97870000000000001</v>
      </c>
      <c r="AI154" s="17">
        <v>0.97870000000000001</v>
      </c>
      <c r="AJ154" s="17">
        <v>0.97870000000000001</v>
      </c>
      <c r="AK154" s="17">
        <v>0.97870000000000001</v>
      </c>
      <c r="AL154" s="17">
        <v>0.97870000000000001</v>
      </c>
      <c r="AM154" s="17">
        <v>0.97870000000000001</v>
      </c>
      <c r="AN154" s="17">
        <v>0.97870000000000001</v>
      </c>
      <c r="AO154" s="17">
        <v>0.97870000000000001</v>
      </c>
      <c r="AP154" s="17">
        <v>0.97870000000000001</v>
      </c>
      <c r="AQ154" s="17">
        <v>0.97870000000000001</v>
      </c>
      <c r="AR154" s="17">
        <v>0.97870000000000001</v>
      </c>
      <c r="AS154" s="17">
        <v>0.97870000000000001</v>
      </c>
      <c r="AT154" s="17">
        <v>0.97870000000000001</v>
      </c>
      <c r="AU154" s="17">
        <v>0.97870000000000001</v>
      </c>
      <c r="AV154" s="17">
        <v>0.97870000000000001</v>
      </c>
      <c r="AW154" s="17">
        <v>0.97870000000000001</v>
      </c>
      <c r="AX154" s="17">
        <v>0.97870000000000001</v>
      </c>
      <c r="AY154" s="17">
        <v>0.97870000000000001</v>
      </c>
      <c r="AZ154" s="17">
        <v>0.97870000000000001</v>
      </c>
      <c r="BA154" s="17">
        <v>0.97870000000000001</v>
      </c>
      <c r="BB154" s="17">
        <v>0.97870000000000001</v>
      </c>
      <c r="BC154" s="17">
        <v>0.97870000000000001</v>
      </c>
      <c r="BD154" s="17">
        <v>0.97870000000000001</v>
      </c>
      <c r="BE154" s="17">
        <v>0.97870000000000001</v>
      </c>
      <c r="BF154" s="17">
        <v>0.97870000000000001</v>
      </c>
      <c r="BG154" s="17">
        <v>0.97870000000000001</v>
      </c>
      <c r="BH154" s="17">
        <v>0.97870000000000001</v>
      </c>
      <c r="BI154" s="17">
        <v>0.97870000000000001</v>
      </c>
      <c r="BJ154" s="17">
        <v>0.97870000000000001</v>
      </c>
      <c r="BK154" s="17">
        <v>0.97870000000000001</v>
      </c>
      <c r="BL154" s="17">
        <v>0.97870000000000001</v>
      </c>
      <c r="BM154" s="17">
        <v>0.97870000000000001</v>
      </c>
      <c r="BN154" s="17">
        <v>0.97870000000000001</v>
      </c>
      <c r="BO154" s="17">
        <v>0.97870000000000001</v>
      </c>
      <c r="BP154" s="17">
        <v>0.97870000000000001</v>
      </c>
      <c r="BQ154" s="17">
        <v>0.97870000000000001</v>
      </c>
      <c r="BR154" s="17">
        <v>0.97870000000000001</v>
      </c>
      <c r="BS154" s="17">
        <v>0.97870000000000001</v>
      </c>
      <c r="BT154" s="17">
        <v>0.97870000000000001</v>
      </c>
      <c r="BU154" s="17">
        <v>0.97870000000000001</v>
      </c>
      <c r="BV154" s="17">
        <v>0.97870000000000001</v>
      </c>
      <c r="BW154" s="17">
        <v>0.97870000000000001</v>
      </c>
      <c r="BX154" s="17">
        <v>0.97870000000000001</v>
      </c>
      <c r="BY154" s="17">
        <v>0.97870000000000001</v>
      </c>
      <c r="BZ154" s="17">
        <v>0.97870000000000001</v>
      </c>
      <c r="CA154" s="17">
        <v>0.97870000000000001</v>
      </c>
      <c r="CB154" s="17">
        <v>0.97870000000000001</v>
      </c>
      <c r="CC154" s="17">
        <v>0.97870000000000001</v>
      </c>
      <c r="CD154" s="17">
        <v>0.97870000000000001</v>
      </c>
      <c r="CE154" s="17">
        <v>0.97870000000000001</v>
      </c>
      <c r="CF154" s="17">
        <v>0.97870000000000001</v>
      </c>
      <c r="CG154" s="17">
        <v>0.97870000000000001</v>
      </c>
      <c r="CH154" s="17">
        <v>0.97870000000000001</v>
      </c>
      <c r="CI154" s="17">
        <v>0.97870000000000001</v>
      </c>
      <c r="CJ154" s="17">
        <v>0.97870000000000001</v>
      </c>
      <c r="CK154" s="17">
        <v>0.97870000000000001</v>
      </c>
      <c r="CL154" s="17">
        <v>0.97870000000000001</v>
      </c>
      <c r="CM154" s="17">
        <v>0.97870000000000001</v>
      </c>
      <c r="CN154" s="17">
        <v>0.97870000000000001</v>
      </c>
      <c r="CO154" s="17">
        <v>0.97870000000000001</v>
      </c>
      <c r="CP154" s="17">
        <v>0.97870000000000001</v>
      </c>
      <c r="CQ154" s="17">
        <v>0.97870000000000001</v>
      </c>
      <c r="CR154" s="17">
        <v>0.97870000000000001</v>
      </c>
      <c r="CS154" s="17">
        <v>0.97870000000000001</v>
      </c>
      <c r="CT154" s="17">
        <v>0.97870000000000001</v>
      </c>
      <c r="CU154" s="17">
        <v>0.97870000000000001</v>
      </c>
      <c r="CV154" s="17">
        <v>0.97870000000000001</v>
      </c>
      <c r="CW154" s="17">
        <v>0.97870000000000001</v>
      </c>
      <c r="CX154" s="17">
        <v>0.97870000000000001</v>
      </c>
      <c r="CY154" s="17">
        <v>0.97870000000000001</v>
      </c>
      <c r="CZ154" s="17">
        <v>0.97870000000000001</v>
      </c>
      <c r="DA154" s="17">
        <v>0.97870000000000001</v>
      </c>
      <c r="DB154" s="17">
        <v>0.97870000000000001</v>
      </c>
    </row>
    <row r="155" spans="1:106" x14ac:dyDescent="0.2">
      <c r="A155" s="133">
        <v>65</v>
      </c>
      <c r="B155" s="17">
        <v>1</v>
      </c>
      <c r="C155" s="17">
        <v>0.96489999999999998</v>
      </c>
      <c r="D155" s="17">
        <v>0.97560000000000002</v>
      </c>
      <c r="E155" s="17">
        <v>0.9768</v>
      </c>
      <c r="F155" s="17">
        <v>0.97799999999999998</v>
      </c>
      <c r="G155" s="17">
        <v>0.97899999999999998</v>
      </c>
      <c r="H155" s="17">
        <v>0.9798</v>
      </c>
      <c r="I155" s="17">
        <v>0.98040000000000005</v>
      </c>
      <c r="J155" s="17">
        <v>0.98070000000000002</v>
      </c>
      <c r="K155" s="17">
        <v>0.98060000000000003</v>
      </c>
      <c r="L155" s="17">
        <v>0.98029999999999995</v>
      </c>
      <c r="M155" s="17">
        <v>0.9798</v>
      </c>
      <c r="N155" s="17">
        <v>0.97919999999999996</v>
      </c>
      <c r="O155" s="17">
        <v>0.97860000000000003</v>
      </c>
      <c r="P155" s="17">
        <v>0.97819999999999996</v>
      </c>
      <c r="Q155" s="17">
        <v>0.97940000000000005</v>
      </c>
      <c r="R155" s="17">
        <v>0.97940000000000005</v>
      </c>
      <c r="S155" s="17">
        <v>0.97940000000000005</v>
      </c>
      <c r="T155" s="17">
        <v>0.97940000000000005</v>
      </c>
      <c r="U155" s="17">
        <v>0.97940000000000005</v>
      </c>
      <c r="V155" s="17">
        <v>0.97940000000000005</v>
      </c>
      <c r="W155" s="17">
        <v>0.97940000000000005</v>
      </c>
      <c r="X155" s="17">
        <v>0.97940000000000005</v>
      </c>
      <c r="Y155" s="17">
        <v>0.97940000000000005</v>
      </c>
      <c r="Z155" s="17">
        <v>0.97940000000000005</v>
      </c>
      <c r="AA155" s="17">
        <v>0.97940000000000005</v>
      </c>
      <c r="AB155" s="17">
        <v>0.97940000000000005</v>
      </c>
      <c r="AC155" s="17">
        <v>0.97940000000000005</v>
      </c>
      <c r="AD155" s="17">
        <v>0.97940000000000005</v>
      </c>
      <c r="AE155" s="17">
        <v>0.97940000000000005</v>
      </c>
      <c r="AF155" s="17">
        <v>0.97940000000000005</v>
      </c>
      <c r="AG155" s="17">
        <v>0.97940000000000005</v>
      </c>
      <c r="AH155" s="17">
        <v>0.97940000000000005</v>
      </c>
      <c r="AI155" s="17">
        <v>0.97940000000000005</v>
      </c>
      <c r="AJ155" s="17">
        <v>0.97940000000000005</v>
      </c>
      <c r="AK155" s="17">
        <v>0.97940000000000005</v>
      </c>
      <c r="AL155" s="17">
        <v>0.97940000000000005</v>
      </c>
      <c r="AM155" s="17">
        <v>0.97940000000000005</v>
      </c>
      <c r="AN155" s="17">
        <v>0.97940000000000005</v>
      </c>
      <c r="AO155" s="17">
        <v>0.97940000000000005</v>
      </c>
      <c r="AP155" s="17">
        <v>0.97940000000000005</v>
      </c>
      <c r="AQ155" s="17">
        <v>0.97940000000000005</v>
      </c>
      <c r="AR155" s="17">
        <v>0.97940000000000005</v>
      </c>
      <c r="AS155" s="17">
        <v>0.97940000000000005</v>
      </c>
      <c r="AT155" s="17">
        <v>0.97940000000000005</v>
      </c>
      <c r="AU155" s="17">
        <v>0.97940000000000005</v>
      </c>
      <c r="AV155" s="17">
        <v>0.97940000000000005</v>
      </c>
      <c r="AW155" s="17">
        <v>0.97940000000000005</v>
      </c>
      <c r="AX155" s="17">
        <v>0.97940000000000005</v>
      </c>
      <c r="AY155" s="17">
        <v>0.97940000000000005</v>
      </c>
      <c r="AZ155" s="17">
        <v>0.97940000000000005</v>
      </c>
      <c r="BA155" s="17">
        <v>0.97940000000000005</v>
      </c>
      <c r="BB155" s="17">
        <v>0.97940000000000005</v>
      </c>
      <c r="BC155" s="17">
        <v>0.97940000000000005</v>
      </c>
      <c r="BD155" s="17">
        <v>0.97940000000000005</v>
      </c>
      <c r="BE155" s="17">
        <v>0.97940000000000005</v>
      </c>
      <c r="BF155" s="17">
        <v>0.97940000000000005</v>
      </c>
      <c r="BG155" s="17">
        <v>0.97940000000000005</v>
      </c>
      <c r="BH155" s="17">
        <v>0.97940000000000005</v>
      </c>
      <c r="BI155" s="17">
        <v>0.97940000000000005</v>
      </c>
      <c r="BJ155" s="17">
        <v>0.97940000000000005</v>
      </c>
      <c r="BK155" s="17">
        <v>0.97940000000000005</v>
      </c>
      <c r="BL155" s="17">
        <v>0.97940000000000005</v>
      </c>
      <c r="BM155" s="17">
        <v>0.97940000000000005</v>
      </c>
      <c r="BN155" s="17">
        <v>0.97940000000000005</v>
      </c>
      <c r="BO155" s="17">
        <v>0.97940000000000005</v>
      </c>
      <c r="BP155" s="17">
        <v>0.97940000000000005</v>
      </c>
      <c r="BQ155" s="17">
        <v>0.97940000000000005</v>
      </c>
      <c r="BR155" s="17">
        <v>0.97940000000000005</v>
      </c>
      <c r="BS155" s="17">
        <v>0.97940000000000005</v>
      </c>
      <c r="BT155" s="17">
        <v>0.97940000000000005</v>
      </c>
      <c r="BU155" s="17">
        <v>0.97940000000000005</v>
      </c>
      <c r="BV155" s="17">
        <v>0.97940000000000005</v>
      </c>
      <c r="BW155" s="17">
        <v>0.97940000000000005</v>
      </c>
      <c r="BX155" s="17">
        <v>0.97940000000000005</v>
      </c>
      <c r="BY155" s="17">
        <v>0.97940000000000005</v>
      </c>
      <c r="BZ155" s="17">
        <v>0.97940000000000005</v>
      </c>
      <c r="CA155" s="17">
        <v>0.97940000000000005</v>
      </c>
      <c r="CB155" s="17">
        <v>0.97940000000000005</v>
      </c>
      <c r="CC155" s="17">
        <v>0.97940000000000005</v>
      </c>
      <c r="CD155" s="17">
        <v>0.97940000000000005</v>
      </c>
      <c r="CE155" s="17">
        <v>0.97940000000000005</v>
      </c>
      <c r="CF155" s="17">
        <v>0.97940000000000005</v>
      </c>
      <c r="CG155" s="17">
        <v>0.97940000000000005</v>
      </c>
      <c r="CH155" s="17">
        <v>0.97940000000000005</v>
      </c>
      <c r="CI155" s="17">
        <v>0.97940000000000005</v>
      </c>
      <c r="CJ155" s="17">
        <v>0.97940000000000005</v>
      </c>
      <c r="CK155" s="17">
        <v>0.97940000000000005</v>
      </c>
      <c r="CL155" s="17">
        <v>0.97940000000000005</v>
      </c>
      <c r="CM155" s="17">
        <v>0.97940000000000005</v>
      </c>
      <c r="CN155" s="17">
        <v>0.97940000000000005</v>
      </c>
      <c r="CO155" s="17">
        <v>0.97940000000000005</v>
      </c>
      <c r="CP155" s="17">
        <v>0.97940000000000005</v>
      </c>
      <c r="CQ155" s="17">
        <v>0.97940000000000005</v>
      </c>
      <c r="CR155" s="17">
        <v>0.97940000000000005</v>
      </c>
      <c r="CS155" s="17">
        <v>0.97940000000000005</v>
      </c>
      <c r="CT155" s="17">
        <v>0.97940000000000005</v>
      </c>
      <c r="CU155" s="17">
        <v>0.97940000000000005</v>
      </c>
      <c r="CV155" s="17">
        <v>0.97940000000000005</v>
      </c>
      <c r="CW155" s="17">
        <v>0.97940000000000005</v>
      </c>
      <c r="CX155" s="17">
        <v>0.97940000000000005</v>
      </c>
      <c r="CY155" s="17">
        <v>0.97940000000000005</v>
      </c>
      <c r="CZ155" s="17">
        <v>0.97940000000000005</v>
      </c>
      <c r="DA155" s="17">
        <v>0.97940000000000005</v>
      </c>
      <c r="DB155" s="17">
        <v>0.97940000000000005</v>
      </c>
    </row>
    <row r="156" spans="1:106" x14ac:dyDescent="0.2">
      <c r="A156" s="133">
        <v>66</v>
      </c>
      <c r="B156" s="17">
        <v>1</v>
      </c>
      <c r="C156" s="17">
        <v>0.96550000000000002</v>
      </c>
      <c r="D156" s="17">
        <v>0.97599999999999998</v>
      </c>
      <c r="E156" s="17">
        <v>0.97689999999999999</v>
      </c>
      <c r="F156" s="17">
        <v>0.97789999999999999</v>
      </c>
      <c r="G156" s="17">
        <v>0.97889999999999999</v>
      </c>
      <c r="H156" s="17">
        <v>0.9798</v>
      </c>
      <c r="I156" s="17">
        <v>0.98050000000000004</v>
      </c>
      <c r="J156" s="17">
        <v>0.98080000000000001</v>
      </c>
      <c r="K156" s="17">
        <v>0.98089999999999999</v>
      </c>
      <c r="L156" s="17">
        <v>0.98080000000000001</v>
      </c>
      <c r="M156" s="17">
        <v>0.98040000000000005</v>
      </c>
      <c r="N156" s="17">
        <v>0.97989999999999999</v>
      </c>
      <c r="O156" s="17">
        <v>0.97940000000000005</v>
      </c>
      <c r="P156" s="17">
        <v>0.97889999999999999</v>
      </c>
      <c r="Q156" s="17">
        <v>0.98019999999999996</v>
      </c>
      <c r="R156" s="17">
        <v>0.98019999999999996</v>
      </c>
      <c r="S156" s="17">
        <v>0.98019999999999996</v>
      </c>
      <c r="T156" s="17">
        <v>0.98019999999999996</v>
      </c>
      <c r="U156" s="17">
        <v>0.98019999999999996</v>
      </c>
      <c r="V156" s="17">
        <v>0.98019999999999996</v>
      </c>
      <c r="W156" s="17">
        <v>0.98019999999999996</v>
      </c>
      <c r="X156" s="17">
        <v>0.98019999999999996</v>
      </c>
      <c r="Y156" s="17">
        <v>0.98019999999999996</v>
      </c>
      <c r="Z156" s="17">
        <v>0.98019999999999996</v>
      </c>
      <c r="AA156" s="17">
        <v>0.98019999999999996</v>
      </c>
      <c r="AB156" s="17">
        <v>0.98019999999999996</v>
      </c>
      <c r="AC156" s="17">
        <v>0.98019999999999996</v>
      </c>
      <c r="AD156" s="17">
        <v>0.98019999999999996</v>
      </c>
      <c r="AE156" s="17">
        <v>0.98019999999999996</v>
      </c>
      <c r="AF156" s="17">
        <v>0.98019999999999996</v>
      </c>
      <c r="AG156" s="17">
        <v>0.98019999999999996</v>
      </c>
      <c r="AH156" s="17">
        <v>0.98019999999999996</v>
      </c>
      <c r="AI156" s="17">
        <v>0.98019999999999996</v>
      </c>
      <c r="AJ156" s="17">
        <v>0.98019999999999996</v>
      </c>
      <c r="AK156" s="17">
        <v>0.98019999999999996</v>
      </c>
      <c r="AL156" s="17">
        <v>0.98019999999999996</v>
      </c>
      <c r="AM156" s="17">
        <v>0.98019999999999996</v>
      </c>
      <c r="AN156" s="17">
        <v>0.98019999999999996</v>
      </c>
      <c r="AO156" s="17">
        <v>0.98019999999999996</v>
      </c>
      <c r="AP156" s="17">
        <v>0.98019999999999996</v>
      </c>
      <c r="AQ156" s="17">
        <v>0.98019999999999996</v>
      </c>
      <c r="AR156" s="17">
        <v>0.98019999999999996</v>
      </c>
      <c r="AS156" s="17">
        <v>0.98019999999999996</v>
      </c>
      <c r="AT156" s="17">
        <v>0.98019999999999996</v>
      </c>
      <c r="AU156" s="17">
        <v>0.98019999999999996</v>
      </c>
      <c r="AV156" s="17">
        <v>0.98019999999999996</v>
      </c>
      <c r="AW156" s="17">
        <v>0.98019999999999996</v>
      </c>
      <c r="AX156" s="17">
        <v>0.98019999999999996</v>
      </c>
      <c r="AY156" s="17">
        <v>0.98019999999999996</v>
      </c>
      <c r="AZ156" s="17">
        <v>0.98019999999999996</v>
      </c>
      <c r="BA156" s="17">
        <v>0.98019999999999996</v>
      </c>
      <c r="BB156" s="17">
        <v>0.98019999999999996</v>
      </c>
      <c r="BC156" s="17">
        <v>0.98019999999999996</v>
      </c>
      <c r="BD156" s="17">
        <v>0.98019999999999996</v>
      </c>
      <c r="BE156" s="17">
        <v>0.98019999999999996</v>
      </c>
      <c r="BF156" s="17">
        <v>0.98019999999999996</v>
      </c>
      <c r="BG156" s="17">
        <v>0.98019999999999996</v>
      </c>
      <c r="BH156" s="17">
        <v>0.98019999999999996</v>
      </c>
      <c r="BI156" s="17">
        <v>0.98019999999999996</v>
      </c>
      <c r="BJ156" s="17">
        <v>0.98019999999999996</v>
      </c>
      <c r="BK156" s="17">
        <v>0.98019999999999996</v>
      </c>
      <c r="BL156" s="17">
        <v>0.98019999999999996</v>
      </c>
      <c r="BM156" s="17">
        <v>0.98019999999999996</v>
      </c>
      <c r="BN156" s="17">
        <v>0.98019999999999996</v>
      </c>
      <c r="BO156" s="17">
        <v>0.98019999999999996</v>
      </c>
      <c r="BP156" s="17">
        <v>0.98019999999999996</v>
      </c>
      <c r="BQ156" s="17">
        <v>0.98019999999999996</v>
      </c>
      <c r="BR156" s="17">
        <v>0.98019999999999996</v>
      </c>
      <c r="BS156" s="17">
        <v>0.98019999999999996</v>
      </c>
      <c r="BT156" s="17">
        <v>0.98019999999999996</v>
      </c>
      <c r="BU156" s="17">
        <v>0.98019999999999996</v>
      </c>
      <c r="BV156" s="17">
        <v>0.98019999999999996</v>
      </c>
      <c r="BW156" s="17">
        <v>0.98019999999999996</v>
      </c>
      <c r="BX156" s="17">
        <v>0.98019999999999996</v>
      </c>
      <c r="BY156" s="17">
        <v>0.98019999999999996</v>
      </c>
      <c r="BZ156" s="17">
        <v>0.98019999999999996</v>
      </c>
      <c r="CA156" s="17">
        <v>0.98019999999999996</v>
      </c>
      <c r="CB156" s="17">
        <v>0.98019999999999996</v>
      </c>
      <c r="CC156" s="17">
        <v>0.98019999999999996</v>
      </c>
      <c r="CD156" s="17">
        <v>0.98019999999999996</v>
      </c>
      <c r="CE156" s="17">
        <v>0.98019999999999996</v>
      </c>
      <c r="CF156" s="17">
        <v>0.98019999999999996</v>
      </c>
      <c r="CG156" s="17">
        <v>0.98019999999999996</v>
      </c>
      <c r="CH156" s="17">
        <v>0.98019999999999996</v>
      </c>
      <c r="CI156" s="17">
        <v>0.98019999999999996</v>
      </c>
      <c r="CJ156" s="17">
        <v>0.98019999999999996</v>
      </c>
      <c r="CK156" s="17">
        <v>0.98019999999999996</v>
      </c>
      <c r="CL156" s="17">
        <v>0.98019999999999996</v>
      </c>
      <c r="CM156" s="17">
        <v>0.98019999999999996</v>
      </c>
      <c r="CN156" s="17">
        <v>0.98019999999999996</v>
      </c>
      <c r="CO156" s="17">
        <v>0.98019999999999996</v>
      </c>
      <c r="CP156" s="17">
        <v>0.98019999999999996</v>
      </c>
      <c r="CQ156" s="17">
        <v>0.98019999999999996</v>
      </c>
      <c r="CR156" s="17">
        <v>0.98019999999999996</v>
      </c>
      <c r="CS156" s="17">
        <v>0.98019999999999996</v>
      </c>
      <c r="CT156" s="17">
        <v>0.98019999999999996</v>
      </c>
      <c r="CU156" s="17">
        <v>0.98019999999999996</v>
      </c>
      <c r="CV156" s="17">
        <v>0.98019999999999996</v>
      </c>
      <c r="CW156" s="17">
        <v>0.98019999999999996</v>
      </c>
      <c r="CX156" s="17">
        <v>0.98019999999999996</v>
      </c>
      <c r="CY156" s="17">
        <v>0.98019999999999996</v>
      </c>
      <c r="CZ156" s="17">
        <v>0.98019999999999996</v>
      </c>
      <c r="DA156" s="17">
        <v>0.98019999999999996</v>
      </c>
      <c r="DB156" s="17">
        <v>0.98019999999999996</v>
      </c>
    </row>
    <row r="157" spans="1:106" x14ac:dyDescent="0.2">
      <c r="A157" s="133">
        <v>67</v>
      </c>
      <c r="B157" s="17">
        <v>1</v>
      </c>
      <c r="C157" s="17">
        <v>0.96640000000000004</v>
      </c>
      <c r="D157" s="17">
        <v>0.97650000000000003</v>
      </c>
      <c r="E157" s="17">
        <v>0.97719999999999996</v>
      </c>
      <c r="F157" s="17">
        <v>0.97799999999999998</v>
      </c>
      <c r="G157" s="17">
        <v>0.97889999999999999</v>
      </c>
      <c r="H157" s="17">
        <v>0.9798</v>
      </c>
      <c r="I157" s="17">
        <v>0.98050000000000004</v>
      </c>
      <c r="J157" s="17">
        <v>0.98099999999999998</v>
      </c>
      <c r="K157" s="17">
        <v>0.98129999999999995</v>
      </c>
      <c r="L157" s="17">
        <v>0.98119999999999996</v>
      </c>
      <c r="M157" s="17">
        <v>0.98099999999999998</v>
      </c>
      <c r="N157" s="17">
        <v>0.98050000000000004</v>
      </c>
      <c r="O157" s="17">
        <v>0.98009999999999997</v>
      </c>
      <c r="P157" s="17">
        <v>0.97960000000000003</v>
      </c>
      <c r="Q157" s="17">
        <v>0.98089999999999999</v>
      </c>
      <c r="R157" s="17">
        <v>0.98089999999999999</v>
      </c>
      <c r="S157" s="17">
        <v>0.98089999999999999</v>
      </c>
      <c r="T157" s="17">
        <v>0.98089999999999999</v>
      </c>
      <c r="U157" s="17">
        <v>0.98089999999999999</v>
      </c>
      <c r="V157" s="17">
        <v>0.98089999999999999</v>
      </c>
      <c r="W157" s="17">
        <v>0.98089999999999999</v>
      </c>
      <c r="X157" s="17">
        <v>0.98089999999999999</v>
      </c>
      <c r="Y157" s="17">
        <v>0.98089999999999999</v>
      </c>
      <c r="Z157" s="17">
        <v>0.98089999999999999</v>
      </c>
      <c r="AA157" s="17">
        <v>0.98089999999999999</v>
      </c>
      <c r="AB157" s="17">
        <v>0.98089999999999999</v>
      </c>
      <c r="AC157" s="17">
        <v>0.98089999999999999</v>
      </c>
      <c r="AD157" s="17">
        <v>0.98089999999999999</v>
      </c>
      <c r="AE157" s="17">
        <v>0.98089999999999999</v>
      </c>
      <c r="AF157" s="17">
        <v>0.98089999999999999</v>
      </c>
      <c r="AG157" s="17">
        <v>0.98089999999999999</v>
      </c>
      <c r="AH157" s="17">
        <v>0.98089999999999999</v>
      </c>
      <c r="AI157" s="17">
        <v>0.98089999999999999</v>
      </c>
      <c r="AJ157" s="17">
        <v>0.98089999999999999</v>
      </c>
      <c r="AK157" s="17">
        <v>0.98089999999999999</v>
      </c>
      <c r="AL157" s="17">
        <v>0.98089999999999999</v>
      </c>
      <c r="AM157" s="17">
        <v>0.98089999999999999</v>
      </c>
      <c r="AN157" s="17">
        <v>0.98089999999999999</v>
      </c>
      <c r="AO157" s="17">
        <v>0.98089999999999999</v>
      </c>
      <c r="AP157" s="17">
        <v>0.98089999999999999</v>
      </c>
      <c r="AQ157" s="17">
        <v>0.98089999999999999</v>
      </c>
      <c r="AR157" s="17">
        <v>0.98089999999999999</v>
      </c>
      <c r="AS157" s="17">
        <v>0.98089999999999999</v>
      </c>
      <c r="AT157" s="17">
        <v>0.98089999999999999</v>
      </c>
      <c r="AU157" s="17">
        <v>0.98089999999999999</v>
      </c>
      <c r="AV157" s="17">
        <v>0.98089999999999999</v>
      </c>
      <c r="AW157" s="17">
        <v>0.98089999999999999</v>
      </c>
      <c r="AX157" s="17">
        <v>0.98089999999999999</v>
      </c>
      <c r="AY157" s="17">
        <v>0.98089999999999999</v>
      </c>
      <c r="AZ157" s="17">
        <v>0.98089999999999999</v>
      </c>
      <c r="BA157" s="17">
        <v>0.98089999999999999</v>
      </c>
      <c r="BB157" s="17">
        <v>0.98089999999999999</v>
      </c>
      <c r="BC157" s="17">
        <v>0.98089999999999999</v>
      </c>
      <c r="BD157" s="17">
        <v>0.98089999999999999</v>
      </c>
      <c r="BE157" s="17">
        <v>0.98089999999999999</v>
      </c>
      <c r="BF157" s="17">
        <v>0.98089999999999999</v>
      </c>
      <c r="BG157" s="17">
        <v>0.98089999999999999</v>
      </c>
      <c r="BH157" s="17">
        <v>0.98089999999999999</v>
      </c>
      <c r="BI157" s="17">
        <v>0.98089999999999999</v>
      </c>
      <c r="BJ157" s="17">
        <v>0.98089999999999999</v>
      </c>
      <c r="BK157" s="17">
        <v>0.98089999999999999</v>
      </c>
      <c r="BL157" s="17">
        <v>0.98089999999999999</v>
      </c>
      <c r="BM157" s="17">
        <v>0.98089999999999999</v>
      </c>
      <c r="BN157" s="17">
        <v>0.98089999999999999</v>
      </c>
      <c r="BO157" s="17">
        <v>0.98089999999999999</v>
      </c>
      <c r="BP157" s="17">
        <v>0.98089999999999999</v>
      </c>
      <c r="BQ157" s="17">
        <v>0.98089999999999999</v>
      </c>
      <c r="BR157" s="17">
        <v>0.98089999999999999</v>
      </c>
      <c r="BS157" s="17">
        <v>0.98089999999999999</v>
      </c>
      <c r="BT157" s="17">
        <v>0.98089999999999999</v>
      </c>
      <c r="BU157" s="17">
        <v>0.98089999999999999</v>
      </c>
      <c r="BV157" s="17">
        <v>0.98089999999999999</v>
      </c>
      <c r="BW157" s="17">
        <v>0.98089999999999999</v>
      </c>
      <c r="BX157" s="17">
        <v>0.98089999999999999</v>
      </c>
      <c r="BY157" s="17">
        <v>0.98089999999999999</v>
      </c>
      <c r="BZ157" s="17">
        <v>0.98089999999999999</v>
      </c>
      <c r="CA157" s="17">
        <v>0.98089999999999999</v>
      </c>
      <c r="CB157" s="17">
        <v>0.98089999999999999</v>
      </c>
      <c r="CC157" s="17">
        <v>0.98089999999999999</v>
      </c>
      <c r="CD157" s="17">
        <v>0.98089999999999999</v>
      </c>
      <c r="CE157" s="17">
        <v>0.98089999999999999</v>
      </c>
      <c r="CF157" s="17">
        <v>0.98089999999999999</v>
      </c>
      <c r="CG157" s="17">
        <v>0.98089999999999999</v>
      </c>
      <c r="CH157" s="17">
        <v>0.98089999999999999</v>
      </c>
      <c r="CI157" s="17">
        <v>0.98089999999999999</v>
      </c>
      <c r="CJ157" s="17">
        <v>0.98089999999999999</v>
      </c>
      <c r="CK157" s="17">
        <v>0.98089999999999999</v>
      </c>
      <c r="CL157" s="17">
        <v>0.98089999999999999</v>
      </c>
      <c r="CM157" s="17">
        <v>0.98089999999999999</v>
      </c>
      <c r="CN157" s="17">
        <v>0.98089999999999999</v>
      </c>
      <c r="CO157" s="17">
        <v>0.98089999999999999</v>
      </c>
      <c r="CP157" s="17">
        <v>0.98089999999999999</v>
      </c>
      <c r="CQ157" s="17">
        <v>0.98089999999999999</v>
      </c>
      <c r="CR157" s="17">
        <v>0.98089999999999999</v>
      </c>
      <c r="CS157" s="17">
        <v>0.98089999999999999</v>
      </c>
      <c r="CT157" s="17">
        <v>0.98089999999999999</v>
      </c>
      <c r="CU157" s="17">
        <v>0.98089999999999999</v>
      </c>
      <c r="CV157" s="17">
        <v>0.98089999999999999</v>
      </c>
      <c r="CW157" s="17">
        <v>0.98089999999999999</v>
      </c>
      <c r="CX157" s="17">
        <v>0.98089999999999999</v>
      </c>
      <c r="CY157" s="17">
        <v>0.98089999999999999</v>
      </c>
      <c r="CZ157" s="17">
        <v>0.98089999999999999</v>
      </c>
      <c r="DA157" s="17">
        <v>0.98089999999999999</v>
      </c>
      <c r="DB157" s="17">
        <v>0.98089999999999999</v>
      </c>
    </row>
    <row r="158" spans="1:106" x14ac:dyDescent="0.2">
      <c r="A158" s="133">
        <v>68</v>
      </c>
      <c r="B158" s="17">
        <v>1</v>
      </c>
      <c r="C158" s="17">
        <v>0.96740000000000004</v>
      </c>
      <c r="D158" s="17">
        <v>0.97729999999999995</v>
      </c>
      <c r="E158" s="17">
        <v>0.97770000000000001</v>
      </c>
      <c r="F158" s="17">
        <v>0.97840000000000005</v>
      </c>
      <c r="G158" s="17">
        <v>0.97919999999999996</v>
      </c>
      <c r="H158" s="17">
        <v>0.98</v>
      </c>
      <c r="I158" s="17">
        <v>0.98070000000000002</v>
      </c>
      <c r="J158" s="17">
        <v>0.98129999999999995</v>
      </c>
      <c r="K158" s="17">
        <v>0.98160000000000003</v>
      </c>
      <c r="L158" s="17">
        <v>0.98170000000000002</v>
      </c>
      <c r="M158" s="17">
        <v>0.98150000000000004</v>
      </c>
      <c r="N158" s="17">
        <v>0.98119999999999996</v>
      </c>
      <c r="O158" s="17">
        <v>0.98080000000000001</v>
      </c>
      <c r="P158" s="17">
        <v>0.98040000000000005</v>
      </c>
      <c r="Q158" s="17">
        <v>0.98160000000000003</v>
      </c>
      <c r="R158" s="17">
        <v>0.98160000000000003</v>
      </c>
      <c r="S158" s="17">
        <v>0.98160000000000003</v>
      </c>
      <c r="T158" s="17">
        <v>0.98160000000000003</v>
      </c>
      <c r="U158" s="17">
        <v>0.98160000000000003</v>
      </c>
      <c r="V158" s="17">
        <v>0.98160000000000003</v>
      </c>
      <c r="W158" s="17">
        <v>0.98160000000000003</v>
      </c>
      <c r="X158" s="17">
        <v>0.98160000000000003</v>
      </c>
      <c r="Y158" s="17">
        <v>0.98160000000000003</v>
      </c>
      <c r="Z158" s="17">
        <v>0.98160000000000003</v>
      </c>
      <c r="AA158" s="17">
        <v>0.98160000000000003</v>
      </c>
      <c r="AB158" s="17">
        <v>0.98160000000000003</v>
      </c>
      <c r="AC158" s="17">
        <v>0.98160000000000003</v>
      </c>
      <c r="AD158" s="17">
        <v>0.98160000000000003</v>
      </c>
      <c r="AE158" s="17">
        <v>0.98160000000000003</v>
      </c>
      <c r="AF158" s="17">
        <v>0.98160000000000003</v>
      </c>
      <c r="AG158" s="17">
        <v>0.98160000000000003</v>
      </c>
      <c r="AH158" s="17">
        <v>0.98160000000000003</v>
      </c>
      <c r="AI158" s="17">
        <v>0.98160000000000003</v>
      </c>
      <c r="AJ158" s="17">
        <v>0.98160000000000003</v>
      </c>
      <c r="AK158" s="17">
        <v>0.98160000000000003</v>
      </c>
      <c r="AL158" s="17">
        <v>0.98160000000000003</v>
      </c>
      <c r="AM158" s="17">
        <v>0.98160000000000003</v>
      </c>
      <c r="AN158" s="17">
        <v>0.98160000000000003</v>
      </c>
      <c r="AO158" s="17">
        <v>0.98160000000000003</v>
      </c>
      <c r="AP158" s="17">
        <v>0.98160000000000003</v>
      </c>
      <c r="AQ158" s="17">
        <v>0.98160000000000003</v>
      </c>
      <c r="AR158" s="17">
        <v>0.98160000000000003</v>
      </c>
      <c r="AS158" s="17">
        <v>0.98160000000000003</v>
      </c>
      <c r="AT158" s="17">
        <v>0.98160000000000003</v>
      </c>
      <c r="AU158" s="17">
        <v>0.98160000000000003</v>
      </c>
      <c r="AV158" s="17">
        <v>0.98160000000000003</v>
      </c>
      <c r="AW158" s="17">
        <v>0.98160000000000003</v>
      </c>
      <c r="AX158" s="17">
        <v>0.98160000000000003</v>
      </c>
      <c r="AY158" s="17">
        <v>0.98160000000000003</v>
      </c>
      <c r="AZ158" s="17">
        <v>0.98160000000000003</v>
      </c>
      <c r="BA158" s="17">
        <v>0.98160000000000003</v>
      </c>
      <c r="BB158" s="17">
        <v>0.98160000000000003</v>
      </c>
      <c r="BC158" s="17">
        <v>0.98160000000000003</v>
      </c>
      <c r="BD158" s="17">
        <v>0.98160000000000003</v>
      </c>
      <c r="BE158" s="17">
        <v>0.98160000000000003</v>
      </c>
      <c r="BF158" s="17">
        <v>0.98160000000000003</v>
      </c>
      <c r="BG158" s="17">
        <v>0.98160000000000003</v>
      </c>
      <c r="BH158" s="17">
        <v>0.98160000000000003</v>
      </c>
      <c r="BI158" s="17">
        <v>0.98160000000000003</v>
      </c>
      <c r="BJ158" s="17">
        <v>0.98160000000000003</v>
      </c>
      <c r="BK158" s="17">
        <v>0.98160000000000003</v>
      </c>
      <c r="BL158" s="17">
        <v>0.98160000000000003</v>
      </c>
      <c r="BM158" s="17">
        <v>0.98160000000000003</v>
      </c>
      <c r="BN158" s="17">
        <v>0.98160000000000003</v>
      </c>
      <c r="BO158" s="17">
        <v>0.98160000000000003</v>
      </c>
      <c r="BP158" s="17">
        <v>0.98160000000000003</v>
      </c>
      <c r="BQ158" s="17">
        <v>0.98160000000000003</v>
      </c>
      <c r="BR158" s="17">
        <v>0.98160000000000003</v>
      </c>
      <c r="BS158" s="17">
        <v>0.98160000000000003</v>
      </c>
      <c r="BT158" s="17">
        <v>0.98160000000000003</v>
      </c>
      <c r="BU158" s="17">
        <v>0.98160000000000003</v>
      </c>
      <c r="BV158" s="17">
        <v>0.98160000000000003</v>
      </c>
      <c r="BW158" s="17">
        <v>0.98160000000000003</v>
      </c>
      <c r="BX158" s="17">
        <v>0.98160000000000003</v>
      </c>
      <c r="BY158" s="17">
        <v>0.98160000000000003</v>
      </c>
      <c r="BZ158" s="17">
        <v>0.98160000000000003</v>
      </c>
      <c r="CA158" s="17">
        <v>0.98160000000000003</v>
      </c>
      <c r="CB158" s="17">
        <v>0.98160000000000003</v>
      </c>
      <c r="CC158" s="17">
        <v>0.98160000000000003</v>
      </c>
      <c r="CD158" s="17">
        <v>0.98160000000000003</v>
      </c>
      <c r="CE158" s="17">
        <v>0.98160000000000003</v>
      </c>
      <c r="CF158" s="17">
        <v>0.98160000000000003</v>
      </c>
      <c r="CG158" s="17">
        <v>0.98160000000000003</v>
      </c>
      <c r="CH158" s="17">
        <v>0.98160000000000003</v>
      </c>
      <c r="CI158" s="17">
        <v>0.98160000000000003</v>
      </c>
      <c r="CJ158" s="17">
        <v>0.98160000000000003</v>
      </c>
      <c r="CK158" s="17">
        <v>0.98160000000000003</v>
      </c>
      <c r="CL158" s="17">
        <v>0.98160000000000003</v>
      </c>
      <c r="CM158" s="17">
        <v>0.98160000000000003</v>
      </c>
      <c r="CN158" s="17">
        <v>0.98160000000000003</v>
      </c>
      <c r="CO158" s="17">
        <v>0.98160000000000003</v>
      </c>
      <c r="CP158" s="17">
        <v>0.98160000000000003</v>
      </c>
      <c r="CQ158" s="17">
        <v>0.98160000000000003</v>
      </c>
      <c r="CR158" s="17">
        <v>0.98160000000000003</v>
      </c>
      <c r="CS158" s="17">
        <v>0.98160000000000003</v>
      </c>
      <c r="CT158" s="17">
        <v>0.98160000000000003</v>
      </c>
      <c r="CU158" s="17">
        <v>0.98160000000000003</v>
      </c>
      <c r="CV158" s="17">
        <v>0.98160000000000003</v>
      </c>
      <c r="CW158" s="17">
        <v>0.98160000000000003</v>
      </c>
      <c r="CX158" s="17">
        <v>0.98160000000000003</v>
      </c>
      <c r="CY158" s="17">
        <v>0.98160000000000003</v>
      </c>
      <c r="CZ158" s="17">
        <v>0.98160000000000003</v>
      </c>
      <c r="DA158" s="17">
        <v>0.98160000000000003</v>
      </c>
      <c r="DB158" s="17">
        <v>0.98160000000000003</v>
      </c>
    </row>
    <row r="159" spans="1:106" x14ac:dyDescent="0.2">
      <c r="A159" s="133">
        <v>69</v>
      </c>
      <c r="B159" s="17">
        <v>1</v>
      </c>
      <c r="C159" s="17">
        <v>0.96860000000000002</v>
      </c>
      <c r="D159" s="17">
        <v>0.97819999999999996</v>
      </c>
      <c r="E159" s="17">
        <v>0.97840000000000005</v>
      </c>
      <c r="F159" s="17">
        <v>0.97889999999999999</v>
      </c>
      <c r="G159" s="17">
        <v>0.97960000000000003</v>
      </c>
      <c r="H159" s="17">
        <v>0.98029999999999995</v>
      </c>
      <c r="I159" s="17">
        <v>0.98099999999999998</v>
      </c>
      <c r="J159" s="17">
        <v>0.98160000000000003</v>
      </c>
      <c r="K159" s="17">
        <v>0.98199999999999998</v>
      </c>
      <c r="L159" s="17">
        <v>0.98219999999999996</v>
      </c>
      <c r="M159" s="17">
        <v>0.98209999999999997</v>
      </c>
      <c r="N159" s="17">
        <v>0.98180000000000001</v>
      </c>
      <c r="O159" s="17">
        <v>0.98150000000000004</v>
      </c>
      <c r="P159" s="17">
        <v>0.98109999999999997</v>
      </c>
      <c r="Q159" s="17">
        <v>0.98229999999999995</v>
      </c>
      <c r="R159" s="17">
        <v>0.98229999999999995</v>
      </c>
      <c r="S159" s="17">
        <v>0.98229999999999995</v>
      </c>
      <c r="T159" s="17">
        <v>0.98229999999999995</v>
      </c>
      <c r="U159" s="17">
        <v>0.98229999999999995</v>
      </c>
      <c r="V159" s="17">
        <v>0.98229999999999995</v>
      </c>
      <c r="W159" s="17">
        <v>0.98229999999999995</v>
      </c>
      <c r="X159" s="17">
        <v>0.98229999999999995</v>
      </c>
      <c r="Y159" s="17">
        <v>0.98229999999999995</v>
      </c>
      <c r="Z159" s="17">
        <v>0.98229999999999995</v>
      </c>
      <c r="AA159" s="17">
        <v>0.98229999999999995</v>
      </c>
      <c r="AB159" s="17">
        <v>0.98229999999999995</v>
      </c>
      <c r="AC159" s="17">
        <v>0.98229999999999995</v>
      </c>
      <c r="AD159" s="17">
        <v>0.98229999999999995</v>
      </c>
      <c r="AE159" s="17">
        <v>0.98229999999999995</v>
      </c>
      <c r="AF159" s="17">
        <v>0.98229999999999995</v>
      </c>
      <c r="AG159" s="17">
        <v>0.98229999999999995</v>
      </c>
      <c r="AH159" s="17">
        <v>0.98229999999999995</v>
      </c>
      <c r="AI159" s="17">
        <v>0.98229999999999995</v>
      </c>
      <c r="AJ159" s="17">
        <v>0.98229999999999995</v>
      </c>
      <c r="AK159" s="17">
        <v>0.98229999999999995</v>
      </c>
      <c r="AL159" s="17">
        <v>0.98229999999999995</v>
      </c>
      <c r="AM159" s="17">
        <v>0.98229999999999995</v>
      </c>
      <c r="AN159" s="17">
        <v>0.98229999999999995</v>
      </c>
      <c r="AO159" s="17">
        <v>0.98229999999999995</v>
      </c>
      <c r="AP159" s="17">
        <v>0.98229999999999995</v>
      </c>
      <c r="AQ159" s="17">
        <v>0.98229999999999995</v>
      </c>
      <c r="AR159" s="17">
        <v>0.98229999999999995</v>
      </c>
      <c r="AS159" s="17">
        <v>0.98229999999999995</v>
      </c>
      <c r="AT159" s="17">
        <v>0.98229999999999995</v>
      </c>
      <c r="AU159" s="17">
        <v>0.98229999999999995</v>
      </c>
      <c r="AV159" s="17">
        <v>0.98229999999999995</v>
      </c>
      <c r="AW159" s="17">
        <v>0.98229999999999995</v>
      </c>
      <c r="AX159" s="17">
        <v>0.98229999999999995</v>
      </c>
      <c r="AY159" s="17">
        <v>0.98229999999999995</v>
      </c>
      <c r="AZ159" s="17">
        <v>0.98229999999999995</v>
      </c>
      <c r="BA159" s="17">
        <v>0.98229999999999995</v>
      </c>
      <c r="BB159" s="17">
        <v>0.98229999999999995</v>
      </c>
      <c r="BC159" s="17">
        <v>0.98229999999999995</v>
      </c>
      <c r="BD159" s="17">
        <v>0.98229999999999995</v>
      </c>
      <c r="BE159" s="17">
        <v>0.98229999999999995</v>
      </c>
      <c r="BF159" s="17">
        <v>0.98229999999999995</v>
      </c>
      <c r="BG159" s="17">
        <v>0.98229999999999995</v>
      </c>
      <c r="BH159" s="17">
        <v>0.98229999999999995</v>
      </c>
      <c r="BI159" s="17">
        <v>0.98229999999999995</v>
      </c>
      <c r="BJ159" s="17">
        <v>0.98229999999999995</v>
      </c>
      <c r="BK159" s="17">
        <v>0.98229999999999995</v>
      </c>
      <c r="BL159" s="17">
        <v>0.98229999999999995</v>
      </c>
      <c r="BM159" s="17">
        <v>0.98229999999999995</v>
      </c>
      <c r="BN159" s="17">
        <v>0.98229999999999995</v>
      </c>
      <c r="BO159" s="17">
        <v>0.98229999999999995</v>
      </c>
      <c r="BP159" s="17">
        <v>0.98229999999999995</v>
      </c>
      <c r="BQ159" s="17">
        <v>0.98229999999999995</v>
      </c>
      <c r="BR159" s="17">
        <v>0.98229999999999995</v>
      </c>
      <c r="BS159" s="17">
        <v>0.98229999999999995</v>
      </c>
      <c r="BT159" s="17">
        <v>0.98229999999999995</v>
      </c>
      <c r="BU159" s="17">
        <v>0.98229999999999995</v>
      </c>
      <c r="BV159" s="17">
        <v>0.98229999999999995</v>
      </c>
      <c r="BW159" s="17">
        <v>0.98229999999999995</v>
      </c>
      <c r="BX159" s="17">
        <v>0.98229999999999995</v>
      </c>
      <c r="BY159" s="17">
        <v>0.98229999999999995</v>
      </c>
      <c r="BZ159" s="17">
        <v>0.98229999999999995</v>
      </c>
      <c r="CA159" s="17">
        <v>0.98229999999999995</v>
      </c>
      <c r="CB159" s="17">
        <v>0.98229999999999995</v>
      </c>
      <c r="CC159" s="17">
        <v>0.98229999999999995</v>
      </c>
      <c r="CD159" s="17">
        <v>0.98229999999999995</v>
      </c>
      <c r="CE159" s="17">
        <v>0.98229999999999995</v>
      </c>
      <c r="CF159" s="17">
        <v>0.98229999999999995</v>
      </c>
      <c r="CG159" s="17">
        <v>0.98229999999999995</v>
      </c>
      <c r="CH159" s="17">
        <v>0.98229999999999995</v>
      </c>
      <c r="CI159" s="17">
        <v>0.98229999999999995</v>
      </c>
      <c r="CJ159" s="17">
        <v>0.98229999999999995</v>
      </c>
      <c r="CK159" s="17">
        <v>0.98229999999999995</v>
      </c>
      <c r="CL159" s="17">
        <v>0.98229999999999995</v>
      </c>
      <c r="CM159" s="17">
        <v>0.98229999999999995</v>
      </c>
      <c r="CN159" s="17">
        <v>0.98229999999999995</v>
      </c>
      <c r="CO159" s="17">
        <v>0.98229999999999995</v>
      </c>
      <c r="CP159" s="17">
        <v>0.98229999999999995</v>
      </c>
      <c r="CQ159" s="17">
        <v>0.98229999999999995</v>
      </c>
      <c r="CR159" s="17">
        <v>0.98229999999999995</v>
      </c>
      <c r="CS159" s="17">
        <v>0.98229999999999995</v>
      </c>
      <c r="CT159" s="17">
        <v>0.98229999999999995</v>
      </c>
      <c r="CU159" s="17">
        <v>0.98229999999999995</v>
      </c>
      <c r="CV159" s="17">
        <v>0.98229999999999995</v>
      </c>
      <c r="CW159" s="17">
        <v>0.98229999999999995</v>
      </c>
      <c r="CX159" s="17">
        <v>0.98229999999999995</v>
      </c>
      <c r="CY159" s="17">
        <v>0.98229999999999995</v>
      </c>
      <c r="CZ159" s="17">
        <v>0.98229999999999995</v>
      </c>
      <c r="DA159" s="17">
        <v>0.98229999999999995</v>
      </c>
      <c r="DB159" s="17">
        <v>0.98229999999999995</v>
      </c>
    </row>
    <row r="160" spans="1:106" x14ac:dyDescent="0.2">
      <c r="A160" s="133">
        <v>70</v>
      </c>
      <c r="B160" s="17">
        <v>1</v>
      </c>
      <c r="C160" s="17">
        <v>0.96989999999999998</v>
      </c>
      <c r="D160" s="17">
        <v>0.97929999999999995</v>
      </c>
      <c r="E160" s="17">
        <v>0.97929999999999995</v>
      </c>
      <c r="F160" s="17">
        <v>0.97960000000000003</v>
      </c>
      <c r="G160" s="17">
        <v>0.98009999999999997</v>
      </c>
      <c r="H160" s="17">
        <v>0.98080000000000001</v>
      </c>
      <c r="I160" s="17">
        <v>0.98140000000000005</v>
      </c>
      <c r="J160" s="17">
        <v>0.98199999999999998</v>
      </c>
      <c r="K160" s="17">
        <v>0.98240000000000005</v>
      </c>
      <c r="L160" s="17">
        <v>0.98270000000000002</v>
      </c>
      <c r="M160" s="17">
        <v>0.98270000000000002</v>
      </c>
      <c r="N160" s="17">
        <v>0.98250000000000004</v>
      </c>
      <c r="O160" s="17">
        <v>0.98219999999999996</v>
      </c>
      <c r="P160" s="17">
        <v>0.98180000000000001</v>
      </c>
      <c r="Q160" s="17">
        <v>0.98309999999999997</v>
      </c>
      <c r="R160" s="17">
        <v>0.98309999999999997</v>
      </c>
      <c r="S160" s="17">
        <v>0.98309999999999997</v>
      </c>
      <c r="T160" s="17">
        <v>0.98309999999999997</v>
      </c>
      <c r="U160" s="17">
        <v>0.98309999999999997</v>
      </c>
      <c r="V160" s="17">
        <v>0.98309999999999997</v>
      </c>
      <c r="W160" s="17">
        <v>0.98309999999999997</v>
      </c>
      <c r="X160" s="17">
        <v>0.98309999999999997</v>
      </c>
      <c r="Y160" s="17">
        <v>0.98309999999999997</v>
      </c>
      <c r="Z160" s="17">
        <v>0.98309999999999997</v>
      </c>
      <c r="AA160" s="17">
        <v>0.98309999999999997</v>
      </c>
      <c r="AB160" s="17">
        <v>0.98309999999999997</v>
      </c>
      <c r="AC160" s="17">
        <v>0.98309999999999997</v>
      </c>
      <c r="AD160" s="17">
        <v>0.98309999999999997</v>
      </c>
      <c r="AE160" s="17">
        <v>0.98309999999999997</v>
      </c>
      <c r="AF160" s="17">
        <v>0.98309999999999997</v>
      </c>
      <c r="AG160" s="17">
        <v>0.98309999999999997</v>
      </c>
      <c r="AH160" s="17">
        <v>0.98309999999999997</v>
      </c>
      <c r="AI160" s="17">
        <v>0.98309999999999997</v>
      </c>
      <c r="AJ160" s="17">
        <v>0.98309999999999997</v>
      </c>
      <c r="AK160" s="17">
        <v>0.98309999999999997</v>
      </c>
      <c r="AL160" s="17">
        <v>0.98309999999999997</v>
      </c>
      <c r="AM160" s="17">
        <v>0.98309999999999997</v>
      </c>
      <c r="AN160" s="17">
        <v>0.98309999999999997</v>
      </c>
      <c r="AO160" s="17">
        <v>0.98309999999999997</v>
      </c>
      <c r="AP160" s="17">
        <v>0.98309999999999997</v>
      </c>
      <c r="AQ160" s="17">
        <v>0.98309999999999997</v>
      </c>
      <c r="AR160" s="17">
        <v>0.98309999999999997</v>
      </c>
      <c r="AS160" s="17">
        <v>0.98309999999999997</v>
      </c>
      <c r="AT160" s="17">
        <v>0.98309999999999997</v>
      </c>
      <c r="AU160" s="17">
        <v>0.98309999999999997</v>
      </c>
      <c r="AV160" s="17">
        <v>0.98309999999999997</v>
      </c>
      <c r="AW160" s="17">
        <v>0.98309999999999997</v>
      </c>
      <c r="AX160" s="17">
        <v>0.98309999999999997</v>
      </c>
      <c r="AY160" s="17">
        <v>0.98309999999999997</v>
      </c>
      <c r="AZ160" s="17">
        <v>0.98309999999999997</v>
      </c>
      <c r="BA160" s="17">
        <v>0.98309999999999997</v>
      </c>
      <c r="BB160" s="17">
        <v>0.98309999999999997</v>
      </c>
      <c r="BC160" s="17">
        <v>0.98309999999999997</v>
      </c>
      <c r="BD160" s="17">
        <v>0.98309999999999997</v>
      </c>
      <c r="BE160" s="17">
        <v>0.98309999999999997</v>
      </c>
      <c r="BF160" s="17">
        <v>0.98309999999999997</v>
      </c>
      <c r="BG160" s="17">
        <v>0.98309999999999997</v>
      </c>
      <c r="BH160" s="17">
        <v>0.98309999999999997</v>
      </c>
      <c r="BI160" s="17">
        <v>0.98309999999999997</v>
      </c>
      <c r="BJ160" s="17">
        <v>0.98309999999999997</v>
      </c>
      <c r="BK160" s="17">
        <v>0.98309999999999997</v>
      </c>
      <c r="BL160" s="17">
        <v>0.98309999999999997</v>
      </c>
      <c r="BM160" s="17">
        <v>0.98309999999999997</v>
      </c>
      <c r="BN160" s="17">
        <v>0.98309999999999997</v>
      </c>
      <c r="BO160" s="17">
        <v>0.98309999999999997</v>
      </c>
      <c r="BP160" s="17">
        <v>0.98309999999999997</v>
      </c>
      <c r="BQ160" s="17">
        <v>0.98309999999999997</v>
      </c>
      <c r="BR160" s="17">
        <v>0.98309999999999997</v>
      </c>
      <c r="BS160" s="17">
        <v>0.98309999999999997</v>
      </c>
      <c r="BT160" s="17">
        <v>0.98309999999999997</v>
      </c>
      <c r="BU160" s="17">
        <v>0.98309999999999997</v>
      </c>
      <c r="BV160" s="17">
        <v>0.98309999999999997</v>
      </c>
      <c r="BW160" s="17">
        <v>0.98309999999999997</v>
      </c>
      <c r="BX160" s="17">
        <v>0.98309999999999997</v>
      </c>
      <c r="BY160" s="17">
        <v>0.98309999999999997</v>
      </c>
      <c r="BZ160" s="17">
        <v>0.98309999999999997</v>
      </c>
      <c r="CA160" s="17">
        <v>0.98309999999999997</v>
      </c>
      <c r="CB160" s="17">
        <v>0.98309999999999997</v>
      </c>
      <c r="CC160" s="17">
        <v>0.98309999999999997</v>
      </c>
      <c r="CD160" s="17">
        <v>0.98309999999999997</v>
      </c>
      <c r="CE160" s="17">
        <v>0.98309999999999997</v>
      </c>
      <c r="CF160" s="17">
        <v>0.98309999999999997</v>
      </c>
      <c r="CG160" s="17">
        <v>0.98309999999999997</v>
      </c>
      <c r="CH160" s="17">
        <v>0.98309999999999997</v>
      </c>
      <c r="CI160" s="17">
        <v>0.98309999999999997</v>
      </c>
      <c r="CJ160" s="17">
        <v>0.98309999999999997</v>
      </c>
      <c r="CK160" s="17">
        <v>0.98309999999999997</v>
      </c>
      <c r="CL160" s="17">
        <v>0.98309999999999997</v>
      </c>
      <c r="CM160" s="17">
        <v>0.98309999999999997</v>
      </c>
      <c r="CN160" s="17">
        <v>0.98309999999999997</v>
      </c>
      <c r="CO160" s="17">
        <v>0.98309999999999997</v>
      </c>
      <c r="CP160" s="17">
        <v>0.98309999999999997</v>
      </c>
      <c r="CQ160" s="17">
        <v>0.98309999999999997</v>
      </c>
      <c r="CR160" s="17">
        <v>0.98309999999999997</v>
      </c>
      <c r="CS160" s="17">
        <v>0.98309999999999997</v>
      </c>
      <c r="CT160" s="17">
        <v>0.98309999999999997</v>
      </c>
      <c r="CU160" s="17">
        <v>0.98309999999999997</v>
      </c>
      <c r="CV160" s="17">
        <v>0.98309999999999997</v>
      </c>
      <c r="CW160" s="17">
        <v>0.98309999999999997</v>
      </c>
      <c r="CX160" s="17">
        <v>0.98309999999999997</v>
      </c>
      <c r="CY160" s="17">
        <v>0.98309999999999997</v>
      </c>
      <c r="CZ160" s="17">
        <v>0.98309999999999997</v>
      </c>
      <c r="DA160" s="17">
        <v>0.98309999999999997</v>
      </c>
      <c r="DB160" s="17">
        <v>0.98309999999999997</v>
      </c>
    </row>
    <row r="161" spans="1:106" x14ac:dyDescent="0.2">
      <c r="A161" s="133">
        <v>71</v>
      </c>
      <c r="B161" s="17">
        <v>1</v>
      </c>
      <c r="C161" s="17">
        <v>0.97130000000000005</v>
      </c>
      <c r="D161" s="17">
        <v>0.98050000000000004</v>
      </c>
      <c r="E161" s="17">
        <v>0.98029999999999995</v>
      </c>
      <c r="F161" s="17">
        <v>0.98050000000000004</v>
      </c>
      <c r="G161" s="17">
        <v>0.98080000000000001</v>
      </c>
      <c r="H161" s="17">
        <v>0.98140000000000005</v>
      </c>
      <c r="I161" s="17">
        <v>0.9819</v>
      </c>
      <c r="J161" s="17">
        <v>0.98240000000000005</v>
      </c>
      <c r="K161" s="17">
        <v>0.9829</v>
      </c>
      <c r="L161" s="17">
        <v>0.98319999999999996</v>
      </c>
      <c r="M161" s="17">
        <v>0.98329999999999995</v>
      </c>
      <c r="N161" s="17">
        <v>0.98319999999999996</v>
      </c>
      <c r="O161" s="17">
        <v>0.9829</v>
      </c>
      <c r="P161" s="17">
        <v>0.98250000000000004</v>
      </c>
      <c r="Q161" s="17">
        <v>0.98380000000000001</v>
      </c>
      <c r="R161" s="17">
        <v>0.98380000000000001</v>
      </c>
      <c r="S161" s="17">
        <v>0.98380000000000001</v>
      </c>
      <c r="T161" s="17">
        <v>0.98380000000000001</v>
      </c>
      <c r="U161" s="17">
        <v>0.98380000000000001</v>
      </c>
      <c r="V161" s="17">
        <v>0.98380000000000001</v>
      </c>
      <c r="W161" s="17">
        <v>0.98380000000000001</v>
      </c>
      <c r="X161" s="17">
        <v>0.98380000000000001</v>
      </c>
      <c r="Y161" s="17">
        <v>0.98380000000000001</v>
      </c>
      <c r="Z161" s="17">
        <v>0.98380000000000001</v>
      </c>
      <c r="AA161" s="17">
        <v>0.98380000000000001</v>
      </c>
      <c r="AB161" s="17">
        <v>0.98380000000000001</v>
      </c>
      <c r="AC161" s="17">
        <v>0.98380000000000001</v>
      </c>
      <c r="AD161" s="17">
        <v>0.98380000000000001</v>
      </c>
      <c r="AE161" s="17">
        <v>0.98380000000000001</v>
      </c>
      <c r="AF161" s="17">
        <v>0.98380000000000001</v>
      </c>
      <c r="AG161" s="17">
        <v>0.98380000000000001</v>
      </c>
      <c r="AH161" s="17">
        <v>0.98380000000000001</v>
      </c>
      <c r="AI161" s="17">
        <v>0.98380000000000001</v>
      </c>
      <c r="AJ161" s="17">
        <v>0.98380000000000001</v>
      </c>
      <c r="AK161" s="17">
        <v>0.98380000000000001</v>
      </c>
      <c r="AL161" s="17">
        <v>0.98380000000000001</v>
      </c>
      <c r="AM161" s="17">
        <v>0.98380000000000001</v>
      </c>
      <c r="AN161" s="17">
        <v>0.98380000000000001</v>
      </c>
      <c r="AO161" s="17">
        <v>0.98380000000000001</v>
      </c>
      <c r="AP161" s="17">
        <v>0.98380000000000001</v>
      </c>
      <c r="AQ161" s="17">
        <v>0.98380000000000001</v>
      </c>
      <c r="AR161" s="17">
        <v>0.98380000000000001</v>
      </c>
      <c r="AS161" s="17">
        <v>0.98380000000000001</v>
      </c>
      <c r="AT161" s="17">
        <v>0.98380000000000001</v>
      </c>
      <c r="AU161" s="17">
        <v>0.98380000000000001</v>
      </c>
      <c r="AV161" s="17">
        <v>0.98380000000000001</v>
      </c>
      <c r="AW161" s="17">
        <v>0.98380000000000001</v>
      </c>
      <c r="AX161" s="17">
        <v>0.98380000000000001</v>
      </c>
      <c r="AY161" s="17">
        <v>0.98380000000000001</v>
      </c>
      <c r="AZ161" s="17">
        <v>0.98380000000000001</v>
      </c>
      <c r="BA161" s="17">
        <v>0.98380000000000001</v>
      </c>
      <c r="BB161" s="17">
        <v>0.98380000000000001</v>
      </c>
      <c r="BC161" s="17">
        <v>0.98380000000000001</v>
      </c>
      <c r="BD161" s="17">
        <v>0.98380000000000001</v>
      </c>
      <c r="BE161" s="17">
        <v>0.98380000000000001</v>
      </c>
      <c r="BF161" s="17">
        <v>0.98380000000000001</v>
      </c>
      <c r="BG161" s="17">
        <v>0.98380000000000001</v>
      </c>
      <c r="BH161" s="17">
        <v>0.98380000000000001</v>
      </c>
      <c r="BI161" s="17">
        <v>0.98380000000000001</v>
      </c>
      <c r="BJ161" s="17">
        <v>0.98380000000000001</v>
      </c>
      <c r="BK161" s="17">
        <v>0.98380000000000001</v>
      </c>
      <c r="BL161" s="17">
        <v>0.98380000000000001</v>
      </c>
      <c r="BM161" s="17">
        <v>0.98380000000000001</v>
      </c>
      <c r="BN161" s="17">
        <v>0.98380000000000001</v>
      </c>
      <c r="BO161" s="17">
        <v>0.98380000000000001</v>
      </c>
      <c r="BP161" s="17">
        <v>0.98380000000000001</v>
      </c>
      <c r="BQ161" s="17">
        <v>0.98380000000000001</v>
      </c>
      <c r="BR161" s="17">
        <v>0.98380000000000001</v>
      </c>
      <c r="BS161" s="17">
        <v>0.98380000000000001</v>
      </c>
      <c r="BT161" s="17">
        <v>0.98380000000000001</v>
      </c>
      <c r="BU161" s="17">
        <v>0.98380000000000001</v>
      </c>
      <c r="BV161" s="17">
        <v>0.98380000000000001</v>
      </c>
      <c r="BW161" s="17">
        <v>0.98380000000000001</v>
      </c>
      <c r="BX161" s="17">
        <v>0.98380000000000001</v>
      </c>
      <c r="BY161" s="17">
        <v>0.98380000000000001</v>
      </c>
      <c r="BZ161" s="17">
        <v>0.98380000000000001</v>
      </c>
      <c r="CA161" s="17">
        <v>0.98380000000000001</v>
      </c>
      <c r="CB161" s="17">
        <v>0.98380000000000001</v>
      </c>
      <c r="CC161" s="17">
        <v>0.98380000000000001</v>
      </c>
      <c r="CD161" s="17">
        <v>0.98380000000000001</v>
      </c>
      <c r="CE161" s="17">
        <v>0.98380000000000001</v>
      </c>
      <c r="CF161" s="17">
        <v>0.98380000000000001</v>
      </c>
      <c r="CG161" s="17">
        <v>0.98380000000000001</v>
      </c>
      <c r="CH161" s="17">
        <v>0.98380000000000001</v>
      </c>
      <c r="CI161" s="17">
        <v>0.98380000000000001</v>
      </c>
      <c r="CJ161" s="17">
        <v>0.98380000000000001</v>
      </c>
      <c r="CK161" s="17">
        <v>0.98380000000000001</v>
      </c>
      <c r="CL161" s="17">
        <v>0.98380000000000001</v>
      </c>
      <c r="CM161" s="17">
        <v>0.98380000000000001</v>
      </c>
      <c r="CN161" s="17">
        <v>0.98380000000000001</v>
      </c>
      <c r="CO161" s="17">
        <v>0.98380000000000001</v>
      </c>
      <c r="CP161" s="17">
        <v>0.98380000000000001</v>
      </c>
      <c r="CQ161" s="17">
        <v>0.98380000000000001</v>
      </c>
      <c r="CR161" s="17">
        <v>0.98380000000000001</v>
      </c>
      <c r="CS161" s="17">
        <v>0.98380000000000001</v>
      </c>
      <c r="CT161" s="17">
        <v>0.98380000000000001</v>
      </c>
      <c r="CU161" s="17">
        <v>0.98380000000000001</v>
      </c>
      <c r="CV161" s="17">
        <v>0.98380000000000001</v>
      </c>
      <c r="CW161" s="17">
        <v>0.98380000000000001</v>
      </c>
      <c r="CX161" s="17">
        <v>0.98380000000000001</v>
      </c>
      <c r="CY161" s="17">
        <v>0.98380000000000001</v>
      </c>
      <c r="CZ161" s="17">
        <v>0.98380000000000001</v>
      </c>
      <c r="DA161" s="17">
        <v>0.98380000000000001</v>
      </c>
      <c r="DB161" s="17">
        <v>0.98380000000000001</v>
      </c>
    </row>
    <row r="162" spans="1:106" x14ac:dyDescent="0.2">
      <c r="A162" s="133">
        <v>72</v>
      </c>
      <c r="B162" s="17">
        <v>1</v>
      </c>
      <c r="C162" s="17">
        <v>0.97270000000000001</v>
      </c>
      <c r="D162" s="17">
        <v>0.98180000000000001</v>
      </c>
      <c r="E162" s="17">
        <v>0.98140000000000005</v>
      </c>
      <c r="F162" s="17">
        <v>0.98140000000000005</v>
      </c>
      <c r="G162" s="17">
        <v>0.98170000000000002</v>
      </c>
      <c r="H162" s="17">
        <v>0.98209999999999997</v>
      </c>
      <c r="I162" s="17">
        <v>0.98250000000000004</v>
      </c>
      <c r="J162" s="17">
        <v>0.98299999999999998</v>
      </c>
      <c r="K162" s="17">
        <v>0.98340000000000005</v>
      </c>
      <c r="L162" s="17">
        <v>0.98370000000000002</v>
      </c>
      <c r="M162" s="17">
        <v>0.9839</v>
      </c>
      <c r="N162" s="17">
        <v>0.98380000000000001</v>
      </c>
      <c r="O162" s="17">
        <v>0.98360000000000003</v>
      </c>
      <c r="P162" s="17">
        <v>0.98319999999999996</v>
      </c>
      <c r="Q162" s="17">
        <v>0.98450000000000004</v>
      </c>
      <c r="R162" s="17">
        <v>0.98450000000000004</v>
      </c>
      <c r="S162" s="17">
        <v>0.98450000000000004</v>
      </c>
      <c r="T162" s="17">
        <v>0.98450000000000004</v>
      </c>
      <c r="U162" s="17">
        <v>0.98450000000000004</v>
      </c>
      <c r="V162" s="17">
        <v>0.98450000000000004</v>
      </c>
      <c r="W162" s="17">
        <v>0.98450000000000004</v>
      </c>
      <c r="X162" s="17">
        <v>0.98450000000000004</v>
      </c>
      <c r="Y162" s="17">
        <v>0.98450000000000004</v>
      </c>
      <c r="Z162" s="17">
        <v>0.98450000000000004</v>
      </c>
      <c r="AA162" s="17">
        <v>0.98450000000000004</v>
      </c>
      <c r="AB162" s="17">
        <v>0.98450000000000004</v>
      </c>
      <c r="AC162" s="17">
        <v>0.98450000000000004</v>
      </c>
      <c r="AD162" s="17">
        <v>0.98450000000000004</v>
      </c>
      <c r="AE162" s="17">
        <v>0.98450000000000004</v>
      </c>
      <c r="AF162" s="17">
        <v>0.98450000000000004</v>
      </c>
      <c r="AG162" s="17">
        <v>0.98450000000000004</v>
      </c>
      <c r="AH162" s="17">
        <v>0.98450000000000004</v>
      </c>
      <c r="AI162" s="17">
        <v>0.98450000000000004</v>
      </c>
      <c r="AJ162" s="17">
        <v>0.98450000000000004</v>
      </c>
      <c r="AK162" s="17">
        <v>0.98450000000000004</v>
      </c>
      <c r="AL162" s="17">
        <v>0.98450000000000004</v>
      </c>
      <c r="AM162" s="17">
        <v>0.98450000000000004</v>
      </c>
      <c r="AN162" s="17">
        <v>0.98450000000000004</v>
      </c>
      <c r="AO162" s="17">
        <v>0.98450000000000004</v>
      </c>
      <c r="AP162" s="17">
        <v>0.98450000000000004</v>
      </c>
      <c r="AQ162" s="17">
        <v>0.98450000000000004</v>
      </c>
      <c r="AR162" s="17">
        <v>0.98450000000000004</v>
      </c>
      <c r="AS162" s="17">
        <v>0.98450000000000004</v>
      </c>
      <c r="AT162" s="17">
        <v>0.98450000000000004</v>
      </c>
      <c r="AU162" s="17">
        <v>0.98450000000000004</v>
      </c>
      <c r="AV162" s="17">
        <v>0.98450000000000004</v>
      </c>
      <c r="AW162" s="17">
        <v>0.98450000000000004</v>
      </c>
      <c r="AX162" s="17">
        <v>0.98450000000000004</v>
      </c>
      <c r="AY162" s="17">
        <v>0.98450000000000004</v>
      </c>
      <c r="AZ162" s="17">
        <v>0.98450000000000004</v>
      </c>
      <c r="BA162" s="17">
        <v>0.98450000000000004</v>
      </c>
      <c r="BB162" s="17">
        <v>0.98450000000000004</v>
      </c>
      <c r="BC162" s="17">
        <v>0.98450000000000004</v>
      </c>
      <c r="BD162" s="17">
        <v>0.98450000000000004</v>
      </c>
      <c r="BE162" s="17">
        <v>0.98450000000000004</v>
      </c>
      <c r="BF162" s="17">
        <v>0.98450000000000004</v>
      </c>
      <c r="BG162" s="17">
        <v>0.98450000000000004</v>
      </c>
      <c r="BH162" s="17">
        <v>0.98450000000000004</v>
      </c>
      <c r="BI162" s="17">
        <v>0.98450000000000004</v>
      </c>
      <c r="BJ162" s="17">
        <v>0.98450000000000004</v>
      </c>
      <c r="BK162" s="17">
        <v>0.98450000000000004</v>
      </c>
      <c r="BL162" s="17">
        <v>0.98450000000000004</v>
      </c>
      <c r="BM162" s="17">
        <v>0.98450000000000004</v>
      </c>
      <c r="BN162" s="17">
        <v>0.98450000000000004</v>
      </c>
      <c r="BO162" s="17">
        <v>0.98450000000000004</v>
      </c>
      <c r="BP162" s="17">
        <v>0.98450000000000004</v>
      </c>
      <c r="BQ162" s="17">
        <v>0.98450000000000004</v>
      </c>
      <c r="BR162" s="17">
        <v>0.98450000000000004</v>
      </c>
      <c r="BS162" s="17">
        <v>0.98450000000000004</v>
      </c>
      <c r="BT162" s="17">
        <v>0.98450000000000004</v>
      </c>
      <c r="BU162" s="17">
        <v>0.98450000000000004</v>
      </c>
      <c r="BV162" s="17">
        <v>0.98450000000000004</v>
      </c>
      <c r="BW162" s="17">
        <v>0.98450000000000004</v>
      </c>
      <c r="BX162" s="17">
        <v>0.98450000000000004</v>
      </c>
      <c r="BY162" s="17">
        <v>0.98450000000000004</v>
      </c>
      <c r="BZ162" s="17">
        <v>0.98450000000000004</v>
      </c>
      <c r="CA162" s="17">
        <v>0.98450000000000004</v>
      </c>
      <c r="CB162" s="17">
        <v>0.98450000000000004</v>
      </c>
      <c r="CC162" s="17">
        <v>0.98450000000000004</v>
      </c>
      <c r="CD162" s="17">
        <v>0.98450000000000004</v>
      </c>
      <c r="CE162" s="17">
        <v>0.98450000000000004</v>
      </c>
      <c r="CF162" s="17">
        <v>0.98450000000000004</v>
      </c>
      <c r="CG162" s="17">
        <v>0.98450000000000004</v>
      </c>
      <c r="CH162" s="17">
        <v>0.98450000000000004</v>
      </c>
      <c r="CI162" s="17">
        <v>0.98450000000000004</v>
      </c>
      <c r="CJ162" s="17">
        <v>0.98450000000000004</v>
      </c>
      <c r="CK162" s="17">
        <v>0.98450000000000004</v>
      </c>
      <c r="CL162" s="17">
        <v>0.98450000000000004</v>
      </c>
      <c r="CM162" s="17">
        <v>0.98450000000000004</v>
      </c>
      <c r="CN162" s="17">
        <v>0.98450000000000004</v>
      </c>
      <c r="CO162" s="17">
        <v>0.98450000000000004</v>
      </c>
      <c r="CP162" s="17">
        <v>0.98450000000000004</v>
      </c>
      <c r="CQ162" s="17">
        <v>0.98450000000000004</v>
      </c>
      <c r="CR162" s="17">
        <v>0.98450000000000004</v>
      </c>
      <c r="CS162" s="17">
        <v>0.98450000000000004</v>
      </c>
      <c r="CT162" s="17">
        <v>0.98450000000000004</v>
      </c>
      <c r="CU162" s="17">
        <v>0.98450000000000004</v>
      </c>
      <c r="CV162" s="17">
        <v>0.98450000000000004</v>
      </c>
      <c r="CW162" s="17">
        <v>0.98450000000000004</v>
      </c>
      <c r="CX162" s="17">
        <v>0.98450000000000004</v>
      </c>
      <c r="CY162" s="17">
        <v>0.98450000000000004</v>
      </c>
      <c r="CZ162" s="17">
        <v>0.98450000000000004</v>
      </c>
      <c r="DA162" s="17">
        <v>0.98450000000000004</v>
      </c>
      <c r="DB162" s="17">
        <v>0.98450000000000004</v>
      </c>
    </row>
    <row r="163" spans="1:106" x14ac:dyDescent="0.2">
      <c r="A163" s="133">
        <v>73</v>
      </c>
      <c r="B163" s="17">
        <v>1</v>
      </c>
      <c r="C163" s="17">
        <v>0.97399999999999998</v>
      </c>
      <c r="D163" s="17">
        <v>0.98309999999999997</v>
      </c>
      <c r="E163" s="17">
        <v>0.98260000000000003</v>
      </c>
      <c r="F163" s="17">
        <v>0.98250000000000004</v>
      </c>
      <c r="G163" s="17">
        <v>0.98260000000000003</v>
      </c>
      <c r="H163" s="17">
        <v>0.9829</v>
      </c>
      <c r="I163" s="17">
        <v>0.98319999999999996</v>
      </c>
      <c r="J163" s="17">
        <v>0.98360000000000003</v>
      </c>
      <c r="K163" s="17">
        <v>0.98399999999999999</v>
      </c>
      <c r="L163" s="17">
        <v>0.98429999999999995</v>
      </c>
      <c r="M163" s="17">
        <v>0.98450000000000004</v>
      </c>
      <c r="N163" s="17">
        <v>0.98450000000000004</v>
      </c>
      <c r="O163" s="17">
        <v>0.98429999999999995</v>
      </c>
      <c r="P163" s="17">
        <v>0.98399999999999999</v>
      </c>
      <c r="Q163" s="17">
        <v>0.98519999999999996</v>
      </c>
      <c r="R163" s="17">
        <v>0.98519999999999996</v>
      </c>
      <c r="S163" s="17">
        <v>0.98519999999999996</v>
      </c>
      <c r="T163" s="17">
        <v>0.98519999999999996</v>
      </c>
      <c r="U163" s="17">
        <v>0.98519999999999996</v>
      </c>
      <c r="V163" s="17">
        <v>0.98519999999999996</v>
      </c>
      <c r="W163" s="17">
        <v>0.98519999999999996</v>
      </c>
      <c r="X163" s="17">
        <v>0.98519999999999996</v>
      </c>
      <c r="Y163" s="17">
        <v>0.98519999999999996</v>
      </c>
      <c r="Z163" s="17">
        <v>0.98519999999999996</v>
      </c>
      <c r="AA163" s="17">
        <v>0.98519999999999996</v>
      </c>
      <c r="AB163" s="17">
        <v>0.98519999999999996</v>
      </c>
      <c r="AC163" s="17">
        <v>0.98519999999999996</v>
      </c>
      <c r="AD163" s="17">
        <v>0.98519999999999996</v>
      </c>
      <c r="AE163" s="17">
        <v>0.98519999999999996</v>
      </c>
      <c r="AF163" s="17">
        <v>0.98519999999999996</v>
      </c>
      <c r="AG163" s="17">
        <v>0.98519999999999996</v>
      </c>
      <c r="AH163" s="17">
        <v>0.98519999999999996</v>
      </c>
      <c r="AI163" s="17">
        <v>0.98519999999999996</v>
      </c>
      <c r="AJ163" s="17">
        <v>0.98519999999999996</v>
      </c>
      <c r="AK163" s="17">
        <v>0.98519999999999996</v>
      </c>
      <c r="AL163" s="17">
        <v>0.98519999999999996</v>
      </c>
      <c r="AM163" s="17">
        <v>0.98519999999999996</v>
      </c>
      <c r="AN163" s="17">
        <v>0.98519999999999996</v>
      </c>
      <c r="AO163" s="17">
        <v>0.98519999999999996</v>
      </c>
      <c r="AP163" s="17">
        <v>0.98519999999999996</v>
      </c>
      <c r="AQ163" s="17">
        <v>0.98519999999999996</v>
      </c>
      <c r="AR163" s="17">
        <v>0.98519999999999996</v>
      </c>
      <c r="AS163" s="17">
        <v>0.98519999999999996</v>
      </c>
      <c r="AT163" s="17">
        <v>0.98519999999999996</v>
      </c>
      <c r="AU163" s="17">
        <v>0.98519999999999996</v>
      </c>
      <c r="AV163" s="17">
        <v>0.98519999999999996</v>
      </c>
      <c r="AW163" s="17">
        <v>0.98519999999999996</v>
      </c>
      <c r="AX163" s="17">
        <v>0.98519999999999996</v>
      </c>
      <c r="AY163" s="17">
        <v>0.98519999999999996</v>
      </c>
      <c r="AZ163" s="17">
        <v>0.98519999999999996</v>
      </c>
      <c r="BA163" s="17">
        <v>0.98519999999999996</v>
      </c>
      <c r="BB163" s="17">
        <v>0.98519999999999996</v>
      </c>
      <c r="BC163" s="17">
        <v>0.98519999999999996</v>
      </c>
      <c r="BD163" s="17">
        <v>0.98519999999999996</v>
      </c>
      <c r="BE163" s="17">
        <v>0.98519999999999996</v>
      </c>
      <c r="BF163" s="17">
        <v>0.98519999999999996</v>
      </c>
      <c r="BG163" s="17">
        <v>0.98519999999999996</v>
      </c>
      <c r="BH163" s="17">
        <v>0.98519999999999996</v>
      </c>
      <c r="BI163" s="17">
        <v>0.98519999999999996</v>
      </c>
      <c r="BJ163" s="17">
        <v>0.98519999999999996</v>
      </c>
      <c r="BK163" s="17">
        <v>0.98519999999999996</v>
      </c>
      <c r="BL163" s="17">
        <v>0.98519999999999996</v>
      </c>
      <c r="BM163" s="17">
        <v>0.98519999999999996</v>
      </c>
      <c r="BN163" s="17">
        <v>0.98519999999999996</v>
      </c>
      <c r="BO163" s="17">
        <v>0.98519999999999996</v>
      </c>
      <c r="BP163" s="17">
        <v>0.98519999999999996</v>
      </c>
      <c r="BQ163" s="17">
        <v>0.98519999999999996</v>
      </c>
      <c r="BR163" s="17">
        <v>0.98519999999999996</v>
      </c>
      <c r="BS163" s="17">
        <v>0.98519999999999996</v>
      </c>
      <c r="BT163" s="17">
        <v>0.98519999999999996</v>
      </c>
      <c r="BU163" s="17">
        <v>0.98519999999999996</v>
      </c>
      <c r="BV163" s="17">
        <v>0.98519999999999996</v>
      </c>
      <c r="BW163" s="17">
        <v>0.98519999999999996</v>
      </c>
      <c r="BX163" s="17">
        <v>0.98519999999999996</v>
      </c>
      <c r="BY163" s="17">
        <v>0.98519999999999996</v>
      </c>
      <c r="BZ163" s="17">
        <v>0.98519999999999996</v>
      </c>
      <c r="CA163" s="17">
        <v>0.98519999999999996</v>
      </c>
      <c r="CB163" s="17">
        <v>0.98519999999999996</v>
      </c>
      <c r="CC163" s="17">
        <v>0.98519999999999996</v>
      </c>
      <c r="CD163" s="17">
        <v>0.98519999999999996</v>
      </c>
      <c r="CE163" s="17">
        <v>0.98519999999999996</v>
      </c>
      <c r="CF163" s="17">
        <v>0.98519999999999996</v>
      </c>
      <c r="CG163" s="17">
        <v>0.98519999999999996</v>
      </c>
      <c r="CH163" s="17">
        <v>0.98519999999999996</v>
      </c>
      <c r="CI163" s="17">
        <v>0.98519999999999996</v>
      </c>
      <c r="CJ163" s="17">
        <v>0.98519999999999996</v>
      </c>
      <c r="CK163" s="17">
        <v>0.98519999999999996</v>
      </c>
      <c r="CL163" s="17">
        <v>0.98519999999999996</v>
      </c>
      <c r="CM163" s="17">
        <v>0.98519999999999996</v>
      </c>
      <c r="CN163" s="17">
        <v>0.98519999999999996</v>
      </c>
      <c r="CO163" s="17">
        <v>0.98519999999999996</v>
      </c>
      <c r="CP163" s="17">
        <v>0.98519999999999996</v>
      </c>
      <c r="CQ163" s="17">
        <v>0.98519999999999996</v>
      </c>
      <c r="CR163" s="17">
        <v>0.98519999999999996</v>
      </c>
      <c r="CS163" s="17">
        <v>0.98519999999999996</v>
      </c>
      <c r="CT163" s="17">
        <v>0.98519999999999996</v>
      </c>
      <c r="CU163" s="17">
        <v>0.98519999999999996</v>
      </c>
      <c r="CV163" s="17">
        <v>0.98519999999999996</v>
      </c>
      <c r="CW163" s="17">
        <v>0.98519999999999996</v>
      </c>
      <c r="CX163" s="17">
        <v>0.98519999999999996</v>
      </c>
      <c r="CY163" s="17">
        <v>0.98519999999999996</v>
      </c>
      <c r="CZ163" s="17">
        <v>0.98519999999999996</v>
      </c>
      <c r="DA163" s="17">
        <v>0.98519999999999996</v>
      </c>
      <c r="DB163" s="17">
        <v>0.98519999999999996</v>
      </c>
    </row>
    <row r="164" spans="1:106" x14ac:dyDescent="0.2">
      <c r="A164" s="133">
        <v>74</v>
      </c>
      <c r="B164" s="17">
        <v>1</v>
      </c>
      <c r="C164" s="17">
        <v>0.97529999999999994</v>
      </c>
      <c r="D164" s="17">
        <v>0.98429999999999995</v>
      </c>
      <c r="E164" s="17">
        <v>0.98380000000000001</v>
      </c>
      <c r="F164" s="17">
        <v>0.98360000000000003</v>
      </c>
      <c r="G164" s="17">
        <v>0.98360000000000003</v>
      </c>
      <c r="H164" s="17">
        <v>0.98370000000000002</v>
      </c>
      <c r="I164" s="17">
        <v>0.98399999999999999</v>
      </c>
      <c r="J164" s="17">
        <v>0.98440000000000005</v>
      </c>
      <c r="K164" s="17">
        <v>0.98470000000000002</v>
      </c>
      <c r="L164" s="17">
        <v>0.98499999999999999</v>
      </c>
      <c r="M164" s="17">
        <v>0.98509999999999998</v>
      </c>
      <c r="N164" s="17">
        <v>0.98519999999999996</v>
      </c>
      <c r="O164" s="17">
        <v>0.98499999999999999</v>
      </c>
      <c r="P164" s="17">
        <v>0.98470000000000002</v>
      </c>
      <c r="Q164" s="17">
        <v>0.9859</v>
      </c>
      <c r="R164" s="17">
        <v>0.9859</v>
      </c>
      <c r="S164" s="17">
        <v>0.9859</v>
      </c>
      <c r="T164" s="17">
        <v>0.9859</v>
      </c>
      <c r="U164" s="17">
        <v>0.9859</v>
      </c>
      <c r="V164" s="17">
        <v>0.9859</v>
      </c>
      <c r="W164" s="17">
        <v>0.9859</v>
      </c>
      <c r="X164" s="17">
        <v>0.9859</v>
      </c>
      <c r="Y164" s="17">
        <v>0.9859</v>
      </c>
      <c r="Z164" s="17">
        <v>0.9859</v>
      </c>
      <c r="AA164" s="17">
        <v>0.9859</v>
      </c>
      <c r="AB164" s="17">
        <v>0.9859</v>
      </c>
      <c r="AC164" s="17">
        <v>0.9859</v>
      </c>
      <c r="AD164" s="17">
        <v>0.9859</v>
      </c>
      <c r="AE164" s="17">
        <v>0.9859</v>
      </c>
      <c r="AF164" s="17">
        <v>0.9859</v>
      </c>
      <c r="AG164" s="17">
        <v>0.9859</v>
      </c>
      <c r="AH164" s="17">
        <v>0.9859</v>
      </c>
      <c r="AI164" s="17">
        <v>0.9859</v>
      </c>
      <c r="AJ164" s="17">
        <v>0.9859</v>
      </c>
      <c r="AK164" s="17">
        <v>0.9859</v>
      </c>
      <c r="AL164" s="17">
        <v>0.9859</v>
      </c>
      <c r="AM164" s="17">
        <v>0.9859</v>
      </c>
      <c r="AN164" s="17">
        <v>0.9859</v>
      </c>
      <c r="AO164" s="17">
        <v>0.9859</v>
      </c>
      <c r="AP164" s="17">
        <v>0.9859</v>
      </c>
      <c r="AQ164" s="17">
        <v>0.9859</v>
      </c>
      <c r="AR164" s="17">
        <v>0.9859</v>
      </c>
      <c r="AS164" s="17">
        <v>0.9859</v>
      </c>
      <c r="AT164" s="17">
        <v>0.9859</v>
      </c>
      <c r="AU164" s="17">
        <v>0.9859</v>
      </c>
      <c r="AV164" s="17">
        <v>0.9859</v>
      </c>
      <c r="AW164" s="17">
        <v>0.9859</v>
      </c>
      <c r="AX164" s="17">
        <v>0.9859</v>
      </c>
      <c r="AY164" s="17">
        <v>0.9859</v>
      </c>
      <c r="AZ164" s="17">
        <v>0.9859</v>
      </c>
      <c r="BA164" s="17">
        <v>0.9859</v>
      </c>
      <c r="BB164" s="17">
        <v>0.9859</v>
      </c>
      <c r="BC164" s="17">
        <v>0.9859</v>
      </c>
      <c r="BD164" s="17">
        <v>0.9859</v>
      </c>
      <c r="BE164" s="17">
        <v>0.9859</v>
      </c>
      <c r="BF164" s="17">
        <v>0.9859</v>
      </c>
      <c r="BG164" s="17">
        <v>0.9859</v>
      </c>
      <c r="BH164" s="17">
        <v>0.9859</v>
      </c>
      <c r="BI164" s="17">
        <v>0.9859</v>
      </c>
      <c r="BJ164" s="17">
        <v>0.9859</v>
      </c>
      <c r="BK164" s="17">
        <v>0.9859</v>
      </c>
      <c r="BL164" s="17">
        <v>0.9859</v>
      </c>
      <c r="BM164" s="17">
        <v>0.9859</v>
      </c>
      <c r="BN164" s="17">
        <v>0.9859</v>
      </c>
      <c r="BO164" s="17">
        <v>0.9859</v>
      </c>
      <c r="BP164" s="17">
        <v>0.9859</v>
      </c>
      <c r="BQ164" s="17">
        <v>0.9859</v>
      </c>
      <c r="BR164" s="17">
        <v>0.9859</v>
      </c>
      <c r="BS164" s="17">
        <v>0.9859</v>
      </c>
      <c r="BT164" s="17">
        <v>0.9859</v>
      </c>
      <c r="BU164" s="17">
        <v>0.9859</v>
      </c>
      <c r="BV164" s="17">
        <v>0.9859</v>
      </c>
      <c r="BW164" s="17">
        <v>0.9859</v>
      </c>
      <c r="BX164" s="17">
        <v>0.9859</v>
      </c>
      <c r="BY164" s="17">
        <v>0.9859</v>
      </c>
      <c r="BZ164" s="17">
        <v>0.9859</v>
      </c>
      <c r="CA164" s="17">
        <v>0.9859</v>
      </c>
      <c r="CB164" s="17">
        <v>0.9859</v>
      </c>
      <c r="CC164" s="17">
        <v>0.9859</v>
      </c>
      <c r="CD164" s="17">
        <v>0.9859</v>
      </c>
      <c r="CE164" s="17">
        <v>0.9859</v>
      </c>
      <c r="CF164" s="17">
        <v>0.9859</v>
      </c>
      <c r="CG164" s="17">
        <v>0.9859</v>
      </c>
      <c r="CH164" s="17">
        <v>0.9859</v>
      </c>
      <c r="CI164" s="17">
        <v>0.9859</v>
      </c>
      <c r="CJ164" s="17">
        <v>0.9859</v>
      </c>
      <c r="CK164" s="17">
        <v>0.9859</v>
      </c>
      <c r="CL164" s="17">
        <v>0.9859</v>
      </c>
      <c r="CM164" s="17">
        <v>0.9859</v>
      </c>
      <c r="CN164" s="17">
        <v>0.9859</v>
      </c>
      <c r="CO164" s="17">
        <v>0.9859</v>
      </c>
      <c r="CP164" s="17">
        <v>0.9859</v>
      </c>
      <c r="CQ164" s="17">
        <v>0.9859</v>
      </c>
      <c r="CR164" s="17">
        <v>0.9859</v>
      </c>
      <c r="CS164" s="17">
        <v>0.9859</v>
      </c>
      <c r="CT164" s="17">
        <v>0.9859</v>
      </c>
      <c r="CU164" s="17">
        <v>0.9859</v>
      </c>
      <c r="CV164" s="17">
        <v>0.9859</v>
      </c>
      <c r="CW164" s="17">
        <v>0.9859</v>
      </c>
      <c r="CX164" s="17">
        <v>0.9859</v>
      </c>
      <c r="CY164" s="17">
        <v>0.9859</v>
      </c>
      <c r="CZ164" s="17">
        <v>0.9859</v>
      </c>
      <c r="DA164" s="17">
        <v>0.9859</v>
      </c>
      <c r="DB164" s="17">
        <v>0.9859</v>
      </c>
    </row>
    <row r="165" spans="1:106" x14ac:dyDescent="0.2">
      <c r="A165" s="133">
        <v>75</v>
      </c>
      <c r="B165" s="17">
        <v>1</v>
      </c>
      <c r="C165" s="17">
        <v>0.97650000000000003</v>
      </c>
      <c r="D165" s="17">
        <v>0.98550000000000004</v>
      </c>
      <c r="E165" s="17">
        <v>0.98499999999999999</v>
      </c>
      <c r="F165" s="17">
        <v>0.98470000000000002</v>
      </c>
      <c r="G165" s="17">
        <v>0.98460000000000003</v>
      </c>
      <c r="H165" s="17">
        <v>0.98470000000000002</v>
      </c>
      <c r="I165" s="17">
        <v>0.9849</v>
      </c>
      <c r="J165" s="17">
        <v>0.98509999999999998</v>
      </c>
      <c r="K165" s="17">
        <v>0.98540000000000005</v>
      </c>
      <c r="L165" s="17">
        <v>0.98570000000000002</v>
      </c>
      <c r="M165" s="17">
        <v>0.98580000000000001</v>
      </c>
      <c r="N165" s="17">
        <v>0.98580000000000001</v>
      </c>
      <c r="O165" s="17">
        <v>0.98570000000000002</v>
      </c>
      <c r="P165" s="17">
        <v>0.98540000000000005</v>
      </c>
      <c r="Q165" s="17">
        <v>0.98670000000000002</v>
      </c>
      <c r="R165" s="17">
        <v>0.98670000000000002</v>
      </c>
      <c r="S165" s="17">
        <v>0.98670000000000002</v>
      </c>
      <c r="T165" s="17">
        <v>0.98670000000000002</v>
      </c>
      <c r="U165" s="17">
        <v>0.98670000000000002</v>
      </c>
      <c r="V165" s="17">
        <v>0.98670000000000002</v>
      </c>
      <c r="W165" s="17">
        <v>0.98670000000000002</v>
      </c>
      <c r="X165" s="17">
        <v>0.98670000000000002</v>
      </c>
      <c r="Y165" s="17">
        <v>0.98670000000000002</v>
      </c>
      <c r="Z165" s="17">
        <v>0.98670000000000002</v>
      </c>
      <c r="AA165" s="17">
        <v>0.98670000000000002</v>
      </c>
      <c r="AB165" s="17">
        <v>0.98670000000000002</v>
      </c>
      <c r="AC165" s="17">
        <v>0.98670000000000002</v>
      </c>
      <c r="AD165" s="17">
        <v>0.98670000000000002</v>
      </c>
      <c r="AE165" s="17">
        <v>0.98670000000000002</v>
      </c>
      <c r="AF165" s="17">
        <v>0.98670000000000002</v>
      </c>
      <c r="AG165" s="17">
        <v>0.98670000000000002</v>
      </c>
      <c r="AH165" s="17">
        <v>0.98670000000000002</v>
      </c>
      <c r="AI165" s="17">
        <v>0.98670000000000002</v>
      </c>
      <c r="AJ165" s="17">
        <v>0.98670000000000002</v>
      </c>
      <c r="AK165" s="17">
        <v>0.98670000000000002</v>
      </c>
      <c r="AL165" s="17">
        <v>0.98670000000000002</v>
      </c>
      <c r="AM165" s="17">
        <v>0.98670000000000002</v>
      </c>
      <c r="AN165" s="17">
        <v>0.98670000000000002</v>
      </c>
      <c r="AO165" s="17">
        <v>0.98670000000000002</v>
      </c>
      <c r="AP165" s="17">
        <v>0.98670000000000002</v>
      </c>
      <c r="AQ165" s="17">
        <v>0.98670000000000002</v>
      </c>
      <c r="AR165" s="17">
        <v>0.98670000000000002</v>
      </c>
      <c r="AS165" s="17">
        <v>0.98670000000000002</v>
      </c>
      <c r="AT165" s="17">
        <v>0.98670000000000002</v>
      </c>
      <c r="AU165" s="17">
        <v>0.98670000000000002</v>
      </c>
      <c r="AV165" s="17">
        <v>0.98670000000000002</v>
      </c>
      <c r="AW165" s="17">
        <v>0.98670000000000002</v>
      </c>
      <c r="AX165" s="17">
        <v>0.98670000000000002</v>
      </c>
      <c r="AY165" s="17">
        <v>0.98670000000000002</v>
      </c>
      <c r="AZ165" s="17">
        <v>0.98670000000000002</v>
      </c>
      <c r="BA165" s="17">
        <v>0.98670000000000002</v>
      </c>
      <c r="BB165" s="17">
        <v>0.98670000000000002</v>
      </c>
      <c r="BC165" s="17">
        <v>0.98670000000000002</v>
      </c>
      <c r="BD165" s="17">
        <v>0.98670000000000002</v>
      </c>
      <c r="BE165" s="17">
        <v>0.98670000000000002</v>
      </c>
      <c r="BF165" s="17">
        <v>0.98670000000000002</v>
      </c>
      <c r="BG165" s="17">
        <v>0.98670000000000002</v>
      </c>
      <c r="BH165" s="17">
        <v>0.98670000000000002</v>
      </c>
      <c r="BI165" s="17">
        <v>0.98670000000000002</v>
      </c>
      <c r="BJ165" s="17">
        <v>0.98670000000000002</v>
      </c>
      <c r="BK165" s="17">
        <v>0.98670000000000002</v>
      </c>
      <c r="BL165" s="17">
        <v>0.98670000000000002</v>
      </c>
      <c r="BM165" s="17">
        <v>0.98670000000000002</v>
      </c>
      <c r="BN165" s="17">
        <v>0.98670000000000002</v>
      </c>
      <c r="BO165" s="17">
        <v>0.98670000000000002</v>
      </c>
      <c r="BP165" s="17">
        <v>0.98670000000000002</v>
      </c>
      <c r="BQ165" s="17">
        <v>0.98670000000000002</v>
      </c>
      <c r="BR165" s="17">
        <v>0.98670000000000002</v>
      </c>
      <c r="BS165" s="17">
        <v>0.98670000000000002</v>
      </c>
      <c r="BT165" s="17">
        <v>0.98670000000000002</v>
      </c>
      <c r="BU165" s="17">
        <v>0.98670000000000002</v>
      </c>
      <c r="BV165" s="17">
        <v>0.98670000000000002</v>
      </c>
      <c r="BW165" s="17">
        <v>0.98670000000000002</v>
      </c>
      <c r="BX165" s="17">
        <v>0.98670000000000002</v>
      </c>
      <c r="BY165" s="17">
        <v>0.98670000000000002</v>
      </c>
      <c r="BZ165" s="17">
        <v>0.98670000000000002</v>
      </c>
      <c r="CA165" s="17">
        <v>0.98670000000000002</v>
      </c>
      <c r="CB165" s="17">
        <v>0.98670000000000002</v>
      </c>
      <c r="CC165" s="17">
        <v>0.98670000000000002</v>
      </c>
      <c r="CD165" s="17">
        <v>0.98670000000000002</v>
      </c>
      <c r="CE165" s="17">
        <v>0.98670000000000002</v>
      </c>
      <c r="CF165" s="17">
        <v>0.98670000000000002</v>
      </c>
      <c r="CG165" s="17">
        <v>0.98670000000000002</v>
      </c>
      <c r="CH165" s="17">
        <v>0.98670000000000002</v>
      </c>
      <c r="CI165" s="17">
        <v>0.98670000000000002</v>
      </c>
      <c r="CJ165" s="17">
        <v>0.98670000000000002</v>
      </c>
      <c r="CK165" s="17">
        <v>0.98670000000000002</v>
      </c>
      <c r="CL165" s="17">
        <v>0.98670000000000002</v>
      </c>
      <c r="CM165" s="17">
        <v>0.98670000000000002</v>
      </c>
      <c r="CN165" s="17">
        <v>0.98670000000000002</v>
      </c>
      <c r="CO165" s="17">
        <v>0.98670000000000002</v>
      </c>
      <c r="CP165" s="17">
        <v>0.98670000000000002</v>
      </c>
      <c r="CQ165" s="17">
        <v>0.98670000000000002</v>
      </c>
      <c r="CR165" s="17">
        <v>0.98670000000000002</v>
      </c>
      <c r="CS165" s="17">
        <v>0.98670000000000002</v>
      </c>
      <c r="CT165" s="17">
        <v>0.98670000000000002</v>
      </c>
      <c r="CU165" s="17">
        <v>0.98670000000000002</v>
      </c>
      <c r="CV165" s="17">
        <v>0.98670000000000002</v>
      </c>
      <c r="CW165" s="17">
        <v>0.98670000000000002</v>
      </c>
      <c r="CX165" s="17">
        <v>0.98670000000000002</v>
      </c>
      <c r="CY165" s="17">
        <v>0.98670000000000002</v>
      </c>
      <c r="CZ165" s="17">
        <v>0.98670000000000002</v>
      </c>
      <c r="DA165" s="17">
        <v>0.98670000000000002</v>
      </c>
      <c r="DB165" s="17">
        <v>0.98670000000000002</v>
      </c>
    </row>
    <row r="166" spans="1:106" x14ac:dyDescent="0.2">
      <c r="A166" s="133">
        <v>76</v>
      </c>
      <c r="B166" s="17">
        <v>1</v>
      </c>
      <c r="C166" s="17">
        <v>0.97770000000000001</v>
      </c>
      <c r="D166" s="17">
        <v>0.98670000000000002</v>
      </c>
      <c r="E166" s="17">
        <v>0.98609999999999998</v>
      </c>
      <c r="F166" s="17">
        <v>0.98580000000000001</v>
      </c>
      <c r="G166" s="17">
        <v>0.98570000000000002</v>
      </c>
      <c r="H166" s="17">
        <v>0.98570000000000002</v>
      </c>
      <c r="I166" s="17">
        <v>0.98580000000000001</v>
      </c>
      <c r="J166" s="17">
        <v>0.98599999999999999</v>
      </c>
      <c r="K166" s="17">
        <v>0.98619999999999997</v>
      </c>
      <c r="L166" s="17">
        <v>0.98640000000000005</v>
      </c>
      <c r="M166" s="17">
        <v>0.98650000000000004</v>
      </c>
      <c r="N166" s="17">
        <v>0.98650000000000004</v>
      </c>
      <c r="O166" s="17">
        <v>0.98640000000000005</v>
      </c>
      <c r="P166" s="17">
        <v>0.98609999999999998</v>
      </c>
      <c r="Q166" s="17">
        <v>0.98740000000000006</v>
      </c>
      <c r="R166" s="17">
        <v>0.98740000000000006</v>
      </c>
      <c r="S166" s="17">
        <v>0.98740000000000006</v>
      </c>
      <c r="T166" s="17">
        <v>0.98740000000000006</v>
      </c>
      <c r="U166" s="17">
        <v>0.98740000000000006</v>
      </c>
      <c r="V166" s="17">
        <v>0.98740000000000006</v>
      </c>
      <c r="W166" s="17">
        <v>0.98740000000000006</v>
      </c>
      <c r="X166" s="17">
        <v>0.98740000000000006</v>
      </c>
      <c r="Y166" s="17">
        <v>0.98740000000000006</v>
      </c>
      <c r="Z166" s="17">
        <v>0.98740000000000006</v>
      </c>
      <c r="AA166" s="17">
        <v>0.98740000000000006</v>
      </c>
      <c r="AB166" s="17">
        <v>0.98740000000000006</v>
      </c>
      <c r="AC166" s="17">
        <v>0.98740000000000006</v>
      </c>
      <c r="AD166" s="17">
        <v>0.98740000000000006</v>
      </c>
      <c r="AE166" s="17">
        <v>0.98740000000000006</v>
      </c>
      <c r="AF166" s="17">
        <v>0.98740000000000006</v>
      </c>
      <c r="AG166" s="17">
        <v>0.98740000000000006</v>
      </c>
      <c r="AH166" s="17">
        <v>0.98740000000000006</v>
      </c>
      <c r="AI166" s="17">
        <v>0.98740000000000006</v>
      </c>
      <c r="AJ166" s="17">
        <v>0.98740000000000006</v>
      </c>
      <c r="AK166" s="17">
        <v>0.98740000000000006</v>
      </c>
      <c r="AL166" s="17">
        <v>0.98740000000000006</v>
      </c>
      <c r="AM166" s="17">
        <v>0.98740000000000006</v>
      </c>
      <c r="AN166" s="17">
        <v>0.98740000000000006</v>
      </c>
      <c r="AO166" s="17">
        <v>0.98740000000000006</v>
      </c>
      <c r="AP166" s="17">
        <v>0.98740000000000006</v>
      </c>
      <c r="AQ166" s="17">
        <v>0.98740000000000006</v>
      </c>
      <c r="AR166" s="17">
        <v>0.98740000000000006</v>
      </c>
      <c r="AS166" s="17">
        <v>0.98740000000000006</v>
      </c>
      <c r="AT166" s="17">
        <v>0.98740000000000006</v>
      </c>
      <c r="AU166" s="17">
        <v>0.98740000000000006</v>
      </c>
      <c r="AV166" s="17">
        <v>0.98740000000000006</v>
      </c>
      <c r="AW166" s="17">
        <v>0.98740000000000006</v>
      </c>
      <c r="AX166" s="17">
        <v>0.98740000000000006</v>
      </c>
      <c r="AY166" s="17">
        <v>0.98740000000000006</v>
      </c>
      <c r="AZ166" s="17">
        <v>0.98740000000000006</v>
      </c>
      <c r="BA166" s="17">
        <v>0.98740000000000006</v>
      </c>
      <c r="BB166" s="17">
        <v>0.98740000000000006</v>
      </c>
      <c r="BC166" s="17">
        <v>0.98740000000000006</v>
      </c>
      <c r="BD166" s="17">
        <v>0.98740000000000006</v>
      </c>
      <c r="BE166" s="17">
        <v>0.98740000000000006</v>
      </c>
      <c r="BF166" s="17">
        <v>0.98740000000000006</v>
      </c>
      <c r="BG166" s="17">
        <v>0.98740000000000006</v>
      </c>
      <c r="BH166" s="17">
        <v>0.98740000000000006</v>
      </c>
      <c r="BI166" s="17">
        <v>0.98740000000000006</v>
      </c>
      <c r="BJ166" s="17">
        <v>0.98740000000000006</v>
      </c>
      <c r="BK166" s="17">
        <v>0.98740000000000006</v>
      </c>
      <c r="BL166" s="17">
        <v>0.98740000000000006</v>
      </c>
      <c r="BM166" s="17">
        <v>0.98740000000000006</v>
      </c>
      <c r="BN166" s="17">
        <v>0.98740000000000006</v>
      </c>
      <c r="BO166" s="17">
        <v>0.98740000000000006</v>
      </c>
      <c r="BP166" s="17">
        <v>0.98740000000000006</v>
      </c>
      <c r="BQ166" s="17">
        <v>0.98740000000000006</v>
      </c>
      <c r="BR166" s="17">
        <v>0.98740000000000006</v>
      </c>
      <c r="BS166" s="17">
        <v>0.98740000000000006</v>
      </c>
      <c r="BT166" s="17">
        <v>0.98740000000000006</v>
      </c>
      <c r="BU166" s="17">
        <v>0.98740000000000006</v>
      </c>
      <c r="BV166" s="17">
        <v>0.98740000000000006</v>
      </c>
      <c r="BW166" s="17">
        <v>0.98740000000000006</v>
      </c>
      <c r="BX166" s="17">
        <v>0.98740000000000006</v>
      </c>
      <c r="BY166" s="17">
        <v>0.98740000000000006</v>
      </c>
      <c r="BZ166" s="17">
        <v>0.98740000000000006</v>
      </c>
      <c r="CA166" s="17">
        <v>0.98740000000000006</v>
      </c>
      <c r="CB166" s="17">
        <v>0.98740000000000006</v>
      </c>
      <c r="CC166" s="17">
        <v>0.98740000000000006</v>
      </c>
      <c r="CD166" s="17">
        <v>0.98740000000000006</v>
      </c>
      <c r="CE166" s="17">
        <v>0.98740000000000006</v>
      </c>
      <c r="CF166" s="17">
        <v>0.98740000000000006</v>
      </c>
      <c r="CG166" s="17">
        <v>0.98740000000000006</v>
      </c>
      <c r="CH166" s="17">
        <v>0.98740000000000006</v>
      </c>
      <c r="CI166" s="17">
        <v>0.98740000000000006</v>
      </c>
      <c r="CJ166" s="17">
        <v>0.98740000000000006</v>
      </c>
      <c r="CK166" s="17">
        <v>0.98740000000000006</v>
      </c>
      <c r="CL166" s="17">
        <v>0.98740000000000006</v>
      </c>
      <c r="CM166" s="17">
        <v>0.98740000000000006</v>
      </c>
      <c r="CN166" s="17">
        <v>0.98740000000000006</v>
      </c>
      <c r="CO166" s="17">
        <v>0.98740000000000006</v>
      </c>
      <c r="CP166" s="17">
        <v>0.98740000000000006</v>
      </c>
      <c r="CQ166" s="17">
        <v>0.98740000000000006</v>
      </c>
      <c r="CR166" s="17">
        <v>0.98740000000000006</v>
      </c>
      <c r="CS166" s="17">
        <v>0.98740000000000006</v>
      </c>
      <c r="CT166" s="17">
        <v>0.98740000000000006</v>
      </c>
      <c r="CU166" s="17">
        <v>0.98740000000000006</v>
      </c>
      <c r="CV166" s="17">
        <v>0.98740000000000006</v>
      </c>
      <c r="CW166" s="17">
        <v>0.98740000000000006</v>
      </c>
      <c r="CX166" s="17">
        <v>0.98740000000000006</v>
      </c>
      <c r="CY166" s="17">
        <v>0.98740000000000006</v>
      </c>
      <c r="CZ166" s="17">
        <v>0.98740000000000006</v>
      </c>
      <c r="DA166" s="17">
        <v>0.98740000000000006</v>
      </c>
      <c r="DB166" s="17">
        <v>0.98740000000000006</v>
      </c>
    </row>
    <row r="167" spans="1:106" x14ac:dyDescent="0.2">
      <c r="A167" s="133">
        <v>77</v>
      </c>
      <c r="B167" s="17">
        <v>1</v>
      </c>
      <c r="C167" s="17">
        <v>0.9788</v>
      </c>
      <c r="D167" s="17">
        <v>0.98780000000000001</v>
      </c>
      <c r="E167" s="17">
        <v>0.98719999999999997</v>
      </c>
      <c r="F167" s="17">
        <v>0.9869</v>
      </c>
      <c r="G167" s="17">
        <v>0.98680000000000001</v>
      </c>
      <c r="H167" s="17">
        <v>0.98670000000000002</v>
      </c>
      <c r="I167" s="17">
        <v>0.98670000000000002</v>
      </c>
      <c r="J167" s="17">
        <v>0.98680000000000001</v>
      </c>
      <c r="K167" s="17">
        <v>0.98699999999999999</v>
      </c>
      <c r="L167" s="17">
        <v>0.98709999999999998</v>
      </c>
      <c r="M167" s="17">
        <v>0.98719999999999997</v>
      </c>
      <c r="N167" s="17">
        <v>0.98729999999999996</v>
      </c>
      <c r="O167" s="17">
        <v>0.98709999999999998</v>
      </c>
      <c r="P167" s="17">
        <v>0.9869</v>
      </c>
      <c r="Q167" s="17">
        <v>0.98809999999999998</v>
      </c>
      <c r="R167" s="17">
        <v>0.98809999999999998</v>
      </c>
      <c r="S167" s="17">
        <v>0.98809999999999998</v>
      </c>
      <c r="T167" s="17">
        <v>0.98809999999999998</v>
      </c>
      <c r="U167" s="17">
        <v>0.98809999999999998</v>
      </c>
      <c r="V167" s="17">
        <v>0.98809999999999998</v>
      </c>
      <c r="W167" s="17">
        <v>0.98809999999999998</v>
      </c>
      <c r="X167" s="17">
        <v>0.98809999999999998</v>
      </c>
      <c r="Y167" s="17">
        <v>0.98809999999999998</v>
      </c>
      <c r="Z167" s="17">
        <v>0.98809999999999998</v>
      </c>
      <c r="AA167" s="17">
        <v>0.98809999999999998</v>
      </c>
      <c r="AB167" s="17">
        <v>0.98809999999999998</v>
      </c>
      <c r="AC167" s="17">
        <v>0.98809999999999998</v>
      </c>
      <c r="AD167" s="17">
        <v>0.98809999999999998</v>
      </c>
      <c r="AE167" s="17">
        <v>0.98809999999999998</v>
      </c>
      <c r="AF167" s="17">
        <v>0.98809999999999998</v>
      </c>
      <c r="AG167" s="17">
        <v>0.98809999999999998</v>
      </c>
      <c r="AH167" s="17">
        <v>0.98809999999999998</v>
      </c>
      <c r="AI167" s="17">
        <v>0.98809999999999998</v>
      </c>
      <c r="AJ167" s="17">
        <v>0.98809999999999998</v>
      </c>
      <c r="AK167" s="17">
        <v>0.98809999999999998</v>
      </c>
      <c r="AL167" s="17">
        <v>0.98809999999999998</v>
      </c>
      <c r="AM167" s="17">
        <v>0.98809999999999998</v>
      </c>
      <c r="AN167" s="17">
        <v>0.98809999999999998</v>
      </c>
      <c r="AO167" s="17">
        <v>0.98809999999999998</v>
      </c>
      <c r="AP167" s="17">
        <v>0.98809999999999998</v>
      </c>
      <c r="AQ167" s="17">
        <v>0.98809999999999998</v>
      </c>
      <c r="AR167" s="17">
        <v>0.98809999999999998</v>
      </c>
      <c r="AS167" s="17">
        <v>0.98809999999999998</v>
      </c>
      <c r="AT167" s="17">
        <v>0.98809999999999998</v>
      </c>
      <c r="AU167" s="17">
        <v>0.98809999999999998</v>
      </c>
      <c r="AV167" s="17">
        <v>0.98809999999999998</v>
      </c>
      <c r="AW167" s="17">
        <v>0.98809999999999998</v>
      </c>
      <c r="AX167" s="17">
        <v>0.98809999999999998</v>
      </c>
      <c r="AY167" s="17">
        <v>0.98809999999999998</v>
      </c>
      <c r="AZ167" s="17">
        <v>0.98809999999999998</v>
      </c>
      <c r="BA167" s="17">
        <v>0.98809999999999998</v>
      </c>
      <c r="BB167" s="17">
        <v>0.98809999999999998</v>
      </c>
      <c r="BC167" s="17">
        <v>0.98809999999999998</v>
      </c>
      <c r="BD167" s="17">
        <v>0.98809999999999998</v>
      </c>
      <c r="BE167" s="17">
        <v>0.98809999999999998</v>
      </c>
      <c r="BF167" s="17">
        <v>0.98809999999999998</v>
      </c>
      <c r="BG167" s="17">
        <v>0.98809999999999998</v>
      </c>
      <c r="BH167" s="17">
        <v>0.98809999999999998</v>
      </c>
      <c r="BI167" s="17">
        <v>0.98809999999999998</v>
      </c>
      <c r="BJ167" s="17">
        <v>0.98809999999999998</v>
      </c>
      <c r="BK167" s="17">
        <v>0.98809999999999998</v>
      </c>
      <c r="BL167" s="17">
        <v>0.98809999999999998</v>
      </c>
      <c r="BM167" s="17">
        <v>0.98809999999999998</v>
      </c>
      <c r="BN167" s="17">
        <v>0.98809999999999998</v>
      </c>
      <c r="BO167" s="17">
        <v>0.98809999999999998</v>
      </c>
      <c r="BP167" s="17">
        <v>0.98809999999999998</v>
      </c>
      <c r="BQ167" s="17">
        <v>0.98809999999999998</v>
      </c>
      <c r="BR167" s="17">
        <v>0.98809999999999998</v>
      </c>
      <c r="BS167" s="17">
        <v>0.98809999999999998</v>
      </c>
      <c r="BT167" s="17">
        <v>0.98809999999999998</v>
      </c>
      <c r="BU167" s="17">
        <v>0.98809999999999998</v>
      </c>
      <c r="BV167" s="17">
        <v>0.98809999999999998</v>
      </c>
      <c r="BW167" s="17">
        <v>0.98809999999999998</v>
      </c>
      <c r="BX167" s="17">
        <v>0.98809999999999998</v>
      </c>
      <c r="BY167" s="17">
        <v>0.98809999999999998</v>
      </c>
      <c r="BZ167" s="17">
        <v>0.98809999999999998</v>
      </c>
      <c r="CA167" s="17">
        <v>0.98809999999999998</v>
      </c>
      <c r="CB167" s="17">
        <v>0.98809999999999998</v>
      </c>
      <c r="CC167" s="17">
        <v>0.98809999999999998</v>
      </c>
      <c r="CD167" s="17">
        <v>0.98809999999999998</v>
      </c>
      <c r="CE167" s="17">
        <v>0.98809999999999998</v>
      </c>
      <c r="CF167" s="17">
        <v>0.98809999999999998</v>
      </c>
      <c r="CG167" s="17">
        <v>0.98809999999999998</v>
      </c>
      <c r="CH167" s="17">
        <v>0.98809999999999998</v>
      </c>
      <c r="CI167" s="17">
        <v>0.98809999999999998</v>
      </c>
      <c r="CJ167" s="17">
        <v>0.98809999999999998</v>
      </c>
      <c r="CK167" s="17">
        <v>0.98809999999999998</v>
      </c>
      <c r="CL167" s="17">
        <v>0.98809999999999998</v>
      </c>
      <c r="CM167" s="17">
        <v>0.98809999999999998</v>
      </c>
      <c r="CN167" s="17">
        <v>0.98809999999999998</v>
      </c>
      <c r="CO167" s="17">
        <v>0.98809999999999998</v>
      </c>
      <c r="CP167" s="17">
        <v>0.98809999999999998</v>
      </c>
      <c r="CQ167" s="17">
        <v>0.98809999999999998</v>
      </c>
      <c r="CR167" s="17">
        <v>0.98809999999999998</v>
      </c>
      <c r="CS167" s="17">
        <v>0.98809999999999998</v>
      </c>
      <c r="CT167" s="17">
        <v>0.98809999999999998</v>
      </c>
      <c r="CU167" s="17">
        <v>0.98809999999999998</v>
      </c>
      <c r="CV167" s="17">
        <v>0.98809999999999998</v>
      </c>
      <c r="CW167" s="17">
        <v>0.98809999999999998</v>
      </c>
      <c r="CX167" s="17">
        <v>0.98809999999999998</v>
      </c>
      <c r="CY167" s="17">
        <v>0.98809999999999998</v>
      </c>
      <c r="CZ167" s="17">
        <v>0.98809999999999998</v>
      </c>
      <c r="DA167" s="17">
        <v>0.98809999999999998</v>
      </c>
      <c r="DB167" s="17">
        <v>0.98809999999999998</v>
      </c>
    </row>
    <row r="168" spans="1:106" x14ac:dyDescent="0.2">
      <c r="A168" s="133">
        <v>78</v>
      </c>
      <c r="B168" s="17">
        <v>1</v>
      </c>
      <c r="C168" s="17">
        <v>0.97970000000000002</v>
      </c>
      <c r="D168" s="17">
        <v>0.9889</v>
      </c>
      <c r="E168" s="17">
        <v>0.98829999999999996</v>
      </c>
      <c r="F168" s="17">
        <v>0.98799999999999999</v>
      </c>
      <c r="G168" s="17">
        <v>0.98780000000000001</v>
      </c>
      <c r="H168" s="17">
        <v>0.98770000000000002</v>
      </c>
      <c r="I168" s="17">
        <v>0.98770000000000002</v>
      </c>
      <c r="J168" s="17">
        <v>0.98770000000000002</v>
      </c>
      <c r="K168" s="17">
        <v>0.98780000000000001</v>
      </c>
      <c r="L168" s="17">
        <v>0.9879</v>
      </c>
      <c r="M168" s="17">
        <v>0.98799999999999999</v>
      </c>
      <c r="N168" s="17">
        <v>0.98799999999999999</v>
      </c>
      <c r="O168" s="17">
        <v>0.9879</v>
      </c>
      <c r="P168" s="17">
        <v>0.98760000000000003</v>
      </c>
      <c r="Q168" s="17">
        <v>0.98880000000000001</v>
      </c>
      <c r="R168" s="17">
        <v>0.98880000000000001</v>
      </c>
      <c r="S168" s="17">
        <v>0.98880000000000001</v>
      </c>
      <c r="T168" s="17">
        <v>0.98880000000000001</v>
      </c>
      <c r="U168" s="17">
        <v>0.98880000000000001</v>
      </c>
      <c r="V168" s="17">
        <v>0.98880000000000001</v>
      </c>
      <c r="W168" s="17">
        <v>0.98880000000000001</v>
      </c>
      <c r="X168" s="17">
        <v>0.98880000000000001</v>
      </c>
      <c r="Y168" s="17">
        <v>0.98880000000000001</v>
      </c>
      <c r="Z168" s="17">
        <v>0.98880000000000001</v>
      </c>
      <c r="AA168" s="17">
        <v>0.98880000000000001</v>
      </c>
      <c r="AB168" s="17">
        <v>0.98880000000000001</v>
      </c>
      <c r="AC168" s="17">
        <v>0.98880000000000001</v>
      </c>
      <c r="AD168" s="17">
        <v>0.98880000000000001</v>
      </c>
      <c r="AE168" s="17">
        <v>0.98880000000000001</v>
      </c>
      <c r="AF168" s="17">
        <v>0.98880000000000001</v>
      </c>
      <c r="AG168" s="17">
        <v>0.98880000000000001</v>
      </c>
      <c r="AH168" s="17">
        <v>0.98880000000000001</v>
      </c>
      <c r="AI168" s="17">
        <v>0.98880000000000001</v>
      </c>
      <c r="AJ168" s="17">
        <v>0.98880000000000001</v>
      </c>
      <c r="AK168" s="17">
        <v>0.98880000000000001</v>
      </c>
      <c r="AL168" s="17">
        <v>0.98880000000000001</v>
      </c>
      <c r="AM168" s="17">
        <v>0.98880000000000001</v>
      </c>
      <c r="AN168" s="17">
        <v>0.98880000000000001</v>
      </c>
      <c r="AO168" s="17">
        <v>0.98880000000000001</v>
      </c>
      <c r="AP168" s="17">
        <v>0.98880000000000001</v>
      </c>
      <c r="AQ168" s="17">
        <v>0.98880000000000001</v>
      </c>
      <c r="AR168" s="17">
        <v>0.98880000000000001</v>
      </c>
      <c r="AS168" s="17">
        <v>0.98880000000000001</v>
      </c>
      <c r="AT168" s="17">
        <v>0.98880000000000001</v>
      </c>
      <c r="AU168" s="17">
        <v>0.98880000000000001</v>
      </c>
      <c r="AV168" s="17">
        <v>0.98880000000000001</v>
      </c>
      <c r="AW168" s="17">
        <v>0.98880000000000001</v>
      </c>
      <c r="AX168" s="17">
        <v>0.98880000000000001</v>
      </c>
      <c r="AY168" s="17">
        <v>0.98880000000000001</v>
      </c>
      <c r="AZ168" s="17">
        <v>0.98880000000000001</v>
      </c>
      <c r="BA168" s="17">
        <v>0.98880000000000001</v>
      </c>
      <c r="BB168" s="17">
        <v>0.98880000000000001</v>
      </c>
      <c r="BC168" s="17">
        <v>0.98880000000000001</v>
      </c>
      <c r="BD168" s="17">
        <v>0.98880000000000001</v>
      </c>
      <c r="BE168" s="17">
        <v>0.98880000000000001</v>
      </c>
      <c r="BF168" s="17">
        <v>0.98880000000000001</v>
      </c>
      <c r="BG168" s="17">
        <v>0.98880000000000001</v>
      </c>
      <c r="BH168" s="17">
        <v>0.98880000000000001</v>
      </c>
      <c r="BI168" s="17">
        <v>0.98880000000000001</v>
      </c>
      <c r="BJ168" s="17">
        <v>0.98880000000000001</v>
      </c>
      <c r="BK168" s="17">
        <v>0.98880000000000001</v>
      </c>
      <c r="BL168" s="17">
        <v>0.98880000000000001</v>
      </c>
      <c r="BM168" s="17">
        <v>0.98880000000000001</v>
      </c>
      <c r="BN168" s="17">
        <v>0.98880000000000001</v>
      </c>
      <c r="BO168" s="17">
        <v>0.98880000000000001</v>
      </c>
      <c r="BP168" s="17">
        <v>0.98880000000000001</v>
      </c>
      <c r="BQ168" s="17">
        <v>0.98880000000000001</v>
      </c>
      <c r="BR168" s="17">
        <v>0.98880000000000001</v>
      </c>
      <c r="BS168" s="17">
        <v>0.98880000000000001</v>
      </c>
      <c r="BT168" s="17">
        <v>0.98880000000000001</v>
      </c>
      <c r="BU168" s="17">
        <v>0.98880000000000001</v>
      </c>
      <c r="BV168" s="17">
        <v>0.98880000000000001</v>
      </c>
      <c r="BW168" s="17">
        <v>0.98880000000000001</v>
      </c>
      <c r="BX168" s="17">
        <v>0.98880000000000001</v>
      </c>
      <c r="BY168" s="17">
        <v>0.98880000000000001</v>
      </c>
      <c r="BZ168" s="17">
        <v>0.98880000000000001</v>
      </c>
      <c r="CA168" s="17">
        <v>0.98880000000000001</v>
      </c>
      <c r="CB168" s="17">
        <v>0.98880000000000001</v>
      </c>
      <c r="CC168" s="17">
        <v>0.98880000000000001</v>
      </c>
      <c r="CD168" s="17">
        <v>0.98880000000000001</v>
      </c>
      <c r="CE168" s="17">
        <v>0.98880000000000001</v>
      </c>
      <c r="CF168" s="17">
        <v>0.98880000000000001</v>
      </c>
      <c r="CG168" s="17">
        <v>0.98880000000000001</v>
      </c>
      <c r="CH168" s="17">
        <v>0.98880000000000001</v>
      </c>
      <c r="CI168" s="17">
        <v>0.98880000000000001</v>
      </c>
      <c r="CJ168" s="17">
        <v>0.98880000000000001</v>
      </c>
      <c r="CK168" s="17">
        <v>0.98880000000000001</v>
      </c>
      <c r="CL168" s="17">
        <v>0.98880000000000001</v>
      </c>
      <c r="CM168" s="17">
        <v>0.98880000000000001</v>
      </c>
      <c r="CN168" s="17">
        <v>0.98880000000000001</v>
      </c>
      <c r="CO168" s="17">
        <v>0.98880000000000001</v>
      </c>
      <c r="CP168" s="17">
        <v>0.98880000000000001</v>
      </c>
      <c r="CQ168" s="17">
        <v>0.98880000000000001</v>
      </c>
      <c r="CR168" s="17">
        <v>0.98880000000000001</v>
      </c>
      <c r="CS168" s="17">
        <v>0.98880000000000001</v>
      </c>
      <c r="CT168" s="17">
        <v>0.98880000000000001</v>
      </c>
      <c r="CU168" s="17">
        <v>0.98880000000000001</v>
      </c>
      <c r="CV168" s="17">
        <v>0.98880000000000001</v>
      </c>
      <c r="CW168" s="17">
        <v>0.98880000000000001</v>
      </c>
      <c r="CX168" s="17">
        <v>0.98880000000000001</v>
      </c>
      <c r="CY168" s="17">
        <v>0.98880000000000001</v>
      </c>
      <c r="CZ168" s="17">
        <v>0.98880000000000001</v>
      </c>
      <c r="DA168" s="17">
        <v>0.98880000000000001</v>
      </c>
      <c r="DB168" s="17">
        <v>0.98880000000000001</v>
      </c>
    </row>
    <row r="169" spans="1:106" x14ac:dyDescent="0.2">
      <c r="A169" s="133">
        <v>79</v>
      </c>
      <c r="B169" s="17">
        <v>1</v>
      </c>
      <c r="C169" s="17">
        <v>0.98060000000000003</v>
      </c>
      <c r="D169" s="17">
        <v>0.98980000000000001</v>
      </c>
      <c r="E169" s="17">
        <v>0.98929999999999996</v>
      </c>
      <c r="F169" s="17">
        <v>0.98899999999999999</v>
      </c>
      <c r="G169" s="17">
        <v>0.98880000000000001</v>
      </c>
      <c r="H169" s="17">
        <v>0.98870000000000002</v>
      </c>
      <c r="I169" s="17">
        <v>0.98860000000000003</v>
      </c>
      <c r="J169" s="17">
        <v>0.98860000000000003</v>
      </c>
      <c r="K169" s="17">
        <v>0.98860000000000003</v>
      </c>
      <c r="L169" s="17">
        <v>0.98870000000000002</v>
      </c>
      <c r="M169" s="17">
        <v>0.98870000000000002</v>
      </c>
      <c r="N169" s="17">
        <v>0.98870000000000002</v>
      </c>
      <c r="O169" s="17">
        <v>0.98860000000000003</v>
      </c>
      <c r="P169" s="17">
        <v>0.98829999999999996</v>
      </c>
      <c r="Q169" s="17">
        <v>0.98960000000000004</v>
      </c>
      <c r="R169" s="17">
        <v>0.98960000000000004</v>
      </c>
      <c r="S169" s="17">
        <v>0.98960000000000004</v>
      </c>
      <c r="T169" s="17">
        <v>0.98960000000000004</v>
      </c>
      <c r="U169" s="17">
        <v>0.98960000000000004</v>
      </c>
      <c r="V169" s="17">
        <v>0.98960000000000004</v>
      </c>
      <c r="W169" s="17">
        <v>0.98960000000000004</v>
      </c>
      <c r="X169" s="17">
        <v>0.98960000000000004</v>
      </c>
      <c r="Y169" s="17">
        <v>0.98960000000000004</v>
      </c>
      <c r="Z169" s="17">
        <v>0.98960000000000004</v>
      </c>
      <c r="AA169" s="17">
        <v>0.98960000000000004</v>
      </c>
      <c r="AB169" s="17">
        <v>0.98960000000000004</v>
      </c>
      <c r="AC169" s="17">
        <v>0.98960000000000004</v>
      </c>
      <c r="AD169" s="17">
        <v>0.98960000000000004</v>
      </c>
      <c r="AE169" s="17">
        <v>0.98960000000000004</v>
      </c>
      <c r="AF169" s="17">
        <v>0.98960000000000004</v>
      </c>
      <c r="AG169" s="17">
        <v>0.98960000000000004</v>
      </c>
      <c r="AH169" s="17">
        <v>0.98960000000000004</v>
      </c>
      <c r="AI169" s="17">
        <v>0.98960000000000004</v>
      </c>
      <c r="AJ169" s="17">
        <v>0.98960000000000004</v>
      </c>
      <c r="AK169" s="17">
        <v>0.98960000000000004</v>
      </c>
      <c r="AL169" s="17">
        <v>0.98960000000000004</v>
      </c>
      <c r="AM169" s="17">
        <v>0.98960000000000004</v>
      </c>
      <c r="AN169" s="17">
        <v>0.98960000000000004</v>
      </c>
      <c r="AO169" s="17">
        <v>0.98960000000000004</v>
      </c>
      <c r="AP169" s="17">
        <v>0.98960000000000004</v>
      </c>
      <c r="AQ169" s="17">
        <v>0.98960000000000004</v>
      </c>
      <c r="AR169" s="17">
        <v>0.98960000000000004</v>
      </c>
      <c r="AS169" s="17">
        <v>0.98960000000000004</v>
      </c>
      <c r="AT169" s="17">
        <v>0.98960000000000004</v>
      </c>
      <c r="AU169" s="17">
        <v>0.98960000000000004</v>
      </c>
      <c r="AV169" s="17">
        <v>0.98960000000000004</v>
      </c>
      <c r="AW169" s="17">
        <v>0.98960000000000004</v>
      </c>
      <c r="AX169" s="17">
        <v>0.98960000000000004</v>
      </c>
      <c r="AY169" s="17">
        <v>0.98960000000000004</v>
      </c>
      <c r="AZ169" s="17">
        <v>0.98960000000000004</v>
      </c>
      <c r="BA169" s="17">
        <v>0.98960000000000004</v>
      </c>
      <c r="BB169" s="17">
        <v>0.98960000000000004</v>
      </c>
      <c r="BC169" s="17">
        <v>0.98960000000000004</v>
      </c>
      <c r="BD169" s="17">
        <v>0.98960000000000004</v>
      </c>
      <c r="BE169" s="17">
        <v>0.98960000000000004</v>
      </c>
      <c r="BF169" s="17">
        <v>0.98960000000000004</v>
      </c>
      <c r="BG169" s="17">
        <v>0.98960000000000004</v>
      </c>
      <c r="BH169" s="17">
        <v>0.98960000000000004</v>
      </c>
      <c r="BI169" s="17">
        <v>0.98960000000000004</v>
      </c>
      <c r="BJ169" s="17">
        <v>0.98960000000000004</v>
      </c>
      <c r="BK169" s="17">
        <v>0.98960000000000004</v>
      </c>
      <c r="BL169" s="17">
        <v>0.98960000000000004</v>
      </c>
      <c r="BM169" s="17">
        <v>0.98960000000000004</v>
      </c>
      <c r="BN169" s="17">
        <v>0.98960000000000004</v>
      </c>
      <c r="BO169" s="17">
        <v>0.98960000000000004</v>
      </c>
      <c r="BP169" s="17">
        <v>0.98960000000000004</v>
      </c>
      <c r="BQ169" s="17">
        <v>0.98960000000000004</v>
      </c>
      <c r="BR169" s="17">
        <v>0.98960000000000004</v>
      </c>
      <c r="BS169" s="17">
        <v>0.98960000000000004</v>
      </c>
      <c r="BT169" s="17">
        <v>0.98960000000000004</v>
      </c>
      <c r="BU169" s="17">
        <v>0.98960000000000004</v>
      </c>
      <c r="BV169" s="17">
        <v>0.98960000000000004</v>
      </c>
      <c r="BW169" s="17">
        <v>0.98960000000000004</v>
      </c>
      <c r="BX169" s="17">
        <v>0.98960000000000004</v>
      </c>
      <c r="BY169" s="17">
        <v>0.98960000000000004</v>
      </c>
      <c r="BZ169" s="17">
        <v>0.98960000000000004</v>
      </c>
      <c r="CA169" s="17">
        <v>0.98960000000000004</v>
      </c>
      <c r="CB169" s="17">
        <v>0.98960000000000004</v>
      </c>
      <c r="CC169" s="17">
        <v>0.98960000000000004</v>
      </c>
      <c r="CD169" s="17">
        <v>0.98960000000000004</v>
      </c>
      <c r="CE169" s="17">
        <v>0.98960000000000004</v>
      </c>
      <c r="CF169" s="17">
        <v>0.98960000000000004</v>
      </c>
      <c r="CG169" s="17">
        <v>0.98960000000000004</v>
      </c>
      <c r="CH169" s="17">
        <v>0.98960000000000004</v>
      </c>
      <c r="CI169" s="17">
        <v>0.98960000000000004</v>
      </c>
      <c r="CJ169" s="17">
        <v>0.98960000000000004</v>
      </c>
      <c r="CK169" s="17">
        <v>0.98960000000000004</v>
      </c>
      <c r="CL169" s="17">
        <v>0.98960000000000004</v>
      </c>
      <c r="CM169" s="17">
        <v>0.98960000000000004</v>
      </c>
      <c r="CN169" s="17">
        <v>0.98960000000000004</v>
      </c>
      <c r="CO169" s="17">
        <v>0.98960000000000004</v>
      </c>
      <c r="CP169" s="17">
        <v>0.98960000000000004</v>
      </c>
      <c r="CQ169" s="17">
        <v>0.98960000000000004</v>
      </c>
      <c r="CR169" s="17">
        <v>0.98960000000000004</v>
      </c>
      <c r="CS169" s="17">
        <v>0.98960000000000004</v>
      </c>
      <c r="CT169" s="17">
        <v>0.98960000000000004</v>
      </c>
      <c r="CU169" s="17">
        <v>0.98960000000000004</v>
      </c>
      <c r="CV169" s="17">
        <v>0.98960000000000004</v>
      </c>
      <c r="CW169" s="17">
        <v>0.98960000000000004</v>
      </c>
      <c r="CX169" s="17">
        <v>0.98960000000000004</v>
      </c>
      <c r="CY169" s="17">
        <v>0.98960000000000004</v>
      </c>
      <c r="CZ169" s="17">
        <v>0.98960000000000004</v>
      </c>
      <c r="DA169" s="17">
        <v>0.98960000000000004</v>
      </c>
      <c r="DB169" s="17">
        <v>0.98960000000000004</v>
      </c>
    </row>
    <row r="170" spans="1:106" x14ac:dyDescent="0.2">
      <c r="A170" s="133">
        <v>80</v>
      </c>
      <c r="B170" s="17">
        <v>1</v>
      </c>
      <c r="C170" s="17">
        <v>0.98140000000000005</v>
      </c>
      <c r="D170" s="17">
        <v>0.99070000000000003</v>
      </c>
      <c r="E170" s="17">
        <v>0.99019999999999997</v>
      </c>
      <c r="F170" s="17">
        <v>0.99</v>
      </c>
      <c r="G170" s="17">
        <v>0.98980000000000001</v>
      </c>
      <c r="H170" s="17">
        <v>0.98960000000000004</v>
      </c>
      <c r="I170" s="17">
        <v>0.98950000000000005</v>
      </c>
      <c r="J170" s="17">
        <v>0.98950000000000005</v>
      </c>
      <c r="K170" s="17">
        <v>0.98950000000000005</v>
      </c>
      <c r="L170" s="17">
        <v>0.98950000000000005</v>
      </c>
      <c r="M170" s="17">
        <v>0.98950000000000005</v>
      </c>
      <c r="N170" s="17">
        <v>0.98939999999999995</v>
      </c>
      <c r="O170" s="17">
        <v>0.98929999999999996</v>
      </c>
      <c r="P170" s="17">
        <v>0.98899999999999999</v>
      </c>
      <c r="Q170" s="17">
        <v>0.99029999999999996</v>
      </c>
      <c r="R170" s="17">
        <v>0.99029999999999996</v>
      </c>
      <c r="S170" s="17">
        <v>0.99029999999999996</v>
      </c>
      <c r="T170" s="17">
        <v>0.99029999999999996</v>
      </c>
      <c r="U170" s="17">
        <v>0.99029999999999996</v>
      </c>
      <c r="V170" s="17">
        <v>0.99029999999999996</v>
      </c>
      <c r="W170" s="17">
        <v>0.99029999999999996</v>
      </c>
      <c r="X170" s="17">
        <v>0.99029999999999996</v>
      </c>
      <c r="Y170" s="17">
        <v>0.99029999999999996</v>
      </c>
      <c r="Z170" s="17">
        <v>0.99029999999999996</v>
      </c>
      <c r="AA170" s="17">
        <v>0.99029999999999996</v>
      </c>
      <c r="AB170" s="17">
        <v>0.99029999999999996</v>
      </c>
      <c r="AC170" s="17">
        <v>0.99029999999999996</v>
      </c>
      <c r="AD170" s="17">
        <v>0.99029999999999996</v>
      </c>
      <c r="AE170" s="17">
        <v>0.99029999999999996</v>
      </c>
      <c r="AF170" s="17">
        <v>0.99029999999999996</v>
      </c>
      <c r="AG170" s="17">
        <v>0.99029999999999996</v>
      </c>
      <c r="AH170" s="17">
        <v>0.99029999999999996</v>
      </c>
      <c r="AI170" s="17">
        <v>0.99029999999999996</v>
      </c>
      <c r="AJ170" s="17">
        <v>0.99029999999999996</v>
      </c>
      <c r="AK170" s="17">
        <v>0.99029999999999996</v>
      </c>
      <c r="AL170" s="17">
        <v>0.99029999999999996</v>
      </c>
      <c r="AM170" s="17">
        <v>0.99029999999999996</v>
      </c>
      <c r="AN170" s="17">
        <v>0.99029999999999996</v>
      </c>
      <c r="AO170" s="17">
        <v>0.99029999999999996</v>
      </c>
      <c r="AP170" s="17">
        <v>0.99029999999999996</v>
      </c>
      <c r="AQ170" s="17">
        <v>0.99029999999999996</v>
      </c>
      <c r="AR170" s="17">
        <v>0.99029999999999996</v>
      </c>
      <c r="AS170" s="17">
        <v>0.99029999999999996</v>
      </c>
      <c r="AT170" s="17">
        <v>0.99029999999999996</v>
      </c>
      <c r="AU170" s="17">
        <v>0.99029999999999996</v>
      </c>
      <c r="AV170" s="17">
        <v>0.99029999999999996</v>
      </c>
      <c r="AW170" s="17">
        <v>0.99029999999999996</v>
      </c>
      <c r="AX170" s="17">
        <v>0.99029999999999996</v>
      </c>
      <c r="AY170" s="17">
        <v>0.99029999999999996</v>
      </c>
      <c r="AZ170" s="17">
        <v>0.99029999999999996</v>
      </c>
      <c r="BA170" s="17">
        <v>0.99029999999999996</v>
      </c>
      <c r="BB170" s="17">
        <v>0.99029999999999996</v>
      </c>
      <c r="BC170" s="17">
        <v>0.99029999999999996</v>
      </c>
      <c r="BD170" s="17">
        <v>0.99029999999999996</v>
      </c>
      <c r="BE170" s="17">
        <v>0.99029999999999996</v>
      </c>
      <c r="BF170" s="17">
        <v>0.99029999999999996</v>
      </c>
      <c r="BG170" s="17">
        <v>0.99029999999999996</v>
      </c>
      <c r="BH170" s="17">
        <v>0.99029999999999996</v>
      </c>
      <c r="BI170" s="17">
        <v>0.99029999999999996</v>
      </c>
      <c r="BJ170" s="17">
        <v>0.99029999999999996</v>
      </c>
      <c r="BK170" s="17">
        <v>0.99029999999999996</v>
      </c>
      <c r="BL170" s="17">
        <v>0.99029999999999996</v>
      </c>
      <c r="BM170" s="17">
        <v>0.99029999999999996</v>
      </c>
      <c r="BN170" s="17">
        <v>0.99029999999999996</v>
      </c>
      <c r="BO170" s="17">
        <v>0.99029999999999996</v>
      </c>
      <c r="BP170" s="17">
        <v>0.99029999999999996</v>
      </c>
      <c r="BQ170" s="17">
        <v>0.99029999999999996</v>
      </c>
      <c r="BR170" s="17">
        <v>0.99029999999999996</v>
      </c>
      <c r="BS170" s="17">
        <v>0.99029999999999996</v>
      </c>
      <c r="BT170" s="17">
        <v>0.99029999999999996</v>
      </c>
      <c r="BU170" s="17">
        <v>0.99029999999999996</v>
      </c>
      <c r="BV170" s="17">
        <v>0.99029999999999996</v>
      </c>
      <c r="BW170" s="17">
        <v>0.99029999999999996</v>
      </c>
      <c r="BX170" s="17">
        <v>0.99029999999999996</v>
      </c>
      <c r="BY170" s="17">
        <v>0.99029999999999996</v>
      </c>
      <c r="BZ170" s="17">
        <v>0.99029999999999996</v>
      </c>
      <c r="CA170" s="17">
        <v>0.99029999999999996</v>
      </c>
      <c r="CB170" s="17">
        <v>0.99029999999999996</v>
      </c>
      <c r="CC170" s="17">
        <v>0.99029999999999996</v>
      </c>
      <c r="CD170" s="17">
        <v>0.99029999999999996</v>
      </c>
      <c r="CE170" s="17">
        <v>0.99029999999999996</v>
      </c>
      <c r="CF170" s="17">
        <v>0.99029999999999996</v>
      </c>
      <c r="CG170" s="17">
        <v>0.99029999999999996</v>
      </c>
      <c r="CH170" s="17">
        <v>0.99029999999999996</v>
      </c>
      <c r="CI170" s="17">
        <v>0.99029999999999996</v>
      </c>
      <c r="CJ170" s="17">
        <v>0.99029999999999996</v>
      </c>
      <c r="CK170" s="17">
        <v>0.99029999999999996</v>
      </c>
      <c r="CL170" s="17">
        <v>0.99029999999999996</v>
      </c>
      <c r="CM170" s="17">
        <v>0.99029999999999996</v>
      </c>
      <c r="CN170" s="17">
        <v>0.99029999999999996</v>
      </c>
      <c r="CO170" s="17">
        <v>0.99029999999999996</v>
      </c>
      <c r="CP170" s="17">
        <v>0.99029999999999996</v>
      </c>
      <c r="CQ170" s="17">
        <v>0.99029999999999996</v>
      </c>
      <c r="CR170" s="17">
        <v>0.99029999999999996</v>
      </c>
      <c r="CS170" s="17">
        <v>0.99029999999999996</v>
      </c>
      <c r="CT170" s="17">
        <v>0.99029999999999996</v>
      </c>
      <c r="CU170" s="17">
        <v>0.99029999999999996</v>
      </c>
      <c r="CV170" s="17">
        <v>0.99029999999999996</v>
      </c>
      <c r="CW170" s="17">
        <v>0.99029999999999996</v>
      </c>
      <c r="CX170" s="17">
        <v>0.99029999999999996</v>
      </c>
      <c r="CY170" s="17">
        <v>0.99029999999999996</v>
      </c>
      <c r="CZ170" s="17">
        <v>0.99029999999999996</v>
      </c>
      <c r="DA170" s="17">
        <v>0.99029999999999996</v>
      </c>
      <c r="DB170" s="17">
        <v>0.99029999999999996</v>
      </c>
    </row>
    <row r="171" spans="1:106" x14ac:dyDescent="0.2">
      <c r="A171" s="133">
        <v>81</v>
      </c>
      <c r="B171" s="17">
        <v>1</v>
      </c>
      <c r="C171" s="17">
        <v>0.98219999999999996</v>
      </c>
      <c r="D171" s="17">
        <v>0.99150000000000005</v>
      </c>
      <c r="E171" s="17">
        <v>0.99109999999999998</v>
      </c>
      <c r="F171" s="17">
        <v>0.99080000000000001</v>
      </c>
      <c r="G171" s="17">
        <v>0.99080000000000001</v>
      </c>
      <c r="H171" s="17">
        <v>0.99060000000000004</v>
      </c>
      <c r="I171" s="17">
        <v>0.99050000000000005</v>
      </c>
      <c r="J171" s="17">
        <v>0.99039999999999995</v>
      </c>
      <c r="K171" s="17">
        <v>0.99029999999999996</v>
      </c>
      <c r="L171" s="17">
        <v>0.99029999999999996</v>
      </c>
      <c r="M171" s="17">
        <v>0.99029999999999996</v>
      </c>
      <c r="N171" s="17">
        <v>0.99019999999999997</v>
      </c>
      <c r="O171" s="17">
        <v>0.99</v>
      </c>
      <c r="P171" s="17">
        <v>0.98970000000000002</v>
      </c>
      <c r="Q171" s="17">
        <v>0.99099999999999999</v>
      </c>
      <c r="R171" s="17">
        <v>0.99099999999999999</v>
      </c>
      <c r="S171" s="17">
        <v>0.99099999999999999</v>
      </c>
      <c r="T171" s="17">
        <v>0.99099999999999999</v>
      </c>
      <c r="U171" s="17">
        <v>0.99099999999999999</v>
      </c>
      <c r="V171" s="17">
        <v>0.99099999999999999</v>
      </c>
      <c r="W171" s="17">
        <v>0.99099999999999999</v>
      </c>
      <c r="X171" s="17">
        <v>0.99099999999999999</v>
      </c>
      <c r="Y171" s="17">
        <v>0.99099999999999999</v>
      </c>
      <c r="Z171" s="17">
        <v>0.99099999999999999</v>
      </c>
      <c r="AA171" s="17">
        <v>0.99099999999999999</v>
      </c>
      <c r="AB171" s="17">
        <v>0.99099999999999999</v>
      </c>
      <c r="AC171" s="17">
        <v>0.99099999999999999</v>
      </c>
      <c r="AD171" s="17">
        <v>0.99099999999999999</v>
      </c>
      <c r="AE171" s="17">
        <v>0.99099999999999999</v>
      </c>
      <c r="AF171" s="17">
        <v>0.99099999999999999</v>
      </c>
      <c r="AG171" s="17">
        <v>0.99099999999999999</v>
      </c>
      <c r="AH171" s="17">
        <v>0.99099999999999999</v>
      </c>
      <c r="AI171" s="17">
        <v>0.99099999999999999</v>
      </c>
      <c r="AJ171" s="17">
        <v>0.99099999999999999</v>
      </c>
      <c r="AK171" s="17">
        <v>0.99099999999999999</v>
      </c>
      <c r="AL171" s="17">
        <v>0.99099999999999999</v>
      </c>
      <c r="AM171" s="17">
        <v>0.99099999999999999</v>
      </c>
      <c r="AN171" s="17">
        <v>0.99099999999999999</v>
      </c>
      <c r="AO171" s="17">
        <v>0.99099999999999999</v>
      </c>
      <c r="AP171" s="17">
        <v>0.99099999999999999</v>
      </c>
      <c r="AQ171" s="17">
        <v>0.99099999999999999</v>
      </c>
      <c r="AR171" s="17">
        <v>0.99099999999999999</v>
      </c>
      <c r="AS171" s="17">
        <v>0.99099999999999999</v>
      </c>
      <c r="AT171" s="17">
        <v>0.99099999999999999</v>
      </c>
      <c r="AU171" s="17">
        <v>0.99099999999999999</v>
      </c>
      <c r="AV171" s="17">
        <v>0.99099999999999999</v>
      </c>
      <c r="AW171" s="17">
        <v>0.99099999999999999</v>
      </c>
      <c r="AX171" s="17">
        <v>0.99099999999999999</v>
      </c>
      <c r="AY171" s="17">
        <v>0.99099999999999999</v>
      </c>
      <c r="AZ171" s="17">
        <v>0.99099999999999999</v>
      </c>
      <c r="BA171" s="17">
        <v>0.99099999999999999</v>
      </c>
      <c r="BB171" s="17">
        <v>0.99099999999999999</v>
      </c>
      <c r="BC171" s="17">
        <v>0.99099999999999999</v>
      </c>
      <c r="BD171" s="17">
        <v>0.99099999999999999</v>
      </c>
      <c r="BE171" s="17">
        <v>0.99099999999999999</v>
      </c>
      <c r="BF171" s="17">
        <v>0.99099999999999999</v>
      </c>
      <c r="BG171" s="17">
        <v>0.99099999999999999</v>
      </c>
      <c r="BH171" s="17">
        <v>0.99099999999999999</v>
      </c>
      <c r="BI171" s="17">
        <v>0.99099999999999999</v>
      </c>
      <c r="BJ171" s="17">
        <v>0.99099999999999999</v>
      </c>
      <c r="BK171" s="17">
        <v>0.99099999999999999</v>
      </c>
      <c r="BL171" s="17">
        <v>0.99099999999999999</v>
      </c>
      <c r="BM171" s="17">
        <v>0.99099999999999999</v>
      </c>
      <c r="BN171" s="17">
        <v>0.99099999999999999</v>
      </c>
      <c r="BO171" s="17">
        <v>0.99099999999999999</v>
      </c>
      <c r="BP171" s="17">
        <v>0.99099999999999999</v>
      </c>
      <c r="BQ171" s="17">
        <v>0.99099999999999999</v>
      </c>
      <c r="BR171" s="17">
        <v>0.99099999999999999</v>
      </c>
      <c r="BS171" s="17">
        <v>0.99099999999999999</v>
      </c>
      <c r="BT171" s="17">
        <v>0.99099999999999999</v>
      </c>
      <c r="BU171" s="17">
        <v>0.99099999999999999</v>
      </c>
      <c r="BV171" s="17">
        <v>0.99099999999999999</v>
      </c>
      <c r="BW171" s="17">
        <v>0.99099999999999999</v>
      </c>
      <c r="BX171" s="17">
        <v>0.99099999999999999</v>
      </c>
      <c r="BY171" s="17">
        <v>0.99099999999999999</v>
      </c>
      <c r="BZ171" s="17">
        <v>0.99099999999999999</v>
      </c>
      <c r="CA171" s="17">
        <v>0.99099999999999999</v>
      </c>
      <c r="CB171" s="17">
        <v>0.99099999999999999</v>
      </c>
      <c r="CC171" s="17">
        <v>0.99099999999999999</v>
      </c>
      <c r="CD171" s="17">
        <v>0.99099999999999999</v>
      </c>
      <c r="CE171" s="17">
        <v>0.99099999999999999</v>
      </c>
      <c r="CF171" s="17">
        <v>0.99099999999999999</v>
      </c>
      <c r="CG171" s="17">
        <v>0.99099999999999999</v>
      </c>
      <c r="CH171" s="17">
        <v>0.99099999999999999</v>
      </c>
      <c r="CI171" s="17">
        <v>0.99099999999999999</v>
      </c>
      <c r="CJ171" s="17">
        <v>0.99099999999999999</v>
      </c>
      <c r="CK171" s="17">
        <v>0.99099999999999999</v>
      </c>
      <c r="CL171" s="17">
        <v>0.99099999999999999</v>
      </c>
      <c r="CM171" s="17">
        <v>0.99099999999999999</v>
      </c>
      <c r="CN171" s="17">
        <v>0.99099999999999999</v>
      </c>
      <c r="CO171" s="17">
        <v>0.99099999999999999</v>
      </c>
      <c r="CP171" s="17">
        <v>0.99099999999999999</v>
      </c>
      <c r="CQ171" s="17">
        <v>0.99099999999999999</v>
      </c>
      <c r="CR171" s="17">
        <v>0.99099999999999999</v>
      </c>
      <c r="CS171" s="17">
        <v>0.99099999999999999</v>
      </c>
      <c r="CT171" s="17">
        <v>0.99099999999999999</v>
      </c>
      <c r="CU171" s="17">
        <v>0.99099999999999999</v>
      </c>
      <c r="CV171" s="17">
        <v>0.99099999999999999</v>
      </c>
      <c r="CW171" s="17">
        <v>0.99099999999999999</v>
      </c>
      <c r="CX171" s="17">
        <v>0.99099999999999999</v>
      </c>
      <c r="CY171" s="17">
        <v>0.99099999999999999</v>
      </c>
      <c r="CZ171" s="17">
        <v>0.99099999999999999</v>
      </c>
      <c r="DA171" s="17">
        <v>0.99099999999999999</v>
      </c>
      <c r="DB171" s="17">
        <v>0.99099999999999999</v>
      </c>
    </row>
    <row r="172" spans="1:106" x14ac:dyDescent="0.2">
      <c r="A172" s="133">
        <v>82</v>
      </c>
      <c r="B172" s="17">
        <v>1</v>
      </c>
      <c r="C172" s="17">
        <v>0.98280000000000001</v>
      </c>
      <c r="D172" s="17">
        <v>0.99219999999999997</v>
      </c>
      <c r="E172" s="17">
        <v>0.9919</v>
      </c>
      <c r="F172" s="17">
        <v>0.99160000000000004</v>
      </c>
      <c r="G172" s="17">
        <v>0.99150000000000005</v>
      </c>
      <c r="H172" s="17">
        <v>0.99150000000000005</v>
      </c>
      <c r="I172" s="17">
        <v>0.99139999999999995</v>
      </c>
      <c r="J172" s="17">
        <v>0.99119999999999997</v>
      </c>
      <c r="K172" s="17">
        <v>0.99119999999999997</v>
      </c>
      <c r="L172" s="17">
        <v>0.99109999999999998</v>
      </c>
      <c r="M172" s="17">
        <v>0.99099999999999999</v>
      </c>
      <c r="N172" s="17">
        <v>0.9909</v>
      </c>
      <c r="O172" s="17">
        <v>0.99070000000000003</v>
      </c>
      <c r="P172" s="17">
        <v>0.99050000000000005</v>
      </c>
      <c r="Q172" s="17">
        <v>0.99170000000000003</v>
      </c>
      <c r="R172" s="17">
        <v>0.99170000000000003</v>
      </c>
      <c r="S172" s="17">
        <v>0.99170000000000003</v>
      </c>
      <c r="T172" s="17">
        <v>0.99170000000000003</v>
      </c>
      <c r="U172" s="17">
        <v>0.99170000000000003</v>
      </c>
      <c r="V172" s="17">
        <v>0.99170000000000003</v>
      </c>
      <c r="W172" s="17">
        <v>0.99170000000000003</v>
      </c>
      <c r="X172" s="17">
        <v>0.99170000000000003</v>
      </c>
      <c r="Y172" s="17">
        <v>0.99170000000000003</v>
      </c>
      <c r="Z172" s="17">
        <v>0.99170000000000003</v>
      </c>
      <c r="AA172" s="17">
        <v>0.99170000000000003</v>
      </c>
      <c r="AB172" s="17">
        <v>0.99170000000000003</v>
      </c>
      <c r="AC172" s="17">
        <v>0.99170000000000003</v>
      </c>
      <c r="AD172" s="17">
        <v>0.99170000000000003</v>
      </c>
      <c r="AE172" s="17">
        <v>0.99170000000000003</v>
      </c>
      <c r="AF172" s="17">
        <v>0.99170000000000003</v>
      </c>
      <c r="AG172" s="17">
        <v>0.99170000000000003</v>
      </c>
      <c r="AH172" s="17">
        <v>0.99170000000000003</v>
      </c>
      <c r="AI172" s="17">
        <v>0.99170000000000003</v>
      </c>
      <c r="AJ172" s="17">
        <v>0.99170000000000003</v>
      </c>
      <c r="AK172" s="17">
        <v>0.99170000000000003</v>
      </c>
      <c r="AL172" s="17">
        <v>0.99170000000000003</v>
      </c>
      <c r="AM172" s="17">
        <v>0.99170000000000003</v>
      </c>
      <c r="AN172" s="17">
        <v>0.99170000000000003</v>
      </c>
      <c r="AO172" s="17">
        <v>0.99170000000000003</v>
      </c>
      <c r="AP172" s="17">
        <v>0.99170000000000003</v>
      </c>
      <c r="AQ172" s="17">
        <v>0.99170000000000003</v>
      </c>
      <c r="AR172" s="17">
        <v>0.99170000000000003</v>
      </c>
      <c r="AS172" s="17">
        <v>0.99170000000000003</v>
      </c>
      <c r="AT172" s="17">
        <v>0.99170000000000003</v>
      </c>
      <c r="AU172" s="17">
        <v>0.99170000000000003</v>
      </c>
      <c r="AV172" s="17">
        <v>0.99170000000000003</v>
      </c>
      <c r="AW172" s="17">
        <v>0.99170000000000003</v>
      </c>
      <c r="AX172" s="17">
        <v>0.99170000000000003</v>
      </c>
      <c r="AY172" s="17">
        <v>0.99170000000000003</v>
      </c>
      <c r="AZ172" s="17">
        <v>0.99170000000000003</v>
      </c>
      <c r="BA172" s="17">
        <v>0.99170000000000003</v>
      </c>
      <c r="BB172" s="17">
        <v>0.99170000000000003</v>
      </c>
      <c r="BC172" s="17">
        <v>0.99170000000000003</v>
      </c>
      <c r="BD172" s="17">
        <v>0.99170000000000003</v>
      </c>
      <c r="BE172" s="17">
        <v>0.99170000000000003</v>
      </c>
      <c r="BF172" s="17">
        <v>0.99170000000000003</v>
      </c>
      <c r="BG172" s="17">
        <v>0.99170000000000003</v>
      </c>
      <c r="BH172" s="17">
        <v>0.99170000000000003</v>
      </c>
      <c r="BI172" s="17">
        <v>0.99170000000000003</v>
      </c>
      <c r="BJ172" s="17">
        <v>0.99170000000000003</v>
      </c>
      <c r="BK172" s="17">
        <v>0.99170000000000003</v>
      </c>
      <c r="BL172" s="17">
        <v>0.99170000000000003</v>
      </c>
      <c r="BM172" s="17">
        <v>0.99170000000000003</v>
      </c>
      <c r="BN172" s="17">
        <v>0.99170000000000003</v>
      </c>
      <c r="BO172" s="17">
        <v>0.99170000000000003</v>
      </c>
      <c r="BP172" s="17">
        <v>0.99170000000000003</v>
      </c>
      <c r="BQ172" s="17">
        <v>0.99170000000000003</v>
      </c>
      <c r="BR172" s="17">
        <v>0.99170000000000003</v>
      </c>
      <c r="BS172" s="17">
        <v>0.99170000000000003</v>
      </c>
      <c r="BT172" s="17">
        <v>0.99170000000000003</v>
      </c>
      <c r="BU172" s="17">
        <v>0.99170000000000003</v>
      </c>
      <c r="BV172" s="17">
        <v>0.99170000000000003</v>
      </c>
      <c r="BW172" s="17">
        <v>0.99170000000000003</v>
      </c>
      <c r="BX172" s="17">
        <v>0.99170000000000003</v>
      </c>
      <c r="BY172" s="17">
        <v>0.99170000000000003</v>
      </c>
      <c r="BZ172" s="17">
        <v>0.99170000000000003</v>
      </c>
      <c r="CA172" s="17">
        <v>0.99170000000000003</v>
      </c>
      <c r="CB172" s="17">
        <v>0.99170000000000003</v>
      </c>
      <c r="CC172" s="17">
        <v>0.99170000000000003</v>
      </c>
      <c r="CD172" s="17">
        <v>0.99170000000000003</v>
      </c>
      <c r="CE172" s="17">
        <v>0.99170000000000003</v>
      </c>
      <c r="CF172" s="17">
        <v>0.99170000000000003</v>
      </c>
      <c r="CG172" s="17">
        <v>0.99170000000000003</v>
      </c>
      <c r="CH172" s="17">
        <v>0.99170000000000003</v>
      </c>
      <c r="CI172" s="17">
        <v>0.99170000000000003</v>
      </c>
      <c r="CJ172" s="17">
        <v>0.99170000000000003</v>
      </c>
      <c r="CK172" s="17">
        <v>0.99170000000000003</v>
      </c>
      <c r="CL172" s="17">
        <v>0.99170000000000003</v>
      </c>
      <c r="CM172" s="17">
        <v>0.99170000000000003</v>
      </c>
      <c r="CN172" s="17">
        <v>0.99170000000000003</v>
      </c>
      <c r="CO172" s="17">
        <v>0.99170000000000003</v>
      </c>
      <c r="CP172" s="17">
        <v>0.99170000000000003</v>
      </c>
      <c r="CQ172" s="17">
        <v>0.99170000000000003</v>
      </c>
      <c r="CR172" s="17">
        <v>0.99170000000000003</v>
      </c>
      <c r="CS172" s="17">
        <v>0.99170000000000003</v>
      </c>
      <c r="CT172" s="17">
        <v>0.99170000000000003</v>
      </c>
      <c r="CU172" s="17">
        <v>0.99170000000000003</v>
      </c>
      <c r="CV172" s="17">
        <v>0.99170000000000003</v>
      </c>
      <c r="CW172" s="17">
        <v>0.99170000000000003</v>
      </c>
      <c r="CX172" s="17">
        <v>0.99170000000000003</v>
      </c>
      <c r="CY172" s="17">
        <v>0.99170000000000003</v>
      </c>
      <c r="CZ172" s="17">
        <v>0.99170000000000003</v>
      </c>
      <c r="DA172" s="17">
        <v>0.99170000000000003</v>
      </c>
      <c r="DB172" s="17">
        <v>0.99170000000000003</v>
      </c>
    </row>
    <row r="173" spans="1:106" x14ac:dyDescent="0.2">
      <c r="A173" s="133">
        <v>83</v>
      </c>
      <c r="B173" s="17">
        <v>1</v>
      </c>
      <c r="C173" s="17">
        <v>0.98340000000000005</v>
      </c>
      <c r="D173" s="17">
        <v>0.9929</v>
      </c>
      <c r="E173" s="17">
        <v>0.99260000000000004</v>
      </c>
      <c r="F173" s="17">
        <v>0.99239999999999995</v>
      </c>
      <c r="G173" s="17">
        <v>0.99229999999999996</v>
      </c>
      <c r="H173" s="17">
        <v>0.99219999999999997</v>
      </c>
      <c r="I173" s="17">
        <v>0.99219999999999997</v>
      </c>
      <c r="J173" s="17">
        <v>0.99209999999999998</v>
      </c>
      <c r="K173" s="17">
        <v>0.99199999999999999</v>
      </c>
      <c r="L173" s="17">
        <v>0.9919</v>
      </c>
      <c r="M173" s="17">
        <v>0.99180000000000001</v>
      </c>
      <c r="N173" s="17">
        <v>0.99170000000000003</v>
      </c>
      <c r="O173" s="17">
        <v>0.99150000000000005</v>
      </c>
      <c r="P173" s="17">
        <v>0.99119999999999997</v>
      </c>
      <c r="Q173" s="17">
        <v>0.99239999999999995</v>
      </c>
      <c r="R173" s="17">
        <v>0.99239999999999995</v>
      </c>
      <c r="S173" s="17">
        <v>0.99239999999999995</v>
      </c>
      <c r="T173" s="17">
        <v>0.99239999999999995</v>
      </c>
      <c r="U173" s="17">
        <v>0.99239999999999995</v>
      </c>
      <c r="V173" s="17">
        <v>0.99239999999999995</v>
      </c>
      <c r="W173" s="17">
        <v>0.99239999999999995</v>
      </c>
      <c r="X173" s="17">
        <v>0.99239999999999995</v>
      </c>
      <c r="Y173" s="17">
        <v>0.99239999999999995</v>
      </c>
      <c r="Z173" s="17">
        <v>0.99239999999999995</v>
      </c>
      <c r="AA173" s="17">
        <v>0.99239999999999995</v>
      </c>
      <c r="AB173" s="17">
        <v>0.99239999999999995</v>
      </c>
      <c r="AC173" s="17">
        <v>0.99239999999999995</v>
      </c>
      <c r="AD173" s="17">
        <v>0.99239999999999995</v>
      </c>
      <c r="AE173" s="17">
        <v>0.99239999999999995</v>
      </c>
      <c r="AF173" s="17">
        <v>0.99239999999999995</v>
      </c>
      <c r="AG173" s="17">
        <v>0.99239999999999995</v>
      </c>
      <c r="AH173" s="17">
        <v>0.99239999999999995</v>
      </c>
      <c r="AI173" s="17">
        <v>0.99239999999999995</v>
      </c>
      <c r="AJ173" s="17">
        <v>0.99239999999999995</v>
      </c>
      <c r="AK173" s="17">
        <v>0.99239999999999995</v>
      </c>
      <c r="AL173" s="17">
        <v>0.99239999999999995</v>
      </c>
      <c r="AM173" s="17">
        <v>0.99239999999999995</v>
      </c>
      <c r="AN173" s="17">
        <v>0.99239999999999995</v>
      </c>
      <c r="AO173" s="17">
        <v>0.99239999999999995</v>
      </c>
      <c r="AP173" s="17">
        <v>0.99239999999999995</v>
      </c>
      <c r="AQ173" s="17">
        <v>0.99239999999999995</v>
      </c>
      <c r="AR173" s="17">
        <v>0.99239999999999995</v>
      </c>
      <c r="AS173" s="17">
        <v>0.99239999999999995</v>
      </c>
      <c r="AT173" s="17">
        <v>0.99239999999999995</v>
      </c>
      <c r="AU173" s="17">
        <v>0.99239999999999995</v>
      </c>
      <c r="AV173" s="17">
        <v>0.99239999999999995</v>
      </c>
      <c r="AW173" s="17">
        <v>0.99239999999999995</v>
      </c>
      <c r="AX173" s="17">
        <v>0.99239999999999995</v>
      </c>
      <c r="AY173" s="17">
        <v>0.99239999999999995</v>
      </c>
      <c r="AZ173" s="17">
        <v>0.99239999999999995</v>
      </c>
      <c r="BA173" s="17">
        <v>0.99239999999999995</v>
      </c>
      <c r="BB173" s="17">
        <v>0.99239999999999995</v>
      </c>
      <c r="BC173" s="17">
        <v>0.99239999999999995</v>
      </c>
      <c r="BD173" s="17">
        <v>0.99239999999999995</v>
      </c>
      <c r="BE173" s="17">
        <v>0.99239999999999995</v>
      </c>
      <c r="BF173" s="17">
        <v>0.99239999999999995</v>
      </c>
      <c r="BG173" s="17">
        <v>0.99239999999999995</v>
      </c>
      <c r="BH173" s="17">
        <v>0.99239999999999995</v>
      </c>
      <c r="BI173" s="17">
        <v>0.99239999999999995</v>
      </c>
      <c r="BJ173" s="17">
        <v>0.99239999999999995</v>
      </c>
      <c r="BK173" s="17">
        <v>0.99239999999999995</v>
      </c>
      <c r="BL173" s="17">
        <v>0.99239999999999995</v>
      </c>
      <c r="BM173" s="17">
        <v>0.99239999999999995</v>
      </c>
      <c r="BN173" s="17">
        <v>0.99239999999999995</v>
      </c>
      <c r="BO173" s="17">
        <v>0.99239999999999995</v>
      </c>
      <c r="BP173" s="17">
        <v>0.99239999999999995</v>
      </c>
      <c r="BQ173" s="17">
        <v>0.99239999999999995</v>
      </c>
      <c r="BR173" s="17">
        <v>0.99239999999999995</v>
      </c>
      <c r="BS173" s="17">
        <v>0.99239999999999995</v>
      </c>
      <c r="BT173" s="17">
        <v>0.99239999999999995</v>
      </c>
      <c r="BU173" s="17">
        <v>0.99239999999999995</v>
      </c>
      <c r="BV173" s="17">
        <v>0.99239999999999995</v>
      </c>
      <c r="BW173" s="17">
        <v>0.99239999999999995</v>
      </c>
      <c r="BX173" s="17">
        <v>0.99239999999999995</v>
      </c>
      <c r="BY173" s="17">
        <v>0.99239999999999995</v>
      </c>
      <c r="BZ173" s="17">
        <v>0.99239999999999995</v>
      </c>
      <c r="CA173" s="17">
        <v>0.99239999999999995</v>
      </c>
      <c r="CB173" s="17">
        <v>0.99239999999999995</v>
      </c>
      <c r="CC173" s="17">
        <v>0.99239999999999995</v>
      </c>
      <c r="CD173" s="17">
        <v>0.99239999999999995</v>
      </c>
      <c r="CE173" s="17">
        <v>0.99239999999999995</v>
      </c>
      <c r="CF173" s="17">
        <v>0.99239999999999995</v>
      </c>
      <c r="CG173" s="17">
        <v>0.99239999999999995</v>
      </c>
      <c r="CH173" s="17">
        <v>0.99239999999999995</v>
      </c>
      <c r="CI173" s="17">
        <v>0.99239999999999995</v>
      </c>
      <c r="CJ173" s="17">
        <v>0.99239999999999995</v>
      </c>
      <c r="CK173" s="17">
        <v>0.99239999999999995</v>
      </c>
      <c r="CL173" s="17">
        <v>0.99239999999999995</v>
      </c>
      <c r="CM173" s="17">
        <v>0.99239999999999995</v>
      </c>
      <c r="CN173" s="17">
        <v>0.99239999999999995</v>
      </c>
      <c r="CO173" s="17">
        <v>0.99239999999999995</v>
      </c>
      <c r="CP173" s="17">
        <v>0.99239999999999995</v>
      </c>
      <c r="CQ173" s="17">
        <v>0.99239999999999995</v>
      </c>
      <c r="CR173" s="17">
        <v>0.99239999999999995</v>
      </c>
      <c r="CS173" s="17">
        <v>0.99239999999999995</v>
      </c>
      <c r="CT173" s="17">
        <v>0.99239999999999995</v>
      </c>
      <c r="CU173" s="17">
        <v>0.99239999999999995</v>
      </c>
      <c r="CV173" s="17">
        <v>0.99239999999999995</v>
      </c>
      <c r="CW173" s="17">
        <v>0.99239999999999995</v>
      </c>
      <c r="CX173" s="17">
        <v>0.99239999999999995</v>
      </c>
      <c r="CY173" s="17">
        <v>0.99239999999999995</v>
      </c>
      <c r="CZ173" s="17">
        <v>0.99239999999999995</v>
      </c>
      <c r="DA173" s="17">
        <v>0.99239999999999995</v>
      </c>
      <c r="DB173" s="17">
        <v>0.99239999999999995</v>
      </c>
    </row>
    <row r="174" spans="1:106" x14ac:dyDescent="0.2">
      <c r="A174" s="133">
        <v>84</v>
      </c>
      <c r="B174" s="17">
        <v>1</v>
      </c>
      <c r="C174" s="17">
        <v>0.98380000000000001</v>
      </c>
      <c r="D174" s="17">
        <v>0.99350000000000005</v>
      </c>
      <c r="E174" s="17">
        <v>0.99329999999999996</v>
      </c>
      <c r="F174" s="17">
        <v>0.99309999999999998</v>
      </c>
      <c r="G174" s="17">
        <v>0.99299999999999999</v>
      </c>
      <c r="H174" s="17">
        <v>0.9929</v>
      </c>
      <c r="I174" s="17">
        <v>0.9929</v>
      </c>
      <c r="J174" s="17">
        <v>0.9929</v>
      </c>
      <c r="K174" s="17">
        <v>0.99280000000000002</v>
      </c>
      <c r="L174" s="17">
        <v>0.99270000000000003</v>
      </c>
      <c r="M174" s="17">
        <v>0.99260000000000004</v>
      </c>
      <c r="N174" s="17">
        <v>0.99239999999999995</v>
      </c>
      <c r="O174" s="17">
        <v>0.99219999999999997</v>
      </c>
      <c r="P174" s="17">
        <v>0.9919</v>
      </c>
      <c r="Q174" s="17">
        <v>0.99319999999999997</v>
      </c>
      <c r="R174" s="17">
        <v>0.99319999999999997</v>
      </c>
      <c r="S174" s="17">
        <v>0.99319999999999997</v>
      </c>
      <c r="T174" s="17">
        <v>0.99319999999999997</v>
      </c>
      <c r="U174" s="17">
        <v>0.99319999999999997</v>
      </c>
      <c r="V174" s="17">
        <v>0.99319999999999997</v>
      </c>
      <c r="W174" s="17">
        <v>0.99319999999999997</v>
      </c>
      <c r="X174" s="17">
        <v>0.99319999999999997</v>
      </c>
      <c r="Y174" s="17">
        <v>0.99319999999999997</v>
      </c>
      <c r="Z174" s="17">
        <v>0.99319999999999997</v>
      </c>
      <c r="AA174" s="17">
        <v>0.99319999999999997</v>
      </c>
      <c r="AB174" s="17">
        <v>0.99319999999999997</v>
      </c>
      <c r="AC174" s="17">
        <v>0.99319999999999997</v>
      </c>
      <c r="AD174" s="17">
        <v>0.99319999999999997</v>
      </c>
      <c r="AE174" s="17">
        <v>0.99319999999999997</v>
      </c>
      <c r="AF174" s="17">
        <v>0.99319999999999997</v>
      </c>
      <c r="AG174" s="17">
        <v>0.99319999999999997</v>
      </c>
      <c r="AH174" s="17">
        <v>0.99319999999999997</v>
      </c>
      <c r="AI174" s="17">
        <v>0.99319999999999997</v>
      </c>
      <c r="AJ174" s="17">
        <v>0.99319999999999997</v>
      </c>
      <c r="AK174" s="17">
        <v>0.99319999999999997</v>
      </c>
      <c r="AL174" s="17">
        <v>0.99319999999999997</v>
      </c>
      <c r="AM174" s="17">
        <v>0.99319999999999997</v>
      </c>
      <c r="AN174" s="17">
        <v>0.99319999999999997</v>
      </c>
      <c r="AO174" s="17">
        <v>0.99319999999999997</v>
      </c>
      <c r="AP174" s="17">
        <v>0.99319999999999997</v>
      </c>
      <c r="AQ174" s="17">
        <v>0.99319999999999997</v>
      </c>
      <c r="AR174" s="17">
        <v>0.99319999999999997</v>
      </c>
      <c r="AS174" s="17">
        <v>0.99319999999999997</v>
      </c>
      <c r="AT174" s="17">
        <v>0.99319999999999997</v>
      </c>
      <c r="AU174" s="17">
        <v>0.99319999999999997</v>
      </c>
      <c r="AV174" s="17">
        <v>0.99319999999999997</v>
      </c>
      <c r="AW174" s="17">
        <v>0.99319999999999997</v>
      </c>
      <c r="AX174" s="17">
        <v>0.99319999999999997</v>
      </c>
      <c r="AY174" s="17">
        <v>0.99319999999999997</v>
      </c>
      <c r="AZ174" s="17">
        <v>0.99319999999999997</v>
      </c>
      <c r="BA174" s="17">
        <v>0.99319999999999997</v>
      </c>
      <c r="BB174" s="17">
        <v>0.99319999999999997</v>
      </c>
      <c r="BC174" s="17">
        <v>0.99319999999999997</v>
      </c>
      <c r="BD174" s="17">
        <v>0.99319999999999997</v>
      </c>
      <c r="BE174" s="17">
        <v>0.99319999999999997</v>
      </c>
      <c r="BF174" s="17">
        <v>0.99319999999999997</v>
      </c>
      <c r="BG174" s="17">
        <v>0.99319999999999997</v>
      </c>
      <c r="BH174" s="17">
        <v>0.99319999999999997</v>
      </c>
      <c r="BI174" s="17">
        <v>0.99319999999999997</v>
      </c>
      <c r="BJ174" s="17">
        <v>0.99319999999999997</v>
      </c>
      <c r="BK174" s="17">
        <v>0.99319999999999997</v>
      </c>
      <c r="BL174" s="17">
        <v>0.99319999999999997</v>
      </c>
      <c r="BM174" s="17">
        <v>0.99319999999999997</v>
      </c>
      <c r="BN174" s="17">
        <v>0.99319999999999997</v>
      </c>
      <c r="BO174" s="17">
        <v>0.99319999999999997</v>
      </c>
      <c r="BP174" s="17">
        <v>0.99319999999999997</v>
      </c>
      <c r="BQ174" s="17">
        <v>0.99319999999999997</v>
      </c>
      <c r="BR174" s="17">
        <v>0.99319999999999997</v>
      </c>
      <c r="BS174" s="17">
        <v>0.99319999999999997</v>
      </c>
      <c r="BT174" s="17">
        <v>0.99319999999999997</v>
      </c>
      <c r="BU174" s="17">
        <v>0.99319999999999997</v>
      </c>
      <c r="BV174" s="17">
        <v>0.99319999999999997</v>
      </c>
      <c r="BW174" s="17">
        <v>0.99319999999999997</v>
      </c>
      <c r="BX174" s="17">
        <v>0.99319999999999997</v>
      </c>
      <c r="BY174" s="17">
        <v>0.99319999999999997</v>
      </c>
      <c r="BZ174" s="17">
        <v>0.99319999999999997</v>
      </c>
      <c r="CA174" s="17">
        <v>0.99319999999999997</v>
      </c>
      <c r="CB174" s="17">
        <v>0.99319999999999997</v>
      </c>
      <c r="CC174" s="17">
        <v>0.99319999999999997</v>
      </c>
      <c r="CD174" s="17">
        <v>0.99319999999999997</v>
      </c>
      <c r="CE174" s="17">
        <v>0.99319999999999997</v>
      </c>
      <c r="CF174" s="17">
        <v>0.99319999999999997</v>
      </c>
      <c r="CG174" s="17">
        <v>0.99319999999999997</v>
      </c>
      <c r="CH174" s="17">
        <v>0.99319999999999997</v>
      </c>
      <c r="CI174" s="17">
        <v>0.99319999999999997</v>
      </c>
      <c r="CJ174" s="17">
        <v>0.99319999999999997</v>
      </c>
      <c r="CK174" s="17">
        <v>0.99319999999999997</v>
      </c>
      <c r="CL174" s="17">
        <v>0.99319999999999997</v>
      </c>
      <c r="CM174" s="17">
        <v>0.99319999999999997</v>
      </c>
      <c r="CN174" s="17">
        <v>0.99319999999999997</v>
      </c>
      <c r="CO174" s="17">
        <v>0.99319999999999997</v>
      </c>
      <c r="CP174" s="17">
        <v>0.99319999999999997</v>
      </c>
      <c r="CQ174" s="17">
        <v>0.99319999999999997</v>
      </c>
      <c r="CR174" s="17">
        <v>0.99319999999999997</v>
      </c>
      <c r="CS174" s="17">
        <v>0.99319999999999997</v>
      </c>
      <c r="CT174" s="17">
        <v>0.99319999999999997</v>
      </c>
      <c r="CU174" s="17">
        <v>0.99319999999999997</v>
      </c>
      <c r="CV174" s="17">
        <v>0.99319999999999997</v>
      </c>
      <c r="CW174" s="17">
        <v>0.99319999999999997</v>
      </c>
      <c r="CX174" s="17">
        <v>0.99319999999999997</v>
      </c>
      <c r="CY174" s="17">
        <v>0.99319999999999997</v>
      </c>
      <c r="CZ174" s="17">
        <v>0.99319999999999997</v>
      </c>
      <c r="DA174" s="17">
        <v>0.99319999999999997</v>
      </c>
      <c r="DB174" s="17">
        <v>0.99319999999999997</v>
      </c>
    </row>
    <row r="175" spans="1:106" x14ac:dyDescent="0.2">
      <c r="A175" s="133">
        <v>85</v>
      </c>
      <c r="B175" s="17">
        <v>1</v>
      </c>
      <c r="C175" s="17">
        <v>0.98419999999999996</v>
      </c>
      <c r="D175" s="17">
        <v>0.99399999999999999</v>
      </c>
      <c r="E175" s="17">
        <v>0.99390000000000001</v>
      </c>
      <c r="F175" s="17">
        <v>0.99380000000000002</v>
      </c>
      <c r="G175" s="17">
        <v>0.99370000000000003</v>
      </c>
      <c r="H175" s="17">
        <v>0.99360000000000004</v>
      </c>
      <c r="I175" s="17">
        <v>0.99350000000000005</v>
      </c>
      <c r="J175" s="17">
        <v>0.99350000000000005</v>
      </c>
      <c r="K175" s="17">
        <v>0.99360000000000004</v>
      </c>
      <c r="L175" s="17">
        <v>0.99350000000000005</v>
      </c>
      <c r="M175" s="17">
        <v>0.99329999999999996</v>
      </c>
      <c r="N175" s="17">
        <v>0.99319999999999997</v>
      </c>
      <c r="O175" s="17">
        <v>0.9929</v>
      </c>
      <c r="P175" s="17">
        <v>0.99260000000000004</v>
      </c>
      <c r="Q175" s="17">
        <v>0.99390000000000001</v>
      </c>
      <c r="R175" s="17">
        <v>0.99390000000000001</v>
      </c>
      <c r="S175" s="17">
        <v>0.99390000000000001</v>
      </c>
      <c r="T175" s="17">
        <v>0.99390000000000001</v>
      </c>
      <c r="U175" s="17">
        <v>0.99390000000000001</v>
      </c>
      <c r="V175" s="17">
        <v>0.99390000000000001</v>
      </c>
      <c r="W175" s="17">
        <v>0.99390000000000001</v>
      </c>
      <c r="X175" s="17">
        <v>0.99390000000000001</v>
      </c>
      <c r="Y175" s="17">
        <v>0.99390000000000001</v>
      </c>
      <c r="Z175" s="17">
        <v>0.99390000000000001</v>
      </c>
      <c r="AA175" s="17">
        <v>0.99390000000000001</v>
      </c>
      <c r="AB175" s="17">
        <v>0.99390000000000001</v>
      </c>
      <c r="AC175" s="17">
        <v>0.99390000000000001</v>
      </c>
      <c r="AD175" s="17">
        <v>0.99390000000000001</v>
      </c>
      <c r="AE175" s="17">
        <v>0.99390000000000001</v>
      </c>
      <c r="AF175" s="17">
        <v>0.99390000000000001</v>
      </c>
      <c r="AG175" s="17">
        <v>0.99390000000000001</v>
      </c>
      <c r="AH175" s="17">
        <v>0.99390000000000001</v>
      </c>
      <c r="AI175" s="17">
        <v>0.99390000000000001</v>
      </c>
      <c r="AJ175" s="17">
        <v>0.99390000000000001</v>
      </c>
      <c r="AK175" s="17">
        <v>0.99390000000000001</v>
      </c>
      <c r="AL175" s="17">
        <v>0.99390000000000001</v>
      </c>
      <c r="AM175" s="17">
        <v>0.99390000000000001</v>
      </c>
      <c r="AN175" s="17">
        <v>0.99390000000000001</v>
      </c>
      <c r="AO175" s="17">
        <v>0.99390000000000001</v>
      </c>
      <c r="AP175" s="17">
        <v>0.99390000000000001</v>
      </c>
      <c r="AQ175" s="17">
        <v>0.99390000000000001</v>
      </c>
      <c r="AR175" s="17">
        <v>0.99390000000000001</v>
      </c>
      <c r="AS175" s="17">
        <v>0.99390000000000001</v>
      </c>
      <c r="AT175" s="17">
        <v>0.99390000000000001</v>
      </c>
      <c r="AU175" s="17">
        <v>0.99390000000000001</v>
      </c>
      <c r="AV175" s="17">
        <v>0.99390000000000001</v>
      </c>
      <c r="AW175" s="17">
        <v>0.99390000000000001</v>
      </c>
      <c r="AX175" s="17">
        <v>0.99390000000000001</v>
      </c>
      <c r="AY175" s="17">
        <v>0.99390000000000001</v>
      </c>
      <c r="AZ175" s="17">
        <v>0.99390000000000001</v>
      </c>
      <c r="BA175" s="17">
        <v>0.99390000000000001</v>
      </c>
      <c r="BB175" s="17">
        <v>0.99390000000000001</v>
      </c>
      <c r="BC175" s="17">
        <v>0.99390000000000001</v>
      </c>
      <c r="BD175" s="17">
        <v>0.99390000000000001</v>
      </c>
      <c r="BE175" s="17">
        <v>0.99390000000000001</v>
      </c>
      <c r="BF175" s="17">
        <v>0.99390000000000001</v>
      </c>
      <c r="BG175" s="17">
        <v>0.99390000000000001</v>
      </c>
      <c r="BH175" s="17">
        <v>0.99390000000000001</v>
      </c>
      <c r="BI175" s="17">
        <v>0.99390000000000001</v>
      </c>
      <c r="BJ175" s="17">
        <v>0.99390000000000001</v>
      </c>
      <c r="BK175" s="17">
        <v>0.99390000000000001</v>
      </c>
      <c r="BL175" s="17">
        <v>0.99390000000000001</v>
      </c>
      <c r="BM175" s="17">
        <v>0.99390000000000001</v>
      </c>
      <c r="BN175" s="17">
        <v>0.99390000000000001</v>
      </c>
      <c r="BO175" s="17">
        <v>0.99390000000000001</v>
      </c>
      <c r="BP175" s="17">
        <v>0.99390000000000001</v>
      </c>
      <c r="BQ175" s="17">
        <v>0.99390000000000001</v>
      </c>
      <c r="BR175" s="17">
        <v>0.99390000000000001</v>
      </c>
      <c r="BS175" s="17">
        <v>0.99390000000000001</v>
      </c>
      <c r="BT175" s="17">
        <v>0.99390000000000001</v>
      </c>
      <c r="BU175" s="17">
        <v>0.99390000000000001</v>
      </c>
      <c r="BV175" s="17">
        <v>0.99390000000000001</v>
      </c>
      <c r="BW175" s="17">
        <v>0.99390000000000001</v>
      </c>
      <c r="BX175" s="17">
        <v>0.99390000000000001</v>
      </c>
      <c r="BY175" s="17">
        <v>0.99390000000000001</v>
      </c>
      <c r="BZ175" s="17">
        <v>0.99390000000000001</v>
      </c>
      <c r="CA175" s="17">
        <v>0.99390000000000001</v>
      </c>
      <c r="CB175" s="17">
        <v>0.99390000000000001</v>
      </c>
      <c r="CC175" s="17">
        <v>0.99390000000000001</v>
      </c>
      <c r="CD175" s="17">
        <v>0.99390000000000001</v>
      </c>
      <c r="CE175" s="17">
        <v>0.99390000000000001</v>
      </c>
      <c r="CF175" s="17">
        <v>0.99390000000000001</v>
      </c>
      <c r="CG175" s="17">
        <v>0.99390000000000001</v>
      </c>
      <c r="CH175" s="17">
        <v>0.99390000000000001</v>
      </c>
      <c r="CI175" s="17">
        <v>0.99390000000000001</v>
      </c>
      <c r="CJ175" s="17">
        <v>0.99390000000000001</v>
      </c>
      <c r="CK175" s="17">
        <v>0.99390000000000001</v>
      </c>
      <c r="CL175" s="17">
        <v>0.99390000000000001</v>
      </c>
      <c r="CM175" s="17">
        <v>0.99390000000000001</v>
      </c>
      <c r="CN175" s="17">
        <v>0.99390000000000001</v>
      </c>
      <c r="CO175" s="17">
        <v>0.99390000000000001</v>
      </c>
      <c r="CP175" s="17">
        <v>0.99390000000000001</v>
      </c>
      <c r="CQ175" s="17">
        <v>0.99390000000000001</v>
      </c>
      <c r="CR175" s="17">
        <v>0.99390000000000001</v>
      </c>
      <c r="CS175" s="17">
        <v>0.99390000000000001</v>
      </c>
      <c r="CT175" s="17">
        <v>0.99390000000000001</v>
      </c>
      <c r="CU175" s="17">
        <v>0.99390000000000001</v>
      </c>
      <c r="CV175" s="17">
        <v>0.99390000000000001</v>
      </c>
      <c r="CW175" s="17">
        <v>0.99390000000000001</v>
      </c>
      <c r="CX175" s="17">
        <v>0.99390000000000001</v>
      </c>
      <c r="CY175" s="17">
        <v>0.99390000000000001</v>
      </c>
      <c r="CZ175" s="17">
        <v>0.99390000000000001</v>
      </c>
      <c r="DA175" s="17">
        <v>0.99390000000000001</v>
      </c>
      <c r="DB175" s="17">
        <v>0.99390000000000001</v>
      </c>
    </row>
    <row r="176" spans="1:106" x14ac:dyDescent="0.2">
      <c r="A176" s="133">
        <v>86</v>
      </c>
      <c r="B176" s="17">
        <v>1</v>
      </c>
      <c r="C176" s="17">
        <v>0.98450000000000004</v>
      </c>
      <c r="D176" s="17">
        <v>0.99439999999999995</v>
      </c>
      <c r="E176" s="17">
        <v>0.99439999999999995</v>
      </c>
      <c r="F176" s="17">
        <v>0.99429999999999996</v>
      </c>
      <c r="G176" s="17">
        <v>0.99429999999999996</v>
      </c>
      <c r="H176" s="17">
        <v>0.99419999999999997</v>
      </c>
      <c r="I176" s="17">
        <v>0.99409999999999998</v>
      </c>
      <c r="J176" s="17">
        <v>0.99409999999999998</v>
      </c>
      <c r="K176" s="17">
        <v>0.99419999999999997</v>
      </c>
      <c r="L176" s="17">
        <v>0.99419999999999997</v>
      </c>
      <c r="M176" s="17">
        <v>0.99409999999999998</v>
      </c>
      <c r="N176" s="17">
        <v>0.99390000000000001</v>
      </c>
      <c r="O176" s="17">
        <v>0.99370000000000003</v>
      </c>
      <c r="P176" s="17">
        <v>0.99329999999999996</v>
      </c>
      <c r="Q176" s="17">
        <v>0.99460000000000004</v>
      </c>
      <c r="R176" s="17">
        <v>0.99460000000000004</v>
      </c>
      <c r="S176" s="17">
        <v>0.99460000000000004</v>
      </c>
      <c r="T176" s="17">
        <v>0.99460000000000004</v>
      </c>
      <c r="U176" s="17">
        <v>0.99460000000000004</v>
      </c>
      <c r="V176" s="17">
        <v>0.99460000000000004</v>
      </c>
      <c r="W176" s="17">
        <v>0.99460000000000004</v>
      </c>
      <c r="X176" s="17">
        <v>0.99460000000000004</v>
      </c>
      <c r="Y176" s="17">
        <v>0.99460000000000004</v>
      </c>
      <c r="Z176" s="17">
        <v>0.99460000000000004</v>
      </c>
      <c r="AA176" s="17">
        <v>0.99460000000000004</v>
      </c>
      <c r="AB176" s="17">
        <v>0.99460000000000004</v>
      </c>
      <c r="AC176" s="17">
        <v>0.99460000000000004</v>
      </c>
      <c r="AD176" s="17">
        <v>0.99460000000000004</v>
      </c>
      <c r="AE176" s="17">
        <v>0.99460000000000004</v>
      </c>
      <c r="AF176" s="17">
        <v>0.99460000000000004</v>
      </c>
      <c r="AG176" s="17">
        <v>0.99460000000000004</v>
      </c>
      <c r="AH176" s="17">
        <v>0.99460000000000004</v>
      </c>
      <c r="AI176" s="17">
        <v>0.99460000000000004</v>
      </c>
      <c r="AJ176" s="17">
        <v>0.99460000000000004</v>
      </c>
      <c r="AK176" s="17">
        <v>0.99460000000000004</v>
      </c>
      <c r="AL176" s="17">
        <v>0.99460000000000004</v>
      </c>
      <c r="AM176" s="17">
        <v>0.99460000000000004</v>
      </c>
      <c r="AN176" s="17">
        <v>0.99460000000000004</v>
      </c>
      <c r="AO176" s="17">
        <v>0.99460000000000004</v>
      </c>
      <c r="AP176" s="17">
        <v>0.99460000000000004</v>
      </c>
      <c r="AQ176" s="17">
        <v>0.99460000000000004</v>
      </c>
      <c r="AR176" s="17">
        <v>0.99460000000000004</v>
      </c>
      <c r="AS176" s="17">
        <v>0.99460000000000004</v>
      </c>
      <c r="AT176" s="17">
        <v>0.99460000000000004</v>
      </c>
      <c r="AU176" s="17">
        <v>0.99460000000000004</v>
      </c>
      <c r="AV176" s="17">
        <v>0.99460000000000004</v>
      </c>
      <c r="AW176" s="17">
        <v>0.99460000000000004</v>
      </c>
      <c r="AX176" s="17">
        <v>0.99460000000000004</v>
      </c>
      <c r="AY176" s="17">
        <v>0.99460000000000004</v>
      </c>
      <c r="AZ176" s="17">
        <v>0.99460000000000004</v>
      </c>
      <c r="BA176" s="17">
        <v>0.99460000000000004</v>
      </c>
      <c r="BB176" s="17">
        <v>0.99460000000000004</v>
      </c>
      <c r="BC176" s="17">
        <v>0.99460000000000004</v>
      </c>
      <c r="BD176" s="17">
        <v>0.99460000000000004</v>
      </c>
      <c r="BE176" s="17">
        <v>0.99460000000000004</v>
      </c>
      <c r="BF176" s="17">
        <v>0.99460000000000004</v>
      </c>
      <c r="BG176" s="17">
        <v>0.99460000000000004</v>
      </c>
      <c r="BH176" s="17">
        <v>0.99460000000000004</v>
      </c>
      <c r="BI176" s="17">
        <v>0.99460000000000004</v>
      </c>
      <c r="BJ176" s="17">
        <v>0.99460000000000004</v>
      </c>
      <c r="BK176" s="17">
        <v>0.99460000000000004</v>
      </c>
      <c r="BL176" s="17">
        <v>0.99460000000000004</v>
      </c>
      <c r="BM176" s="17">
        <v>0.99460000000000004</v>
      </c>
      <c r="BN176" s="17">
        <v>0.99460000000000004</v>
      </c>
      <c r="BO176" s="17">
        <v>0.99460000000000004</v>
      </c>
      <c r="BP176" s="17">
        <v>0.99460000000000004</v>
      </c>
      <c r="BQ176" s="17">
        <v>0.99460000000000004</v>
      </c>
      <c r="BR176" s="17">
        <v>0.99460000000000004</v>
      </c>
      <c r="BS176" s="17">
        <v>0.99460000000000004</v>
      </c>
      <c r="BT176" s="17">
        <v>0.99460000000000004</v>
      </c>
      <c r="BU176" s="17">
        <v>0.99460000000000004</v>
      </c>
      <c r="BV176" s="17">
        <v>0.99460000000000004</v>
      </c>
      <c r="BW176" s="17">
        <v>0.99460000000000004</v>
      </c>
      <c r="BX176" s="17">
        <v>0.99460000000000004</v>
      </c>
      <c r="BY176" s="17">
        <v>0.99460000000000004</v>
      </c>
      <c r="BZ176" s="17">
        <v>0.99460000000000004</v>
      </c>
      <c r="CA176" s="17">
        <v>0.99460000000000004</v>
      </c>
      <c r="CB176" s="17">
        <v>0.99460000000000004</v>
      </c>
      <c r="CC176" s="17">
        <v>0.99460000000000004</v>
      </c>
      <c r="CD176" s="17">
        <v>0.99460000000000004</v>
      </c>
      <c r="CE176" s="17">
        <v>0.99460000000000004</v>
      </c>
      <c r="CF176" s="17">
        <v>0.99460000000000004</v>
      </c>
      <c r="CG176" s="17">
        <v>0.99460000000000004</v>
      </c>
      <c r="CH176" s="17">
        <v>0.99460000000000004</v>
      </c>
      <c r="CI176" s="17">
        <v>0.99460000000000004</v>
      </c>
      <c r="CJ176" s="17">
        <v>0.99460000000000004</v>
      </c>
      <c r="CK176" s="17">
        <v>0.99460000000000004</v>
      </c>
      <c r="CL176" s="17">
        <v>0.99460000000000004</v>
      </c>
      <c r="CM176" s="17">
        <v>0.99460000000000004</v>
      </c>
      <c r="CN176" s="17">
        <v>0.99460000000000004</v>
      </c>
      <c r="CO176" s="17">
        <v>0.99460000000000004</v>
      </c>
      <c r="CP176" s="17">
        <v>0.99460000000000004</v>
      </c>
      <c r="CQ176" s="17">
        <v>0.99460000000000004</v>
      </c>
      <c r="CR176" s="17">
        <v>0.99460000000000004</v>
      </c>
      <c r="CS176" s="17">
        <v>0.99460000000000004</v>
      </c>
      <c r="CT176" s="17">
        <v>0.99460000000000004</v>
      </c>
      <c r="CU176" s="17">
        <v>0.99460000000000004</v>
      </c>
      <c r="CV176" s="17">
        <v>0.99460000000000004</v>
      </c>
      <c r="CW176" s="17">
        <v>0.99460000000000004</v>
      </c>
      <c r="CX176" s="17">
        <v>0.99460000000000004</v>
      </c>
      <c r="CY176" s="17">
        <v>0.99460000000000004</v>
      </c>
      <c r="CZ176" s="17">
        <v>0.99460000000000004</v>
      </c>
      <c r="DA176" s="17">
        <v>0.99460000000000004</v>
      </c>
      <c r="DB176" s="17">
        <v>0.99460000000000004</v>
      </c>
    </row>
    <row r="177" spans="1:106" x14ac:dyDescent="0.2">
      <c r="A177" s="133">
        <v>87</v>
      </c>
      <c r="B177" s="17">
        <v>1</v>
      </c>
      <c r="C177" s="17">
        <v>0.98480000000000001</v>
      </c>
      <c r="D177" s="17">
        <v>0.99470000000000003</v>
      </c>
      <c r="E177" s="17">
        <v>0.99480000000000002</v>
      </c>
      <c r="F177" s="17">
        <v>0.99480000000000002</v>
      </c>
      <c r="G177" s="17">
        <v>0.99480000000000002</v>
      </c>
      <c r="H177" s="17">
        <v>0.99480000000000002</v>
      </c>
      <c r="I177" s="17">
        <v>0.99470000000000003</v>
      </c>
      <c r="J177" s="17">
        <v>0.99470000000000003</v>
      </c>
      <c r="K177" s="17">
        <v>0.99470000000000003</v>
      </c>
      <c r="L177" s="17">
        <v>0.99470000000000003</v>
      </c>
      <c r="M177" s="17">
        <v>0.99480000000000002</v>
      </c>
      <c r="N177" s="17">
        <v>0.99460000000000004</v>
      </c>
      <c r="O177" s="17">
        <v>0.99439999999999995</v>
      </c>
      <c r="P177" s="17">
        <v>0.99409999999999998</v>
      </c>
      <c r="Q177" s="17">
        <v>0.99529999999999996</v>
      </c>
      <c r="R177" s="17">
        <v>0.99529999999999996</v>
      </c>
      <c r="S177" s="17">
        <v>0.99529999999999996</v>
      </c>
      <c r="T177" s="17">
        <v>0.99529999999999996</v>
      </c>
      <c r="U177" s="17">
        <v>0.99529999999999996</v>
      </c>
      <c r="V177" s="17">
        <v>0.99529999999999996</v>
      </c>
      <c r="W177" s="17">
        <v>0.99529999999999996</v>
      </c>
      <c r="X177" s="17">
        <v>0.99529999999999996</v>
      </c>
      <c r="Y177" s="17">
        <v>0.99529999999999996</v>
      </c>
      <c r="Z177" s="17">
        <v>0.99529999999999996</v>
      </c>
      <c r="AA177" s="17">
        <v>0.99529999999999996</v>
      </c>
      <c r="AB177" s="17">
        <v>0.99529999999999996</v>
      </c>
      <c r="AC177" s="17">
        <v>0.99529999999999996</v>
      </c>
      <c r="AD177" s="17">
        <v>0.99529999999999996</v>
      </c>
      <c r="AE177" s="17">
        <v>0.99529999999999996</v>
      </c>
      <c r="AF177" s="17">
        <v>0.99529999999999996</v>
      </c>
      <c r="AG177" s="17">
        <v>0.99529999999999996</v>
      </c>
      <c r="AH177" s="17">
        <v>0.99529999999999996</v>
      </c>
      <c r="AI177" s="17">
        <v>0.99529999999999996</v>
      </c>
      <c r="AJ177" s="17">
        <v>0.99529999999999996</v>
      </c>
      <c r="AK177" s="17">
        <v>0.99529999999999996</v>
      </c>
      <c r="AL177" s="17">
        <v>0.99529999999999996</v>
      </c>
      <c r="AM177" s="17">
        <v>0.99529999999999996</v>
      </c>
      <c r="AN177" s="17">
        <v>0.99529999999999996</v>
      </c>
      <c r="AO177" s="17">
        <v>0.99529999999999996</v>
      </c>
      <c r="AP177" s="17">
        <v>0.99529999999999996</v>
      </c>
      <c r="AQ177" s="17">
        <v>0.99529999999999996</v>
      </c>
      <c r="AR177" s="17">
        <v>0.99529999999999996</v>
      </c>
      <c r="AS177" s="17">
        <v>0.99529999999999996</v>
      </c>
      <c r="AT177" s="17">
        <v>0.99529999999999996</v>
      </c>
      <c r="AU177" s="17">
        <v>0.99529999999999996</v>
      </c>
      <c r="AV177" s="17">
        <v>0.99529999999999996</v>
      </c>
      <c r="AW177" s="17">
        <v>0.99529999999999996</v>
      </c>
      <c r="AX177" s="17">
        <v>0.99529999999999996</v>
      </c>
      <c r="AY177" s="17">
        <v>0.99529999999999996</v>
      </c>
      <c r="AZ177" s="17">
        <v>0.99529999999999996</v>
      </c>
      <c r="BA177" s="17">
        <v>0.99529999999999996</v>
      </c>
      <c r="BB177" s="17">
        <v>0.99529999999999996</v>
      </c>
      <c r="BC177" s="17">
        <v>0.99529999999999996</v>
      </c>
      <c r="BD177" s="17">
        <v>0.99529999999999996</v>
      </c>
      <c r="BE177" s="17">
        <v>0.99529999999999996</v>
      </c>
      <c r="BF177" s="17">
        <v>0.99529999999999996</v>
      </c>
      <c r="BG177" s="17">
        <v>0.99529999999999996</v>
      </c>
      <c r="BH177" s="17">
        <v>0.99529999999999996</v>
      </c>
      <c r="BI177" s="17">
        <v>0.99529999999999996</v>
      </c>
      <c r="BJ177" s="17">
        <v>0.99529999999999996</v>
      </c>
      <c r="BK177" s="17">
        <v>0.99529999999999996</v>
      </c>
      <c r="BL177" s="17">
        <v>0.99529999999999996</v>
      </c>
      <c r="BM177" s="17">
        <v>0.99529999999999996</v>
      </c>
      <c r="BN177" s="17">
        <v>0.99529999999999996</v>
      </c>
      <c r="BO177" s="17">
        <v>0.99529999999999996</v>
      </c>
      <c r="BP177" s="17">
        <v>0.99529999999999996</v>
      </c>
      <c r="BQ177" s="17">
        <v>0.99529999999999996</v>
      </c>
      <c r="BR177" s="17">
        <v>0.99529999999999996</v>
      </c>
      <c r="BS177" s="17">
        <v>0.99529999999999996</v>
      </c>
      <c r="BT177" s="17">
        <v>0.99529999999999996</v>
      </c>
      <c r="BU177" s="17">
        <v>0.99529999999999996</v>
      </c>
      <c r="BV177" s="17">
        <v>0.99529999999999996</v>
      </c>
      <c r="BW177" s="17">
        <v>0.99529999999999996</v>
      </c>
      <c r="BX177" s="17">
        <v>0.99529999999999996</v>
      </c>
      <c r="BY177" s="17">
        <v>0.99529999999999996</v>
      </c>
      <c r="BZ177" s="17">
        <v>0.99529999999999996</v>
      </c>
      <c r="CA177" s="17">
        <v>0.99529999999999996</v>
      </c>
      <c r="CB177" s="17">
        <v>0.99529999999999996</v>
      </c>
      <c r="CC177" s="17">
        <v>0.99529999999999996</v>
      </c>
      <c r="CD177" s="17">
        <v>0.99529999999999996</v>
      </c>
      <c r="CE177" s="17">
        <v>0.99529999999999996</v>
      </c>
      <c r="CF177" s="17">
        <v>0.99529999999999996</v>
      </c>
      <c r="CG177" s="17">
        <v>0.99529999999999996</v>
      </c>
      <c r="CH177" s="17">
        <v>0.99529999999999996</v>
      </c>
      <c r="CI177" s="17">
        <v>0.99529999999999996</v>
      </c>
      <c r="CJ177" s="17">
        <v>0.99529999999999996</v>
      </c>
      <c r="CK177" s="17">
        <v>0.99529999999999996</v>
      </c>
      <c r="CL177" s="17">
        <v>0.99529999999999996</v>
      </c>
      <c r="CM177" s="17">
        <v>0.99529999999999996</v>
      </c>
      <c r="CN177" s="17">
        <v>0.99529999999999996</v>
      </c>
      <c r="CO177" s="17">
        <v>0.99529999999999996</v>
      </c>
      <c r="CP177" s="17">
        <v>0.99529999999999996</v>
      </c>
      <c r="CQ177" s="17">
        <v>0.99529999999999996</v>
      </c>
      <c r="CR177" s="17">
        <v>0.99529999999999996</v>
      </c>
      <c r="CS177" s="17">
        <v>0.99529999999999996</v>
      </c>
      <c r="CT177" s="17">
        <v>0.99529999999999996</v>
      </c>
      <c r="CU177" s="17">
        <v>0.99529999999999996</v>
      </c>
      <c r="CV177" s="17">
        <v>0.99529999999999996</v>
      </c>
      <c r="CW177" s="17">
        <v>0.99529999999999996</v>
      </c>
      <c r="CX177" s="17">
        <v>0.99529999999999996</v>
      </c>
      <c r="CY177" s="17">
        <v>0.99529999999999996</v>
      </c>
      <c r="CZ177" s="17">
        <v>0.99529999999999996</v>
      </c>
      <c r="DA177" s="17">
        <v>0.99529999999999996</v>
      </c>
      <c r="DB177" s="17">
        <v>0.99529999999999996</v>
      </c>
    </row>
    <row r="178" spans="1:106" x14ac:dyDescent="0.2">
      <c r="A178" s="133">
        <v>88</v>
      </c>
      <c r="B178" s="17">
        <v>1</v>
      </c>
      <c r="C178" s="17">
        <v>0.98509999999999998</v>
      </c>
      <c r="D178" s="17">
        <v>0.995</v>
      </c>
      <c r="E178" s="17">
        <v>0.99509999999999998</v>
      </c>
      <c r="F178" s="17">
        <v>0.99519999999999997</v>
      </c>
      <c r="G178" s="17">
        <v>0.99529999999999996</v>
      </c>
      <c r="H178" s="17">
        <v>0.99529999999999996</v>
      </c>
      <c r="I178" s="17">
        <v>0.99529999999999996</v>
      </c>
      <c r="J178" s="17">
        <v>0.99519999999999997</v>
      </c>
      <c r="K178" s="17">
        <v>0.99519999999999997</v>
      </c>
      <c r="L178" s="17">
        <v>0.99519999999999997</v>
      </c>
      <c r="M178" s="17">
        <v>0.99529999999999996</v>
      </c>
      <c r="N178" s="17">
        <v>0.99539999999999995</v>
      </c>
      <c r="O178" s="17">
        <v>0.99509999999999998</v>
      </c>
      <c r="P178" s="17">
        <v>0.99480000000000002</v>
      </c>
      <c r="Q178" s="17">
        <v>0.99609999999999999</v>
      </c>
      <c r="R178" s="17">
        <v>0.99609999999999999</v>
      </c>
      <c r="S178" s="17">
        <v>0.99609999999999999</v>
      </c>
      <c r="T178" s="17">
        <v>0.99609999999999999</v>
      </c>
      <c r="U178" s="17">
        <v>0.99609999999999999</v>
      </c>
      <c r="V178" s="17">
        <v>0.99609999999999999</v>
      </c>
      <c r="W178" s="17">
        <v>0.99609999999999999</v>
      </c>
      <c r="X178" s="17">
        <v>0.99609999999999999</v>
      </c>
      <c r="Y178" s="17">
        <v>0.99609999999999999</v>
      </c>
      <c r="Z178" s="17">
        <v>0.99609999999999999</v>
      </c>
      <c r="AA178" s="17">
        <v>0.99609999999999999</v>
      </c>
      <c r="AB178" s="17">
        <v>0.99609999999999999</v>
      </c>
      <c r="AC178" s="17">
        <v>0.99609999999999999</v>
      </c>
      <c r="AD178" s="17">
        <v>0.99609999999999999</v>
      </c>
      <c r="AE178" s="17">
        <v>0.99609999999999999</v>
      </c>
      <c r="AF178" s="17">
        <v>0.99609999999999999</v>
      </c>
      <c r="AG178" s="17">
        <v>0.99609999999999999</v>
      </c>
      <c r="AH178" s="17">
        <v>0.99609999999999999</v>
      </c>
      <c r="AI178" s="17">
        <v>0.99609999999999999</v>
      </c>
      <c r="AJ178" s="17">
        <v>0.99609999999999999</v>
      </c>
      <c r="AK178" s="17">
        <v>0.99609999999999999</v>
      </c>
      <c r="AL178" s="17">
        <v>0.99609999999999999</v>
      </c>
      <c r="AM178" s="17">
        <v>0.99609999999999999</v>
      </c>
      <c r="AN178" s="17">
        <v>0.99609999999999999</v>
      </c>
      <c r="AO178" s="17">
        <v>0.99609999999999999</v>
      </c>
      <c r="AP178" s="17">
        <v>0.99609999999999999</v>
      </c>
      <c r="AQ178" s="17">
        <v>0.99609999999999999</v>
      </c>
      <c r="AR178" s="17">
        <v>0.99609999999999999</v>
      </c>
      <c r="AS178" s="17">
        <v>0.99609999999999999</v>
      </c>
      <c r="AT178" s="17">
        <v>0.99609999999999999</v>
      </c>
      <c r="AU178" s="17">
        <v>0.99609999999999999</v>
      </c>
      <c r="AV178" s="17">
        <v>0.99609999999999999</v>
      </c>
      <c r="AW178" s="17">
        <v>0.99609999999999999</v>
      </c>
      <c r="AX178" s="17">
        <v>0.99609999999999999</v>
      </c>
      <c r="AY178" s="17">
        <v>0.99609999999999999</v>
      </c>
      <c r="AZ178" s="17">
        <v>0.99609999999999999</v>
      </c>
      <c r="BA178" s="17">
        <v>0.99609999999999999</v>
      </c>
      <c r="BB178" s="17">
        <v>0.99609999999999999</v>
      </c>
      <c r="BC178" s="17">
        <v>0.99609999999999999</v>
      </c>
      <c r="BD178" s="17">
        <v>0.99609999999999999</v>
      </c>
      <c r="BE178" s="17">
        <v>0.99609999999999999</v>
      </c>
      <c r="BF178" s="17">
        <v>0.99609999999999999</v>
      </c>
      <c r="BG178" s="17">
        <v>0.99609999999999999</v>
      </c>
      <c r="BH178" s="17">
        <v>0.99609999999999999</v>
      </c>
      <c r="BI178" s="17">
        <v>0.99609999999999999</v>
      </c>
      <c r="BJ178" s="17">
        <v>0.99609999999999999</v>
      </c>
      <c r="BK178" s="17">
        <v>0.99609999999999999</v>
      </c>
      <c r="BL178" s="17">
        <v>0.99609999999999999</v>
      </c>
      <c r="BM178" s="17">
        <v>0.99609999999999999</v>
      </c>
      <c r="BN178" s="17">
        <v>0.99609999999999999</v>
      </c>
      <c r="BO178" s="17">
        <v>0.99609999999999999</v>
      </c>
      <c r="BP178" s="17">
        <v>0.99609999999999999</v>
      </c>
      <c r="BQ178" s="17">
        <v>0.99609999999999999</v>
      </c>
      <c r="BR178" s="17">
        <v>0.99609999999999999</v>
      </c>
      <c r="BS178" s="17">
        <v>0.99609999999999999</v>
      </c>
      <c r="BT178" s="17">
        <v>0.99609999999999999</v>
      </c>
      <c r="BU178" s="17">
        <v>0.99609999999999999</v>
      </c>
      <c r="BV178" s="17">
        <v>0.99609999999999999</v>
      </c>
      <c r="BW178" s="17">
        <v>0.99609999999999999</v>
      </c>
      <c r="BX178" s="17">
        <v>0.99609999999999999</v>
      </c>
      <c r="BY178" s="17">
        <v>0.99609999999999999</v>
      </c>
      <c r="BZ178" s="17">
        <v>0.99609999999999999</v>
      </c>
      <c r="CA178" s="17">
        <v>0.99609999999999999</v>
      </c>
      <c r="CB178" s="17">
        <v>0.99609999999999999</v>
      </c>
      <c r="CC178" s="17">
        <v>0.99609999999999999</v>
      </c>
      <c r="CD178" s="17">
        <v>0.99609999999999999</v>
      </c>
      <c r="CE178" s="17">
        <v>0.99609999999999999</v>
      </c>
      <c r="CF178" s="17">
        <v>0.99609999999999999</v>
      </c>
      <c r="CG178" s="17">
        <v>0.99609999999999999</v>
      </c>
      <c r="CH178" s="17">
        <v>0.99609999999999999</v>
      </c>
      <c r="CI178" s="17">
        <v>0.99609999999999999</v>
      </c>
      <c r="CJ178" s="17">
        <v>0.99609999999999999</v>
      </c>
      <c r="CK178" s="17">
        <v>0.99609999999999999</v>
      </c>
      <c r="CL178" s="17">
        <v>0.99609999999999999</v>
      </c>
      <c r="CM178" s="17">
        <v>0.99609999999999999</v>
      </c>
      <c r="CN178" s="17">
        <v>0.99609999999999999</v>
      </c>
      <c r="CO178" s="17">
        <v>0.99609999999999999</v>
      </c>
      <c r="CP178" s="17">
        <v>0.99609999999999999</v>
      </c>
      <c r="CQ178" s="17">
        <v>0.99609999999999999</v>
      </c>
      <c r="CR178" s="17">
        <v>0.99609999999999999</v>
      </c>
      <c r="CS178" s="17">
        <v>0.99609999999999999</v>
      </c>
      <c r="CT178" s="17">
        <v>0.99609999999999999</v>
      </c>
      <c r="CU178" s="17">
        <v>0.99609999999999999</v>
      </c>
      <c r="CV178" s="17">
        <v>0.99609999999999999</v>
      </c>
      <c r="CW178" s="17">
        <v>0.99609999999999999</v>
      </c>
      <c r="CX178" s="17">
        <v>0.99609999999999999</v>
      </c>
      <c r="CY178" s="17">
        <v>0.99609999999999999</v>
      </c>
      <c r="CZ178" s="17">
        <v>0.99609999999999999</v>
      </c>
      <c r="DA178" s="17">
        <v>0.99609999999999999</v>
      </c>
      <c r="DB178" s="17">
        <v>0.99609999999999999</v>
      </c>
    </row>
    <row r="179" spans="1:106" x14ac:dyDescent="0.2">
      <c r="A179" s="133">
        <v>89</v>
      </c>
      <c r="B179" s="17">
        <v>1</v>
      </c>
      <c r="C179" s="17">
        <v>0.98540000000000005</v>
      </c>
      <c r="D179" s="17">
        <v>0.99539999999999995</v>
      </c>
      <c r="E179" s="17">
        <v>0.99550000000000005</v>
      </c>
      <c r="F179" s="17">
        <v>0.99560000000000004</v>
      </c>
      <c r="G179" s="17">
        <v>0.99570000000000003</v>
      </c>
      <c r="H179" s="17">
        <v>0.99570000000000003</v>
      </c>
      <c r="I179" s="17">
        <v>0.99570000000000003</v>
      </c>
      <c r="J179" s="17">
        <v>0.99570000000000003</v>
      </c>
      <c r="K179" s="17">
        <v>0.99570000000000003</v>
      </c>
      <c r="L179" s="17">
        <v>0.99570000000000003</v>
      </c>
      <c r="M179" s="17">
        <v>0.99580000000000002</v>
      </c>
      <c r="N179" s="17">
        <v>0.99580000000000002</v>
      </c>
      <c r="O179" s="17">
        <v>0.99580000000000002</v>
      </c>
      <c r="P179" s="17">
        <v>0.99550000000000005</v>
      </c>
      <c r="Q179" s="17">
        <v>0.99680000000000002</v>
      </c>
      <c r="R179" s="17">
        <v>0.99680000000000002</v>
      </c>
      <c r="S179" s="17">
        <v>0.99680000000000002</v>
      </c>
      <c r="T179" s="17">
        <v>0.99680000000000002</v>
      </c>
      <c r="U179" s="17">
        <v>0.99680000000000002</v>
      </c>
      <c r="V179" s="17">
        <v>0.99680000000000002</v>
      </c>
      <c r="W179" s="17">
        <v>0.99680000000000002</v>
      </c>
      <c r="X179" s="17">
        <v>0.99680000000000002</v>
      </c>
      <c r="Y179" s="17">
        <v>0.99680000000000002</v>
      </c>
      <c r="Z179" s="17">
        <v>0.99680000000000002</v>
      </c>
      <c r="AA179" s="17">
        <v>0.99680000000000002</v>
      </c>
      <c r="AB179" s="17">
        <v>0.99680000000000002</v>
      </c>
      <c r="AC179" s="17">
        <v>0.99680000000000002</v>
      </c>
      <c r="AD179" s="17">
        <v>0.99680000000000002</v>
      </c>
      <c r="AE179" s="17">
        <v>0.99680000000000002</v>
      </c>
      <c r="AF179" s="17">
        <v>0.99680000000000002</v>
      </c>
      <c r="AG179" s="17">
        <v>0.99680000000000002</v>
      </c>
      <c r="AH179" s="17">
        <v>0.99680000000000002</v>
      </c>
      <c r="AI179" s="17">
        <v>0.99680000000000002</v>
      </c>
      <c r="AJ179" s="17">
        <v>0.99680000000000002</v>
      </c>
      <c r="AK179" s="17">
        <v>0.99680000000000002</v>
      </c>
      <c r="AL179" s="17">
        <v>0.99680000000000002</v>
      </c>
      <c r="AM179" s="17">
        <v>0.99680000000000002</v>
      </c>
      <c r="AN179" s="17">
        <v>0.99680000000000002</v>
      </c>
      <c r="AO179" s="17">
        <v>0.99680000000000002</v>
      </c>
      <c r="AP179" s="17">
        <v>0.99680000000000002</v>
      </c>
      <c r="AQ179" s="17">
        <v>0.99680000000000002</v>
      </c>
      <c r="AR179" s="17">
        <v>0.99680000000000002</v>
      </c>
      <c r="AS179" s="17">
        <v>0.99680000000000002</v>
      </c>
      <c r="AT179" s="17">
        <v>0.99680000000000002</v>
      </c>
      <c r="AU179" s="17">
        <v>0.99680000000000002</v>
      </c>
      <c r="AV179" s="17">
        <v>0.99680000000000002</v>
      </c>
      <c r="AW179" s="17">
        <v>0.99680000000000002</v>
      </c>
      <c r="AX179" s="17">
        <v>0.99680000000000002</v>
      </c>
      <c r="AY179" s="17">
        <v>0.99680000000000002</v>
      </c>
      <c r="AZ179" s="17">
        <v>0.99680000000000002</v>
      </c>
      <c r="BA179" s="17">
        <v>0.99680000000000002</v>
      </c>
      <c r="BB179" s="17">
        <v>0.99680000000000002</v>
      </c>
      <c r="BC179" s="17">
        <v>0.99680000000000002</v>
      </c>
      <c r="BD179" s="17">
        <v>0.99680000000000002</v>
      </c>
      <c r="BE179" s="17">
        <v>0.99680000000000002</v>
      </c>
      <c r="BF179" s="17">
        <v>0.99680000000000002</v>
      </c>
      <c r="BG179" s="17">
        <v>0.99680000000000002</v>
      </c>
      <c r="BH179" s="17">
        <v>0.99680000000000002</v>
      </c>
      <c r="BI179" s="17">
        <v>0.99680000000000002</v>
      </c>
      <c r="BJ179" s="17">
        <v>0.99680000000000002</v>
      </c>
      <c r="BK179" s="17">
        <v>0.99680000000000002</v>
      </c>
      <c r="BL179" s="17">
        <v>0.99680000000000002</v>
      </c>
      <c r="BM179" s="17">
        <v>0.99680000000000002</v>
      </c>
      <c r="BN179" s="17">
        <v>0.99680000000000002</v>
      </c>
      <c r="BO179" s="17">
        <v>0.99680000000000002</v>
      </c>
      <c r="BP179" s="17">
        <v>0.99680000000000002</v>
      </c>
      <c r="BQ179" s="17">
        <v>0.99680000000000002</v>
      </c>
      <c r="BR179" s="17">
        <v>0.99680000000000002</v>
      </c>
      <c r="BS179" s="17">
        <v>0.99680000000000002</v>
      </c>
      <c r="BT179" s="17">
        <v>0.99680000000000002</v>
      </c>
      <c r="BU179" s="17">
        <v>0.99680000000000002</v>
      </c>
      <c r="BV179" s="17">
        <v>0.99680000000000002</v>
      </c>
      <c r="BW179" s="17">
        <v>0.99680000000000002</v>
      </c>
      <c r="BX179" s="17">
        <v>0.99680000000000002</v>
      </c>
      <c r="BY179" s="17">
        <v>0.99680000000000002</v>
      </c>
      <c r="BZ179" s="17">
        <v>0.99680000000000002</v>
      </c>
      <c r="CA179" s="17">
        <v>0.99680000000000002</v>
      </c>
      <c r="CB179" s="17">
        <v>0.99680000000000002</v>
      </c>
      <c r="CC179" s="17">
        <v>0.99680000000000002</v>
      </c>
      <c r="CD179" s="17">
        <v>0.99680000000000002</v>
      </c>
      <c r="CE179" s="17">
        <v>0.99680000000000002</v>
      </c>
      <c r="CF179" s="17">
        <v>0.99680000000000002</v>
      </c>
      <c r="CG179" s="17">
        <v>0.99680000000000002</v>
      </c>
      <c r="CH179" s="17">
        <v>0.99680000000000002</v>
      </c>
      <c r="CI179" s="17">
        <v>0.99680000000000002</v>
      </c>
      <c r="CJ179" s="17">
        <v>0.99680000000000002</v>
      </c>
      <c r="CK179" s="17">
        <v>0.99680000000000002</v>
      </c>
      <c r="CL179" s="17">
        <v>0.99680000000000002</v>
      </c>
      <c r="CM179" s="17">
        <v>0.99680000000000002</v>
      </c>
      <c r="CN179" s="17">
        <v>0.99680000000000002</v>
      </c>
      <c r="CO179" s="17">
        <v>0.99680000000000002</v>
      </c>
      <c r="CP179" s="17">
        <v>0.99680000000000002</v>
      </c>
      <c r="CQ179" s="17">
        <v>0.99680000000000002</v>
      </c>
      <c r="CR179" s="17">
        <v>0.99680000000000002</v>
      </c>
      <c r="CS179" s="17">
        <v>0.99680000000000002</v>
      </c>
      <c r="CT179" s="17">
        <v>0.99680000000000002</v>
      </c>
      <c r="CU179" s="17">
        <v>0.99680000000000002</v>
      </c>
      <c r="CV179" s="17">
        <v>0.99680000000000002</v>
      </c>
      <c r="CW179" s="17">
        <v>0.99680000000000002</v>
      </c>
      <c r="CX179" s="17">
        <v>0.99680000000000002</v>
      </c>
      <c r="CY179" s="17">
        <v>0.99680000000000002</v>
      </c>
      <c r="CZ179" s="17">
        <v>0.99680000000000002</v>
      </c>
      <c r="DA179" s="17">
        <v>0.99680000000000002</v>
      </c>
      <c r="DB179" s="17">
        <v>0.99680000000000002</v>
      </c>
    </row>
    <row r="180" spans="1:106" x14ac:dyDescent="0.2">
      <c r="A180" s="133">
        <v>90</v>
      </c>
      <c r="B180" s="17">
        <v>1</v>
      </c>
      <c r="C180" s="17">
        <v>0.98580000000000001</v>
      </c>
      <c r="D180" s="17">
        <v>0.99570000000000003</v>
      </c>
      <c r="E180" s="17">
        <v>0.99580000000000002</v>
      </c>
      <c r="F180" s="17">
        <v>0.996</v>
      </c>
      <c r="G180" s="17">
        <v>0.99609999999999999</v>
      </c>
      <c r="H180" s="17">
        <v>0.99619999999999997</v>
      </c>
      <c r="I180" s="17">
        <v>0.99619999999999997</v>
      </c>
      <c r="J180" s="17">
        <v>0.99619999999999997</v>
      </c>
      <c r="K180" s="17">
        <v>0.99619999999999997</v>
      </c>
      <c r="L180" s="17">
        <v>0.99619999999999997</v>
      </c>
      <c r="M180" s="17">
        <v>0.99619999999999997</v>
      </c>
      <c r="N180" s="17">
        <v>0.99619999999999997</v>
      </c>
      <c r="O180" s="17">
        <v>0.99629999999999996</v>
      </c>
      <c r="P180" s="17">
        <v>0.99619999999999997</v>
      </c>
      <c r="Q180" s="17">
        <v>0.99750000000000005</v>
      </c>
      <c r="R180" s="17">
        <v>0.99750000000000005</v>
      </c>
      <c r="S180" s="17">
        <v>0.99750000000000005</v>
      </c>
      <c r="T180" s="17">
        <v>0.99750000000000005</v>
      </c>
      <c r="U180" s="17">
        <v>0.99750000000000005</v>
      </c>
      <c r="V180" s="17">
        <v>0.99750000000000005</v>
      </c>
      <c r="W180" s="17">
        <v>0.99750000000000005</v>
      </c>
      <c r="X180" s="17">
        <v>0.99750000000000005</v>
      </c>
      <c r="Y180" s="17">
        <v>0.99750000000000005</v>
      </c>
      <c r="Z180" s="17">
        <v>0.99750000000000005</v>
      </c>
      <c r="AA180" s="17">
        <v>0.99750000000000005</v>
      </c>
      <c r="AB180" s="17">
        <v>0.99750000000000005</v>
      </c>
      <c r="AC180" s="17">
        <v>0.99750000000000005</v>
      </c>
      <c r="AD180" s="17">
        <v>0.99750000000000005</v>
      </c>
      <c r="AE180" s="17">
        <v>0.99750000000000005</v>
      </c>
      <c r="AF180" s="17">
        <v>0.99750000000000005</v>
      </c>
      <c r="AG180" s="17">
        <v>0.99750000000000005</v>
      </c>
      <c r="AH180" s="17">
        <v>0.99750000000000005</v>
      </c>
      <c r="AI180" s="17">
        <v>0.99750000000000005</v>
      </c>
      <c r="AJ180" s="17">
        <v>0.99750000000000005</v>
      </c>
      <c r="AK180" s="17">
        <v>0.99750000000000005</v>
      </c>
      <c r="AL180" s="17">
        <v>0.99750000000000005</v>
      </c>
      <c r="AM180" s="17">
        <v>0.99750000000000005</v>
      </c>
      <c r="AN180" s="17">
        <v>0.99750000000000005</v>
      </c>
      <c r="AO180" s="17">
        <v>0.99750000000000005</v>
      </c>
      <c r="AP180" s="17">
        <v>0.99750000000000005</v>
      </c>
      <c r="AQ180" s="17">
        <v>0.99750000000000005</v>
      </c>
      <c r="AR180" s="17">
        <v>0.99750000000000005</v>
      </c>
      <c r="AS180" s="17">
        <v>0.99750000000000005</v>
      </c>
      <c r="AT180" s="17">
        <v>0.99750000000000005</v>
      </c>
      <c r="AU180" s="17">
        <v>0.99750000000000005</v>
      </c>
      <c r="AV180" s="17">
        <v>0.99750000000000005</v>
      </c>
      <c r="AW180" s="17">
        <v>0.99750000000000005</v>
      </c>
      <c r="AX180" s="17">
        <v>0.99750000000000005</v>
      </c>
      <c r="AY180" s="17">
        <v>0.99750000000000005</v>
      </c>
      <c r="AZ180" s="17">
        <v>0.99750000000000005</v>
      </c>
      <c r="BA180" s="17">
        <v>0.99750000000000005</v>
      </c>
      <c r="BB180" s="17">
        <v>0.99750000000000005</v>
      </c>
      <c r="BC180" s="17">
        <v>0.99750000000000005</v>
      </c>
      <c r="BD180" s="17">
        <v>0.99750000000000005</v>
      </c>
      <c r="BE180" s="17">
        <v>0.99750000000000005</v>
      </c>
      <c r="BF180" s="17">
        <v>0.99750000000000005</v>
      </c>
      <c r="BG180" s="17">
        <v>0.99750000000000005</v>
      </c>
      <c r="BH180" s="17">
        <v>0.99750000000000005</v>
      </c>
      <c r="BI180" s="17">
        <v>0.99750000000000005</v>
      </c>
      <c r="BJ180" s="17">
        <v>0.99750000000000005</v>
      </c>
      <c r="BK180" s="17">
        <v>0.99750000000000005</v>
      </c>
      <c r="BL180" s="17">
        <v>0.99750000000000005</v>
      </c>
      <c r="BM180" s="17">
        <v>0.99750000000000005</v>
      </c>
      <c r="BN180" s="17">
        <v>0.99750000000000005</v>
      </c>
      <c r="BO180" s="17">
        <v>0.99750000000000005</v>
      </c>
      <c r="BP180" s="17">
        <v>0.99750000000000005</v>
      </c>
      <c r="BQ180" s="17">
        <v>0.99750000000000005</v>
      </c>
      <c r="BR180" s="17">
        <v>0.99750000000000005</v>
      </c>
      <c r="BS180" s="17">
        <v>0.99750000000000005</v>
      </c>
      <c r="BT180" s="17">
        <v>0.99750000000000005</v>
      </c>
      <c r="BU180" s="17">
        <v>0.99750000000000005</v>
      </c>
      <c r="BV180" s="17">
        <v>0.99750000000000005</v>
      </c>
      <c r="BW180" s="17">
        <v>0.99750000000000005</v>
      </c>
      <c r="BX180" s="17">
        <v>0.99750000000000005</v>
      </c>
      <c r="BY180" s="17">
        <v>0.99750000000000005</v>
      </c>
      <c r="BZ180" s="17">
        <v>0.99750000000000005</v>
      </c>
      <c r="CA180" s="17">
        <v>0.99750000000000005</v>
      </c>
      <c r="CB180" s="17">
        <v>0.99750000000000005</v>
      </c>
      <c r="CC180" s="17">
        <v>0.99750000000000005</v>
      </c>
      <c r="CD180" s="17">
        <v>0.99750000000000005</v>
      </c>
      <c r="CE180" s="17">
        <v>0.99750000000000005</v>
      </c>
      <c r="CF180" s="17">
        <v>0.99750000000000005</v>
      </c>
      <c r="CG180" s="17">
        <v>0.99750000000000005</v>
      </c>
      <c r="CH180" s="17">
        <v>0.99750000000000005</v>
      </c>
      <c r="CI180" s="17">
        <v>0.99750000000000005</v>
      </c>
      <c r="CJ180" s="17">
        <v>0.99750000000000005</v>
      </c>
      <c r="CK180" s="17">
        <v>0.99750000000000005</v>
      </c>
      <c r="CL180" s="17">
        <v>0.99750000000000005</v>
      </c>
      <c r="CM180" s="17">
        <v>0.99750000000000005</v>
      </c>
      <c r="CN180" s="17">
        <v>0.99750000000000005</v>
      </c>
      <c r="CO180" s="17">
        <v>0.99750000000000005</v>
      </c>
      <c r="CP180" s="17">
        <v>0.99750000000000005</v>
      </c>
      <c r="CQ180" s="17">
        <v>0.99750000000000005</v>
      </c>
      <c r="CR180" s="17">
        <v>0.99750000000000005</v>
      </c>
      <c r="CS180" s="17">
        <v>0.99750000000000005</v>
      </c>
      <c r="CT180" s="17">
        <v>0.99750000000000005</v>
      </c>
      <c r="CU180" s="17">
        <v>0.99750000000000005</v>
      </c>
      <c r="CV180" s="17">
        <v>0.99750000000000005</v>
      </c>
      <c r="CW180" s="17">
        <v>0.99750000000000005</v>
      </c>
      <c r="CX180" s="17">
        <v>0.99750000000000005</v>
      </c>
      <c r="CY180" s="17">
        <v>0.99750000000000005</v>
      </c>
      <c r="CZ180" s="17">
        <v>0.99750000000000005</v>
      </c>
      <c r="DA180" s="17">
        <v>0.99750000000000005</v>
      </c>
      <c r="DB180" s="17">
        <v>0.99750000000000005</v>
      </c>
    </row>
    <row r="181" spans="1:106" x14ac:dyDescent="0.2">
      <c r="A181" s="133">
        <v>91</v>
      </c>
      <c r="B181" s="17">
        <v>1</v>
      </c>
      <c r="C181" s="17">
        <v>0.9859</v>
      </c>
      <c r="D181" s="17">
        <v>0.99580000000000002</v>
      </c>
      <c r="E181" s="17">
        <v>0.99590000000000001</v>
      </c>
      <c r="F181" s="17">
        <v>0.996</v>
      </c>
      <c r="G181" s="17">
        <v>0.99609999999999999</v>
      </c>
      <c r="H181" s="17">
        <v>0.99619999999999997</v>
      </c>
      <c r="I181" s="17">
        <v>0.99629999999999996</v>
      </c>
      <c r="J181" s="17">
        <v>0.99629999999999996</v>
      </c>
      <c r="K181" s="17">
        <v>0.99629999999999996</v>
      </c>
      <c r="L181" s="17">
        <v>0.99629999999999996</v>
      </c>
      <c r="M181" s="17">
        <v>0.99629999999999996</v>
      </c>
      <c r="N181" s="17">
        <v>0.99639999999999995</v>
      </c>
      <c r="O181" s="17">
        <v>0.99639999999999995</v>
      </c>
      <c r="P181" s="17">
        <v>0.99629999999999996</v>
      </c>
      <c r="Q181" s="17">
        <v>0.99760000000000004</v>
      </c>
      <c r="R181" s="17">
        <v>0.99760000000000004</v>
      </c>
      <c r="S181" s="17">
        <v>0.99760000000000004</v>
      </c>
      <c r="T181" s="17">
        <v>0.99760000000000004</v>
      </c>
      <c r="U181" s="17">
        <v>0.99760000000000004</v>
      </c>
      <c r="V181" s="17">
        <v>0.99760000000000004</v>
      </c>
      <c r="W181" s="17">
        <v>0.99760000000000004</v>
      </c>
      <c r="X181" s="17">
        <v>0.99760000000000004</v>
      </c>
      <c r="Y181" s="17">
        <v>0.99760000000000004</v>
      </c>
      <c r="Z181" s="17">
        <v>0.99760000000000004</v>
      </c>
      <c r="AA181" s="17">
        <v>0.99760000000000004</v>
      </c>
      <c r="AB181" s="17">
        <v>0.99760000000000004</v>
      </c>
      <c r="AC181" s="17">
        <v>0.99760000000000004</v>
      </c>
      <c r="AD181" s="17">
        <v>0.99760000000000004</v>
      </c>
      <c r="AE181" s="17">
        <v>0.99760000000000004</v>
      </c>
      <c r="AF181" s="17">
        <v>0.99760000000000004</v>
      </c>
      <c r="AG181" s="17">
        <v>0.99760000000000004</v>
      </c>
      <c r="AH181" s="17">
        <v>0.99760000000000004</v>
      </c>
      <c r="AI181" s="17">
        <v>0.99760000000000004</v>
      </c>
      <c r="AJ181" s="17">
        <v>0.99760000000000004</v>
      </c>
      <c r="AK181" s="17">
        <v>0.99760000000000004</v>
      </c>
      <c r="AL181" s="17">
        <v>0.99760000000000004</v>
      </c>
      <c r="AM181" s="17">
        <v>0.99760000000000004</v>
      </c>
      <c r="AN181" s="17">
        <v>0.99760000000000004</v>
      </c>
      <c r="AO181" s="17">
        <v>0.99760000000000004</v>
      </c>
      <c r="AP181" s="17">
        <v>0.99760000000000004</v>
      </c>
      <c r="AQ181" s="17">
        <v>0.99760000000000004</v>
      </c>
      <c r="AR181" s="17">
        <v>0.99760000000000004</v>
      </c>
      <c r="AS181" s="17">
        <v>0.99760000000000004</v>
      </c>
      <c r="AT181" s="17">
        <v>0.99760000000000004</v>
      </c>
      <c r="AU181" s="17">
        <v>0.99760000000000004</v>
      </c>
      <c r="AV181" s="17">
        <v>0.99760000000000004</v>
      </c>
      <c r="AW181" s="17">
        <v>0.99760000000000004</v>
      </c>
      <c r="AX181" s="17">
        <v>0.99760000000000004</v>
      </c>
      <c r="AY181" s="17">
        <v>0.99760000000000004</v>
      </c>
      <c r="AZ181" s="17">
        <v>0.99760000000000004</v>
      </c>
      <c r="BA181" s="17">
        <v>0.99760000000000004</v>
      </c>
      <c r="BB181" s="17">
        <v>0.99760000000000004</v>
      </c>
      <c r="BC181" s="17">
        <v>0.99760000000000004</v>
      </c>
      <c r="BD181" s="17">
        <v>0.99760000000000004</v>
      </c>
      <c r="BE181" s="17">
        <v>0.99760000000000004</v>
      </c>
      <c r="BF181" s="17">
        <v>0.99760000000000004</v>
      </c>
      <c r="BG181" s="17">
        <v>0.99760000000000004</v>
      </c>
      <c r="BH181" s="17">
        <v>0.99760000000000004</v>
      </c>
      <c r="BI181" s="17">
        <v>0.99760000000000004</v>
      </c>
      <c r="BJ181" s="17">
        <v>0.99760000000000004</v>
      </c>
      <c r="BK181" s="17">
        <v>0.99760000000000004</v>
      </c>
      <c r="BL181" s="17">
        <v>0.99760000000000004</v>
      </c>
      <c r="BM181" s="17">
        <v>0.99760000000000004</v>
      </c>
      <c r="BN181" s="17">
        <v>0.99760000000000004</v>
      </c>
      <c r="BO181" s="17">
        <v>0.99760000000000004</v>
      </c>
      <c r="BP181" s="17">
        <v>0.99760000000000004</v>
      </c>
      <c r="BQ181" s="17">
        <v>0.99760000000000004</v>
      </c>
      <c r="BR181" s="17">
        <v>0.99760000000000004</v>
      </c>
      <c r="BS181" s="17">
        <v>0.99760000000000004</v>
      </c>
      <c r="BT181" s="17">
        <v>0.99760000000000004</v>
      </c>
      <c r="BU181" s="17">
        <v>0.99760000000000004</v>
      </c>
      <c r="BV181" s="17">
        <v>0.99760000000000004</v>
      </c>
      <c r="BW181" s="17">
        <v>0.99760000000000004</v>
      </c>
      <c r="BX181" s="17">
        <v>0.99760000000000004</v>
      </c>
      <c r="BY181" s="17">
        <v>0.99760000000000004</v>
      </c>
      <c r="BZ181" s="17">
        <v>0.99760000000000004</v>
      </c>
      <c r="CA181" s="17">
        <v>0.99760000000000004</v>
      </c>
      <c r="CB181" s="17">
        <v>0.99760000000000004</v>
      </c>
      <c r="CC181" s="17">
        <v>0.99760000000000004</v>
      </c>
      <c r="CD181" s="17">
        <v>0.99760000000000004</v>
      </c>
      <c r="CE181" s="17">
        <v>0.99760000000000004</v>
      </c>
      <c r="CF181" s="17">
        <v>0.99760000000000004</v>
      </c>
      <c r="CG181" s="17">
        <v>0.99760000000000004</v>
      </c>
      <c r="CH181" s="17">
        <v>0.99760000000000004</v>
      </c>
      <c r="CI181" s="17">
        <v>0.99760000000000004</v>
      </c>
      <c r="CJ181" s="17">
        <v>0.99760000000000004</v>
      </c>
      <c r="CK181" s="17">
        <v>0.99760000000000004</v>
      </c>
      <c r="CL181" s="17">
        <v>0.99760000000000004</v>
      </c>
      <c r="CM181" s="17">
        <v>0.99760000000000004</v>
      </c>
      <c r="CN181" s="17">
        <v>0.99760000000000004</v>
      </c>
      <c r="CO181" s="17">
        <v>0.99760000000000004</v>
      </c>
      <c r="CP181" s="17">
        <v>0.99760000000000004</v>
      </c>
      <c r="CQ181" s="17">
        <v>0.99760000000000004</v>
      </c>
      <c r="CR181" s="17">
        <v>0.99760000000000004</v>
      </c>
      <c r="CS181" s="17">
        <v>0.99760000000000004</v>
      </c>
      <c r="CT181" s="17">
        <v>0.99760000000000004</v>
      </c>
      <c r="CU181" s="17">
        <v>0.99760000000000004</v>
      </c>
      <c r="CV181" s="17">
        <v>0.99760000000000004</v>
      </c>
      <c r="CW181" s="17">
        <v>0.99760000000000004</v>
      </c>
      <c r="CX181" s="17">
        <v>0.99760000000000004</v>
      </c>
      <c r="CY181" s="17">
        <v>0.99760000000000004</v>
      </c>
      <c r="CZ181" s="17">
        <v>0.99760000000000004</v>
      </c>
      <c r="DA181" s="17">
        <v>0.99760000000000004</v>
      </c>
      <c r="DB181" s="17">
        <v>0.99760000000000004</v>
      </c>
    </row>
    <row r="182" spans="1:106" x14ac:dyDescent="0.2">
      <c r="A182" s="133">
        <v>92</v>
      </c>
      <c r="B182" s="17">
        <v>1</v>
      </c>
      <c r="C182" s="17">
        <v>0.98619999999999997</v>
      </c>
      <c r="D182" s="17">
        <v>0.996</v>
      </c>
      <c r="E182" s="17">
        <v>0.996</v>
      </c>
      <c r="F182" s="17">
        <v>0.996</v>
      </c>
      <c r="G182" s="17">
        <v>0.99619999999999997</v>
      </c>
      <c r="H182" s="17">
        <v>0.99629999999999996</v>
      </c>
      <c r="I182" s="17">
        <v>0.99639999999999995</v>
      </c>
      <c r="J182" s="17">
        <v>0.99639999999999995</v>
      </c>
      <c r="K182" s="17">
        <v>0.99650000000000005</v>
      </c>
      <c r="L182" s="17">
        <v>0.99650000000000005</v>
      </c>
      <c r="M182" s="17">
        <v>0.99650000000000005</v>
      </c>
      <c r="N182" s="17">
        <v>0.99650000000000005</v>
      </c>
      <c r="O182" s="17">
        <v>0.99650000000000005</v>
      </c>
      <c r="P182" s="17">
        <v>0.99639999999999995</v>
      </c>
      <c r="Q182" s="17">
        <v>0.99770000000000003</v>
      </c>
      <c r="R182" s="17">
        <v>0.99770000000000003</v>
      </c>
      <c r="S182" s="17">
        <v>0.99770000000000003</v>
      </c>
      <c r="T182" s="17">
        <v>0.99770000000000003</v>
      </c>
      <c r="U182" s="17">
        <v>0.99770000000000003</v>
      </c>
      <c r="V182" s="17">
        <v>0.99770000000000003</v>
      </c>
      <c r="W182" s="17">
        <v>0.99770000000000003</v>
      </c>
      <c r="X182" s="17">
        <v>0.99770000000000003</v>
      </c>
      <c r="Y182" s="17">
        <v>0.99770000000000003</v>
      </c>
      <c r="Z182" s="17">
        <v>0.99770000000000003</v>
      </c>
      <c r="AA182" s="17">
        <v>0.99770000000000003</v>
      </c>
      <c r="AB182" s="17">
        <v>0.99770000000000003</v>
      </c>
      <c r="AC182" s="17">
        <v>0.99770000000000003</v>
      </c>
      <c r="AD182" s="17">
        <v>0.99770000000000003</v>
      </c>
      <c r="AE182" s="17">
        <v>0.99770000000000003</v>
      </c>
      <c r="AF182" s="17">
        <v>0.99770000000000003</v>
      </c>
      <c r="AG182" s="17">
        <v>0.99770000000000003</v>
      </c>
      <c r="AH182" s="17">
        <v>0.99770000000000003</v>
      </c>
      <c r="AI182" s="17">
        <v>0.99770000000000003</v>
      </c>
      <c r="AJ182" s="17">
        <v>0.99770000000000003</v>
      </c>
      <c r="AK182" s="17">
        <v>0.99770000000000003</v>
      </c>
      <c r="AL182" s="17">
        <v>0.99770000000000003</v>
      </c>
      <c r="AM182" s="17">
        <v>0.99770000000000003</v>
      </c>
      <c r="AN182" s="17">
        <v>0.99770000000000003</v>
      </c>
      <c r="AO182" s="17">
        <v>0.99770000000000003</v>
      </c>
      <c r="AP182" s="17">
        <v>0.99770000000000003</v>
      </c>
      <c r="AQ182" s="17">
        <v>0.99770000000000003</v>
      </c>
      <c r="AR182" s="17">
        <v>0.99770000000000003</v>
      </c>
      <c r="AS182" s="17">
        <v>0.99770000000000003</v>
      </c>
      <c r="AT182" s="17">
        <v>0.99770000000000003</v>
      </c>
      <c r="AU182" s="17">
        <v>0.99770000000000003</v>
      </c>
      <c r="AV182" s="17">
        <v>0.99770000000000003</v>
      </c>
      <c r="AW182" s="17">
        <v>0.99770000000000003</v>
      </c>
      <c r="AX182" s="17">
        <v>0.99770000000000003</v>
      </c>
      <c r="AY182" s="17">
        <v>0.99770000000000003</v>
      </c>
      <c r="AZ182" s="17">
        <v>0.99770000000000003</v>
      </c>
      <c r="BA182" s="17">
        <v>0.99770000000000003</v>
      </c>
      <c r="BB182" s="17">
        <v>0.99770000000000003</v>
      </c>
      <c r="BC182" s="17">
        <v>0.99770000000000003</v>
      </c>
      <c r="BD182" s="17">
        <v>0.99770000000000003</v>
      </c>
      <c r="BE182" s="17">
        <v>0.99770000000000003</v>
      </c>
      <c r="BF182" s="17">
        <v>0.99770000000000003</v>
      </c>
      <c r="BG182" s="17">
        <v>0.99770000000000003</v>
      </c>
      <c r="BH182" s="17">
        <v>0.99770000000000003</v>
      </c>
      <c r="BI182" s="17">
        <v>0.99770000000000003</v>
      </c>
      <c r="BJ182" s="17">
        <v>0.99770000000000003</v>
      </c>
      <c r="BK182" s="17">
        <v>0.99770000000000003</v>
      </c>
      <c r="BL182" s="17">
        <v>0.99770000000000003</v>
      </c>
      <c r="BM182" s="17">
        <v>0.99770000000000003</v>
      </c>
      <c r="BN182" s="17">
        <v>0.99770000000000003</v>
      </c>
      <c r="BO182" s="17">
        <v>0.99770000000000003</v>
      </c>
      <c r="BP182" s="17">
        <v>0.99770000000000003</v>
      </c>
      <c r="BQ182" s="17">
        <v>0.99770000000000003</v>
      </c>
      <c r="BR182" s="17">
        <v>0.99770000000000003</v>
      </c>
      <c r="BS182" s="17">
        <v>0.99770000000000003</v>
      </c>
      <c r="BT182" s="17">
        <v>0.99770000000000003</v>
      </c>
      <c r="BU182" s="17">
        <v>0.99770000000000003</v>
      </c>
      <c r="BV182" s="17">
        <v>0.99770000000000003</v>
      </c>
      <c r="BW182" s="17">
        <v>0.99770000000000003</v>
      </c>
      <c r="BX182" s="17">
        <v>0.99770000000000003</v>
      </c>
      <c r="BY182" s="17">
        <v>0.99770000000000003</v>
      </c>
      <c r="BZ182" s="17">
        <v>0.99770000000000003</v>
      </c>
      <c r="CA182" s="17">
        <v>0.99770000000000003</v>
      </c>
      <c r="CB182" s="17">
        <v>0.99770000000000003</v>
      </c>
      <c r="CC182" s="17">
        <v>0.99770000000000003</v>
      </c>
      <c r="CD182" s="17">
        <v>0.99770000000000003</v>
      </c>
      <c r="CE182" s="17">
        <v>0.99770000000000003</v>
      </c>
      <c r="CF182" s="17">
        <v>0.99770000000000003</v>
      </c>
      <c r="CG182" s="17">
        <v>0.99770000000000003</v>
      </c>
      <c r="CH182" s="17">
        <v>0.99770000000000003</v>
      </c>
      <c r="CI182" s="17">
        <v>0.99770000000000003</v>
      </c>
      <c r="CJ182" s="17">
        <v>0.99770000000000003</v>
      </c>
      <c r="CK182" s="17">
        <v>0.99770000000000003</v>
      </c>
      <c r="CL182" s="17">
        <v>0.99770000000000003</v>
      </c>
      <c r="CM182" s="17">
        <v>0.99770000000000003</v>
      </c>
      <c r="CN182" s="17">
        <v>0.99770000000000003</v>
      </c>
      <c r="CO182" s="17">
        <v>0.99770000000000003</v>
      </c>
      <c r="CP182" s="17">
        <v>0.99770000000000003</v>
      </c>
      <c r="CQ182" s="17">
        <v>0.99770000000000003</v>
      </c>
      <c r="CR182" s="17">
        <v>0.99770000000000003</v>
      </c>
      <c r="CS182" s="17">
        <v>0.99770000000000003</v>
      </c>
      <c r="CT182" s="17">
        <v>0.99770000000000003</v>
      </c>
      <c r="CU182" s="17">
        <v>0.99770000000000003</v>
      </c>
      <c r="CV182" s="17">
        <v>0.99770000000000003</v>
      </c>
      <c r="CW182" s="17">
        <v>0.99770000000000003</v>
      </c>
      <c r="CX182" s="17">
        <v>0.99770000000000003</v>
      </c>
      <c r="CY182" s="17">
        <v>0.99770000000000003</v>
      </c>
      <c r="CZ182" s="17">
        <v>0.99770000000000003</v>
      </c>
      <c r="DA182" s="17">
        <v>0.99770000000000003</v>
      </c>
      <c r="DB182" s="17">
        <v>0.99770000000000003</v>
      </c>
    </row>
    <row r="183" spans="1:106" x14ac:dyDescent="0.2">
      <c r="A183" s="133">
        <v>93</v>
      </c>
      <c r="B183" s="17">
        <v>1</v>
      </c>
      <c r="C183" s="17">
        <v>0.98650000000000004</v>
      </c>
      <c r="D183" s="17">
        <v>0.99619999999999997</v>
      </c>
      <c r="E183" s="17">
        <v>0.99609999999999999</v>
      </c>
      <c r="F183" s="17">
        <v>0.99609999999999999</v>
      </c>
      <c r="G183" s="17">
        <v>0.99619999999999997</v>
      </c>
      <c r="H183" s="17">
        <v>0.99629999999999996</v>
      </c>
      <c r="I183" s="17">
        <v>0.99639999999999995</v>
      </c>
      <c r="J183" s="17">
        <v>0.99650000000000005</v>
      </c>
      <c r="K183" s="17">
        <v>0.99660000000000004</v>
      </c>
      <c r="L183" s="17">
        <v>0.99660000000000004</v>
      </c>
      <c r="M183" s="17">
        <v>0.99660000000000004</v>
      </c>
      <c r="N183" s="17">
        <v>0.99660000000000004</v>
      </c>
      <c r="O183" s="17">
        <v>0.99660000000000004</v>
      </c>
      <c r="P183" s="17">
        <v>0.99650000000000005</v>
      </c>
      <c r="Q183" s="17">
        <v>0.99780000000000002</v>
      </c>
      <c r="R183" s="17">
        <v>0.99780000000000002</v>
      </c>
      <c r="S183" s="17">
        <v>0.99780000000000002</v>
      </c>
      <c r="T183" s="17">
        <v>0.99780000000000002</v>
      </c>
      <c r="U183" s="17">
        <v>0.99780000000000002</v>
      </c>
      <c r="V183" s="17">
        <v>0.99780000000000002</v>
      </c>
      <c r="W183" s="17">
        <v>0.99780000000000002</v>
      </c>
      <c r="X183" s="17">
        <v>0.99780000000000002</v>
      </c>
      <c r="Y183" s="17">
        <v>0.99780000000000002</v>
      </c>
      <c r="Z183" s="17">
        <v>0.99780000000000002</v>
      </c>
      <c r="AA183" s="17">
        <v>0.99780000000000002</v>
      </c>
      <c r="AB183" s="17">
        <v>0.99780000000000002</v>
      </c>
      <c r="AC183" s="17">
        <v>0.99780000000000002</v>
      </c>
      <c r="AD183" s="17">
        <v>0.99780000000000002</v>
      </c>
      <c r="AE183" s="17">
        <v>0.99780000000000002</v>
      </c>
      <c r="AF183" s="17">
        <v>0.99780000000000002</v>
      </c>
      <c r="AG183" s="17">
        <v>0.99780000000000002</v>
      </c>
      <c r="AH183" s="17">
        <v>0.99780000000000002</v>
      </c>
      <c r="AI183" s="17">
        <v>0.99780000000000002</v>
      </c>
      <c r="AJ183" s="17">
        <v>0.99780000000000002</v>
      </c>
      <c r="AK183" s="17">
        <v>0.99780000000000002</v>
      </c>
      <c r="AL183" s="17">
        <v>0.99780000000000002</v>
      </c>
      <c r="AM183" s="17">
        <v>0.99780000000000002</v>
      </c>
      <c r="AN183" s="17">
        <v>0.99780000000000002</v>
      </c>
      <c r="AO183" s="17">
        <v>0.99780000000000002</v>
      </c>
      <c r="AP183" s="17">
        <v>0.99780000000000002</v>
      </c>
      <c r="AQ183" s="17">
        <v>0.99780000000000002</v>
      </c>
      <c r="AR183" s="17">
        <v>0.99780000000000002</v>
      </c>
      <c r="AS183" s="17">
        <v>0.99780000000000002</v>
      </c>
      <c r="AT183" s="17">
        <v>0.99780000000000002</v>
      </c>
      <c r="AU183" s="17">
        <v>0.99780000000000002</v>
      </c>
      <c r="AV183" s="17">
        <v>0.99780000000000002</v>
      </c>
      <c r="AW183" s="17">
        <v>0.99780000000000002</v>
      </c>
      <c r="AX183" s="17">
        <v>0.99780000000000002</v>
      </c>
      <c r="AY183" s="17">
        <v>0.99780000000000002</v>
      </c>
      <c r="AZ183" s="17">
        <v>0.99780000000000002</v>
      </c>
      <c r="BA183" s="17">
        <v>0.99780000000000002</v>
      </c>
      <c r="BB183" s="17">
        <v>0.99780000000000002</v>
      </c>
      <c r="BC183" s="17">
        <v>0.99780000000000002</v>
      </c>
      <c r="BD183" s="17">
        <v>0.99780000000000002</v>
      </c>
      <c r="BE183" s="17">
        <v>0.99780000000000002</v>
      </c>
      <c r="BF183" s="17">
        <v>0.99780000000000002</v>
      </c>
      <c r="BG183" s="17">
        <v>0.99780000000000002</v>
      </c>
      <c r="BH183" s="17">
        <v>0.99780000000000002</v>
      </c>
      <c r="BI183" s="17">
        <v>0.99780000000000002</v>
      </c>
      <c r="BJ183" s="17">
        <v>0.99780000000000002</v>
      </c>
      <c r="BK183" s="17">
        <v>0.99780000000000002</v>
      </c>
      <c r="BL183" s="17">
        <v>0.99780000000000002</v>
      </c>
      <c r="BM183" s="17">
        <v>0.99780000000000002</v>
      </c>
      <c r="BN183" s="17">
        <v>0.99780000000000002</v>
      </c>
      <c r="BO183" s="17">
        <v>0.99780000000000002</v>
      </c>
      <c r="BP183" s="17">
        <v>0.99780000000000002</v>
      </c>
      <c r="BQ183" s="17">
        <v>0.99780000000000002</v>
      </c>
      <c r="BR183" s="17">
        <v>0.99780000000000002</v>
      </c>
      <c r="BS183" s="17">
        <v>0.99780000000000002</v>
      </c>
      <c r="BT183" s="17">
        <v>0.99780000000000002</v>
      </c>
      <c r="BU183" s="17">
        <v>0.99780000000000002</v>
      </c>
      <c r="BV183" s="17">
        <v>0.99780000000000002</v>
      </c>
      <c r="BW183" s="17">
        <v>0.99780000000000002</v>
      </c>
      <c r="BX183" s="17">
        <v>0.99780000000000002</v>
      </c>
      <c r="BY183" s="17">
        <v>0.99780000000000002</v>
      </c>
      <c r="BZ183" s="17">
        <v>0.99780000000000002</v>
      </c>
      <c r="CA183" s="17">
        <v>0.99780000000000002</v>
      </c>
      <c r="CB183" s="17">
        <v>0.99780000000000002</v>
      </c>
      <c r="CC183" s="17">
        <v>0.99780000000000002</v>
      </c>
      <c r="CD183" s="17">
        <v>0.99780000000000002</v>
      </c>
      <c r="CE183" s="17">
        <v>0.99780000000000002</v>
      </c>
      <c r="CF183" s="17">
        <v>0.99780000000000002</v>
      </c>
      <c r="CG183" s="17">
        <v>0.99780000000000002</v>
      </c>
      <c r="CH183" s="17">
        <v>0.99780000000000002</v>
      </c>
      <c r="CI183" s="17">
        <v>0.99780000000000002</v>
      </c>
      <c r="CJ183" s="17">
        <v>0.99780000000000002</v>
      </c>
      <c r="CK183" s="17">
        <v>0.99780000000000002</v>
      </c>
      <c r="CL183" s="17">
        <v>0.99780000000000002</v>
      </c>
      <c r="CM183" s="17">
        <v>0.99780000000000002</v>
      </c>
      <c r="CN183" s="17">
        <v>0.99780000000000002</v>
      </c>
      <c r="CO183" s="17">
        <v>0.99780000000000002</v>
      </c>
      <c r="CP183" s="17">
        <v>0.99780000000000002</v>
      </c>
      <c r="CQ183" s="17">
        <v>0.99780000000000002</v>
      </c>
      <c r="CR183" s="17">
        <v>0.99780000000000002</v>
      </c>
      <c r="CS183" s="17">
        <v>0.99780000000000002</v>
      </c>
      <c r="CT183" s="17">
        <v>0.99780000000000002</v>
      </c>
      <c r="CU183" s="17">
        <v>0.99780000000000002</v>
      </c>
      <c r="CV183" s="17">
        <v>0.99780000000000002</v>
      </c>
      <c r="CW183" s="17">
        <v>0.99780000000000002</v>
      </c>
      <c r="CX183" s="17">
        <v>0.99780000000000002</v>
      </c>
      <c r="CY183" s="17">
        <v>0.99780000000000002</v>
      </c>
      <c r="CZ183" s="17">
        <v>0.99780000000000002</v>
      </c>
      <c r="DA183" s="17">
        <v>0.99780000000000002</v>
      </c>
      <c r="DB183" s="17">
        <v>0.99780000000000002</v>
      </c>
    </row>
    <row r="184" spans="1:106" x14ac:dyDescent="0.2">
      <c r="A184" s="133">
        <v>94</v>
      </c>
      <c r="B184" s="17">
        <v>1</v>
      </c>
      <c r="C184" s="17">
        <v>0.9869</v>
      </c>
      <c r="D184" s="17">
        <v>0.99639999999999995</v>
      </c>
      <c r="E184" s="17">
        <v>0.99619999999999997</v>
      </c>
      <c r="F184" s="17">
        <v>0.99619999999999997</v>
      </c>
      <c r="G184" s="17">
        <v>0.99629999999999996</v>
      </c>
      <c r="H184" s="17">
        <v>0.99639999999999995</v>
      </c>
      <c r="I184" s="17">
        <v>0.99650000000000005</v>
      </c>
      <c r="J184" s="17">
        <v>0.99660000000000004</v>
      </c>
      <c r="K184" s="17">
        <v>0.99670000000000003</v>
      </c>
      <c r="L184" s="17">
        <v>0.99670000000000003</v>
      </c>
      <c r="M184" s="17">
        <v>0.99670000000000003</v>
      </c>
      <c r="N184" s="17">
        <v>0.99670000000000003</v>
      </c>
      <c r="O184" s="17">
        <v>0.99670000000000003</v>
      </c>
      <c r="P184" s="17">
        <v>0.99660000000000004</v>
      </c>
      <c r="Q184" s="17">
        <v>0.99790000000000001</v>
      </c>
      <c r="R184" s="17">
        <v>0.99790000000000001</v>
      </c>
      <c r="S184" s="17">
        <v>0.99790000000000001</v>
      </c>
      <c r="T184" s="17">
        <v>0.99790000000000001</v>
      </c>
      <c r="U184" s="17">
        <v>0.99790000000000001</v>
      </c>
      <c r="V184" s="17">
        <v>0.99790000000000001</v>
      </c>
      <c r="W184" s="17">
        <v>0.99790000000000001</v>
      </c>
      <c r="X184" s="17">
        <v>0.99790000000000001</v>
      </c>
      <c r="Y184" s="17">
        <v>0.99790000000000001</v>
      </c>
      <c r="Z184" s="17">
        <v>0.99790000000000001</v>
      </c>
      <c r="AA184" s="17">
        <v>0.99790000000000001</v>
      </c>
      <c r="AB184" s="17">
        <v>0.99790000000000001</v>
      </c>
      <c r="AC184" s="17">
        <v>0.99790000000000001</v>
      </c>
      <c r="AD184" s="17">
        <v>0.99790000000000001</v>
      </c>
      <c r="AE184" s="17">
        <v>0.99790000000000001</v>
      </c>
      <c r="AF184" s="17">
        <v>0.99790000000000001</v>
      </c>
      <c r="AG184" s="17">
        <v>0.99790000000000001</v>
      </c>
      <c r="AH184" s="17">
        <v>0.99790000000000001</v>
      </c>
      <c r="AI184" s="17">
        <v>0.99790000000000001</v>
      </c>
      <c r="AJ184" s="17">
        <v>0.99790000000000001</v>
      </c>
      <c r="AK184" s="17">
        <v>0.99790000000000001</v>
      </c>
      <c r="AL184" s="17">
        <v>0.99790000000000001</v>
      </c>
      <c r="AM184" s="17">
        <v>0.99790000000000001</v>
      </c>
      <c r="AN184" s="17">
        <v>0.99790000000000001</v>
      </c>
      <c r="AO184" s="17">
        <v>0.99790000000000001</v>
      </c>
      <c r="AP184" s="17">
        <v>0.99790000000000001</v>
      </c>
      <c r="AQ184" s="17">
        <v>0.99790000000000001</v>
      </c>
      <c r="AR184" s="17">
        <v>0.99790000000000001</v>
      </c>
      <c r="AS184" s="17">
        <v>0.99790000000000001</v>
      </c>
      <c r="AT184" s="17">
        <v>0.99790000000000001</v>
      </c>
      <c r="AU184" s="17">
        <v>0.99790000000000001</v>
      </c>
      <c r="AV184" s="17">
        <v>0.99790000000000001</v>
      </c>
      <c r="AW184" s="17">
        <v>0.99790000000000001</v>
      </c>
      <c r="AX184" s="17">
        <v>0.99790000000000001</v>
      </c>
      <c r="AY184" s="17">
        <v>0.99790000000000001</v>
      </c>
      <c r="AZ184" s="17">
        <v>0.99790000000000001</v>
      </c>
      <c r="BA184" s="17">
        <v>0.99790000000000001</v>
      </c>
      <c r="BB184" s="17">
        <v>0.99790000000000001</v>
      </c>
      <c r="BC184" s="17">
        <v>0.99790000000000001</v>
      </c>
      <c r="BD184" s="17">
        <v>0.99790000000000001</v>
      </c>
      <c r="BE184" s="17">
        <v>0.99790000000000001</v>
      </c>
      <c r="BF184" s="17">
        <v>0.99790000000000001</v>
      </c>
      <c r="BG184" s="17">
        <v>0.99790000000000001</v>
      </c>
      <c r="BH184" s="17">
        <v>0.99790000000000001</v>
      </c>
      <c r="BI184" s="17">
        <v>0.99790000000000001</v>
      </c>
      <c r="BJ184" s="17">
        <v>0.99790000000000001</v>
      </c>
      <c r="BK184" s="17">
        <v>0.99790000000000001</v>
      </c>
      <c r="BL184" s="17">
        <v>0.99790000000000001</v>
      </c>
      <c r="BM184" s="17">
        <v>0.99790000000000001</v>
      </c>
      <c r="BN184" s="17">
        <v>0.99790000000000001</v>
      </c>
      <c r="BO184" s="17">
        <v>0.99790000000000001</v>
      </c>
      <c r="BP184" s="17">
        <v>0.99790000000000001</v>
      </c>
      <c r="BQ184" s="17">
        <v>0.99790000000000001</v>
      </c>
      <c r="BR184" s="17">
        <v>0.99790000000000001</v>
      </c>
      <c r="BS184" s="17">
        <v>0.99790000000000001</v>
      </c>
      <c r="BT184" s="17">
        <v>0.99790000000000001</v>
      </c>
      <c r="BU184" s="17">
        <v>0.99790000000000001</v>
      </c>
      <c r="BV184" s="17">
        <v>0.99790000000000001</v>
      </c>
      <c r="BW184" s="17">
        <v>0.99790000000000001</v>
      </c>
      <c r="BX184" s="17">
        <v>0.99790000000000001</v>
      </c>
      <c r="BY184" s="17">
        <v>0.99790000000000001</v>
      </c>
      <c r="BZ184" s="17">
        <v>0.99790000000000001</v>
      </c>
      <c r="CA184" s="17">
        <v>0.99790000000000001</v>
      </c>
      <c r="CB184" s="17">
        <v>0.99790000000000001</v>
      </c>
      <c r="CC184" s="17">
        <v>0.99790000000000001</v>
      </c>
      <c r="CD184" s="17">
        <v>0.99790000000000001</v>
      </c>
      <c r="CE184" s="17">
        <v>0.99790000000000001</v>
      </c>
      <c r="CF184" s="17">
        <v>0.99790000000000001</v>
      </c>
      <c r="CG184" s="17">
        <v>0.99790000000000001</v>
      </c>
      <c r="CH184" s="17">
        <v>0.99790000000000001</v>
      </c>
      <c r="CI184" s="17">
        <v>0.99790000000000001</v>
      </c>
      <c r="CJ184" s="17">
        <v>0.99790000000000001</v>
      </c>
      <c r="CK184" s="17">
        <v>0.99790000000000001</v>
      </c>
      <c r="CL184" s="17">
        <v>0.99790000000000001</v>
      </c>
      <c r="CM184" s="17">
        <v>0.99790000000000001</v>
      </c>
      <c r="CN184" s="17">
        <v>0.99790000000000001</v>
      </c>
      <c r="CO184" s="17">
        <v>0.99790000000000001</v>
      </c>
      <c r="CP184" s="17">
        <v>0.99790000000000001</v>
      </c>
      <c r="CQ184" s="17">
        <v>0.99790000000000001</v>
      </c>
      <c r="CR184" s="17">
        <v>0.99790000000000001</v>
      </c>
      <c r="CS184" s="17">
        <v>0.99790000000000001</v>
      </c>
      <c r="CT184" s="17">
        <v>0.99790000000000001</v>
      </c>
      <c r="CU184" s="17">
        <v>0.99790000000000001</v>
      </c>
      <c r="CV184" s="17">
        <v>0.99790000000000001</v>
      </c>
      <c r="CW184" s="17">
        <v>0.99790000000000001</v>
      </c>
      <c r="CX184" s="17">
        <v>0.99790000000000001</v>
      </c>
      <c r="CY184" s="17">
        <v>0.99790000000000001</v>
      </c>
      <c r="CZ184" s="17">
        <v>0.99790000000000001</v>
      </c>
      <c r="DA184" s="17">
        <v>0.99790000000000001</v>
      </c>
      <c r="DB184" s="17">
        <v>0.99790000000000001</v>
      </c>
    </row>
    <row r="185" spans="1:106" x14ac:dyDescent="0.2">
      <c r="A185" s="133">
        <v>95</v>
      </c>
      <c r="B185" s="17">
        <v>1</v>
      </c>
      <c r="C185" s="17">
        <v>0.98729999999999996</v>
      </c>
      <c r="D185" s="17">
        <v>0.99670000000000003</v>
      </c>
      <c r="E185" s="17">
        <v>0.99639999999999995</v>
      </c>
      <c r="F185" s="17">
        <v>0.99629999999999996</v>
      </c>
      <c r="G185" s="17">
        <v>0.99639999999999995</v>
      </c>
      <c r="H185" s="17">
        <v>0.99650000000000005</v>
      </c>
      <c r="I185" s="17">
        <v>0.99660000000000004</v>
      </c>
      <c r="J185" s="17">
        <v>0.99670000000000003</v>
      </c>
      <c r="K185" s="17">
        <v>0.99670000000000003</v>
      </c>
      <c r="L185" s="17">
        <v>0.99680000000000002</v>
      </c>
      <c r="M185" s="17">
        <v>0.99680000000000002</v>
      </c>
      <c r="N185" s="17">
        <v>0.99680000000000002</v>
      </c>
      <c r="O185" s="17">
        <v>0.99680000000000002</v>
      </c>
      <c r="P185" s="17">
        <v>0.99670000000000003</v>
      </c>
      <c r="Q185" s="17">
        <v>0.998</v>
      </c>
      <c r="R185" s="17">
        <v>0.998</v>
      </c>
      <c r="S185" s="17">
        <v>0.998</v>
      </c>
      <c r="T185" s="17">
        <v>0.998</v>
      </c>
      <c r="U185" s="17">
        <v>0.998</v>
      </c>
      <c r="V185" s="17">
        <v>0.998</v>
      </c>
      <c r="W185" s="17">
        <v>0.998</v>
      </c>
      <c r="X185" s="17">
        <v>0.998</v>
      </c>
      <c r="Y185" s="17">
        <v>0.998</v>
      </c>
      <c r="Z185" s="17">
        <v>0.998</v>
      </c>
      <c r="AA185" s="17">
        <v>0.998</v>
      </c>
      <c r="AB185" s="17">
        <v>0.998</v>
      </c>
      <c r="AC185" s="17">
        <v>0.998</v>
      </c>
      <c r="AD185" s="17">
        <v>0.998</v>
      </c>
      <c r="AE185" s="17">
        <v>0.998</v>
      </c>
      <c r="AF185" s="17">
        <v>0.998</v>
      </c>
      <c r="AG185" s="17">
        <v>0.998</v>
      </c>
      <c r="AH185" s="17">
        <v>0.998</v>
      </c>
      <c r="AI185" s="17">
        <v>0.998</v>
      </c>
      <c r="AJ185" s="17">
        <v>0.998</v>
      </c>
      <c r="AK185" s="17">
        <v>0.998</v>
      </c>
      <c r="AL185" s="17">
        <v>0.998</v>
      </c>
      <c r="AM185" s="17">
        <v>0.998</v>
      </c>
      <c r="AN185" s="17">
        <v>0.998</v>
      </c>
      <c r="AO185" s="17">
        <v>0.998</v>
      </c>
      <c r="AP185" s="17">
        <v>0.998</v>
      </c>
      <c r="AQ185" s="17">
        <v>0.998</v>
      </c>
      <c r="AR185" s="17">
        <v>0.998</v>
      </c>
      <c r="AS185" s="17">
        <v>0.998</v>
      </c>
      <c r="AT185" s="17">
        <v>0.998</v>
      </c>
      <c r="AU185" s="17">
        <v>0.998</v>
      </c>
      <c r="AV185" s="17">
        <v>0.998</v>
      </c>
      <c r="AW185" s="17">
        <v>0.998</v>
      </c>
      <c r="AX185" s="17">
        <v>0.998</v>
      </c>
      <c r="AY185" s="17">
        <v>0.998</v>
      </c>
      <c r="AZ185" s="17">
        <v>0.998</v>
      </c>
      <c r="BA185" s="17">
        <v>0.998</v>
      </c>
      <c r="BB185" s="17">
        <v>0.998</v>
      </c>
      <c r="BC185" s="17">
        <v>0.998</v>
      </c>
      <c r="BD185" s="17">
        <v>0.998</v>
      </c>
      <c r="BE185" s="17">
        <v>0.998</v>
      </c>
      <c r="BF185" s="17">
        <v>0.998</v>
      </c>
      <c r="BG185" s="17">
        <v>0.998</v>
      </c>
      <c r="BH185" s="17">
        <v>0.998</v>
      </c>
      <c r="BI185" s="17">
        <v>0.998</v>
      </c>
      <c r="BJ185" s="17">
        <v>0.998</v>
      </c>
      <c r="BK185" s="17">
        <v>0.998</v>
      </c>
      <c r="BL185" s="17">
        <v>0.998</v>
      </c>
      <c r="BM185" s="17">
        <v>0.998</v>
      </c>
      <c r="BN185" s="17">
        <v>0.998</v>
      </c>
      <c r="BO185" s="17">
        <v>0.998</v>
      </c>
      <c r="BP185" s="17">
        <v>0.998</v>
      </c>
      <c r="BQ185" s="17">
        <v>0.998</v>
      </c>
      <c r="BR185" s="17">
        <v>0.998</v>
      </c>
      <c r="BS185" s="17">
        <v>0.998</v>
      </c>
      <c r="BT185" s="17">
        <v>0.998</v>
      </c>
      <c r="BU185" s="17">
        <v>0.998</v>
      </c>
      <c r="BV185" s="17">
        <v>0.998</v>
      </c>
      <c r="BW185" s="17">
        <v>0.998</v>
      </c>
      <c r="BX185" s="17">
        <v>0.998</v>
      </c>
      <c r="BY185" s="17">
        <v>0.998</v>
      </c>
      <c r="BZ185" s="17">
        <v>0.998</v>
      </c>
      <c r="CA185" s="17">
        <v>0.998</v>
      </c>
      <c r="CB185" s="17">
        <v>0.998</v>
      </c>
      <c r="CC185" s="17">
        <v>0.998</v>
      </c>
      <c r="CD185" s="17">
        <v>0.998</v>
      </c>
      <c r="CE185" s="17">
        <v>0.998</v>
      </c>
      <c r="CF185" s="17">
        <v>0.998</v>
      </c>
      <c r="CG185" s="17">
        <v>0.998</v>
      </c>
      <c r="CH185" s="17">
        <v>0.998</v>
      </c>
      <c r="CI185" s="17">
        <v>0.998</v>
      </c>
      <c r="CJ185" s="17">
        <v>0.998</v>
      </c>
      <c r="CK185" s="17">
        <v>0.998</v>
      </c>
      <c r="CL185" s="17">
        <v>0.998</v>
      </c>
      <c r="CM185" s="17">
        <v>0.998</v>
      </c>
      <c r="CN185" s="17">
        <v>0.998</v>
      </c>
      <c r="CO185" s="17">
        <v>0.998</v>
      </c>
      <c r="CP185" s="17">
        <v>0.998</v>
      </c>
      <c r="CQ185" s="17">
        <v>0.998</v>
      </c>
      <c r="CR185" s="17">
        <v>0.998</v>
      </c>
      <c r="CS185" s="17">
        <v>0.998</v>
      </c>
      <c r="CT185" s="17">
        <v>0.998</v>
      </c>
      <c r="CU185" s="17">
        <v>0.998</v>
      </c>
      <c r="CV185" s="17">
        <v>0.998</v>
      </c>
      <c r="CW185" s="17">
        <v>0.998</v>
      </c>
      <c r="CX185" s="17">
        <v>0.998</v>
      </c>
      <c r="CY185" s="17">
        <v>0.998</v>
      </c>
      <c r="CZ185" s="17">
        <v>0.998</v>
      </c>
      <c r="DA185" s="17">
        <v>0.998</v>
      </c>
      <c r="DB185" s="17">
        <v>0.998</v>
      </c>
    </row>
    <row r="186" spans="1:106" x14ac:dyDescent="0.2">
      <c r="A186" s="133">
        <v>96</v>
      </c>
      <c r="B186" s="17">
        <v>1</v>
      </c>
      <c r="C186" s="17">
        <v>0.9879</v>
      </c>
      <c r="D186" s="17">
        <v>0.997</v>
      </c>
      <c r="E186" s="17">
        <v>0.99660000000000004</v>
      </c>
      <c r="F186" s="17">
        <v>0.99639999999999995</v>
      </c>
      <c r="G186" s="17">
        <v>0.99650000000000005</v>
      </c>
      <c r="H186" s="17">
        <v>0.99660000000000004</v>
      </c>
      <c r="I186" s="17">
        <v>0.99670000000000003</v>
      </c>
      <c r="J186" s="17">
        <v>0.99680000000000002</v>
      </c>
      <c r="K186" s="17">
        <v>0.99680000000000002</v>
      </c>
      <c r="L186" s="17">
        <v>0.99690000000000001</v>
      </c>
      <c r="M186" s="17">
        <v>0.99690000000000001</v>
      </c>
      <c r="N186" s="17">
        <v>0.99690000000000001</v>
      </c>
      <c r="O186" s="17">
        <v>0.99690000000000001</v>
      </c>
      <c r="P186" s="17">
        <v>0.99680000000000002</v>
      </c>
      <c r="Q186" s="17">
        <v>0.99809999999999999</v>
      </c>
      <c r="R186" s="17">
        <v>0.99809999999999999</v>
      </c>
      <c r="S186" s="17">
        <v>0.99809999999999999</v>
      </c>
      <c r="T186" s="17">
        <v>0.99809999999999999</v>
      </c>
      <c r="U186" s="17">
        <v>0.99809999999999999</v>
      </c>
      <c r="V186" s="17">
        <v>0.99809999999999999</v>
      </c>
      <c r="W186" s="17">
        <v>0.99809999999999999</v>
      </c>
      <c r="X186" s="17">
        <v>0.99809999999999999</v>
      </c>
      <c r="Y186" s="17">
        <v>0.99809999999999999</v>
      </c>
      <c r="Z186" s="17">
        <v>0.99809999999999999</v>
      </c>
      <c r="AA186" s="17">
        <v>0.99809999999999999</v>
      </c>
      <c r="AB186" s="17">
        <v>0.99809999999999999</v>
      </c>
      <c r="AC186" s="17">
        <v>0.99809999999999999</v>
      </c>
      <c r="AD186" s="17">
        <v>0.99809999999999999</v>
      </c>
      <c r="AE186" s="17">
        <v>0.99809999999999999</v>
      </c>
      <c r="AF186" s="17">
        <v>0.99809999999999999</v>
      </c>
      <c r="AG186" s="17">
        <v>0.99809999999999999</v>
      </c>
      <c r="AH186" s="17">
        <v>0.99809999999999999</v>
      </c>
      <c r="AI186" s="17">
        <v>0.99809999999999999</v>
      </c>
      <c r="AJ186" s="17">
        <v>0.99809999999999999</v>
      </c>
      <c r="AK186" s="17">
        <v>0.99809999999999999</v>
      </c>
      <c r="AL186" s="17">
        <v>0.99809999999999999</v>
      </c>
      <c r="AM186" s="17">
        <v>0.99809999999999999</v>
      </c>
      <c r="AN186" s="17">
        <v>0.99809999999999999</v>
      </c>
      <c r="AO186" s="17">
        <v>0.99809999999999999</v>
      </c>
      <c r="AP186" s="17">
        <v>0.99809999999999999</v>
      </c>
      <c r="AQ186" s="17">
        <v>0.99809999999999999</v>
      </c>
      <c r="AR186" s="17">
        <v>0.99809999999999999</v>
      </c>
      <c r="AS186" s="17">
        <v>0.99809999999999999</v>
      </c>
      <c r="AT186" s="17">
        <v>0.99809999999999999</v>
      </c>
      <c r="AU186" s="17">
        <v>0.99809999999999999</v>
      </c>
      <c r="AV186" s="17">
        <v>0.99809999999999999</v>
      </c>
      <c r="AW186" s="17">
        <v>0.99809999999999999</v>
      </c>
      <c r="AX186" s="17">
        <v>0.99809999999999999</v>
      </c>
      <c r="AY186" s="17">
        <v>0.99809999999999999</v>
      </c>
      <c r="AZ186" s="17">
        <v>0.99809999999999999</v>
      </c>
      <c r="BA186" s="17">
        <v>0.99809999999999999</v>
      </c>
      <c r="BB186" s="17">
        <v>0.99809999999999999</v>
      </c>
      <c r="BC186" s="17">
        <v>0.99809999999999999</v>
      </c>
      <c r="BD186" s="17">
        <v>0.99809999999999999</v>
      </c>
      <c r="BE186" s="17">
        <v>0.99809999999999999</v>
      </c>
      <c r="BF186" s="17">
        <v>0.99809999999999999</v>
      </c>
      <c r="BG186" s="17">
        <v>0.99809999999999999</v>
      </c>
      <c r="BH186" s="17">
        <v>0.99809999999999999</v>
      </c>
      <c r="BI186" s="17">
        <v>0.99809999999999999</v>
      </c>
      <c r="BJ186" s="17">
        <v>0.99809999999999999</v>
      </c>
      <c r="BK186" s="17">
        <v>0.99809999999999999</v>
      </c>
      <c r="BL186" s="17">
        <v>0.99809999999999999</v>
      </c>
      <c r="BM186" s="17">
        <v>0.99809999999999999</v>
      </c>
      <c r="BN186" s="17">
        <v>0.99809999999999999</v>
      </c>
      <c r="BO186" s="17">
        <v>0.99809999999999999</v>
      </c>
      <c r="BP186" s="17">
        <v>0.99809999999999999</v>
      </c>
      <c r="BQ186" s="17">
        <v>0.99809999999999999</v>
      </c>
      <c r="BR186" s="17">
        <v>0.99809999999999999</v>
      </c>
      <c r="BS186" s="17">
        <v>0.99809999999999999</v>
      </c>
      <c r="BT186" s="17">
        <v>0.99809999999999999</v>
      </c>
      <c r="BU186" s="17">
        <v>0.99809999999999999</v>
      </c>
      <c r="BV186" s="17">
        <v>0.99809999999999999</v>
      </c>
      <c r="BW186" s="17">
        <v>0.99809999999999999</v>
      </c>
      <c r="BX186" s="17">
        <v>0.99809999999999999</v>
      </c>
      <c r="BY186" s="17">
        <v>0.99809999999999999</v>
      </c>
      <c r="BZ186" s="17">
        <v>0.99809999999999999</v>
      </c>
      <c r="CA186" s="17">
        <v>0.99809999999999999</v>
      </c>
      <c r="CB186" s="17">
        <v>0.99809999999999999</v>
      </c>
      <c r="CC186" s="17">
        <v>0.99809999999999999</v>
      </c>
      <c r="CD186" s="17">
        <v>0.99809999999999999</v>
      </c>
      <c r="CE186" s="17">
        <v>0.99809999999999999</v>
      </c>
      <c r="CF186" s="17">
        <v>0.99809999999999999</v>
      </c>
      <c r="CG186" s="17">
        <v>0.99809999999999999</v>
      </c>
      <c r="CH186" s="17">
        <v>0.99809999999999999</v>
      </c>
      <c r="CI186" s="17">
        <v>0.99809999999999999</v>
      </c>
      <c r="CJ186" s="17">
        <v>0.99809999999999999</v>
      </c>
      <c r="CK186" s="17">
        <v>0.99809999999999999</v>
      </c>
      <c r="CL186" s="17">
        <v>0.99809999999999999</v>
      </c>
      <c r="CM186" s="17">
        <v>0.99809999999999999</v>
      </c>
      <c r="CN186" s="17">
        <v>0.99809999999999999</v>
      </c>
      <c r="CO186" s="17">
        <v>0.99809999999999999</v>
      </c>
      <c r="CP186" s="17">
        <v>0.99809999999999999</v>
      </c>
      <c r="CQ186" s="17">
        <v>0.99809999999999999</v>
      </c>
      <c r="CR186" s="17">
        <v>0.99809999999999999</v>
      </c>
      <c r="CS186" s="17">
        <v>0.99809999999999999</v>
      </c>
      <c r="CT186" s="17">
        <v>0.99809999999999999</v>
      </c>
      <c r="CU186" s="17">
        <v>0.99809999999999999</v>
      </c>
      <c r="CV186" s="17">
        <v>0.99809999999999999</v>
      </c>
      <c r="CW186" s="17">
        <v>0.99809999999999999</v>
      </c>
      <c r="CX186" s="17">
        <v>0.99809999999999999</v>
      </c>
      <c r="CY186" s="17">
        <v>0.99809999999999999</v>
      </c>
      <c r="CZ186" s="17">
        <v>0.99809999999999999</v>
      </c>
      <c r="DA186" s="17">
        <v>0.99809999999999999</v>
      </c>
      <c r="DB186" s="17">
        <v>0.99809999999999999</v>
      </c>
    </row>
    <row r="187" spans="1:106" x14ac:dyDescent="0.2">
      <c r="A187" s="133">
        <v>97</v>
      </c>
      <c r="B187" s="17">
        <v>1</v>
      </c>
      <c r="C187" s="17">
        <v>0.98860000000000003</v>
      </c>
      <c r="D187" s="17">
        <v>0.99750000000000005</v>
      </c>
      <c r="E187" s="17">
        <v>0.99680000000000002</v>
      </c>
      <c r="F187" s="17">
        <v>0.99660000000000004</v>
      </c>
      <c r="G187" s="17">
        <v>0.99660000000000004</v>
      </c>
      <c r="H187" s="17">
        <v>0.99670000000000003</v>
      </c>
      <c r="I187" s="17">
        <v>0.99680000000000002</v>
      </c>
      <c r="J187" s="17">
        <v>0.99680000000000002</v>
      </c>
      <c r="K187" s="17">
        <v>0.99690000000000001</v>
      </c>
      <c r="L187" s="17">
        <v>0.997</v>
      </c>
      <c r="M187" s="17">
        <v>0.997</v>
      </c>
      <c r="N187" s="17">
        <v>0.997</v>
      </c>
      <c r="O187" s="17">
        <v>0.997</v>
      </c>
      <c r="P187" s="17">
        <v>0.99690000000000001</v>
      </c>
      <c r="Q187" s="17">
        <v>0.99819999999999998</v>
      </c>
      <c r="R187" s="17">
        <v>0.99819999999999998</v>
      </c>
      <c r="S187" s="17">
        <v>0.99819999999999998</v>
      </c>
      <c r="T187" s="17">
        <v>0.99819999999999998</v>
      </c>
      <c r="U187" s="17">
        <v>0.99819999999999998</v>
      </c>
      <c r="V187" s="17">
        <v>0.99819999999999998</v>
      </c>
      <c r="W187" s="17">
        <v>0.99819999999999998</v>
      </c>
      <c r="X187" s="17">
        <v>0.99819999999999998</v>
      </c>
      <c r="Y187" s="17">
        <v>0.99819999999999998</v>
      </c>
      <c r="Z187" s="17">
        <v>0.99819999999999998</v>
      </c>
      <c r="AA187" s="17">
        <v>0.99819999999999998</v>
      </c>
      <c r="AB187" s="17">
        <v>0.99819999999999998</v>
      </c>
      <c r="AC187" s="17">
        <v>0.99819999999999998</v>
      </c>
      <c r="AD187" s="17">
        <v>0.99819999999999998</v>
      </c>
      <c r="AE187" s="17">
        <v>0.99819999999999998</v>
      </c>
      <c r="AF187" s="17">
        <v>0.99819999999999998</v>
      </c>
      <c r="AG187" s="17">
        <v>0.99819999999999998</v>
      </c>
      <c r="AH187" s="17">
        <v>0.99819999999999998</v>
      </c>
      <c r="AI187" s="17">
        <v>0.99819999999999998</v>
      </c>
      <c r="AJ187" s="17">
        <v>0.99819999999999998</v>
      </c>
      <c r="AK187" s="17">
        <v>0.99819999999999998</v>
      </c>
      <c r="AL187" s="17">
        <v>0.99819999999999998</v>
      </c>
      <c r="AM187" s="17">
        <v>0.99819999999999998</v>
      </c>
      <c r="AN187" s="17">
        <v>0.99819999999999998</v>
      </c>
      <c r="AO187" s="17">
        <v>0.99819999999999998</v>
      </c>
      <c r="AP187" s="17">
        <v>0.99819999999999998</v>
      </c>
      <c r="AQ187" s="17">
        <v>0.99819999999999998</v>
      </c>
      <c r="AR187" s="17">
        <v>0.99819999999999998</v>
      </c>
      <c r="AS187" s="17">
        <v>0.99819999999999998</v>
      </c>
      <c r="AT187" s="17">
        <v>0.99819999999999998</v>
      </c>
      <c r="AU187" s="17">
        <v>0.99819999999999998</v>
      </c>
      <c r="AV187" s="17">
        <v>0.99819999999999998</v>
      </c>
      <c r="AW187" s="17">
        <v>0.99819999999999998</v>
      </c>
      <c r="AX187" s="17">
        <v>0.99819999999999998</v>
      </c>
      <c r="AY187" s="17">
        <v>0.99819999999999998</v>
      </c>
      <c r="AZ187" s="17">
        <v>0.99819999999999998</v>
      </c>
      <c r="BA187" s="17">
        <v>0.99819999999999998</v>
      </c>
      <c r="BB187" s="17">
        <v>0.99819999999999998</v>
      </c>
      <c r="BC187" s="17">
        <v>0.99819999999999998</v>
      </c>
      <c r="BD187" s="17">
        <v>0.99819999999999998</v>
      </c>
      <c r="BE187" s="17">
        <v>0.99819999999999998</v>
      </c>
      <c r="BF187" s="17">
        <v>0.99819999999999998</v>
      </c>
      <c r="BG187" s="17">
        <v>0.99819999999999998</v>
      </c>
      <c r="BH187" s="17">
        <v>0.99819999999999998</v>
      </c>
      <c r="BI187" s="17">
        <v>0.99819999999999998</v>
      </c>
      <c r="BJ187" s="17">
        <v>0.99819999999999998</v>
      </c>
      <c r="BK187" s="17">
        <v>0.99819999999999998</v>
      </c>
      <c r="BL187" s="17">
        <v>0.99819999999999998</v>
      </c>
      <c r="BM187" s="17">
        <v>0.99819999999999998</v>
      </c>
      <c r="BN187" s="17">
        <v>0.99819999999999998</v>
      </c>
      <c r="BO187" s="17">
        <v>0.99819999999999998</v>
      </c>
      <c r="BP187" s="17">
        <v>0.99819999999999998</v>
      </c>
      <c r="BQ187" s="17">
        <v>0.99819999999999998</v>
      </c>
      <c r="BR187" s="17">
        <v>0.99819999999999998</v>
      </c>
      <c r="BS187" s="17">
        <v>0.99819999999999998</v>
      </c>
      <c r="BT187" s="17">
        <v>0.99819999999999998</v>
      </c>
      <c r="BU187" s="17">
        <v>0.99819999999999998</v>
      </c>
      <c r="BV187" s="17">
        <v>0.99819999999999998</v>
      </c>
      <c r="BW187" s="17">
        <v>0.99819999999999998</v>
      </c>
      <c r="BX187" s="17">
        <v>0.99819999999999998</v>
      </c>
      <c r="BY187" s="17">
        <v>0.99819999999999998</v>
      </c>
      <c r="BZ187" s="17">
        <v>0.99819999999999998</v>
      </c>
      <c r="CA187" s="17">
        <v>0.99819999999999998</v>
      </c>
      <c r="CB187" s="17">
        <v>0.99819999999999998</v>
      </c>
      <c r="CC187" s="17">
        <v>0.99819999999999998</v>
      </c>
      <c r="CD187" s="17">
        <v>0.99819999999999998</v>
      </c>
      <c r="CE187" s="17">
        <v>0.99819999999999998</v>
      </c>
      <c r="CF187" s="17">
        <v>0.99819999999999998</v>
      </c>
      <c r="CG187" s="17">
        <v>0.99819999999999998</v>
      </c>
      <c r="CH187" s="17">
        <v>0.99819999999999998</v>
      </c>
      <c r="CI187" s="17">
        <v>0.99819999999999998</v>
      </c>
      <c r="CJ187" s="17">
        <v>0.99819999999999998</v>
      </c>
      <c r="CK187" s="17">
        <v>0.99819999999999998</v>
      </c>
      <c r="CL187" s="17">
        <v>0.99819999999999998</v>
      </c>
      <c r="CM187" s="17">
        <v>0.99819999999999998</v>
      </c>
      <c r="CN187" s="17">
        <v>0.99819999999999998</v>
      </c>
      <c r="CO187" s="17">
        <v>0.99819999999999998</v>
      </c>
      <c r="CP187" s="17">
        <v>0.99819999999999998</v>
      </c>
      <c r="CQ187" s="17">
        <v>0.99819999999999998</v>
      </c>
      <c r="CR187" s="17">
        <v>0.99819999999999998</v>
      </c>
      <c r="CS187" s="17">
        <v>0.99819999999999998</v>
      </c>
      <c r="CT187" s="17">
        <v>0.99819999999999998</v>
      </c>
      <c r="CU187" s="17">
        <v>0.99819999999999998</v>
      </c>
      <c r="CV187" s="17">
        <v>0.99819999999999998</v>
      </c>
      <c r="CW187" s="17">
        <v>0.99819999999999998</v>
      </c>
      <c r="CX187" s="17">
        <v>0.99819999999999998</v>
      </c>
      <c r="CY187" s="17">
        <v>0.99819999999999998</v>
      </c>
      <c r="CZ187" s="17">
        <v>0.99819999999999998</v>
      </c>
      <c r="DA187" s="17">
        <v>0.99819999999999998</v>
      </c>
      <c r="DB187" s="17">
        <v>0.99819999999999998</v>
      </c>
    </row>
    <row r="188" spans="1:106" x14ac:dyDescent="0.2">
      <c r="A188" s="133">
        <v>98</v>
      </c>
      <c r="B188" s="17">
        <v>1</v>
      </c>
      <c r="C188" s="17">
        <v>0.98929999999999996</v>
      </c>
      <c r="D188" s="17">
        <v>0.998</v>
      </c>
      <c r="E188" s="17">
        <v>0.99719999999999998</v>
      </c>
      <c r="F188" s="17">
        <v>0.99680000000000002</v>
      </c>
      <c r="G188" s="17">
        <v>0.99680000000000002</v>
      </c>
      <c r="H188" s="17">
        <v>0.99680000000000002</v>
      </c>
      <c r="I188" s="17">
        <v>0.99690000000000001</v>
      </c>
      <c r="J188" s="17">
        <v>0.99690000000000001</v>
      </c>
      <c r="K188" s="17">
        <v>0.997</v>
      </c>
      <c r="L188" s="17">
        <v>0.99709999999999999</v>
      </c>
      <c r="M188" s="17">
        <v>0.99709999999999999</v>
      </c>
      <c r="N188" s="17">
        <v>0.99709999999999999</v>
      </c>
      <c r="O188" s="17">
        <v>0.99709999999999999</v>
      </c>
      <c r="P188" s="17">
        <v>0.997</v>
      </c>
      <c r="Q188" s="17">
        <v>0.99829999999999997</v>
      </c>
      <c r="R188" s="17">
        <v>0.99829999999999997</v>
      </c>
      <c r="S188" s="17">
        <v>0.99829999999999997</v>
      </c>
      <c r="T188" s="17">
        <v>0.99829999999999997</v>
      </c>
      <c r="U188" s="17">
        <v>0.99829999999999997</v>
      </c>
      <c r="V188" s="17">
        <v>0.99829999999999997</v>
      </c>
      <c r="W188" s="17">
        <v>0.99829999999999997</v>
      </c>
      <c r="X188" s="17">
        <v>0.99829999999999997</v>
      </c>
      <c r="Y188" s="17">
        <v>0.99829999999999997</v>
      </c>
      <c r="Z188" s="17">
        <v>0.99829999999999997</v>
      </c>
      <c r="AA188" s="17">
        <v>0.99829999999999997</v>
      </c>
      <c r="AB188" s="17">
        <v>0.99829999999999997</v>
      </c>
      <c r="AC188" s="17">
        <v>0.99829999999999997</v>
      </c>
      <c r="AD188" s="17">
        <v>0.99829999999999997</v>
      </c>
      <c r="AE188" s="17">
        <v>0.99829999999999997</v>
      </c>
      <c r="AF188" s="17">
        <v>0.99829999999999997</v>
      </c>
      <c r="AG188" s="17">
        <v>0.99829999999999997</v>
      </c>
      <c r="AH188" s="17">
        <v>0.99829999999999997</v>
      </c>
      <c r="AI188" s="17">
        <v>0.99829999999999997</v>
      </c>
      <c r="AJ188" s="17">
        <v>0.99829999999999997</v>
      </c>
      <c r="AK188" s="17">
        <v>0.99829999999999997</v>
      </c>
      <c r="AL188" s="17">
        <v>0.99829999999999997</v>
      </c>
      <c r="AM188" s="17">
        <v>0.99829999999999997</v>
      </c>
      <c r="AN188" s="17">
        <v>0.99829999999999997</v>
      </c>
      <c r="AO188" s="17">
        <v>0.99829999999999997</v>
      </c>
      <c r="AP188" s="17">
        <v>0.99829999999999997</v>
      </c>
      <c r="AQ188" s="17">
        <v>0.99829999999999997</v>
      </c>
      <c r="AR188" s="17">
        <v>0.99829999999999997</v>
      </c>
      <c r="AS188" s="17">
        <v>0.99829999999999997</v>
      </c>
      <c r="AT188" s="17">
        <v>0.99829999999999997</v>
      </c>
      <c r="AU188" s="17">
        <v>0.99829999999999997</v>
      </c>
      <c r="AV188" s="17">
        <v>0.99829999999999997</v>
      </c>
      <c r="AW188" s="17">
        <v>0.99829999999999997</v>
      </c>
      <c r="AX188" s="17">
        <v>0.99829999999999997</v>
      </c>
      <c r="AY188" s="17">
        <v>0.99829999999999997</v>
      </c>
      <c r="AZ188" s="17">
        <v>0.99829999999999997</v>
      </c>
      <c r="BA188" s="17">
        <v>0.99829999999999997</v>
      </c>
      <c r="BB188" s="17">
        <v>0.99829999999999997</v>
      </c>
      <c r="BC188" s="17">
        <v>0.99829999999999997</v>
      </c>
      <c r="BD188" s="17">
        <v>0.99829999999999997</v>
      </c>
      <c r="BE188" s="17">
        <v>0.99829999999999997</v>
      </c>
      <c r="BF188" s="17">
        <v>0.99829999999999997</v>
      </c>
      <c r="BG188" s="17">
        <v>0.99829999999999997</v>
      </c>
      <c r="BH188" s="17">
        <v>0.99829999999999997</v>
      </c>
      <c r="BI188" s="17">
        <v>0.99829999999999997</v>
      </c>
      <c r="BJ188" s="17">
        <v>0.99829999999999997</v>
      </c>
      <c r="BK188" s="17">
        <v>0.99829999999999997</v>
      </c>
      <c r="BL188" s="17">
        <v>0.99829999999999997</v>
      </c>
      <c r="BM188" s="17">
        <v>0.99829999999999997</v>
      </c>
      <c r="BN188" s="17">
        <v>0.99829999999999997</v>
      </c>
      <c r="BO188" s="17">
        <v>0.99829999999999997</v>
      </c>
      <c r="BP188" s="17">
        <v>0.99829999999999997</v>
      </c>
      <c r="BQ188" s="17">
        <v>0.99829999999999997</v>
      </c>
      <c r="BR188" s="17">
        <v>0.99829999999999997</v>
      </c>
      <c r="BS188" s="17">
        <v>0.99829999999999997</v>
      </c>
      <c r="BT188" s="17">
        <v>0.99829999999999997</v>
      </c>
      <c r="BU188" s="17">
        <v>0.99829999999999997</v>
      </c>
      <c r="BV188" s="17">
        <v>0.99829999999999997</v>
      </c>
      <c r="BW188" s="17">
        <v>0.99829999999999997</v>
      </c>
      <c r="BX188" s="17">
        <v>0.99829999999999997</v>
      </c>
      <c r="BY188" s="17">
        <v>0.99829999999999997</v>
      </c>
      <c r="BZ188" s="17">
        <v>0.99829999999999997</v>
      </c>
      <c r="CA188" s="17">
        <v>0.99829999999999997</v>
      </c>
      <c r="CB188" s="17">
        <v>0.99829999999999997</v>
      </c>
      <c r="CC188" s="17">
        <v>0.99829999999999997</v>
      </c>
      <c r="CD188" s="17">
        <v>0.99829999999999997</v>
      </c>
      <c r="CE188" s="17">
        <v>0.99829999999999997</v>
      </c>
      <c r="CF188" s="17">
        <v>0.99829999999999997</v>
      </c>
      <c r="CG188" s="17">
        <v>0.99829999999999997</v>
      </c>
      <c r="CH188" s="17">
        <v>0.99829999999999997</v>
      </c>
      <c r="CI188" s="17">
        <v>0.99829999999999997</v>
      </c>
      <c r="CJ188" s="17">
        <v>0.99829999999999997</v>
      </c>
      <c r="CK188" s="17">
        <v>0.99829999999999997</v>
      </c>
      <c r="CL188" s="17">
        <v>0.99829999999999997</v>
      </c>
      <c r="CM188" s="17">
        <v>0.99829999999999997</v>
      </c>
      <c r="CN188" s="17">
        <v>0.99829999999999997</v>
      </c>
      <c r="CO188" s="17">
        <v>0.99829999999999997</v>
      </c>
      <c r="CP188" s="17">
        <v>0.99829999999999997</v>
      </c>
      <c r="CQ188" s="17">
        <v>0.99829999999999997</v>
      </c>
      <c r="CR188" s="17">
        <v>0.99829999999999997</v>
      </c>
      <c r="CS188" s="17">
        <v>0.99829999999999997</v>
      </c>
      <c r="CT188" s="17">
        <v>0.99829999999999997</v>
      </c>
      <c r="CU188" s="17">
        <v>0.99829999999999997</v>
      </c>
      <c r="CV188" s="17">
        <v>0.99829999999999997</v>
      </c>
      <c r="CW188" s="17">
        <v>0.99829999999999997</v>
      </c>
      <c r="CX188" s="17">
        <v>0.99829999999999997</v>
      </c>
      <c r="CY188" s="17">
        <v>0.99829999999999997</v>
      </c>
      <c r="CZ188" s="17">
        <v>0.99829999999999997</v>
      </c>
      <c r="DA188" s="17">
        <v>0.99829999999999997</v>
      </c>
      <c r="DB188" s="17">
        <v>0.99829999999999997</v>
      </c>
    </row>
    <row r="189" spans="1:106" x14ac:dyDescent="0.2">
      <c r="A189" s="133">
        <v>99</v>
      </c>
      <c r="B189" s="17">
        <v>1</v>
      </c>
      <c r="C189" s="17">
        <v>0.99019999999999997</v>
      </c>
      <c r="D189" s="17">
        <v>0.99860000000000004</v>
      </c>
      <c r="E189" s="17">
        <v>0.99750000000000005</v>
      </c>
      <c r="F189" s="17">
        <v>0.99709999999999999</v>
      </c>
      <c r="G189" s="17">
        <v>0.997</v>
      </c>
      <c r="H189" s="17">
        <v>0.997</v>
      </c>
      <c r="I189" s="17">
        <v>0.997</v>
      </c>
      <c r="J189" s="17">
        <v>0.997</v>
      </c>
      <c r="K189" s="17">
        <v>0.99709999999999999</v>
      </c>
      <c r="L189" s="17">
        <v>0.99709999999999999</v>
      </c>
      <c r="M189" s="17">
        <v>0.99719999999999998</v>
      </c>
      <c r="N189" s="17">
        <v>0.99719999999999998</v>
      </c>
      <c r="O189" s="17">
        <v>0.99719999999999998</v>
      </c>
      <c r="P189" s="17">
        <v>0.99709999999999999</v>
      </c>
      <c r="Q189" s="17">
        <v>0.99839999999999995</v>
      </c>
      <c r="R189" s="17">
        <v>0.99839999999999995</v>
      </c>
      <c r="S189" s="17">
        <v>0.99839999999999995</v>
      </c>
      <c r="T189" s="17">
        <v>0.99839999999999995</v>
      </c>
      <c r="U189" s="17">
        <v>0.99839999999999995</v>
      </c>
      <c r="V189" s="17">
        <v>0.99839999999999995</v>
      </c>
      <c r="W189" s="17">
        <v>0.99839999999999995</v>
      </c>
      <c r="X189" s="17">
        <v>0.99839999999999995</v>
      </c>
      <c r="Y189" s="17">
        <v>0.99839999999999995</v>
      </c>
      <c r="Z189" s="17">
        <v>0.99839999999999995</v>
      </c>
      <c r="AA189" s="17">
        <v>0.99839999999999995</v>
      </c>
      <c r="AB189" s="17">
        <v>0.99839999999999995</v>
      </c>
      <c r="AC189" s="17">
        <v>0.99839999999999995</v>
      </c>
      <c r="AD189" s="17">
        <v>0.99839999999999995</v>
      </c>
      <c r="AE189" s="17">
        <v>0.99839999999999995</v>
      </c>
      <c r="AF189" s="17">
        <v>0.99839999999999995</v>
      </c>
      <c r="AG189" s="17">
        <v>0.99839999999999995</v>
      </c>
      <c r="AH189" s="17">
        <v>0.99839999999999995</v>
      </c>
      <c r="AI189" s="17">
        <v>0.99839999999999995</v>
      </c>
      <c r="AJ189" s="17">
        <v>0.99839999999999995</v>
      </c>
      <c r="AK189" s="17">
        <v>0.99839999999999995</v>
      </c>
      <c r="AL189" s="17">
        <v>0.99839999999999995</v>
      </c>
      <c r="AM189" s="17">
        <v>0.99839999999999995</v>
      </c>
      <c r="AN189" s="17">
        <v>0.99839999999999995</v>
      </c>
      <c r="AO189" s="17">
        <v>0.99839999999999995</v>
      </c>
      <c r="AP189" s="17">
        <v>0.99839999999999995</v>
      </c>
      <c r="AQ189" s="17">
        <v>0.99839999999999995</v>
      </c>
      <c r="AR189" s="17">
        <v>0.99839999999999995</v>
      </c>
      <c r="AS189" s="17">
        <v>0.99839999999999995</v>
      </c>
      <c r="AT189" s="17">
        <v>0.99839999999999995</v>
      </c>
      <c r="AU189" s="17">
        <v>0.99839999999999995</v>
      </c>
      <c r="AV189" s="17">
        <v>0.99839999999999995</v>
      </c>
      <c r="AW189" s="17">
        <v>0.99839999999999995</v>
      </c>
      <c r="AX189" s="17">
        <v>0.99839999999999995</v>
      </c>
      <c r="AY189" s="17">
        <v>0.99839999999999995</v>
      </c>
      <c r="AZ189" s="17">
        <v>0.99839999999999995</v>
      </c>
      <c r="BA189" s="17">
        <v>0.99839999999999995</v>
      </c>
      <c r="BB189" s="17">
        <v>0.99839999999999995</v>
      </c>
      <c r="BC189" s="17">
        <v>0.99839999999999995</v>
      </c>
      <c r="BD189" s="17">
        <v>0.99839999999999995</v>
      </c>
      <c r="BE189" s="17">
        <v>0.99839999999999995</v>
      </c>
      <c r="BF189" s="17">
        <v>0.99839999999999995</v>
      </c>
      <c r="BG189" s="17">
        <v>0.99839999999999995</v>
      </c>
      <c r="BH189" s="17">
        <v>0.99839999999999995</v>
      </c>
      <c r="BI189" s="17">
        <v>0.99839999999999995</v>
      </c>
      <c r="BJ189" s="17">
        <v>0.99839999999999995</v>
      </c>
      <c r="BK189" s="17">
        <v>0.99839999999999995</v>
      </c>
      <c r="BL189" s="17">
        <v>0.99839999999999995</v>
      </c>
      <c r="BM189" s="17">
        <v>0.99839999999999995</v>
      </c>
      <c r="BN189" s="17">
        <v>0.99839999999999995</v>
      </c>
      <c r="BO189" s="17">
        <v>0.99839999999999995</v>
      </c>
      <c r="BP189" s="17">
        <v>0.99839999999999995</v>
      </c>
      <c r="BQ189" s="17">
        <v>0.99839999999999995</v>
      </c>
      <c r="BR189" s="17">
        <v>0.99839999999999995</v>
      </c>
      <c r="BS189" s="17">
        <v>0.99839999999999995</v>
      </c>
      <c r="BT189" s="17">
        <v>0.99839999999999995</v>
      </c>
      <c r="BU189" s="17">
        <v>0.99839999999999995</v>
      </c>
      <c r="BV189" s="17">
        <v>0.99839999999999995</v>
      </c>
      <c r="BW189" s="17">
        <v>0.99839999999999995</v>
      </c>
      <c r="BX189" s="17">
        <v>0.99839999999999995</v>
      </c>
      <c r="BY189" s="17">
        <v>0.99839999999999995</v>
      </c>
      <c r="BZ189" s="17">
        <v>0.99839999999999995</v>
      </c>
      <c r="CA189" s="17">
        <v>0.99839999999999995</v>
      </c>
      <c r="CB189" s="17">
        <v>0.99839999999999995</v>
      </c>
      <c r="CC189" s="17">
        <v>0.99839999999999995</v>
      </c>
      <c r="CD189" s="17">
        <v>0.99839999999999995</v>
      </c>
      <c r="CE189" s="17">
        <v>0.99839999999999995</v>
      </c>
      <c r="CF189" s="17">
        <v>0.99839999999999995</v>
      </c>
      <c r="CG189" s="17">
        <v>0.99839999999999995</v>
      </c>
      <c r="CH189" s="17">
        <v>0.99839999999999995</v>
      </c>
      <c r="CI189" s="17">
        <v>0.99839999999999995</v>
      </c>
      <c r="CJ189" s="17">
        <v>0.99839999999999995</v>
      </c>
      <c r="CK189" s="17">
        <v>0.99839999999999995</v>
      </c>
      <c r="CL189" s="17">
        <v>0.99839999999999995</v>
      </c>
      <c r="CM189" s="17">
        <v>0.99839999999999995</v>
      </c>
      <c r="CN189" s="17">
        <v>0.99839999999999995</v>
      </c>
      <c r="CO189" s="17">
        <v>0.99839999999999995</v>
      </c>
      <c r="CP189" s="17">
        <v>0.99839999999999995</v>
      </c>
      <c r="CQ189" s="17">
        <v>0.99839999999999995</v>
      </c>
      <c r="CR189" s="17">
        <v>0.99839999999999995</v>
      </c>
      <c r="CS189" s="17">
        <v>0.99839999999999995</v>
      </c>
      <c r="CT189" s="17">
        <v>0.99839999999999995</v>
      </c>
      <c r="CU189" s="17">
        <v>0.99839999999999995</v>
      </c>
      <c r="CV189" s="17">
        <v>0.99839999999999995</v>
      </c>
      <c r="CW189" s="17">
        <v>0.99839999999999995</v>
      </c>
      <c r="CX189" s="17">
        <v>0.99839999999999995</v>
      </c>
      <c r="CY189" s="17">
        <v>0.99839999999999995</v>
      </c>
      <c r="CZ189" s="17">
        <v>0.99839999999999995</v>
      </c>
      <c r="DA189" s="17">
        <v>0.99839999999999995</v>
      </c>
      <c r="DB189" s="17">
        <v>0.99839999999999995</v>
      </c>
    </row>
    <row r="190" spans="1:106" x14ac:dyDescent="0.2">
      <c r="A190" s="133">
        <v>100</v>
      </c>
      <c r="B190" s="17">
        <v>1</v>
      </c>
      <c r="C190" s="17">
        <v>0.99109999999999998</v>
      </c>
      <c r="D190" s="17">
        <v>0.99919999999999998</v>
      </c>
      <c r="E190" s="17">
        <v>0.998</v>
      </c>
      <c r="F190" s="17">
        <v>0.99739999999999995</v>
      </c>
      <c r="G190" s="17">
        <v>0.99719999999999998</v>
      </c>
      <c r="H190" s="17">
        <v>0.99709999999999999</v>
      </c>
      <c r="I190" s="17">
        <v>0.99709999999999999</v>
      </c>
      <c r="J190" s="17">
        <v>0.99719999999999998</v>
      </c>
      <c r="K190" s="17">
        <v>0.99719999999999998</v>
      </c>
      <c r="L190" s="17">
        <v>0.99719999999999998</v>
      </c>
      <c r="M190" s="17">
        <v>0.99729999999999996</v>
      </c>
      <c r="N190" s="17">
        <v>0.99729999999999996</v>
      </c>
      <c r="O190" s="17">
        <v>0.99729999999999996</v>
      </c>
      <c r="P190" s="17">
        <v>0.99719999999999998</v>
      </c>
      <c r="Q190" s="17">
        <v>0.99850000000000005</v>
      </c>
      <c r="R190" s="17">
        <v>0.99850000000000005</v>
      </c>
      <c r="S190" s="17">
        <v>0.99850000000000005</v>
      </c>
      <c r="T190" s="17">
        <v>0.99850000000000005</v>
      </c>
      <c r="U190" s="17">
        <v>0.99850000000000005</v>
      </c>
      <c r="V190" s="17">
        <v>0.99850000000000005</v>
      </c>
      <c r="W190" s="17">
        <v>0.99850000000000005</v>
      </c>
      <c r="X190" s="17">
        <v>0.99850000000000005</v>
      </c>
      <c r="Y190" s="17">
        <v>0.99850000000000005</v>
      </c>
      <c r="Z190" s="17">
        <v>0.99850000000000005</v>
      </c>
      <c r="AA190" s="17">
        <v>0.99850000000000005</v>
      </c>
      <c r="AB190" s="17">
        <v>0.99850000000000005</v>
      </c>
      <c r="AC190" s="17">
        <v>0.99850000000000005</v>
      </c>
      <c r="AD190" s="17">
        <v>0.99850000000000005</v>
      </c>
      <c r="AE190" s="17">
        <v>0.99850000000000005</v>
      </c>
      <c r="AF190" s="17">
        <v>0.99850000000000005</v>
      </c>
      <c r="AG190" s="17">
        <v>0.99850000000000005</v>
      </c>
      <c r="AH190" s="17">
        <v>0.99850000000000005</v>
      </c>
      <c r="AI190" s="17">
        <v>0.99850000000000005</v>
      </c>
      <c r="AJ190" s="17">
        <v>0.99850000000000005</v>
      </c>
      <c r="AK190" s="17">
        <v>0.99850000000000005</v>
      </c>
      <c r="AL190" s="17">
        <v>0.99850000000000005</v>
      </c>
      <c r="AM190" s="17">
        <v>0.99850000000000005</v>
      </c>
      <c r="AN190" s="17">
        <v>0.99850000000000005</v>
      </c>
      <c r="AO190" s="17">
        <v>0.99850000000000005</v>
      </c>
      <c r="AP190" s="17">
        <v>0.99850000000000005</v>
      </c>
      <c r="AQ190" s="17">
        <v>0.99850000000000005</v>
      </c>
      <c r="AR190" s="17">
        <v>0.99850000000000005</v>
      </c>
      <c r="AS190" s="17">
        <v>0.99850000000000005</v>
      </c>
      <c r="AT190" s="17">
        <v>0.99850000000000005</v>
      </c>
      <c r="AU190" s="17">
        <v>0.99850000000000005</v>
      </c>
      <c r="AV190" s="17">
        <v>0.99850000000000005</v>
      </c>
      <c r="AW190" s="17">
        <v>0.99850000000000005</v>
      </c>
      <c r="AX190" s="17">
        <v>0.99850000000000005</v>
      </c>
      <c r="AY190" s="17">
        <v>0.99850000000000005</v>
      </c>
      <c r="AZ190" s="17">
        <v>0.99850000000000005</v>
      </c>
      <c r="BA190" s="17">
        <v>0.99850000000000005</v>
      </c>
      <c r="BB190" s="17">
        <v>0.99850000000000005</v>
      </c>
      <c r="BC190" s="17">
        <v>0.99850000000000005</v>
      </c>
      <c r="BD190" s="17">
        <v>0.99850000000000005</v>
      </c>
      <c r="BE190" s="17">
        <v>0.99850000000000005</v>
      </c>
      <c r="BF190" s="17">
        <v>0.99850000000000005</v>
      </c>
      <c r="BG190" s="17">
        <v>0.99850000000000005</v>
      </c>
      <c r="BH190" s="17">
        <v>0.99850000000000005</v>
      </c>
      <c r="BI190" s="17">
        <v>0.99850000000000005</v>
      </c>
      <c r="BJ190" s="17">
        <v>0.99850000000000005</v>
      </c>
      <c r="BK190" s="17">
        <v>0.99850000000000005</v>
      </c>
      <c r="BL190" s="17">
        <v>0.99850000000000005</v>
      </c>
      <c r="BM190" s="17">
        <v>0.99850000000000005</v>
      </c>
      <c r="BN190" s="17">
        <v>0.99850000000000005</v>
      </c>
      <c r="BO190" s="17">
        <v>0.99850000000000005</v>
      </c>
      <c r="BP190" s="17">
        <v>0.99850000000000005</v>
      </c>
      <c r="BQ190" s="17">
        <v>0.99850000000000005</v>
      </c>
      <c r="BR190" s="17">
        <v>0.99850000000000005</v>
      </c>
      <c r="BS190" s="17">
        <v>0.99850000000000005</v>
      </c>
      <c r="BT190" s="17">
        <v>0.99850000000000005</v>
      </c>
      <c r="BU190" s="17">
        <v>0.99850000000000005</v>
      </c>
      <c r="BV190" s="17">
        <v>0.99850000000000005</v>
      </c>
      <c r="BW190" s="17">
        <v>0.99850000000000005</v>
      </c>
      <c r="BX190" s="17">
        <v>0.99850000000000005</v>
      </c>
      <c r="BY190" s="17">
        <v>0.99850000000000005</v>
      </c>
      <c r="BZ190" s="17">
        <v>0.99850000000000005</v>
      </c>
      <c r="CA190" s="17">
        <v>0.99850000000000005</v>
      </c>
      <c r="CB190" s="17">
        <v>0.99850000000000005</v>
      </c>
      <c r="CC190" s="17">
        <v>0.99850000000000005</v>
      </c>
      <c r="CD190" s="17">
        <v>0.99850000000000005</v>
      </c>
      <c r="CE190" s="17">
        <v>0.99850000000000005</v>
      </c>
      <c r="CF190" s="17">
        <v>0.99850000000000005</v>
      </c>
      <c r="CG190" s="17">
        <v>0.99850000000000005</v>
      </c>
      <c r="CH190" s="17">
        <v>0.99850000000000005</v>
      </c>
      <c r="CI190" s="17">
        <v>0.99850000000000005</v>
      </c>
      <c r="CJ190" s="17">
        <v>0.99850000000000005</v>
      </c>
      <c r="CK190" s="17">
        <v>0.99850000000000005</v>
      </c>
      <c r="CL190" s="17">
        <v>0.99850000000000005</v>
      </c>
      <c r="CM190" s="17">
        <v>0.99850000000000005</v>
      </c>
      <c r="CN190" s="17">
        <v>0.99850000000000005</v>
      </c>
      <c r="CO190" s="17">
        <v>0.99850000000000005</v>
      </c>
      <c r="CP190" s="17">
        <v>0.99850000000000005</v>
      </c>
      <c r="CQ190" s="17">
        <v>0.99850000000000005</v>
      </c>
      <c r="CR190" s="17">
        <v>0.99850000000000005</v>
      </c>
      <c r="CS190" s="17">
        <v>0.99850000000000005</v>
      </c>
      <c r="CT190" s="17">
        <v>0.99850000000000005</v>
      </c>
      <c r="CU190" s="17">
        <v>0.99850000000000005</v>
      </c>
      <c r="CV190" s="17">
        <v>0.99850000000000005</v>
      </c>
      <c r="CW190" s="17">
        <v>0.99850000000000005</v>
      </c>
      <c r="CX190" s="17">
        <v>0.99850000000000005</v>
      </c>
      <c r="CY190" s="17">
        <v>0.99850000000000005</v>
      </c>
      <c r="CZ190" s="17">
        <v>0.99850000000000005</v>
      </c>
      <c r="DA190" s="17">
        <v>0.99850000000000005</v>
      </c>
      <c r="DB190" s="17">
        <v>0.99850000000000005</v>
      </c>
    </row>
    <row r="191" spans="1:106" x14ac:dyDescent="0.2">
      <c r="A191" s="133">
        <v>101</v>
      </c>
      <c r="B191" s="17">
        <v>1</v>
      </c>
      <c r="C191" s="17">
        <v>0.99170000000000003</v>
      </c>
      <c r="D191" s="17">
        <v>0.99970000000000003</v>
      </c>
      <c r="E191" s="17">
        <v>0.99839999999999995</v>
      </c>
      <c r="F191" s="17">
        <v>0.99770000000000003</v>
      </c>
      <c r="G191" s="17">
        <v>0.99750000000000005</v>
      </c>
      <c r="H191" s="17">
        <v>0.99729999999999996</v>
      </c>
      <c r="I191" s="17">
        <v>0.99729999999999996</v>
      </c>
      <c r="J191" s="17">
        <v>0.99729999999999996</v>
      </c>
      <c r="K191" s="17">
        <v>0.99729999999999996</v>
      </c>
      <c r="L191" s="17">
        <v>0.99729999999999996</v>
      </c>
      <c r="M191" s="17">
        <v>0.99739999999999995</v>
      </c>
      <c r="N191" s="17">
        <v>0.99739999999999995</v>
      </c>
      <c r="O191" s="17">
        <v>0.99739999999999995</v>
      </c>
      <c r="P191" s="17">
        <v>0.99729999999999996</v>
      </c>
      <c r="Q191" s="17">
        <v>0.99860000000000004</v>
      </c>
      <c r="R191" s="17">
        <v>0.99860000000000004</v>
      </c>
      <c r="S191" s="17">
        <v>0.99860000000000004</v>
      </c>
      <c r="T191" s="17">
        <v>0.99860000000000004</v>
      </c>
      <c r="U191" s="17">
        <v>0.99860000000000004</v>
      </c>
      <c r="V191" s="17">
        <v>0.99860000000000004</v>
      </c>
      <c r="W191" s="17">
        <v>0.99860000000000004</v>
      </c>
      <c r="X191" s="17">
        <v>0.99860000000000004</v>
      </c>
      <c r="Y191" s="17">
        <v>0.99860000000000004</v>
      </c>
      <c r="Z191" s="17">
        <v>0.99860000000000004</v>
      </c>
      <c r="AA191" s="17">
        <v>0.99860000000000004</v>
      </c>
      <c r="AB191" s="17">
        <v>0.99860000000000004</v>
      </c>
      <c r="AC191" s="17">
        <v>0.99860000000000004</v>
      </c>
      <c r="AD191" s="17">
        <v>0.99860000000000004</v>
      </c>
      <c r="AE191" s="17">
        <v>0.99860000000000004</v>
      </c>
      <c r="AF191" s="17">
        <v>0.99860000000000004</v>
      </c>
      <c r="AG191" s="17">
        <v>0.99860000000000004</v>
      </c>
      <c r="AH191" s="17">
        <v>0.99860000000000004</v>
      </c>
      <c r="AI191" s="17">
        <v>0.99860000000000004</v>
      </c>
      <c r="AJ191" s="17">
        <v>0.99860000000000004</v>
      </c>
      <c r="AK191" s="17">
        <v>0.99860000000000004</v>
      </c>
      <c r="AL191" s="17">
        <v>0.99860000000000004</v>
      </c>
      <c r="AM191" s="17">
        <v>0.99860000000000004</v>
      </c>
      <c r="AN191" s="17">
        <v>0.99860000000000004</v>
      </c>
      <c r="AO191" s="17">
        <v>0.99860000000000004</v>
      </c>
      <c r="AP191" s="17">
        <v>0.99860000000000004</v>
      </c>
      <c r="AQ191" s="17">
        <v>0.99860000000000004</v>
      </c>
      <c r="AR191" s="17">
        <v>0.99860000000000004</v>
      </c>
      <c r="AS191" s="17">
        <v>0.99860000000000004</v>
      </c>
      <c r="AT191" s="17">
        <v>0.99860000000000004</v>
      </c>
      <c r="AU191" s="17">
        <v>0.99860000000000004</v>
      </c>
      <c r="AV191" s="17">
        <v>0.99860000000000004</v>
      </c>
      <c r="AW191" s="17">
        <v>0.99860000000000004</v>
      </c>
      <c r="AX191" s="17">
        <v>0.99860000000000004</v>
      </c>
      <c r="AY191" s="17">
        <v>0.99860000000000004</v>
      </c>
      <c r="AZ191" s="17">
        <v>0.99860000000000004</v>
      </c>
      <c r="BA191" s="17">
        <v>0.99860000000000004</v>
      </c>
      <c r="BB191" s="17">
        <v>0.99860000000000004</v>
      </c>
      <c r="BC191" s="17">
        <v>0.99860000000000004</v>
      </c>
      <c r="BD191" s="17">
        <v>0.99860000000000004</v>
      </c>
      <c r="BE191" s="17">
        <v>0.99860000000000004</v>
      </c>
      <c r="BF191" s="17">
        <v>0.99860000000000004</v>
      </c>
      <c r="BG191" s="17">
        <v>0.99860000000000004</v>
      </c>
      <c r="BH191" s="17">
        <v>0.99860000000000004</v>
      </c>
      <c r="BI191" s="17">
        <v>0.99860000000000004</v>
      </c>
      <c r="BJ191" s="17">
        <v>0.99860000000000004</v>
      </c>
      <c r="BK191" s="17">
        <v>0.99860000000000004</v>
      </c>
      <c r="BL191" s="17">
        <v>0.99860000000000004</v>
      </c>
      <c r="BM191" s="17">
        <v>0.99860000000000004</v>
      </c>
      <c r="BN191" s="17">
        <v>0.99860000000000004</v>
      </c>
      <c r="BO191" s="17">
        <v>0.99860000000000004</v>
      </c>
      <c r="BP191" s="17">
        <v>0.99860000000000004</v>
      </c>
      <c r="BQ191" s="17">
        <v>0.99860000000000004</v>
      </c>
      <c r="BR191" s="17">
        <v>0.99860000000000004</v>
      </c>
      <c r="BS191" s="17">
        <v>0.99860000000000004</v>
      </c>
      <c r="BT191" s="17">
        <v>0.99860000000000004</v>
      </c>
      <c r="BU191" s="17">
        <v>0.99860000000000004</v>
      </c>
      <c r="BV191" s="17">
        <v>0.99860000000000004</v>
      </c>
      <c r="BW191" s="17">
        <v>0.99860000000000004</v>
      </c>
      <c r="BX191" s="17">
        <v>0.99860000000000004</v>
      </c>
      <c r="BY191" s="17">
        <v>0.99860000000000004</v>
      </c>
      <c r="BZ191" s="17">
        <v>0.99860000000000004</v>
      </c>
      <c r="CA191" s="17">
        <v>0.99860000000000004</v>
      </c>
      <c r="CB191" s="17">
        <v>0.99860000000000004</v>
      </c>
      <c r="CC191" s="17">
        <v>0.99860000000000004</v>
      </c>
      <c r="CD191" s="17">
        <v>0.99860000000000004</v>
      </c>
      <c r="CE191" s="17">
        <v>0.99860000000000004</v>
      </c>
      <c r="CF191" s="17">
        <v>0.99860000000000004</v>
      </c>
      <c r="CG191" s="17">
        <v>0.99860000000000004</v>
      </c>
      <c r="CH191" s="17">
        <v>0.99860000000000004</v>
      </c>
      <c r="CI191" s="17">
        <v>0.99860000000000004</v>
      </c>
      <c r="CJ191" s="17">
        <v>0.99860000000000004</v>
      </c>
      <c r="CK191" s="17">
        <v>0.99860000000000004</v>
      </c>
      <c r="CL191" s="17">
        <v>0.99860000000000004</v>
      </c>
      <c r="CM191" s="17">
        <v>0.99860000000000004</v>
      </c>
      <c r="CN191" s="17">
        <v>0.99860000000000004</v>
      </c>
      <c r="CO191" s="17">
        <v>0.99860000000000004</v>
      </c>
      <c r="CP191" s="17">
        <v>0.99860000000000004</v>
      </c>
      <c r="CQ191" s="17">
        <v>0.99860000000000004</v>
      </c>
      <c r="CR191" s="17">
        <v>0.99860000000000004</v>
      </c>
      <c r="CS191" s="17">
        <v>0.99860000000000004</v>
      </c>
      <c r="CT191" s="17">
        <v>0.99860000000000004</v>
      </c>
      <c r="CU191" s="17">
        <v>0.99860000000000004</v>
      </c>
      <c r="CV191" s="17">
        <v>0.99860000000000004</v>
      </c>
      <c r="CW191" s="17">
        <v>0.99860000000000004</v>
      </c>
      <c r="CX191" s="17">
        <v>0.99860000000000004</v>
      </c>
      <c r="CY191" s="17">
        <v>0.99860000000000004</v>
      </c>
      <c r="CZ191" s="17">
        <v>0.99860000000000004</v>
      </c>
      <c r="DA191" s="17">
        <v>0.99860000000000004</v>
      </c>
      <c r="DB191" s="17">
        <v>0.99860000000000004</v>
      </c>
    </row>
    <row r="192" spans="1:106" x14ac:dyDescent="0.2">
      <c r="A192" s="133">
        <v>102</v>
      </c>
      <c r="B192" s="17">
        <v>1</v>
      </c>
      <c r="C192" s="17">
        <v>0.99239999999999995</v>
      </c>
      <c r="D192" s="17">
        <v>1.0003</v>
      </c>
      <c r="E192" s="17">
        <v>0.99890000000000001</v>
      </c>
      <c r="F192" s="17">
        <v>0.99809999999999999</v>
      </c>
      <c r="G192" s="17">
        <v>0.99780000000000002</v>
      </c>
      <c r="H192" s="17">
        <v>0.99760000000000004</v>
      </c>
      <c r="I192" s="17">
        <v>0.99750000000000005</v>
      </c>
      <c r="J192" s="17">
        <v>0.99739999999999995</v>
      </c>
      <c r="K192" s="17">
        <v>0.99739999999999995</v>
      </c>
      <c r="L192" s="17">
        <v>0.99739999999999995</v>
      </c>
      <c r="M192" s="17">
        <v>0.99750000000000005</v>
      </c>
      <c r="N192" s="17">
        <v>0.99750000000000005</v>
      </c>
      <c r="O192" s="17">
        <v>0.99750000000000005</v>
      </c>
      <c r="P192" s="17">
        <v>0.99739999999999995</v>
      </c>
      <c r="Q192" s="17">
        <v>0.99870000000000003</v>
      </c>
      <c r="R192" s="17">
        <v>0.99870000000000003</v>
      </c>
      <c r="S192" s="17">
        <v>0.99870000000000003</v>
      </c>
      <c r="T192" s="17">
        <v>0.99870000000000003</v>
      </c>
      <c r="U192" s="17">
        <v>0.99870000000000003</v>
      </c>
      <c r="V192" s="17">
        <v>0.99870000000000003</v>
      </c>
      <c r="W192" s="17">
        <v>0.99870000000000003</v>
      </c>
      <c r="X192" s="17">
        <v>0.99870000000000003</v>
      </c>
      <c r="Y192" s="17">
        <v>0.99870000000000003</v>
      </c>
      <c r="Z192" s="17">
        <v>0.99870000000000003</v>
      </c>
      <c r="AA192" s="17">
        <v>0.99870000000000003</v>
      </c>
      <c r="AB192" s="17">
        <v>0.99870000000000003</v>
      </c>
      <c r="AC192" s="17">
        <v>0.99870000000000003</v>
      </c>
      <c r="AD192" s="17">
        <v>0.99870000000000003</v>
      </c>
      <c r="AE192" s="17">
        <v>0.99870000000000003</v>
      </c>
      <c r="AF192" s="17">
        <v>0.99870000000000003</v>
      </c>
      <c r="AG192" s="17">
        <v>0.99870000000000003</v>
      </c>
      <c r="AH192" s="17">
        <v>0.99870000000000003</v>
      </c>
      <c r="AI192" s="17">
        <v>0.99870000000000003</v>
      </c>
      <c r="AJ192" s="17">
        <v>0.99870000000000003</v>
      </c>
      <c r="AK192" s="17">
        <v>0.99870000000000003</v>
      </c>
      <c r="AL192" s="17">
        <v>0.99870000000000003</v>
      </c>
      <c r="AM192" s="17">
        <v>0.99870000000000003</v>
      </c>
      <c r="AN192" s="17">
        <v>0.99870000000000003</v>
      </c>
      <c r="AO192" s="17">
        <v>0.99870000000000003</v>
      </c>
      <c r="AP192" s="17">
        <v>0.99870000000000003</v>
      </c>
      <c r="AQ192" s="17">
        <v>0.99870000000000003</v>
      </c>
      <c r="AR192" s="17">
        <v>0.99870000000000003</v>
      </c>
      <c r="AS192" s="17">
        <v>0.99870000000000003</v>
      </c>
      <c r="AT192" s="17">
        <v>0.99870000000000003</v>
      </c>
      <c r="AU192" s="17">
        <v>0.99870000000000003</v>
      </c>
      <c r="AV192" s="17">
        <v>0.99870000000000003</v>
      </c>
      <c r="AW192" s="17">
        <v>0.99870000000000003</v>
      </c>
      <c r="AX192" s="17">
        <v>0.99870000000000003</v>
      </c>
      <c r="AY192" s="17">
        <v>0.99870000000000003</v>
      </c>
      <c r="AZ192" s="17">
        <v>0.99870000000000003</v>
      </c>
      <c r="BA192" s="17">
        <v>0.99870000000000003</v>
      </c>
      <c r="BB192" s="17">
        <v>0.99870000000000003</v>
      </c>
      <c r="BC192" s="17">
        <v>0.99870000000000003</v>
      </c>
      <c r="BD192" s="17">
        <v>0.99870000000000003</v>
      </c>
      <c r="BE192" s="17">
        <v>0.99870000000000003</v>
      </c>
      <c r="BF192" s="17">
        <v>0.99870000000000003</v>
      </c>
      <c r="BG192" s="17">
        <v>0.99870000000000003</v>
      </c>
      <c r="BH192" s="17">
        <v>0.99870000000000003</v>
      </c>
      <c r="BI192" s="17">
        <v>0.99870000000000003</v>
      </c>
      <c r="BJ192" s="17">
        <v>0.99870000000000003</v>
      </c>
      <c r="BK192" s="17">
        <v>0.99870000000000003</v>
      </c>
      <c r="BL192" s="17">
        <v>0.99870000000000003</v>
      </c>
      <c r="BM192" s="17">
        <v>0.99870000000000003</v>
      </c>
      <c r="BN192" s="17">
        <v>0.99870000000000003</v>
      </c>
      <c r="BO192" s="17">
        <v>0.99870000000000003</v>
      </c>
      <c r="BP192" s="17">
        <v>0.99870000000000003</v>
      </c>
      <c r="BQ192" s="17">
        <v>0.99870000000000003</v>
      </c>
      <c r="BR192" s="17">
        <v>0.99870000000000003</v>
      </c>
      <c r="BS192" s="17">
        <v>0.99870000000000003</v>
      </c>
      <c r="BT192" s="17">
        <v>0.99870000000000003</v>
      </c>
      <c r="BU192" s="17">
        <v>0.99870000000000003</v>
      </c>
      <c r="BV192" s="17">
        <v>0.99870000000000003</v>
      </c>
      <c r="BW192" s="17">
        <v>0.99870000000000003</v>
      </c>
      <c r="BX192" s="17">
        <v>0.99870000000000003</v>
      </c>
      <c r="BY192" s="17">
        <v>0.99870000000000003</v>
      </c>
      <c r="BZ192" s="17">
        <v>0.99870000000000003</v>
      </c>
      <c r="CA192" s="17">
        <v>0.99870000000000003</v>
      </c>
      <c r="CB192" s="17">
        <v>0.99870000000000003</v>
      </c>
      <c r="CC192" s="17">
        <v>0.99870000000000003</v>
      </c>
      <c r="CD192" s="17">
        <v>0.99870000000000003</v>
      </c>
      <c r="CE192" s="17">
        <v>0.99870000000000003</v>
      </c>
      <c r="CF192" s="17">
        <v>0.99870000000000003</v>
      </c>
      <c r="CG192" s="17">
        <v>0.99870000000000003</v>
      </c>
      <c r="CH192" s="17">
        <v>0.99870000000000003</v>
      </c>
      <c r="CI192" s="17">
        <v>0.99870000000000003</v>
      </c>
      <c r="CJ192" s="17">
        <v>0.99870000000000003</v>
      </c>
      <c r="CK192" s="17">
        <v>0.99870000000000003</v>
      </c>
      <c r="CL192" s="17">
        <v>0.99870000000000003</v>
      </c>
      <c r="CM192" s="17">
        <v>0.99870000000000003</v>
      </c>
      <c r="CN192" s="17">
        <v>0.99870000000000003</v>
      </c>
      <c r="CO192" s="17">
        <v>0.99870000000000003</v>
      </c>
      <c r="CP192" s="17">
        <v>0.99870000000000003</v>
      </c>
      <c r="CQ192" s="17">
        <v>0.99870000000000003</v>
      </c>
      <c r="CR192" s="17">
        <v>0.99870000000000003</v>
      </c>
      <c r="CS192" s="17">
        <v>0.99870000000000003</v>
      </c>
      <c r="CT192" s="17">
        <v>0.99870000000000003</v>
      </c>
      <c r="CU192" s="17">
        <v>0.99870000000000003</v>
      </c>
      <c r="CV192" s="17">
        <v>0.99870000000000003</v>
      </c>
      <c r="CW192" s="17">
        <v>0.99870000000000003</v>
      </c>
      <c r="CX192" s="17">
        <v>0.99870000000000003</v>
      </c>
      <c r="CY192" s="17">
        <v>0.99870000000000003</v>
      </c>
      <c r="CZ192" s="17">
        <v>0.99870000000000003</v>
      </c>
      <c r="DA192" s="17">
        <v>0.99870000000000003</v>
      </c>
      <c r="DB192" s="17">
        <v>0.99870000000000003</v>
      </c>
    </row>
    <row r="193" spans="1:106" x14ac:dyDescent="0.2">
      <c r="A193" s="133">
        <v>103</v>
      </c>
      <c r="B193" s="17">
        <v>1</v>
      </c>
      <c r="C193" s="17">
        <v>0.99309999999999998</v>
      </c>
      <c r="D193" s="17">
        <v>1.0009999999999999</v>
      </c>
      <c r="E193" s="17">
        <v>0.99950000000000006</v>
      </c>
      <c r="F193" s="17">
        <v>0.99860000000000004</v>
      </c>
      <c r="G193" s="17">
        <v>0.99809999999999999</v>
      </c>
      <c r="H193" s="17">
        <v>0.99790000000000001</v>
      </c>
      <c r="I193" s="17">
        <v>0.99770000000000003</v>
      </c>
      <c r="J193" s="17">
        <v>0.99760000000000004</v>
      </c>
      <c r="K193" s="17">
        <v>0.99760000000000004</v>
      </c>
      <c r="L193" s="17">
        <v>0.99760000000000004</v>
      </c>
      <c r="M193" s="17">
        <v>0.99760000000000004</v>
      </c>
      <c r="N193" s="17">
        <v>0.99760000000000004</v>
      </c>
      <c r="O193" s="17">
        <v>0.99760000000000004</v>
      </c>
      <c r="P193" s="17">
        <v>0.99750000000000005</v>
      </c>
      <c r="Q193" s="17">
        <v>0.99880000000000002</v>
      </c>
      <c r="R193" s="17">
        <v>0.99880000000000002</v>
      </c>
      <c r="S193" s="17">
        <v>0.99880000000000002</v>
      </c>
      <c r="T193" s="17">
        <v>0.99880000000000002</v>
      </c>
      <c r="U193" s="17">
        <v>0.99880000000000002</v>
      </c>
      <c r="V193" s="17">
        <v>0.99880000000000002</v>
      </c>
      <c r="W193" s="17">
        <v>0.99880000000000002</v>
      </c>
      <c r="X193" s="17">
        <v>0.99880000000000002</v>
      </c>
      <c r="Y193" s="17">
        <v>0.99880000000000002</v>
      </c>
      <c r="Z193" s="17">
        <v>0.99880000000000002</v>
      </c>
      <c r="AA193" s="17">
        <v>0.99880000000000002</v>
      </c>
      <c r="AB193" s="17">
        <v>0.99880000000000002</v>
      </c>
      <c r="AC193" s="17">
        <v>0.99880000000000002</v>
      </c>
      <c r="AD193" s="17">
        <v>0.99880000000000002</v>
      </c>
      <c r="AE193" s="17">
        <v>0.99880000000000002</v>
      </c>
      <c r="AF193" s="17">
        <v>0.99880000000000002</v>
      </c>
      <c r="AG193" s="17">
        <v>0.99880000000000002</v>
      </c>
      <c r="AH193" s="17">
        <v>0.99880000000000002</v>
      </c>
      <c r="AI193" s="17">
        <v>0.99880000000000002</v>
      </c>
      <c r="AJ193" s="17">
        <v>0.99880000000000002</v>
      </c>
      <c r="AK193" s="17">
        <v>0.99880000000000002</v>
      </c>
      <c r="AL193" s="17">
        <v>0.99880000000000002</v>
      </c>
      <c r="AM193" s="17">
        <v>0.99880000000000002</v>
      </c>
      <c r="AN193" s="17">
        <v>0.99880000000000002</v>
      </c>
      <c r="AO193" s="17">
        <v>0.99880000000000002</v>
      </c>
      <c r="AP193" s="17">
        <v>0.99880000000000002</v>
      </c>
      <c r="AQ193" s="17">
        <v>0.99880000000000002</v>
      </c>
      <c r="AR193" s="17">
        <v>0.99880000000000002</v>
      </c>
      <c r="AS193" s="17">
        <v>0.99880000000000002</v>
      </c>
      <c r="AT193" s="17">
        <v>0.99880000000000002</v>
      </c>
      <c r="AU193" s="17">
        <v>0.99880000000000002</v>
      </c>
      <c r="AV193" s="17">
        <v>0.99880000000000002</v>
      </c>
      <c r="AW193" s="17">
        <v>0.99880000000000002</v>
      </c>
      <c r="AX193" s="17">
        <v>0.99880000000000002</v>
      </c>
      <c r="AY193" s="17">
        <v>0.99880000000000002</v>
      </c>
      <c r="AZ193" s="17">
        <v>0.99880000000000002</v>
      </c>
      <c r="BA193" s="17">
        <v>0.99880000000000002</v>
      </c>
      <c r="BB193" s="17">
        <v>0.99880000000000002</v>
      </c>
      <c r="BC193" s="17">
        <v>0.99880000000000002</v>
      </c>
      <c r="BD193" s="17">
        <v>0.99880000000000002</v>
      </c>
      <c r="BE193" s="17">
        <v>0.99880000000000002</v>
      </c>
      <c r="BF193" s="17">
        <v>0.99880000000000002</v>
      </c>
      <c r="BG193" s="17">
        <v>0.99880000000000002</v>
      </c>
      <c r="BH193" s="17">
        <v>0.99880000000000002</v>
      </c>
      <c r="BI193" s="17">
        <v>0.99880000000000002</v>
      </c>
      <c r="BJ193" s="17">
        <v>0.99880000000000002</v>
      </c>
      <c r="BK193" s="17">
        <v>0.99880000000000002</v>
      </c>
      <c r="BL193" s="17">
        <v>0.99880000000000002</v>
      </c>
      <c r="BM193" s="17">
        <v>0.99880000000000002</v>
      </c>
      <c r="BN193" s="17">
        <v>0.99880000000000002</v>
      </c>
      <c r="BO193" s="17">
        <v>0.99880000000000002</v>
      </c>
      <c r="BP193" s="17">
        <v>0.99880000000000002</v>
      </c>
      <c r="BQ193" s="17">
        <v>0.99880000000000002</v>
      </c>
      <c r="BR193" s="17">
        <v>0.99880000000000002</v>
      </c>
      <c r="BS193" s="17">
        <v>0.99880000000000002</v>
      </c>
      <c r="BT193" s="17">
        <v>0.99880000000000002</v>
      </c>
      <c r="BU193" s="17">
        <v>0.99880000000000002</v>
      </c>
      <c r="BV193" s="17">
        <v>0.99880000000000002</v>
      </c>
      <c r="BW193" s="17">
        <v>0.99880000000000002</v>
      </c>
      <c r="BX193" s="17">
        <v>0.99880000000000002</v>
      </c>
      <c r="BY193" s="17">
        <v>0.99880000000000002</v>
      </c>
      <c r="BZ193" s="17">
        <v>0.99880000000000002</v>
      </c>
      <c r="CA193" s="17">
        <v>0.99880000000000002</v>
      </c>
      <c r="CB193" s="17">
        <v>0.99880000000000002</v>
      </c>
      <c r="CC193" s="17">
        <v>0.99880000000000002</v>
      </c>
      <c r="CD193" s="17">
        <v>0.99880000000000002</v>
      </c>
      <c r="CE193" s="17">
        <v>0.99880000000000002</v>
      </c>
      <c r="CF193" s="17">
        <v>0.99880000000000002</v>
      </c>
      <c r="CG193" s="17">
        <v>0.99880000000000002</v>
      </c>
      <c r="CH193" s="17">
        <v>0.99880000000000002</v>
      </c>
      <c r="CI193" s="17">
        <v>0.99880000000000002</v>
      </c>
      <c r="CJ193" s="17">
        <v>0.99880000000000002</v>
      </c>
      <c r="CK193" s="17">
        <v>0.99880000000000002</v>
      </c>
      <c r="CL193" s="17">
        <v>0.99880000000000002</v>
      </c>
      <c r="CM193" s="17">
        <v>0.99880000000000002</v>
      </c>
      <c r="CN193" s="17">
        <v>0.99880000000000002</v>
      </c>
      <c r="CO193" s="17">
        <v>0.99880000000000002</v>
      </c>
      <c r="CP193" s="17">
        <v>0.99880000000000002</v>
      </c>
      <c r="CQ193" s="17">
        <v>0.99880000000000002</v>
      </c>
      <c r="CR193" s="17">
        <v>0.99880000000000002</v>
      </c>
      <c r="CS193" s="17">
        <v>0.99880000000000002</v>
      </c>
      <c r="CT193" s="17">
        <v>0.99880000000000002</v>
      </c>
      <c r="CU193" s="17">
        <v>0.99880000000000002</v>
      </c>
      <c r="CV193" s="17">
        <v>0.99880000000000002</v>
      </c>
      <c r="CW193" s="17">
        <v>0.99880000000000002</v>
      </c>
      <c r="CX193" s="17">
        <v>0.99880000000000002</v>
      </c>
      <c r="CY193" s="17">
        <v>0.99880000000000002</v>
      </c>
      <c r="CZ193" s="17">
        <v>0.99880000000000002</v>
      </c>
      <c r="DA193" s="17">
        <v>0.99880000000000002</v>
      </c>
      <c r="DB193" s="17">
        <v>0.99880000000000002</v>
      </c>
    </row>
    <row r="194" spans="1:106" x14ac:dyDescent="0.2">
      <c r="A194" s="133">
        <v>104</v>
      </c>
      <c r="B194" s="17">
        <v>1</v>
      </c>
      <c r="C194" s="17">
        <v>0.99390000000000001</v>
      </c>
      <c r="D194" s="17">
        <v>1.0017</v>
      </c>
      <c r="E194" s="17">
        <v>1.0001</v>
      </c>
      <c r="F194" s="17">
        <v>0.99909999999999999</v>
      </c>
      <c r="G194" s="17">
        <v>0.99860000000000004</v>
      </c>
      <c r="H194" s="17">
        <v>0.99819999999999998</v>
      </c>
      <c r="I194" s="17">
        <v>0.99790000000000001</v>
      </c>
      <c r="J194" s="17">
        <v>0.99780000000000002</v>
      </c>
      <c r="K194" s="17">
        <v>0.99770000000000003</v>
      </c>
      <c r="L194" s="17">
        <v>0.99770000000000003</v>
      </c>
      <c r="M194" s="17">
        <v>0.99770000000000003</v>
      </c>
      <c r="N194" s="17">
        <v>0.99770000000000003</v>
      </c>
      <c r="O194" s="17">
        <v>0.99770000000000003</v>
      </c>
      <c r="P194" s="17">
        <v>0.99760000000000004</v>
      </c>
      <c r="Q194" s="17">
        <v>0.99890000000000001</v>
      </c>
      <c r="R194" s="17">
        <v>0.99890000000000001</v>
      </c>
      <c r="S194" s="17">
        <v>0.99890000000000001</v>
      </c>
      <c r="T194" s="17">
        <v>0.99890000000000001</v>
      </c>
      <c r="U194" s="17">
        <v>0.99890000000000001</v>
      </c>
      <c r="V194" s="17">
        <v>0.99890000000000001</v>
      </c>
      <c r="W194" s="17">
        <v>0.99890000000000001</v>
      </c>
      <c r="X194" s="17">
        <v>0.99890000000000001</v>
      </c>
      <c r="Y194" s="17">
        <v>0.99890000000000001</v>
      </c>
      <c r="Z194" s="17">
        <v>0.99890000000000001</v>
      </c>
      <c r="AA194" s="17">
        <v>0.99890000000000001</v>
      </c>
      <c r="AB194" s="17">
        <v>0.99890000000000001</v>
      </c>
      <c r="AC194" s="17">
        <v>0.99890000000000001</v>
      </c>
      <c r="AD194" s="17">
        <v>0.99890000000000001</v>
      </c>
      <c r="AE194" s="17">
        <v>0.99890000000000001</v>
      </c>
      <c r="AF194" s="17">
        <v>0.99890000000000001</v>
      </c>
      <c r="AG194" s="17">
        <v>0.99890000000000001</v>
      </c>
      <c r="AH194" s="17">
        <v>0.99890000000000001</v>
      </c>
      <c r="AI194" s="17">
        <v>0.99890000000000001</v>
      </c>
      <c r="AJ194" s="17">
        <v>0.99890000000000001</v>
      </c>
      <c r="AK194" s="17">
        <v>0.99890000000000001</v>
      </c>
      <c r="AL194" s="17">
        <v>0.99890000000000001</v>
      </c>
      <c r="AM194" s="17">
        <v>0.99890000000000001</v>
      </c>
      <c r="AN194" s="17">
        <v>0.99890000000000001</v>
      </c>
      <c r="AO194" s="17">
        <v>0.99890000000000001</v>
      </c>
      <c r="AP194" s="17">
        <v>0.99890000000000001</v>
      </c>
      <c r="AQ194" s="17">
        <v>0.99890000000000001</v>
      </c>
      <c r="AR194" s="17">
        <v>0.99890000000000001</v>
      </c>
      <c r="AS194" s="17">
        <v>0.99890000000000001</v>
      </c>
      <c r="AT194" s="17">
        <v>0.99890000000000001</v>
      </c>
      <c r="AU194" s="17">
        <v>0.99890000000000001</v>
      </c>
      <c r="AV194" s="17">
        <v>0.99890000000000001</v>
      </c>
      <c r="AW194" s="17">
        <v>0.99890000000000001</v>
      </c>
      <c r="AX194" s="17">
        <v>0.99890000000000001</v>
      </c>
      <c r="AY194" s="17">
        <v>0.99890000000000001</v>
      </c>
      <c r="AZ194" s="17">
        <v>0.99890000000000001</v>
      </c>
      <c r="BA194" s="17">
        <v>0.99890000000000001</v>
      </c>
      <c r="BB194" s="17">
        <v>0.99890000000000001</v>
      </c>
      <c r="BC194" s="17">
        <v>0.99890000000000001</v>
      </c>
      <c r="BD194" s="17">
        <v>0.99890000000000001</v>
      </c>
      <c r="BE194" s="17">
        <v>0.99890000000000001</v>
      </c>
      <c r="BF194" s="17">
        <v>0.99890000000000001</v>
      </c>
      <c r="BG194" s="17">
        <v>0.99890000000000001</v>
      </c>
      <c r="BH194" s="17">
        <v>0.99890000000000001</v>
      </c>
      <c r="BI194" s="17">
        <v>0.99890000000000001</v>
      </c>
      <c r="BJ194" s="17">
        <v>0.99890000000000001</v>
      </c>
      <c r="BK194" s="17">
        <v>0.99890000000000001</v>
      </c>
      <c r="BL194" s="17">
        <v>0.99890000000000001</v>
      </c>
      <c r="BM194" s="17">
        <v>0.99890000000000001</v>
      </c>
      <c r="BN194" s="17">
        <v>0.99890000000000001</v>
      </c>
      <c r="BO194" s="17">
        <v>0.99890000000000001</v>
      </c>
      <c r="BP194" s="17">
        <v>0.99890000000000001</v>
      </c>
      <c r="BQ194" s="17">
        <v>0.99890000000000001</v>
      </c>
      <c r="BR194" s="17">
        <v>0.99890000000000001</v>
      </c>
      <c r="BS194" s="17">
        <v>0.99890000000000001</v>
      </c>
      <c r="BT194" s="17">
        <v>0.99890000000000001</v>
      </c>
      <c r="BU194" s="17">
        <v>0.99890000000000001</v>
      </c>
      <c r="BV194" s="17">
        <v>0.99890000000000001</v>
      </c>
      <c r="BW194" s="17">
        <v>0.99890000000000001</v>
      </c>
      <c r="BX194" s="17">
        <v>0.99890000000000001</v>
      </c>
      <c r="BY194" s="17">
        <v>0.99890000000000001</v>
      </c>
      <c r="BZ194" s="17">
        <v>0.99890000000000001</v>
      </c>
      <c r="CA194" s="17">
        <v>0.99890000000000001</v>
      </c>
      <c r="CB194" s="17">
        <v>0.99890000000000001</v>
      </c>
      <c r="CC194" s="17">
        <v>0.99890000000000001</v>
      </c>
      <c r="CD194" s="17">
        <v>0.99890000000000001</v>
      </c>
      <c r="CE194" s="17">
        <v>0.99890000000000001</v>
      </c>
      <c r="CF194" s="17">
        <v>0.99890000000000001</v>
      </c>
      <c r="CG194" s="17">
        <v>0.99890000000000001</v>
      </c>
      <c r="CH194" s="17">
        <v>0.99890000000000001</v>
      </c>
      <c r="CI194" s="17">
        <v>0.99890000000000001</v>
      </c>
      <c r="CJ194" s="17">
        <v>0.99890000000000001</v>
      </c>
      <c r="CK194" s="17">
        <v>0.99890000000000001</v>
      </c>
      <c r="CL194" s="17">
        <v>0.99890000000000001</v>
      </c>
      <c r="CM194" s="17">
        <v>0.99890000000000001</v>
      </c>
      <c r="CN194" s="17">
        <v>0.99890000000000001</v>
      </c>
      <c r="CO194" s="17">
        <v>0.99890000000000001</v>
      </c>
      <c r="CP194" s="17">
        <v>0.99890000000000001</v>
      </c>
      <c r="CQ194" s="17">
        <v>0.99890000000000001</v>
      </c>
      <c r="CR194" s="17">
        <v>0.99890000000000001</v>
      </c>
      <c r="CS194" s="17">
        <v>0.99890000000000001</v>
      </c>
      <c r="CT194" s="17">
        <v>0.99890000000000001</v>
      </c>
      <c r="CU194" s="17">
        <v>0.99890000000000001</v>
      </c>
      <c r="CV194" s="17">
        <v>0.99890000000000001</v>
      </c>
      <c r="CW194" s="17">
        <v>0.99890000000000001</v>
      </c>
      <c r="CX194" s="17">
        <v>0.99890000000000001</v>
      </c>
      <c r="CY194" s="17">
        <v>0.99890000000000001</v>
      </c>
      <c r="CZ194" s="17">
        <v>0.99890000000000001</v>
      </c>
      <c r="DA194" s="17">
        <v>0.99890000000000001</v>
      </c>
      <c r="DB194" s="17">
        <v>0.99890000000000001</v>
      </c>
    </row>
    <row r="195" spans="1:106" x14ac:dyDescent="0.2">
      <c r="A195" s="133">
        <v>105</v>
      </c>
      <c r="B195" s="17">
        <v>1</v>
      </c>
      <c r="C195" s="17">
        <v>0.99490000000000001</v>
      </c>
      <c r="D195" s="17">
        <v>1.0025999999999999</v>
      </c>
      <c r="E195" s="17">
        <v>1.0007999999999999</v>
      </c>
      <c r="F195" s="17">
        <v>0.99970000000000003</v>
      </c>
      <c r="G195" s="17">
        <v>0.999</v>
      </c>
      <c r="H195" s="17">
        <v>0.99850000000000005</v>
      </c>
      <c r="I195" s="17">
        <v>0.99819999999999998</v>
      </c>
      <c r="J195" s="17">
        <v>0.998</v>
      </c>
      <c r="K195" s="17">
        <v>0.99790000000000001</v>
      </c>
      <c r="L195" s="17">
        <v>0.99780000000000002</v>
      </c>
      <c r="M195" s="17">
        <v>0.99780000000000002</v>
      </c>
      <c r="N195" s="17">
        <v>0.99780000000000002</v>
      </c>
      <c r="O195" s="17">
        <v>0.99780000000000002</v>
      </c>
      <c r="P195" s="17">
        <v>0.99770000000000003</v>
      </c>
      <c r="Q195" s="17">
        <v>0.999</v>
      </c>
      <c r="R195" s="17">
        <v>0.999</v>
      </c>
      <c r="S195" s="17">
        <v>0.999</v>
      </c>
      <c r="T195" s="17">
        <v>0.999</v>
      </c>
      <c r="U195" s="17">
        <v>0.999</v>
      </c>
      <c r="V195" s="17">
        <v>0.999</v>
      </c>
      <c r="W195" s="17">
        <v>0.999</v>
      </c>
      <c r="X195" s="17">
        <v>0.999</v>
      </c>
      <c r="Y195" s="17">
        <v>0.999</v>
      </c>
      <c r="Z195" s="17">
        <v>0.999</v>
      </c>
      <c r="AA195" s="17">
        <v>0.999</v>
      </c>
      <c r="AB195" s="17">
        <v>0.999</v>
      </c>
      <c r="AC195" s="17">
        <v>0.999</v>
      </c>
      <c r="AD195" s="17">
        <v>0.999</v>
      </c>
      <c r="AE195" s="17">
        <v>0.999</v>
      </c>
      <c r="AF195" s="17">
        <v>0.999</v>
      </c>
      <c r="AG195" s="17">
        <v>0.999</v>
      </c>
      <c r="AH195" s="17">
        <v>0.999</v>
      </c>
      <c r="AI195" s="17">
        <v>0.999</v>
      </c>
      <c r="AJ195" s="17">
        <v>0.999</v>
      </c>
      <c r="AK195" s="17">
        <v>0.999</v>
      </c>
      <c r="AL195" s="17">
        <v>0.999</v>
      </c>
      <c r="AM195" s="17">
        <v>0.999</v>
      </c>
      <c r="AN195" s="17">
        <v>0.999</v>
      </c>
      <c r="AO195" s="17">
        <v>0.999</v>
      </c>
      <c r="AP195" s="17">
        <v>0.999</v>
      </c>
      <c r="AQ195" s="17">
        <v>0.999</v>
      </c>
      <c r="AR195" s="17">
        <v>0.999</v>
      </c>
      <c r="AS195" s="17">
        <v>0.999</v>
      </c>
      <c r="AT195" s="17">
        <v>0.999</v>
      </c>
      <c r="AU195" s="17">
        <v>0.999</v>
      </c>
      <c r="AV195" s="17">
        <v>0.999</v>
      </c>
      <c r="AW195" s="17">
        <v>0.999</v>
      </c>
      <c r="AX195" s="17">
        <v>0.999</v>
      </c>
      <c r="AY195" s="17">
        <v>0.999</v>
      </c>
      <c r="AZ195" s="17">
        <v>0.999</v>
      </c>
      <c r="BA195" s="17">
        <v>0.999</v>
      </c>
      <c r="BB195" s="17">
        <v>0.999</v>
      </c>
      <c r="BC195" s="17">
        <v>0.999</v>
      </c>
      <c r="BD195" s="17">
        <v>0.999</v>
      </c>
      <c r="BE195" s="17">
        <v>0.999</v>
      </c>
      <c r="BF195" s="17">
        <v>0.999</v>
      </c>
      <c r="BG195" s="17">
        <v>0.999</v>
      </c>
      <c r="BH195" s="17">
        <v>0.999</v>
      </c>
      <c r="BI195" s="17">
        <v>0.999</v>
      </c>
      <c r="BJ195" s="17">
        <v>0.999</v>
      </c>
      <c r="BK195" s="17">
        <v>0.999</v>
      </c>
      <c r="BL195" s="17">
        <v>0.999</v>
      </c>
      <c r="BM195" s="17">
        <v>0.999</v>
      </c>
      <c r="BN195" s="17">
        <v>0.999</v>
      </c>
      <c r="BO195" s="17">
        <v>0.999</v>
      </c>
      <c r="BP195" s="17">
        <v>0.999</v>
      </c>
      <c r="BQ195" s="17">
        <v>0.999</v>
      </c>
      <c r="BR195" s="17">
        <v>0.999</v>
      </c>
      <c r="BS195" s="17">
        <v>0.999</v>
      </c>
      <c r="BT195" s="17">
        <v>0.999</v>
      </c>
      <c r="BU195" s="17">
        <v>0.999</v>
      </c>
      <c r="BV195" s="17">
        <v>0.999</v>
      </c>
      <c r="BW195" s="17">
        <v>0.999</v>
      </c>
      <c r="BX195" s="17">
        <v>0.999</v>
      </c>
      <c r="BY195" s="17">
        <v>0.999</v>
      </c>
      <c r="BZ195" s="17">
        <v>0.999</v>
      </c>
      <c r="CA195" s="17">
        <v>0.999</v>
      </c>
      <c r="CB195" s="17">
        <v>0.999</v>
      </c>
      <c r="CC195" s="17">
        <v>0.999</v>
      </c>
      <c r="CD195" s="17">
        <v>0.999</v>
      </c>
      <c r="CE195" s="17">
        <v>0.999</v>
      </c>
      <c r="CF195" s="17">
        <v>0.999</v>
      </c>
      <c r="CG195" s="17">
        <v>0.999</v>
      </c>
      <c r="CH195" s="17">
        <v>0.999</v>
      </c>
      <c r="CI195" s="17">
        <v>0.999</v>
      </c>
      <c r="CJ195" s="17">
        <v>0.999</v>
      </c>
      <c r="CK195" s="17">
        <v>0.999</v>
      </c>
      <c r="CL195" s="17">
        <v>0.999</v>
      </c>
      <c r="CM195" s="17">
        <v>0.999</v>
      </c>
      <c r="CN195" s="17">
        <v>0.999</v>
      </c>
      <c r="CO195" s="17">
        <v>0.999</v>
      </c>
      <c r="CP195" s="17">
        <v>0.999</v>
      </c>
      <c r="CQ195" s="17">
        <v>0.999</v>
      </c>
      <c r="CR195" s="17">
        <v>0.999</v>
      </c>
      <c r="CS195" s="17">
        <v>0.999</v>
      </c>
      <c r="CT195" s="17">
        <v>0.999</v>
      </c>
      <c r="CU195" s="17">
        <v>0.999</v>
      </c>
      <c r="CV195" s="17">
        <v>0.999</v>
      </c>
      <c r="CW195" s="17">
        <v>0.999</v>
      </c>
      <c r="CX195" s="17">
        <v>0.999</v>
      </c>
      <c r="CY195" s="17">
        <v>0.999</v>
      </c>
      <c r="CZ195" s="17">
        <v>0.999</v>
      </c>
      <c r="DA195" s="17">
        <v>0.999</v>
      </c>
      <c r="DB195" s="17">
        <v>0.999</v>
      </c>
    </row>
    <row r="196" spans="1:106" x14ac:dyDescent="0.2">
      <c r="A196" s="133">
        <v>106</v>
      </c>
      <c r="B196" s="17">
        <v>1</v>
      </c>
      <c r="C196" s="17">
        <v>0.99590000000000001</v>
      </c>
      <c r="D196" s="17">
        <v>1.0035000000000001</v>
      </c>
      <c r="E196" s="17">
        <v>1.0016</v>
      </c>
      <c r="F196" s="17">
        <v>1.0004</v>
      </c>
      <c r="G196" s="17">
        <v>0.99960000000000004</v>
      </c>
      <c r="H196" s="17">
        <v>0.99890000000000001</v>
      </c>
      <c r="I196" s="17">
        <v>0.99850000000000005</v>
      </c>
      <c r="J196" s="17">
        <v>0.99819999999999998</v>
      </c>
      <c r="K196" s="17">
        <v>0.998</v>
      </c>
      <c r="L196" s="17">
        <v>0.998</v>
      </c>
      <c r="M196" s="17">
        <v>0.99790000000000001</v>
      </c>
      <c r="N196" s="17">
        <v>0.99790000000000001</v>
      </c>
      <c r="O196" s="17">
        <v>0.99790000000000001</v>
      </c>
      <c r="P196" s="17">
        <v>0.99780000000000002</v>
      </c>
      <c r="Q196" s="17">
        <v>0.99909999999999999</v>
      </c>
      <c r="R196" s="17">
        <v>0.99909999999999999</v>
      </c>
      <c r="S196" s="17">
        <v>0.99909999999999999</v>
      </c>
      <c r="T196" s="17">
        <v>0.99909999999999999</v>
      </c>
      <c r="U196" s="17">
        <v>0.99909999999999999</v>
      </c>
      <c r="V196" s="17">
        <v>0.99909999999999999</v>
      </c>
      <c r="W196" s="17">
        <v>0.99909999999999999</v>
      </c>
      <c r="X196" s="17">
        <v>0.99909999999999999</v>
      </c>
      <c r="Y196" s="17">
        <v>0.99909999999999999</v>
      </c>
      <c r="Z196" s="17">
        <v>0.99909999999999999</v>
      </c>
      <c r="AA196" s="17">
        <v>0.99909999999999999</v>
      </c>
      <c r="AB196" s="17">
        <v>0.99909999999999999</v>
      </c>
      <c r="AC196" s="17">
        <v>0.99909999999999999</v>
      </c>
      <c r="AD196" s="17">
        <v>0.99909999999999999</v>
      </c>
      <c r="AE196" s="17">
        <v>0.99909999999999999</v>
      </c>
      <c r="AF196" s="17">
        <v>0.99909999999999999</v>
      </c>
      <c r="AG196" s="17">
        <v>0.99909999999999999</v>
      </c>
      <c r="AH196" s="17">
        <v>0.99909999999999999</v>
      </c>
      <c r="AI196" s="17">
        <v>0.99909999999999999</v>
      </c>
      <c r="AJ196" s="17">
        <v>0.99909999999999999</v>
      </c>
      <c r="AK196" s="17">
        <v>0.99909999999999999</v>
      </c>
      <c r="AL196" s="17">
        <v>0.99909999999999999</v>
      </c>
      <c r="AM196" s="17">
        <v>0.99909999999999999</v>
      </c>
      <c r="AN196" s="17">
        <v>0.99909999999999999</v>
      </c>
      <c r="AO196" s="17">
        <v>0.99909999999999999</v>
      </c>
      <c r="AP196" s="17">
        <v>0.99909999999999999</v>
      </c>
      <c r="AQ196" s="17">
        <v>0.99909999999999999</v>
      </c>
      <c r="AR196" s="17">
        <v>0.99909999999999999</v>
      </c>
      <c r="AS196" s="17">
        <v>0.99909999999999999</v>
      </c>
      <c r="AT196" s="17">
        <v>0.99909999999999999</v>
      </c>
      <c r="AU196" s="17">
        <v>0.99909999999999999</v>
      </c>
      <c r="AV196" s="17">
        <v>0.99909999999999999</v>
      </c>
      <c r="AW196" s="17">
        <v>0.99909999999999999</v>
      </c>
      <c r="AX196" s="17">
        <v>0.99909999999999999</v>
      </c>
      <c r="AY196" s="17">
        <v>0.99909999999999999</v>
      </c>
      <c r="AZ196" s="17">
        <v>0.99909999999999999</v>
      </c>
      <c r="BA196" s="17">
        <v>0.99909999999999999</v>
      </c>
      <c r="BB196" s="17">
        <v>0.99909999999999999</v>
      </c>
      <c r="BC196" s="17">
        <v>0.99909999999999999</v>
      </c>
      <c r="BD196" s="17">
        <v>0.99909999999999999</v>
      </c>
      <c r="BE196" s="17">
        <v>0.99909999999999999</v>
      </c>
      <c r="BF196" s="17">
        <v>0.99909999999999999</v>
      </c>
      <c r="BG196" s="17">
        <v>0.99909999999999999</v>
      </c>
      <c r="BH196" s="17">
        <v>0.99909999999999999</v>
      </c>
      <c r="BI196" s="17">
        <v>0.99909999999999999</v>
      </c>
      <c r="BJ196" s="17">
        <v>0.99909999999999999</v>
      </c>
      <c r="BK196" s="17">
        <v>0.99909999999999999</v>
      </c>
      <c r="BL196" s="17">
        <v>0.99909999999999999</v>
      </c>
      <c r="BM196" s="17">
        <v>0.99909999999999999</v>
      </c>
      <c r="BN196" s="17">
        <v>0.99909999999999999</v>
      </c>
      <c r="BO196" s="17">
        <v>0.99909999999999999</v>
      </c>
      <c r="BP196" s="17">
        <v>0.99909999999999999</v>
      </c>
      <c r="BQ196" s="17">
        <v>0.99909999999999999</v>
      </c>
      <c r="BR196" s="17">
        <v>0.99909999999999999</v>
      </c>
      <c r="BS196" s="17">
        <v>0.99909999999999999</v>
      </c>
      <c r="BT196" s="17">
        <v>0.99909999999999999</v>
      </c>
      <c r="BU196" s="17">
        <v>0.99909999999999999</v>
      </c>
      <c r="BV196" s="17">
        <v>0.99909999999999999</v>
      </c>
      <c r="BW196" s="17">
        <v>0.99909999999999999</v>
      </c>
      <c r="BX196" s="17">
        <v>0.99909999999999999</v>
      </c>
      <c r="BY196" s="17">
        <v>0.99909999999999999</v>
      </c>
      <c r="BZ196" s="17">
        <v>0.99909999999999999</v>
      </c>
      <c r="CA196" s="17">
        <v>0.99909999999999999</v>
      </c>
      <c r="CB196" s="17">
        <v>0.99909999999999999</v>
      </c>
      <c r="CC196" s="17">
        <v>0.99909999999999999</v>
      </c>
      <c r="CD196" s="17">
        <v>0.99909999999999999</v>
      </c>
      <c r="CE196" s="17">
        <v>0.99909999999999999</v>
      </c>
      <c r="CF196" s="17">
        <v>0.99909999999999999</v>
      </c>
      <c r="CG196" s="17">
        <v>0.99909999999999999</v>
      </c>
      <c r="CH196" s="17">
        <v>0.99909999999999999</v>
      </c>
      <c r="CI196" s="17">
        <v>0.99909999999999999</v>
      </c>
      <c r="CJ196" s="17">
        <v>0.99909999999999999</v>
      </c>
      <c r="CK196" s="17">
        <v>0.99909999999999999</v>
      </c>
      <c r="CL196" s="17">
        <v>0.99909999999999999</v>
      </c>
      <c r="CM196" s="17">
        <v>0.99909999999999999</v>
      </c>
      <c r="CN196" s="17">
        <v>0.99909999999999999</v>
      </c>
      <c r="CO196" s="17">
        <v>0.99909999999999999</v>
      </c>
      <c r="CP196" s="17">
        <v>0.99909999999999999</v>
      </c>
      <c r="CQ196" s="17">
        <v>0.99909999999999999</v>
      </c>
      <c r="CR196" s="17">
        <v>0.99909999999999999</v>
      </c>
      <c r="CS196" s="17">
        <v>0.99909999999999999</v>
      </c>
      <c r="CT196" s="17">
        <v>0.99909999999999999</v>
      </c>
      <c r="CU196" s="17">
        <v>0.99909999999999999</v>
      </c>
      <c r="CV196" s="17">
        <v>0.99909999999999999</v>
      </c>
      <c r="CW196" s="17">
        <v>0.99909999999999999</v>
      </c>
      <c r="CX196" s="17">
        <v>0.99909999999999999</v>
      </c>
      <c r="CY196" s="17">
        <v>0.99909999999999999</v>
      </c>
      <c r="CZ196" s="17">
        <v>0.99909999999999999</v>
      </c>
      <c r="DA196" s="17">
        <v>0.99909999999999999</v>
      </c>
      <c r="DB196" s="17">
        <v>0.99909999999999999</v>
      </c>
    </row>
    <row r="197" spans="1:106" x14ac:dyDescent="0.2">
      <c r="A197" s="133">
        <v>107</v>
      </c>
      <c r="B197" s="17">
        <v>1</v>
      </c>
      <c r="C197" s="17">
        <v>0.997</v>
      </c>
      <c r="D197" s="17">
        <v>1.0044999999999999</v>
      </c>
      <c r="E197" s="17">
        <v>1.0024999999999999</v>
      </c>
      <c r="F197" s="17">
        <v>1.0011000000000001</v>
      </c>
      <c r="G197" s="17">
        <v>1.0001</v>
      </c>
      <c r="H197" s="17">
        <v>0.99939999999999996</v>
      </c>
      <c r="I197" s="17">
        <v>0.99880000000000002</v>
      </c>
      <c r="J197" s="17">
        <v>0.99850000000000005</v>
      </c>
      <c r="K197" s="17">
        <v>0.99819999999999998</v>
      </c>
      <c r="L197" s="17">
        <v>0.99809999999999999</v>
      </c>
      <c r="M197" s="17">
        <v>0.998</v>
      </c>
      <c r="N197" s="17">
        <v>0.998</v>
      </c>
      <c r="O197" s="17">
        <v>0.998</v>
      </c>
      <c r="P197" s="17">
        <v>0.99790000000000001</v>
      </c>
      <c r="Q197" s="17">
        <v>0.99919999999999998</v>
      </c>
      <c r="R197" s="17">
        <v>0.99919999999999998</v>
      </c>
      <c r="S197" s="17">
        <v>0.99919999999999998</v>
      </c>
      <c r="T197" s="17">
        <v>0.99919999999999998</v>
      </c>
      <c r="U197" s="17">
        <v>0.99919999999999998</v>
      </c>
      <c r="V197" s="17">
        <v>0.99919999999999998</v>
      </c>
      <c r="W197" s="17">
        <v>0.99919999999999998</v>
      </c>
      <c r="X197" s="17">
        <v>0.99919999999999998</v>
      </c>
      <c r="Y197" s="17">
        <v>0.99919999999999998</v>
      </c>
      <c r="Z197" s="17">
        <v>0.99919999999999998</v>
      </c>
      <c r="AA197" s="17">
        <v>0.99919999999999998</v>
      </c>
      <c r="AB197" s="17">
        <v>0.99919999999999998</v>
      </c>
      <c r="AC197" s="17">
        <v>0.99919999999999998</v>
      </c>
      <c r="AD197" s="17">
        <v>0.99919999999999998</v>
      </c>
      <c r="AE197" s="17">
        <v>0.99919999999999998</v>
      </c>
      <c r="AF197" s="17">
        <v>0.99919999999999998</v>
      </c>
      <c r="AG197" s="17">
        <v>0.99919999999999998</v>
      </c>
      <c r="AH197" s="17">
        <v>0.99919999999999998</v>
      </c>
      <c r="AI197" s="17">
        <v>0.99919999999999998</v>
      </c>
      <c r="AJ197" s="17">
        <v>0.99919999999999998</v>
      </c>
      <c r="AK197" s="17">
        <v>0.99919999999999998</v>
      </c>
      <c r="AL197" s="17">
        <v>0.99919999999999998</v>
      </c>
      <c r="AM197" s="17">
        <v>0.99919999999999998</v>
      </c>
      <c r="AN197" s="17">
        <v>0.99919999999999998</v>
      </c>
      <c r="AO197" s="17">
        <v>0.99919999999999998</v>
      </c>
      <c r="AP197" s="17">
        <v>0.99919999999999998</v>
      </c>
      <c r="AQ197" s="17">
        <v>0.99919999999999998</v>
      </c>
      <c r="AR197" s="17">
        <v>0.99919999999999998</v>
      </c>
      <c r="AS197" s="17">
        <v>0.99919999999999998</v>
      </c>
      <c r="AT197" s="17">
        <v>0.99919999999999998</v>
      </c>
      <c r="AU197" s="17">
        <v>0.99919999999999998</v>
      </c>
      <c r="AV197" s="17">
        <v>0.99919999999999998</v>
      </c>
      <c r="AW197" s="17">
        <v>0.99919999999999998</v>
      </c>
      <c r="AX197" s="17">
        <v>0.99919999999999998</v>
      </c>
      <c r="AY197" s="17">
        <v>0.99919999999999998</v>
      </c>
      <c r="AZ197" s="17">
        <v>0.99919999999999998</v>
      </c>
      <c r="BA197" s="17">
        <v>0.99919999999999998</v>
      </c>
      <c r="BB197" s="17">
        <v>0.99919999999999998</v>
      </c>
      <c r="BC197" s="17">
        <v>0.99919999999999998</v>
      </c>
      <c r="BD197" s="17">
        <v>0.99919999999999998</v>
      </c>
      <c r="BE197" s="17">
        <v>0.99919999999999998</v>
      </c>
      <c r="BF197" s="17">
        <v>0.99919999999999998</v>
      </c>
      <c r="BG197" s="17">
        <v>0.99919999999999998</v>
      </c>
      <c r="BH197" s="17">
        <v>0.99919999999999998</v>
      </c>
      <c r="BI197" s="17">
        <v>0.99919999999999998</v>
      </c>
      <c r="BJ197" s="17">
        <v>0.99919999999999998</v>
      </c>
      <c r="BK197" s="17">
        <v>0.99919999999999998</v>
      </c>
      <c r="BL197" s="17">
        <v>0.99919999999999998</v>
      </c>
      <c r="BM197" s="17">
        <v>0.99919999999999998</v>
      </c>
      <c r="BN197" s="17">
        <v>0.99919999999999998</v>
      </c>
      <c r="BO197" s="17">
        <v>0.99919999999999998</v>
      </c>
      <c r="BP197" s="17">
        <v>0.99919999999999998</v>
      </c>
      <c r="BQ197" s="17">
        <v>0.99919999999999998</v>
      </c>
      <c r="BR197" s="17">
        <v>0.99919999999999998</v>
      </c>
      <c r="BS197" s="17">
        <v>0.99919999999999998</v>
      </c>
      <c r="BT197" s="17">
        <v>0.99919999999999998</v>
      </c>
      <c r="BU197" s="17">
        <v>0.99919999999999998</v>
      </c>
      <c r="BV197" s="17">
        <v>0.99919999999999998</v>
      </c>
      <c r="BW197" s="17">
        <v>0.99919999999999998</v>
      </c>
      <c r="BX197" s="17">
        <v>0.99919999999999998</v>
      </c>
      <c r="BY197" s="17">
        <v>0.99919999999999998</v>
      </c>
      <c r="BZ197" s="17">
        <v>0.99919999999999998</v>
      </c>
      <c r="CA197" s="17">
        <v>0.99919999999999998</v>
      </c>
      <c r="CB197" s="17">
        <v>0.99919999999999998</v>
      </c>
      <c r="CC197" s="17">
        <v>0.99919999999999998</v>
      </c>
      <c r="CD197" s="17">
        <v>0.99919999999999998</v>
      </c>
      <c r="CE197" s="17">
        <v>0.99919999999999998</v>
      </c>
      <c r="CF197" s="17">
        <v>0.99919999999999998</v>
      </c>
      <c r="CG197" s="17">
        <v>0.99919999999999998</v>
      </c>
      <c r="CH197" s="17">
        <v>0.99919999999999998</v>
      </c>
      <c r="CI197" s="17">
        <v>0.99919999999999998</v>
      </c>
      <c r="CJ197" s="17">
        <v>0.99919999999999998</v>
      </c>
      <c r="CK197" s="17">
        <v>0.99919999999999998</v>
      </c>
      <c r="CL197" s="17">
        <v>0.99919999999999998</v>
      </c>
      <c r="CM197" s="17">
        <v>0.99919999999999998</v>
      </c>
      <c r="CN197" s="17">
        <v>0.99919999999999998</v>
      </c>
      <c r="CO197" s="17">
        <v>0.99919999999999998</v>
      </c>
      <c r="CP197" s="17">
        <v>0.99919999999999998</v>
      </c>
      <c r="CQ197" s="17">
        <v>0.99919999999999998</v>
      </c>
      <c r="CR197" s="17">
        <v>0.99919999999999998</v>
      </c>
      <c r="CS197" s="17">
        <v>0.99919999999999998</v>
      </c>
      <c r="CT197" s="17">
        <v>0.99919999999999998</v>
      </c>
      <c r="CU197" s="17">
        <v>0.99919999999999998</v>
      </c>
      <c r="CV197" s="17">
        <v>0.99919999999999998</v>
      </c>
      <c r="CW197" s="17">
        <v>0.99919999999999998</v>
      </c>
      <c r="CX197" s="17">
        <v>0.99919999999999998</v>
      </c>
      <c r="CY197" s="17">
        <v>0.99919999999999998</v>
      </c>
      <c r="CZ197" s="17">
        <v>0.99919999999999998</v>
      </c>
      <c r="DA197" s="17">
        <v>0.99919999999999998</v>
      </c>
      <c r="DB197" s="17">
        <v>0.99919999999999998</v>
      </c>
    </row>
    <row r="198" spans="1:106" x14ac:dyDescent="0.2">
      <c r="A198" s="133">
        <v>108</v>
      </c>
      <c r="B198" s="17">
        <v>1</v>
      </c>
      <c r="C198" s="17">
        <v>0.99639999999999995</v>
      </c>
      <c r="D198" s="17">
        <v>1.0055000000000001</v>
      </c>
      <c r="E198" s="17">
        <v>1.0034000000000001</v>
      </c>
      <c r="F198" s="17">
        <v>1.0019</v>
      </c>
      <c r="G198" s="17">
        <v>1.0006999999999999</v>
      </c>
      <c r="H198" s="17">
        <v>0.99990000000000001</v>
      </c>
      <c r="I198" s="17">
        <v>0.99919999999999998</v>
      </c>
      <c r="J198" s="17">
        <v>0.99880000000000002</v>
      </c>
      <c r="K198" s="17">
        <v>0.99850000000000005</v>
      </c>
      <c r="L198" s="17">
        <v>0.99829999999999997</v>
      </c>
      <c r="M198" s="17">
        <v>0.99819999999999998</v>
      </c>
      <c r="N198" s="17">
        <v>0.99809999999999999</v>
      </c>
      <c r="O198" s="17">
        <v>0.99809999999999999</v>
      </c>
      <c r="P198" s="17">
        <v>0.998</v>
      </c>
      <c r="Q198" s="17">
        <v>0.99929999999999997</v>
      </c>
      <c r="R198" s="17">
        <v>0.99929999999999997</v>
      </c>
      <c r="S198" s="17">
        <v>0.99929999999999997</v>
      </c>
      <c r="T198" s="17">
        <v>0.99929999999999997</v>
      </c>
      <c r="U198" s="17">
        <v>0.99929999999999997</v>
      </c>
      <c r="V198" s="17">
        <v>0.99929999999999997</v>
      </c>
      <c r="W198" s="17">
        <v>0.99929999999999997</v>
      </c>
      <c r="X198" s="17">
        <v>0.99929999999999997</v>
      </c>
      <c r="Y198" s="17">
        <v>0.99929999999999997</v>
      </c>
      <c r="Z198" s="17">
        <v>0.99929999999999997</v>
      </c>
      <c r="AA198" s="17">
        <v>0.99929999999999997</v>
      </c>
      <c r="AB198" s="17">
        <v>0.99929999999999997</v>
      </c>
      <c r="AC198" s="17">
        <v>0.99929999999999997</v>
      </c>
      <c r="AD198" s="17">
        <v>0.99929999999999997</v>
      </c>
      <c r="AE198" s="17">
        <v>0.99929999999999997</v>
      </c>
      <c r="AF198" s="17">
        <v>0.99929999999999997</v>
      </c>
      <c r="AG198" s="17">
        <v>0.99929999999999997</v>
      </c>
      <c r="AH198" s="17">
        <v>0.99929999999999997</v>
      </c>
      <c r="AI198" s="17">
        <v>0.99929999999999997</v>
      </c>
      <c r="AJ198" s="17">
        <v>0.99929999999999997</v>
      </c>
      <c r="AK198" s="17">
        <v>0.99929999999999997</v>
      </c>
      <c r="AL198" s="17">
        <v>0.99929999999999997</v>
      </c>
      <c r="AM198" s="17">
        <v>0.99929999999999997</v>
      </c>
      <c r="AN198" s="17">
        <v>0.99929999999999997</v>
      </c>
      <c r="AO198" s="17">
        <v>0.99929999999999997</v>
      </c>
      <c r="AP198" s="17">
        <v>0.99929999999999997</v>
      </c>
      <c r="AQ198" s="17">
        <v>0.99929999999999997</v>
      </c>
      <c r="AR198" s="17">
        <v>0.99929999999999997</v>
      </c>
      <c r="AS198" s="17">
        <v>0.99929999999999997</v>
      </c>
      <c r="AT198" s="17">
        <v>0.99929999999999997</v>
      </c>
      <c r="AU198" s="17">
        <v>0.99929999999999997</v>
      </c>
      <c r="AV198" s="17">
        <v>0.99929999999999997</v>
      </c>
      <c r="AW198" s="17">
        <v>0.99929999999999997</v>
      </c>
      <c r="AX198" s="17">
        <v>0.99929999999999997</v>
      </c>
      <c r="AY198" s="17">
        <v>0.99929999999999997</v>
      </c>
      <c r="AZ198" s="17">
        <v>0.99929999999999997</v>
      </c>
      <c r="BA198" s="17">
        <v>0.99929999999999997</v>
      </c>
      <c r="BB198" s="17">
        <v>0.99929999999999997</v>
      </c>
      <c r="BC198" s="17">
        <v>0.99929999999999997</v>
      </c>
      <c r="BD198" s="17">
        <v>0.99929999999999997</v>
      </c>
      <c r="BE198" s="17">
        <v>0.99929999999999997</v>
      </c>
      <c r="BF198" s="17">
        <v>0.99929999999999997</v>
      </c>
      <c r="BG198" s="17">
        <v>0.99929999999999997</v>
      </c>
      <c r="BH198" s="17">
        <v>0.99929999999999997</v>
      </c>
      <c r="BI198" s="17">
        <v>0.99929999999999997</v>
      </c>
      <c r="BJ198" s="17">
        <v>0.99929999999999997</v>
      </c>
      <c r="BK198" s="17">
        <v>0.99929999999999997</v>
      </c>
      <c r="BL198" s="17">
        <v>0.99929999999999997</v>
      </c>
      <c r="BM198" s="17">
        <v>0.99929999999999997</v>
      </c>
      <c r="BN198" s="17">
        <v>0.99929999999999997</v>
      </c>
      <c r="BO198" s="17">
        <v>0.99929999999999997</v>
      </c>
      <c r="BP198" s="17">
        <v>0.99929999999999997</v>
      </c>
      <c r="BQ198" s="17">
        <v>0.99929999999999997</v>
      </c>
      <c r="BR198" s="17">
        <v>0.99929999999999997</v>
      </c>
      <c r="BS198" s="17">
        <v>0.99929999999999997</v>
      </c>
      <c r="BT198" s="17">
        <v>0.99929999999999997</v>
      </c>
      <c r="BU198" s="17">
        <v>0.99929999999999997</v>
      </c>
      <c r="BV198" s="17">
        <v>0.99929999999999997</v>
      </c>
      <c r="BW198" s="17">
        <v>0.99929999999999997</v>
      </c>
      <c r="BX198" s="17">
        <v>0.99929999999999997</v>
      </c>
      <c r="BY198" s="17">
        <v>0.99929999999999997</v>
      </c>
      <c r="BZ198" s="17">
        <v>0.99929999999999997</v>
      </c>
      <c r="CA198" s="17">
        <v>0.99929999999999997</v>
      </c>
      <c r="CB198" s="17">
        <v>0.99929999999999997</v>
      </c>
      <c r="CC198" s="17">
        <v>0.99929999999999997</v>
      </c>
      <c r="CD198" s="17">
        <v>0.99929999999999997</v>
      </c>
      <c r="CE198" s="17">
        <v>0.99929999999999997</v>
      </c>
      <c r="CF198" s="17">
        <v>0.99929999999999997</v>
      </c>
      <c r="CG198" s="17">
        <v>0.99929999999999997</v>
      </c>
      <c r="CH198" s="17">
        <v>0.99929999999999997</v>
      </c>
      <c r="CI198" s="17">
        <v>0.99929999999999997</v>
      </c>
      <c r="CJ198" s="17">
        <v>0.99929999999999997</v>
      </c>
      <c r="CK198" s="17">
        <v>0.99929999999999997</v>
      </c>
      <c r="CL198" s="17">
        <v>0.99929999999999997</v>
      </c>
      <c r="CM198" s="17">
        <v>0.99929999999999997</v>
      </c>
      <c r="CN198" s="17">
        <v>0.99929999999999997</v>
      </c>
      <c r="CO198" s="17">
        <v>0.99929999999999997</v>
      </c>
      <c r="CP198" s="17">
        <v>0.99929999999999997</v>
      </c>
      <c r="CQ198" s="17">
        <v>0.99929999999999997</v>
      </c>
      <c r="CR198" s="17">
        <v>0.99929999999999997</v>
      </c>
      <c r="CS198" s="17">
        <v>0.99929999999999997</v>
      </c>
      <c r="CT198" s="17">
        <v>0.99929999999999997</v>
      </c>
      <c r="CU198" s="17">
        <v>0.99929999999999997</v>
      </c>
      <c r="CV198" s="17">
        <v>0.99929999999999997</v>
      </c>
      <c r="CW198" s="17">
        <v>0.99929999999999997</v>
      </c>
      <c r="CX198" s="17">
        <v>0.99929999999999997</v>
      </c>
      <c r="CY198" s="17">
        <v>0.99929999999999997</v>
      </c>
      <c r="CZ198" s="17">
        <v>0.99929999999999997</v>
      </c>
      <c r="DA198" s="17">
        <v>0.99929999999999997</v>
      </c>
      <c r="DB198" s="17">
        <v>0.99929999999999997</v>
      </c>
    </row>
    <row r="199" spans="1:106" x14ac:dyDescent="0.2">
      <c r="A199" s="133">
        <v>109</v>
      </c>
      <c r="B199" s="17">
        <v>1</v>
      </c>
      <c r="C199" s="17">
        <v>0.99580000000000002</v>
      </c>
      <c r="D199" s="17">
        <v>1.0051000000000001</v>
      </c>
      <c r="E199" s="17">
        <v>1.0044</v>
      </c>
      <c r="F199" s="17">
        <v>1.0026999999999999</v>
      </c>
      <c r="G199" s="17">
        <v>1.0014000000000001</v>
      </c>
      <c r="H199" s="17">
        <v>1.0004</v>
      </c>
      <c r="I199" s="17">
        <v>0.99960000000000004</v>
      </c>
      <c r="J199" s="17">
        <v>0.99909999999999999</v>
      </c>
      <c r="K199" s="17">
        <v>0.99870000000000003</v>
      </c>
      <c r="L199" s="17">
        <v>0.99850000000000005</v>
      </c>
      <c r="M199" s="17">
        <v>0.99829999999999997</v>
      </c>
      <c r="N199" s="17">
        <v>0.99819999999999998</v>
      </c>
      <c r="O199" s="17">
        <v>0.99819999999999998</v>
      </c>
      <c r="P199" s="17">
        <v>0.99809999999999999</v>
      </c>
      <c r="Q199" s="17">
        <v>0.99939999999999996</v>
      </c>
      <c r="R199" s="17">
        <v>0.99939999999999996</v>
      </c>
      <c r="S199" s="17">
        <v>0.99939999999999996</v>
      </c>
      <c r="T199" s="17">
        <v>0.99939999999999996</v>
      </c>
      <c r="U199" s="17">
        <v>0.99939999999999996</v>
      </c>
      <c r="V199" s="17">
        <v>0.99939999999999996</v>
      </c>
      <c r="W199" s="17">
        <v>0.99939999999999996</v>
      </c>
      <c r="X199" s="17">
        <v>0.99939999999999996</v>
      </c>
      <c r="Y199" s="17">
        <v>0.99939999999999996</v>
      </c>
      <c r="Z199" s="17">
        <v>0.99939999999999996</v>
      </c>
      <c r="AA199" s="17">
        <v>0.99939999999999996</v>
      </c>
      <c r="AB199" s="17">
        <v>0.99939999999999996</v>
      </c>
      <c r="AC199" s="17">
        <v>0.99939999999999996</v>
      </c>
      <c r="AD199" s="17">
        <v>0.99939999999999996</v>
      </c>
      <c r="AE199" s="17">
        <v>0.99939999999999996</v>
      </c>
      <c r="AF199" s="17">
        <v>0.99939999999999996</v>
      </c>
      <c r="AG199" s="17">
        <v>0.99939999999999996</v>
      </c>
      <c r="AH199" s="17">
        <v>0.99939999999999996</v>
      </c>
      <c r="AI199" s="17">
        <v>0.99939999999999996</v>
      </c>
      <c r="AJ199" s="17">
        <v>0.99939999999999996</v>
      </c>
      <c r="AK199" s="17">
        <v>0.99939999999999996</v>
      </c>
      <c r="AL199" s="17">
        <v>0.99939999999999996</v>
      </c>
      <c r="AM199" s="17">
        <v>0.99939999999999996</v>
      </c>
      <c r="AN199" s="17">
        <v>0.99939999999999996</v>
      </c>
      <c r="AO199" s="17">
        <v>0.99939999999999996</v>
      </c>
      <c r="AP199" s="17">
        <v>0.99939999999999996</v>
      </c>
      <c r="AQ199" s="17">
        <v>0.99939999999999996</v>
      </c>
      <c r="AR199" s="17">
        <v>0.99939999999999996</v>
      </c>
      <c r="AS199" s="17">
        <v>0.99939999999999996</v>
      </c>
      <c r="AT199" s="17">
        <v>0.99939999999999996</v>
      </c>
      <c r="AU199" s="17">
        <v>0.99939999999999996</v>
      </c>
      <c r="AV199" s="17">
        <v>0.99939999999999996</v>
      </c>
      <c r="AW199" s="17">
        <v>0.99939999999999996</v>
      </c>
      <c r="AX199" s="17">
        <v>0.99939999999999996</v>
      </c>
      <c r="AY199" s="17">
        <v>0.99939999999999996</v>
      </c>
      <c r="AZ199" s="17">
        <v>0.99939999999999996</v>
      </c>
      <c r="BA199" s="17">
        <v>0.99939999999999996</v>
      </c>
      <c r="BB199" s="17">
        <v>0.99939999999999996</v>
      </c>
      <c r="BC199" s="17">
        <v>0.99939999999999996</v>
      </c>
      <c r="BD199" s="17">
        <v>0.99939999999999996</v>
      </c>
      <c r="BE199" s="17">
        <v>0.99939999999999996</v>
      </c>
      <c r="BF199" s="17">
        <v>0.99939999999999996</v>
      </c>
      <c r="BG199" s="17">
        <v>0.99939999999999996</v>
      </c>
      <c r="BH199" s="17">
        <v>0.99939999999999996</v>
      </c>
      <c r="BI199" s="17">
        <v>0.99939999999999996</v>
      </c>
      <c r="BJ199" s="17">
        <v>0.99939999999999996</v>
      </c>
      <c r="BK199" s="17">
        <v>0.99939999999999996</v>
      </c>
      <c r="BL199" s="17">
        <v>0.99939999999999996</v>
      </c>
      <c r="BM199" s="17">
        <v>0.99939999999999996</v>
      </c>
      <c r="BN199" s="17">
        <v>0.99939999999999996</v>
      </c>
      <c r="BO199" s="17">
        <v>0.99939999999999996</v>
      </c>
      <c r="BP199" s="17">
        <v>0.99939999999999996</v>
      </c>
      <c r="BQ199" s="17">
        <v>0.99939999999999996</v>
      </c>
      <c r="BR199" s="17">
        <v>0.99939999999999996</v>
      </c>
      <c r="BS199" s="17">
        <v>0.99939999999999996</v>
      </c>
      <c r="BT199" s="17">
        <v>0.99939999999999996</v>
      </c>
      <c r="BU199" s="17">
        <v>0.99939999999999996</v>
      </c>
      <c r="BV199" s="17">
        <v>0.99939999999999996</v>
      </c>
      <c r="BW199" s="17">
        <v>0.99939999999999996</v>
      </c>
      <c r="BX199" s="17">
        <v>0.99939999999999996</v>
      </c>
      <c r="BY199" s="17">
        <v>0.99939999999999996</v>
      </c>
      <c r="BZ199" s="17">
        <v>0.99939999999999996</v>
      </c>
      <c r="CA199" s="17">
        <v>0.99939999999999996</v>
      </c>
      <c r="CB199" s="17">
        <v>0.99939999999999996</v>
      </c>
      <c r="CC199" s="17">
        <v>0.99939999999999996</v>
      </c>
      <c r="CD199" s="17">
        <v>0.99939999999999996</v>
      </c>
      <c r="CE199" s="17">
        <v>0.99939999999999996</v>
      </c>
      <c r="CF199" s="17">
        <v>0.99939999999999996</v>
      </c>
      <c r="CG199" s="17">
        <v>0.99939999999999996</v>
      </c>
      <c r="CH199" s="17">
        <v>0.99939999999999996</v>
      </c>
      <c r="CI199" s="17">
        <v>0.99939999999999996</v>
      </c>
      <c r="CJ199" s="17">
        <v>0.99939999999999996</v>
      </c>
      <c r="CK199" s="17">
        <v>0.99939999999999996</v>
      </c>
      <c r="CL199" s="17">
        <v>0.99939999999999996</v>
      </c>
      <c r="CM199" s="17">
        <v>0.99939999999999996</v>
      </c>
      <c r="CN199" s="17">
        <v>0.99939999999999996</v>
      </c>
      <c r="CO199" s="17">
        <v>0.99939999999999996</v>
      </c>
      <c r="CP199" s="17">
        <v>0.99939999999999996</v>
      </c>
      <c r="CQ199" s="17">
        <v>0.99939999999999996</v>
      </c>
      <c r="CR199" s="17">
        <v>0.99939999999999996</v>
      </c>
      <c r="CS199" s="17">
        <v>0.99939999999999996</v>
      </c>
      <c r="CT199" s="17">
        <v>0.99939999999999996</v>
      </c>
      <c r="CU199" s="17">
        <v>0.99939999999999996</v>
      </c>
      <c r="CV199" s="17">
        <v>0.99939999999999996</v>
      </c>
      <c r="CW199" s="17">
        <v>0.99939999999999996</v>
      </c>
      <c r="CX199" s="17">
        <v>0.99939999999999996</v>
      </c>
      <c r="CY199" s="17">
        <v>0.99939999999999996</v>
      </c>
      <c r="CZ199" s="17">
        <v>0.99939999999999996</v>
      </c>
      <c r="DA199" s="17">
        <v>0.99939999999999996</v>
      </c>
      <c r="DB199" s="17">
        <v>0.99939999999999996</v>
      </c>
    </row>
    <row r="200" spans="1:106" x14ac:dyDescent="0.2">
      <c r="A200" s="133">
        <v>110</v>
      </c>
      <c r="B200" s="17">
        <v>1</v>
      </c>
      <c r="C200" s="17">
        <v>0.99519999999999997</v>
      </c>
      <c r="D200" s="17">
        <v>1.0045999999999999</v>
      </c>
      <c r="E200" s="17">
        <v>1.0041</v>
      </c>
      <c r="F200" s="17">
        <v>1.0036</v>
      </c>
      <c r="G200" s="17">
        <v>1.0021</v>
      </c>
      <c r="H200" s="17">
        <v>1.0008999999999999</v>
      </c>
      <c r="I200" s="17">
        <v>1</v>
      </c>
      <c r="J200" s="17">
        <v>0.99939999999999996</v>
      </c>
      <c r="K200" s="17">
        <v>0.999</v>
      </c>
      <c r="L200" s="17">
        <v>0.99860000000000004</v>
      </c>
      <c r="M200" s="17">
        <v>0.99850000000000005</v>
      </c>
      <c r="N200" s="17">
        <v>0.99829999999999997</v>
      </c>
      <c r="O200" s="17">
        <v>0.99829999999999997</v>
      </c>
      <c r="P200" s="17">
        <v>0.99819999999999998</v>
      </c>
      <c r="Q200" s="17">
        <v>0.99950000000000006</v>
      </c>
      <c r="R200" s="17">
        <v>0.99950000000000006</v>
      </c>
      <c r="S200" s="17">
        <v>0.99950000000000006</v>
      </c>
      <c r="T200" s="17">
        <v>0.99950000000000006</v>
      </c>
      <c r="U200" s="17">
        <v>0.99950000000000006</v>
      </c>
      <c r="V200" s="17">
        <v>0.99950000000000006</v>
      </c>
      <c r="W200" s="17">
        <v>0.99950000000000006</v>
      </c>
      <c r="X200" s="17">
        <v>0.99950000000000006</v>
      </c>
      <c r="Y200" s="17">
        <v>0.99950000000000006</v>
      </c>
      <c r="Z200" s="17">
        <v>0.99950000000000006</v>
      </c>
      <c r="AA200" s="17">
        <v>0.99950000000000006</v>
      </c>
      <c r="AB200" s="17">
        <v>0.99950000000000006</v>
      </c>
      <c r="AC200" s="17">
        <v>0.99950000000000006</v>
      </c>
      <c r="AD200" s="17">
        <v>0.99950000000000006</v>
      </c>
      <c r="AE200" s="17">
        <v>0.99950000000000006</v>
      </c>
      <c r="AF200" s="17">
        <v>0.99950000000000006</v>
      </c>
      <c r="AG200" s="17">
        <v>0.99950000000000006</v>
      </c>
      <c r="AH200" s="17">
        <v>0.99950000000000006</v>
      </c>
      <c r="AI200" s="17">
        <v>0.99950000000000006</v>
      </c>
      <c r="AJ200" s="17">
        <v>0.99950000000000006</v>
      </c>
      <c r="AK200" s="17">
        <v>0.99950000000000006</v>
      </c>
      <c r="AL200" s="17">
        <v>0.99950000000000006</v>
      </c>
      <c r="AM200" s="17">
        <v>0.99950000000000006</v>
      </c>
      <c r="AN200" s="17">
        <v>0.99950000000000006</v>
      </c>
      <c r="AO200" s="17">
        <v>0.99950000000000006</v>
      </c>
      <c r="AP200" s="17">
        <v>0.99950000000000006</v>
      </c>
      <c r="AQ200" s="17">
        <v>0.99950000000000006</v>
      </c>
      <c r="AR200" s="17">
        <v>0.99950000000000006</v>
      </c>
      <c r="AS200" s="17">
        <v>0.99950000000000006</v>
      </c>
      <c r="AT200" s="17">
        <v>0.99950000000000006</v>
      </c>
      <c r="AU200" s="17">
        <v>0.99950000000000006</v>
      </c>
      <c r="AV200" s="17">
        <v>0.99950000000000006</v>
      </c>
      <c r="AW200" s="17">
        <v>0.99950000000000006</v>
      </c>
      <c r="AX200" s="17">
        <v>0.99950000000000006</v>
      </c>
      <c r="AY200" s="17">
        <v>0.99950000000000006</v>
      </c>
      <c r="AZ200" s="17">
        <v>0.99950000000000006</v>
      </c>
      <c r="BA200" s="17">
        <v>0.99950000000000006</v>
      </c>
      <c r="BB200" s="17">
        <v>0.99950000000000006</v>
      </c>
      <c r="BC200" s="17">
        <v>0.99950000000000006</v>
      </c>
      <c r="BD200" s="17">
        <v>0.99950000000000006</v>
      </c>
      <c r="BE200" s="17">
        <v>0.99950000000000006</v>
      </c>
      <c r="BF200" s="17">
        <v>0.99950000000000006</v>
      </c>
      <c r="BG200" s="17">
        <v>0.99950000000000006</v>
      </c>
      <c r="BH200" s="17">
        <v>0.99950000000000006</v>
      </c>
      <c r="BI200" s="17">
        <v>0.99950000000000006</v>
      </c>
      <c r="BJ200" s="17">
        <v>0.99950000000000006</v>
      </c>
      <c r="BK200" s="17">
        <v>0.99950000000000006</v>
      </c>
      <c r="BL200" s="17">
        <v>0.99950000000000006</v>
      </c>
      <c r="BM200" s="17">
        <v>0.99950000000000006</v>
      </c>
      <c r="BN200" s="17">
        <v>0.99950000000000006</v>
      </c>
      <c r="BO200" s="17">
        <v>0.99950000000000006</v>
      </c>
      <c r="BP200" s="17">
        <v>0.99950000000000006</v>
      </c>
      <c r="BQ200" s="17">
        <v>0.99950000000000006</v>
      </c>
      <c r="BR200" s="17">
        <v>0.99950000000000006</v>
      </c>
      <c r="BS200" s="17">
        <v>0.99950000000000006</v>
      </c>
      <c r="BT200" s="17">
        <v>0.99950000000000006</v>
      </c>
      <c r="BU200" s="17">
        <v>0.99950000000000006</v>
      </c>
      <c r="BV200" s="17">
        <v>0.99950000000000006</v>
      </c>
      <c r="BW200" s="17">
        <v>0.99950000000000006</v>
      </c>
      <c r="BX200" s="17">
        <v>0.99950000000000006</v>
      </c>
      <c r="BY200" s="17">
        <v>0.99950000000000006</v>
      </c>
      <c r="BZ200" s="17">
        <v>0.99950000000000006</v>
      </c>
      <c r="CA200" s="17">
        <v>0.99950000000000006</v>
      </c>
      <c r="CB200" s="17">
        <v>0.99950000000000006</v>
      </c>
      <c r="CC200" s="17">
        <v>0.99950000000000006</v>
      </c>
      <c r="CD200" s="17">
        <v>0.99950000000000006</v>
      </c>
      <c r="CE200" s="17">
        <v>0.99950000000000006</v>
      </c>
      <c r="CF200" s="17">
        <v>0.99950000000000006</v>
      </c>
      <c r="CG200" s="17">
        <v>0.99950000000000006</v>
      </c>
      <c r="CH200" s="17">
        <v>0.99950000000000006</v>
      </c>
      <c r="CI200" s="17">
        <v>0.99950000000000006</v>
      </c>
      <c r="CJ200" s="17">
        <v>0.99950000000000006</v>
      </c>
      <c r="CK200" s="17">
        <v>0.99950000000000006</v>
      </c>
      <c r="CL200" s="17">
        <v>0.99950000000000006</v>
      </c>
      <c r="CM200" s="17">
        <v>0.99950000000000006</v>
      </c>
      <c r="CN200" s="17">
        <v>0.99950000000000006</v>
      </c>
      <c r="CO200" s="17">
        <v>0.99950000000000006</v>
      </c>
      <c r="CP200" s="17">
        <v>0.99950000000000006</v>
      </c>
      <c r="CQ200" s="17">
        <v>0.99950000000000006</v>
      </c>
      <c r="CR200" s="17">
        <v>0.99950000000000006</v>
      </c>
      <c r="CS200" s="17">
        <v>0.99950000000000006</v>
      </c>
      <c r="CT200" s="17">
        <v>0.99950000000000006</v>
      </c>
      <c r="CU200" s="17">
        <v>0.99950000000000006</v>
      </c>
      <c r="CV200" s="17">
        <v>0.99950000000000006</v>
      </c>
      <c r="CW200" s="17">
        <v>0.99950000000000006</v>
      </c>
      <c r="CX200" s="17">
        <v>0.99950000000000006</v>
      </c>
      <c r="CY200" s="17">
        <v>0.99950000000000006</v>
      </c>
      <c r="CZ200" s="17">
        <v>0.99950000000000006</v>
      </c>
      <c r="DA200" s="17">
        <v>0.99950000000000006</v>
      </c>
      <c r="DB200" s="17">
        <v>0.99950000000000006</v>
      </c>
    </row>
    <row r="201" spans="1:106" x14ac:dyDescent="0.2">
      <c r="A201" s="133">
        <v>111</v>
      </c>
      <c r="B201" s="17">
        <v>1</v>
      </c>
      <c r="C201" s="17">
        <v>0.99460000000000004</v>
      </c>
      <c r="D201" s="17">
        <v>1.0041</v>
      </c>
      <c r="E201" s="17">
        <v>1.0037</v>
      </c>
      <c r="F201" s="17">
        <v>1.0033000000000001</v>
      </c>
      <c r="G201" s="17">
        <v>1.0028999999999999</v>
      </c>
      <c r="H201" s="17">
        <v>1.0015000000000001</v>
      </c>
      <c r="I201" s="17">
        <v>1.0004999999999999</v>
      </c>
      <c r="J201" s="17">
        <v>0.99970000000000003</v>
      </c>
      <c r="K201" s="17">
        <v>0.99919999999999998</v>
      </c>
      <c r="L201" s="17">
        <v>0.99880000000000002</v>
      </c>
      <c r="M201" s="17">
        <v>0.99860000000000004</v>
      </c>
      <c r="N201" s="17">
        <v>0.99850000000000005</v>
      </c>
      <c r="O201" s="17">
        <v>0.99839999999999995</v>
      </c>
      <c r="P201" s="17">
        <v>0.99829999999999997</v>
      </c>
      <c r="Q201" s="17">
        <v>0.99960000000000004</v>
      </c>
      <c r="R201" s="17">
        <v>0.99960000000000004</v>
      </c>
      <c r="S201" s="17">
        <v>0.99960000000000004</v>
      </c>
      <c r="T201" s="17">
        <v>0.99960000000000004</v>
      </c>
      <c r="U201" s="17">
        <v>0.99960000000000004</v>
      </c>
      <c r="V201" s="17">
        <v>0.99960000000000004</v>
      </c>
      <c r="W201" s="17">
        <v>0.99960000000000004</v>
      </c>
      <c r="X201" s="17">
        <v>0.99960000000000004</v>
      </c>
      <c r="Y201" s="17">
        <v>0.99960000000000004</v>
      </c>
      <c r="Z201" s="17">
        <v>0.99960000000000004</v>
      </c>
      <c r="AA201" s="17">
        <v>0.99960000000000004</v>
      </c>
      <c r="AB201" s="17">
        <v>0.99960000000000004</v>
      </c>
      <c r="AC201" s="17">
        <v>0.99960000000000004</v>
      </c>
      <c r="AD201" s="17">
        <v>0.99960000000000004</v>
      </c>
      <c r="AE201" s="17">
        <v>0.99960000000000004</v>
      </c>
      <c r="AF201" s="17">
        <v>0.99960000000000004</v>
      </c>
      <c r="AG201" s="17">
        <v>0.99960000000000004</v>
      </c>
      <c r="AH201" s="17">
        <v>0.99960000000000004</v>
      </c>
      <c r="AI201" s="17">
        <v>0.99960000000000004</v>
      </c>
      <c r="AJ201" s="17">
        <v>0.99960000000000004</v>
      </c>
      <c r="AK201" s="17">
        <v>0.99960000000000004</v>
      </c>
      <c r="AL201" s="17">
        <v>0.99960000000000004</v>
      </c>
      <c r="AM201" s="17">
        <v>0.99960000000000004</v>
      </c>
      <c r="AN201" s="17">
        <v>0.99960000000000004</v>
      </c>
      <c r="AO201" s="17">
        <v>0.99960000000000004</v>
      </c>
      <c r="AP201" s="17">
        <v>0.99960000000000004</v>
      </c>
      <c r="AQ201" s="17">
        <v>0.99960000000000004</v>
      </c>
      <c r="AR201" s="17">
        <v>0.99960000000000004</v>
      </c>
      <c r="AS201" s="17">
        <v>0.99960000000000004</v>
      </c>
      <c r="AT201" s="17">
        <v>0.99960000000000004</v>
      </c>
      <c r="AU201" s="17">
        <v>0.99960000000000004</v>
      </c>
      <c r="AV201" s="17">
        <v>0.99960000000000004</v>
      </c>
      <c r="AW201" s="17">
        <v>0.99960000000000004</v>
      </c>
      <c r="AX201" s="17">
        <v>0.99960000000000004</v>
      </c>
      <c r="AY201" s="17">
        <v>0.99960000000000004</v>
      </c>
      <c r="AZ201" s="17">
        <v>0.99960000000000004</v>
      </c>
      <c r="BA201" s="17">
        <v>0.99960000000000004</v>
      </c>
      <c r="BB201" s="17">
        <v>0.99960000000000004</v>
      </c>
      <c r="BC201" s="17">
        <v>0.99960000000000004</v>
      </c>
      <c r="BD201" s="17">
        <v>0.99960000000000004</v>
      </c>
      <c r="BE201" s="17">
        <v>0.99960000000000004</v>
      </c>
      <c r="BF201" s="17">
        <v>0.99960000000000004</v>
      </c>
      <c r="BG201" s="17">
        <v>0.99960000000000004</v>
      </c>
      <c r="BH201" s="17">
        <v>0.99960000000000004</v>
      </c>
      <c r="BI201" s="17">
        <v>0.99960000000000004</v>
      </c>
      <c r="BJ201" s="17">
        <v>0.99960000000000004</v>
      </c>
      <c r="BK201" s="17">
        <v>0.99960000000000004</v>
      </c>
      <c r="BL201" s="17">
        <v>0.99960000000000004</v>
      </c>
      <c r="BM201" s="17">
        <v>0.99960000000000004</v>
      </c>
      <c r="BN201" s="17">
        <v>0.99960000000000004</v>
      </c>
      <c r="BO201" s="17">
        <v>0.99960000000000004</v>
      </c>
      <c r="BP201" s="17">
        <v>0.99960000000000004</v>
      </c>
      <c r="BQ201" s="17">
        <v>0.99960000000000004</v>
      </c>
      <c r="BR201" s="17">
        <v>0.99960000000000004</v>
      </c>
      <c r="BS201" s="17">
        <v>0.99960000000000004</v>
      </c>
      <c r="BT201" s="17">
        <v>0.99960000000000004</v>
      </c>
      <c r="BU201" s="17">
        <v>0.99960000000000004</v>
      </c>
      <c r="BV201" s="17">
        <v>0.99960000000000004</v>
      </c>
      <c r="BW201" s="17">
        <v>0.99960000000000004</v>
      </c>
      <c r="BX201" s="17">
        <v>0.99960000000000004</v>
      </c>
      <c r="BY201" s="17">
        <v>0.99960000000000004</v>
      </c>
      <c r="BZ201" s="17">
        <v>0.99960000000000004</v>
      </c>
      <c r="CA201" s="17">
        <v>0.99960000000000004</v>
      </c>
      <c r="CB201" s="17">
        <v>0.99960000000000004</v>
      </c>
      <c r="CC201" s="17">
        <v>0.99960000000000004</v>
      </c>
      <c r="CD201" s="17">
        <v>0.99960000000000004</v>
      </c>
      <c r="CE201" s="17">
        <v>0.99960000000000004</v>
      </c>
      <c r="CF201" s="17">
        <v>0.99960000000000004</v>
      </c>
      <c r="CG201" s="17">
        <v>0.99960000000000004</v>
      </c>
      <c r="CH201" s="17">
        <v>0.99960000000000004</v>
      </c>
      <c r="CI201" s="17">
        <v>0.99960000000000004</v>
      </c>
      <c r="CJ201" s="17">
        <v>0.99960000000000004</v>
      </c>
      <c r="CK201" s="17">
        <v>0.99960000000000004</v>
      </c>
      <c r="CL201" s="17">
        <v>0.99960000000000004</v>
      </c>
      <c r="CM201" s="17">
        <v>0.99960000000000004</v>
      </c>
      <c r="CN201" s="17">
        <v>0.99960000000000004</v>
      </c>
      <c r="CO201" s="17">
        <v>0.99960000000000004</v>
      </c>
      <c r="CP201" s="17">
        <v>0.99960000000000004</v>
      </c>
      <c r="CQ201" s="17">
        <v>0.99960000000000004</v>
      </c>
      <c r="CR201" s="17">
        <v>0.99960000000000004</v>
      </c>
      <c r="CS201" s="17">
        <v>0.99960000000000004</v>
      </c>
      <c r="CT201" s="17">
        <v>0.99960000000000004</v>
      </c>
      <c r="CU201" s="17">
        <v>0.99960000000000004</v>
      </c>
      <c r="CV201" s="17">
        <v>0.99960000000000004</v>
      </c>
      <c r="CW201" s="17">
        <v>0.99960000000000004</v>
      </c>
      <c r="CX201" s="17">
        <v>0.99960000000000004</v>
      </c>
      <c r="CY201" s="17">
        <v>0.99960000000000004</v>
      </c>
      <c r="CZ201" s="17">
        <v>0.99960000000000004</v>
      </c>
      <c r="DA201" s="17">
        <v>0.99960000000000004</v>
      </c>
      <c r="DB201" s="17">
        <v>0.99960000000000004</v>
      </c>
    </row>
    <row r="202" spans="1:106" x14ac:dyDescent="0.2">
      <c r="A202" s="133">
        <v>112</v>
      </c>
      <c r="B202" s="17">
        <v>1</v>
      </c>
      <c r="C202" s="17">
        <v>0.99399999999999999</v>
      </c>
      <c r="D202" s="17">
        <v>1.0037</v>
      </c>
      <c r="E202" s="17">
        <v>1.0033000000000001</v>
      </c>
      <c r="F202" s="17">
        <v>1.0029999999999999</v>
      </c>
      <c r="G202" s="17">
        <v>1.0025999999999999</v>
      </c>
      <c r="H202" s="17">
        <v>1.0022</v>
      </c>
      <c r="I202" s="17">
        <v>1.0009999999999999</v>
      </c>
      <c r="J202" s="17">
        <v>1.0001</v>
      </c>
      <c r="K202" s="17">
        <v>0.99939999999999996</v>
      </c>
      <c r="L202" s="17">
        <v>0.999</v>
      </c>
      <c r="M202" s="17">
        <v>0.99880000000000002</v>
      </c>
      <c r="N202" s="17">
        <v>0.99860000000000004</v>
      </c>
      <c r="O202" s="17">
        <v>0.99850000000000005</v>
      </c>
      <c r="P202" s="17">
        <v>0.99839999999999995</v>
      </c>
      <c r="Q202" s="17">
        <v>0.99970000000000003</v>
      </c>
      <c r="R202" s="17">
        <v>0.99970000000000003</v>
      </c>
      <c r="S202" s="17">
        <v>0.99970000000000003</v>
      </c>
      <c r="T202" s="17">
        <v>0.99970000000000003</v>
      </c>
      <c r="U202" s="17">
        <v>0.99970000000000003</v>
      </c>
      <c r="V202" s="17">
        <v>0.99970000000000003</v>
      </c>
      <c r="W202" s="17">
        <v>0.99970000000000003</v>
      </c>
      <c r="X202" s="17">
        <v>0.99970000000000003</v>
      </c>
      <c r="Y202" s="17">
        <v>0.99970000000000003</v>
      </c>
      <c r="Z202" s="17">
        <v>0.99970000000000003</v>
      </c>
      <c r="AA202" s="17">
        <v>0.99970000000000003</v>
      </c>
      <c r="AB202" s="17">
        <v>0.99970000000000003</v>
      </c>
      <c r="AC202" s="17">
        <v>0.99970000000000003</v>
      </c>
      <c r="AD202" s="17">
        <v>0.99970000000000003</v>
      </c>
      <c r="AE202" s="17">
        <v>0.99970000000000003</v>
      </c>
      <c r="AF202" s="17">
        <v>0.99970000000000003</v>
      </c>
      <c r="AG202" s="17">
        <v>0.99970000000000003</v>
      </c>
      <c r="AH202" s="17">
        <v>0.99970000000000003</v>
      </c>
      <c r="AI202" s="17">
        <v>0.99970000000000003</v>
      </c>
      <c r="AJ202" s="17">
        <v>0.99970000000000003</v>
      </c>
      <c r="AK202" s="17">
        <v>0.99970000000000003</v>
      </c>
      <c r="AL202" s="17">
        <v>0.99970000000000003</v>
      </c>
      <c r="AM202" s="17">
        <v>0.99970000000000003</v>
      </c>
      <c r="AN202" s="17">
        <v>0.99970000000000003</v>
      </c>
      <c r="AO202" s="17">
        <v>0.99970000000000003</v>
      </c>
      <c r="AP202" s="17">
        <v>0.99970000000000003</v>
      </c>
      <c r="AQ202" s="17">
        <v>0.99970000000000003</v>
      </c>
      <c r="AR202" s="17">
        <v>0.99970000000000003</v>
      </c>
      <c r="AS202" s="17">
        <v>0.99970000000000003</v>
      </c>
      <c r="AT202" s="17">
        <v>0.99970000000000003</v>
      </c>
      <c r="AU202" s="17">
        <v>0.99970000000000003</v>
      </c>
      <c r="AV202" s="17">
        <v>0.99970000000000003</v>
      </c>
      <c r="AW202" s="17">
        <v>0.99970000000000003</v>
      </c>
      <c r="AX202" s="17">
        <v>0.99970000000000003</v>
      </c>
      <c r="AY202" s="17">
        <v>0.99970000000000003</v>
      </c>
      <c r="AZ202" s="17">
        <v>0.99970000000000003</v>
      </c>
      <c r="BA202" s="17">
        <v>0.99970000000000003</v>
      </c>
      <c r="BB202" s="17">
        <v>0.99970000000000003</v>
      </c>
      <c r="BC202" s="17">
        <v>0.99970000000000003</v>
      </c>
      <c r="BD202" s="17">
        <v>0.99970000000000003</v>
      </c>
      <c r="BE202" s="17">
        <v>0.99970000000000003</v>
      </c>
      <c r="BF202" s="17">
        <v>0.99970000000000003</v>
      </c>
      <c r="BG202" s="17">
        <v>0.99970000000000003</v>
      </c>
      <c r="BH202" s="17">
        <v>0.99970000000000003</v>
      </c>
      <c r="BI202" s="17">
        <v>0.99970000000000003</v>
      </c>
      <c r="BJ202" s="17">
        <v>0.99970000000000003</v>
      </c>
      <c r="BK202" s="17">
        <v>0.99970000000000003</v>
      </c>
      <c r="BL202" s="17">
        <v>0.99970000000000003</v>
      </c>
      <c r="BM202" s="17">
        <v>0.99970000000000003</v>
      </c>
      <c r="BN202" s="17">
        <v>0.99970000000000003</v>
      </c>
      <c r="BO202" s="17">
        <v>0.99970000000000003</v>
      </c>
      <c r="BP202" s="17">
        <v>0.99970000000000003</v>
      </c>
      <c r="BQ202" s="17">
        <v>0.99970000000000003</v>
      </c>
      <c r="BR202" s="17">
        <v>0.99970000000000003</v>
      </c>
      <c r="BS202" s="17">
        <v>0.99970000000000003</v>
      </c>
      <c r="BT202" s="17">
        <v>0.99970000000000003</v>
      </c>
      <c r="BU202" s="17">
        <v>0.99970000000000003</v>
      </c>
      <c r="BV202" s="17">
        <v>0.99970000000000003</v>
      </c>
      <c r="BW202" s="17">
        <v>0.99970000000000003</v>
      </c>
      <c r="BX202" s="17">
        <v>0.99970000000000003</v>
      </c>
      <c r="BY202" s="17">
        <v>0.99970000000000003</v>
      </c>
      <c r="BZ202" s="17">
        <v>0.99970000000000003</v>
      </c>
      <c r="CA202" s="17">
        <v>0.99970000000000003</v>
      </c>
      <c r="CB202" s="17">
        <v>0.99970000000000003</v>
      </c>
      <c r="CC202" s="17">
        <v>0.99970000000000003</v>
      </c>
      <c r="CD202" s="17">
        <v>0.99970000000000003</v>
      </c>
      <c r="CE202" s="17">
        <v>0.99970000000000003</v>
      </c>
      <c r="CF202" s="17">
        <v>0.99970000000000003</v>
      </c>
      <c r="CG202" s="17">
        <v>0.99970000000000003</v>
      </c>
      <c r="CH202" s="17">
        <v>0.99970000000000003</v>
      </c>
      <c r="CI202" s="17">
        <v>0.99970000000000003</v>
      </c>
      <c r="CJ202" s="17">
        <v>0.99970000000000003</v>
      </c>
      <c r="CK202" s="17">
        <v>0.99970000000000003</v>
      </c>
      <c r="CL202" s="17">
        <v>0.99970000000000003</v>
      </c>
      <c r="CM202" s="17">
        <v>0.99970000000000003</v>
      </c>
      <c r="CN202" s="17">
        <v>0.99970000000000003</v>
      </c>
      <c r="CO202" s="17">
        <v>0.99970000000000003</v>
      </c>
      <c r="CP202" s="17">
        <v>0.99970000000000003</v>
      </c>
      <c r="CQ202" s="17">
        <v>0.99970000000000003</v>
      </c>
      <c r="CR202" s="17">
        <v>0.99970000000000003</v>
      </c>
      <c r="CS202" s="17">
        <v>0.99970000000000003</v>
      </c>
      <c r="CT202" s="17">
        <v>0.99970000000000003</v>
      </c>
      <c r="CU202" s="17">
        <v>0.99970000000000003</v>
      </c>
      <c r="CV202" s="17">
        <v>0.99970000000000003</v>
      </c>
      <c r="CW202" s="17">
        <v>0.99970000000000003</v>
      </c>
      <c r="CX202" s="17">
        <v>0.99970000000000003</v>
      </c>
      <c r="CY202" s="17">
        <v>0.99970000000000003</v>
      </c>
      <c r="CZ202" s="17">
        <v>0.99970000000000003</v>
      </c>
      <c r="DA202" s="17">
        <v>0.99970000000000003</v>
      </c>
      <c r="DB202" s="17">
        <v>0.99970000000000003</v>
      </c>
    </row>
    <row r="203" spans="1:106" x14ac:dyDescent="0.2">
      <c r="A203" s="133">
        <v>113</v>
      </c>
      <c r="B203" s="17">
        <v>1</v>
      </c>
      <c r="C203" s="17">
        <v>0.99339999999999995</v>
      </c>
      <c r="D203" s="17">
        <v>1.0032000000000001</v>
      </c>
      <c r="E203" s="17">
        <v>1.0029999999999999</v>
      </c>
      <c r="F203" s="17">
        <v>1.0026999999999999</v>
      </c>
      <c r="G203" s="17">
        <v>1.0024</v>
      </c>
      <c r="H203" s="17">
        <v>1.002</v>
      </c>
      <c r="I203" s="17">
        <v>1.0015000000000001</v>
      </c>
      <c r="J203" s="17">
        <v>1.0004999999999999</v>
      </c>
      <c r="K203" s="17">
        <v>0.99970000000000003</v>
      </c>
      <c r="L203" s="17">
        <v>0.99919999999999998</v>
      </c>
      <c r="M203" s="17">
        <v>0.99890000000000001</v>
      </c>
      <c r="N203" s="17">
        <v>0.99870000000000003</v>
      </c>
      <c r="O203" s="17">
        <v>0.99860000000000004</v>
      </c>
      <c r="P203" s="17">
        <v>0.99850000000000005</v>
      </c>
      <c r="Q203" s="17">
        <v>0.99980000000000002</v>
      </c>
      <c r="R203" s="17">
        <v>0.99980000000000002</v>
      </c>
      <c r="S203" s="17">
        <v>0.99980000000000002</v>
      </c>
      <c r="T203" s="17">
        <v>0.99980000000000002</v>
      </c>
      <c r="U203" s="17">
        <v>0.99980000000000002</v>
      </c>
      <c r="V203" s="17">
        <v>0.99980000000000002</v>
      </c>
      <c r="W203" s="17">
        <v>0.99980000000000002</v>
      </c>
      <c r="X203" s="17">
        <v>0.99980000000000002</v>
      </c>
      <c r="Y203" s="17">
        <v>0.99980000000000002</v>
      </c>
      <c r="Z203" s="17">
        <v>0.99980000000000002</v>
      </c>
      <c r="AA203" s="17">
        <v>0.99980000000000002</v>
      </c>
      <c r="AB203" s="17">
        <v>0.99980000000000002</v>
      </c>
      <c r="AC203" s="17">
        <v>0.99980000000000002</v>
      </c>
      <c r="AD203" s="17">
        <v>0.99980000000000002</v>
      </c>
      <c r="AE203" s="17">
        <v>0.99980000000000002</v>
      </c>
      <c r="AF203" s="17">
        <v>0.99980000000000002</v>
      </c>
      <c r="AG203" s="17">
        <v>0.99980000000000002</v>
      </c>
      <c r="AH203" s="17">
        <v>0.99980000000000002</v>
      </c>
      <c r="AI203" s="17">
        <v>0.99980000000000002</v>
      </c>
      <c r="AJ203" s="17">
        <v>0.99980000000000002</v>
      </c>
      <c r="AK203" s="17">
        <v>0.99980000000000002</v>
      </c>
      <c r="AL203" s="17">
        <v>0.99980000000000002</v>
      </c>
      <c r="AM203" s="17">
        <v>0.99980000000000002</v>
      </c>
      <c r="AN203" s="17">
        <v>0.99980000000000002</v>
      </c>
      <c r="AO203" s="17">
        <v>0.99980000000000002</v>
      </c>
      <c r="AP203" s="17">
        <v>0.99980000000000002</v>
      </c>
      <c r="AQ203" s="17">
        <v>0.99980000000000002</v>
      </c>
      <c r="AR203" s="17">
        <v>0.99980000000000002</v>
      </c>
      <c r="AS203" s="17">
        <v>0.99980000000000002</v>
      </c>
      <c r="AT203" s="17">
        <v>0.99980000000000002</v>
      </c>
      <c r="AU203" s="17">
        <v>0.99980000000000002</v>
      </c>
      <c r="AV203" s="17">
        <v>0.99980000000000002</v>
      </c>
      <c r="AW203" s="17">
        <v>0.99980000000000002</v>
      </c>
      <c r="AX203" s="17">
        <v>0.99980000000000002</v>
      </c>
      <c r="AY203" s="17">
        <v>0.99980000000000002</v>
      </c>
      <c r="AZ203" s="17">
        <v>0.99980000000000002</v>
      </c>
      <c r="BA203" s="17">
        <v>0.99980000000000002</v>
      </c>
      <c r="BB203" s="17">
        <v>0.99980000000000002</v>
      </c>
      <c r="BC203" s="17">
        <v>0.99980000000000002</v>
      </c>
      <c r="BD203" s="17">
        <v>0.99980000000000002</v>
      </c>
      <c r="BE203" s="17">
        <v>0.99980000000000002</v>
      </c>
      <c r="BF203" s="17">
        <v>0.99980000000000002</v>
      </c>
      <c r="BG203" s="17">
        <v>0.99980000000000002</v>
      </c>
      <c r="BH203" s="17">
        <v>0.99980000000000002</v>
      </c>
      <c r="BI203" s="17">
        <v>0.99980000000000002</v>
      </c>
      <c r="BJ203" s="17">
        <v>0.99980000000000002</v>
      </c>
      <c r="BK203" s="17">
        <v>0.99980000000000002</v>
      </c>
      <c r="BL203" s="17">
        <v>0.99980000000000002</v>
      </c>
      <c r="BM203" s="17">
        <v>0.99980000000000002</v>
      </c>
      <c r="BN203" s="17">
        <v>0.99980000000000002</v>
      </c>
      <c r="BO203" s="17">
        <v>0.99980000000000002</v>
      </c>
      <c r="BP203" s="17">
        <v>0.99980000000000002</v>
      </c>
      <c r="BQ203" s="17">
        <v>0.99980000000000002</v>
      </c>
      <c r="BR203" s="17">
        <v>0.99980000000000002</v>
      </c>
      <c r="BS203" s="17">
        <v>0.99980000000000002</v>
      </c>
      <c r="BT203" s="17">
        <v>0.99980000000000002</v>
      </c>
      <c r="BU203" s="17">
        <v>0.99980000000000002</v>
      </c>
      <c r="BV203" s="17">
        <v>0.99980000000000002</v>
      </c>
      <c r="BW203" s="17">
        <v>0.99980000000000002</v>
      </c>
      <c r="BX203" s="17">
        <v>0.99980000000000002</v>
      </c>
      <c r="BY203" s="17">
        <v>0.99980000000000002</v>
      </c>
      <c r="BZ203" s="17">
        <v>0.99980000000000002</v>
      </c>
      <c r="CA203" s="17">
        <v>0.99980000000000002</v>
      </c>
      <c r="CB203" s="17">
        <v>0.99980000000000002</v>
      </c>
      <c r="CC203" s="17">
        <v>0.99980000000000002</v>
      </c>
      <c r="CD203" s="17">
        <v>0.99980000000000002</v>
      </c>
      <c r="CE203" s="17">
        <v>0.99980000000000002</v>
      </c>
      <c r="CF203" s="17">
        <v>0.99980000000000002</v>
      </c>
      <c r="CG203" s="17">
        <v>0.99980000000000002</v>
      </c>
      <c r="CH203" s="17">
        <v>0.99980000000000002</v>
      </c>
      <c r="CI203" s="17">
        <v>0.99980000000000002</v>
      </c>
      <c r="CJ203" s="17">
        <v>0.99980000000000002</v>
      </c>
      <c r="CK203" s="17">
        <v>0.99980000000000002</v>
      </c>
      <c r="CL203" s="17">
        <v>0.99980000000000002</v>
      </c>
      <c r="CM203" s="17">
        <v>0.99980000000000002</v>
      </c>
      <c r="CN203" s="17">
        <v>0.99980000000000002</v>
      </c>
      <c r="CO203" s="17">
        <v>0.99980000000000002</v>
      </c>
      <c r="CP203" s="17">
        <v>0.99980000000000002</v>
      </c>
      <c r="CQ203" s="17">
        <v>0.99980000000000002</v>
      </c>
      <c r="CR203" s="17">
        <v>0.99980000000000002</v>
      </c>
      <c r="CS203" s="17">
        <v>0.99980000000000002</v>
      </c>
      <c r="CT203" s="17">
        <v>0.99980000000000002</v>
      </c>
      <c r="CU203" s="17">
        <v>0.99980000000000002</v>
      </c>
      <c r="CV203" s="17">
        <v>0.99980000000000002</v>
      </c>
      <c r="CW203" s="17">
        <v>0.99980000000000002</v>
      </c>
      <c r="CX203" s="17">
        <v>0.99980000000000002</v>
      </c>
      <c r="CY203" s="17">
        <v>0.99980000000000002</v>
      </c>
      <c r="CZ203" s="17">
        <v>0.99980000000000002</v>
      </c>
      <c r="DA203" s="17">
        <v>0.99980000000000002</v>
      </c>
      <c r="DB203" s="17">
        <v>0.99980000000000002</v>
      </c>
    </row>
    <row r="204" spans="1:106" x14ac:dyDescent="0.2">
      <c r="A204" s="133">
        <v>114</v>
      </c>
      <c r="B204" s="17">
        <v>1</v>
      </c>
      <c r="C204" s="17">
        <v>0.99280000000000002</v>
      </c>
      <c r="D204" s="17">
        <v>1.0026999999999999</v>
      </c>
      <c r="E204" s="17">
        <v>1.0025999999999999</v>
      </c>
      <c r="F204" s="17">
        <v>1.0024</v>
      </c>
      <c r="G204" s="17">
        <v>1.0022</v>
      </c>
      <c r="H204" s="17">
        <v>1.0018</v>
      </c>
      <c r="I204" s="17">
        <v>1.0014000000000001</v>
      </c>
      <c r="J204" s="17">
        <v>1.0008999999999999</v>
      </c>
      <c r="K204" s="17">
        <v>1</v>
      </c>
      <c r="L204" s="17">
        <v>0.99939999999999996</v>
      </c>
      <c r="M204" s="17">
        <v>0.999</v>
      </c>
      <c r="N204" s="17">
        <v>0.99880000000000002</v>
      </c>
      <c r="O204" s="17">
        <v>0.99870000000000003</v>
      </c>
      <c r="P204" s="17">
        <v>0.99860000000000004</v>
      </c>
      <c r="Q204" s="17">
        <v>0.99990000000000001</v>
      </c>
      <c r="R204" s="17">
        <v>0.99990000000000001</v>
      </c>
      <c r="S204" s="17">
        <v>0.99990000000000001</v>
      </c>
      <c r="T204" s="17">
        <v>0.99990000000000001</v>
      </c>
      <c r="U204" s="17">
        <v>0.99990000000000001</v>
      </c>
      <c r="V204" s="17">
        <v>0.99990000000000001</v>
      </c>
      <c r="W204" s="17">
        <v>0.99990000000000001</v>
      </c>
      <c r="X204" s="17">
        <v>0.99990000000000001</v>
      </c>
      <c r="Y204" s="17">
        <v>0.99990000000000001</v>
      </c>
      <c r="Z204" s="17">
        <v>0.99990000000000001</v>
      </c>
      <c r="AA204" s="17">
        <v>0.99990000000000001</v>
      </c>
      <c r="AB204" s="17">
        <v>0.99990000000000001</v>
      </c>
      <c r="AC204" s="17">
        <v>0.99990000000000001</v>
      </c>
      <c r="AD204" s="17">
        <v>0.99990000000000001</v>
      </c>
      <c r="AE204" s="17">
        <v>0.99990000000000001</v>
      </c>
      <c r="AF204" s="17">
        <v>0.99990000000000001</v>
      </c>
      <c r="AG204" s="17">
        <v>0.99990000000000001</v>
      </c>
      <c r="AH204" s="17">
        <v>0.99990000000000001</v>
      </c>
      <c r="AI204" s="17">
        <v>0.99990000000000001</v>
      </c>
      <c r="AJ204" s="17">
        <v>0.99990000000000001</v>
      </c>
      <c r="AK204" s="17">
        <v>0.99990000000000001</v>
      </c>
      <c r="AL204" s="17">
        <v>0.99990000000000001</v>
      </c>
      <c r="AM204" s="17">
        <v>0.99990000000000001</v>
      </c>
      <c r="AN204" s="17">
        <v>0.99990000000000001</v>
      </c>
      <c r="AO204" s="17">
        <v>0.99990000000000001</v>
      </c>
      <c r="AP204" s="17">
        <v>0.99990000000000001</v>
      </c>
      <c r="AQ204" s="17">
        <v>0.99990000000000001</v>
      </c>
      <c r="AR204" s="17">
        <v>0.99990000000000001</v>
      </c>
      <c r="AS204" s="17">
        <v>0.99990000000000001</v>
      </c>
      <c r="AT204" s="17">
        <v>0.99990000000000001</v>
      </c>
      <c r="AU204" s="17">
        <v>0.99990000000000001</v>
      </c>
      <c r="AV204" s="17">
        <v>0.99990000000000001</v>
      </c>
      <c r="AW204" s="17">
        <v>0.99990000000000001</v>
      </c>
      <c r="AX204" s="17">
        <v>0.99990000000000001</v>
      </c>
      <c r="AY204" s="17">
        <v>0.99990000000000001</v>
      </c>
      <c r="AZ204" s="17">
        <v>0.99990000000000001</v>
      </c>
      <c r="BA204" s="17">
        <v>0.99990000000000001</v>
      </c>
      <c r="BB204" s="17">
        <v>0.99990000000000001</v>
      </c>
      <c r="BC204" s="17">
        <v>0.99990000000000001</v>
      </c>
      <c r="BD204" s="17">
        <v>0.99990000000000001</v>
      </c>
      <c r="BE204" s="17">
        <v>0.99990000000000001</v>
      </c>
      <c r="BF204" s="17">
        <v>0.99990000000000001</v>
      </c>
      <c r="BG204" s="17">
        <v>0.99990000000000001</v>
      </c>
      <c r="BH204" s="17">
        <v>0.99990000000000001</v>
      </c>
      <c r="BI204" s="17">
        <v>0.99990000000000001</v>
      </c>
      <c r="BJ204" s="17">
        <v>0.99990000000000001</v>
      </c>
      <c r="BK204" s="17">
        <v>0.99990000000000001</v>
      </c>
      <c r="BL204" s="17">
        <v>0.99990000000000001</v>
      </c>
      <c r="BM204" s="17">
        <v>0.99990000000000001</v>
      </c>
      <c r="BN204" s="17">
        <v>0.99990000000000001</v>
      </c>
      <c r="BO204" s="17">
        <v>0.99990000000000001</v>
      </c>
      <c r="BP204" s="17">
        <v>0.99990000000000001</v>
      </c>
      <c r="BQ204" s="17">
        <v>0.99990000000000001</v>
      </c>
      <c r="BR204" s="17">
        <v>0.99990000000000001</v>
      </c>
      <c r="BS204" s="17">
        <v>0.99990000000000001</v>
      </c>
      <c r="BT204" s="17">
        <v>0.99990000000000001</v>
      </c>
      <c r="BU204" s="17">
        <v>0.99990000000000001</v>
      </c>
      <c r="BV204" s="17">
        <v>0.99990000000000001</v>
      </c>
      <c r="BW204" s="17">
        <v>0.99990000000000001</v>
      </c>
      <c r="BX204" s="17">
        <v>0.99990000000000001</v>
      </c>
      <c r="BY204" s="17">
        <v>0.99990000000000001</v>
      </c>
      <c r="BZ204" s="17">
        <v>0.99990000000000001</v>
      </c>
      <c r="CA204" s="17">
        <v>0.99990000000000001</v>
      </c>
      <c r="CB204" s="17">
        <v>0.99990000000000001</v>
      </c>
      <c r="CC204" s="17">
        <v>0.99990000000000001</v>
      </c>
      <c r="CD204" s="17">
        <v>0.99990000000000001</v>
      </c>
      <c r="CE204" s="17">
        <v>0.99990000000000001</v>
      </c>
      <c r="CF204" s="17">
        <v>0.99990000000000001</v>
      </c>
      <c r="CG204" s="17">
        <v>0.99990000000000001</v>
      </c>
      <c r="CH204" s="17">
        <v>0.99990000000000001</v>
      </c>
      <c r="CI204" s="17">
        <v>0.99990000000000001</v>
      </c>
      <c r="CJ204" s="17">
        <v>0.99990000000000001</v>
      </c>
      <c r="CK204" s="17">
        <v>0.99990000000000001</v>
      </c>
      <c r="CL204" s="17">
        <v>0.99990000000000001</v>
      </c>
      <c r="CM204" s="17">
        <v>0.99990000000000001</v>
      </c>
      <c r="CN204" s="17">
        <v>0.99990000000000001</v>
      </c>
      <c r="CO204" s="17">
        <v>0.99990000000000001</v>
      </c>
      <c r="CP204" s="17">
        <v>0.99990000000000001</v>
      </c>
      <c r="CQ204" s="17">
        <v>0.99990000000000001</v>
      </c>
      <c r="CR204" s="17">
        <v>0.99990000000000001</v>
      </c>
      <c r="CS204" s="17">
        <v>0.99990000000000001</v>
      </c>
      <c r="CT204" s="17">
        <v>0.99990000000000001</v>
      </c>
      <c r="CU204" s="17">
        <v>0.99990000000000001</v>
      </c>
      <c r="CV204" s="17">
        <v>0.99990000000000001</v>
      </c>
      <c r="CW204" s="17">
        <v>0.99990000000000001</v>
      </c>
      <c r="CX204" s="17">
        <v>0.99990000000000001</v>
      </c>
      <c r="CY204" s="17">
        <v>0.99990000000000001</v>
      </c>
      <c r="CZ204" s="17">
        <v>0.99990000000000001</v>
      </c>
      <c r="DA204" s="17">
        <v>0.99990000000000001</v>
      </c>
      <c r="DB204" s="17">
        <v>0.99990000000000001</v>
      </c>
    </row>
    <row r="205" spans="1:106" s="107" customFormat="1" x14ac:dyDescent="0.2">
      <c r="A205" s="131">
        <v>115</v>
      </c>
      <c r="B205" s="138">
        <v>1</v>
      </c>
      <c r="C205" s="138">
        <v>1</v>
      </c>
      <c r="D205" s="138">
        <v>1</v>
      </c>
      <c r="E205" s="138">
        <v>1</v>
      </c>
      <c r="F205" s="138">
        <v>1</v>
      </c>
      <c r="G205" s="138">
        <v>1</v>
      </c>
      <c r="H205" s="138">
        <v>1</v>
      </c>
      <c r="I205" s="138">
        <v>1</v>
      </c>
      <c r="J205" s="138">
        <v>1</v>
      </c>
      <c r="K205" s="138">
        <v>1</v>
      </c>
      <c r="L205" s="138">
        <v>1</v>
      </c>
      <c r="M205" s="138">
        <v>1</v>
      </c>
      <c r="N205" s="138">
        <v>1</v>
      </c>
      <c r="O205" s="138">
        <v>1</v>
      </c>
      <c r="P205" s="138">
        <v>1</v>
      </c>
      <c r="Q205" s="138">
        <v>1</v>
      </c>
      <c r="R205" s="138">
        <v>1</v>
      </c>
      <c r="S205" s="138">
        <v>1</v>
      </c>
      <c r="T205" s="138">
        <v>1</v>
      </c>
      <c r="U205" s="138">
        <v>1</v>
      </c>
      <c r="V205" s="138">
        <v>1</v>
      </c>
      <c r="W205" s="138">
        <v>1</v>
      </c>
      <c r="X205" s="138">
        <v>1</v>
      </c>
      <c r="Y205" s="138">
        <v>1</v>
      </c>
      <c r="Z205" s="138">
        <v>1</v>
      </c>
      <c r="AA205" s="138">
        <v>1</v>
      </c>
      <c r="AB205" s="138">
        <v>1</v>
      </c>
      <c r="AC205" s="138">
        <v>1</v>
      </c>
      <c r="AD205" s="138">
        <v>1</v>
      </c>
      <c r="AE205" s="138">
        <v>1</v>
      </c>
      <c r="AF205" s="138">
        <v>1</v>
      </c>
      <c r="AG205" s="138">
        <v>1</v>
      </c>
      <c r="AH205" s="138">
        <v>1</v>
      </c>
      <c r="AI205" s="138">
        <v>1</v>
      </c>
      <c r="AJ205" s="138">
        <v>1</v>
      </c>
      <c r="AK205" s="138">
        <v>1</v>
      </c>
      <c r="AL205" s="138">
        <v>1</v>
      </c>
      <c r="AM205" s="138">
        <v>1</v>
      </c>
      <c r="AN205" s="138">
        <v>1</v>
      </c>
      <c r="AO205" s="138">
        <v>1</v>
      </c>
      <c r="AP205" s="138">
        <v>1</v>
      </c>
      <c r="AQ205" s="138">
        <v>1</v>
      </c>
      <c r="AR205" s="138">
        <v>1</v>
      </c>
      <c r="AS205" s="138">
        <v>1</v>
      </c>
      <c r="AT205" s="138">
        <v>1</v>
      </c>
      <c r="AU205" s="138">
        <v>1</v>
      </c>
      <c r="AV205" s="138">
        <v>1</v>
      </c>
      <c r="AW205" s="138">
        <v>1</v>
      </c>
      <c r="AX205" s="138">
        <v>1</v>
      </c>
      <c r="AY205" s="138">
        <v>1</v>
      </c>
      <c r="AZ205" s="138">
        <v>1</v>
      </c>
      <c r="BA205" s="138">
        <v>1</v>
      </c>
      <c r="BB205" s="138">
        <v>1</v>
      </c>
      <c r="BC205" s="138">
        <v>1</v>
      </c>
      <c r="BD205" s="138">
        <v>1</v>
      </c>
      <c r="BE205" s="138">
        <v>1</v>
      </c>
      <c r="BF205" s="138">
        <v>1</v>
      </c>
      <c r="BG205" s="138">
        <v>1</v>
      </c>
      <c r="BH205" s="138">
        <v>1</v>
      </c>
      <c r="BI205" s="134">
        <v>1</v>
      </c>
      <c r="BJ205" s="134">
        <v>1</v>
      </c>
      <c r="BK205" s="134">
        <v>1</v>
      </c>
      <c r="BL205" s="134">
        <v>1</v>
      </c>
      <c r="BM205" s="134">
        <v>1</v>
      </c>
      <c r="BN205" s="134">
        <v>1</v>
      </c>
      <c r="BO205" s="134">
        <v>1</v>
      </c>
      <c r="BP205" s="134">
        <v>1</v>
      </c>
      <c r="BQ205" s="134">
        <v>1</v>
      </c>
      <c r="BR205" s="134">
        <v>1</v>
      </c>
      <c r="BS205" s="134">
        <v>1</v>
      </c>
      <c r="BT205" s="134">
        <v>1</v>
      </c>
      <c r="BU205" s="134">
        <v>1</v>
      </c>
      <c r="BV205" s="134">
        <v>1</v>
      </c>
      <c r="BW205" s="134">
        <v>1</v>
      </c>
      <c r="BX205" s="134">
        <v>1</v>
      </c>
      <c r="BY205" s="134">
        <v>1</v>
      </c>
      <c r="BZ205" s="134">
        <v>1</v>
      </c>
      <c r="CA205" s="134">
        <v>1</v>
      </c>
      <c r="CB205" s="134">
        <v>1</v>
      </c>
      <c r="CC205" s="134">
        <v>1</v>
      </c>
      <c r="CD205" s="134">
        <v>1</v>
      </c>
      <c r="CE205" s="134">
        <v>1</v>
      </c>
      <c r="CF205" s="134">
        <v>1</v>
      </c>
      <c r="CG205" s="134">
        <v>1</v>
      </c>
      <c r="CH205" s="134">
        <v>1</v>
      </c>
      <c r="CI205" s="134">
        <v>1</v>
      </c>
      <c r="CJ205" s="134">
        <v>1</v>
      </c>
      <c r="CK205" s="134">
        <v>1</v>
      </c>
      <c r="CL205" s="134">
        <v>1</v>
      </c>
      <c r="CM205" s="134">
        <v>1</v>
      </c>
      <c r="CN205" s="134">
        <v>1</v>
      </c>
      <c r="CO205" s="134">
        <v>1</v>
      </c>
      <c r="CP205" s="134">
        <v>1</v>
      </c>
      <c r="CQ205" s="134">
        <v>1</v>
      </c>
      <c r="CR205" s="134">
        <v>1</v>
      </c>
      <c r="CS205" s="134">
        <v>1</v>
      </c>
      <c r="CT205" s="134">
        <v>1</v>
      </c>
      <c r="CU205" s="134">
        <v>1</v>
      </c>
      <c r="CV205" s="134">
        <v>1</v>
      </c>
      <c r="CW205" s="134">
        <v>1</v>
      </c>
      <c r="CX205" s="134">
        <v>1</v>
      </c>
      <c r="CY205" s="134">
        <v>1</v>
      </c>
      <c r="CZ205" s="134">
        <v>1</v>
      </c>
      <c r="DA205" s="134">
        <v>1</v>
      </c>
      <c r="DB205" s="134">
        <v>1</v>
      </c>
    </row>
    <row r="206" spans="1:106" x14ac:dyDescent="0.2"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</row>
    <row r="207" spans="1:106" x14ac:dyDescent="0.2">
      <c r="A207" s="136" t="s">
        <v>247</v>
      </c>
    </row>
    <row r="208" spans="1:106" s="107" customFormat="1" x14ac:dyDescent="0.2">
      <c r="A208" s="132" t="s">
        <v>226</v>
      </c>
      <c r="B208" s="107">
        <v>2023</v>
      </c>
      <c r="C208" s="107">
        <v>2024</v>
      </c>
      <c r="D208" s="107">
        <v>2025</v>
      </c>
      <c r="E208" s="107">
        <v>2026</v>
      </c>
      <c r="F208" s="107">
        <v>2027</v>
      </c>
      <c r="G208" s="107">
        <v>2028</v>
      </c>
      <c r="H208" s="107">
        <v>2029</v>
      </c>
      <c r="I208" s="107">
        <v>2030</v>
      </c>
      <c r="J208" s="107">
        <v>2031</v>
      </c>
      <c r="K208" s="107">
        <v>2032</v>
      </c>
      <c r="L208" s="107">
        <v>2033</v>
      </c>
      <c r="M208" s="107">
        <v>2034</v>
      </c>
      <c r="N208" s="107">
        <v>2035</v>
      </c>
      <c r="O208" s="107">
        <v>2036</v>
      </c>
      <c r="P208" s="107">
        <v>2037</v>
      </c>
      <c r="Q208" s="107">
        <v>2038</v>
      </c>
      <c r="R208" s="107">
        <v>2039</v>
      </c>
      <c r="S208" s="107">
        <v>2040</v>
      </c>
      <c r="T208" s="107">
        <v>2041</v>
      </c>
      <c r="U208" s="107">
        <v>2042</v>
      </c>
      <c r="V208" s="107">
        <v>2043</v>
      </c>
      <c r="W208" s="107">
        <v>2044</v>
      </c>
      <c r="X208" s="107">
        <v>2045</v>
      </c>
      <c r="Y208" s="107">
        <v>2046</v>
      </c>
      <c r="Z208" s="107">
        <v>2047</v>
      </c>
      <c r="AA208" s="107">
        <v>2048</v>
      </c>
      <c r="AB208" s="107">
        <v>2049</v>
      </c>
      <c r="AC208" s="107">
        <v>2050</v>
      </c>
      <c r="AD208" s="107">
        <v>2051</v>
      </c>
      <c r="AE208" s="107">
        <v>2052</v>
      </c>
      <c r="AF208" s="107">
        <v>2053</v>
      </c>
      <c r="AG208" s="107">
        <v>2054</v>
      </c>
      <c r="AH208" s="107">
        <v>2055</v>
      </c>
      <c r="AI208" s="107">
        <v>2056</v>
      </c>
      <c r="AJ208" s="107">
        <v>2057</v>
      </c>
      <c r="AK208" s="107">
        <v>2058</v>
      </c>
      <c r="AL208" s="107">
        <v>2059</v>
      </c>
      <c r="AM208" s="107">
        <v>2060</v>
      </c>
      <c r="AN208" s="107">
        <v>2061</v>
      </c>
      <c r="AO208" s="107">
        <v>2062</v>
      </c>
      <c r="AP208" s="107">
        <v>2063</v>
      </c>
      <c r="AQ208" s="107">
        <v>2064</v>
      </c>
      <c r="AR208" s="107">
        <v>2065</v>
      </c>
      <c r="AS208" s="107">
        <v>2066</v>
      </c>
      <c r="AT208" s="107">
        <v>2067</v>
      </c>
      <c r="AU208" s="107">
        <v>2068</v>
      </c>
      <c r="AV208" s="107">
        <v>2069</v>
      </c>
      <c r="AW208" s="107">
        <v>2070</v>
      </c>
      <c r="AX208" s="107">
        <v>2071</v>
      </c>
      <c r="AY208" s="107">
        <v>2072</v>
      </c>
      <c r="AZ208" s="107">
        <v>2073</v>
      </c>
      <c r="BA208" s="107">
        <v>2074</v>
      </c>
      <c r="BB208" s="107">
        <v>2075</v>
      </c>
      <c r="BC208" s="107">
        <v>2076</v>
      </c>
      <c r="BD208" s="107">
        <v>2077</v>
      </c>
      <c r="BE208" s="107">
        <v>2078</v>
      </c>
      <c r="BF208" s="107">
        <v>2079</v>
      </c>
      <c r="BG208" s="107">
        <v>2080</v>
      </c>
      <c r="BH208" s="107">
        <v>2081</v>
      </c>
      <c r="BI208" s="107">
        <v>2082</v>
      </c>
      <c r="BJ208" s="107">
        <v>2083</v>
      </c>
      <c r="BK208" s="107">
        <v>2084</v>
      </c>
      <c r="BL208" s="107">
        <v>2085</v>
      </c>
      <c r="BM208" s="107">
        <v>2086</v>
      </c>
      <c r="BN208" s="107">
        <v>2087</v>
      </c>
      <c r="BO208" s="107">
        <v>2088</v>
      </c>
      <c r="BP208" s="107">
        <v>2089</v>
      </c>
      <c r="BQ208" s="107">
        <v>2090</v>
      </c>
      <c r="BR208" s="107">
        <v>2091</v>
      </c>
      <c r="BS208" s="107">
        <v>2092</v>
      </c>
      <c r="BT208" s="107">
        <v>2093</v>
      </c>
      <c r="BU208" s="107">
        <v>2094</v>
      </c>
      <c r="BV208" s="107">
        <v>2095</v>
      </c>
      <c r="BW208" s="107">
        <v>2096</v>
      </c>
      <c r="BX208" s="107">
        <v>2097</v>
      </c>
      <c r="BY208" s="107">
        <v>2098</v>
      </c>
      <c r="BZ208" s="107">
        <v>2099</v>
      </c>
      <c r="CA208" s="107">
        <v>2100</v>
      </c>
      <c r="CB208" s="107">
        <v>2101</v>
      </c>
      <c r="CC208" s="107">
        <v>2102</v>
      </c>
      <c r="CD208" s="107">
        <v>2103</v>
      </c>
      <c r="CE208" s="107">
        <v>2104</v>
      </c>
      <c r="CF208" s="107">
        <v>2105</v>
      </c>
      <c r="CG208" s="107">
        <v>2106</v>
      </c>
      <c r="CH208" s="107">
        <v>2107</v>
      </c>
      <c r="CI208" s="107">
        <v>2108</v>
      </c>
      <c r="CJ208" s="107">
        <v>2109</v>
      </c>
      <c r="CK208" s="107">
        <v>2110</v>
      </c>
      <c r="CL208" s="107">
        <v>2111</v>
      </c>
      <c r="CM208" s="107">
        <v>2112</v>
      </c>
      <c r="CN208" s="107">
        <v>2113</v>
      </c>
      <c r="CO208" s="107">
        <v>2114</v>
      </c>
      <c r="CP208" s="107">
        <v>2115</v>
      </c>
      <c r="CQ208" s="107">
        <v>2116</v>
      </c>
      <c r="CR208" s="107">
        <v>2117</v>
      </c>
      <c r="CS208" s="107">
        <v>2118</v>
      </c>
      <c r="CT208" s="107">
        <v>2119</v>
      </c>
      <c r="CU208" s="107">
        <v>2120</v>
      </c>
      <c r="CV208" s="107">
        <v>2121</v>
      </c>
      <c r="CW208" s="107">
        <v>2122</v>
      </c>
      <c r="CX208" s="107">
        <v>2123</v>
      </c>
      <c r="CY208" s="107">
        <v>2124</v>
      </c>
      <c r="CZ208" s="107">
        <v>2125</v>
      </c>
      <c r="DA208" s="107">
        <v>2126</v>
      </c>
      <c r="DB208" s="107">
        <v>2127</v>
      </c>
    </row>
    <row r="209" spans="1:106" x14ac:dyDescent="0.2">
      <c r="A209" s="133">
        <v>0</v>
      </c>
      <c r="B209" s="17">
        <v>1</v>
      </c>
      <c r="C209" s="17">
        <v>0.97850000000000004</v>
      </c>
      <c r="D209" s="17">
        <v>0.98729999999999996</v>
      </c>
      <c r="E209" s="17">
        <v>0.98670000000000002</v>
      </c>
      <c r="F209" s="17">
        <v>0.98650000000000004</v>
      </c>
      <c r="G209" s="17">
        <v>0.98650000000000004</v>
      </c>
      <c r="H209" s="17">
        <v>0.98650000000000004</v>
      </c>
      <c r="I209" s="17">
        <v>0.98650000000000004</v>
      </c>
      <c r="J209" s="17">
        <v>0.98650000000000004</v>
      </c>
      <c r="K209" s="17">
        <v>0.98650000000000004</v>
      </c>
      <c r="L209" s="17">
        <v>0.98650000000000004</v>
      </c>
      <c r="M209" s="17">
        <v>0.98650000000000004</v>
      </c>
      <c r="N209" s="17">
        <v>0.98650000000000004</v>
      </c>
      <c r="O209" s="17">
        <v>0.98650000000000004</v>
      </c>
      <c r="P209" s="17">
        <v>0.98650000000000004</v>
      </c>
      <c r="Q209" s="17">
        <v>0.98650000000000004</v>
      </c>
      <c r="R209" s="17">
        <v>0.98650000000000004</v>
      </c>
      <c r="S209" s="17">
        <v>0.98650000000000004</v>
      </c>
      <c r="T209" s="17">
        <v>0.98650000000000004</v>
      </c>
      <c r="U209" s="17">
        <v>0.98650000000000004</v>
      </c>
      <c r="V209" s="17">
        <v>0.98650000000000004</v>
      </c>
      <c r="W209" s="17">
        <v>0.98650000000000004</v>
      </c>
      <c r="X209" s="17">
        <v>0.98650000000000004</v>
      </c>
      <c r="Y209" s="17">
        <v>0.98650000000000004</v>
      </c>
      <c r="Z209" s="17">
        <v>0.98650000000000004</v>
      </c>
      <c r="AA209" s="17">
        <v>0.98650000000000004</v>
      </c>
      <c r="AB209" s="17">
        <v>0.98650000000000004</v>
      </c>
      <c r="AC209" s="17">
        <v>0.98650000000000004</v>
      </c>
      <c r="AD209" s="17">
        <v>0.98650000000000004</v>
      </c>
      <c r="AE209" s="17">
        <v>0.98650000000000004</v>
      </c>
      <c r="AF209" s="17">
        <v>0.98650000000000004</v>
      </c>
      <c r="AG209" s="17">
        <v>0.98650000000000004</v>
      </c>
      <c r="AH209" s="17">
        <v>0.98650000000000004</v>
      </c>
      <c r="AI209" s="17">
        <v>0.98650000000000004</v>
      </c>
      <c r="AJ209" s="17">
        <v>0.98650000000000004</v>
      </c>
      <c r="AK209" s="17">
        <v>0.98650000000000004</v>
      </c>
      <c r="AL209" s="17">
        <v>0.98650000000000004</v>
      </c>
      <c r="AM209" s="17">
        <v>0.98650000000000004</v>
      </c>
      <c r="AN209" s="17">
        <v>0.98650000000000004</v>
      </c>
      <c r="AO209" s="17">
        <v>0.98650000000000004</v>
      </c>
      <c r="AP209" s="17">
        <v>0.98650000000000004</v>
      </c>
      <c r="AQ209" s="17">
        <v>0.98650000000000004</v>
      </c>
      <c r="AR209" s="17">
        <v>0.98650000000000004</v>
      </c>
      <c r="AS209" s="17">
        <v>0.98650000000000004</v>
      </c>
      <c r="AT209" s="17">
        <v>0.98650000000000004</v>
      </c>
      <c r="AU209" s="17">
        <v>0.98650000000000004</v>
      </c>
      <c r="AV209" s="17">
        <v>0.98650000000000004</v>
      </c>
      <c r="AW209" s="17">
        <v>0.98650000000000004</v>
      </c>
      <c r="AX209" s="17">
        <v>0.98650000000000004</v>
      </c>
      <c r="AY209" s="17">
        <v>0.98650000000000004</v>
      </c>
      <c r="AZ209" s="17">
        <v>0.98650000000000004</v>
      </c>
      <c r="BA209" s="17">
        <v>0.98650000000000004</v>
      </c>
      <c r="BB209" s="17">
        <v>0.98650000000000004</v>
      </c>
      <c r="BC209" s="17">
        <v>0.98650000000000004</v>
      </c>
      <c r="BD209" s="17">
        <v>0.98650000000000004</v>
      </c>
      <c r="BE209" s="17">
        <v>0.98650000000000004</v>
      </c>
      <c r="BF209" s="17">
        <v>0.98650000000000004</v>
      </c>
      <c r="BG209" s="17">
        <v>0.98650000000000004</v>
      </c>
      <c r="BH209" s="17">
        <v>0.98650000000000004</v>
      </c>
      <c r="BI209" s="17">
        <v>0.98650000000000004</v>
      </c>
      <c r="BJ209" s="17">
        <v>0.98650000000000004</v>
      </c>
      <c r="BK209" s="17">
        <v>0.98650000000000004</v>
      </c>
      <c r="BL209" s="17">
        <v>0.98650000000000004</v>
      </c>
      <c r="BM209" s="17">
        <v>0.98650000000000004</v>
      </c>
      <c r="BN209" s="17">
        <v>0.98650000000000004</v>
      </c>
      <c r="BO209" s="17">
        <v>0.98650000000000004</v>
      </c>
      <c r="BP209" s="17">
        <v>0.98650000000000004</v>
      </c>
      <c r="BQ209" s="17">
        <v>0.98650000000000004</v>
      </c>
      <c r="BR209" s="17">
        <v>0.98650000000000004</v>
      </c>
      <c r="BS209" s="17">
        <v>0.98650000000000004</v>
      </c>
      <c r="BT209" s="17">
        <v>0.98650000000000004</v>
      </c>
      <c r="BU209" s="17">
        <v>0.98650000000000004</v>
      </c>
      <c r="BV209" s="17">
        <v>0.98650000000000004</v>
      </c>
      <c r="BW209" s="17">
        <v>0.98650000000000004</v>
      </c>
      <c r="BX209" s="17">
        <v>0.98650000000000004</v>
      </c>
      <c r="BY209" s="17">
        <v>0.98650000000000004</v>
      </c>
      <c r="BZ209" s="17">
        <v>0.98650000000000004</v>
      </c>
      <c r="CA209" s="17">
        <v>0.98650000000000004</v>
      </c>
      <c r="CB209" s="17">
        <v>0.98650000000000004</v>
      </c>
      <c r="CC209" s="17">
        <v>0.98650000000000004</v>
      </c>
      <c r="CD209" s="17">
        <v>0.98650000000000004</v>
      </c>
      <c r="CE209" s="17">
        <v>0.98650000000000004</v>
      </c>
      <c r="CF209" s="17">
        <v>0.98650000000000004</v>
      </c>
      <c r="CG209" s="17">
        <v>0.98650000000000004</v>
      </c>
      <c r="CH209" s="17">
        <v>0.98650000000000004</v>
      </c>
      <c r="CI209" s="17">
        <v>0.98650000000000004</v>
      </c>
      <c r="CJ209" s="17">
        <v>0.98650000000000004</v>
      </c>
      <c r="CK209" s="17">
        <v>0.98650000000000004</v>
      </c>
      <c r="CL209" s="17">
        <v>0.98650000000000004</v>
      </c>
      <c r="CM209" s="17">
        <v>0.98650000000000004</v>
      </c>
      <c r="CN209" s="17">
        <v>0.98650000000000004</v>
      </c>
      <c r="CO209" s="17">
        <v>0.98650000000000004</v>
      </c>
      <c r="CP209" s="17">
        <v>0.98650000000000004</v>
      </c>
      <c r="CQ209" s="17">
        <v>0.98650000000000004</v>
      </c>
      <c r="CR209" s="17">
        <v>0.98650000000000004</v>
      </c>
      <c r="CS209" s="17">
        <v>0.98650000000000004</v>
      </c>
      <c r="CT209" s="17">
        <v>0.98650000000000004</v>
      </c>
      <c r="CU209" s="17">
        <v>0.98650000000000004</v>
      </c>
      <c r="CV209" s="17">
        <v>0.98650000000000004</v>
      </c>
      <c r="CW209" s="17">
        <v>0.98650000000000004</v>
      </c>
      <c r="CX209" s="17">
        <v>0.98650000000000004</v>
      </c>
      <c r="CY209" s="17">
        <v>0.98650000000000004</v>
      </c>
      <c r="CZ209" s="17">
        <v>0.98650000000000004</v>
      </c>
      <c r="DA209" s="17">
        <v>0.98650000000000004</v>
      </c>
      <c r="DB209" s="17">
        <v>0.98650000000000004</v>
      </c>
    </row>
    <row r="210" spans="1:106" x14ac:dyDescent="0.2">
      <c r="A210" s="133">
        <v>1</v>
      </c>
      <c r="B210" s="17">
        <v>1</v>
      </c>
      <c r="C210" s="17">
        <v>0.97850000000000004</v>
      </c>
      <c r="D210" s="17">
        <v>0.98729999999999996</v>
      </c>
      <c r="E210" s="17">
        <v>0.98670000000000002</v>
      </c>
      <c r="F210" s="17">
        <v>0.98650000000000004</v>
      </c>
      <c r="G210" s="17">
        <v>0.98650000000000004</v>
      </c>
      <c r="H210" s="17">
        <v>0.98650000000000004</v>
      </c>
      <c r="I210" s="17">
        <v>0.98650000000000004</v>
      </c>
      <c r="J210" s="17">
        <v>0.98650000000000004</v>
      </c>
      <c r="K210" s="17">
        <v>0.98650000000000004</v>
      </c>
      <c r="L210" s="17">
        <v>0.98650000000000004</v>
      </c>
      <c r="M210" s="17">
        <v>0.98650000000000004</v>
      </c>
      <c r="N210" s="17">
        <v>0.98650000000000004</v>
      </c>
      <c r="O210" s="17">
        <v>0.98650000000000004</v>
      </c>
      <c r="P210" s="17">
        <v>0.98650000000000004</v>
      </c>
      <c r="Q210" s="17">
        <v>0.98650000000000004</v>
      </c>
      <c r="R210" s="17">
        <v>0.98650000000000004</v>
      </c>
      <c r="S210" s="17">
        <v>0.98650000000000004</v>
      </c>
      <c r="T210" s="17">
        <v>0.98650000000000004</v>
      </c>
      <c r="U210" s="17">
        <v>0.98650000000000004</v>
      </c>
      <c r="V210" s="17">
        <v>0.98650000000000004</v>
      </c>
      <c r="W210" s="17">
        <v>0.98650000000000004</v>
      </c>
      <c r="X210" s="17">
        <v>0.98650000000000004</v>
      </c>
      <c r="Y210" s="17">
        <v>0.98650000000000004</v>
      </c>
      <c r="Z210" s="17">
        <v>0.98650000000000004</v>
      </c>
      <c r="AA210" s="17">
        <v>0.98650000000000004</v>
      </c>
      <c r="AB210" s="17">
        <v>0.98650000000000004</v>
      </c>
      <c r="AC210" s="17">
        <v>0.98650000000000004</v>
      </c>
      <c r="AD210" s="17">
        <v>0.98650000000000004</v>
      </c>
      <c r="AE210" s="17">
        <v>0.98650000000000004</v>
      </c>
      <c r="AF210" s="17">
        <v>0.98650000000000004</v>
      </c>
      <c r="AG210" s="17">
        <v>0.98650000000000004</v>
      </c>
      <c r="AH210" s="17">
        <v>0.98650000000000004</v>
      </c>
      <c r="AI210" s="17">
        <v>0.98650000000000004</v>
      </c>
      <c r="AJ210" s="17">
        <v>0.98650000000000004</v>
      </c>
      <c r="AK210" s="17">
        <v>0.98650000000000004</v>
      </c>
      <c r="AL210" s="17">
        <v>0.98650000000000004</v>
      </c>
      <c r="AM210" s="17">
        <v>0.98650000000000004</v>
      </c>
      <c r="AN210" s="17">
        <v>0.98650000000000004</v>
      </c>
      <c r="AO210" s="17">
        <v>0.98650000000000004</v>
      </c>
      <c r="AP210" s="17">
        <v>0.98650000000000004</v>
      </c>
      <c r="AQ210" s="17">
        <v>0.98650000000000004</v>
      </c>
      <c r="AR210" s="17">
        <v>0.98650000000000004</v>
      </c>
      <c r="AS210" s="17">
        <v>0.98650000000000004</v>
      </c>
      <c r="AT210" s="17">
        <v>0.98650000000000004</v>
      </c>
      <c r="AU210" s="17">
        <v>0.98650000000000004</v>
      </c>
      <c r="AV210" s="17">
        <v>0.98650000000000004</v>
      </c>
      <c r="AW210" s="17">
        <v>0.98650000000000004</v>
      </c>
      <c r="AX210" s="17">
        <v>0.98650000000000004</v>
      </c>
      <c r="AY210" s="17">
        <v>0.98650000000000004</v>
      </c>
      <c r="AZ210" s="17">
        <v>0.98650000000000004</v>
      </c>
      <c r="BA210" s="17">
        <v>0.98650000000000004</v>
      </c>
      <c r="BB210" s="17">
        <v>0.98650000000000004</v>
      </c>
      <c r="BC210" s="17">
        <v>0.98650000000000004</v>
      </c>
      <c r="BD210" s="17">
        <v>0.98650000000000004</v>
      </c>
      <c r="BE210" s="17">
        <v>0.98650000000000004</v>
      </c>
      <c r="BF210" s="17">
        <v>0.98650000000000004</v>
      </c>
      <c r="BG210" s="17">
        <v>0.98650000000000004</v>
      </c>
      <c r="BH210" s="17">
        <v>0.98650000000000004</v>
      </c>
      <c r="BI210" s="17">
        <v>0.98650000000000004</v>
      </c>
      <c r="BJ210" s="17">
        <v>0.98650000000000004</v>
      </c>
      <c r="BK210" s="17">
        <v>0.98650000000000004</v>
      </c>
      <c r="BL210" s="17">
        <v>0.98650000000000004</v>
      </c>
      <c r="BM210" s="17">
        <v>0.98650000000000004</v>
      </c>
      <c r="BN210" s="17">
        <v>0.98650000000000004</v>
      </c>
      <c r="BO210" s="17">
        <v>0.98650000000000004</v>
      </c>
      <c r="BP210" s="17">
        <v>0.98650000000000004</v>
      </c>
      <c r="BQ210" s="17">
        <v>0.98650000000000004</v>
      </c>
      <c r="BR210" s="17">
        <v>0.98650000000000004</v>
      </c>
      <c r="BS210" s="17">
        <v>0.98650000000000004</v>
      </c>
      <c r="BT210" s="17">
        <v>0.98650000000000004</v>
      </c>
      <c r="BU210" s="17">
        <v>0.98650000000000004</v>
      </c>
      <c r="BV210" s="17">
        <v>0.98650000000000004</v>
      </c>
      <c r="BW210" s="17">
        <v>0.98650000000000004</v>
      </c>
      <c r="BX210" s="17">
        <v>0.98650000000000004</v>
      </c>
      <c r="BY210" s="17">
        <v>0.98650000000000004</v>
      </c>
      <c r="BZ210" s="17">
        <v>0.98650000000000004</v>
      </c>
      <c r="CA210" s="17">
        <v>0.98650000000000004</v>
      </c>
      <c r="CB210" s="17">
        <v>0.98650000000000004</v>
      </c>
      <c r="CC210" s="17">
        <v>0.98650000000000004</v>
      </c>
      <c r="CD210" s="17">
        <v>0.98650000000000004</v>
      </c>
      <c r="CE210" s="17">
        <v>0.98650000000000004</v>
      </c>
      <c r="CF210" s="17">
        <v>0.98650000000000004</v>
      </c>
      <c r="CG210" s="17">
        <v>0.98650000000000004</v>
      </c>
      <c r="CH210" s="17">
        <v>0.98650000000000004</v>
      </c>
      <c r="CI210" s="17">
        <v>0.98650000000000004</v>
      </c>
      <c r="CJ210" s="17">
        <v>0.98650000000000004</v>
      </c>
      <c r="CK210" s="17">
        <v>0.98650000000000004</v>
      </c>
      <c r="CL210" s="17">
        <v>0.98650000000000004</v>
      </c>
      <c r="CM210" s="17">
        <v>0.98650000000000004</v>
      </c>
      <c r="CN210" s="17">
        <v>0.98650000000000004</v>
      </c>
      <c r="CO210" s="17">
        <v>0.98650000000000004</v>
      </c>
      <c r="CP210" s="17">
        <v>0.98650000000000004</v>
      </c>
      <c r="CQ210" s="17">
        <v>0.98650000000000004</v>
      </c>
      <c r="CR210" s="17">
        <v>0.98650000000000004</v>
      </c>
      <c r="CS210" s="17">
        <v>0.98650000000000004</v>
      </c>
      <c r="CT210" s="17">
        <v>0.98650000000000004</v>
      </c>
      <c r="CU210" s="17">
        <v>0.98650000000000004</v>
      </c>
      <c r="CV210" s="17">
        <v>0.98650000000000004</v>
      </c>
      <c r="CW210" s="17">
        <v>0.98650000000000004</v>
      </c>
      <c r="CX210" s="17">
        <v>0.98650000000000004</v>
      </c>
      <c r="CY210" s="17">
        <v>0.98650000000000004</v>
      </c>
      <c r="CZ210" s="17">
        <v>0.98650000000000004</v>
      </c>
      <c r="DA210" s="17">
        <v>0.98650000000000004</v>
      </c>
      <c r="DB210" s="17">
        <v>0.98650000000000004</v>
      </c>
    </row>
    <row r="211" spans="1:106" x14ac:dyDescent="0.2">
      <c r="A211" s="133">
        <v>2</v>
      </c>
      <c r="B211" s="17">
        <v>1</v>
      </c>
      <c r="C211" s="17">
        <v>0.97850000000000004</v>
      </c>
      <c r="D211" s="17">
        <v>0.98729999999999996</v>
      </c>
      <c r="E211" s="17">
        <v>0.98670000000000002</v>
      </c>
      <c r="F211" s="17">
        <v>0.98650000000000004</v>
      </c>
      <c r="G211" s="17">
        <v>0.98650000000000004</v>
      </c>
      <c r="H211" s="17">
        <v>0.98650000000000004</v>
      </c>
      <c r="I211" s="17">
        <v>0.98650000000000004</v>
      </c>
      <c r="J211" s="17">
        <v>0.98650000000000004</v>
      </c>
      <c r="K211" s="17">
        <v>0.98650000000000004</v>
      </c>
      <c r="L211" s="17">
        <v>0.98650000000000004</v>
      </c>
      <c r="M211" s="17">
        <v>0.98650000000000004</v>
      </c>
      <c r="N211" s="17">
        <v>0.98650000000000004</v>
      </c>
      <c r="O211" s="17">
        <v>0.98650000000000004</v>
      </c>
      <c r="P211" s="17">
        <v>0.98650000000000004</v>
      </c>
      <c r="Q211" s="17">
        <v>0.98650000000000004</v>
      </c>
      <c r="R211" s="17">
        <v>0.98650000000000004</v>
      </c>
      <c r="S211" s="17">
        <v>0.98650000000000004</v>
      </c>
      <c r="T211" s="17">
        <v>0.98650000000000004</v>
      </c>
      <c r="U211" s="17">
        <v>0.98650000000000004</v>
      </c>
      <c r="V211" s="17">
        <v>0.98650000000000004</v>
      </c>
      <c r="W211" s="17">
        <v>0.98650000000000004</v>
      </c>
      <c r="X211" s="17">
        <v>0.98650000000000004</v>
      </c>
      <c r="Y211" s="17">
        <v>0.98650000000000004</v>
      </c>
      <c r="Z211" s="17">
        <v>0.98650000000000004</v>
      </c>
      <c r="AA211" s="17">
        <v>0.98650000000000004</v>
      </c>
      <c r="AB211" s="17">
        <v>0.98650000000000004</v>
      </c>
      <c r="AC211" s="17">
        <v>0.98650000000000004</v>
      </c>
      <c r="AD211" s="17">
        <v>0.98650000000000004</v>
      </c>
      <c r="AE211" s="17">
        <v>0.98650000000000004</v>
      </c>
      <c r="AF211" s="17">
        <v>0.98650000000000004</v>
      </c>
      <c r="AG211" s="17">
        <v>0.98650000000000004</v>
      </c>
      <c r="AH211" s="17">
        <v>0.98650000000000004</v>
      </c>
      <c r="AI211" s="17">
        <v>0.98650000000000004</v>
      </c>
      <c r="AJ211" s="17">
        <v>0.98650000000000004</v>
      </c>
      <c r="AK211" s="17">
        <v>0.98650000000000004</v>
      </c>
      <c r="AL211" s="17">
        <v>0.98650000000000004</v>
      </c>
      <c r="AM211" s="17">
        <v>0.98650000000000004</v>
      </c>
      <c r="AN211" s="17">
        <v>0.98650000000000004</v>
      </c>
      <c r="AO211" s="17">
        <v>0.98650000000000004</v>
      </c>
      <c r="AP211" s="17">
        <v>0.98650000000000004</v>
      </c>
      <c r="AQ211" s="17">
        <v>0.98650000000000004</v>
      </c>
      <c r="AR211" s="17">
        <v>0.98650000000000004</v>
      </c>
      <c r="AS211" s="17">
        <v>0.98650000000000004</v>
      </c>
      <c r="AT211" s="17">
        <v>0.98650000000000004</v>
      </c>
      <c r="AU211" s="17">
        <v>0.98650000000000004</v>
      </c>
      <c r="AV211" s="17">
        <v>0.98650000000000004</v>
      </c>
      <c r="AW211" s="17">
        <v>0.98650000000000004</v>
      </c>
      <c r="AX211" s="17">
        <v>0.98650000000000004</v>
      </c>
      <c r="AY211" s="17">
        <v>0.98650000000000004</v>
      </c>
      <c r="AZ211" s="17">
        <v>0.98650000000000004</v>
      </c>
      <c r="BA211" s="17">
        <v>0.98650000000000004</v>
      </c>
      <c r="BB211" s="17">
        <v>0.98650000000000004</v>
      </c>
      <c r="BC211" s="17">
        <v>0.98650000000000004</v>
      </c>
      <c r="BD211" s="17">
        <v>0.98650000000000004</v>
      </c>
      <c r="BE211" s="17">
        <v>0.98650000000000004</v>
      </c>
      <c r="BF211" s="17">
        <v>0.98650000000000004</v>
      </c>
      <c r="BG211" s="17">
        <v>0.98650000000000004</v>
      </c>
      <c r="BH211" s="17">
        <v>0.98650000000000004</v>
      </c>
      <c r="BI211" s="17">
        <v>0.98650000000000004</v>
      </c>
      <c r="BJ211" s="17">
        <v>0.98650000000000004</v>
      </c>
      <c r="BK211" s="17">
        <v>0.98650000000000004</v>
      </c>
      <c r="BL211" s="17">
        <v>0.98650000000000004</v>
      </c>
      <c r="BM211" s="17">
        <v>0.98650000000000004</v>
      </c>
      <c r="BN211" s="17">
        <v>0.98650000000000004</v>
      </c>
      <c r="BO211" s="17">
        <v>0.98650000000000004</v>
      </c>
      <c r="BP211" s="17">
        <v>0.98650000000000004</v>
      </c>
      <c r="BQ211" s="17">
        <v>0.98650000000000004</v>
      </c>
      <c r="BR211" s="17">
        <v>0.98650000000000004</v>
      </c>
      <c r="BS211" s="17">
        <v>0.98650000000000004</v>
      </c>
      <c r="BT211" s="17">
        <v>0.98650000000000004</v>
      </c>
      <c r="BU211" s="17">
        <v>0.98650000000000004</v>
      </c>
      <c r="BV211" s="17">
        <v>0.98650000000000004</v>
      </c>
      <c r="BW211" s="17">
        <v>0.98650000000000004</v>
      </c>
      <c r="BX211" s="17">
        <v>0.98650000000000004</v>
      </c>
      <c r="BY211" s="17">
        <v>0.98650000000000004</v>
      </c>
      <c r="BZ211" s="17">
        <v>0.98650000000000004</v>
      </c>
      <c r="CA211" s="17">
        <v>0.98650000000000004</v>
      </c>
      <c r="CB211" s="17">
        <v>0.98650000000000004</v>
      </c>
      <c r="CC211" s="17">
        <v>0.98650000000000004</v>
      </c>
      <c r="CD211" s="17">
        <v>0.98650000000000004</v>
      </c>
      <c r="CE211" s="17">
        <v>0.98650000000000004</v>
      </c>
      <c r="CF211" s="17">
        <v>0.98650000000000004</v>
      </c>
      <c r="CG211" s="17">
        <v>0.98650000000000004</v>
      </c>
      <c r="CH211" s="17">
        <v>0.98650000000000004</v>
      </c>
      <c r="CI211" s="17">
        <v>0.98650000000000004</v>
      </c>
      <c r="CJ211" s="17">
        <v>0.98650000000000004</v>
      </c>
      <c r="CK211" s="17">
        <v>0.98650000000000004</v>
      </c>
      <c r="CL211" s="17">
        <v>0.98650000000000004</v>
      </c>
      <c r="CM211" s="17">
        <v>0.98650000000000004</v>
      </c>
      <c r="CN211" s="17">
        <v>0.98650000000000004</v>
      </c>
      <c r="CO211" s="17">
        <v>0.98650000000000004</v>
      </c>
      <c r="CP211" s="17">
        <v>0.98650000000000004</v>
      </c>
      <c r="CQ211" s="17">
        <v>0.98650000000000004</v>
      </c>
      <c r="CR211" s="17">
        <v>0.98650000000000004</v>
      </c>
      <c r="CS211" s="17">
        <v>0.98650000000000004</v>
      </c>
      <c r="CT211" s="17">
        <v>0.98650000000000004</v>
      </c>
      <c r="CU211" s="17">
        <v>0.98650000000000004</v>
      </c>
      <c r="CV211" s="17">
        <v>0.98650000000000004</v>
      </c>
      <c r="CW211" s="17">
        <v>0.98650000000000004</v>
      </c>
      <c r="CX211" s="17">
        <v>0.98650000000000004</v>
      </c>
      <c r="CY211" s="17">
        <v>0.98650000000000004</v>
      </c>
      <c r="CZ211" s="17">
        <v>0.98650000000000004</v>
      </c>
      <c r="DA211" s="17">
        <v>0.98650000000000004</v>
      </c>
      <c r="DB211" s="17">
        <v>0.98650000000000004</v>
      </c>
    </row>
    <row r="212" spans="1:106" x14ac:dyDescent="0.2">
      <c r="A212" s="133">
        <v>3</v>
      </c>
      <c r="B212" s="17">
        <v>1</v>
      </c>
      <c r="C212" s="17">
        <v>0.97850000000000004</v>
      </c>
      <c r="D212" s="17">
        <v>0.98729999999999996</v>
      </c>
      <c r="E212" s="17">
        <v>0.98670000000000002</v>
      </c>
      <c r="F212" s="17">
        <v>0.98650000000000004</v>
      </c>
      <c r="G212" s="17">
        <v>0.98650000000000004</v>
      </c>
      <c r="H212" s="17">
        <v>0.98650000000000004</v>
      </c>
      <c r="I212" s="17">
        <v>0.98650000000000004</v>
      </c>
      <c r="J212" s="17">
        <v>0.98650000000000004</v>
      </c>
      <c r="K212" s="17">
        <v>0.98650000000000004</v>
      </c>
      <c r="L212" s="17">
        <v>0.98650000000000004</v>
      </c>
      <c r="M212" s="17">
        <v>0.98650000000000004</v>
      </c>
      <c r="N212" s="17">
        <v>0.98650000000000004</v>
      </c>
      <c r="O212" s="17">
        <v>0.98650000000000004</v>
      </c>
      <c r="P212" s="17">
        <v>0.98650000000000004</v>
      </c>
      <c r="Q212" s="17">
        <v>0.98650000000000004</v>
      </c>
      <c r="R212" s="17">
        <v>0.98650000000000004</v>
      </c>
      <c r="S212" s="17">
        <v>0.98650000000000004</v>
      </c>
      <c r="T212" s="17">
        <v>0.98650000000000004</v>
      </c>
      <c r="U212" s="17">
        <v>0.98650000000000004</v>
      </c>
      <c r="V212" s="17">
        <v>0.98650000000000004</v>
      </c>
      <c r="W212" s="17">
        <v>0.98650000000000004</v>
      </c>
      <c r="X212" s="17">
        <v>0.98650000000000004</v>
      </c>
      <c r="Y212" s="17">
        <v>0.98650000000000004</v>
      </c>
      <c r="Z212" s="17">
        <v>0.98650000000000004</v>
      </c>
      <c r="AA212" s="17">
        <v>0.98650000000000004</v>
      </c>
      <c r="AB212" s="17">
        <v>0.98650000000000004</v>
      </c>
      <c r="AC212" s="17">
        <v>0.98650000000000004</v>
      </c>
      <c r="AD212" s="17">
        <v>0.98650000000000004</v>
      </c>
      <c r="AE212" s="17">
        <v>0.98650000000000004</v>
      </c>
      <c r="AF212" s="17">
        <v>0.98650000000000004</v>
      </c>
      <c r="AG212" s="17">
        <v>0.98650000000000004</v>
      </c>
      <c r="AH212" s="17">
        <v>0.98650000000000004</v>
      </c>
      <c r="AI212" s="17">
        <v>0.98650000000000004</v>
      </c>
      <c r="AJ212" s="17">
        <v>0.98650000000000004</v>
      </c>
      <c r="AK212" s="17">
        <v>0.98650000000000004</v>
      </c>
      <c r="AL212" s="17">
        <v>0.98650000000000004</v>
      </c>
      <c r="AM212" s="17">
        <v>0.98650000000000004</v>
      </c>
      <c r="AN212" s="17">
        <v>0.98650000000000004</v>
      </c>
      <c r="AO212" s="17">
        <v>0.98650000000000004</v>
      </c>
      <c r="AP212" s="17">
        <v>0.98650000000000004</v>
      </c>
      <c r="AQ212" s="17">
        <v>0.98650000000000004</v>
      </c>
      <c r="AR212" s="17">
        <v>0.98650000000000004</v>
      </c>
      <c r="AS212" s="17">
        <v>0.98650000000000004</v>
      </c>
      <c r="AT212" s="17">
        <v>0.98650000000000004</v>
      </c>
      <c r="AU212" s="17">
        <v>0.98650000000000004</v>
      </c>
      <c r="AV212" s="17">
        <v>0.98650000000000004</v>
      </c>
      <c r="AW212" s="17">
        <v>0.98650000000000004</v>
      </c>
      <c r="AX212" s="17">
        <v>0.98650000000000004</v>
      </c>
      <c r="AY212" s="17">
        <v>0.98650000000000004</v>
      </c>
      <c r="AZ212" s="17">
        <v>0.98650000000000004</v>
      </c>
      <c r="BA212" s="17">
        <v>0.98650000000000004</v>
      </c>
      <c r="BB212" s="17">
        <v>0.98650000000000004</v>
      </c>
      <c r="BC212" s="17">
        <v>0.98650000000000004</v>
      </c>
      <c r="BD212" s="17">
        <v>0.98650000000000004</v>
      </c>
      <c r="BE212" s="17">
        <v>0.98650000000000004</v>
      </c>
      <c r="BF212" s="17">
        <v>0.98650000000000004</v>
      </c>
      <c r="BG212" s="17">
        <v>0.98650000000000004</v>
      </c>
      <c r="BH212" s="17">
        <v>0.98650000000000004</v>
      </c>
      <c r="BI212" s="17">
        <v>0.98650000000000004</v>
      </c>
      <c r="BJ212" s="17">
        <v>0.98650000000000004</v>
      </c>
      <c r="BK212" s="17">
        <v>0.98650000000000004</v>
      </c>
      <c r="BL212" s="17">
        <v>0.98650000000000004</v>
      </c>
      <c r="BM212" s="17">
        <v>0.98650000000000004</v>
      </c>
      <c r="BN212" s="17">
        <v>0.98650000000000004</v>
      </c>
      <c r="BO212" s="17">
        <v>0.98650000000000004</v>
      </c>
      <c r="BP212" s="17">
        <v>0.98650000000000004</v>
      </c>
      <c r="BQ212" s="17">
        <v>0.98650000000000004</v>
      </c>
      <c r="BR212" s="17">
        <v>0.98650000000000004</v>
      </c>
      <c r="BS212" s="17">
        <v>0.98650000000000004</v>
      </c>
      <c r="BT212" s="17">
        <v>0.98650000000000004</v>
      </c>
      <c r="BU212" s="17">
        <v>0.98650000000000004</v>
      </c>
      <c r="BV212" s="17">
        <v>0.98650000000000004</v>
      </c>
      <c r="BW212" s="17">
        <v>0.98650000000000004</v>
      </c>
      <c r="BX212" s="17">
        <v>0.98650000000000004</v>
      </c>
      <c r="BY212" s="17">
        <v>0.98650000000000004</v>
      </c>
      <c r="BZ212" s="17">
        <v>0.98650000000000004</v>
      </c>
      <c r="CA212" s="17">
        <v>0.98650000000000004</v>
      </c>
      <c r="CB212" s="17">
        <v>0.98650000000000004</v>
      </c>
      <c r="CC212" s="17">
        <v>0.98650000000000004</v>
      </c>
      <c r="CD212" s="17">
        <v>0.98650000000000004</v>
      </c>
      <c r="CE212" s="17">
        <v>0.98650000000000004</v>
      </c>
      <c r="CF212" s="17">
        <v>0.98650000000000004</v>
      </c>
      <c r="CG212" s="17">
        <v>0.98650000000000004</v>
      </c>
      <c r="CH212" s="17">
        <v>0.98650000000000004</v>
      </c>
      <c r="CI212" s="17">
        <v>0.98650000000000004</v>
      </c>
      <c r="CJ212" s="17">
        <v>0.98650000000000004</v>
      </c>
      <c r="CK212" s="17">
        <v>0.98650000000000004</v>
      </c>
      <c r="CL212" s="17">
        <v>0.98650000000000004</v>
      </c>
      <c r="CM212" s="17">
        <v>0.98650000000000004</v>
      </c>
      <c r="CN212" s="17">
        <v>0.98650000000000004</v>
      </c>
      <c r="CO212" s="17">
        <v>0.98650000000000004</v>
      </c>
      <c r="CP212" s="17">
        <v>0.98650000000000004</v>
      </c>
      <c r="CQ212" s="17">
        <v>0.98650000000000004</v>
      </c>
      <c r="CR212" s="17">
        <v>0.98650000000000004</v>
      </c>
      <c r="CS212" s="17">
        <v>0.98650000000000004</v>
      </c>
      <c r="CT212" s="17">
        <v>0.98650000000000004</v>
      </c>
      <c r="CU212" s="17">
        <v>0.98650000000000004</v>
      </c>
      <c r="CV212" s="17">
        <v>0.98650000000000004</v>
      </c>
      <c r="CW212" s="17">
        <v>0.98650000000000004</v>
      </c>
      <c r="CX212" s="17">
        <v>0.98650000000000004</v>
      </c>
      <c r="CY212" s="17">
        <v>0.98650000000000004</v>
      </c>
      <c r="CZ212" s="17">
        <v>0.98650000000000004</v>
      </c>
      <c r="DA212" s="17">
        <v>0.98650000000000004</v>
      </c>
      <c r="DB212" s="17">
        <v>0.98650000000000004</v>
      </c>
    </row>
    <row r="213" spans="1:106" x14ac:dyDescent="0.2">
      <c r="A213" s="133">
        <v>4</v>
      </c>
      <c r="B213" s="17">
        <v>1</v>
      </c>
      <c r="C213" s="17">
        <v>0.97850000000000004</v>
      </c>
      <c r="D213" s="17">
        <v>0.98729999999999996</v>
      </c>
      <c r="E213" s="17">
        <v>0.98670000000000002</v>
      </c>
      <c r="F213" s="17">
        <v>0.98650000000000004</v>
      </c>
      <c r="G213" s="17">
        <v>0.98650000000000004</v>
      </c>
      <c r="H213" s="17">
        <v>0.98650000000000004</v>
      </c>
      <c r="I213" s="17">
        <v>0.98650000000000004</v>
      </c>
      <c r="J213" s="17">
        <v>0.98650000000000004</v>
      </c>
      <c r="K213" s="17">
        <v>0.98650000000000004</v>
      </c>
      <c r="L213" s="17">
        <v>0.98650000000000004</v>
      </c>
      <c r="M213" s="17">
        <v>0.98650000000000004</v>
      </c>
      <c r="N213" s="17">
        <v>0.98650000000000004</v>
      </c>
      <c r="O213" s="17">
        <v>0.98650000000000004</v>
      </c>
      <c r="P213" s="17">
        <v>0.98650000000000004</v>
      </c>
      <c r="Q213" s="17">
        <v>0.98650000000000004</v>
      </c>
      <c r="R213" s="17">
        <v>0.98650000000000004</v>
      </c>
      <c r="S213" s="17">
        <v>0.98650000000000004</v>
      </c>
      <c r="T213" s="17">
        <v>0.98650000000000004</v>
      </c>
      <c r="U213" s="17">
        <v>0.98650000000000004</v>
      </c>
      <c r="V213" s="17">
        <v>0.98650000000000004</v>
      </c>
      <c r="W213" s="17">
        <v>0.98650000000000004</v>
      </c>
      <c r="X213" s="17">
        <v>0.98650000000000004</v>
      </c>
      <c r="Y213" s="17">
        <v>0.98650000000000004</v>
      </c>
      <c r="Z213" s="17">
        <v>0.98650000000000004</v>
      </c>
      <c r="AA213" s="17">
        <v>0.98650000000000004</v>
      </c>
      <c r="AB213" s="17">
        <v>0.98650000000000004</v>
      </c>
      <c r="AC213" s="17">
        <v>0.98650000000000004</v>
      </c>
      <c r="AD213" s="17">
        <v>0.98650000000000004</v>
      </c>
      <c r="AE213" s="17">
        <v>0.98650000000000004</v>
      </c>
      <c r="AF213" s="17">
        <v>0.98650000000000004</v>
      </c>
      <c r="AG213" s="17">
        <v>0.98650000000000004</v>
      </c>
      <c r="AH213" s="17">
        <v>0.98650000000000004</v>
      </c>
      <c r="AI213" s="17">
        <v>0.98650000000000004</v>
      </c>
      <c r="AJ213" s="17">
        <v>0.98650000000000004</v>
      </c>
      <c r="AK213" s="17">
        <v>0.98650000000000004</v>
      </c>
      <c r="AL213" s="17">
        <v>0.98650000000000004</v>
      </c>
      <c r="AM213" s="17">
        <v>0.98650000000000004</v>
      </c>
      <c r="AN213" s="17">
        <v>0.98650000000000004</v>
      </c>
      <c r="AO213" s="17">
        <v>0.98650000000000004</v>
      </c>
      <c r="AP213" s="17">
        <v>0.98650000000000004</v>
      </c>
      <c r="AQ213" s="17">
        <v>0.98650000000000004</v>
      </c>
      <c r="AR213" s="17">
        <v>0.98650000000000004</v>
      </c>
      <c r="AS213" s="17">
        <v>0.98650000000000004</v>
      </c>
      <c r="AT213" s="17">
        <v>0.98650000000000004</v>
      </c>
      <c r="AU213" s="17">
        <v>0.98650000000000004</v>
      </c>
      <c r="AV213" s="17">
        <v>0.98650000000000004</v>
      </c>
      <c r="AW213" s="17">
        <v>0.98650000000000004</v>
      </c>
      <c r="AX213" s="17">
        <v>0.98650000000000004</v>
      </c>
      <c r="AY213" s="17">
        <v>0.98650000000000004</v>
      </c>
      <c r="AZ213" s="17">
        <v>0.98650000000000004</v>
      </c>
      <c r="BA213" s="17">
        <v>0.98650000000000004</v>
      </c>
      <c r="BB213" s="17">
        <v>0.98650000000000004</v>
      </c>
      <c r="BC213" s="17">
        <v>0.98650000000000004</v>
      </c>
      <c r="BD213" s="17">
        <v>0.98650000000000004</v>
      </c>
      <c r="BE213" s="17">
        <v>0.98650000000000004</v>
      </c>
      <c r="BF213" s="17">
        <v>0.98650000000000004</v>
      </c>
      <c r="BG213" s="17">
        <v>0.98650000000000004</v>
      </c>
      <c r="BH213" s="17">
        <v>0.98650000000000004</v>
      </c>
      <c r="BI213" s="17">
        <v>0.98650000000000004</v>
      </c>
      <c r="BJ213" s="17">
        <v>0.98650000000000004</v>
      </c>
      <c r="BK213" s="17">
        <v>0.98650000000000004</v>
      </c>
      <c r="BL213" s="17">
        <v>0.98650000000000004</v>
      </c>
      <c r="BM213" s="17">
        <v>0.98650000000000004</v>
      </c>
      <c r="BN213" s="17">
        <v>0.98650000000000004</v>
      </c>
      <c r="BO213" s="17">
        <v>0.98650000000000004</v>
      </c>
      <c r="BP213" s="17">
        <v>0.98650000000000004</v>
      </c>
      <c r="BQ213" s="17">
        <v>0.98650000000000004</v>
      </c>
      <c r="BR213" s="17">
        <v>0.98650000000000004</v>
      </c>
      <c r="BS213" s="17">
        <v>0.98650000000000004</v>
      </c>
      <c r="BT213" s="17">
        <v>0.98650000000000004</v>
      </c>
      <c r="BU213" s="17">
        <v>0.98650000000000004</v>
      </c>
      <c r="BV213" s="17">
        <v>0.98650000000000004</v>
      </c>
      <c r="BW213" s="17">
        <v>0.98650000000000004</v>
      </c>
      <c r="BX213" s="17">
        <v>0.98650000000000004</v>
      </c>
      <c r="BY213" s="17">
        <v>0.98650000000000004</v>
      </c>
      <c r="BZ213" s="17">
        <v>0.98650000000000004</v>
      </c>
      <c r="CA213" s="17">
        <v>0.98650000000000004</v>
      </c>
      <c r="CB213" s="17">
        <v>0.98650000000000004</v>
      </c>
      <c r="CC213" s="17">
        <v>0.98650000000000004</v>
      </c>
      <c r="CD213" s="17">
        <v>0.98650000000000004</v>
      </c>
      <c r="CE213" s="17">
        <v>0.98650000000000004</v>
      </c>
      <c r="CF213" s="17">
        <v>0.98650000000000004</v>
      </c>
      <c r="CG213" s="17">
        <v>0.98650000000000004</v>
      </c>
      <c r="CH213" s="17">
        <v>0.98650000000000004</v>
      </c>
      <c r="CI213" s="17">
        <v>0.98650000000000004</v>
      </c>
      <c r="CJ213" s="17">
        <v>0.98650000000000004</v>
      </c>
      <c r="CK213" s="17">
        <v>0.98650000000000004</v>
      </c>
      <c r="CL213" s="17">
        <v>0.98650000000000004</v>
      </c>
      <c r="CM213" s="17">
        <v>0.98650000000000004</v>
      </c>
      <c r="CN213" s="17">
        <v>0.98650000000000004</v>
      </c>
      <c r="CO213" s="17">
        <v>0.98650000000000004</v>
      </c>
      <c r="CP213" s="17">
        <v>0.98650000000000004</v>
      </c>
      <c r="CQ213" s="17">
        <v>0.98650000000000004</v>
      </c>
      <c r="CR213" s="17">
        <v>0.98650000000000004</v>
      </c>
      <c r="CS213" s="17">
        <v>0.98650000000000004</v>
      </c>
      <c r="CT213" s="17">
        <v>0.98650000000000004</v>
      </c>
      <c r="CU213" s="17">
        <v>0.98650000000000004</v>
      </c>
      <c r="CV213" s="17">
        <v>0.98650000000000004</v>
      </c>
      <c r="CW213" s="17">
        <v>0.98650000000000004</v>
      </c>
      <c r="CX213" s="17">
        <v>0.98650000000000004</v>
      </c>
      <c r="CY213" s="17">
        <v>0.98650000000000004</v>
      </c>
      <c r="CZ213" s="17">
        <v>0.98650000000000004</v>
      </c>
      <c r="DA213" s="17">
        <v>0.98650000000000004</v>
      </c>
      <c r="DB213" s="17">
        <v>0.98650000000000004</v>
      </c>
    </row>
    <row r="214" spans="1:106" x14ac:dyDescent="0.2">
      <c r="A214" s="133">
        <v>5</v>
      </c>
      <c r="B214" s="17">
        <v>1</v>
      </c>
      <c r="C214" s="17">
        <v>0.97850000000000004</v>
      </c>
      <c r="D214" s="17">
        <v>0.98729999999999996</v>
      </c>
      <c r="E214" s="17">
        <v>0.98670000000000002</v>
      </c>
      <c r="F214" s="17">
        <v>0.98650000000000004</v>
      </c>
      <c r="G214" s="17">
        <v>0.98650000000000004</v>
      </c>
      <c r="H214" s="17">
        <v>0.98650000000000004</v>
      </c>
      <c r="I214" s="17">
        <v>0.98650000000000004</v>
      </c>
      <c r="J214" s="17">
        <v>0.98650000000000004</v>
      </c>
      <c r="K214" s="17">
        <v>0.98650000000000004</v>
      </c>
      <c r="L214" s="17">
        <v>0.98650000000000004</v>
      </c>
      <c r="M214" s="17">
        <v>0.98650000000000004</v>
      </c>
      <c r="N214" s="17">
        <v>0.98650000000000004</v>
      </c>
      <c r="O214" s="17">
        <v>0.98650000000000004</v>
      </c>
      <c r="P214" s="17">
        <v>0.98650000000000004</v>
      </c>
      <c r="Q214" s="17">
        <v>0.98650000000000004</v>
      </c>
      <c r="R214" s="17">
        <v>0.98650000000000004</v>
      </c>
      <c r="S214" s="17">
        <v>0.98650000000000004</v>
      </c>
      <c r="T214" s="17">
        <v>0.98650000000000004</v>
      </c>
      <c r="U214" s="17">
        <v>0.98650000000000004</v>
      </c>
      <c r="V214" s="17">
        <v>0.98650000000000004</v>
      </c>
      <c r="W214" s="17">
        <v>0.98650000000000004</v>
      </c>
      <c r="X214" s="17">
        <v>0.98650000000000004</v>
      </c>
      <c r="Y214" s="17">
        <v>0.98650000000000004</v>
      </c>
      <c r="Z214" s="17">
        <v>0.98650000000000004</v>
      </c>
      <c r="AA214" s="17">
        <v>0.98650000000000004</v>
      </c>
      <c r="AB214" s="17">
        <v>0.98650000000000004</v>
      </c>
      <c r="AC214" s="17">
        <v>0.98650000000000004</v>
      </c>
      <c r="AD214" s="17">
        <v>0.98650000000000004</v>
      </c>
      <c r="AE214" s="17">
        <v>0.98650000000000004</v>
      </c>
      <c r="AF214" s="17">
        <v>0.98650000000000004</v>
      </c>
      <c r="AG214" s="17">
        <v>0.98650000000000004</v>
      </c>
      <c r="AH214" s="17">
        <v>0.98650000000000004</v>
      </c>
      <c r="AI214" s="17">
        <v>0.98650000000000004</v>
      </c>
      <c r="AJ214" s="17">
        <v>0.98650000000000004</v>
      </c>
      <c r="AK214" s="17">
        <v>0.98650000000000004</v>
      </c>
      <c r="AL214" s="17">
        <v>0.98650000000000004</v>
      </c>
      <c r="AM214" s="17">
        <v>0.98650000000000004</v>
      </c>
      <c r="AN214" s="17">
        <v>0.98650000000000004</v>
      </c>
      <c r="AO214" s="17">
        <v>0.98650000000000004</v>
      </c>
      <c r="AP214" s="17">
        <v>0.98650000000000004</v>
      </c>
      <c r="AQ214" s="17">
        <v>0.98650000000000004</v>
      </c>
      <c r="AR214" s="17">
        <v>0.98650000000000004</v>
      </c>
      <c r="AS214" s="17">
        <v>0.98650000000000004</v>
      </c>
      <c r="AT214" s="17">
        <v>0.98650000000000004</v>
      </c>
      <c r="AU214" s="17">
        <v>0.98650000000000004</v>
      </c>
      <c r="AV214" s="17">
        <v>0.98650000000000004</v>
      </c>
      <c r="AW214" s="17">
        <v>0.98650000000000004</v>
      </c>
      <c r="AX214" s="17">
        <v>0.98650000000000004</v>
      </c>
      <c r="AY214" s="17">
        <v>0.98650000000000004</v>
      </c>
      <c r="AZ214" s="17">
        <v>0.98650000000000004</v>
      </c>
      <c r="BA214" s="17">
        <v>0.98650000000000004</v>
      </c>
      <c r="BB214" s="17">
        <v>0.98650000000000004</v>
      </c>
      <c r="BC214" s="17">
        <v>0.98650000000000004</v>
      </c>
      <c r="BD214" s="17">
        <v>0.98650000000000004</v>
      </c>
      <c r="BE214" s="17">
        <v>0.98650000000000004</v>
      </c>
      <c r="BF214" s="17">
        <v>0.98650000000000004</v>
      </c>
      <c r="BG214" s="17">
        <v>0.98650000000000004</v>
      </c>
      <c r="BH214" s="17">
        <v>0.98650000000000004</v>
      </c>
      <c r="BI214" s="17">
        <v>0.98650000000000004</v>
      </c>
      <c r="BJ214" s="17">
        <v>0.98650000000000004</v>
      </c>
      <c r="BK214" s="17">
        <v>0.98650000000000004</v>
      </c>
      <c r="BL214" s="17">
        <v>0.98650000000000004</v>
      </c>
      <c r="BM214" s="17">
        <v>0.98650000000000004</v>
      </c>
      <c r="BN214" s="17">
        <v>0.98650000000000004</v>
      </c>
      <c r="BO214" s="17">
        <v>0.98650000000000004</v>
      </c>
      <c r="BP214" s="17">
        <v>0.98650000000000004</v>
      </c>
      <c r="BQ214" s="17">
        <v>0.98650000000000004</v>
      </c>
      <c r="BR214" s="17">
        <v>0.98650000000000004</v>
      </c>
      <c r="BS214" s="17">
        <v>0.98650000000000004</v>
      </c>
      <c r="BT214" s="17">
        <v>0.98650000000000004</v>
      </c>
      <c r="BU214" s="17">
        <v>0.98650000000000004</v>
      </c>
      <c r="BV214" s="17">
        <v>0.98650000000000004</v>
      </c>
      <c r="BW214" s="17">
        <v>0.98650000000000004</v>
      </c>
      <c r="BX214" s="17">
        <v>0.98650000000000004</v>
      </c>
      <c r="BY214" s="17">
        <v>0.98650000000000004</v>
      </c>
      <c r="BZ214" s="17">
        <v>0.98650000000000004</v>
      </c>
      <c r="CA214" s="17">
        <v>0.98650000000000004</v>
      </c>
      <c r="CB214" s="17">
        <v>0.98650000000000004</v>
      </c>
      <c r="CC214" s="17">
        <v>0.98650000000000004</v>
      </c>
      <c r="CD214" s="17">
        <v>0.98650000000000004</v>
      </c>
      <c r="CE214" s="17">
        <v>0.98650000000000004</v>
      </c>
      <c r="CF214" s="17">
        <v>0.98650000000000004</v>
      </c>
      <c r="CG214" s="17">
        <v>0.98650000000000004</v>
      </c>
      <c r="CH214" s="17">
        <v>0.98650000000000004</v>
      </c>
      <c r="CI214" s="17">
        <v>0.98650000000000004</v>
      </c>
      <c r="CJ214" s="17">
        <v>0.98650000000000004</v>
      </c>
      <c r="CK214" s="17">
        <v>0.98650000000000004</v>
      </c>
      <c r="CL214" s="17">
        <v>0.98650000000000004</v>
      </c>
      <c r="CM214" s="17">
        <v>0.98650000000000004</v>
      </c>
      <c r="CN214" s="17">
        <v>0.98650000000000004</v>
      </c>
      <c r="CO214" s="17">
        <v>0.98650000000000004</v>
      </c>
      <c r="CP214" s="17">
        <v>0.98650000000000004</v>
      </c>
      <c r="CQ214" s="17">
        <v>0.98650000000000004</v>
      </c>
      <c r="CR214" s="17">
        <v>0.98650000000000004</v>
      </c>
      <c r="CS214" s="17">
        <v>0.98650000000000004</v>
      </c>
      <c r="CT214" s="17">
        <v>0.98650000000000004</v>
      </c>
      <c r="CU214" s="17">
        <v>0.98650000000000004</v>
      </c>
      <c r="CV214" s="17">
        <v>0.98650000000000004</v>
      </c>
      <c r="CW214" s="17">
        <v>0.98650000000000004</v>
      </c>
      <c r="CX214" s="17">
        <v>0.98650000000000004</v>
      </c>
      <c r="CY214" s="17">
        <v>0.98650000000000004</v>
      </c>
      <c r="CZ214" s="17">
        <v>0.98650000000000004</v>
      </c>
      <c r="DA214" s="17">
        <v>0.98650000000000004</v>
      </c>
      <c r="DB214" s="17">
        <v>0.98650000000000004</v>
      </c>
    </row>
    <row r="215" spans="1:106" x14ac:dyDescent="0.2">
      <c r="A215" s="133">
        <v>6</v>
      </c>
      <c r="B215" s="17">
        <v>1</v>
      </c>
      <c r="C215" s="17">
        <v>0.97850000000000004</v>
      </c>
      <c r="D215" s="17">
        <v>0.98729999999999996</v>
      </c>
      <c r="E215" s="17">
        <v>0.98670000000000002</v>
      </c>
      <c r="F215" s="17">
        <v>0.98650000000000004</v>
      </c>
      <c r="G215" s="17">
        <v>0.98650000000000004</v>
      </c>
      <c r="H215" s="17">
        <v>0.98650000000000004</v>
      </c>
      <c r="I215" s="17">
        <v>0.98650000000000004</v>
      </c>
      <c r="J215" s="17">
        <v>0.98650000000000004</v>
      </c>
      <c r="K215" s="17">
        <v>0.98650000000000004</v>
      </c>
      <c r="L215" s="17">
        <v>0.98650000000000004</v>
      </c>
      <c r="M215" s="17">
        <v>0.98650000000000004</v>
      </c>
      <c r="N215" s="17">
        <v>0.98650000000000004</v>
      </c>
      <c r="O215" s="17">
        <v>0.98650000000000004</v>
      </c>
      <c r="P215" s="17">
        <v>0.98650000000000004</v>
      </c>
      <c r="Q215" s="17">
        <v>0.98650000000000004</v>
      </c>
      <c r="R215" s="17">
        <v>0.98650000000000004</v>
      </c>
      <c r="S215" s="17">
        <v>0.98650000000000004</v>
      </c>
      <c r="T215" s="17">
        <v>0.98650000000000004</v>
      </c>
      <c r="U215" s="17">
        <v>0.98650000000000004</v>
      </c>
      <c r="V215" s="17">
        <v>0.98650000000000004</v>
      </c>
      <c r="W215" s="17">
        <v>0.98650000000000004</v>
      </c>
      <c r="X215" s="17">
        <v>0.98650000000000004</v>
      </c>
      <c r="Y215" s="17">
        <v>0.98650000000000004</v>
      </c>
      <c r="Z215" s="17">
        <v>0.98650000000000004</v>
      </c>
      <c r="AA215" s="17">
        <v>0.98650000000000004</v>
      </c>
      <c r="AB215" s="17">
        <v>0.98650000000000004</v>
      </c>
      <c r="AC215" s="17">
        <v>0.98650000000000004</v>
      </c>
      <c r="AD215" s="17">
        <v>0.98650000000000004</v>
      </c>
      <c r="AE215" s="17">
        <v>0.98650000000000004</v>
      </c>
      <c r="AF215" s="17">
        <v>0.98650000000000004</v>
      </c>
      <c r="AG215" s="17">
        <v>0.98650000000000004</v>
      </c>
      <c r="AH215" s="17">
        <v>0.98650000000000004</v>
      </c>
      <c r="AI215" s="17">
        <v>0.98650000000000004</v>
      </c>
      <c r="AJ215" s="17">
        <v>0.98650000000000004</v>
      </c>
      <c r="AK215" s="17">
        <v>0.98650000000000004</v>
      </c>
      <c r="AL215" s="17">
        <v>0.98650000000000004</v>
      </c>
      <c r="AM215" s="17">
        <v>0.98650000000000004</v>
      </c>
      <c r="AN215" s="17">
        <v>0.98650000000000004</v>
      </c>
      <c r="AO215" s="17">
        <v>0.98650000000000004</v>
      </c>
      <c r="AP215" s="17">
        <v>0.98650000000000004</v>
      </c>
      <c r="AQ215" s="17">
        <v>0.98650000000000004</v>
      </c>
      <c r="AR215" s="17">
        <v>0.98650000000000004</v>
      </c>
      <c r="AS215" s="17">
        <v>0.98650000000000004</v>
      </c>
      <c r="AT215" s="17">
        <v>0.98650000000000004</v>
      </c>
      <c r="AU215" s="17">
        <v>0.98650000000000004</v>
      </c>
      <c r="AV215" s="17">
        <v>0.98650000000000004</v>
      </c>
      <c r="AW215" s="17">
        <v>0.98650000000000004</v>
      </c>
      <c r="AX215" s="17">
        <v>0.98650000000000004</v>
      </c>
      <c r="AY215" s="17">
        <v>0.98650000000000004</v>
      </c>
      <c r="AZ215" s="17">
        <v>0.98650000000000004</v>
      </c>
      <c r="BA215" s="17">
        <v>0.98650000000000004</v>
      </c>
      <c r="BB215" s="17">
        <v>0.98650000000000004</v>
      </c>
      <c r="BC215" s="17">
        <v>0.98650000000000004</v>
      </c>
      <c r="BD215" s="17">
        <v>0.98650000000000004</v>
      </c>
      <c r="BE215" s="17">
        <v>0.98650000000000004</v>
      </c>
      <c r="BF215" s="17">
        <v>0.98650000000000004</v>
      </c>
      <c r="BG215" s="17">
        <v>0.98650000000000004</v>
      </c>
      <c r="BH215" s="17">
        <v>0.98650000000000004</v>
      </c>
      <c r="BI215" s="17">
        <v>0.98650000000000004</v>
      </c>
      <c r="BJ215" s="17">
        <v>0.98650000000000004</v>
      </c>
      <c r="BK215" s="17">
        <v>0.98650000000000004</v>
      </c>
      <c r="BL215" s="17">
        <v>0.98650000000000004</v>
      </c>
      <c r="BM215" s="17">
        <v>0.98650000000000004</v>
      </c>
      <c r="BN215" s="17">
        <v>0.98650000000000004</v>
      </c>
      <c r="BO215" s="17">
        <v>0.98650000000000004</v>
      </c>
      <c r="BP215" s="17">
        <v>0.98650000000000004</v>
      </c>
      <c r="BQ215" s="17">
        <v>0.98650000000000004</v>
      </c>
      <c r="BR215" s="17">
        <v>0.98650000000000004</v>
      </c>
      <c r="BS215" s="17">
        <v>0.98650000000000004</v>
      </c>
      <c r="BT215" s="17">
        <v>0.98650000000000004</v>
      </c>
      <c r="BU215" s="17">
        <v>0.98650000000000004</v>
      </c>
      <c r="BV215" s="17">
        <v>0.98650000000000004</v>
      </c>
      <c r="BW215" s="17">
        <v>0.98650000000000004</v>
      </c>
      <c r="BX215" s="17">
        <v>0.98650000000000004</v>
      </c>
      <c r="BY215" s="17">
        <v>0.98650000000000004</v>
      </c>
      <c r="BZ215" s="17">
        <v>0.98650000000000004</v>
      </c>
      <c r="CA215" s="17">
        <v>0.98650000000000004</v>
      </c>
      <c r="CB215" s="17">
        <v>0.98650000000000004</v>
      </c>
      <c r="CC215" s="17">
        <v>0.98650000000000004</v>
      </c>
      <c r="CD215" s="17">
        <v>0.98650000000000004</v>
      </c>
      <c r="CE215" s="17">
        <v>0.98650000000000004</v>
      </c>
      <c r="CF215" s="17">
        <v>0.98650000000000004</v>
      </c>
      <c r="CG215" s="17">
        <v>0.98650000000000004</v>
      </c>
      <c r="CH215" s="17">
        <v>0.98650000000000004</v>
      </c>
      <c r="CI215" s="17">
        <v>0.98650000000000004</v>
      </c>
      <c r="CJ215" s="17">
        <v>0.98650000000000004</v>
      </c>
      <c r="CK215" s="17">
        <v>0.98650000000000004</v>
      </c>
      <c r="CL215" s="17">
        <v>0.98650000000000004</v>
      </c>
      <c r="CM215" s="17">
        <v>0.98650000000000004</v>
      </c>
      <c r="CN215" s="17">
        <v>0.98650000000000004</v>
      </c>
      <c r="CO215" s="17">
        <v>0.98650000000000004</v>
      </c>
      <c r="CP215" s="17">
        <v>0.98650000000000004</v>
      </c>
      <c r="CQ215" s="17">
        <v>0.98650000000000004</v>
      </c>
      <c r="CR215" s="17">
        <v>0.98650000000000004</v>
      </c>
      <c r="CS215" s="17">
        <v>0.98650000000000004</v>
      </c>
      <c r="CT215" s="17">
        <v>0.98650000000000004</v>
      </c>
      <c r="CU215" s="17">
        <v>0.98650000000000004</v>
      </c>
      <c r="CV215" s="17">
        <v>0.98650000000000004</v>
      </c>
      <c r="CW215" s="17">
        <v>0.98650000000000004</v>
      </c>
      <c r="CX215" s="17">
        <v>0.98650000000000004</v>
      </c>
      <c r="CY215" s="17">
        <v>0.98650000000000004</v>
      </c>
      <c r="CZ215" s="17">
        <v>0.98650000000000004</v>
      </c>
      <c r="DA215" s="17">
        <v>0.98650000000000004</v>
      </c>
      <c r="DB215" s="17">
        <v>0.98650000000000004</v>
      </c>
    </row>
    <row r="216" spans="1:106" x14ac:dyDescent="0.2">
      <c r="A216" s="133">
        <v>7</v>
      </c>
      <c r="B216" s="17">
        <v>1</v>
      </c>
      <c r="C216" s="17">
        <v>0.98429999999999995</v>
      </c>
      <c r="D216" s="17">
        <v>0.98729999999999996</v>
      </c>
      <c r="E216" s="17">
        <v>0.98670000000000002</v>
      </c>
      <c r="F216" s="17">
        <v>0.98650000000000004</v>
      </c>
      <c r="G216" s="17">
        <v>0.98650000000000004</v>
      </c>
      <c r="H216" s="17">
        <v>0.98650000000000004</v>
      </c>
      <c r="I216" s="17">
        <v>0.98650000000000004</v>
      </c>
      <c r="J216" s="17">
        <v>0.98650000000000004</v>
      </c>
      <c r="K216" s="17">
        <v>0.98650000000000004</v>
      </c>
      <c r="L216" s="17">
        <v>0.98650000000000004</v>
      </c>
      <c r="M216" s="17">
        <v>0.98650000000000004</v>
      </c>
      <c r="N216" s="17">
        <v>0.98650000000000004</v>
      </c>
      <c r="O216" s="17">
        <v>0.98650000000000004</v>
      </c>
      <c r="P216" s="17">
        <v>0.98650000000000004</v>
      </c>
      <c r="Q216" s="17">
        <v>0.98650000000000004</v>
      </c>
      <c r="R216" s="17">
        <v>0.98650000000000004</v>
      </c>
      <c r="S216" s="17">
        <v>0.98650000000000004</v>
      </c>
      <c r="T216" s="17">
        <v>0.98650000000000004</v>
      </c>
      <c r="U216" s="17">
        <v>0.98650000000000004</v>
      </c>
      <c r="V216" s="17">
        <v>0.98650000000000004</v>
      </c>
      <c r="W216" s="17">
        <v>0.98650000000000004</v>
      </c>
      <c r="X216" s="17">
        <v>0.98650000000000004</v>
      </c>
      <c r="Y216" s="17">
        <v>0.98650000000000004</v>
      </c>
      <c r="Z216" s="17">
        <v>0.98650000000000004</v>
      </c>
      <c r="AA216" s="17">
        <v>0.98650000000000004</v>
      </c>
      <c r="AB216" s="17">
        <v>0.98650000000000004</v>
      </c>
      <c r="AC216" s="17">
        <v>0.98650000000000004</v>
      </c>
      <c r="AD216" s="17">
        <v>0.98650000000000004</v>
      </c>
      <c r="AE216" s="17">
        <v>0.98650000000000004</v>
      </c>
      <c r="AF216" s="17">
        <v>0.98650000000000004</v>
      </c>
      <c r="AG216" s="17">
        <v>0.98650000000000004</v>
      </c>
      <c r="AH216" s="17">
        <v>0.98650000000000004</v>
      </c>
      <c r="AI216" s="17">
        <v>0.98650000000000004</v>
      </c>
      <c r="AJ216" s="17">
        <v>0.98650000000000004</v>
      </c>
      <c r="AK216" s="17">
        <v>0.98650000000000004</v>
      </c>
      <c r="AL216" s="17">
        <v>0.98650000000000004</v>
      </c>
      <c r="AM216" s="17">
        <v>0.98650000000000004</v>
      </c>
      <c r="AN216" s="17">
        <v>0.98650000000000004</v>
      </c>
      <c r="AO216" s="17">
        <v>0.98650000000000004</v>
      </c>
      <c r="AP216" s="17">
        <v>0.98650000000000004</v>
      </c>
      <c r="AQ216" s="17">
        <v>0.98650000000000004</v>
      </c>
      <c r="AR216" s="17">
        <v>0.98650000000000004</v>
      </c>
      <c r="AS216" s="17">
        <v>0.98650000000000004</v>
      </c>
      <c r="AT216" s="17">
        <v>0.98650000000000004</v>
      </c>
      <c r="AU216" s="17">
        <v>0.98650000000000004</v>
      </c>
      <c r="AV216" s="17">
        <v>0.98650000000000004</v>
      </c>
      <c r="AW216" s="17">
        <v>0.98650000000000004</v>
      </c>
      <c r="AX216" s="17">
        <v>0.98650000000000004</v>
      </c>
      <c r="AY216" s="17">
        <v>0.98650000000000004</v>
      </c>
      <c r="AZ216" s="17">
        <v>0.98650000000000004</v>
      </c>
      <c r="BA216" s="17">
        <v>0.98650000000000004</v>
      </c>
      <c r="BB216" s="17">
        <v>0.98650000000000004</v>
      </c>
      <c r="BC216" s="17">
        <v>0.98650000000000004</v>
      </c>
      <c r="BD216" s="17">
        <v>0.98650000000000004</v>
      </c>
      <c r="BE216" s="17">
        <v>0.98650000000000004</v>
      </c>
      <c r="BF216" s="17">
        <v>0.98650000000000004</v>
      </c>
      <c r="BG216" s="17">
        <v>0.98650000000000004</v>
      </c>
      <c r="BH216" s="17">
        <v>0.98650000000000004</v>
      </c>
      <c r="BI216" s="17">
        <v>0.98650000000000004</v>
      </c>
      <c r="BJ216" s="17">
        <v>0.98650000000000004</v>
      </c>
      <c r="BK216" s="17">
        <v>0.98650000000000004</v>
      </c>
      <c r="BL216" s="17">
        <v>0.98650000000000004</v>
      </c>
      <c r="BM216" s="17">
        <v>0.98650000000000004</v>
      </c>
      <c r="BN216" s="17">
        <v>0.98650000000000004</v>
      </c>
      <c r="BO216" s="17">
        <v>0.98650000000000004</v>
      </c>
      <c r="BP216" s="17">
        <v>0.98650000000000004</v>
      </c>
      <c r="BQ216" s="17">
        <v>0.98650000000000004</v>
      </c>
      <c r="BR216" s="17">
        <v>0.98650000000000004</v>
      </c>
      <c r="BS216" s="17">
        <v>0.98650000000000004</v>
      </c>
      <c r="BT216" s="17">
        <v>0.98650000000000004</v>
      </c>
      <c r="BU216" s="17">
        <v>0.98650000000000004</v>
      </c>
      <c r="BV216" s="17">
        <v>0.98650000000000004</v>
      </c>
      <c r="BW216" s="17">
        <v>0.98650000000000004</v>
      </c>
      <c r="BX216" s="17">
        <v>0.98650000000000004</v>
      </c>
      <c r="BY216" s="17">
        <v>0.98650000000000004</v>
      </c>
      <c r="BZ216" s="17">
        <v>0.98650000000000004</v>
      </c>
      <c r="CA216" s="17">
        <v>0.98650000000000004</v>
      </c>
      <c r="CB216" s="17">
        <v>0.98650000000000004</v>
      </c>
      <c r="CC216" s="17">
        <v>0.98650000000000004</v>
      </c>
      <c r="CD216" s="17">
        <v>0.98650000000000004</v>
      </c>
      <c r="CE216" s="17">
        <v>0.98650000000000004</v>
      </c>
      <c r="CF216" s="17">
        <v>0.98650000000000004</v>
      </c>
      <c r="CG216" s="17">
        <v>0.98650000000000004</v>
      </c>
      <c r="CH216" s="17">
        <v>0.98650000000000004</v>
      </c>
      <c r="CI216" s="17">
        <v>0.98650000000000004</v>
      </c>
      <c r="CJ216" s="17">
        <v>0.98650000000000004</v>
      </c>
      <c r="CK216" s="17">
        <v>0.98650000000000004</v>
      </c>
      <c r="CL216" s="17">
        <v>0.98650000000000004</v>
      </c>
      <c r="CM216" s="17">
        <v>0.98650000000000004</v>
      </c>
      <c r="CN216" s="17">
        <v>0.98650000000000004</v>
      </c>
      <c r="CO216" s="17">
        <v>0.98650000000000004</v>
      </c>
      <c r="CP216" s="17">
        <v>0.98650000000000004</v>
      </c>
      <c r="CQ216" s="17">
        <v>0.98650000000000004</v>
      </c>
      <c r="CR216" s="17">
        <v>0.98650000000000004</v>
      </c>
      <c r="CS216" s="17">
        <v>0.98650000000000004</v>
      </c>
      <c r="CT216" s="17">
        <v>0.98650000000000004</v>
      </c>
      <c r="CU216" s="17">
        <v>0.98650000000000004</v>
      </c>
      <c r="CV216" s="17">
        <v>0.98650000000000004</v>
      </c>
      <c r="CW216" s="17">
        <v>0.98650000000000004</v>
      </c>
      <c r="CX216" s="17">
        <v>0.98650000000000004</v>
      </c>
      <c r="CY216" s="17">
        <v>0.98650000000000004</v>
      </c>
      <c r="CZ216" s="17">
        <v>0.98650000000000004</v>
      </c>
      <c r="DA216" s="17">
        <v>0.98650000000000004</v>
      </c>
      <c r="DB216" s="17">
        <v>0.98650000000000004</v>
      </c>
    </row>
    <row r="217" spans="1:106" x14ac:dyDescent="0.2">
      <c r="A217" s="133">
        <v>8</v>
      </c>
      <c r="B217" s="17">
        <v>1</v>
      </c>
      <c r="C217" s="17">
        <v>0.98429999999999995</v>
      </c>
      <c r="D217" s="17">
        <v>0.99260000000000004</v>
      </c>
      <c r="E217" s="17">
        <v>0.98670000000000002</v>
      </c>
      <c r="F217" s="17">
        <v>0.98650000000000004</v>
      </c>
      <c r="G217" s="17">
        <v>0.98650000000000004</v>
      </c>
      <c r="H217" s="17">
        <v>0.98650000000000004</v>
      </c>
      <c r="I217" s="17">
        <v>0.98650000000000004</v>
      </c>
      <c r="J217" s="17">
        <v>0.98650000000000004</v>
      </c>
      <c r="K217" s="17">
        <v>0.98650000000000004</v>
      </c>
      <c r="L217" s="17">
        <v>0.98650000000000004</v>
      </c>
      <c r="M217" s="17">
        <v>0.98650000000000004</v>
      </c>
      <c r="N217" s="17">
        <v>0.98650000000000004</v>
      </c>
      <c r="O217" s="17">
        <v>0.98650000000000004</v>
      </c>
      <c r="P217" s="17">
        <v>0.98650000000000004</v>
      </c>
      <c r="Q217" s="17">
        <v>0.98650000000000004</v>
      </c>
      <c r="R217" s="17">
        <v>0.98650000000000004</v>
      </c>
      <c r="S217" s="17">
        <v>0.98650000000000004</v>
      </c>
      <c r="T217" s="17">
        <v>0.98650000000000004</v>
      </c>
      <c r="U217" s="17">
        <v>0.98650000000000004</v>
      </c>
      <c r="V217" s="17">
        <v>0.98650000000000004</v>
      </c>
      <c r="W217" s="17">
        <v>0.98650000000000004</v>
      </c>
      <c r="X217" s="17">
        <v>0.98650000000000004</v>
      </c>
      <c r="Y217" s="17">
        <v>0.98650000000000004</v>
      </c>
      <c r="Z217" s="17">
        <v>0.98650000000000004</v>
      </c>
      <c r="AA217" s="17">
        <v>0.98650000000000004</v>
      </c>
      <c r="AB217" s="17">
        <v>0.98650000000000004</v>
      </c>
      <c r="AC217" s="17">
        <v>0.98650000000000004</v>
      </c>
      <c r="AD217" s="17">
        <v>0.98650000000000004</v>
      </c>
      <c r="AE217" s="17">
        <v>0.98650000000000004</v>
      </c>
      <c r="AF217" s="17">
        <v>0.98650000000000004</v>
      </c>
      <c r="AG217" s="17">
        <v>0.98650000000000004</v>
      </c>
      <c r="AH217" s="17">
        <v>0.98650000000000004</v>
      </c>
      <c r="AI217" s="17">
        <v>0.98650000000000004</v>
      </c>
      <c r="AJ217" s="17">
        <v>0.98650000000000004</v>
      </c>
      <c r="AK217" s="17">
        <v>0.98650000000000004</v>
      </c>
      <c r="AL217" s="17">
        <v>0.98650000000000004</v>
      </c>
      <c r="AM217" s="17">
        <v>0.98650000000000004</v>
      </c>
      <c r="AN217" s="17">
        <v>0.98650000000000004</v>
      </c>
      <c r="AO217" s="17">
        <v>0.98650000000000004</v>
      </c>
      <c r="AP217" s="17">
        <v>0.98650000000000004</v>
      </c>
      <c r="AQ217" s="17">
        <v>0.98650000000000004</v>
      </c>
      <c r="AR217" s="17">
        <v>0.98650000000000004</v>
      </c>
      <c r="AS217" s="17">
        <v>0.98650000000000004</v>
      </c>
      <c r="AT217" s="17">
        <v>0.98650000000000004</v>
      </c>
      <c r="AU217" s="17">
        <v>0.98650000000000004</v>
      </c>
      <c r="AV217" s="17">
        <v>0.98650000000000004</v>
      </c>
      <c r="AW217" s="17">
        <v>0.98650000000000004</v>
      </c>
      <c r="AX217" s="17">
        <v>0.98650000000000004</v>
      </c>
      <c r="AY217" s="17">
        <v>0.98650000000000004</v>
      </c>
      <c r="AZ217" s="17">
        <v>0.98650000000000004</v>
      </c>
      <c r="BA217" s="17">
        <v>0.98650000000000004</v>
      </c>
      <c r="BB217" s="17">
        <v>0.98650000000000004</v>
      </c>
      <c r="BC217" s="17">
        <v>0.98650000000000004</v>
      </c>
      <c r="BD217" s="17">
        <v>0.98650000000000004</v>
      </c>
      <c r="BE217" s="17">
        <v>0.98650000000000004</v>
      </c>
      <c r="BF217" s="17">
        <v>0.98650000000000004</v>
      </c>
      <c r="BG217" s="17">
        <v>0.98650000000000004</v>
      </c>
      <c r="BH217" s="17">
        <v>0.98650000000000004</v>
      </c>
      <c r="BI217" s="17">
        <v>0.98650000000000004</v>
      </c>
      <c r="BJ217" s="17">
        <v>0.98650000000000004</v>
      </c>
      <c r="BK217" s="17">
        <v>0.98650000000000004</v>
      </c>
      <c r="BL217" s="17">
        <v>0.98650000000000004</v>
      </c>
      <c r="BM217" s="17">
        <v>0.98650000000000004</v>
      </c>
      <c r="BN217" s="17">
        <v>0.98650000000000004</v>
      </c>
      <c r="BO217" s="17">
        <v>0.98650000000000004</v>
      </c>
      <c r="BP217" s="17">
        <v>0.98650000000000004</v>
      </c>
      <c r="BQ217" s="17">
        <v>0.98650000000000004</v>
      </c>
      <c r="BR217" s="17">
        <v>0.98650000000000004</v>
      </c>
      <c r="BS217" s="17">
        <v>0.98650000000000004</v>
      </c>
      <c r="BT217" s="17">
        <v>0.98650000000000004</v>
      </c>
      <c r="BU217" s="17">
        <v>0.98650000000000004</v>
      </c>
      <c r="BV217" s="17">
        <v>0.98650000000000004</v>
      </c>
      <c r="BW217" s="17">
        <v>0.98650000000000004</v>
      </c>
      <c r="BX217" s="17">
        <v>0.98650000000000004</v>
      </c>
      <c r="BY217" s="17">
        <v>0.98650000000000004</v>
      </c>
      <c r="BZ217" s="17">
        <v>0.98650000000000004</v>
      </c>
      <c r="CA217" s="17">
        <v>0.98650000000000004</v>
      </c>
      <c r="CB217" s="17">
        <v>0.98650000000000004</v>
      </c>
      <c r="CC217" s="17">
        <v>0.98650000000000004</v>
      </c>
      <c r="CD217" s="17">
        <v>0.98650000000000004</v>
      </c>
      <c r="CE217" s="17">
        <v>0.98650000000000004</v>
      </c>
      <c r="CF217" s="17">
        <v>0.98650000000000004</v>
      </c>
      <c r="CG217" s="17">
        <v>0.98650000000000004</v>
      </c>
      <c r="CH217" s="17">
        <v>0.98650000000000004</v>
      </c>
      <c r="CI217" s="17">
        <v>0.98650000000000004</v>
      </c>
      <c r="CJ217" s="17">
        <v>0.98650000000000004</v>
      </c>
      <c r="CK217" s="17">
        <v>0.98650000000000004</v>
      </c>
      <c r="CL217" s="17">
        <v>0.98650000000000004</v>
      </c>
      <c r="CM217" s="17">
        <v>0.98650000000000004</v>
      </c>
      <c r="CN217" s="17">
        <v>0.98650000000000004</v>
      </c>
      <c r="CO217" s="17">
        <v>0.98650000000000004</v>
      </c>
      <c r="CP217" s="17">
        <v>0.98650000000000004</v>
      </c>
      <c r="CQ217" s="17">
        <v>0.98650000000000004</v>
      </c>
      <c r="CR217" s="17">
        <v>0.98650000000000004</v>
      </c>
      <c r="CS217" s="17">
        <v>0.98650000000000004</v>
      </c>
      <c r="CT217" s="17">
        <v>0.98650000000000004</v>
      </c>
      <c r="CU217" s="17">
        <v>0.98650000000000004</v>
      </c>
      <c r="CV217" s="17">
        <v>0.98650000000000004</v>
      </c>
      <c r="CW217" s="17">
        <v>0.98650000000000004</v>
      </c>
      <c r="CX217" s="17">
        <v>0.98650000000000004</v>
      </c>
      <c r="CY217" s="17">
        <v>0.98650000000000004</v>
      </c>
      <c r="CZ217" s="17">
        <v>0.98650000000000004</v>
      </c>
      <c r="DA217" s="17">
        <v>0.98650000000000004</v>
      </c>
      <c r="DB217" s="17">
        <v>0.98650000000000004</v>
      </c>
    </row>
    <row r="218" spans="1:106" x14ac:dyDescent="0.2">
      <c r="A218" s="133">
        <v>9</v>
      </c>
      <c r="B218" s="17">
        <v>1</v>
      </c>
      <c r="C218" s="17">
        <v>0.98429999999999995</v>
      </c>
      <c r="D218" s="17">
        <v>0.99260000000000004</v>
      </c>
      <c r="E218" s="17">
        <v>0.99139999999999995</v>
      </c>
      <c r="F218" s="17">
        <v>0.98650000000000004</v>
      </c>
      <c r="G218" s="17">
        <v>0.98650000000000004</v>
      </c>
      <c r="H218" s="17">
        <v>0.98650000000000004</v>
      </c>
      <c r="I218" s="17">
        <v>0.98650000000000004</v>
      </c>
      <c r="J218" s="17">
        <v>0.98650000000000004</v>
      </c>
      <c r="K218" s="17">
        <v>0.98650000000000004</v>
      </c>
      <c r="L218" s="17">
        <v>0.98650000000000004</v>
      </c>
      <c r="M218" s="17">
        <v>0.98650000000000004</v>
      </c>
      <c r="N218" s="17">
        <v>0.98650000000000004</v>
      </c>
      <c r="O218" s="17">
        <v>0.98650000000000004</v>
      </c>
      <c r="P218" s="17">
        <v>0.98650000000000004</v>
      </c>
      <c r="Q218" s="17">
        <v>0.98650000000000004</v>
      </c>
      <c r="R218" s="17">
        <v>0.98650000000000004</v>
      </c>
      <c r="S218" s="17">
        <v>0.98650000000000004</v>
      </c>
      <c r="T218" s="17">
        <v>0.98650000000000004</v>
      </c>
      <c r="U218" s="17">
        <v>0.98650000000000004</v>
      </c>
      <c r="V218" s="17">
        <v>0.98650000000000004</v>
      </c>
      <c r="W218" s="17">
        <v>0.98650000000000004</v>
      </c>
      <c r="X218" s="17">
        <v>0.98650000000000004</v>
      </c>
      <c r="Y218" s="17">
        <v>0.98650000000000004</v>
      </c>
      <c r="Z218" s="17">
        <v>0.98650000000000004</v>
      </c>
      <c r="AA218" s="17">
        <v>0.98650000000000004</v>
      </c>
      <c r="AB218" s="17">
        <v>0.98650000000000004</v>
      </c>
      <c r="AC218" s="17">
        <v>0.98650000000000004</v>
      </c>
      <c r="AD218" s="17">
        <v>0.98650000000000004</v>
      </c>
      <c r="AE218" s="17">
        <v>0.98650000000000004</v>
      </c>
      <c r="AF218" s="17">
        <v>0.98650000000000004</v>
      </c>
      <c r="AG218" s="17">
        <v>0.98650000000000004</v>
      </c>
      <c r="AH218" s="17">
        <v>0.98650000000000004</v>
      </c>
      <c r="AI218" s="17">
        <v>0.98650000000000004</v>
      </c>
      <c r="AJ218" s="17">
        <v>0.98650000000000004</v>
      </c>
      <c r="AK218" s="17">
        <v>0.98650000000000004</v>
      </c>
      <c r="AL218" s="17">
        <v>0.98650000000000004</v>
      </c>
      <c r="AM218" s="17">
        <v>0.98650000000000004</v>
      </c>
      <c r="AN218" s="17">
        <v>0.98650000000000004</v>
      </c>
      <c r="AO218" s="17">
        <v>0.98650000000000004</v>
      </c>
      <c r="AP218" s="17">
        <v>0.98650000000000004</v>
      </c>
      <c r="AQ218" s="17">
        <v>0.98650000000000004</v>
      </c>
      <c r="AR218" s="17">
        <v>0.98650000000000004</v>
      </c>
      <c r="AS218" s="17">
        <v>0.98650000000000004</v>
      </c>
      <c r="AT218" s="17">
        <v>0.98650000000000004</v>
      </c>
      <c r="AU218" s="17">
        <v>0.98650000000000004</v>
      </c>
      <c r="AV218" s="17">
        <v>0.98650000000000004</v>
      </c>
      <c r="AW218" s="17">
        <v>0.98650000000000004</v>
      </c>
      <c r="AX218" s="17">
        <v>0.98650000000000004</v>
      </c>
      <c r="AY218" s="17">
        <v>0.98650000000000004</v>
      </c>
      <c r="AZ218" s="17">
        <v>0.98650000000000004</v>
      </c>
      <c r="BA218" s="17">
        <v>0.98650000000000004</v>
      </c>
      <c r="BB218" s="17">
        <v>0.98650000000000004</v>
      </c>
      <c r="BC218" s="17">
        <v>0.98650000000000004</v>
      </c>
      <c r="BD218" s="17">
        <v>0.98650000000000004</v>
      </c>
      <c r="BE218" s="17">
        <v>0.98650000000000004</v>
      </c>
      <c r="BF218" s="17">
        <v>0.98650000000000004</v>
      </c>
      <c r="BG218" s="17">
        <v>0.98650000000000004</v>
      </c>
      <c r="BH218" s="17">
        <v>0.98650000000000004</v>
      </c>
      <c r="BI218" s="17">
        <v>0.98650000000000004</v>
      </c>
      <c r="BJ218" s="17">
        <v>0.98650000000000004</v>
      </c>
      <c r="BK218" s="17">
        <v>0.98650000000000004</v>
      </c>
      <c r="BL218" s="17">
        <v>0.98650000000000004</v>
      </c>
      <c r="BM218" s="17">
        <v>0.98650000000000004</v>
      </c>
      <c r="BN218" s="17">
        <v>0.98650000000000004</v>
      </c>
      <c r="BO218" s="17">
        <v>0.98650000000000004</v>
      </c>
      <c r="BP218" s="17">
        <v>0.98650000000000004</v>
      </c>
      <c r="BQ218" s="17">
        <v>0.98650000000000004</v>
      </c>
      <c r="BR218" s="17">
        <v>0.98650000000000004</v>
      </c>
      <c r="BS218" s="17">
        <v>0.98650000000000004</v>
      </c>
      <c r="BT218" s="17">
        <v>0.98650000000000004</v>
      </c>
      <c r="BU218" s="17">
        <v>0.98650000000000004</v>
      </c>
      <c r="BV218" s="17">
        <v>0.98650000000000004</v>
      </c>
      <c r="BW218" s="17">
        <v>0.98650000000000004</v>
      </c>
      <c r="BX218" s="17">
        <v>0.98650000000000004</v>
      </c>
      <c r="BY218" s="17">
        <v>0.98650000000000004</v>
      </c>
      <c r="BZ218" s="17">
        <v>0.98650000000000004</v>
      </c>
      <c r="CA218" s="17">
        <v>0.98650000000000004</v>
      </c>
      <c r="CB218" s="17">
        <v>0.98650000000000004</v>
      </c>
      <c r="CC218" s="17">
        <v>0.98650000000000004</v>
      </c>
      <c r="CD218" s="17">
        <v>0.98650000000000004</v>
      </c>
      <c r="CE218" s="17">
        <v>0.98650000000000004</v>
      </c>
      <c r="CF218" s="17">
        <v>0.98650000000000004</v>
      </c>
      <c r="CG218" s="17">
        <v>0.98650000000000004</v>
      </c>
      <c r="CH218" s="17">
        <v>0.98650000000000004</v>
      </c>
      <c r="CI218" s="17">
        <v>0.98650000000000004</v>
      </c>
      <c r="CJ218" s="17">
        <v>0.98650000000000004</v>
      </c>
      <c r="CK218" s="17">
        <v>0.98650000000000004</v>
      </c>
      <c r="CL218" s="17">
        <v>0.98650000000000004</v>
      </c>
      <c r="CM218" s="17">
        <v>0.98650000000000004</v>
      </c>
      <c r="CN218" s="17">
        <v>0.98650000000000004</v>
      </c>
      <c r="CO218" s="17">
        <v>0.98650000000000004</v>
      </c>
      <c r="CP218" s="17">
        <v>0.98650000000000004</v>
      </c>
      <c r="CQ218" s="17">
        <v>0.98650000000000004</v>
      </c>
      <c r="CR218" s="17">
        <v>0.98650000000000004</v>
      </c>
      <c r="CS218" s="17">
        <v>0.98650000000000004</v>
      </c>
      <c r="CT218" s="17">
        <v>0.98650000000000004</v>
      </c>
      <c r="CU218" s="17">
        <v>0.98650000000000004</v>
      </c>
      <c r="CV218" s="17">
        <v>0.98650000000000004</v>
      </c>
      <c r="CW218" s="17">
        <v>0.98650000000000004</v>
      </c>
      <c r="CX218" s="17">
        <v>0.98650000000000004</v>
      </c>
      <c r="CY218" s="17">
        <v>0.98650000000000004</v>
      </c>
      <c r="CZ218" s="17">
        <v>0.98650000000000004</v>
      </c>
      <c r="DA218" s="17">
        <v>0.98650000000000004</v>
      </c>
      <c r="DB218" s="17">
        <v>0.98650000000000004</v>
      </c>
    </row>
    <row r="219" spans="1:106" x14ac:dyDescent="0.2">
      <c r="A219" s="133">
        <v>10</v>
      </c>
      <c r="B219" s="17">
        <v>1</v>
      </c>
      <c r="C219" s="17">
        <v>0.98429999999999995</v>
      </c>
      <c r="D219" s="17">
        <v>0.99260000000000004</v>
      </c>
      <c r="E219" s="17">
        <v>0.99139999999999995</v>
      </c>
      <c r="F219" s="17">
        <v>0.99060000000000004</v>
      </c>
      <c r="G219" s="17">
        <v>0.98650000000000004</v>
      </c>
      <c r="H219" s="17">
        <v>0.98650000000000004</v>
      </c>
      <c r="I219" s="17">
        <v>0.98650000000000004</v>
      </c>
      <c r="J219" s="17">
        <v>0.98650000000000004</v>
      </c>
      <c r="K219" s="17">
        <v>0.98650000000000004</v>
      </c>
      <c r="L219" s="17">
        <v>0.98650000000000004</v>
      </c>
      <c r="M219" s="17">
        <v>0.98650000000000004</v>
      </c>
      <c r="N219" s="17">
        <v>0.98650000000000004</v>
      </c>
      <c r="O219" s="17">
        <v>0.98650000000000004</v>
      </c>
      <c r="P219" s="17">
        <v>0.98650000000000004</v>
      </c>
      <c r="Q219" s="17">
        <v>0.98650000000000004</v>
      </c>
      <c r="R219" s="17">
        <v>0.98650000000000004</v>
      </c>
      <c r="S219" s="17">
        <v>0.98650000000000004</v>
      </c>
      <c r="T219" s="17">
        <v>0.98650000000000004</v>
      </c>
      <c r="U219" s="17">
        <v>0.98650000000000004</v>
      </c>
      <c r="V219" s="17">
        <v>0.98650000000000004</v>
      </c>
      <c r="W219" s="17">
        <v>0.98650000000000004</v>
      </c>
      <c r="X219" s="17">
        <v>0.98650000000000004</v>
      </c>
      <c r="Y219" s="17">
        <v>0.98650000000000004</v>
      </c>
      <c r="Z219" s="17">
        <v>0.98650000000000004</v>
      </c>
      <c r="AA219" s="17">
        <v>0.98650000000000004</v>
      </c>
      <c r="AB219" s="17">
        <v>0.98650000000000004</v>
      </c>
      <c r="AC219" s="17">
        <v>0.98650000000000004</v>
      </c>
      <c r="AD219" s="17">
        <v>0.98650000000000004</v>
      </c>
      <c r="AE219" s="17">
        <v>0.98650000000000004</v>
      </c>
      <c r="AF219" s="17">
        <v>0.98650000000000004</v>
      </c>
      <c r="AG219" s="17">
        <v>0.98650000000000004</v>
      </c>
      <c r="AH219" s="17">
        <v>0.98650000000000004</v>
      </c>
      <c r="AI219" s="17">
        <v>0.98650000000000004</v>
      </c>
      <c r="AJ219" s="17">
        <v>0.98650000000000004</v>
      </c>
      <c r="AK219" s="17">
        <v>0.98650000000000004</v>
      </c>
      <c r="AL219" s="17">
        <v>0.98650000000000004</v>
      </c>
      <c r="AM219" s="17">
        <v>0.98650000000000004</v>
      </c>
      <c r="AN219" s="17">
        <v>0.98650000000000004</v>
      </c>
      <c r="AO219" s="17">
        <v>0.98650000000000004</v>
      </c>
      <c r="AP219" s="17">
        <v>0.98650000000000004</v>
      </c>
      <c r="AQ219" s="17">
        <v>0.98650000000000004</v>
      </c>
      <c r="AR219" s="17">
        <v>0.98650000000000004</v>
      </c>
      <c r="AS219" s="17">
        <v>0.98650000000000004</v>
      </c>
      <c r="AT219" s="17">
        <v>0.98650000000000004</v>
      </c>
      <c r="AU219" s="17">
        <v>0.98650000000000004</v>
      </c>
      <c r="AV219" s="17">
        <v>0.98650000000000004</v>
      </c>
      <c r="AW219" s="17">
        <v>0.98650000000000004</v>
      </c>
      <c r="AX219" s="17">
        <v>0.98650000000000004</v>
      </c>
      <c r="AY219" s="17">
        <v>0.98650000000000004</v>
      </c>
      <c r="AZ219" s="17">
        <v>0.98650000000000004</v>
      </c>
      <c r="BA219" s="17">
        <v>0.98650000000000004</v>
      </c>
      <c r="BB219" s="17">
        <v>0.98650000000000004</v>
      </c>
      <c r="BC219" s="17">
        <v>0.98650000000000004</v>
      </c>
      <c r="BD219" s="17">
        <v>0.98650000000000004</v>
      </c>
      <c r="BE219" s="17">
        <v>0.98650000000000004</v>
      </c>
      <c r="BF219" s="17">
        <v>0.98650000000000004</v>
      </c>
      <c r="BG219" s="17">
        <v>0.98650000000000004</v>
      </c>
      <c r="BH219" s="17">
        <v>0.98650000000000004</v>
      </c>
      <c r="BI219" s="17">
        <v>0.98650000000000004</v>
      </c>
      <c r="BJ219" s="17">
        <v>0.98650000000000004</v>
      </c>
      <c r="BK219" s="17">
        <v>0.98650000000000004</v>
      </c>
      <c r="BL219" s="17">
        <v>0.98650000000000004</v>
      </c>
      <c r="BM219" s="17">
        <v>0.98650000000000004</v>
      </c>
      <c r="BN219" s="17">
        <v>0.98650000000000004</v>
      </c>
      <c r="BO219" s="17">
        <v>0.98650000000000004</v>
      </c>
      <c r="BP219" s="17">
        <v>0.98650000000000004</v>
      </c>
      <c r="BQ219" s="17">
        <v>0.98650000000000004</v>
      </c>
      <c r="BR219" s="17">
        <v>0.98650000000000004</v>
      </c>
      <c r="BS219" s="17">
        <v>0.98650000000000004</v>
      </c>
      <c r="BT219" s="17">
        <v>0.98650000000000004</v>
      </c>
      <c r="BU219" s="17">
        <v>0.98650000000000004</v>
      </c>
      <c r="BV219" s="17">
        <v>0.98650000000000004</v>
      </c>
      <c r="BW219" s="17">
        <v>0.98650000000000004</v>
      </c>
      <c r="BX219" s="17">
        <v>0.98650000000000004</v>
      </c>
      <c r="BY219" s="17">
        <v>0.98650000000000004</v>
      </c>
      <c r="BZ219" s="17">
        <v>0.98650000000000004</v>
      </c>
      <c r="CA219" s="17">
        <v>0.98650000000000004</v>
      </c>
      <c r="CB219" s="17">
        <v>0.98650000000000004</v>
      </c>
      <c r="CC219" s="17">
        <v>0.98650000000000004</v>
      </c>
      <c r="CD219" s="17">
        <v>0.98650000000000004</v>
      </c>
      <c r="CE219" s="17">
        <v>0.98650000000000004</v>
      </c>
      <c r="CF219" s="17">
        <v>0.98650000000000004</v>
      </c>
      <c r="CG219" s="17">
        <v>0.98650000000000004</v>
      </c>
      <c r="CH219" s="17">
        <v>0.98650000000000004</v>
      </c>
      <c r="CI219" s="17">
        <v>0.98650000000000004</v>
      </c>
      <c r="CJ219" s="17">
        <v>0.98650000000000004</v>
      </c>
      <c r="CK219" s="17">
        <v>0.98650000000000004</v>
      </c>
      <c r="CL219" s="17">
        <v>0.98650000000000004</v>
      </c>
      <c r="CM219" s="17">
        <v>0.98650000000000004</v>
      </c>
      <c r="CN219" s="17">
        <v>0.98650000000000004</v>
      </c>
      <c r="CO219" s="17">
        <v>0.98650000000000004</v>
      </c>
      <c r="CP219" s="17">
        <v>0.98650000000000004</v>
      </c>
      <c r="CQ219" s="17">
        <v>0.98650000000000004</v>
      </c>
      <c r="CR219" s="17">
        <v>0.98650000000000004</v>
      </c>
      <c r="CS219" s="17">
        <v>0.98650000000000004</v>
      </c>
      <c r="CT219" s="17">
        <v>0.98650000000000004</v>
      </c>
      <c r="CU219" s="17">
        <v>0.98650000000000004</v>
      </c>
      <c r="CV219" s="17">
        <v>0.98650000000000004</v>
      </c>
      <c r="CW219" s="17">
        <v>0.98650000000000004</v>
      </c>
      <c r="CX219" s="17">
        <v>0.98650000000000004</v>
      </c>
      <c r="CY219" s="17">
        <v>0.98650000000000004</v>
      </c>
      <c r="CZ219" s="17">
        <v>0.98650000000000004</v>
      </c>
      <c r="DA219" s="17">
        <v>0.98650000000000004</v>
      </c>
      <c r="DB219" s="17">
        <v>0.98650000000000004</v>
      </c>
    </row>
    <row r="220" spans="1:106" x14ac:dyDescent="0.2">
      <c r="A220" s="133">
        <v>11</v>
      </c>
      <c r="B220" s="17">
        <v>1</v>
      </c>
      <c r="C220" s="17">
        <v>0.98429999999999995</v>
      </c>
      <c r="D220" s="17">
        <v>0.99260000000000004</v>
      </c>
      <c r="E220" s="17">
        <v>0.99139999999999995</v>
      </c>
      <c r="F220" s="17">
        <v>0.99060000000000004</v>
      </c>
      <c r="G220" s="17">
        <v>0.99</v>
      </c>
      <c r="H220" s="17">
        <v>0.98650000000000004</v>
      </c>
      <c r="I220" s="17">
        <v>0.98650000000000004</v>
      </c>
      <c r="J220" s="17">
        <v>0.98650000000000004</v>
      </c>
      <c r="K220" s="17">
        <v>0.98650000000000004</v>
      </c>
      <c r="L220" s="17">
        <v>0.98650000000000004</v>
      </c>
      <c r="M220" s="17">
        <v>0.98650000000000004</v>
      </c>
      <c r="N220" s="17">
        <v>0.98650000000000004</v>
      </c>
      <c r="O220" s="17">
        <v>0.98650000000000004</v>
      </c>
      <c r="P220" s="17">
        <v>0.98650000000000004</v>
      </c>
      <c r="Q220" s="17">
        <v>0.98650000000000004</v>
      </c>
      <c r="R220" s="17">
        <v>0.98650000000000004</v>
      </c>
      <c r="S220" s="17">
        <v>0.98650000000000004</v>
      </c>
      <c r="T220" s="17">
        <v>0.98650000000000004</v>
      </c>
      <c r="U220" s="17">
        <v>0.98650000000000004</v>
      </c>
      <c r="V220" s="17">
        <v>0.98650000000000004</v>
      </c>
      <c r="W220" s="17">
        <v>0.98650000000000004</v>
      </c>
      <c r="X220" s="17">
        <v>0.98650000000000004</v>
      </c>
      <c r="Y220" s="17">
        <v>0.98650000000000004</v>
      </c>
      <c r="Z220" s="17">
        <v>0.98650000000000004</v>
      </c>
      <c r="AA220" s="17">
        <v>0.98650000000000004</v>
      </c>
      <c r="AB220" s="17">
        <v>0.98650000000000004</v>
      </c>
      <c r="AC220" s="17">
        <v>0.98650000000000004</v>
      </c>
      <c r="AD220" s="17">
        <v>0.98650000000000004</v>
      </c>
      <c r="AE220" s="17">
        <v>0.98650000000000004</v>
      </c>
      <c r="AF220" s="17">
        <v>0.98650000000000004</v>
      </c>
      <c r="AG220" s="17">
        <v>0.98650000000000004</v>
      </c>
      <c r="AH220" s="17">
        <v>0.98650000000000004</v>
      </c>
      <c r="AI220" s="17">
        <v>0.98650000000000004</v>
      </c>
      <c r="AJ220" s="17">
        <v>0.98650000000000004</v>
      </c>
      <c r="AK220" s="17">
        <v>0.98650000000000004</v>
      </c>
      <c r="AL220" s="17">
        <v>0.98650000000000004</v>
      </c>
      <c r="AM220" s="17">
        <v>0.98650000000000004</v>
      </c>
      <c r="AN220" s="17">
        <v>0.98650000000000004</v>
      </c>
      <c r="AO220" s="17">
        <v>0.98650000000000004</v>
      </c>
      <c r="AP220" s="17">
        <v>0.98650000000000004</v>
      </c>
      <c r="AQ220" s="17">
        <v>0.98650000000000004</v>
      </c>
      <c r="AR220" s="17">
        <v>0.98650000000000004</v>
      </c>
      <c r="AS220" s="17">
        <v>0.98650000000000004</v>
      </c>
      <c r="AT220" s="17">
        <v>0.98650000000000004</v>
      </c>
      <c r="AU220" s="17">
        <v>0.98650000000000004</v>
      </c>
      <c r="AV220" s="17">
        <v>0.98650000000000004</v>
      </c>
      <c r="AW220" s="17">
        <v>0.98650000000000004</v>
      </c>
      <c r="AX220" s="17">
        <v>0.98650000000000004</v>
      </c>
      <c r="AY220" s="17">
        <v>0.98650000000000004</v>
      </c>
      <c r="AZ220" s="17">
        <v>0.98650000000000004</v>
      </c>
      <c r="BA220" s="17">
        <v>0.98650000000000004</v>
      </c>
      <c r="BB220" s="17">
        <v>0.98650000000000004</v>
      </c>
      <c r="BC220" s="17">
        <v>0.98650000000000004</v>
      </c>
      <c r="BD220" s="17">
        <v>0.98650000000000004</v>
      </c>
      <c r="BE220" s="17">
        <v>0.98650000000000004</v>
      </c>
      <c r="BF220" s="17">
        <v>0.98650000000000004</v>
      </c>
      <c r="BG220" s="17">
        <v>0.98650000000000004</v>
      </c>
      <c r="BH220" s="17">
        <v>0.98650000000000004</v>
      </c>
      <c r="BI220" s="17">
        <v>0.98650000000000004</v>
      </c>
      <c r="BJ220" s="17">
        <v>0.98650000000000004</v>
      </c>
      <c r="BK220" s="17">
        <v>0.98650000000000004</v>
      </c>
      <c r="BL220" s="17">
        <v>0.98650000000000004</v>
      </c>
      <c r="BM220" s="17">
        <v>0.98650000000000004</v>
      </c>
      <c r="BN220" s="17">
        <v>0.98650000000000004</v>
      </c>
      <c r="BO220" s="17">
        <v>0.98650000000000004</v>
      </c>
      <c r="BP220" s="17">
        <v>0.98650000000000004</v>
      </c>
      <c r="BQ220" s="17">
        <v>0.98650000000000004</v>
      </c>
      <c r="BR220" s="17">
        <v>0.98650000000000004</v>
      </c>
      <c r="BS220" s="17">
        <v>0.98650000000000004</v>
      </c>
      <c r="BT220" s="17">
        <v>0.98650000000000004</v>
      </c>
      <c r="BU220" s="17">
        <v>0.98650000000000004</v>
      </c>
      <c r="BV220" s="17">
        <v>0.98650000000000004</v>
      </c>
      <c r="BW220" s="17">
        <v>0.98650000000000004</v>
      </c>
      <c r="BX220" s="17">
        <v>0.98650000000000004</v>
      </c>
      <c r="BY220" s="17">
        <v>0.98650000000000004</v>
      </c>
      <c r="BZ220" s="17">
        <v>0.98650000000000004</v>
      </c>
      <c r="CA220" s="17">
        <v>0.98650000000000004</v>
      </c>
      <c r="CB220" s="17">
        <v>0.98650000000000004</v>
      </c>
      <c r="CC220" s="17">
        <v>0.98650000000000004</v>
      </c>
      <c r="CD220" s="17">
        <v>0.98650000000000004</v>
      </c>
      <c r="CE220" s="17">
        <v>0.98650000000000004</v>
      </c>
      <c r="CF220" s="17">
        <v>0.98650000000000004</v>
      </c>
      <c r="CG220" s="17">
        <v>0.98650000000000004</v>
      </c>
      <c r="CH220" s="17">
        <v>0.98650000000000004</v>
      </c>
      <c r="CI220" s="17">
        <v>0.98650000000000004</v>
      </c>
      <c r="CJ220" s="17">
        <v>0.98650000000000004</v>
      </c>
      <c r="CK220" s="17">
        <v>0.98650000000000004</v>
      </c>
      <c r="CL220" s="17">
        <v>0.98650000000000004</v>
      </c>
      <c r="CM220" s="17">
        <v>0.98650000000000004</v>
      </c>
      <c r="CN220" s="17">
        <v>0.98650000000000004</v>
      </c>
      <c r="CO220" s="17">
        <v>0.98650000000000004</v>
      </c>
      <c r="CP220" s="17">
        <v>0.98650000000000004</v>
      </c>
      <c r="CQ220" s="17">
        <v>0.98650000000000004</v>
      </c>
      <c r="CR220" s="17">
        <v>0.98650000000000004</v>
      </c>
      <c r="CS220" s="17">
        <v>0.98650000000000004</v>
      </c>
      <c r="CT220" s="17">
        <v>0.98650000000000004</v>
      </c>
      <c r="CU220" s="17">
        <v>0.98650000000000004</v>
      </c>
      <c r="CV220" s="17">
        <v>0.98650000000000004</v>
      </c>
      <c r="CW220" s="17">
        <v>0.98650000000000004</v>
      </c>
      <c r="CX220" s="17">
        <v>0.98650000000000004</v>
      </c>
      <c r="CY220" s="17">
        <v>0.98650000000000004</v>
      </c>
      <c r="CZ220" s="17">
        <v>0.98650000000000004</v>
      </c>
      <c r="DA220" s="17">
        <v>0.98650000000000004</v>
      </c>
      <c r="DB220" s="17">
        <v>0.98650000000000004</v>
      </c>
    </row>
    <row r="221" spans="1:106" x14ac:dyDescent="0.2">
      <c r="A221" s="133">
        <v>12</v>
      </c>
      <c r="B221" s="17">
        <v>1</v>
      </c>
      <c r="C221" s="17">
        <v>0.98429999999999995</v>
      </c>
      <c r="D221" s="17">
        <v>0.99260000000000004</v>
      </c>
      <c r="E221" s="17">
        <v>0.99139999999999995</v>
      </c>
      <c r="F221" s="17">
        <v>0.99060000000000004</v>
      </c>
      <c r="G221" s="17">
        <v>0.99</v>
      </c>
      <c r="H221" s="17">
        <v>0.98939999999999995</v>
      </c>
      <c r="I221" s="17">
        <v>0.98650000000000004</v>
      </c>
      <c r="J221" s="17">
        <v>0.98650000000000004</v>
      </c>
      <c r="K221" s="17">
        <v>0.98650000000000004</v>
      </c>
      <c r="L221" s="17">
        <v>0.98650000000000004</v>
      </c>
      <c r="M221" s="17">
        <v>0.98650000000000004</v>
      </c>
      <c r="N221" s="17">
        <v>0.98650000000000004</v>
      </c>
      <c r="O221" s="17">
        <v>0.98650000000000004</v>
      </c>
      <c r="P221" s="17">
        <v>0.98650000000000004</v>
      </c>
      <c r="Q221" s="17">
        <v>0.98650000000000004</v>
      </c>
      <c r="R221" s="17">
        <v>0.98650000000000004</v>
      </c>
      <c r="S221" s="17">
        <v>0.98650000000000004</v>
      </c>
      <c r="T221" s="17">
        <v>0.98650000000000004</v>
      </c>
      <c r="U221" s="17">
        <v>0.98650000000000004</v>
      </c>
      <c r="V221" s="17">
        <v>0.98650000000000004</v>
      </c>
      <c r="W221" s="17">
        <v>0.98650000000000004</v>
      </c>
      <c r="X221" s="17">
        <v>0.98650000000000004</v>
      </c>
      <c r="Y221" s="17">
        <v>0.98650000000000004</v>
      </c>
      <c r="Z221" s="17">
        <v>0.98650000000000004</v>
      </c>
      <c r="AA221" s="17">
        <v>0.98650000000000004</v>
      </c>
      <c r="AB221" s="17">
        <v>0.98650000000000004</v>
      </c>
      <c r="AC221" s="17">
        <v>0.98650000000000004</v>
      </c>
      <c r="AD221" s="17">
        <v>0.98650000000000004</v>
      </c>
      <c r="AE221" s="17">
        <v>0.98650000000000004</v>
      </c>
      <c r="AF221" s="17">
        <v>0.98650000000000004</v>
      </c>
      <c r="AG221" s="17">
        <v>0.98650000000000004</v>
      </c>
      <c r="AH221" s="17">
        <v>0.98650000000000004</v>
      </c>
      <c r="AI221" s="17">
        <v>0.98650000000000004</v>
      </c>
      <c r="AJ221" s="17">
        <v>0.98650000000000004</v>
      </c>
      <c r="AK221" s="17">
        <v>0.98650000000000004</v>
      </c>
      <c r="AL221" s="17">
        <v>0.98650000000000004</v>
      </c>
      <c r="AM221" s="17">
        <v>0.98650000000000004</v>
      </c>
      <c r="AN221" s="17">
        <v>0.98650000000000004</v>
      </c>
      <c r="AO221" s="17">
        <v>0.98650000000000004</v>
      </c>
      <c r="AP221" s="17">
        <v>0.98650000000000004</v>
      </c>
      <c r="AQ221" s="17">
        <v>0.98650000000000004</v>
      </c>
      <c r="AR221" s="17">
        <v>0.98650000000000004</v>
      </c>
      <c r="AS221" s="17">
        <v>0.98650000000000004</v>
      </c>
      <c r="AT221" s="17">
        <v>0.98650000000000004</v>
      </c>
      <c r="AU221" s="17">
        <v>0.98650000000000004</v>
      </c>
      <c r="AV221" s="17">
        <v>0.98650000000000004</v>
      </c>
      <c r="AW221" s="17">
        <v>0.98650000000000004</v>
      </c>
      <c r="AX221" s="17">
        <v>0.98650000000000004</v>
      </c>
      <c r="AY221" s="17">
        <v>0.98650000000000004</v>
      </c>
      <c r="AZ221" s="17">
        <v>0.98650000000000004</v>
      </c>
      <c r="BA221" s="17">
        <v>0.98650000000000004</v>
      </c>
      <c r="BB221" s="17">
        <v>0.98650000000000004</v>
      </c>
      <c r="BC221" s="17">
        <v>0.98650000000000004</v>
      </c>
      <c r="BD221" s="17">
        <v>0.98650000000000004</v>
      </c>
      <c r="BE221" s="17">
        <v>0.98650000000000004</v>
      </c>
      <c r="BF221" s="17">
        <v>0.98650000000000004</v>
      </c>
      <c r="BG221" s="17">
        <v>0.98650000000000004</v>
      </c>
      <c r="BH221" s="17">
        <v>0.98650000000000004</v>
      </c>
      <c r="BI221" s="17">
        <v>0.98650000000000004</v>
      </c>
      <c r="BJ221" s="17">
        <v>0.98650000000000004</v>
      </c>
      <c r="BK221" s="17">
        <v>0.98650000000000004</v>
      </c>
      <c r="BL221" s="17">
        <v>0.98650000000000004</v>
      </c>
      <c r="BM221" s="17">
        <v>0.98650000000000004</v>
      </c>
      <c r="BN221" s="17">
        <v>0.98650000000000004</v>
      </c>
      <c r="BO221" s="17">
        <v>0.98650000000000004</v>
      </c>
      <c r="BP221" s="17">
        <v>0.98650000000000004</v>
      </c>
      <c r="BQ221" s="17">
        <v>0.98650000000000004</v>
      </c>
      <c r="BR221" s="17">
        <v>0.98650000000000004</v>
      </c>
      <c r="BS221" s="17">
        <v>0.98650000000000004</v>
      </c>
      <c r="BT221" s="17">
        <v>0.98650000000000004</v>
      </c>
      <c r="BU221" s="17">
        <v>0.98650000000000004</v>
      </c>
      <c r="BV221" s="17">
        <v>0.98650000000000004</v>
      </c>
      <c r="BW221" s="17">
        <v>0.98650000000000004</v>
      </c>
      <c r="BX221" s="17">
        <v>0.98650000000000004</v>
      </c>
      <c r="BY221" s="17">
        <v>0.98650000000000004</v>
      </c>
      <c r="BZ221" s="17">
        <v>0.98650000000000004</v>
      </c>
      <c r="CA221" s="17">
        <v>0.98650000000000004</v>
      </c>
      <c r="CB221" s="17">
        <v>0.98650000000000004</v>
      </c>
      <c r="CC221" s="17">
        <v>0.98650000000000004</v>
      </c>
      <c r="CD221" s="17">
        <v>0.98650000000000004</v>
      </c>
      <c r="CE221" s="17">
        <v>0.98650000000000004</v>
      </c>
      <c r="CF221" s="17">
        <v>0.98650000000000004</v>
      </c>
      <c r="CG221" s="17">
        <v>0.98650000000000004</v>
      </c>
      <c r="CH221" s="17">
        <v>0.98650000000000004</v>
      </c>
      <c r="CI221" s="17">
        <v>0.98650000000000004</v>
      </c>
      <c r="CJ221" s="17">
        <v>0.98650000000000004</v>
      </c>
      <c r="CK221" s="17">
        <v>0.98650000000000004</v>
      </c>
      <c r="CL221" s="17">
        <v>0.98650000000000004</v>
      </c>
      <c r="CM221" s="17">
        <v>0.98650000000000004</v>
      </c>
      <c r="CN221" s="17">
        <v>0.98650000000000004</v>
      </c>
      <c r="CO221" s="17">
        <v>0.98650000000000004</v>
      </c>
      <c r="CP221" s="17">
        <v>0.98650000000000004</v>
      </c>
      <c r="CQ221" s="17">
        <v>0.98650000000000004</v>
      </c>
      <c r="CR221" s="17">
        <v>0.98650000000000004</v>
      </c>
      <c r="CS221" s="17">
        <v>0.98650000000000004</v>
      </c>
      <c r="CT221" s="17">
        <v>0.98650000000000004</v>
      </c>
      <c r="CU221" s="17">
        <v>0.98650000000000004</v>
      </c>
      <c r="CV221" s="17">
        <v>0.98650000000000004</v>
      </c>
      <c r="CW221" s="17">
        <v>0.98650000000000004</v>
      </c>
      <c r="CX221" s="17">
        <v>0.98650000000000004</v>
      </c>
      <c r="CY221" s="17">
        <v>0.98650000000000004</v>
      </c>
      <c r="CZ221" s="17">
        <v>0.98650000000000004</v>
      </c>
      <c r="DA221" s="17">
        <v>0.98650000000000004</v>
      </c>
      <c r="DB221" s="17">
        <v>0.98650000000000004</v>
      </c>
    </row>
    <row r="222" spans="1:106" x14ac:dyDescent="0.2">
      <c r="A222" s="133">
        <v>13</v>
      </c>
      <c r="B222" s="17">
        <v>1</v>
      </c>
      <c r="C222" s="17">
        <v>0.98429999999999995</v>
      </c>
      <c r="D222" s="17">
        <v>0.99260000000000004</v>
      </c>
      <c r="E222" s="17">
        <v>0.99139999999999995</v>
      </c>
      <c r="F222" s="17">
        <v>0.99060000000000004</v>
      </c>
      <c r="G222" s="17">
        <v>0.99</v>
      </c>
      <c r="H222" s="17">
        <v>0.98939999999999995</v>
      </c>
      <c r="I222" s="17">
        <v>0.98880000000000001</v>
      </c>
      <c r="J222" s="17">
        <v>0.98650000000000004</v>
      </c>
      <c r="K222" s="17">
        <v>0.98650000000000004</v>
      </c>
      <c r="L222" s="17">
        <v>0.98650000000000004</v>
      </c>
      <c r="M222" s="17">
        <v>0.98650000000000004</v>
      </c>
      <c r="N222" s="17">
        <v>0.98650000000000004</v>
      </c>
      <c r="O222" s="17">
        <v>0.98650000000000004</v>
      </c>
      <c r="P222" s="17">
        <v>0.98650000000000004</v>
      </c>
      <c r="Q222" s="17">
        <v>0.98650000000000004</v>
      </c>
      <c r="R222" s="17">
        <v>0.98650000000000004</v>
      </c>
      <c r="S222" s="17">
        <v>0.98650000000000004</v>
      </c>
      <c r="T222" s="17">
        <v>0.98650000000000004</v>
      </c>
      <c r="U222" s="17">
        <v>0.98650000000000004</v>
      </c>
      <c r="V222" s="17">
        <v>0.98650000000000004</v>
      </c>
      <c r="W222" s="17">
        <v>0.98650000000000004</v>
      </c>
      <c r="X222" s="17">
        <v>0.98650000000000004</v>
      </c>
      <c r="Y222" s="17">
        <v>0.98650000000000004</v>
      </c>
      <c r="Z222" s="17">
        <v>0.98650000000000004</v>
      </c>
      <c r="AA222" s="17">
        <v>0.98650000000000004</v>
      </c>
      <c r="AB222" s="17">
        <v>0.98650000000000004</v>
      </c>
      <c r="AC222" s="17">
        <v>0.98650000000000004</v>
      </c>
      <c r="AD222" s="17">
        <v>0.98650000000000004</v>
      </c>
      <c r="AE222" s="17">
        <v>0.98650000000000004</v>
      </c>
      <c r="AF222" s="17">
        <v>0.98650000000000004</v>
      </c>
      <c r="AG222" s="17">
        <v>0.98650000000000004</v>
      </c>
      <c r="AH222" s="17">
        <v>0.98650000000000004</v>
      </c>
      <c r="AI222" s="17">
        <v>0.98650000000000004</v>
      </c>
      <c r="AJ222" s="17">
        <v>0.98650000000000004</v>
      </c>
      <c r="AK222" s="17">
        <v>0.98650000000000004</v>
      </c>
      <c r="AL222" s="17">
        <v>0.98650000000000004</v>
      </c>
      <c r="AM222" s="17">
        <v>0.98650000000000004</v>
      </c>
      <c r="AN222" s="17">
        <v>0.98650000000000004</v>
      </c>
      <c r="AO222" s="17">
        <v>0.98650000000000004</v>
      </c>
      <c r="AP222" s="17">
        <v>0.98650000000000004</v>
      </c>
      <c r="AQ222" s="17">
        <v>0.98650000000000004</v>
      </c>
      <c r="AR222" s="17">
        <v>0.98650000000000004</v>
      </c>
      <c r="AS222" s="17">
        <v>0.98650000000000004</v>
      </c>
      <c r="AT222" s="17">
        <v>0.98650000000000004</v>
      </c>
      <c r="AU222" s="17">
        <v>0.98650000000000004</v>
      </c>
      <c r="AV222" s="17">
        <v>0.98650000000000004</v>
      </c>
      <c r="AW222" s="17">
        <v>0.98650000000000004</v>
      </c>
      <c r="AX222" s="17">
        <v>0.98650000000000004</v>
      </c>
      <c r="AY222" s="17">
        <v>0.98650000000000004</v>
      </c>
      <c r="AZ222" s="17">
        <v>0.98650000000000004</v>
      </c>
      <c r="BA222" s="17">
        <v>0.98650000000000004</v>
      </c>
      <c r="BB222" s="17">
        <v>0.98650000000000004</v>
      </c>
      <c r="BC222" s="17">
        <v>0.98650000000000004</v>
      </c>
      <c r="BD222" s="17">
        <v>0.98650000000000004</v>
      </c>
      <c r="BE222" s="17">
        <v>0.98650000000000004</v>
      </c>
      <c r="BF222" s="17">
        <v>0.98650000000000004</v>
      </c>
      <c r="BG222" s="17">
        <v>0.98650000000000004</v>
      </c>
      <c r="BH222" s="17">
        <v>0.98650000000000004</v>
      </c>
      <c r="BI222" s="17">
        <v>0.98650000000000004</v>
      </c>
      <c r="BJ222" s="17">
        <v>0.98650000000000004</v>
      </c>
      <c r="BK222" s="17">
        <v>0.98650000000000004</v>
      </c>
      <c r="BL222" s="17">
        <v>0.98650000000000004</v>
      </c>
      <c r="BM222" s="17">
        <v>0.98650000000000004</v>
      </c>
      <c r="BN222" s="17">
        <v>0.98650000000000004</v>
      </c>
      <c r="BO222" s="17">
        <v>0.98650000000000004</v>
      </c>
      <c r="BP222" s="17">
        <v>0.98650000000000004</v>
      </c>
      <c r="BQ222" s="17">
        <v>0.98650000000000004</v>
      </c>
      <c r="BR222" s="17">
        <v>0.98650000000000004</v>
      </c>
      <c r="BS222" s="17">
        <v>0.98650000000000004</v>
      </c>
      <c r="BT222" s="17">
        <v>0.98650000000000004</v>
      </c>
      <c r="BU222" s="17">
        <v>0.98650000000000004</v>
      </c>
      <c r="BV222" s="17">
        <v>0.98650000000000004</v>
      </c>
      <c r="BW222" s="17">
        <v>0.98650000000000004</v>
      </c>
      <c r="BX222" s="17">
        <v>0.98650000000000004</v>
      </c>
      <c r="BY222" s="17">
        <v>0.98650000000000004</v>
      </c>
      <c r="BZ222" s="17">
        <v>0.98650000000000004</v>
      </c>
      <c r="CA222" s="17">
        <v>0.98650000000000004</v>
      </c>
      <c r="CB222" s="17">
        <v>0.98650000000000004</v>
      </c>
      <c r="CC222" s="17">
        <v>0.98650000000000004</v>
      </c>
      <c r="CD222" s="17">
        <v>0.98650000000000004</v>
      </c>
      <c r="CE222" s="17">
        <v>0.98650000000000004</v>
      </c>
      <c r="CF222" s="17">
        <v>0.98650000000000004</v>
      </c>
      <c r="CG222" s="17">
        <v>0.98650000000000004</v>
      </c>
      <c r="CH222" s="17">
        <v>0.98650000000000004</v>
      </c>
      <c r="CI222" s="17">
        <v>0.98650000000000004</v>
      </c>
      <c r="CJ222" s="17">
        <v>0.98650000000000004</v>
      </c>
      <c r="CK222" s="17">
        <v>0.98650000000000004</v>
      </c>
      <c r="CL222" s="17">
        <v>0.98650000000000004</v>
      </c>
      <c r="CM222" s="17">
        <v>0.98650000000000004</v>
      </c>
      <c r="CN222" s="17">
        <v>0.98650000000000004</v>
      </c>
      <c r="CO222" s="17">
        <v>0.98650000000000004</v>
      </c>
      <c r="CP222" s="17">
        <v>0.98650000000000004</v>
      </c>
      <c r="CQ222" s="17">
        <v>0.98650000000000004</v>
      </c>
      <c r="CR222" s="17">
        <v>0.98650000000000004</v>
      </c>
      <c r="CS222" s="17">
        <v>0.98650000000000004</v>
      </c>
      <c r="CT222" s="17">
        <v>0.98650000000000004</v>
      </c>
      <c r="CU222" s="17">
        <v>0.98650000000000004</v>
      </c>
      <c r="CV222" s="17">
        <v>0.98650000000000004</v>
      </c>
      <c r="CW222" s="17">
        <v>0.98650000000000004</v>
      </c>
      <c r="CX222" s="17">
        <v>0.98650000000000004</v>
      </c>
      <c r="CY222" s="17">
        <v>0.98650000000000004</v>
      </c>
      <c r="CZ222" s="17">
        <v>0.98650000000000004</v>
      </c>
      <c r="DA222" s="17">
        <v>0.98650000000000004</v>
      </c>
      <c r="DB222" s="17">
        <v>0.98650000000000004</v>
      </c>
    </row>
    <row r="223" spans="1:106" x14ac:dyDescent="0.2">
      <c r="A223" s="133">
        <v>14</v>
      </c>
      <c r="B223" s="17">
        <v>1</v>
      </c>
      <c r="C223" s="17">
        <v>0.98429999999999995</v>
      </c>
      <c r="D223" s="17">
        <v>0.99260000000000004</v>
      </c>
      <c r="E223" s="17">
        <v>0.99139999999999995</v>
      </c>
      <c r="F223" s="17">
        <v>0.99060000000000004</v>
      </c>
      <c r="G223" s="17">
        <v>0.99</v>
      </c>
      <c r="H223" s="17">
        <v>0.98939999999999995</v>
      </c>
      <c r="I223" s="17">
        <v>0.98880000000000001</v>
      </c>
      <c r="J223" s="17">
        <v>0.98829999999999996</v>
      </c>
      <c r="K223" s="17">
        <v>0.98650000000000004</v>
      </c>
      <c r="L223" s="17">
        <v>0.98650000000000004</v>
      </c>
      <c r="M223" s="17">
        <v>0.98650000000000004</v>
      </c>
      <c r="N223" s="17">
        <v>0.98650000000000004</v>
      </c>
      <c r="O223" s="17">
        <v>0.98650000000000004</v>
      </c>
      <c r="P223" s="17">
        <v>0.98650000000000004</v>
      </c>
      <c r="Q223" s="17">
        <v>0.98650000000000004</v>
      </c>
      <c r="R223" s="17">
        <v>0.98650000000000004</v>
      </c>
      <c r="S223" s="17">
        <v>0.98650000000000004</v>
      </c>
      <c r="T223" s="17">
        <v>0.98650000000000004</v>
      </c>
      <c r="U223" s="17">
        <v>0.98650000000000004</v>
      </c>
      <c r="V223" s="17">
        <v>0.98650000000000004</v>
      </c>
      <c r="W223" s="17">
        <v>0.98650000000000004</v>
      </c>
      <c r="X223" s="17">
        <v>0.98650000000000004</v>
      </c>
      <c r="Y223" s="17">
        <v>0.98650000000000004</v>
      </c>
      <c r="Z223" s="17">
        <v>0.98650000000000004</v>
      </c>
      <c r="AA223" s="17">
        <v>0.98650000000000004</v>
      </c>
      <c r="AB223" s="17">
        <v>0.98650000000000004</v>
      </c>
      <c r="AC223" s="17">
        <v>0.98650000000000004</v>
      </c>
      <c r="AD223" s="17">
        <v>0.98650000000000004</v>
      </c>
      <c r="AE223" s="17">
        <v>0.98650000000000004</v>
      </c>
      <c r="AF223" s="17">
        <v>0.98650000000000004</v>
      </c>
      <c r="AG223" s="17">
        <v>0.98650000000000004</v>
      </c>
      <c r="AH223" s="17">
        <v>0.98650000000000004</v>
      </c>
      <c r="AI223" s="17">
        <v>0.98650000000000004</v>
      </c>
      <c r="AJ223" s="17">
        <v>0.98650000000000004</v>
      </c>
      <c r="AK223" s="17">
        <v>0.98650000000000004</v>
      </c>
      <c r="AL223" s="17">
        <v>0.98650000000000004</v>
      </c>
      <c r="AM223" s="17">
        <v>0.98650000000000004</v>
      </c>
      <c r="AN223" s="17">
        <v>0.98650000000000004</v>
      </c>
      <c r="AO223" s="17">
        <v>0.98650000000000004</v>
      </c>
      <c r="AP223" s="17">
        <v>0.98650000000000004</v>
      </c>
      <c r="AQ223" s="17">
        <v>0.98650000000000004</v>
      </c>
      <c r="AR223" s="17">
        <v>0.98650000000000004</v>
      </c>
      <c r="AS223" s="17">
        <v>0.98650000000000004</v>
      </c>
      <c r="AT223" s="17">
        <v>0.98650000000000004</v>
      </c>
      <c r="AU223" s="17">
        <v>0.98650000000000004</v>
      </c>
      <c r="AV223" s="17">
        <v>0.98650000000000004</v>
      </c>
      <c r="AW223" s="17">
        <v>0.98650000000000004</v>
      </c>
      <c r="AX223" s="17">
        <v>0.98650000000000004</v>
      </c>
      <c r="AY223" s="17">
        <v>0.98650000000000004</v>
      </c>
      <c r="AZ223" s="17">
        <v>0.98650000000000004</v>
      </c>
      <c r="BA223" s="17">
        <v>0.98650000000000004</v>
      </c>
      <c r="BB223" s="17">
        <v>0.98650000000000004</v>
      </c>
      <c r="BC223" s="17">
        <v>0.98650000000000004</v>
      </c>
      <c r="BD223" s="17">
        <v>0.98650000000000004</v>
      </c>
      <c r="BE223" s="17">
        <v>0.98650000000000004</v>
      </c>
      <c r="BF223" s="17">
        <v>0.98650000000000004</v>
      </c>
      <c r="BG223" s="17">
        <v>0.98650000000000004</v>
      </c>
      <c r="BH223" s="17">
        <v>0.98650000000000004</v>
      </c>
      <c r="BI223" s="17">
        <v>0.98650000000000004</v>
      </c>
      <c r="BJ223" s="17">
        <v>0.98650000000000004</v>
      </c>
      <c r="BK223" s="17">
        <v>0.98650000000000004</v>
      </c>
      <c r="BL223" s="17">
        <v>0.98650000000000004</v>
      </c>
      <c r="BM223" s="17">
        <v>0.98650000000000004</v>
      </c>
      <c r="BN223" s="17">
        <v>0.98650000000000004</v>
      </c>
      <c r="BO223" s="17">
        <v>0.98650000000000004</v>
      </c>
      <c r="BP223" s="17">
        <v>0.98650000000000004</v>
      </c>
      <c r="BQ223" s="17">
        <v>0.98650000000000004</v>
      </c>
      <c r="BR223" s="17">
        <v>0.98650000000000004</v>
      </c>
      <c r="BS223" s="17">
        <v>0.98650000000000004</v>
      </c>
      <c r="BT223" s="17">
        <v>0.98650000000000004</v>
      </c>
      <c r="BU223" s="17">
        <v>0.98650000000000004</v>
      </c>
      <c r="BV223" s="17">
        <v>0.98650000000000004</v>
      </c>
      <c r="BW223" s="17">
        <v>0.98650000000000004</v>
      </c>
      <c r="BX223" s="17">
        <v>0.98650000000000004</v>
      </c>
      <c r="BY223" s="17">
        <v>0.98650000000000004</v>
      </c>
      <c r="BZ223" s="17">
        <v>0.98650000000000004</v>
      </c>
      <c r="CA223" s="17">
        <v>0.98650000000000004</v>
      </c>
      <c r="CB223" s="17">
        <v>0.98650000000000004</v>
      </c>
      <c r="CC223" s="17">
        <v>0.98650000000000004</v>
      </c>
      <c r="CD223" s="17">
        <v>0.98650000000000004</v>
      </c>
      <c r="CE223" s="17">
        <v>0.98650000000000004</v>
      </c>
      <c r="CF223" s="17">
        <v>0.98650000000000004</v>
      </c>
      <c r="CG223" s="17">
        <v>0.98650000000000004</v>
      </c>
      <c r="CH223" s="17">
        <v>0.98650000000000004</v>
      </c>
      <c r="CI223" s="17">
        <v>0.98650000000000004</v>
      </c>
      <c r="CJ223" s="17">
        <v>0.98650000000000004</v>
      </c>
      <c r="CK223" s="17">
        <v>0.98650000000000004</v>
      </c>
      <c r="CL223" s="17">
        <v>0.98650000000000004</v>
      </c>
      <c r="CM223" s="17">
        <v>0.98650000000000004</v>
      </c>
      <c r="CN223" s="17">
        <v>0.98650000000000004</v>
      </c>
      <c r="CO223" s="17">
        <v>0.98650000000000004</v>
      </c>
      <c r="CP223" s="17">
        <v>0.98650000000000004</v>
      </c>
      <c r="CQ223" s="17">
        <v>0.98650000000000004</v>
      </c>
      <c r="CR223" s="17">
        <v>0.98650000000000004</v>
      </c>
      <c r="CS223" s="17">
        <v>0.98650000000000004</v>
      </c>
      <c r="CT223" s="17">
        <v>0.98650000000000004</v>
      </c>
      <c r="CU223" s="17">
        <v>0.98650000000000004</v>
      </c>
      <c r="CV223" s="17">
        <v>0.98650000000000004</v>
      </c>
      <c r="CW223" s="17">
        <v>0.98650000000000004</v>
      </c>
      <c r="CX223" s="17">
        <v>0.98650000000000004</v>
      </c>
      <c r="CY223" s="17">
        <v>0.98650000000000004</v>
      </c>
      <c r="CZ223" s="17">
        <v>0.98650000000000004</v>
      </c>
      <c r="DA223" s="17">
        <v>0.98650000000000004</v>
      </c>
      <c r="DB223" s="17">
        <v>0.98650000000000004</v>
      </c>
    </row>
    <row r="224" spans="1:106" x14ac:dyDescent="0.2">
      <c r="A224" s="133">
        <v>15</v>
      </c>
      <c r="B224" s="17">
        <v>1</v>
      </c>
      <c r="C224" s="17">
        <v>0.98429999999999995</v>
      </c>
      <c r="D224" s="17">
        <v>0.99260000000000004</v>
      </c>
      <c r="E224" s="17">
        <v>0.99139999999999995</v>
      </c>
      <c r="F224" s="17">
        <v>0.99060000000000004</v>
      </c>
      <c r="G224" s="17">
        <v>0.99</v>
      </c>
      <c r="H224" s="17">
        <v>0.98939999999999995</v>
      </c>
      <c r="I224" s="17">
        <v>0.98880000000000001</v>
      </c>
      <c r="J224" s="17">
        <v>0.98829999999999996</v>
      </c>
      <c r="K224" s="17">
        <v>0.98780000000000001</v>
      </c>
      <c r="L224" s="17">
        <v>0.98650000000000004</v>
      </c>
      <c r="M224" s="17">
        <v>0.98650000000000004</v>
      </c>
      <c r="N224" s="17">
        <v>0.98650000000000004</v>
      </c>
      <c r="O224" s="17">
        <v>0.98650000000000004</v>
      </c>
      <c r="P224" s="17">
        <v>0.98650000000000004</v>
      </c>
      <c r="Q224" s="17">
        <v>0.98650000000000004</v>
      </c>
      <c r="R224" s="17">
        <v>0.98650000000000004</v>
      </c>
      <c r="S224" s="17">
        <v>0.98650000000000004</v>
      </c>
      <c r="T224" s="17">
        <v>0.98650000000000004</v>
      </c>
      <c r="U224" s="17">
        <v>0.98650000000000004</v>
      </c>
      <c r="V224" s="17">
        <v>0.98650000000000004</v>
      </c>
      <c r="W224" s="17">
        <v>0.98650000000000004</v>
      </c>
      <c r="X224" s="17">
        <v>0.98650000000000004</v>
      </c>
      <c r="Y224" s="17">
        <v>0.98650000000000004</v>
      </c>
      <c r="Z224" s="17">
        <v>0.98650000000000004</v>
      </c>
      <c r="AA224" s="17">
        <v>0.98650000000000004</v>
      </c>
      <c r="AB224" s="17">
        <v>0.98650000000000004</v>
      </c>
      <c r="AC224" s="17">
        <v>0.98650000000000004</v>
      </c>
      <c r="AD224" s="17">
        <v>0.98650000000000004</v>
      </c>
      <c r="AE224" s="17">
        <v>0.98650000000000004</v>
      </c>
      <c r="AF224" s="17">
        <v>0.98650000000000004</v>
      </c>
      <c r="AG224" s="17">
        <v>0.98650000000000004</v>
      </c>
      <c r="AH224" s="17">
        <v>0.98650000000000004</v>
      </c>
      <c r="AI224" s="17">
        <v>0.98650000000000004</v>
      </c>
      <c r="AJ224" s="17">
        <v>0.98650000000000004</v>
      </c>
      <c r="AK224" s="17">
        <v>0.98650000000000004</v>
      </c>
      <c r="AL224" s="17">
        <v>0.98650000000000004</v>
      </c>
      <c r="AM224" s="17">
        <v>0.98650000000000004</v>
      </c>
      <c r="AN224" s="17">
        <v>0.98650000000000004</v>
      </c>
      <c r="AO224" s="17">
        <v>0.98650000000000004</v>
      </c>
      <c r="AP224" s="17">
        <v>0.98650000000000004</v>
      </c>
      <c r="AQ224" s="17">
        <v>0.98650000000000004</v>
      </c>
      <c r="AR224" s="17">
        <v>0.98650000000000004</v>
      </c>
      <c r="AS224" s="17">
        <v>0.98650000000000004</v>
      </c>
      <c r="AT224" s="17">
        <v>0.98650000000000004</v>
      </c>
      <c r="AU224" s="17">
        <v>0.98650000000000004</v>
      </c>
      <c r="AV224" s="17">
        <v>0.98650000000000004</v>
      </c>
      <c r="AW224" s="17">
        <v>0.98650000000000004</v>
      </c>
      <c r="AX224" s="17">
        <v>0.98650000000000004</v>
      </c>
      <c r="AY224" s="17">
        <v>0.98650000000000004</v>
      </c>
      <c r="AZ224" s="17">
        <v>0.98650000000000004</v>
      </c>
      <c r="BA224" s="17">
        <v>0.98650000000000004</v>
      </c>
      <c r="BB224" s="17">
        <v>0.98650000000000004</v>
      </c>
      <c r="BC224" s="17">
        <v>0.98650000000000004</v>
      </c>
      <c r="BD224" s="17">
        <v>0.98650000000000004</v>
      </c>
      <c r="BE224" s="17">
        <v>0.98650000000000004</v>
      </c>
      <c r="BF224" s="17">
        <v>0.98650000000000004</v>
      </c>
      <c r="BG224" s="17">
        <v>0.98650000000000004</v>
      </c>
      <c r="BH224" s="17">
        <v>0.98650000000000004</v>
      </c>
      <c r="BI224" s="17">
        <v>0.98650000000000004</v>
      </c>
      <c r="BJ224" s="17">
        <v>0.98650000000000004</v>
      </c>
      <c r="BK224" s="17">
        <v>0.98650000000000004</v>
      </c>
      <c r="BL224" s="17">
        <v>0.98650000000000004</v>
      </c>
      <c r="BM224" s="17">
        <v>0.98650000000000004</v>
      </c>
      <c r="BN224" s="17">
        <v>0.98650000000000004</v>
      </c>
      <c r="BO224" s="17">
        <v>0.98650000000000004</v>
      </c>
      <c r="BP224" s="17">
        <v>0.98650000000000004</v>
      </c>
      <c r="BQ224" s="17">
        <v>0.98650000000000004</v>
      </c>
      <c r="BR224" s="17">
        <v>0.98650000000000004</v>
      </c>
      <c r="BS224" s="17">
        <v>0.98650000000000004</v>
      </c>
      <c r="BT224" s="17">
        <v>0.98650000000000004</v>
      </c>
      <c r="BU224" s="17">
        <v>0.98650000000000004</v>
      </c>
      <c r="BV224" s="17">
        <v>0.98650000000000004</v>
      </c>
      <c r="BW224" s="17">
        <v>0.98650000000000004</v>
      </c>
      <c r="BX224" s="17">
        <v>0.98650000000000004</v>
      </c>
      <c r="BY224" s="17">
        <v>0.98650000000000004</v>
      </c>
      <c r="BZ224" s="17">
        <v>0.98650000000000004</v>
      </c>
      <c r="CA224" s="17">
        <v>0.98650000000000004</v>
      </c>
      <c r="CB224" s="17">
        <v>0.98650000000000004</v>
      </c>
      <c r="CC224" s="17">
        <v>0.98650000000000004</v>
      </c>
      <c r="CD224" s="17">
        <v>0.98650000000000004</v>
      </c>
      <c r="CE224" s="17">
        <v>0.98650000000000004</v>
      </c>
      <c r="CF224" s="17">
        <v>0.98650000000000004</v>
      </c>
      <c r="CG224" s="17">
        <v>0.98650000000000004</v>
      </c>
      <c r="CH224" s="17">
        <v>0.98650000000000004</v>
      </c>
      <c r="CI224" s="17">
        <v>0.98650000000000004</v>
      </c>
      <c r="CJ224" s="17">
        <v>0.98650000000000004</v>
      </c>
      <c r="CK224" s="17">
        <v>0.98650000000000004</v>
      </c>
      <c r="CL224" s="17">
        <v>0.98650000000000004</v>
      </c>
      <c r="CM224" s="17">
        <v>0.98650000000000004</v>
      </c>
      <c r="CN224" s="17">
        <v>0.98650000000000004</v>
      </c>
      <c r="CO224" s="17">
        <v>0.98650000000000004</v>
      </c>
      <c r="CP224" s="17">
        <v>0.98650000000000004</v>
      </c>
      <c r="CQ224" s="17">
        <v>0.98650000000000004</v>
      </c>
      <c r="CR224" s="17">
        <v>0.98650000000000004</v>
      </c>
      <c r="CS224" s="17">
        <v>0.98650000000000004</v>
      </c>
      <c r="CT224" s="17">
        <v>0.98650000000000004</v>
      </c>
      <c r="CU224" s="17">
        <v>0.98650000000000004</v>
      </c>
      <c r="CV224" s="17">
        <v>0.98650000000000004</v>
      </c>
      <c r="CW224" s="17">
        <v>0.98650000000000004</v>
      </c>
      <c r="CX224" s="17">
        <v>0.98650000000000004</v>
      </c>
      <c r="CY224" s="17">
        <v>0.98650000000000004</v>
      </c>
      <c r="CZ224" s="17">
        <v>0.98650000000000004</v>
      </c>
      <c r="DA224" s="17">
        <v>0.98650000000000004</v>
      </c>
      <c r="DB224" s="17">
        <v>0.98650000000000004</v>
      </c>
    </row>
    <row r="225" spans="1:106" x14ac:dyDescent="0.2">
      <c r="A225" s="133">
        <v>16</v>
      </c>
      <c r="B225" s="17">
        <v>1</v>
      </c>
      <c r="C225" s="17">
        <v>0.98429999999999995</v>
      </c>
      <c r="D225" s="17">
        <v>0.99260000000000004</v>
      </c>
      <c r="E225" s="17">
        <v>0.99139999999999995</v>
      </c>
      <c r="F225" s="17">
        <v>0.99060000000000004</v>
      </c>
      <c r="G225" s="17">
        <v>0.99</v>
      </c>
      <c r="H225" s="17">
        <v>0.98939999999999995</v>
      </c>
      <c r="I225" s="17">
        <v>0.98880000000000001</v>
      </c>
      <c r="J225" s="17">
        <v>0.98829999999999996</v>
      </c>
      <c r="K225" s="17">
        <v>0.98780000000000001</v>
      </c>
      <c r="L225" s="17">
        <v>0.98729999999999996</v>
      </c>
      <c r="M225" s="17">
        <v>0.98650000000000004</v>
      </c>
      <c r="N225" s="17">
        <v>0.98650000000000004</v>
      </c>
      <c r="O225" s="17">
        <v>0.98650000000000004</v>
      </c>
      <c r="P225" s="17">
        <v>0.98650000000000004</v>
      </c>
      <c r="Q225" s="17">
        <v>0.98650000000000004</v>
      </c>
      <c r="R225" s="17">
        <v>0.98650000000000004</v>
      </c>
      <c r="S225" s="17">
        <v>0.98650000000000004</v>
      </c>
      <c r="T225" s="17">
        <v>0.98650000000000004</v>
      </c>
      <c r="U225" s="17">
        <v>0.98650000000000004</v>
      </c>
      <c r="V225" s="17">
        <v>0.98650000000000004</v>
      </c>
      <c r="W225" s="17">
        <v>0.98650000000000004</v>
      </c>
      <c r="X225" s="17">
        <v>0.98650000000000004</v>
      </c>
      <c r="Y225" s="17">
        <v>0.98650000000000004</v>
      </c>
      <c r="Z225" s="17">
        <v>0.98650000000000004</v>
      </c>
      <c r="AA225" s="17">
        <v>0.98650000000000004</v>
      </c>
      <c r="AB225" s="17">
        <v>0.98650000000000004</v>
      </c>
      <c r="AC225" s="17">
        <v>0.98650000000000004</v>
      </c>
      <c r="AD225" s="17">
        <v>0.98650000000000004</v>
      </c>
      <c r="AE225" s="17">
        <v>0.98650000000000004</v>
      </c>
      <c r="AF225" s="17">
        <v>0.98650000000000004</v>
      </c>
      <c r="AG225" s="17">
        <v>0.98650000000000004</v>
      </c>
      <c r="AH225" s="17">
        <v>0.98650000000000004</v>
      </c>
      <c r="AI225" s="17">
        <v>0.98650000000000004</v>
      </c>
      <c r="AJ225" s="17">
        <v>0.98650000000000004</v>
      </c>
      <c r="AK225" s="17">
        <v>0.98650000000000004</v>
      </c>
      <c r="AL225" s="17">
        <v>0.98650000000000004</v>
      </c>
      <c r="AM225" s="17">
        <v>0.98650000000000004</v>
      </c>
      <c r="AN225" s="17">
        <v>0.98650000000000004</v>
      </c>
      <c r="AO225" s="17">
        <v>0.98650000000000004</v>
      </c>
      <c r="AP225" s="17">
        <v>0.98650000000000004</v>
      </c>
      <c r="AQ225" s="17">
        <v>0.98650000000000004</v>
      </c>
      <c r="AR225" s="17">
        <v>0.98650000000000004</v>
      </c>
      <c r="AS225" s="17">
        <v>0.98650000000000004</v>
      </c>
      <c r="AT225" s="17">
        <v>0.98650000000000004</v>
      </c>
      <c r="AU225" s="17">
        <v>0.98650000000000004</v>
      </c>
      <c r="AV225" s="17">
        <v>0.98650000000000004</v>
      </c>
      <c r="AW225" s="17">
        <v>0.98650000000000004</v>
      </c>
      <c r="AX225" s="17">
        <v>0.98650000000000004</v>
      </c>
      <c r="AY225" s="17">
        <v>0.98650000000000004</v>
      </c>
      <c r="AZ225" s="17">
        <v>0.98650000000000004</v>
      </c>
      <c r="BA225" s="17">
        <v>0.98650000000000004</v>
      </c>
      <c r="BB225" s="17">
        <v>0.98650000000000004</v>
      </c>
      <c r="BC225" s="17">
        <v>0.98650000000000004</v>
      </c>
      <c r="BD225" s="17">
        <v>0.98650000000000004</v>
      </c>
      <c r="BE225" s="17">
        <v>0.98650000000000004</v>
      </c>
      <c r="BF225" s="17">
        <v>0.98650000000000004</v>
      </c>
      <c r="BG225" s="17">
        <v>0.98650000000000004</v>
      </c>
      <c r="BH225" s="17">
        <v>0.98650000000000004</v>
      </c>
      <c r="BI225" s="17">
        <v>0.98650000000000004</v>
      </c>
      <c r="BJ225" s="17">
        <v>0.98650000000000004</v>
      </c>
      <c r="BK225" s="17">
        <v>0.98650000000000004</v>
      </c>
      <c r="BL225" s="17">
        <v>0.98650000000000004</v>
      </c>
      <c r="BM225" s="17">
        <v>0.98650000000000004</v>
      </c>
      <c r="BN225" s="17">
        <v>0.98650000000000004</v>
      </c>
      <c r="BO225" s="17">
        <v>0.98650000000000004</v>
      </c>
      <c r="BP225" s="17">
        <v>0.98650000000000004</v>
      </c>
      <c r="BQ225" s="17">
        <v>0.98650000000000004</v>
      </c>
      <c r="BR225" s="17">
        <v>0.98650000000000004</v>
      </c>
      <c r="BS225" s="17">
        <v>0.98650000000000004</v>
      </c>
      <c r="BT225" s="17">
        <v>0.98650000000000004</v>
      </c>
      <c r="BU225" s="17">
        <v>0.98650000000000004</v>
      </c>
      <c r="BV225" s="17">
        <v>0.98650000000000004</v>
      </c>
      <c r="BW225" s="17">
        <v>0.98650000000000004</v>
      </c>
      <c r="BX225" s="17">
        <v>0.98650000000000004</v>
      </c>
      <c r="BY225" s="17">
        <v>0.98650000000000004</v>
      </c>
      <c r="BZ225" s="17">
        <v>0.98650000000000004</v>
      </c>
      <c r="CA225" s="17">
        <v>0.98650000000000004</v>
      </c>
      <c r="CB225" s="17">
        <v>0.98650000000000004</v>
      </c>
      <c r="CC225" s="17">
        <v>0.98650000000000004</v>
      </c>
      <c r="CD225" s="17">
        <v>0.98650000000000004</v>
      </c>
      <c r="CE225" s="17">
        <v>0.98650000000000004</v>
      </c>
      <c r="CF225" s="17">
        <v>0.98650000000000004</v>
      </c>
      <c r="CG225" s="17">
        <v>0.98650000000000004</v>
      </c>
      <c r="CH225" s="17">
        <v>0.98650000000000004</v>
      </c>
      <c r="CI225" s="17">
        <v>0.98650000000000004</v>
      </c>
      <c r="CJ225" s="17">
        <v>0.98650000000000004</v>
      </c>
      <c r="CK225" s="17">
        <v>0.98650000000000004</v>
      </c>
      <c r="CL225" s="17">
        <v>0.98650000000000004</v>
      </c>
      <c r="CM225" s="17">
        <v>0.98650000000000004</v>
      </c>
      <c r="CN225" s="17">
        <v>0.98650000000000004</v>
      </c>
      <c r="CO225" s="17">
        <v>0.98650000000000004</v>
      </c>
      <c r="CP225" s="17">
        <v>0.98650000000000004</v>
      </c>
      <c r="CQ225" s="17">
        <v>0.98650000000000004</v>
      </c>
      <c r="CR225" s="17">
        <v>0.98650000000000004</v>
      </c>
      <c r="CS225" s="17">
        <v>0.98650000000000004</v>
      </c>
      <c r="CT225" s="17">
        <v>0.98650000000000004</v>
      </c>
      <c r="CU225" s="17">
        <v>0.98650000000000004</v>
      </c>
      <c r="CV225" s="17">
        <v>0.98650000000000004</v>
      </c>
      <c r="CW225" s="17">
        <v>0.98650000000000004</v>
      </c>
      <c r="CX225" s="17">
        <v>0.98650000000000004</v>
      </c>
      <c r="CY225" s="17">
        <v>0.98650000000000004</v>
      </c>
      <c r="CZ225" s="17">
        <v>0.98650000000000004</v>
      </c>
      <c r="DA225" s="17">
        <v>0.98650000000000004</v>
      </c>
      <c r="DB225" s="17">
        <v>0.98650000000000004</v>
      </c>
    </row>
    <row r="226" spans="1:106" x14ac:dyDescent="0.2">
      <c r="A226" s="133">
        <v>17</v>
      </c>
      <c r="B226" s="17">
        <v>1</v>
      </c>
      <c r="C226" s="17">
        <v>0.98429999999999995</v>
      </c>
      <c r="D226" s="17">
        <v>0.99260000000000004</v>
      </c>
      <c r="E226" s="17">
        <v>0.99139999999999995</v>
      </c>
      <c r="F226" s="17">
        <v>0.99060000000000004</v>
      </c>
      <c r="G226" s="17">
        <v>0.99</v>
      </c>
      <c r="H226" s="17">
        <v>0.98939999999999995</v>
      </c>
      <c r="I226" s="17">
        <v>0.98880000000000001</v>
      </c>
      <c r="J226" s="17">
        <v>0.98829999999999996</v>
      </c>
      <c r="K226" s="17">
        <v>0.98780000000000001</v>
      </c>
      <c r="L226" s="17">
        <v>0.98729999999999996</v>
      </c>
      <c r="M226" s="17">
        <v>0.98699999999999999</v>
      </c>
      <c r="N226" s="17">
        <v>0.98650000000000004</v>
      </c>
      <c r="O226" s="17">
        <v>0.98650000000000004</v>
      </c>
      <c r="P226" s="17">
        <v>0.98650000000000004</v>
      </c>
      <c r="Q226" s="17">
        <v>0.98650000000000004</v>
      </c>
      <c r="R226" s="17">
        <v>0.98650000000000004</v>
      </c>
      <c r="S226" s="17">
        <v>0.98650000000000004</v>
      </c>
      <c r="T226" s="17">
        <v>0.98650000000000004</v>
      </c>
      <c r="U226" s="17">
        <v>0.98650000000000004</v>
      </c>
      <c r="V226" s="17">
        <v>0.98650000000000004</v>
      </c>
      <c r="W226" s="17">
        <v>0.98650000000000004</v>
      </c>
      <c r="X226" s="17">
        <v>0.98650000000000004</v>
      </c>
      <c r="Y226" s="17">
        <v>0.98650000000000004</v>
      </c>
      <c r="Z226" s="17">
        <v>0.98650000000000004</v>
      </c>
      <c r="AA226" s="17">
        <v>0.98650000000000004</v>
      </c>
      <c r="AB226" s="17">
        <v>0.98650000000000004</v>
      </c>
      <c r="AC226" s="17">
        <v>0.98650000000000004</v>
      </c>
      <c r="AD226" s="17">
        <v>0.98650000000000004</v>
      </c>
      <c r="AE226" s="17">
        <v>0.98650000000000004</v>
      </c>
      <c r="AF226" s="17">
        <v>0.98650000000000004</v>
      </c>
      <c r="AG226" s="17">
        <v>0.98650000000000004</v>
      </c>
      <c r="AH226" s="17">
        <v>0.98650000000000004</v>
      </c>
      <c r="AI226" s="17">
        <v>0.98650000000000004</v>
      </c>
      <c r="AJ226" s="17">
        <v>0.98650000000000004</v>
      </c>
      <c r="AK226" s="17">
        <v>0.98650000000000004</v>
      </c>
      <c r="AL226" s="17">
        <v>0.98650000000000004</v>
      </c>
      <c r="AM226" s="17">
        <v>0.98650000000000004</v>
      </c>
      <c r="AN226" s="17">
        <v>0.98650000000000004</v>
      </c>
      <c r="AO226" s="17">
        <v>0.98650000000000004</v>
      </c>
      <c r="AP226" s="17">
        <v>0.98650000000000004</v>
      </c>
      <c r="AQ226" s="17">
        <v>0.98650000000000004</v>
      </c>
      <c r="AR226" s="17">
        <v>0.98650000000000004</v>
      </c>
      <c r="AS226" s="17">
        <v>0.98650000000000004</v>
      </c>
      <c r="AT226" s="17">
        <v>0.98650000000000004</v>
      </c>
      <c r="AU226" s="17">
        <v>0.98650000000000004</v>
      </c>
      <c r="AV226" s="17">
        <v>0.98650000000000004</v>
      </c>
      <c r="AW226" s="17">
        <v>0.98650000000000004</v>
      </c>
      <c r="AX226" s="17">
        <v>0.98650000000000004</v>
      </c>
      <c r="AY226" s="17">
        <v>0.98650000000000004</v>
      </c>
      <c r="AZ226" s="17">
        <v>0.98650000000000004</v>
      </c>
      <c r="BA226" s="17">
        <v>0.98650000000000004</v>
      </c>
      <c r="BB226" s="17">
        <v>0.98650000000000004</v>
      </c>
      <c r="BC226" s="17">
        <v>0.98650000000000004</v>
      </c>
      <c r="BD226" s="17">
        <v>0.98650000000000004</v>
      </c>
      <c r="BE226" s="17">
        <v>0.98650000000000004</v>
      </c>
      <c r="BF226" s="17">
        <v>0.98650000000000004</v>
      </c>
      <c r="BG226" s="17">
        <v>0.98650000000000004</v>
      </c>
      <c r="BH226" s="17">
        <v>0.98650000000000004</v>
      </c>
      <c r="BI226" s="17">
        <v>0.98650000000000004</v>
      </c>
      <c r="BJ226" s="17">
        <v>0.98650000000000004</v>
      </c>
      <c r="BK226" s="17">
        <v>0.98650000000000004</v>
      </c>
      <c r="BL226" s="17">
        <v>0.98650000000000004</v>
      </c>
      <c r="BM226" s="17">
        <v>0.98650000000000004</v>
      </c>
      <c r="BN226" s="17">
        <v>0.98650000000000004</v>
      </c>
      <c r="BO226" s="17">
        <v>0.98650000000000004</v>
      </c>
      <c r="BP226" s="17">
        <v>0.98650000000000004</v>
      </c>
      <c r="BQ226" s="17">
        <v>0.98650000000000004</v>
      </c>
      <c r="BR226" s="17">
        <v>0.98650000000000004</v>
      </c>
      <c r="BS226" s="17">
        <v>0.98650000000000004</v>
      </c>
      <c r="BT226" s="17">
        <v>0.98650000000000004</v>
      </c>
      <c r="BU226" s="17">
        <v>0.98650000000000004</v>
      </c>
      <c r="BV226" s="17">
        <v>0.98650000000000004</v>
      </c>
      <c r="BW226" s="17">
        <v>0.98650000000000004</v>
      </c>
      <c r="BX226" s="17">
        <v>0.98650000000000004</v>
      </c>
      <c r="BY226" s="17">
        <v>0.98650000000000004</v>
      </c>
      <c r="BZ226" s="17">
        <v>0.98650000000000004</v>
      </c>
      <c r="CA226" s="17">
        <v>0.98650000000000004</v>
      </c>
      <c r="CB226" s="17">
        <v>0.98650000000000004</v>
      </c>
      <c r="CC226" s="17">
        <v>0.98650000000000004</v>
      </c>
      <c r="CD226" s="17">
        <v>0.98650000000000004</v>
      </c>
      <c r="CE226" s="17">
        <v>0.98650000000000004</v>
      </c>
      <c r="CF226" s="17">
        <v>0.98650000000000004</v>
      </c>
      <c r="CG226" s="17">
        <v>0.98650000000000004</v>
      </c>
      <c r="CH226" s="17">
        <v>0.98650000000000004</v>
      </c>
      <c r="CI226" s="17">
        <v>0.98650000000000004</v>
      </c>
      <c r="CJ226" s="17">
        <v>0.98650000000000004</v>
      </c>
      <c r="CK226" s="17">
        <v>0.98650000000000004</v>
      </c>
      <c r="CL226" s="17">
        <v>0.98650000000000004</v>
      </c>
      <c r="CM226" s="17">
        <v>0.98650000000000004</v>
      </c>
      <c r="CN226" s="17">
        <v>0.98650000000000004</v>
      </c>
      <c r="CO226" s="17">
        <v>0.98650000000000004</v>
      </c>
      <c r="CP226" s="17">
        <v>0.98650000000000004</v>
      </c>
      <c r="CQ226" s="17">
        <v>0.98650000000000004</v>
      </c>
      <c r="CR226" s="17">
        <v>0.98650000000000004</v>
      </c>
      <c r="CS226" s="17">
        <v>0.98650000000000004</v>
      </c>
      <c r="CT226" s="17">
        <v>0.98650000000000004</v>
      </c>
      <c r="CU226" s="17">
        <v>0.98650000000000004</v>
      </c>
      <c r="CV226" s="17">
        <v>0.98650000000000004</v>
      </c>
      <c r="CW226" s="17">
        <v>0.98650000000000004</v>
      </c>
      <c r="CX226" s="17">
        <v>0.98650000000000004</v>
      </c>
      <c r="CY226" s="17">
        <v>0.98650000000000004</v>
      </c>
      <c r="CZ226" s="17">
        <v>0.98650000000000004</v>
      </c>
      <c r="DA226" s="17">
        <v>0.98650000000000004</v>
      </c>
      <c r="DB226" s="17">
        <v>0.98650000000000004</v>
      </c>
    </row>
    <row r="227" spans="1:106" x14ac:dyDescent="0.2">
      <c r="A227" s="133">
        <v>18</v>
      </c>
      <c r="B227" s="17">
        <v>1</v>
      </c>
      <c r="C227" s="17">
        <v>0.98429999999999995</v>
      </c>
      <c r="D227" s="17">
        <v>0.99260000000000004</v>
      </c>
      <c r="E227" s="17">
        <v>0.99139999999999995</v>
      </c>
      <c r="F227" s="17">
        <v>0.99060000000000004</v>
      </c>
      <c r="G227" s="17">
        <v>0.99</v>
      </c>
      <c r="H227" s="17">
        <v>0.98939999999999995</v>
      </c>
      <c r="I227" s="17">
        <v>0.98880000000000001</v>
      </c>
      <c r="J227" s="17">
        <v>0.98829999999999996</v>
      </c>
      <c r="K227" s="17">
        <v>0.98780000000000001</v>
      </c>
      <c r="L227" s="17">
        <v>0.98729999999999996</v>
      </c>
      <c r="M227" s="17">
        <v>0.98699999999999999</v>
      </c>
      <c r="N227" s="17">
        <v>0.98670000000000002</v>
      </c>
      <c r="O227" s="17">
        <v>0.98650000000000004</v>
      </c>
      <c r="P227" s="17">
        <v>0.98650000000000004</v>
      </c>
      <c r="Q227" s="17">
        <v>0.98650000000000004</v>
      </c>
      <c r="R227" s="17">
        <v>0.98650000000000004</v>
      </c>
      <c r="S227" s="17">
        <v>0.98650000000000004</v>
      </c>
      <c r="T227" s="17">
        <v>0.98650000000000004</v>
      </c>
      <c r="U227" s="17">
        <v>0.98650000000000004</v>
      </c>
      <c r="V227" s="17">
        <v>0.98650000000000004</v>
      </c>
      <c r="W227" s="17">
        <v>0.98650000000000004</v>
      </c>
      <c r="X227" s="17">
        <v>0.98650000000000004</v>
      </c>
      <c r="Y227" s="17">
        <v>0.98650000000000004</v>
      </c>
      <c r="Z227" s="17">
        <v>0.98650000000000004</v>
      </c>
      <c r="AA227" s="17">
        <v>0.98650000000000004</v>
      </c>
      <c r="AB227" s="17">
        <v>0.98650000000000004</v>
      </c>
      <c r="AC227" s="17">
        <v>0.98650000000000004</v>
      </c>
      <c r="AD227" s="17">
        <v>0.98650000000000004</v>
      </c>
      <c r="AE227" s="17">
        <v>0.98650000000000004</v>
      </c>
      <c r="AF227" s="17">
        <v>0.98650000000000004</v>
      </c>
      <c r="AG227" s="17">
        <v>0.98650000000000004</v>
      </c>
      <c r="AH227" s="17">
        <v>0.98650000000000004</v>
      </c>
      <c r="AI227" s="17">
        <v>0.98650000000000004</v>
      </c>
      <c r="AJ227" s="17">
        <v>0.98650000000000004</v>
      </c>
      <c r="AK227" s="17">
        <v>0.98650000000000004</v>
      </c>
      <c r="AL227" s="17">
        <v>0.98650000000000004</v>
      </c>
      <c r="AM227" s="17">
        <v>0.98650000000000004</v>
      </c>
      <c r="AN227" s="17">
        <v>0.98650000000000004</v>
      </c>
      <c r="AO227" s="17">
        <v>0.98650000000000004</v>
      </c>
      <c r="AP227" s="17">
        <v>0.98650000000000004</v>
      </c>
      <c r="AQ227" s="17">
        <v>0.98650000000000004</v>
      </c>
      <c r="AR227" s="17">
        <v>0.98650000000000004</v>
      </c>
      <c r="AS227" s="17">
        <v>0.98650000000000004</v>
      </c>
      <c r="AT227" s="17">
        <v>0.98650000000000004</v>
      </c>
      <c r="AU227" s="17">
        <v>0.98650000000000004</v>
      </c>
      <c r="AV227" s="17">
        <v>0.98650000000000004</v>
      </c>
      <c r="AW227" s="17">
        <v>0.98650000000000004</v>
      </c>
      <c r="AX227" s="17">
        <v>0.98650000000000004</v>
      </c>
      <c r="AY227" s="17">
        <v>0.98650000000000004</v>
      </c>
      <c r="AZ227" s="17">
        <v>0.98650000000000004</v>
      </c>
      <c r="BA227" s="17">
        <v>0.98650000000000004</v>
      </c>
      <c r="BB227" s="17">
        <v>0.98650000000000004</v>
      </c>
      <c r="BC227" s="17">
        <v>0.98650000000000004</v>
      </c>
      <c r="BD227" s="17">
        <v>0.98650000000000004</v>
      </c>
      <c r="BE227" s="17">
        <v>0.98650000000000004</v>
      </c>
      <c r="BF227" s="17">
        <v>0.98650000000000004</v>
      </c>
      <c r="BG227" s="17">
        <v>0.98650000000000004</v>
      </c>
      <c r="BH227" s="17">
        <v>0.98650000000000004</v>
      </c>
      <c r="BI227" s="17">
        <v>0.98650000000000004</v>
      </c>
      <c r="BJ227" s="17">
        <v>0.98650000000000004</v>
      </c>
      <c r="BK227" s="17">
        <v>0.98650000000000004</v>
      </c>
      <c r="BL227" s="17">
        <v>0.98650000000000004</v>
      </c>
      <c r="BM227" s="17">
        <v>0.98650000000000004</v>
      </c>
      <c r="BN227" s="17">
        <v>0.98650000000000004</v>
      </c>
      <c r="BO227" s="17">
        <v>0.98650000000000004</v>
      </c>
      <c r="BP227" s="17">
        <v>0.98650000000000004</v>
      </c>
      <c r="BQ227" s="17">
        <v>0.98650000000000004</v>
      </c>
      <c r="BR227" s="17">
        <v>0.98650000000000004</v>
      </c>
      <c r="BS227" s="17">
        <v>0.98650000000000004</v>
      </c>
      <c r="BT227" s="17">
        <v>0.98650000000000004</v>
      </c>
      <c r="BU227" s="17">
        <v>0.98650000000000004</v>
      </c>
      <c r="BV227" s="17">
        <v>0.98650000000000004</v>
      </c>
      <c r="BW227" s="17">
        <v>0.98650000000000004</v>
      </c>
      <c r="BX227" s="17">
        <v>0.98650000000000004</v>
      </c>
      <c r="BY227" s="17">
        <v>0.98650000000000004</v>
      </c>
      <c r="BZ227" s="17">
        <v>0.98650000000000004</v>
      </c>
      <c r="CA227" s="17">
        <v>0.98650000000000004</v>
      </c>
      <c r="CB227" s="17">
        <v>0.98650000000000004</v>
      </c>
      <c r="CC227" s="17">
        <v>0.98650000000000004</v>
      </c>
      <c r="CD227" s="17">
        <v>0.98650000000000004</v>
      </c>
      <c r="CE227" s="17">
        <v>0.98650000000000004</v>
      </c>
      <c r="CF227" s="17">
        <v>0.98650000000000004</v>
      </c>
      <c r="CG227" s="17">
        <v>0.98650000000000004</v>
      </c>
      <c r="CH227" s="17">
        <v>0.98650000000000004</v>
      </c>
      <c r="CI227" s="17">
        <v>0.98650000000000004</v>
      </c>
      <c r="CJ227" s="17">
        <v>0.98650000000000004</v>
      </c>
      <c r="CK227" s="17">
        <v>0.98650000000000004</v>
      </c>
      <c r="CL227" s="17">
        <v>0.98650000000000004</v>
      </c>
      <c r="CM227" s="17">
        <v>0.98650000000000004</v>
      </c>
      <c r="CN227" s="17">
        <v>0.98650000000000004</v>
      </c>
      <c r="CO227" s="17">
        <v>0.98650000000000004</v>
      </c>
      <c r="CP227" s="17">
        <v>0.98650000000000004</v>
      </c>
      <c r="CQ227" s="17">
        <v>0.98650000000000004</v>
      </c>
      <c r="CR227" s="17">
        <v>0.98650000000000004</v>
      </c>
      <c r="CS227" s="17">
        <v>0.98650000000000004</v>
      </c>
      <c r="CT227" s="17">
        <v>0.98650000000000004</v>
      </c>
      <c r="CU227" s="17">
        <v>0.98650000000000004</v>
      </c>
      <c r="CV227" s="17">
        <v>0.98650000000000004</v>
      </c>
      <c r="CW227" s="17">
        <v>0.98650000000000004</v>
      </c>
      <c r="CX227" s="17">
        <v>0.98650000000000004</v>
      </c>
      <c r="CY227" s="17">
        <v>0.98650000000000004</v>
      </c>
      <c r="CZ227" s="17">
        <v>0.98650000000000004</v>
      </c>
      <c r="DA227" s="17">
        <v>0.98650000000000004</v>
      </c>
      <c r="DB227" s="17">
        <v>0.98650000000000004</v>
      </c>
    </row>
    <row r="228" spans="1:106" x14ac:dyDescent="0.2">
      <c r="A228" s="133">
        <v>19</v>
      </c>
      <c r="B228" s="17">
        <v>1</v>
      </c>
      <c r="C228" s="17">
        <v>0.98429999999999995</v>
      </c>
      <c r="D228" s="17">
        <v>0.99260000000000004</v>
      </c>
      <c r="E228" s="17">
        <v>0.99139999999999995</v>
      </c>
      <c r="F228" s="17">
        <v>0.99060000000000004</v>
      </c>
      <c r="G228" s="17">
        <v>0.99</v>
      </c>
      <c r="H228" s="17">
        <v>0.98939999999999995</v>
      </c>
      <c r="I228" s="17">
        <v>0.98880000000000001</v>
      </c>
      <c r="J228" s="17">
        <v>0.98829999999999996</v>
      </c>
      <c r="K228" s="17">
        <v>0.98780000000000001</v>
      </c>
      <c r="L228" s="17">
        <v>0.98729999999999996</v>
      </c>
      <c r="M228" s="17">
        <v>0.98699999999999999</v>
      </c>
      <c r="N228" s="17">
        <v>0.98670000000000002</v>
      </c>
      <c r="O228" s="17">
        <v>0.98660000000000003</v>
      </c>
      <c r="P228" s="17">
        <v>0.98650000000000004</v>
      </c>
      <c r="Q228" s="17">
        <v>0.98650000000000004</v>
      </c>
      <c r="R228" s="17">
        <v>0.98650000000000004</v>
      </c>
      <c r="S228" s="17">
        <v>0.98650000000000004</v>
      </c>
      <c r="T228" s="17">
        <v>0.98650000000000004</v>
      </c>
      <c r="U228" s="17">
        <v>0.98650000000000004</v>
      </c>
      <c r="V228" s="17">
        <v>0.98650000000000004</v>
      </c>
      <c r="W228" s="17">
        <v>0.98650000000000004</v>
      </c>
      <c r="X228" s="17">
        <v>0.98650000000000004</v>
      </c>
      <c r="Y228" s="17">
        <v>0.98650000000000004</v>
      </c>
      <c r="Z228" s="17">
        <v>0.98650000000000004</v>
      </c>
      <c r="AA228" s="17">
        <v>0.98650000000000004</v>
      </c>
      <c r="AB228" s="17">
        <v>0.98650000000000004</v>
      </c>
      <c r="AC228" s="17">
        <v>0.98650000000000004</v>
      </c>
      <c r="AD228" s="17">
        <v>0.98650000000000004</v>
      </c>
      <c r="AE228" s="17">
        <v>0.98650000000000004</v>
      </c>
      <c r="AF228" s="17">
        <v>0.98650000000000004</v>
      </c>
      <c r="AG228" s="17">
        <v>0.98650000000000004</v>
      </c>
      <c r="AH228" s="17">
        <v>0.98650000000000004</v>
      </c>
      <c r="AI228" s="17">
        <v>0.98650000000000004</v>
      </c>
      <c r="AJ228" s="17">
        <v>0.98650000000000004</v>
      </c>
      <c r="AK228" s="17">
        <v>0.98650000000000004</v>
      </c>
      <c r="AL228" s="17">
        <v>0.98650000000000004</v>
      </c>
      <c r="AM228" s="17">
        <v>0.98650000000000004</v>
      </c>
      <c r="AN228" s="17">
        <v>0.98650000000000004</v>
      </c>
      <c r="AO228" s="17">
        <v>0.98650000000000004</v>
      </c>
      <c r="AP228" s="17">
        <v>0.98650000000000004</v>
      </c>
      <c r="AQ228" s="17">
        <v>0.98650000000000004</v>
      </c>
      <c r="AR228" s="17">
        <v>0.98650000000000004</v>
      </c>
      <c r="AS228" s="17">
        <v>0.98650000000000004</v>
      </c>
      <c r="AT228" s="17">
        <v>0.98650000000000004</v>
      </c>
      <c r="AU228" s="17">
        <v>0.98650000000000004</v>
      </c>
      <c r="AV228" s="17">
        <v>0.98650000000000004</v>
      </c>
      <c r="AW228" s="17">
        <v>0.98650000000000004</v>
      </c>
      <c r="AX228" s="17">
        <v>0.98650000000000004</v>
      </c>
      <c r="AY228" s="17">
        <v>0.98650000000000004</v>
      </c>
      <c r="AZ228" s="17">
        <v>0.98650000000000004</v>
      </c>
      <c r="BA228" s="17">
        <v>0.98650000000000004</v>
      </c>
      <c r="BB228" s="17">
        <v>0.98650000000000004</v>
      </c>
      <c r="BC228" s="17">
        <v>0.98650000000000004</v>
      </c>
      <c r="BD228" s="17">
        <v>0.98650000000000004</v>
      </c>
      <c r="BE228" s="17">
        <v>0.98650000000000004</v>
      </c>
      <c r="BF228" s="17">
        <v>0.98650000000000004</v>
      </c>
      <c r="BG228" s="17">
        <v>0.98650000000000004</v>
      </c>
      <c r="BH228" s="17">
        <v>0.98650000000000004</v>
      </c>
      <c r="BI228" s="17">
        <v>0.98650000000000004</v>
      </c>
      <c r="BJ228" s="17">
        <v>0.98650000000000004</v>
      </c>
      <c r="BK228" s="17">
        <v>0.98650000000000004</v>
      </c>
      <c r="BL228" s="17">
        <v>0.98650000000000004</v>
      </c>
      <c r="BM228" s="17">
        <v>0.98650000000000004</v>
      </c>
      <c r="BN228" s="17">
        <v>0.98650000000000004</v>
      </c>
      <c r="BO228" s="17">
        <v>0.98650000000000004</v>
      </c>
      <c r="BP228" s="17">
        <v>0.98650000000000004</v>
      </c>
      <c r="BQ228" s="17">
        <v>0.98650000000000004</v>
      </c>
      <c r="BR228" s="17">
        <v>0.98650000000000004</v>
      </c>
      <c r="BS228" s="17">
        <v>0.98650000000000004</v>
      </c>
      <c r="BT228" s="17">
        <v>0.98650000000000004</v>
      </c>
      <c r="BU228" s="17">
        <v>0.98650000000000004</v>
      </c>
      <c r="BV228" s="17">
        <v>0.98650000000000004</v>
      </c>
      <c r="BW228" s="17">
        <v>0.98650000000000004</v>
      </c>
      <c r="BX228" s="17">
        <v>0.98650000000000004</v>
      </c>
      <c r="BY228" s="17">
        <v>0.98650000000000004</v>
      </c>
      <c r="BZ228" s="17">
        <v>0.98650000000000004</v>
      </c>
      <c r="CA228" s="17">
        <v>0.98650000000000004</v>
      </c>
      <c r="CB228" s="17">
        <v>0.98650000000000004</v>
      </c>
      <c r="CC228" s="17">
        <v>0.98650000000000004</v>
      </c>
      <c r="CD228" s="17">
        <v>0.98650000000000004</v>
      </c>
      <c r="CE228" s="17">
        <v>0.98650000000000004</v>
      </c>
      <c r="CF228" s="17">
        <v>0.98650000000000004</v>
      </c>
      <c r="CG228" s="17">
        <v>0.98650000000000004</v>
      </c>
      <c r="CH228" s="17">
        <v>0.98650000000000004</v>
      </c>
      <c r="CI228" s="17">
        <v>0.98650000000000004</v>
      </c>
      <c r="CJ228" s="17">
        <v>0.98650000000000004</v>
      </c>
      <c r="CK228" s="17">
        <v>0.98650000000000004</v>
      </c>
      <c r="CL228" s="17">
        <v>0.98650000000000004</v>
      </c>
      <c r="CM228" s="17">
        <v>0.98650000000000004</v>
      </c>
      <c r="CN228" s="17">
        <v>0.98650000000000004</v>
      </c>
      <c r="CO228" s="17">
        <v>0.98650000000000004</v>
      </c>
      <c r="CP228" s="17">
        <v>0.98650000000000004</v>
      </c>
      <c r="CQ228" s="17">
        <v>0.98650000000000004</v>
      </c>
      <c r="CR228" s="17">
        <v>0.98650000000000004</v>
      </c>
      <c r="CS228" s="17">
        <v>0.98650000000000004</v>
      </c>
      <c r="CT228" s="17">
        <v>0.98650000000000004</v>
      </c>
      <c r="CU228" s="17">
        <v>0.98650000000000004</v>
      </c>
      <c r="CV228" s="17">
        <v>0.98650000000000004</v>
      </c>
      <c r="CW228" s="17">
        <v>0.98650000000000004</v>
      </c>
      <c r="CX228" s="17">
        <v>0.98650000000000004</v>
      </c>
      <c r="CY228" s="17">
        <v>0.98650000000000004</v>
      </c>
      <c r="CZ228" s="17">
        <v>0.98650000000000004</v>
      </c>
      <c r="DA228" s="17">
        <v>0.98650000000000004</v>
      </c>
      <c r="DB228" s="17">
        <v>0.98650000000000004</v>
      </c>
    </row>
    <row r="229" spans="1:106" x14ac:dyDescent="0.2">
      <c r="A229" s="133">
        <v>20</v>
      </c>
      <c r="B229" s="17">
        <v>1</v>
      </c>
      <c r="C229" s="17">
        <v>0.98429999999999995</v>
      </c>
      <c r="D229" s="17">
        <v>0.99260000000000004</v>
      </c>
      <c r="E229" s="17">
        <v>0.99139999999999995</v>
      </c>
      <c r="F229" s="17">
        <v>0.99060000000000004</v>
      </c>
      <c r="G229" s="17">
        <v>0.99</v>
      </c>
      <c r="H229" s="17">
        <v>0.98939999999999995</v>
      </c>
      <c r="I229" s="17">
        <v>0.98880000000000001</v>
      </c>
      <c r="J229" s="17">
        <v>0.98829999999999996</v>
      </c>
      <c r="K229" s="17">
        <v>0.98780000000000001</v>
      </c>
      <c r="L229" s="17">
        <v>0.98729999999999996</v>
      </c>
      <c r="M229" s="17">
        <v>0.98699999999999999</v>
      </c>
      <c r="N229" s="17">
        <v>0.98670000000000002</v>
      </c>
      <c r="O229" s="17">
        <v>0.98660000000000003</v>
      </c>
      <c r="P229" s="17">
        <v>0.98650000000000004</v>
      </c>
      <c r="Q229" s="17">
        <v>0.98650000000000004</v>
      </c>
      <c r="R229" s="17">
        <v>0.98650000000000004</v>
      </c>
      <c r="S229" s="17">
        <v>0.98650000000000004</v>
      </c>
      <c r="T229" s="17">
        <v>0.98650000000000004</v>
      </c>
      <c r="U229" s="17">
        <v>0.98650000000000004</v>
      </c>
      <c r="V229" s="17">
        <v>0.98650000000000004</v>
      </c>
      <c r="W229" s="17">
        <v>0.98650000000000004</v>
      </c>
      <c r="X229" s="17">
        <v>0.98650000000000004</v>
      </c>
      <c r="Y229" s="17">
        <v>0.98650000000000004</v>
      </c>
      <c r="Z229" s="17">
        <v>0.98650000000000004</v>
      </c>
      <c r="AA229" s="17">
        <v>0.98650000000000004</v>
      </c>
      <c r="AB229" s="17">
        <v>0.98650000000000004</v>
      </c>
      <c r="AC229" s="17">
        <v>0.98650000000000004</v>
      </c>
      <c r="AD229" s="17">
        <v>0.98650000000000004</v>
      </c>
      <c r="AE229" s="17">
        <v>0.98650000000000004</v>
      </c>
      <c r="AF229" s="17">
        <v>0.98650000000000004</v>
      </c>
      <c r="AG229" s="17">
        <v>0.98650000000000004</v>
      </c>
      <c r="AH229" s="17">
        <v>0.98650000000000004</v>
      </c>
      <c r="AI229" s="17">
        <v>0.98650000000000004</v>
      </c>
      <c r="AJ229" s="17">
        <v>0.98650000000000004</v>
      </c>
      <c r="AK229" s="17">
        <v>0.98650000000000004</v>
      </c>
      <c r="AL229" s="17">
        <v>0.98650000000000004</v>
      </c>
      <c r="AM229" s="17">
        <v>0.98650000000000004</v>
      </c>
      <c r="AN229" s="17">
        <v>0.98650000000000004</v>
      </c>
      <c r="AO229" s="17">
        <v>0.98650000000000004</v>
      </c>
      <c r="AP229" s="17">
        <v>0.98650000000000004</v>
      </c>
      <c r="AQ229" s="17">
        <v>0.98650000000000004</v>
      </c>
      <c r="AR229" s="17">
        <v>0.98650000000000004</v>
      </c>
      <c r="AS229" s="17">
        <v>0.98650000000000004</v>
      </c>
      <c r="AT229" s="17">
        <v>0.98650000000000004</v>
      </c>
      <c r="AU229" s="17">
        <v>0.98650000000000004</v>
      </c>
      <c r="AV229" s="17">
        <v>0.98650000000000004</v>
      </c>
      <c r="AW229" s="17">
        <v>0.98650000000000004</v>
      </c>
      <c r="AX229" s="17">
        <v>0.98650000000000004</v>
      </c>
      <c r="AY229" s="17">
        <v>0.98650000000000004</v>
      </c>
      <c r="AZ229" s="17">
        <v>0.98650000000000004</v>
      </c>
      <c r="BA229" s="17">
        <v>0.98650000000000004</v>
      </c>
      <c r="BB229" s="17">
        <v>0.98650000000000004</v>
      </c>
      <c r="BC229" s="17">
        <v>0.98650000000000004</v>
      </c>
      <c r="BD229" s="17">
        <v>0.98650000000000004</v>
      </c>
      <c r="BE229" s="17">
        <v>0.98650000000000004</v>
      </c>
      <c r="BF229" s="17">
        <v>0.98650000000000004</v>
      </c>
      <c r="BG229" s="17">
        <v>0.98650000000000004</v>
      </c>
      <c r="BH229" s="17">
        <v>0.98650000000000004</v>
      </c>
      <c r="BI229" s="17">
        <v>0.98650000000000004</v>
      </c>
      <c r="BJ229" s="17">
        <v>0.98650000000000004</v>
      </c>
      <c r="BK229" s="17">
        <v>0.98650000000000004</v>
      </c>
      <c r="BL229" s="17">
        <v>0.98650000000000004</v>
      </c>
      <c r="BM229" s="17">
        <v>0.98650000000000004</v>
      </c>
      <c r="BN229" s="17">
        <v>0.98650000000000004</v>
      </c>
      <c r="BO229" s="17">
        <v>0.98650000000000004</v>
      </c>
      <c r="BP229" s="17">
        <v>0.98650000000000004</v>
      </c>
      <c r="BQ229" s="17">
        <v>0.98650000000000004</v>
      </c>
      <c r="BR229" s="17">
        <v>0.98650000000000004</v>
      </c>
      <c r="BS229" s="17">
        <v>0.98650000000000004</v>
      </c>
      <c r="BT229" s="17">
        <v>0.98650000000000004</v>
      </c>
      <c r="BU229" s="17">
        <v>0.98650000000000004</v>
      </c>
      <c r="BV229" s="17">
        <v>0.98650000000000004</v>
      </c>
      <c r="BW229" s="17">
        <v>0.98650000000000004</v>
      </c>
      <c r="BX229" s="17">
        <v>0.98650000000000004</v>
      </c>
      <c r="BY229" s="17">
        <v>0.98650000000000004</v>
      </c>
      <c r="BZ229" s="17">
        <v>0.98650000000000004</v>
      </c>
      <c r="CA229" s="17">
        <v>0.98650000000000004</v>
      </c>
      <c r="CB229" s="17">
        <v>0.98650000000000004</v>
      </c>
      <c r="CC229" s="17">
        <v>0.98650000000000004</v>
      </c>
      <c r="CD229" s="17">
        <v>0.98650000000000004</v>
      </c>
      <c r="CE229" s="17">
        <v>0.98650000000000004</v>
      </c>
      <c r="CF229" s="17">
        <v>0.98650000000000004</v>
      </c>
      <c r="CG229" s="17">
        <v>0.98650000000000004</v>
      </c>
      <c r="CH229" s="17">
        <v>0.98650000000000004</v>
      </c>
      <c r="CI229" s="17">
        <v>0.98650000000000004</v>
      </c>
      <c r="CJ229" s="17">
        <v>0.98650000000000004</v>
      </c>
      <c r="CK229" s="17">
        <v>0.98650000000000004</v>
      </c>
      <c r="CL229" s="17">
        <v>0.98650000000000004</v>
      </c>
      <c r="CM229" s="17">
        <v>0.98650000000000004</v>
      </c>
      <c r="CN229" s="17">
        <v>0.98650000000000004</v>
      </c>
      <c r="CO229" s="17">
        <v>0.98650000000000004</v>
      </c>
      <c r="CP229" s="17">
        <v>0.98650000000000004</v>
      </c>
      <c r="CQ229" s="17">
        <v>0.98650000000000004</v>
      </c>
      <c r="CR229" s="17">
        <v>0.98650000000000004</v>
      </c>
      <c r="CS229" s="17">
        <v>0.98650000000000004</v>
      </c>
      <c r="CT229" s="17">
        <v>0.98650000000000004</v>
      </c>
      <c r="CU229" s="17">
        <v>0.98650000000000004</v>
      </c>
      <c r="CV229" s="17">
        <v>0.98650000000000004</v>
      </c>
      <c r="CW229" s="17">
        <v>0.98650000000000004</v>
      </c>
      <c r="CX229" s="17">
        <v>0.98650000000000004</v>
      </c>
      <c r="CY229" s="17">
        <v>0.98650000000000004</v>
      </c>
      <c r="CZ229" s="17">
        <v>0.98650000000000004</v>
      </c>
      <c r="DA229" s="17">
        <v>0.98650000000000004</v>
      </c>
      <c r="DB229" s="17">
        <v>0.98650000000000004</v>
      </c>
    </row>
    <row r="230" spans="1:106" x14ac:dyDescent="0.2">
      <c r="A230" s="133">
        <v>21</v>
      </c>
      <c r="B230" s="17">
        <v>1</v>
      </c>
      <c r="C230" s="17">
        <v>0.98429999999999995</v>
      </c>
      <c r="D230" s="17">
        <v>0.99260000000000004</v>
      </c>
      <c r="E230" s="17">
        <v>0.99139999999999995</v>
      </c>
      <c r="F230" s="17">
        <v>0.99060000000000004</v>
      </c>
      <c r="G230" s="17">
        <v>0.99</v>
      </c>
      <c r="H230" s="17">
        <v>0.98939999999999995</v>
      </c>
      <c r="I230" s="17">
        <v>0.98880000000000001</v>
      </c>
      <c r="J230" s="17">
        <v>0.98829999999999996</v>
      </c>
      <c r="K230" s="17">
        <v>0.98780000000000001</v>
      </c>
      <c r="L230" s="17">
        <v>0.98729999999999996</v>
      </c>
      <c r="M230" s="17">
        <v>0.98699999999999999</v>
      </c>
      <c r="N230" s="17">
        <v>0.98670000000000002</v>
      </c>
      <c r="O230" s="17">
        <v>0.98660000000000003</v>
      </c>
      <c r="P230" s="17">
        <v>0.98650000000000004</v>
      </c>
      <c r="Q230" s="17">
        <v>0.98650000000000004</v>
      </c>
      <c r="R230" s="17">
        <v>0.98650000000000004</v>
      </c>
      <c r="S230" s="17">
        <v>0.98650000000000004</v>
      </c>
      <c r="T230" s="17">
        <v>0.98650000000000004</v>
      </c>
      <c r="U230" s="17">
        <v>0.98650000000000004</v>
      </c>
      <c r="V230" s="17">
        <v>0.98650000000000004</v>
      </c>
      <c r="W230" s="17">
        <v>0.98650000000000004</v>
      </c>
      <c r="X230" s="17">
        <v>0.98650000000000004</v>
      </c>
      <c r="Y230" s="17">
        <v>0.98650000000000004</v>
      </c>
      <c r="Z230" s="17">
        <v>0.98650000000000004</v>
      </c>
      <c r="AA230" s="17">
        <v>0.98650000000000004</v>
      </c>
      <c r="AB230" s="17">
        <v>0.98650000000000004</v>
      </c>
      <c r="AC230" s="17">
        <v>0.98650000000000004</v>
      </c>
      <c r="AD230" s="17">
        <v>0.98650000000000004</v>
      </c>
      <c r="AE230" s="17">
        <v>0.98650000000000004</v>
      </c>
      <c r="AF230" s="17">
        <v>0.98650000000000004</v>
      </c>
      <c r="AG230" s="17">
        <v>0.98650000000000004</v>
      </c>
      <c r="AH230" s="17">
        <v>0.98650000000000004</v>
      </c>
      <c r="AI230" s="17">
        <v>0.98650000000000004</v>
      </c>
      <c r="AJ230" s="17">
        <v>0.98650000000000004</v>
      </c>
      <c r="AK230" s="17">
        <v>0.98650000000000004</v>
      </c>
      <c r="AL230" s="17">
        <v>0.98650000000000004</v>
      </c>
      <c r="AM230" s="17">
        <v>0.98650000000000004</v>
      </c>
      <c r="AN230" s="17">
        <v>0.98650000000000004</v>
      </c>
      <c r="AO230" s="17">
        <v>0.98650000000000004</v>
      </c>
      <c r="AP230" s="17">
        <v>0.98650000000000004</v>
      </c>
      <c r="AQ230" s="17">
        <v>0.98650000000000004</v>
      </c>
      <c r="AR230" s="17">
        <v>0.98650000000000004</v>
      </c>
      <c r="AS230" s="17">
        <v>0.98650000000000004</v>
      </c>
      <c r="AT230" s="17">
        <v>0.98650000000000004</v>
      </c>
      <c r="AU230" s="17">
        <v>0.98650000000000004</v>
      </c>
      <c r="AV230" s="17">
        <v>0.98650000000000004</v>
      </c>
      <c r="AW230" s="17">
        <v>0.98650000000000004</v>
      </c>
      <c r="AX230" s="17">
        <v>0.98650000000000004</v>
      </c>
      <c r="AY230" s="17">
        <v>0.98650000000000004</v>
      </c>
      <c r="AZ230" s="17">
        <v>0.98650000000000004</v>
      </c>
      <c r="BA230" s="17">
        <v>0.98650000000000004</v>
      </c>
      <c r="BB230" s="17">
        <v>0.98650000000000004</v>
      </c>
      <c r="BC230" s="17">
        <v>0.98650000000000004</v>
      </c>
      <c r="BD230" s="17">
        <v>0.98650000000000004</v>
      </c>
      <c r="BE230" s="17">
        <v>0.98650000000000004</v>
      </c>
      <c r="BF230" s="17">
        <v>0.98650000000000004</v>
      </c>
      <c r="BG230" s="17">
        <v>0.98650000000000004</v>
      </c>
      <c r="BH230" s="17">
        <v>0.98650000000000004</v>
      </c>
      <c r="BI230" s="17">
        <v>0.98650000000000004</v>
      </c>
      <c r="BJ230" s="17">
        <v>0.98650000000000004</v>
      </c>
      <c r="BK230" s="17">
        <v>0.98650000000000004</v>
      </c>
      <c r="BL230" s="17">
        <v>0.98650000000000004</v>
      </c>
      <c r="BM230" s="17">
        <v>0.98650000000000004</v>
      </c>
      <c r="BN230" s="17">
        <v>0.98650000000000004</v>
      </c>
      <c r="BO230" s="17">
        <v>0.98650000000000004</v>
      </c>
      <c r="BP230" s="17">
        <v>0.98650000000000004</v>
      </c>
      <c r="BQ230" s="17">
        <v>0.98650000000000004</v>
      </c>
      <c r="BR230" s="17">
        <v>0.98650000000000004</v>
      </c>
      <c r="BS230" s="17">
        <v>0.98650000000000004</v>
      </c>
      <c r="BT230" s="17">
        <v>0.98650000000000004</v>
      </c>
      <c r="BU230" s="17">
        <v>0.98650000000000004</v>
      </c>
      <c r="BV230" s="17">
        <v>0.98650000000000004</v>
      </c>
      <c r="BW230" s="17">
        <v>0.98650000000000004</v>
      </c>
      <c r="BX230" s="17">
        <v>0.98650000000000004</v>
      </c>
      <c r="BY230" s="17">
        <v>0.98650000000000004</v>
      </c>
      <c r="BZ230" s="17">
        <v>0.98650000000000004</v>
      </c>
      <c r="CA230" s="17">
        <v>0.98650000000000004</v>
      </c>
      <c r="CB230" s="17">
        <v>0.98650000000000004</v>
      </c>
      <c r="CC230" s="17">
        <v>0.98650000000000004</v>
      </c>
      <c r="CD230" s="17">
        <v>0.98650000000000004</v>
      </c>
      <c r="CE230" s="17">
        <v>0.98650000000000004</v>
      </c>
      <c r="CF230" s="17">
        <v>0.98650000000000004</v>
      </c>
      <c r="CG230" s="17">
        <v>0.98650000000000004</v>
      </c>
      <c r="CH230" s="17">
        <v>0.98650000000000004</v>
      </c>
      <c r="CI230" s="17">
        <v>0.98650000000000004</v>
      </c>
      <c r="CJ230" s="17">
        <v>0.98650000000000004</v>
      </c>
      <c r="CK230" s="17">
        <v>0.98650000000000004</v>
      </c>
      <c r="CL230" s="17">
        <v>0.98650000000000004</v>
      </c>
      <c r="CM230" s="17">
        <v>0.98650000000000004</v>
      </c>
      <c r="CN230" s="17">
        <v>0.98650000000000004</v>
      </c>
      <c r="CO230" s="17">
        <v>0.98650000000000004</v>
      </c>
      <c r="CP230" s="17">
        <v>0.98650000000000004</v>
      </c>
      <c r="CQ230" s="17">
        <v>0.98650000000000004</v>
      </c>
      <c r="CR230" s="17">
        <v>0.98650000000000004</v>
      </c>
      <c r="CS230" s="17">
        <v>0.98650000000000004</v>
      </c>
      <c r="CT230" s="17">
        <v>0.98650000000000004</v>
      </c>
      <c r="CU230" s="17">
        <v>0.98650000000000004</v>
      </c>
      <c r="CV230" s="17">
        <v>0.98650000000000004</v>
      </c>
      <c r="CW230" s="17">
        <v>0.98650000000000004</v>
      </c>
      <c r="CX230" s="17">
        <v>0.98650000000000004</v>
      </c>
      <c r="CY230" s="17">
        <v>0.98650000000000004</v>
      </c>
      <c r="CZ230" s="17">
        <v>0.98650000000000004</v>
      </c>
      <c r="DA230" s="17">
        <v>0.98650000000000004</v>
      </c>
      <c r="DB230" s="17">
        <v>0.98650000000000004</v>
      </c>
    </row>
    <row r="231" spans="1:106" x14ac:dyDescent="0.2">
      <c r="A231" s="133">
        <v>22</v>
      </c>
      <c r="B231" s="17">
        <v>1</v>
      </c>
      <c r="C231" s="17">
        <v>0.98429999999999995</v>
      </c>
      <c r="D231" s="17">
        <v>0.99260000000000004</v>
      </c>
      <c r="E231" s="17">
        <v>0.99139999999999995</v>
      </c>
      <c r="F231" s="17">
        <v>0.99060000000000004</v>
      </c>
      <c r="G231" s="17">
        <v>0.99</v>
      </c>
      <c r="H231" s="17">
        <v>0.98939999999999995</v>
      </c>
      <c r="I231" s="17">
        <v>0.98880000000000001</v>
      </c>
      <c r="J231" s="17">
        <v>0.98829999999999996</v>
      </c>
      <c r="K231" s="17">
        <v>0.98780000000000001</v>
      </c>
      <c r="L231" s="17">
        <v>0.98729999999999996</v>
      </c>
      <c r="M231" s="17">
        <v>0.98699999999999999</v>
      </c>
      <c r="N231" s="17">
        <v>0.98670000000000002</v>
      </c>
      <c r="O231" s="17">
        <v>0.98660000000000003</v>
      </c>
      <c r="P231" s="17">
        <v>0.98650000000000004</v>
      </c>
      <c r="Q231" s="17">
        <v>0.98650000000000004</v>
      </c>
      <c r="R231" s="17">
        <v>0.98650000000000004</v>
      </c>
      <c r="S231" s="17">
        <v>0.98650000000000004</v>
      </c>
      <c r="T231" s="17">
        <v>0.98650000000000004</v>
      </c>
      <c r="U231" s="17">
        <v>0.98650000000000004</v>
      </c>
      <c r="V231" s="17">
        <v>0.98650000000000004</v>
      </c>
      <c r="W231" s="17">
        <v>0.98650000000000004</v>
      </c>
      <c r="X231" s="17">
        <v>0.98650000000000004</v>
      </c>
      <c r="Y231" s="17">
        <v>0.98650000000000004</v>
      </c>
      <c r="Z231" s="17">
        <v>0.98650000000000004</v>
      </c>
      <c r="AA231" s="17">
        <v>0.98650000000000004</v>
      </c>
      <c r="AB231" s="17">
        <v>0.98650000000000004</v>
      </c>
      <c r="AC231" s="17">
        <v>0.98650000000000004</v>
      </c>
      <c r="AD231" s="17">
        <v>0.98650000000000004</v>
      </c>
      <c r="AE231" s="17">
        <v>0.98650000000000004</v>
      </c>
      <c r="AF231" s="17">
        <v>0.98650000000000004</v>
      </c>
      <c r="AG231" s="17">
        <v>0.98650000000000004</v>
      </c>
      <c r="AH231" s="17">
        <v>0.98650000000000004</v>
      </c>
      <c r="AI231" s="17">
        <v>0.98650000000000004</v>
      </c>
      <c r="AJ231" s="17">
        <v>0.98650000000000004</v>
      </c>
      <c r="AK231" s="17">
        <v>0.98650000000000004</v>
      </c>
      <c r="AL231" s="17">
        <v>0.98650000000000004</v>
      </c>
      <c r="AM231" s="17">
        <v>0.98650000000000004</v>
      </c>
      <c r="AN231" s="17">
        <v>0.98650000000000004</v>
      </c>
      <c r="AO231" s="17">
        <v>0.98650000000000004</v>
      </c>
      <c r="AP231" s="17">
        <v>0.98650000000000004</v>
      </c>
      <c r="AQ231" s="17">
        <v>0.98650000000000004</v>
      </c>
      <c r="AR231" s="17">
        <v>0.98650000000000004</v>
      </c>
      <c r="AS231" s="17">
        <v>0.98650000000000004</v>
      </c>
      <c r="AT231" s="17">
        <v>0.98650000000000004</v>
      </c>
      <c r="AU231" s="17">
        <v>0.98650000000000004</v>
      </c>
      <c r="AV231" s="17">
        <v>0.98650000000000004</v>
      </c>
      <c r="AW231" s="17">
        <v>0.98650000000000004</v>
      </c>
      <c r="AX231" s="17">
        <v>0.98650000000000004</v>
      </c>
      <c r="AY231" s="17">
        <v>0.98650000000000004</v>
      </c>
      <c r="AZ231" s="17">
        <v>0.98650000000000004</v>
      </c>
      <c r="BA231" s="17">
        <v>0.98650000000000004</v>
      </c>
      <c r="BB231" s="17">
        <v>0.98650000000000004</v>
      </c>
      <c r="BC231" s="17">
        <v>0.98650000000000004</v>
      </c>
      <c r="BD231" s="17">
        <v>0.98650000000000004</v>
      </c>
      <c r="BE231" s="17">
        <v>0.98650000000000004</v>
      </c>
      <c r="BF231" s="17">
        <v>0.98650000000000004</v>
      </c>
      <c r="BG231" s="17">
        <v>0.98650000000000004</v>
      </c>
      <c r="BH231" s="17">
        <v>0.98650000000000004</v>
      </c>
      <c r="BI231" s="17">
        <v>0.98650000000000004</v>
      </c>
      <c r="BJ231" s="17">
        <v>0.98650000000000004</v>
      </c>
      <c r="BK231" s="17">
        <v>0.98650000000000004</v>
      </c>
      <c r="BL231" s="17">
        <v>0.98650000000000004</v>
      </c>
      <c r="BM231" s="17">
        <v>0.98650000000000004</v>
      </c>
      <c r="BN231" s="17">
        <v>0.98650000000000004</v>
      </c>
      <c r="BO231" s="17">
        <v>0.98650000000000004</v>
      </c>
      <c r="BP231" s="17">
        <v>0.98650000000000004</v>
      </c>
      <c r="BQ231" s="17">
        <v>0.98650000000000004</v>
      </c>
      <c r="BR231" s="17">
        <v>0.98650000000000004</v>
      </c>
      <c r="BS231" s="17">
        <v>0.98650000000000004</v>
      </c>
      <c r="BT231" s="17">
        <v>0.98650000000000004</v>
      </c>
      <c r="BU231" s="17">
        <v>0.98650000000000004</v>
      </c>
      <c r="BV231" s="17">
        <v>0.98650000000000004</v>
      </c>
      <c r="BW231" s="17">
        <v>0.98650000000000004</v>
      </c>
      <c r="BX231" s="17">
        <v>0.98650000000000004</v>
      </c>
      <c r="BY231" s="17">
        <v>0.98650000000000004</v>
      </c>
      <c r="BZ231" s="17">
        <v>0.98650000000000004</v>
      </c>
      <c r="CA231" s="17">
        <v>0.98650000000000004</v>
      </c>
      <c r="CB231" s="17">
        <v>0.98650000000000004</v>
      </c>
      <c r="CC231" s="17">
        <v>0.98650000000000004</v>
      </c>
      <c r="CD231" s="17">
        <v>0.98650000000000004</v>
      </c>
      <c r="CE231" s="17">
        <v>0.98650000000000004</v>
      </c>
      <c r="CF231" s="17">
        <v>0.98650000000000004</v>
      </c>
      <c r="CG231" s="17">
        <v>0.98650000000000004</v>
      </c>
      <c r="CH231" s="17">
        <v>0.98650000000000004</v>
      </c>
      <c r="CI231" s="17">
        <v>0.98650000000000004</v>
      </c>
      <c r="CJ231" s="17">
        <v>0.98650000000000004</v>
      </c>
      <c r="CK231" s="17">
        <v>0.98650000000000004</v>
      </c>
      <c r="CL231" s="17">
        <v>0.98650000000000004</v>
      </c>
      <c r="CM231" s="17">
        <v>0.98650000000000004</v>
      </c>
      <c r="CN231" s="17">
        <v>0.98650000000000004</v>
      </c>
      <c r="CO231" s="17">
        <v>0.98650000000000004</v>
      </c>
      <c r="CP231" s="17">
        <v>0.98650000000000004</v>
      </c>
      <c r="CQ231" s="17">
        <v>0.98650000000000004</v>
      </c>
      <c r="CR231" s="17">
        <v>0.98650000000000004</v>
      </c>
      <c r="CS231" s="17">
        <v>0.98650000000000004</v>
      </c>
      <c r="CT231" s="17">
        <v>0.98650000000000004</v>
      </c>
      <c r="CU231" s="17">
        <v>0.98650000000000004</v>
      </c>
      <c r="CV231" s="17">
        <v>0.98650000000000004</v>
      </c>
      <c r="CW231" s="17">
        <v>0.98650000000000004</v>
      </c>
      <c r="CX231" s="17">
        <v>0.98650000000000004</v>
      </c>
      <c r="CY231" s="17">
        <v>0.98650000000000004</v>
      </c>
      <c r="CZ231" s="17">
        <v>0.98650000000000004</v>
      </c>
      <c r="DA231" s="17">
        <v>0.98650000000000004</v>
      </c>
      <c r="DB231" s="17">
        <v>0.98650000000000004</v>
      </c>
    </row>
    <row r="232" spans="1:106" x14ac:dyDescent="0.2">
      <c r="A232" s="133">
        <v>23</v>
      </c>
      <c r="B232" s="17">
        <v>1</v>
      </c>
      <c r="C232" s="17">
        <v>0.98429999999999995</v>
      </c>
      <c r="D232" s="17">
        <v>0.99260000000000004</v>
      </c>
      <c r="E232" s="17">
        <v>0.99139999999999995</v>
      </c>
      <c r="F232" s="17">
        <v>0.99060000000000004</v>
      </c>
      <c r="G232" s="17">
        <v>0.99</v>
      </c>
      <c r="H232" s="17">
        <v>0.98939999999999995</v>
      </c>
      <c r="I232" s="17">
        <v>0.98880000000000001</v>
      </c>
      <c r="J232" s="17">
        <v>0.98829999999999996</v>
      </c>
      <c r="K232" s="17">
        <v>0.98780000000000001</v>
      </c>
      <c r="L232" s="17">
        <v>0.98729999999999996</v>
      </c>
      <c r="M232" s="17">
        <v>0.98699999999999999</v>
      </c>
      <c r="N232" s="17">
        <v>0.98670000000000002</v>
      </c>
      <c r="O232" s="17">
        <v>0.98660000000000003</v>
      </c>
      <c r="P232" s="17">
        <v>0.98650000000000004</v>
      </c>
      <c r="Q232" s="17">
        <v>0.98650000000000004</v>
      </c>
      <c r="R232" s="17">
        <v>0.98650000000000004</v>
      </c>
      <c r="S232" s="17">
        <v>0.98650000000000004</v>
      </c>
      <c r="T232" s="17">
        <v>0.98650000000000004</v>
      </c>
      <c r="U232" s="17">
        <v>0.98650000000000004</v>
      </c>
      <c r="V232" s="17">
        <v>0.98650000000000004</v>
      </c>
      <c r="W232" s="17">
        <v>0.98650000000000004</v>
      </c>
      <c r="X232" s="17">
        <v>0.98650000000000004</v>
      </c>
      <c r="Y232" s="17">
        <v>0.98650000000000004</v>
      </c>
      <c r="Z232" s="17">
        <v>0.98650000000000004</v>
      </c>
      <c r="AA232" s="17">
        <v>0.98650000000000004</v>
      </c>
      <c r="AB232" s="17">
        <v>0.98650000000000004</v>
      </c>
      <c r="AC232" s="17">
        <v>0.98650000000000004</v>
      </c>
      <c r="AD232" s="17">
        <v>0.98650000000000004</v>
      </c>
      <c r="AE232" s="17">
        <v>0.98650000000000004</v>
      </c>
      <c r="AF232" s="17">
        <v>0.98650000000000004</v>
      </c>
      <c r="AG232" s="17">
        <v>0.98650000000000004</v>
      </c>
      <c r="AH232" s="17">
        <v>0.98650000000000004</v>
      </c>
      <c r="AI232" s="17">
        <v>0.98650000000000004</v>
      </c>
      <c r="AJ232" s="17">
        <v>0.98650000000000004</v>
      </c>
      <c r="AK232" s="17">
        <v>0.98650000000000004</v>
      </c>
      <c r="AL232" s="17">
        <v>0.98650000000000004</v>
      </c>
      <c r="AM232" s="17">
        <v>0.98650000000000004</v>
      </c>
      <c r="AN232" s="17">
        <v>0.98650000000000004</v>
      </c>
      <c r="AO232" s="17">
        <v>0.98650000000000004</v>
      </c>
      <c r="AP232" s="17">
        <v>0.98650000000000004</v>
      </c>
      <c r="AQ232" s="17">
        <v>0.98650000000000004</v>
      </c>
      <c r="AR232" s="17">
        <v>0.98650000000000004</v>
      </c>
      <c r="AS232" s="17">
        <v>0.98650000000000004</v>
      </c>
      <c r="AT232" s="17">
        <v>0.98650000000000004</v>
      </c>
      <c r="AU232" s="17">
        <v>0.98650000000000004</v>
      </c>
      <c r="AV232" s="17">
        <v>0.98650000000000004</v>
      </c>
      <c r="AW232" s="17">
        <v>0.98650000000000004</v>
      </c>
      <c r="AX232" s="17">
        <v>0.98650000000000004</v>
      </c>
      <c r="AY232" s="17">
        <v>0.98650000000000004</v>
      </c>
      <c r="AZ232" s="17">
        <v>0.98650000000000004</v>
      </c>
      <c r="BA232" s="17">
        <v>0.98650000000000004</v>
      </c>
      <c r="BB232" s="17">
        <v>0.98650000000000004</v>
      </c>
      <c r="BC232" s="17">
        <v>0.98650000000000004</v>
      </c>
      <c r="BD232" s="17">
        <v>0.98650000000000004</v>
      </c>
      <c r="BE232" s="17">
        <v>0.98650000000000004</v>
      </c>
      <c r="BF232" s="17">
        <v>0.98650000000000004</v>
      </c>
      <c r="BG232" s="17">
        <v>0.98650000000000004</v>
      </c>
      <c r="BH232" s="17">
        <v>0.98650000000000004</v>
      </c>
      <c r="BI232" s="17">
        <v>0.98650000000000004</v>
      </c>
      <c r="BJ232" s="17">
        <v>0.98650000000000004</v>
      </c>
      <c r="BK232" s="17">
        <v>0.98650000000000004</v>
      </c>
      <c r="BL232" s="17">
        <v>0.98650000000000004</v>
      </c>
      <c r="BM232" s="17">
        <v>0.98650000000000004</v>
      </c>
      <c r="BN232" s="17">
        <v>0.98650000000000004</v>
      </c>
      <c r="BO232" s="17">
        <v>0.98650000000000004</v>
      </c>
      <c r="BP232" s="17">
        <v>0.98650000000000004</v>
      </c>
      <c r="BQ232" s="17">
        <v>0.98650000000000004</v>
      </c>
      <c r="BR232" s="17">
        <v>0.98650000000000004</v>
      </c>
      <c r="BS232" s="17">
        <v>0.98650000000000004</v>
      </c>
      <c r="BT232" s="17">
        <v>0.98650000000000004</v>
      </c>
      <c r="BU232" s="17">
        <v>0.98650000000000004</v>
      </c>
      <c r="BV232" s="17">
        <v>0.98650000000000004</v>
      </c>
      <c r="BW232" s="17">
        <v>0.98650000000000004</v>
      </c>
      <c r="BX232" s="17">
        <v>0.98650000000000004</v>
      </c>
      <c r="BY232" s="17">
        <v>0.98650000000000004</v>
      </c>
      <c r="BZ232" s="17">
        <v>0.98650000000000004</v>
      </c>
      <c r="CA232" s="17">
        <v>0.98650000000000004</v>
      </c>
      <c r="CB232" s="17">
        <v>0.98650000000000004</v>
      </c>
      <c r="CC232" s="17">
        <v>0.98650000000000004</v>
      </c>
      <c r="CD232" s="17">
        <v>0.98650000000000004</v>
      </c>
      <c r="CE232" s="17">
        <v>0.98650000000000004</v>
      </c>
      <c r="CF232" s="17">
        <v>0.98650000000000004</v>
      </c>
      <c r="CG232" s="17">
        <v>0.98650000000000004</v>
      </c>
      <c r="CH232" s="17">
        <v>0.98650000000000004</v>
      </c>
      <c r="CI232" s="17">
        <v>0.98650000000000004</v>
      </c>
      <c r="CJ232" s="17">
        <v>0.98650000000000004</v>
      </c>
      <c r="CK232" s="17">
        <v>0.98650000000000004</v>
      </c>
      <c r="CL232" s="17">
        <v>0.98650000000000004</v>
      </c>
      <c r="CM232" s="17">
        <v>0.98650000000000004</v>
      </c>
      <c r="CN232" s="17">
        <v>0.98650000000000004</v>
      </c>
      <c r="CO232" s="17">
        <v>0.98650000000000004</v>
      </c>
      <c r="CP232" s="17">
        <v>0.98650000000000004</v>
      </c>
      <c r="CQ232" s="17">
        <v>0.98650000000000004</v>
      </c>
      <c r="CR232" s="17">
        <v>0.98650000000000004</v>
      </c>
      <c r="CS232" s="17">
        <v>0.98650000000000004</v>
      </c>
      <c r="CT232" s="17">
        <v>0.98650000000000004</v>
      </c>
      <c r="CU232" s="17">
        <v>0.98650000000000004</v>
      </c>
      <c r="CV232" s="17">
        <v>0.98650000000000004</v>
      </c>
      <c r="CW232" s="17">
        <v>0.98650000000000004</v>
      </c>
      <c r="CX232" s="17">
        <v>0.98650000000000004</v>
      </c>
      <c r="CY232" s="17">
        <v>0.98650000000000004</v>
      </c>
      <c r="CZ232" s="17">
        <v>0.98650000000000004</v>
      </c>
      <c r="DA232" s="17">
        <v>0.98650000000000004</v>
      </c>
      <c r="DB232" s="17">
        <v>0.98650000000000004</v>
      </c>
    </row>
    <row r="233" spans="1:106" x14ac:dyDescent="0.2">
      <c r="A233" s="133">
        <v>24</v>
      </c>
      <c r="B233" s="17">
        <v>1</v>
      </c>
      <c r="C233" s="17">
        <v>0.98429999999999995</v>
      </c>
      <c r="D233" s="17">
        <v>0.99260000000000004</v>
      </c>
      <c r="E233" s="17">
        <v>0.99139999999999995</v>
      </c>
      <c r="F233" s="17">
        <v>0.99060000000000004</v>
      </c>
      <c r="G233" s="17">
        <v>0.99</v>
      </c>
      <c r="H233" s="17">
        <v>0.98939999999999995</v>
      </c>
      <c r="I233" s="17">
        <v>0.98880000000000001</v>
      </c>
      <c r="J233" s="17">
        <v>0.98829999999999996</v>
      </c>
      <c r="K233" s="17">
        <v>0.98780000000000001</v>
      </c>
      <c r="L233" s="17">
        <v>0.98729999999999996</v>
      </c>
      <c r="M233" s="17">
        <v>0.98699999999999999</v>
      </c>
      <c r="N233" s="17">
        <v>0.98670000000000002</v>
      </c>
      <c r="O233" s="17">
        <v>0.98660000000000003</v>
      </c>
      <c r="P233" s="17">
        <v>0.98650000000000004</v>
      </c>
      <c r="Q233" s="17">
        <v>0.98650000000000004</v>
      </c>
      <c r="R233" s="17">
        <v>0.98650000000000004</v>
      </c>
      <c r="S233" s="17">
        <v>0.98650000000000004</v>
      </c>
      <c r="T233" s="17">
        <v>0.98650000000000004</v>
      </c>
      <c r="U233" s="17">
        <v>0.98650000000000004</v>
      </c>
      <c r="V233" s="17">
        <v>0.98650000000000004</v>
      </c>
      <c r="W233" s="17">
        <v>0.98650000000000004</v>
      </c>
      <c r="X233" s="17">
        <v>0.98650000000000004</v>
      </c>
      <c r="Y233" s="17">
        <v>0.98650000000000004</v>
      </c>
      <c r="Z233" s="17">
        <v>0.98650000000000004</v>
      </c>
      <c r="AA233" s="17">
        <v>0.98650000000000004</v>
      </c>
      <c r="AB233" s="17">
        <v>0.98650000000000004</v>
      </c>
      <c r="AC233" s="17">
        <v>0.98650000000000004</v>
      </c>
      <c r="AD233" s="17">
        <v>0.98650000000000004</v>
      </c>
      <c r="AE233" s="17">
        <v>0.98650000000000004</v>
      </c>
      <c r="AF233" s="17">
        <v>0.98650000000000004</v>
      </c>
      <c r="AG233" s="17">
        <v>0.98650000000000004</v>
      </c>
      <c r="AH233" s="17">
        <v>0.98650000000000004</v>
      </c>
      <c r="AI233" s="17">
        <v>0.98650000000000004</v>
      </c>
      <c r="AJ233" s="17">
        <v>0.98650000000000004</v>
      </c>
      <c r="AK233" s="17">
        <v>0.98650000000000004</v>
      </c>
      <c r="AL233" s="17">
        <v>0.98650000000000004</v>
      </c>
      <c r="AM233" s="17">
        <v>0.98650000000000004</v>
      </c>
      <c r="AN233" s="17">
        <v>0.98650000000000004</v>
      </c>
      <c r="AO233" s="17">
        <v>0.98650000000000004</v>
      </c>
      <c r="AP233" s="17">
        <v>0.98650000000000004</v>
      </c>
      <c r="AQ233" s="17">
        <v>0.98650000000000004</v>
      </c>
      <c r="AR233" s="17">
        <v>0.98650000000000004</v>
      </c>
      <c r="AS233" s="17">
        <v>0.98650000000000004</v>
      </c>
      <c r="AT233" s="17">
        <v>0.98650000000000004</v>
      </c>
      <c r="AU233" s="17">
        <v>0.98650000000000004</v>
      </c>
      <c r="AV233" s="17">
        <v>0.98650000000000004</v>
      </c>
      <c r="AW233" s="17">
        <v>0.98650000000000004</v>
      </c>
      <c r="AX233" s="17">
        <v>0.98650000000000004</v>
      </c>
      <c r="AY233" s="17">
        <v>0.98650000000000004</v>
      </c>
      <c r="AZ233" s="17">
        <v>0.98650000000000004</v>
      </c>
      <c r="BA233" s="17">
        <v>0.98650000000000004</v>
      </c>
      <c r="BB233" s="17">
        <v>0.98650000000000004</v>
      </c>
      <c r="BC233" s="17">
        <v>0.98650000000000004</v>
      </c>
      <c r="BD233" s="17">
        <v>0.98650000000000004</v>
      </c>
      <c r="BE233" s="17">
        <v>0.98650000000000004</v>
      </c>
      <c r="BF233" s="17">
        <v>0.98650000000000004</v>
      </c>
      <c r="BG233" s="17">
        <v>0.98650000000000004</v>
      </c>
      <c r="BH233" s="17">
        <v>0.98650000000000004</v>
      </c>
      <c r="BI233" s="17">
        <v>0.98650000000000004</v>
      </c>
      <c r="BJ233" s="17">
        <v>0.98650000000000004</v>
      </c>
      <c r="BK233" s="17">
        <v>0.98650000000000004</v>
      </c>
      <c r="BL233" s="17">
        <v>0.98650000000000004</v>
      </c>
      <c r="BM233" s="17">
        <v>0.98650000000000004</v>
      </c>
      <c r="BN233" s="17">
        <v>0.98650000000000004</v>
      </c>
      <c r="BO233" s="17">
        <v>0.98650000000000004</v>
      </c>
      <c r="BP233" s="17">
        <v>0.98650000000000004</v>
      </c>
      <c r="BQ233" s="17">
        <v>0.98650000000000004</v>
      </c>
      <c r="BR233" s="17">
        <v>0.98650000000000004</v>
      </c>
      <c r="BS233" s="17">
        <v>0.98650000000000004</v>
      </c>
      <c r="BT233" s="17">
        <v>0.98650000000000004</v>
      </c>
      <c r="BU233" s="17">
        <v>0.98650000000000004</v>
      </c>
      <c r="BV233" s="17">
        <v>0.98650000000000004</v>
      </c>
      <c r="BW233" s="17">
        <v>0.98650000000000004</v>
      </c>
      <c r="BX233" s="17">
        <v>0.98650000000000004</v>
      </c>
      <c r="BY233" s="17">
        <v>0.98650000000000004</v>
      </c>
      <c r="BZ233" s="17">
        <v>0.98650000000000004</v>
      </c>
      <c r="CA233" s="17">
        <v>0.98650000000000004</v>
      </c>
      <c r="CB233" s="17">
        <v>0.98650000000000004</v>
      </c>
      <c r="CC233" s="17">
        <v>0.98650000000000004</v>
      </c>
      <c r="CD233" s="17">
        <v>0.98650000000000004</v>
      </c>
      <c r="CE233" s="17">
        <v>0.98650000000000004</v>
      </c>
      <c r="CF233" s="17">
        <v>0.98650000000000004</v>
      </c>
      <c r="CG233" s="17">
        <v>0.98650000000000004</v>
      </c>
      <c r="CH233" s="17">
        <v>0.98650000000000004</v>
      </c>
      <c r="CI233" s="17">
        <v>0.98650000000000004</v>
      </c>
      <c r="CJ233" s="17">
        <v>0.98650000000000004</v>
      </c>
      <c r="CK233" s="17">
        <v>0.98650000000000004</v>
      </c>
      <c r="CL233" s="17">
        <v>0.98650000000000004</v>
      </c>
      <c r="CM233" s="17">
        <v>0.98650000000000004</v>
      </c>
      <c r="CN233" s="17">
        <v>0.98650000000000004</v>
      </c>
      <c r="CO233" s="17">
        <v>0.98650000000000004</v>
      </c>
      <c r="CP233" s="17">
        <v>0.98650000000000004</v>
      </c>
      <c r="CQ233" s="17">
        <v>0.98650000000000004</v>
      </c>
      <c r="CR233" s="17">
        <v>0.98650000000000004</v>
      </c>
      <c r="CS233" s="17">
        <v>0.98650000000000004</v>
      </c>
      <c r="CT233" s="17">
        <v>0.98650000000000004</v>
      </c>
      <c r="CU233" s="17">
        <v>0.98650000000000004</v>
      </c>
      <c r="CV233" s="17">
        <v>0.98650000000000004</v>
      </c>
      <c r="CW233" s="17">
        <v>0.98650000000000004</v>
      </c>
      <c r="CX233" s="17">
        <v>0.98650000000000004</v>
      </c>
      <c r="CY233" s="17">
        <v>0.98650000000000004</v>
      </c>
      <c r="CZ233" s="17">
        <v>0.98650000000000004</v>
      </c>
      <c r="DA233" s="17">
        <v>0.98650000000000004</v>
      </c>
      <c r="DB233" s="17">
        <v>0.98650000000000004</v>
      </c>
    </row>
    <row r="234" spans="1:106" x14ac:dyDescent="0.2">
      <c r="A234" s="133">
        <v>25</v>
      </c>
      <c r="B234" s="17">
        <v>1</v>
      </c>
      <c r="C234" s="17">
        <v>0.98429999999999995</v>
      </c>
      <c r="D234" s="17">
        <v>0.99260000000000004</v>
      </c>
      <c r="E234" s="17">
        <v>0.99139999999999995</v>
      </c>
      <c r="F234" s="17">
        <v>0.99060000000000004</v>
      </c>
      <c r="G234" s="17">
        <v>0.99</v>
      </c>
      <c r="H234" s="17">
        <v>0.98939999999999995</v>
      </c>
      <c r="I234" s="17">
        <v>0.98880000000000001</v>
      </c>
      <c r="J234" s="17">
        <v>0.98829999999999996</v>
      </c>
      <c r="K234" s="17">
        <v>0.98780000000000001</v>
      </c>
      <c r="L234" s="17">
        <v>0.98729999999999996</v>
      </c>
      <c r="M234" s="17">
        <v>0.98699999999999999</v>
      </c>
      <c r="N234" s="17">
        <v>0.98670000000000002</v>
      </c>
      <c r="O234" s="17">
        <v>0.98660000000000003</v>
      </c>
      <c r="P234" s="17">
        <v>0.98650000000000004</v>
      </c>
      <c r="Q234" s="17">
        <v>0.98650000000000004</v>
      </c>
      <c r="R234" s="17">
        <v>0.98650000000000004</v>
      </c>
      <c r="S234" s="17">
        <v>0.98650000000000004</v>
      </c>
      <c r="T234" s="17">
        <v>0.98650000000000004</v>
      </c>
      <c r="U234" s="17">
        <v>0.98650000000000004</v>
      </c>
      <c r="V234" s="17">
        <v>0.98650000000000004</v>
      </c>
      <c r="W234" s="17">
        <v>0.98650000000000004</v>
      </c>
      <c r="X234" s="17">
        <v>0.98650000000000004</v>
      </c>
      <c r="Y234" s="17">
        <v>0.98650000000000004</v>
      </c>
      <c r="Z234" s="17">
        <v>0.98650000000000004</v>
      </c>
      <c r="AA234" s="17">
        <v>0.98650000000000004</v>
      </c>
      <c r="AB234" s="17">
        <v>0.98650000000000004</v>
      </c>
      <c r="AC234" s="17">
        <v>0.98650000000000004</v>
      </c>
      <c r="AD234" s="17">
        <v>0.98650000000000004</v>
      </c>
      <c r="AE234" s="17">
        <v>0.98650000000000004</v>
      </c>
      <c r="AF234" s="17">
        <v>0.98650000000000004</v>
      </c>
      <c r="AG234" s="17">
        <v>0.98650000000000004</v>
      </c>
      <c r="AH234" s="17">
        <v>0.98650000000000004</v>
      </c>
      <c r="AI234" s="17">
        <v>0.98650000000000004</v>
      </c>
      <c r="AJ234" s="17">
        <v>0.98650000000000004</v>
      </c>
      <c r="AK234" s="17">
        <v>0.98650000000000004</v>
      </c>
      <c r="AL234" s="17">
        <v>0.98650000000000004</v>
      </c>
      <c r="AM234" s="17">
        <v>0.98650000000000004</v>
      </c>
      <c r="AN234" s="17">
        <v>0.98650000000000004</v>
      </c>
      <c r="AO234" s="17">
        <v>0.98650000000000004</v>
      </c>
      <c r="AP234" s="17">
        <v>0.98650000000000004</v>
      </c>
      <c r="AQ234" s="17">
        <v>0.98650000000000004</v>
      </c>
      <c r="AR234" s="17">
        <v>0.98650000000000004</v>
      </c>
      <c r="AS234" s="17">
        <v>0.98650000000000004</v>
      </c>
      <c r="AT234" s="17">
        <v>0.98650000000000004</v>
      </c>
      <c r="AU234" s="17">
        <v>0.98650000000000004</v>
      </c>
      <c r="AV234" s="17">
        <v>0.98650000000000004</v>
      </c>
      <c r="AW234" s="17">
        <v>0.98650000000000004</v>
      </c>
      <c r="AX234" s="17">
        <v>0.98650000000000004</v>
      </c>
      <c r="AY234" s="17">
        <v>0.98650000000000004</v>
      </c>
      <c r="AZ234" s="17">
        <v>0.98650000000000004</v>
      </c>
      <c r="BA234" s="17">
        <v>0.98650000000000004</v>
      </c>
      <c r="BB234" s="17">
        <v>0.98650000000000004</v>
      </c>
      <c r="BC234" s="17">
        <v>0.98650000000000004</v>
      </c>
      <c r="BD234" s="17">
        <v>0.98650000000000004</v>
      </c>
      <c r="BE234" s="17">
        <v>0.98650000000000004</v>
      </c>
      <c r="BF234" s="17">
        <v>0.98650000000000004</v>
      </c>
      <c r="BG234" s="17">
        <v>0.98650000000000004</v>
      </c>
      <c r="BH234" s="17">
        <v>0.98650000000000004</v>
      </c>
      <c r="BI234" s="17">
        <v>0.98650000000000004</v>
      </c>
      <c r="BJ234" s="17">
        <v>0.98650000000000004</v>
      </c>
      <c r="BK234" s="17">
        <v>0.98650000000000004</v>
      </c>
      <c r="BL234" s="17">
        <v>0.98650000000000004</v>
      </c>
      <c r="BM234" s="17">
        <v>0.98650000000000004</v>
      </c>
      <c r="BN234" s="17">
        <v>0.98650000000000004</v>
      </c>
      <c r="BO234" s="17">
        <v>0.98650000000000004</v>
      </c>
      <c r="BP234" s="17">
        <v>0.98650000000000004</v>
      </c>
      <c r="BQ234" s="17">
        <v>0.98650000000000004</v>
      </c>
      <c r="BR234" s="17">
        <v>0.98650000000000004</v>
      </c>
      <c r="BS234" s="17">
        <v>0.98650000000000004</v>
      </c>
      <c r="BT234" s="17">
        <v>0.98650000000000004</v>
      </c>
      <c r="BU234" s="17">
        <v>0.98650000000000004</v>
      </c>
      <c r="BV234" s="17">
        <v>0.98650000000000004</v>
      </c>
      <c r="BW234" s="17">
        <v>0.98650000000000004</v>
      </c>
      <c r="BX234" s="17">
        <v>0.98650000000000004</v>
      </c>
      <c r="BY234" s="17">
        <v>0.98650000000000004</v>
      </c>
      <c r="BZ234" s="17">
        <v>0.98650000000000004</v>
      </c>
      <c r="CA234" s="17">
        <v>0.98650000000000004</v>
      </c>
      <c r="CB234" s="17">
        <v>0.98650000000000004</v>
      </c>
      <c r="CC234" s="17">
        <v>0.98650000000000004</v>
      </c>
      <c r="CD234" s="17">
        <v>0.98650000000000004</v>
      </c>
      <c r="CE234" s="17">
        <v>0.98650000000000004</v>
      </c>
      <c r="CF234" s="17">
        <v>0.98650000000000004</v>
      </c>
      <c r="CG234" s="17">
        <v>0.98650000000000004</v>
      </c>
      <c r="CH234" s="17">
        <v>0.98650000000000004</v>
      </c>
      <c r="CI234" s="17">
        <v>0.98650000000000004</v>
      </c>
      <c r="CJ234" s="17">
        <v>0.98650000000000004</v>
      </c>
      <c r="CK234" s="17">
        <v>0.98650000000000004</v>
      </c>
      <c r="CL234" s="17">
        <v>0.98650000000000004</v>
      </c>
      <c r="CM234" s="17">
        <v>0.98650000000000004</v>
      </c>
      <c r="CN234" s="17">
        <v>0.98650000000000004</v>
      </c>
      <c r="CO234" s="17">
        <v>0.98650000000000004</v>
      </c>
      <c r="CP234" s="17">
        <v>0.98650000000000004</v>
      </c>
      <c r="CQ234" s="17">
        <v>0.98650000000000004</v>
      </c>
      <c r="CR234" s="17">
        <v>0.98650000000000004</v>
      </c>
      <c r="CS234" s="17">
        <v>0.98650000000000004</v>
      </c>
      <c r="CT234" s="17">
        <v>0.98650000000000004</v>
      </c>
      <c r="CU234" s="17">
        <v>0.98650000000000004</v>
      </c>
      <c r="CV234" s="17">
        <v>0.98650000000000004</v>
      </c>
      <c r="CW234" s="17">
        <v>0.98650000000000004</v>
      </c>
      <c r="CX234" s="17">
        <v>0.98650000000000004</v>
      </c>
      <c r="CY234" s="17">
        <v>0.98650000000000004</v>
      </c>
      <c r="CZ234" s="17">
        <v>0.98650000000000004</v>
      </c>
      <c r="DA234" s="17">
        <v>0.98650000000000004</v>
      </c>
      <c r="DB234" s="17">
        <v>0.98650000000000004</v>
      </c>
    </row>
    <row r="235" spans="1:106" x14ac:dyDescent="0.2">
      <c r="A235" s="133">
        <v>26</v>
      </c>
      <c r="B235" s="17">
        <v>1</v>
      </c>
      <c r="C235" s="17">
        <v>0.98429999999999995</v>
      </c>
      <c r="D235" s="17">
        <v>0.99260000000000004</v>
      </c>
      <c r="E235" s="17">
        <v>0.99139999999999995</v>
      </c>
      <c r="F235" s="17">
        <v>0.99060000000000004</v>
      </c>
      <c r="G235" s="17">
        <v>0.99</v>
      </c>
      <c r="H235" s="17">
        <v>0.98939999999999995</v>
      </c>
      <c r="I235" s="17">
        <v>0.98880000000000001</v>
      </c>
      <c r="J235" s="17">
        <v>0.98829999999999996</v>
      </c>
      <c r="K235" s="17">
        <v>0.98780000000000001</v>
      </c>
      <c r="L235" s="17">
        <v>0.98729999999999996</v>
      </c>
      <c r="M235" s="17">
        <v>0.98699999999999999</v>
      </c>
      <c r="N235" s="17">
        <v>0.98670000000000002</v>
      </c>
      <c r="O235" s="17">
        <v>0.98660000000000003</v>
      </c>
      <c r="P235" s="17">
        <v>0.98650000000000004</v>
      </c>
      <c r="Q235" s="17">
        <v>0.98650000000000004</v>
      </c>
      <c r="R235" s="17">
        <v>0.98650000000000004</v>
      </c>
      <c r="S235" s="17">
        <v>0.98650000000000004</v>
      </c>
      <c r="T235" s="17">
        <v>0.98650000000000004</v>
      </c>
      <c r="U235" s="17">
        <v>0.98650000000000004</v>
      </c>
      <c r="V235" s="17">
        <v>0.98650000000000004</v>
      </c>
      <c r="W235" s="17">
        <v>0.98650000000000004</v>
      </c>
      <c r="X235" s="17">
        <v>0.98650000000000004</v>
      </c>
      <c r="Y235" s="17">
        <v>0.98650000000000004</v>
      </c>
      <c r="Z235" s="17">
        <v>0.98650000000000004</v>
      </c>
      <c r="AA235" s="17">
        <v>0.98650000000000004</v>
      </c>
      <c r="AB235" s="17">
        <v>0.98650000000000004</v>
      </c>
      <c r="AC235" s="17">
        <v>0.98650000000000004</v>
      </c>
      <c r="AD235" s="17">
        <v>0.98650000000000004</v>
      </c>
      <c r="AE235" s="17">
        <v>0.98650000000000004</v>
      </c>
      <c r="AF235" s="17">
        <v>0.98650000000000004</v>
      </c>
      <c r="AG235" s="17">
        <v>0.98650000000000004</v>
      </c>
      <c r="AH235" s="17">
        <v>0.98650000000000004</v>
      </c>
      <c r="AI235" s="17">
        <v>0.98650000000000004</v>
      </c>
      <c r="AJ235" s="17">
        <v>0.98650000000000004</v>
      </c>
      <c r="AK235" s="17">
        <v>0.98650000000000004</v>
      </c>
      <c r="AL235" s="17">
        <v>0.98650000000000004</v>
      </c>
      <c r="AM235" s="17">
        <v>0.98650000000000004</v>
      </c>
      <c r="AN235" s="17">
        <v>0.98650000000000004</v>
      </c>
      <c r="AO235" s="17">
        <v>0.98650000000000004</v>
      </c>
      <c r="AP235" s="17">
        <v>0.98650000000000004</v>
      </c>
      <c r="AQ235" s="17">
        <v>0.98650000000000004</v>
      </c>
      <c r="AR235" s="17">
        <v>0.98650000000000004</v>
      </c>
      <c r="AS235" s="17">
        <v>0.98650000000000004</v>
      </c>
      <c r="AT235" s="17">
        <v>0.98650000000000004</v>
      </c>
      <c r="AU235" s="17">
        <v>0.98650000000000004</v>
      </c>
      <c r="AV235" s="17">
        <v>0.98650000000000004</v>
      </c>
      <c r="AW235" s="17">
        <v>0.98650000000000004</v>
      </c>
      <c r="AX235" s="17">
        <v>0.98650000000000004</v>
      </c>
      <c r="AY235" s="17">
        <v>0.98650000000000004</v>
      </c>
      <c r="AZ235" s="17">
        <v>0.98650000000000004</v>
      </c>
      <c r="BA235" s="17">
        <v>0.98650000000000004</v>
      </c>
      <c r="BB235" s="17">
        <v>0.98650000000000004</v>
      </c>
      <c r="BC235" s="17">
        <v>0.98650000000000004</v>
      </c>
      <c r="BD235" s="17">
        <v>0.98650000000000004</v>
      </c>
      <c r="BE235" s="17">
        <v>0.98650000000000004</v>
      </c>
      <c r="BF235" s="17">
        <v>0.98650000000000004</v>
      </c>
      <c r="BG235" s="17">
        <v>0.98650000000000004</v>
      </c>
      <c r="BH235" s="17">
        <v>0.98650000000000004</v>
      </c>
      <c r="BI235" s="17">
        <v>0.98650000000000004</v>
      </c>
      <c r="BJ235" s="17">
        <v>0.98650000000000004</v>
      </c>
      <c r="BK235" s="17">
        <v>0.98650000000000004</v>
      </c>
      <c r="BL235" s="17">
        <v>0.98650000000000004</v>
      </c>
      <c r="BM235" s="17">
        <v>0.98650000000000004</v>
      </c>
      <c r="BN235" s="17">
        <v>0.98650000000000004</v>
      </c>
      <c r="BO235" s="17">
        <v>0.98650000000000004</v>
      </c>
      <c r="BP235" s="17">
        <v>0.98650000000000004</v>
      </c>
      <c r="BQ235" s="17">
        <v>0.98650000000000004</v>
      </c>
      <c r="BR235" s="17">
        <v>0.98650000000000004</v>
      </c>
      <c r="BS235" s="17">
        <v>0.98650000000000004</v>
      </c>
      <c r="BT235" s="17">
        <v>0.98650000000000004</v>
      </c>
      <c r="BU235" s="17">
        <v>0.98650000000000004</v>
      </c>
      <c r="BV235" s="17">
        <v>0.98650000000000004</v>
      </c>
      <c r="BW235" s="17">
        <v>0.98650000000000004</v>
      </c>
      <c r="BX235" s="17">
        <v>0.98650000000000004</v>
      </c>
      <c r="BY235" s="17">
        <v>0.98650000000000004</v>
      </c>
      <c r="BZ235" s="17">
        <v>0.98650000000000004</v>
      </c>
      <c r="CA235" s="17">
        <v>0.98650000000000004</v>
      </c>
      <c r="CB235" s="17">
        <v>0.98650000000000004</v>
      </c>
      <c r="CC235" s="17">
        <v>0.98650000000000004</v>
      </c>
      <c r="CD235" s="17">
        <v>0.98650000000000004</v>
      </c>
      <c r="CE235" s="17">
        <v>0.98650000000000004</v>
      </c>
      <c r="CF235" s="17">
        <v>0.98650000000000004</v>
      </c>
      <c r="CG235" s="17">
        <v>0.98650000000000004</v>
      </c>
      <c r="CH235" s="17">
        <v>0.98650000000000004</v>
      </c>
      <c r="CI235" s="17">
        <v>0.98650000000000004</v>
      </c>
      <c r="CJ235" s="17">
        <v>0.98650000000000004</v>
      </c>
      <c r="CK235" s="17">
        <v>0.98650000000000004</v>
      </c>
      <c r="CL235" s="17">
        <v>0.98650000000000004</v>
      </c>
      <c r="CM235" s="17">
        <v>0.98650000000000004</v>
      </c>
      <c r="CN235" s="17">
        <v>0.98650000000000004</v>
      </c>
      <c r="CO235" s="17">
        <v>0.98650000000000004</v>
      </c>
      <c r="CP235" s="17">
        <v>0.98650000000000004</v>
      </c>
      <c r="CQ235" s="17">
        <v>0.98650000000000004</v>
      </c>
      <c r="CR235" s="17">
        <v>0.98650000000000004</v>
      </c>
      <c r="CS235" s="17">
        <v>0.98650000000000004</v>
      </c>
      <c r="CT235" s="17">
        <v>0.98650000000000004</v>
      </c>
      <c r="CU235" s="17">
        <v>0.98650000000000004</v>
      </c>
      <c r="CV235" s="17">
        <v>0.98650000000000004</v>
      </c>
      <c r="CW235" s="17">
        <v>0.98650000000000004</v>
      </c>
      <c r="CX235" s="17">
        <v>0.98650000000000004</v>
      </c>
      <c r="CY235" s="17">
        <v>0.98650000000000004</v>
      </c>
      <c r="CZ235" s="17">
        <v>0.98650000000000004</v>
      </c>
      <c r="DA235" s="17">
        <v>0.98650000000000004</v>
      </c>
      <c r="DB235" s="17">
        <v>0.98650000000000004</v>
      </c>
    </row>
    <row r="236" spans="1:106" x14ac:dyDescent="0.2">
      <c r="A236" s="133">
        <v>27</v>
      </c>
      <c r="B236" s="17">
        <v>1</v>
      </c>
      <c r="C236" s="17">
        <v>0.98429999999999995</v>
      </c>
      <c r="D236" s="17">
        <v>0.99260000000000004</v>
      </c>
      <c r="E236" s="17">
        <v>0.99139999999999995</v>
      </c>
      <c r="F236" s="17">
        <v>0.99060000000000004</v>
      </c>
      <c r="G236" s="17">
        <v>0.99</v>
      </c>
      <c r="H236" s="17">
        <v>0.98939999999999995</v>
      </c>
      <c r="I236" s="17">
        <v>0.98880000000000001</v>
      </c>
      <c r="J236" s="17">
        <v>0.98829999999999996</v>
      </c>
      <c r="K236" s="17">
        <v>0.98780000000000001</v>
      </c>
      <c r="L236" s="17">
        <v>0.98729999999999996</v>
      </c>
      <c r="M236" s="17">
        <v>0.98699999999999999</v>
      </c>
      <c r="N236" s="17">
        <v>0.98670000000000002</v>
      </c>
      <c r="O236" s="17">
        <v>0.98660000000000003</v>
      </c>
      <c r="P236" s="17">
        <v>0.98650000000000004</v>
      </c>
      <c r="Q236" s="17">
        <v>0.98650000000000004</v>
      </c>
      <c r="R236" s="17">
        <v>0.98650000000000004</v>
      </c>
      <c r="S236" s="17">
        <v>0.98650000000000004</v>
      </c>
      <c r="T236" s="17">
        <v>0.98650000000000004</v>
      </c>
      <c r="U236" s="17">
        <v>0.98650000000000004</v>
      </c>
      <c r="V236" s="17">
        <v>0.98650000000000004</v>
      </c>
      <c r="W236" s="17">
        <v>0.98650000000000004</v>
      </c>
      <c r="X236" s="17">
        <v>0.98650000000000004</v>
      </c>
      <c r="Y236" s="17">
        <v>0.98650000000000004</v>
      </c>
      <c r="Z236" s="17">
        <v>0.98650000000000004</v>
      </c>
      <c r="AA236" s="17">
        <v>0.98650000000000004</v>
      </c>
      <c r="AB236" s="17">
        <v>0.98650000000000004</v>
      </c>
      <c r="AC236" s="17">
        <v>0.98650000000000004</v>
      </c>
      <c r="AD236" s="17">
        <v>0.98650000000000004</v>
      </c>
      <c r="AE236" s="17">
        <v>0.98650000000000004</v>
      </c>
      <c r="AF236" s="17">
        <v>0.98650000000000004</v>
      </c>
      <c r="AG236" s="17">
        <v>0.98650000000000004</v>
      </c>
      <c r="AH236" s="17">
        <v>0.98650000000000004</v>
      </c>
      <c r="AI236" s="17">
        <v>0.98650000000000004</v>
      </c>
      <c r="AJ236" s="17">
        <v>0.98650000000000004</v>
      </c>
      <c r="AK236" s="17">
        <v>0.98650000000000004</v>
      </c>
      <c r="AL236" s="17">
        <v>0.98650000000000004</v>
      </c>
      <c r="AM236" s="17">
        <v>0.98650000000000004</v>
      </c>
      <c r="AN236" s="17">
        <v>0.98650000000000004</v>
      </c>
      <c r="AO236" s="17">
        <v>0.98650000000000004</v>
      </c>
      <c r="AP236" s="17">
        <v>0.98650000000000004</v>
      </c>
      <c r="AQ236" s="17">
        <v>0.98650000000000004</v>
      </c>
      <c r="AR236" s="17">
        <v>0.98650000000000004</v>
      </c>
      <c r="AS236" s="17">
        <v>0.98650000000000004</v>
      </c>
      <c r="AT236" s="17">
        <v>0.98650000000000004</v>
      </c>
      <c r="AU236" s="17">
        <v>0.98650000000000004</v>
      </c>
      <c r="AV236" s="17">
        <v>0.98650000000000004</v>
      </c>
      <c r="AW236" s="17">
        <v>0.98650000000000004</v>
      </c>
      <c r="AX236" s="17">
        <v>0.98650000000000004</v>
      </c>
      <c r="AY236" s="17">
        <v>0.98650000000000004</v>
      </c>
      <c r="AZ236" s="17">
        <v>0.98650000000000004</v>
      </c>
      <c r="BA236" s="17">
        <v>0.98650000000000004</v>
      </c>
      <c r="BB236" s="17">
        <v>0.98650000000000004</v>
      </c>
      <c r="BC236" s="17">
        <v>0.98650000000000004</v>
      </c>
      <c r="BD236" s="17">
        <v>0.98650000000000004</v>
      </c>
      <c r="BE236" s="17">
        <v>0.98650000000000004</v>
      </c>
      <c r="BF236" s="17">
        <v>0.98650000000000004</v>
      </c>
      <c r="BG236" s="17">
        <v>0.98650000000000004</v>
      </c>
      <c r="BH236" s="17">
        <v>0.98650000000000004</v>
      </c>
      <c r="BI236" s="17">
        <v>0.98650000000000004</v>
      </c>
      <c r="BJ236" s="17">
        <v>0.98650000000000004</v>
      </c>
      <c r="BK236" s="17">
        <v>0.98650000000000004</v>
      </c>
      <c r="BL236" s="17">
        <v>0.98650000000000004</v>
      </c>
      <c r="BM236" s="17">
        <v>0.98650000000000004</v>
      </c>
      <c r="BN236" s="17">
        <v>0.98650000000000004</v>
      </c>
      <c r="BO236" s="17">
        <v>0.98650000000000004</v>
      </c>
      <c r="BP236" s="17">
        <v>0.98650000000000004</v>
      </c>
      <c r="BQ236" s="17">
        <v>0.98650000000000004</v>
      </c>
      <c r="BR236" s="17">
        <v>0.98650000000000004</v>
      </c>
      <c r="BS236" s="17">
        <v>0.98650000000000004</v>
      </c>
      <c r="BT236" s="17">
        <v>0.98650000000000004</v>
      </c>
      <c r="BU236" s="17">
        <v>0.98650000000000004</v>
      </c>
      <c r="BV236" s="17">
        <v>0.98650000000000004</v>
      </c>
      <c r="BW236" s="17">
        <v>0.98650000000000004</v>
      </c>
      <c r="BX236" s="17">
        <v>0.98650000000000004</v>
      </c>
      <c r="BY236" s="17">
        <v>0.98650000000000004</v>
      </c>
      <c r="BZ236" s="17">
        <v>0.98650000000000004</v>
      </c>
      <c r="CA236" s="17">
        <v>0.98650000000000004</v>
      </c>
      <c r="CB236" s="17">
        <v>0.98650000000000004</v>
      </c>
      <c r="CC236" s="17">
        <v>0.98650000000000004</v>
      </c>
      <c r="CD236" s="17">
        <v>0.98650000000000004</v>
      </c>
      <c r="CE236" s="17">
        <v>0.98650000000000004</v>
      </c>
      <c r="CF236" s="17">
        <v>0.98650000000000004</v>
      </c>
      <c r="CG236" s="17">
        <v>0.98650000000000004</v>
      </c>
      <c r="CH236" s="17">
        <v>0.98650000000000004</v>
      </c>
      <c r="CI236" s="17">
        <v>0.98650000000000004</v>
      </c>
      <c r="CJ236" s="17">
        <v>0.98650000000000004</v>
      </c>
      <c r="CK236" s="17">
        <v>0.98650000000000004</v>
      </c>
      <c r="CL236" s="17">
        <v>0.98650000000000004</v>
      </c>
      <c r="CM236" s="17">
        <v>0.98650000000000004</v>
      </c>
      <c r="CN236" s="17">
        <v>0.98650000000000004</v>
      </c>
      <c r="CO236" s="17">
        <v>0.98650000000000004</v>
      </c>
      <c r="CP236" s="17">
        <v>0.98650000000000004</v>
      </c>
      <c r="CQ236" s="17">
        <v>0.98650000000000004</v>
      </c>
      <c r="CR236" s="17">
        <v>0.98650000000000004</v>
      </c>
      <c r="CS236" s="17">
        <v>0.98650000000000004</v>
      </c>
      <c r="CT236" s="17">
        <v>0.98650000000000004</v>
      </c>
      <c r="CU236" s="17">
        <v>0.98650000000000004</v>
      </c>
      <c r="CV236" s="17">
        <v>0.98650000000000004</v>
      </c>
      <c r="CW236" s="17">
        <v>0.98650000000000004</v>
      </c>
      <c r="CX236" s="17">
        <v>0.98650000000000004</v>
      </c>
      <c r="CY236" s="17">
        <v>0.98650000000000004</v>
      </c>
      <c r="CZ236" s="17">
        <v>0.98650000000000004</v>
      </c>
      <c r="DA236" s="17">
        <v>0.98650000000000004</v>
      </c>
      <c r="DB236" s="17">
        <v>0.98650000000000004</v>
      </c>
    </row>
    <row r="237" spans="1:106" x14ac:dyDescent="0.2">
      <c r="A237" s="133">
        <v>28</v>
      </c>
      <c r="B237" s="17">
        <v>1</v>
      </c>
      <c r="C237" s="17">
        <v>0.98429999999999995</v>
      </c>
      <c r="D237" s="17">
        <v>0.99260000000000004</v>
      </c>
      <c r="E237" s="17">
        <v>0.99139999999999995</v>
      </c>
      <c r="F237" s="17">
        <v>0.99060000000000004</v>
      </c>
      <c r="G237" s="17">
        <v>0.99</v>
      </c>
      <c r="H237" s="17">
        <v>0.98939999999999995</v>
      </c>
      <c r="I237" s="17">
        <v>0.98880000000000001</v>
      </c>
      <c r="J237" s="17">
        <v>0.98829999999999996</v>
      </c>
      <c r="K237" s="17">
        <v>0.98780000000000001</v>
      </c>
      <c r="L237" s="17">
        <v>0.98729999999999996</v>
      </c>
      <c r="M237" s="17">
        <v>0.98699999999999999</v>
      </c>
      <c r="N237" s="17">
        <v>0.98670000000000002</v>
      </c>
      <c r="O237" s="17">
        <v>0.98660000000000003</v>
      </c>
      <c r="P237" s="17">
        <v>0.98650000000000004</v>
      </c>
      <c r="Q237" s="17">
        <v>0.98650000000000004</v>
      </c>
      <c r="R237" s="17">
        <v>0.98650000000000004</v>
      </c>
      <c r="S237" s="17">
        <v>0.98650000000000004</v>
      </c>
      <c r="T237" s="17">
        <v>0.98650000000000004</v>
      </c>
      <c r="U237" s="17">
        <v>0.98650000000000004</v>
      </c>
      <c r="V237" s="17">
        <v>0.98650000000000004</v>
      </c>
      <c r="W237" s="17">
        <v>0.98650000000000004</v>
      </c>
      <c r="X237" s="17">
        <v>0.98650000000000004</v>
      </c>
      <c r="Y237" s="17">
        <v>0.98650000000000004</v>
      </c>
      <c r="Z237" s="17">
        <v>0.98650000000000004</v>
      </c>
      <c r="AA237" s="17">
        <v>0.98650000000000004</v>
      </c>
      <c r="AB237" s="17">
        <v>0.98650000000000004</v>
      </c>
      <c r="AC237" s="17">
        <v>0.98650000000000004</v>
      </c>
      <c r="AD237" s="17">
        <v>0.98650000000000004</v>
      </c>
      <c r="AE237" s="17">
        <v>0.98650000000000004</v>
      </c>
      <c r="AF237" s="17">
        <v>0.98650000000000004</v>
      </c>
      <c r="AG237" s="17">
        <v>0.98650000000000004</v>
      </c>
      <c r="AH237" s="17">
        <v>0.98650000000000004</v>
      </c>
      <c r="AI237" s="17">
        <v>0.98650000000000004</v>
      </c>
      <c r="AJ237" s="17">
        <v>0.98650000000000004</v>
      </c>
      <c r="AK237" s="17">
        <v>0.98650000000000004</v>
      </c>
      <c r="AL237" s="17">
        <v>0.98650000000000004</v>
      </c>
      <c r="AM237" s="17">
        <v>0.98650000000000004</v>
      </c>
      <c r="AN237" s="17">
        <v>0.98650000000000004</v>
      </c>
      <c r="AO237" s="17">
        <v>0.98650000000000004</v>
      </c>
      <c r="AP237" s="17">
        <v>0.98650000000000004</v>
      </c>
      <c r="AQ237" s="17">
        <v>0.98650000000000004</v>
      </c>
      <c r="AR237" s="17">
        <v>0.98650000000000004</v>
      </c>
      <c r="AS237" s="17">
        <v>0.98650000000000004</v>
      </c>
      <c r="AT237" s="17">
        <v>0.98650000000000004</v>
      </c>
      <c r="AU237" s="17">
        <v>0.98650000000000004</v>
      </c>
      <c r="AV237" s="17">
        <v>0.98650000000000004</v>
      </c>
      <c r="AW237" s="17">
        <v>0.98650000000000004</v>
      </c>
      <c r="AX237" s="17">
        <v>0.98650000000000004</v>
      </c>
      <c r="AY237" s="17">
        <v>0.98650000000000004</v>
      </c>
      <c r="AZ237" s="17">
        <v>0.98650000000000004</v>
      </c>
      <c r="BA237" s="17">
        <v>0.98650000000000004</v>
      </c>
      <c r="BB237" s="17">
        <v>0.98650000000000004</v>
      </c>
      <c r="BC237" s="17">
        <v>0.98650000000000004</v>
      </c>
      <c r="BD237" s="17">
        <v>0.98650000000000004</v>
      </c>
      <c r="BE237" s="17">
        <v>0.98650000000000004</v>
      </c>
      <c r="BF237" s="17">
        <v>0.98650000000000004</v>
      </c>
      <c r="BG237" s="17">
        <v>0.98650000000000004</v>
      </c>
      <c r="BH237" s="17">
        <v>0.98650000000000004</v>
      </c>
      <c r="BI237" s="17">
        <v>0.98650000000000004</v>
      </c>
      <c r="BJ237" s="17">
        <v>0.98650000000000004</v>
      </c>
      <c r="BK237" s="17">
        <v>0.98650000000000004</v>
      </c>
      <c r="BL237" s="17">
        <v>0.98650000000000004</v>
      </c>
      <c r="BM237" s="17">
        <v>0.98650000000000004</v>
      </c>
      <c r="BN237" s="17">
        <v>0.98650000000000004</v>
      </c>
      <c r="BO237" s="17">
        <v>0.98650000000000004</v>
      </c>
      <c r="BP237" s="17">
        <v>0.98650000000000004</v>
      </c>
      <c r="BQ237" s="17">
        <v>0.98650000000000004</v>
      </c>
      <c r="BR237" s="17">
        <v>0.98650000000000004</v>
      </c>
      <c r="BS237" s="17">
        <v>0.98650000000000004</v>
      </c>
      <c r="BT237" s="17">
        <v>0.98650000000000004</v>
      </c>
      <c r="BU237" s="17">
        <v>0.98650000000000004</v>
      </c>
      <c r="BV237" s="17">
        <v>0.98650000000000004</v>
      </c>
      <c r="BW237" s="17">
        <v>0.98650000000000004</v>
      </c>
      <c r="BX237" s="17">
        <v>0.98650000000000004</v>
      </c>
      <c r="BY237" s="17">
        <v>0.98650000000000004</v>
      </c>
      <c r="BZ237" s="17">
        <v>0.98650000000000004</v>
      </c>
      <c r="CA237" s="17">
        <v>0.98650000000000004</v>
      </c>
      <c r="CB237" s="17">
        <v>0.98650000000000004</v>
      </c>
      <c r="CC237" s="17">
        <v>0.98650000000000004</v>
      </c>
      <c r="CD237" s="17">
        <v>0.98650000000000004</v>
      </c>
      <c r="CE237" s="17">
        <v>0.98650000000000004</v>
      </c>
      <c r="CF237" s="17">
        <v>0.98650000000000004</v>
      </c>
      <c r="CG237" s="17">
        <v>0.98650000000000004</v>
      </c>
      <c r="CH237" s="17">
        <v>0.98650000000000004</v>
      </c>
      <c r="CI237" s="17">
        <v>0.98650000000000004</v>
      </c>
      <c r="CJ237" s="17">
        <v>0.98650000000000004</v>
      </c>
      <c r="CK237" s="17">
        <v>0.98650000000000004</v>
      </c>
      <c r="CL237" s="17">
        <v>0.98650000000000004</v>
      </c>
      <c r="CM237" s="17">
        <v>0.98650000000000004</v>
      </c>
      <c r="CN237" s="17">
        <v>0.98650000000000004</v>
      </c>
      <c r="CO237" s="17">
        <v>0.98650000000000004</v>
      </c>
      <c r="CP237" s="17">
        <v>0.98650000000000004</v>
      </c>
      <c r="CQ237" s="17">
        <v>0.98650000000000004</v>
      </c>
      <c r="CR237" s="17">
        <v>0.98650000000000004</v>
      </c>
      <c r="CS237" s="17">
        <v>0.98650000000000004</v>
      </c>
      <c r="CT237" s="17">
        <v>0.98650000000000004</v>
      </c>
      <c r="CU237" s="17">
        <v>0.98650000000000004</v>
      </c>
      <c r="CV237" s="17">
        <v>0.98650000000000004</v>
      </c>
      <c r="CW237" s="17">
        <v>0.98650000000000004</v>
      </c>
      <c r="CX237" s="17">
        <v>0.98650000000000004</v>
      </c>
      <c r="CY237" s="17">
        <v>0.98650000000000004</v>
      </c>
      <c r="CZ237" s="17">
        <v>0.98650000000000004</v>
      </c>
      <c r="DA237" s="17">
        <v>0.98650000000000004</v>
      </c>
      <c r="DB237" s="17">
        <v>0.98650000000000004</v>
      </c>
    </row>
    <row r="238" spans="1:106" x14ac:dyDescent="0.2">
      <c r="A238" s="133">
        <v>29</v>
      </c>
      <c r="B238" s="17">
        <v>1</v>
      </c>
      <c r="C238" s="17">
        <v>0.98429999999999995</v>
      </c>
      <c r="D238" s="17">
        <v>0.99260000000000004</v>
      </c>
      <c r="E238" s="17">
        <v>0.99139999999999995</v>
      </c>
      <c r="F238" s="17">
        <v>0.99060000000000004</v>
      </c>
      <c r="G238" s="17">
        <v>0.99</v>
      </c>
      <c r="H238" s="17">
        <v>0.98939999999999995</v>
      </c>
      <c r="I238" s="17">
        <v>0.98880000000000001</v>
      </c>
      <c r="J238" s="17">
        <v>0.98829999999999996</v>
      </c>
      <c r="K238" s="17">
        <v>0.98780000000000001</v>
      </c>
      <c r="L238" s="17">
        <v>0.98729999999999996</v>
      </c>
      <c r="M238" s="17">
        <v>0.98699999999999999</v>
      </c>
      <c r="N238" s="17">
        <v>0.98670000000000002</v>
      </c>
      <c r="O238" s="17">
        <v>0.98660000000000003</v>
      </c>
      <c r="P238" s="17">
        <v>0.98650000000000004</v>
      </c>
      <c r="Q238" s="17">
        <v>0.98650000000000004</v>
      </c>
      <c r="R238" s="17">
        <v>0.98650000000000004</v>
      </c>
      <c r="S238" s="17">
        <v>0.98650000000000004</v>
      </c>
      <c r="T238" s="17">
        <v>0.98650000000000004</v>
      </c>
      <c r="U238" s="17">
        <v>0.98650000000000004</v>
      </c>
      <c r="V238" s="17">
        <v>0.98650000000000004</v>
      </c>
      <c r="W238" s="17">
        <v>0.98650000000000004</v>
      </c>
      <c r="X238" s="17">
        <v>0.98650000000000004</v>
      </c>
      <c r="Y238" s="17">
        <v>0.98650000000000004</v>
      </c>
      <c r="Z238" s="17">
        <v>0.98650000000000004</v>
      </c>
      <c r="AA238" s="17">
        <v>0.98650000000000004</v>
      </c>
      <c r="AB238" s="17">
        <v>0.98650000000000004</v>
      </c>
      <c r="AC238" s="17">
        <v>0.98650000000000004</v>
      </c>
      <c r="AD238" s="17">
        <v>0.98650000000000004</v>
      </c>
      <c r="AE238" s="17">
        <v>0.98650000000000004</v>
      </c>
      <c r="AF238" s="17">
        <v>0.98650000000000004</v>
      </c>
      <c r="AG238" s="17">
        <v>0.98650000000000004</v>
      </c>
      <c r="AH238" s="17">
        <v>0.98650000000000004</v>
      </c>
      <c r="AI238" s="17">
        <v>0.98650000000000004</v>
      </c>
      <c r="AJ238" s="17">
        <v>0.98650000000000004</v>
      </c>
      <c r="AK238" s="17">
        <v>0.98650000000000004</v>
      </c>
      <c r="AL238" s="17">
        <v>0.98650000000000004</v>
      </c>
      <c r="AM238" s="17">
        <v>0.98650000000000004</v>
      </c>
      <c r="AN238" s="17">
        <v>0.98650000000000004</v>
      </c>
      <c r="AO238" s="17">
        <v>0.98650000000000004</v>
      </c>
      <c r="AP238" s="17">
        <v>0.98650000000000004</v>
      </c>
      <c r="AQ238" s="17">
        <v>0.98650000000000004</v>
      </c>
      <c r="AR238" s="17">
        <v>0.98650000000000004</v>
      </c>
      <c r="AS238" s="17">
        <v>0.98650000000000004</v>
      </c>
      <c r="AT238" s="17">
        <v>0.98650000000000004</v>
      </c>
      <c r="AU238" s="17">
        <v>0.98650000000000004</v>
      </c>
      <c r="AV238" s="17">
        <v>0.98650000000000004</v>
      </c>
      <c r="AW238" s="17">
        <v>0.98650000000000004</v>
      </c>
      <c r="AX238" s="17">
        <v>0.98650000000000004</v>
      </c>
      <c r="AY238" s="17">
        <v>0.98650000000000004</v>
      </c>
      <c r="AZ238" s="17">
        <v>0.98650000000000004</v>
      </c>
      <c r="BA238" s="17">
        <v>0.98650000000000004</v>
      </c>
      <c r="BB238" s="17">
        <v>0.98650000000000004</v>
      </c>
      <c r="BC238" s="17">
        <v>0.98650000000000004</v>
      </c>
      <c r="BD238" s="17">
        <v>0.98650000000000004</v>
      </c>
      <c r="BE238" s="17">
        <v>0.98650000000000004</v>
      </c>
      <c r="BF238" s="17">
        <v>0.98650000000000004</v>
      </c>
      <c r="BG238" s="17">
        <v>0.98650000000000004</v>
      </c>
      <c r="BH238" s="17">
        <v>0.98650000000000004</v>
      </c>
      <c r="BI238" s="17">
        <v>0.98650000000000004</v>
      </c>
      <c r="BJ238" s="17">
        <v>0.98650000000000004</v>
      </c>
      <c r="BK238" s="17">
        <v>0.98650000000000004</v>
      </c>
      <c r="BL238" s="17">
        <v>0.98650000000000004</v>
      </c>
      <c r="BM238" s="17">
        <v>0.98650000000000004</v>
      </c>
      <c r="BN238" s="17">
        <v>0.98650000000000004</v>
      </c>
      <c r="BO238" s="17">
        <v>0.98650000000000004</v>
      </c>
      <c r="BP238" s="17">
        <v>0.98650000000000004</v>
      </c>
      <c r="BQ238" s="17">
        <v>0.98650000000000004</v>
      </c>
      <c r="BR238" s="17">
        <v>0.98650000000000004</v>
      </c>
      <c r="BS238" s="17">
        <v>0.98650000000000004</v>
      </c>
      <c r="BT238" s="17">
        <v>0.98650000000000004</v>
      </c>
      <c r="BU238" s="17">
        <v>0.98650000000000004</v>
      </c>
      <c r="BV238" s="17">
        <v>0.98650000000000004</v>
      </c>
      <c r="BW238" s="17">
        <v>0.98650000000000004</v>
      </c>
      <c r="BX238" s="17">
        <v>0.98650000000000004</v>
      </c>
      <c r="BY238" s="17">
        <v>0.98650000000000004</v>
      </c>
      <c r="BZ238" s="17">
        <v>0.98650000000000004</v>
      </c>
      <c r="CA238" s="17">
        <v>0.98650000000000004</v>
      </c>
      <c r="CB238" s="17">
        <v>0.98650000000000004</v>
      </c>
      <c r="CC238" s="17">
        <v>0.98650000000000004</v>
      </c>
      <c r="CD238" s="17">
        <v>0.98650000000000004</v>
      </c>
      <c r="CE238" s="17">
        <v>0.98650000000000004</v>
      </c>
      <c r="CF238" s="17">
        <v>0.98650000000000004</v>
      </c>
      <c r="CG238" s="17">
        <v>0.98650000000000004</v>
      </c>
      <c r="CH238" s="17">
        <v>0.98650000000000004</v>
      </c>
      <c r="CI238" s="17">
        <v>0.98650000000000004</v>
      </c>
      <c r="CJ238" s="17">
        <v>0.98650000000000004</v>
      </c>
      <c r="CK238" s="17">
        <v>0.98650000000000004</v>
      </c>
      <c r="CL238" s="17">
        <v>0.98650000000000004</v>
      </c>
      <c r="CM238" s="17">
        <v>0.98650000000000004</v>
      </c>
      <c r="CN238" s="17">
        <v>0.98650000000000004</v>
      </c>
      <c r="CO238" s="17">
        <v>0.98650000000000004</v>
      </c>
      <c r="CP238" s="17">
        <v>0.98650000000000004</v>
      </c>
      <c r="CQ238" s="17">
        <v>0.98650000000000004</v>
      </c>
      <c r="CR238" s="17">
        <v>0.98650000000000004</v>
      </c>
      <c r="CS238" s="17">
        <v>0.98650000000000004</v>
      </c>
      <c r="CT238" s="17">
        <v>0.98650000000000004</v>
      </c>
      <c r="CU238" s="17">
        <v>0.98650000000000004</v>
      </c>
      <c r="CV238" s="17">
        <v>0.98650000000000004</v>
      </c>
      <c r="CW238" s="17">
        <v>0.98650000000000004</v>
      </c>
      <c r="CX238" s="17">
        <v>0.98650000000000004</v>
      </c>
      <c r="CY238" s="17">
        <v>0.98650000000000004</v>
      </c>
      <c r="CZ238" s="17">
        <v>0.98650000000000004</v>
      </c>
      <c r="DA238" s="17">
        <v>0.98650000000000004</v>
      </c>
      <c r="DB238" s="17">
        <v>0.98650000000000004</v>
      </c>
    </row>
    <row r="239" spans="1:106" x14ac:dyDescent="0.2">
      <c r="A239" s="133">
        <v>30</v>
      </c>
      <c r="B239" s="17">
        <v>1</v>
      </c>
      <c r="C239" s="17">
        <v>0.98429999999999995</v>
      </c>
      <c r="D239" s="17">
        <v>0.99260000000000004</v>
      </c>
      <c r="E239" s="17">
        <v>0.99139999999999995</v>
      </c>
      <c r="F239" s="17">
        <v>0.99060000000000004</v>
      </c>
      <c r="G239" s="17">
        <v>0.99</v>
      </c>
      <c r="H239" s="17">
        <v>0.98939999999999995</v>
      </c>
      <c r="I239" s="17">
        <v>0.98880000000000001</v>
      </c>
      <c r="J239" s="17">
        <v>0.98829999999999996</v>
      </c>
      <c r="K239" s="17">
        <v>0.98780000000000001</v>
      </c>
      <c r="L239" s="17">
        <v>0.98729999999999996</v>
      </c>
      <c r="M239" s="17">
        <v>0.98699999999999999</v>
      </c>
      <c r="N239" s="17">
        <v>0.98670000000000002</v>
      </c>
      <c r="O239" s="17">
        <v>0.98660000000000003</v>
      </c>
      <c r="P239" s="17">
        <v>0.98650000000000004</v>
      </c>
      <c r="Q239" s="17">
        <v>0.98650000000000004</v>
      </c>
      <c r="R239" s="17">
        <v>0.98650000000000004</v>
      </c>
      <c r="S239" s="17">
        <v>0.98650000000000004</v>
      </c>
      <c r="T239" s="17">
        <v>0.98650000000000004</v>
      </c>
      <c r="U239" s="17">
        <v>0.98650000000000004</v>
      </c>
      <c r="V239" s="17">
        <v>0.98650000000000004</v>
      </c>
      <c r="W239" s="17">
        <v>0.98650000000000004</v>
      </c>
      <c r="X239" s="17">
        <v>0.98650000000000004</v>
      </c>
      <c r="Y239" s="17">
        <v>0.98650000000000004</v>
      </c>
      <c r="Z239" s="17">
        <v>0.98650000000000004</v>
      </c>
      <c r="AA239" s="17">
        <v>0.98650000000000004</v>
      </c>
      <c r="AB239" s="17">
        <v>0.98650000000000004</v>
      </c>
      <c r="AC239" s="17">
        <v>0.98650000000000004</v>
      </c>
      <c r="AD239" s="17">
        <v>0.98650000000000004</v>
      </c>
      <c r="AE239" s="17">
        <v>0.98650000000000004</v>
      </c>
      <c r="AF239" s="17">
        <v>0.98650000000000004</v>
      </c>
      <c r="AG239" s="17">
        <v>0.98650000000000004</v>
      </c>
      <c r="AH239" s="17">
        <v>0.98650000000000004</v>
      </c>
      <c r="AI239" s="17">
        <v>0.98650000000000004</v>
      </c>
      <c r="AJ239" s="17">
        <v>0.98650000000000004</v>
      </c>
      <c r="AK239" s="17">
        <v>0.98650000000000004</v>
      </c>
      <c r="AL239" s="17">
        <v>0.98650000000000004</v>
      </c>
      <c r="AM239" s="17">
        <v>0.98650000000000004</v>
      </c>
      <c r="AN239" s="17">
        <v>0.98650000000000004</v>
      </c>
      <c r="AO239" s="17">
        <v>0.98650000000000004</v>
      </c>
      <c r="AP239" s="17">
        <v>0.98650000000000004</v>
      </c>
      <c r="AQ239" s="17">
        <v>0.98650000000000004</v>
      </c>
      <c r="AR239" s="17">
        <v>0.98650000000000004</v>
      </c>
      <c r="AS239" s="17">
        <v>0.98650000000000004</v>
      </c>
      <c r="AT239" s="17">
        <v>0.98650000000000004</v>
      </c>
      <c r="AU239" s="17">
        <v>0.98650000000000004</v>
      </c>
      <c r="AV239" s="17">
        <v>0.98650000000000004</v>
      </c>
      <c r="AW239" s="17">
        <v>0.98650000000000004</v>
      </c>
      <c r="AX239" s="17">
        <v>0.98650000000000004</v>
      </c>
      <c r="AY239" s="17">
        <v>0.98650000000000004</v>
      </c>
      <c r="AZ239" s="17">
        <v>0.98650000000000004</v>
      </c>
      <c r="BA239" s="17">
        <v>0.98650000000000004</v>
      </c>
      <c r="BB239" s="17">
        <v>0.98650000000000004</v>
      </c>
      <c r="BC239" s="17">
        <v>0.98650000000000004</v>
      </c>
      <c r="BD239" s="17">
        <v>0.98650000000000004</v>
      </c>
      <c r="BE239" s="17">
        <v>0.98650000000000004</v>
      </c>
      <c r="BF239" s="17">
        <v>0.98650000000000004</v>
      </c>
      <c r="BG239" s="17">
        <v>0.98650000000000004</v>
      </c>
      <c r="BH239" s="17">
        <v>0.98650000000000004</v>
      </c>
      <c r="BI239" s="17">
        <v>0.98650000000000004</v>
      </c>
      <c r="BJ239" s="17">
        <v>0.98650000000000004</v>
      </c>
      <c r="BK239" s="17">
        <v>0.98650000000000004</v>
      </c>
      <c r="BL239" s="17">
        <v>0.98650000000000004</v>
      </c>
      <c r="BM239" s="17">
        <v>0.98650000000000004</v>
      </c>
      <c r="BN239" s="17">
        <v>0.98650000000000004</v>
      </c>
      <c r="BO239" s="17">
        <v>0.98650000000000004</v>
      </c>
      <c r="BP239" s="17">
        <v>0.98650000000000004</v>
      </c>
      <c r="BQ239" s="17">
        <v>0.98650000000000004</v>
      </c>
      <c r="BR239" s="17">
        <v>0.98650000000000004</v>
      </c>
      <c r="BS239" s="17">
        <v>0.98650000000000004</v>
      </c>
      <c r="BT239" s="17">
        <v>0.98650000000000004</v>
      </c>
      <c r="BU239" s="17">
        <v>0.98650000000000004</v>
      </c>
      <c r="BV239" s="17">
        <v>0.98650000000000004</v>
      </c>
      <c r="BW239" s="17">
        <v>0.98650000000000004</v>
      </c>
      <c r="BX239" s="17">
        <v>0.98650000000000004</v>
      </c>
      <c r="BY239" s="17">
        <v>0.98650000000000004</v>
      </c>
      <c r="BZ239" s="17">
        <v>0.98650000000000004</v>
      </c>
      <c r="CA239" s="17">
        <v>0.98650000000000004</v>
      </c>
      <c r="CB239" s="17">
        <v>0.98650000000000004</v>
      </c>
      <c r="CC239" s="17">
        <v>0.98650000000000004</v>
      </c>
      <c r="CD239" s="17">
        <v>0.98650000000000004</v>
      </c>
      <c r="CE239" s="17">
        <v>0.98650000000000004</v>
      </c>
      <c r="CF239" s="17">
        <v>0.98650000000000004</v>
      </c>
      <c r="CG239" s="17">
        <v>0.98650000000000004</v>
      </c>
      <c r="CH239" s="17">
        <v>0.98650000000000004</v>
      </c>
      <c r="CI239" s="17">
        <v>0.98650000000000004</v>
      </c>
      <c r="CJ239" s="17">
        <v>0.98650000000000004</v>
      </c>
      <c r="CK239" s="17">
        <v>0.98650000000000004</v>
      </c>
      <c r="CL239" s="17">
        <v>0.98650000000000004</v>
      </c>
      <c r="CM239" s="17">
        <v>0.98650000000000004</v>
      </c>
      <c r="CN239" s="17">
        <v>0.98650000000000004</v>
      </c>
      <c r="CO239" s="17">
        <v>0.98650000000000004</v>
      </c>
      <c r="CP239" s="17">
        <v>0.98650000000000004</v>
      </c>
      <c r="CQ239" s="17">
        <v>0.98650000000000004</v>
      </c>
      <c r="CR239" s="17">
        <v>0.98650000000000004</v>
      </c>
      <c r="CS239" s="17">
        <v>0.98650000000000004</v>
      </c>
      <c r="CT239" s="17">
        <v>0.98650000000000004</v>
      </c>
      <c r="CU239" s="17">
        <v>0.98650000000000004</v>
      </c>
      <c r="CV239" s="17">
        <v>0.98650000000000004</v>
      </c>
      <c r="CW239" s="17">
        <v>0.98650000000000004</v>
      </c>
      <c r="CX239" s="17">
        <v>0.98650000000000004</v>
      </c>
      <c r="CY239" s="17">
        <v>0.98650000000000004</v>
      </c>
      <c r="CZ239" s="17">
        <v>0.98650000000000004</v>
      </c>
      <c r="DA239" s="17">
        <v>0.98650000000000004</v>
      </c>
      <c r="DB239" s="17">
        <v>0.98650000000000004</v>
      </c>
    </row>
    <row r="240" spans="1:106" x14ac:dyDescent="0.2">
      <c r="A240" s="133">
        <v>31</v>
      </c>
      <c r="B240" s="17">
        <v>1</v>
      </c>
      <c r="C240" s="17">
        <v>0.98429999999999995</v>
      </c>
      <c r="D240" s="17">
        <v>0.99260000000000004</v>
      </c>
      <c r="E240" s="17">
        <v>0.99139999999999995</v>
      </c>
      <c r="F240" s="17">
        <v>0.99060000000000004</v>
      </c>
      <c r="G240" s="17">
        <v>0.99</v>
      </c>
      <c r="H240" s="17">
        <v>0.98939999999999995</v>
      </c>
      <c r="I240" s="17">
        <v>0.98880000000000001</v>
      </c>
      <c r="J240" s="17">
        <v>0.98829999999999996</v>
      </c>
      <c r="K240" s="17">
        <v>0.98780000000000001</v>
      </c>
      <c r="L240" s="17">
        <v>0.98729999999999996</v>
      </c>
      <c r="M240" s="17">
        <v>0.98699999999999999</v>
      </c>
      <c r="N240" s="17">
        <v>0.98670000000000002</v>
      </c>
      <c r="O240" s="17">
        <v>0.98660000000000003</v>
      </c>
      <c r="P240" s="17">
        <v>0.98650000000000004</v>
      </c>
      <c r="Q240" s="17">
        <v>0.98650000000000004</v>
      </c>
      <c r="R240" s="17">
        <v>0.98650000000000004</v>
      </c>
      <c r="S240" s="17">
        <v>0.98650000000000004</v>
      </c>
      <c r="T240" s="17">
        <v>0.98650000000000004</v>
      </c>
      <c r="U240" s="17">
        <v>0.98650000000000004</v>
      </c>
      <c r="V240" s="17">
        <v>0.98650000000000004</v>
      </c>
      <c r="W240" s="17">
        <v>0.98650000000000004</v>
      </c>
      <c r="X240" s="17">
        <v>0.98650000000000004</v>
      </c>
      <c r="Y240" s="17">
        <v>0.98650000000000004</v>
      </c>
      <c r="Z240" s="17">
        <v>0.98650000000000004</v>
      </c>
      <c r="AA240" s="17">
        <v>0.98650000000000004</v>
      </c>
      <c r="AB240" s="17">
        <v>0.98650000000000004</v>
      </c>
      <c r="AC240" s="17">
        <v>0.98650000000000004</v>
      </c>
      <c r="AD240" s="17">
        <v>0.98650000000000004</v>
      </c>
      <c r="AE240" s="17">
        <v>0.98650000000000004</v>
      </c>
      <c r="AF240" s="17">
        <v>0.98650000000000004</v>
      </c>
      <c r="AG240" s="17">
        <v>0.98650000000000004</v>
      </c>
      <c r="AH240" s="17">
        <v>0.98650000000000004</v>
      </c>
      <c r="AI240" s="17">
        <v>0.98650000000000004</v>
      </c>
      <c r="AJ240" s="17">
        <v>0.98650000000000004</v>
      </c>
      <c r="AK240" s="17">
        <v>0.98650000000000004</v>
      </c>
      <c r="AL240" s="17">
        <v>0.98650000000000004</v>
      </c>
      <c r="AM240" s="17">
        <v>0.98650000000000004</v>
      </c>
      <c r="AN240" s="17">
        <v>0.98650000000000004</v>
      </c>
      <c r="AO240" s="17">
        <v>0.98650000000000004</v>
      </c>
      <c r="AP240" s="17">
        <v>0.98650000000000004</v>
      </c>
      <c r="AQ240" s="17">
        <v>0.98650000000000004</v>
      </c>
      <c r="AR240" s="17">
        <v>0.98650000000000004</v>
      </c>
      <c r="AS240" s="17">
        <v>0.98650000000000004</v>
      </c>
      <c r="AT240" s="17">
        <v>0.98650000000000004</v>
      </c>
      <c r="AU240" s="17">
        <v>0.98650000000000004</v>
      </c>
      <c r="AV240" s="17">
        <v>0.98650000000000004</v>
      </c>
      <c r="AW240" s="17">
        <v>0.98650000000000004</v>
      </c>
      <c r="AX240" s="17">
        <v>0.98650000000000004</v>
      </c>
      <c r="AY240" s="17">
        <v>0.98650000000000004</v>
      </c>
      <c r="AZ240" s="17">
        <v>0.98650000000000004</v>
      </c>
      <c r="BA240" s="17">
        <v>0.98650000000000004</v>
      </c>
      <c r="BB240" s="17">
        <v>0.98650000000000004</v>
      </c>
      <c r="BC240" s="17">
        <v>0.98650000000000004</v>
      </c>
      <c r="BD240" s="17">
        <v>0.98650000000000004</v>
      </c>
      <c r="BE240" s="17">
        <v>0.98650000000000004</v>
      </c>
      <c r="BF240" s="17">
        <v>0.98650000000000004</v>
      </c>
      <c r="BG240" s="17">
        <v>0.98650000000000004</v>
      </c>
      <c r="BH240" s="17">
        <v>0.98650000000000004</v>
      </c>
      <c r="BI240" s="17">
        <v>0.98650000000000004</v>
      </c>
      <c r="BJ240" s="17">
        <v>0.98650000000000004</v>
      </c>
      <c r="BK240" s="17">
        <v>0.98650000000000004</v>
      </c>
      <c r="BL240" s="17">
        <v>0.98650000000000004</v>
      </c>
      <c r="BM240" s="17">
        <v>0.98650000000000004</v>
      </c>
      <c r="BN240" s="17">
        <v>0.98650000000000004</v>
      </c>
      <c r="BO240" s="17">
        <v>0.98650000000000004</v>
      </c>
      <c r="BP240" s="17">
        <v>0.98650000000000004</v>
      </c>
      <c r="BQ240" s="17">
        <v>0.98650000000000004</v>
      </c>
      <c r="BR240" s="17">
        <v>0.98650000000000004</v>
      </c>
      <c r="BS240" s="17">
        <v>0.98650000000000004</v>
      </c>
      <c r="BT240" s="17">
        <v>0.98650000000000004</v>
      </c>
      <c r="BU240" s="17">
        <v>0.98650000000000004</v>
      </c>
      <c r="BV240" s="17">
        <v>0.98650000000000004</v>
      </c>
      <c r="BW240" s="17">
        <v>0.98650000000000004</v>
      </c>
      <c r="BX240" s="17">
        <v>0.98650000000000004</v>
      </c>
      <c r="BY240" s="17">
        <v>0.98650000000000004</v>
      </c>
      <c r="BZ240" s="17">
        <v>0.98650000000000004</v>
      </c>
      <c r="CA240" s="17">
        <v>0.98650000000000004</v>
      </c>
      <c r="CB240" s="17">
        <v>0.98650000000000004</v>
      </c>
      <c r="CC240" s="17">
        <v>0.98650000000000004</v>
      </c>
      <c r="CD240" s="17">
        <v>0.98650000000000004</v>
      </c>
      <c r="CE240" s="17">
        <v>0.98650000000000004</v>
      </c>
      <c r="CF240" s="17">
        <v>0.98650000000000004</v>
      </c>
      <c r="CG240" s="17">
        <v>0.98650000000000004</v>
      </c>
      <c r="CH240" s="17">
        <v>0.98650000000000004</v>
      </c>
      <c r="CI240" s="17">
        <v>0.98650000000000004</v>
      </c>
      <c r="CJ240" s="17">
        <v>0.98650000000000004</v>
      </c>
      <c r="CK240" s="17">
        <v>0.98650000000000004</v>
      </c>
      <c r="CL240" s="17">
        <v>0.98650000000000004</v>
      </c>
      <c r="CM240" s="17">
        <v>0.98650000000000004</v>
      </c>
      <c r="CN240" s="17">
        <v>0.98650000000000004</v>
      </c>
      <c r="CO240" s="17">
        <v>0.98650000000000004</v>
      </c>
      <c r="CP240" s="17">
        <v>0.98650000000000004</v>
      </c>
      <c r="CQ240" s="17">
        <v>0.98650000000000004</v>
      </c>
      <c r="CR240" s="17">
        <v>0.98650000000000004</v>
      </c>
      <c r="CS240" s="17">
        <v>0.98650000000000004</v>
      </c>
      <c r="CT240" s="17">
        <v>0.98650000000000004</v>
      </c>
      <c r="CU240" s="17">
        <v>0.98650000000000004</v>
      </c>
      <c r="CV240" s="17">
        <v>0.98650000000000004</v>
      </c>
      <c r="CW240" s="17">
        <v>0.98650000000000004</v>
      </c>
      <c r="CX240" s="17">
        <v>0.98650000000000004</v>
      </c>
      <c r="CY240" s="17">
        <v>0.98650000000000004</v>
      </c>
      <c r="CZ240" s="17">
        <v>0.98650000000000004</v>
      </c>
      <c r="DA240" s="17">
        <v>0.98650000000000004</v>
      </c>
      <c r="DB240" s="17">
        <v>0.98650000000000004</v>
      </c>
    </row>
    <row r="241" spans="1:106" x14ac:dyDescent="0.2">
      <c r="A241" s="133">
        <v>32</v>
      </c>
      <c r="B241" s="17">
        <v>1</v>
      </c>
      <c r="C241" s="17">
        <v>0.98429999999999995</v>
      </c>
      <c r="D241" s="17">
        <v>0.99260000000000004</v>
      </c>
      <c r="E241" s="17">
        <v>0.99139999999999995</v>
      </c>
      <c r="F241" s="17">
        <v>0.99060000000000004</v>
      </c>
      <c r="G241" s="17">
        <v>0.99</v>
      </c>
      <c r="H241" s="17">
        <v>0.98939999999999995</v>
      </c>
      <c r="I241" s="17">
        <v>0.98880000000000001</v>
      </c>
      <c r="J241" s="17">
        <v>0.98829999999999996</v>
      </c>
      <c r="K241" s="17">
        <v>0.98780000000000001</v>
      </c>
      <c r="L241" s="17">
        <v>0.98729999999999996</v>
      </c>
      <c r="M241" s="17">
        <v>0.98699999999999999</v>
      </c>
      <c r="N241" s="17">
        <v>0.98670000000000002</v>
      </c>
      <c r="O241" s="17">
        <v>0.98660000000000003</v>
      </c>
      <c r="P241" s="17">
        <v>0.98650000000000004</v>
      </c>
      <c r="Q241" s="17">
        <v>0.98650000000000004</v>
      </c>
      <c r="R241" s="17">
        <v>0.98650000000000004</v>
      </c>
      <c r="S241" s="17">
        <v>0.98650000000000004</v>
      </c>
      <c r="T241" s="17">
        <v>0.98650000000000004</v>
      </c>
      <c r="U241" s="17">
        <v>0.98650000000000004</v>
      </c>
      <c r="V241" s="17">
        <v>0.98650000000000004</v>
      </c>
      <c r="W241" s="17">
        <v>0.98650000000000004</v>
      </c>
      <c r="X241" s="17">
        <v>0.98650000000000004</v>
      </c>
      <c r="Y241" s="17">
        <v>0.98650000000000004</v>
      </c>
      <c r="Z241" s="17">
        <v>0.98650000000000004</v>
      </c>
      <c r="AA241" s="17">
        <v>0.98650000000000004</v>
      </c>
      <c r="AB241" s="17">
        <v>0.98650000000000004</v>
      </c>
      <c r="AC241" s="17">
        <v>0.98650000000000004</v>
      </c>
      <c r="AD241" s="17">
        <v>0.98650000000000004</v>
      </c>
      <c r="AE241" s="17">
        <v>0.98650000000000004</v>
      </c>
      <c r="AF241" s="17">
        <v>0.98650000000000004</v>
      </c>
      <c r="AG241" s="17">
        <v>0.98650000000000004</v>
      </c>
      <c r="AH241" s="17">
        <v>0.98650000000000004</v>
      </c>
      <c r="AI241" s="17">
        <v>0.98650000000000004</v>
      </c>
      <c r="AJ241" s="17">
        <v>0.98650000000000004</v>
      </c>
      <c r="AK241" s="17">
        <v>0.98650000000000004</v>
      </c>
      <c r="AL241" s="17">
        <v>0.98650000000000004</v>
      </c>
      <c r="AM241" s="17">
        <v>0.98650000000000004</v>
      </c>
      <c r="AN241" s="17">
        <v>0.98650000000000004</v>
      </c>
      <c r="AO241" s="17">
        <v>0.98650000000000004</v>
      </c>
      <c r="AP241" s="17">
        <v>0.98650000000000004</v>
      </c>
      <c r="AQ241" s="17">
        <v>0.98650000000000004</v>
      </c>
      <c r="AR241" s="17">
        <v>0.98650000000000004</v>
      </c>
      <c r="AS241" s="17">
        <v>0.98650000000000004</v>
      </c>
      <c r="AT241" s="17">
        <v>0.98650000000000004</v>
      </c>
      <c r="AU241" s="17">
        <v>0.98650000000000004</v>
      </c>
      <c r="AV241" s="17">
        <v>0.98650000000000004</v>
      </c>
      <c r="AW241" s="17">
        <v>0.98650000000000004</v>
      </c>
      <c r="AX241" s="17">
        <v>0.98650000000000004</v>
      </c>
      <c r="AY241" s="17">
        <v>0.98650000000000004</v>
      </c>
      <c r="AZ241" s="17">
        <v>0.98650000000000004</v>
      </c>
      <c r="BA241" s="17">
        <v>0.98650000000000004</v>
      </c>
      <c r="BB241" s="17">
        <v>0.98650000000000004</v>
      </c>
      <c r="BC241" s="17">
        <v>0.98650000000000004</v>
      </c>
      <c r="BD241" s="17">
        <v>0.98650000000000004</v>
      </c>
      <c r="BE241" s="17">
        <v>0.98650000000000004</v>
      </c>
      <c r="BF241" s="17">
        <v>0.98650000000000004</v>
      </c>
      <c r="BG241" s="17">
        <v>0.98650000000000004</v>
      </c>
      <c r="BH241" s="17">
        <v>0.98650000000000004</v>
      </c>
      <c r="BI241" s="17">
        <v>0.98650000000000004</v>
      </c>
      <c r="BJ241" s="17">
        <v>0.98650000000000004</v>
      </c>
      <c r="BK241" s="17">
        <v>0.98650000000000004</v>
      </c>
      <c r="BL241" s="17">
        <v>0.98650000000000004</v>
      </c>
      <c r="BM241" s="17">
        <v>0.98650000000000004</v>
      </c>
      <c r="BN241" s="17">
        <v>0.98650000000000004</v>
      </c>
      <c r="BO241" s="17">
        <v>0.98650000000000004</v>
      </c>
      <c r="BP241" s="17">
        <v>0.98650000000000004</v>
      </c>
      <c r="BQ241" s="17">
        <v>0.98650000000000004</v>
      </c>
      <c r="BR241" s="17">
        <v>0.98650000000000004</v>
      </c>
      <c r="BS241" s="17">
        <v>0.98650000000000004</v>
      </c>
      <c r="BT241" s="17">
        <v>0.98650000000000004</v>
      </c>
      <c r="BU241" s="17">
        <v>0.98650000000000004</v>
      </c>
      <c r="BV241" s="17">
        <v>0.98650000000000004</v>
      </c>
      <c r="BW241" s="17">
        <v>0.98650000000000004</v>
      </c>
      <c r="BX241" s="17">
        <v>0.98650000000000004</v>
      </c>
      <c r="BY241" s="17">
        <v>0.98650000000000004</v>
      </c>
      <c r="BZ241" s="17">
        <v>0.98650000000000004</v>
      </c>
      <c r="CA241" s="17">
        <v>0.98650000000000004</v>
      </c>
      <c r="CB241" s="17">
        <v>0.98650000000000004</v>
      </c>
      <c r="CC241" s="17">
        <v>0.98650000000000004</v>
      </c>
      <c r="CD241" s="17">
        <v>0.98650000000000004</v>
      </c>
      <c r="CE241" s="17">
        <v>0.98650000000000004</v>
      </c>
      <c r="CF241" s="17">
        <v>0.98650000000000004</v>
      </c>
      <c r="CG241" s="17">
        <v>0.98650000000000004</v>
      </c>
      <c r="CH241" s="17">
        <v>0.98650000000000004</v>
      </c>
      <c r="CI241" s="17">
        <v>0.98650000000000004</v>
      </c>
      <c r="CJ241" s="17">
        <v>0.98650000000000004</v>
      </c>
      <c r="CK241" s="17">
        <v>0.98650000000000004</v>
      </c>
      <c r="CL241" s="17">
        <v>0.98650000000000004</v>
      </c>
      <c r="CM241" s="17">
        <v>0.98650000000000004</v>
      </c>
      <c r="CN241" s="17">
        <v>0.98650000000000004</v>
      </c>
      <c r="CO241" s="17">
        <v>0.98650000000000004</v>
      </c>
      <c r="CP241" s="17">
        <v>0.98650000000000004</v>
      </c>
      <c r="CQ241" s="17">
        <v>0.98650000000000004</v>
      </c>
      <c r="CR241" s="17">
        <v>0.98650000000000004</v>
      </c>
      <c r="CS241" s="17">
        <v>0.98650000000000004</v>
      </c>
      <c r="CT241" s="17">
        <v>0.98650000000000004</v>
      </c>
      <c r="CU241" s="17">
        <v>0.98650000000000004</v>
      </c>
      <c r="CV241" s="17">
        <v>0.98650000000000004</v>
      </c>
      <c r="CW241" s="17">
        <v>0.98650000000000004</v>
      </c>
      <c r="CX241" s="17">
        <v>0.98650000000000004</v>
      </c>
      <c r="CY241" s="17">
        <v>0.98650000000000004</v>
      </c>
      <c r="CZ241" s="17">
        <v>0.98650000000000004</v>
      </c>
      <c r="DA241" s="17">
        <v>0.98650000000000004</v>
      </c>
      <c r="DB241" s="17">
        <v>0.98650000000000004</v>
      </c>
    </row>
    <row r="242" spans="1:106" x14ac:dyDescent="0.2">
      <c r="A242" s="133">
        <v>33</v>
      </c>
      <c r="B242" s="17">
        <v>1</v>
      </c>
      <c r="C242" s="17">
        <v>0.98429999999999995</v>
      </c>
      <c r="D242" s="17">
        <v>0.99260000000000004</v>
      </c>
      <c r="E242" s="17">
        <v>0.99139999999999995</v>
      </c>
      <c r="F242" s="17">
        <v>0.99060000000000004</v>
      </c>
      <c r="G242" s="17">
        <v>0.99</v>
      </c>
      <c r="H242" s="17">
        <v>0.98939999999999995</v>
      </c>
      <c r="I242" s="17">
        <v>0.98880000000000001</v>
      </c>
      <c r="J242" s="17">
        <v>0.98829999999999996</v>
      </c>
      <c r="K242" s="17">
        <v>0.98780000000000001</v>
      </c>
      <c r="L242" s="17">
        <v>0.98729999999999996</v>
      </c>
      <c r="M242" s="17">
        <v>0.98699999999999999</v>
      </c>
      <c r="N242" s="17">
        <v>0.98670000000000002</v>
      </c>
      <c r="O242" s="17">
        <v>0.98660000000000003</v>
      </c>
      <c r="P242" s="17">
        <v>0.98650000000000004</v>
      </c>
      <c r="Q242" s="17">
        <v>0.98650000000000004</v>
      </c>
      <c r="R242" s="17">
        <v>0.98650000000000004</v>
      </c>
      <c r="S242" s="17">
        <v>0.98650000000000004</v>
      </c>
      <c r="T242" s="17">
        <v>0.98650000000000004</v>
      </c>
      <c r="U242" s="17">
        <v>0.98650000000000004</v>
      </c>
      <c r="V242" s="17">
        <v>0.98650000000000004</v>
      </c>
      <c r="W242" s="17">
        <v>0.98650000000000004</v>
      </c>
      <c r="X242" s="17">
        <v>0.98650000000000004</v>
      </c>
      <c r="Y242" s="17">
        <v>0.98650000000000004</v>
      </c>
      <c r="Z242" s="17">
        <v>0.98650000000000004</v>
      </c>
      <c r="AA242" s="17">
        <v>0.98650000000000004</v>
      </c>
      <c r="AB242" s="17">
        <v>0.98650000000000004</v>
      </c>
      <c r="AC242" s="17">
        <v>0.98650000000000004</v>
      </c>
      <c r="AD242" s="17">
        <v>0.98650000000000004</v>
      </c>
      <c r="AE242" s="17">
        <v>0.98650000000000004</v>
      </c>
      <c r="AF242" s="17">
        <v>0.98650000000000004</v>
      </c>
      <c r="AG242" s="17">
        <v>0.98650000000000004</v>
      </c>
      <c r="AH242" s="17">
        <v>0.98650000000000004</v>
      </c>
      <c r="AI242" s="17">
        <v>0.98650000000000004</v>
      </c>
      <c r="AJ242" s="17">
        <v>0.98650000000000004</v>
      </c>
      <c r="AK242" s="17">
        <v>0.98650000000000004</v>
      </c>
      <c r="AL242" s="17">
        <v>0.98650000000000004</v>
      </c>
      <c r="AM242" s="17">
        <v>0.98650000000000004</v>
      </c>
      <c r="AN242" s="17">
        <v>0.98650000000000004</v>
      </c>
      <c r="AO242" s="17">
        <v>0.98650000000000004</v>
      </c>
      <c r="AP242" s="17">
        <v>0.98650000000000004</v>
      </c>
      <c r="AQ242" s="17">
        <v>0.98650000000000004</v>
      </c>
      <c r="AR242" s="17">
        <v>0.98650000000000004</v>
      </c>
      <c r="AS242" s="17">
        <v>0.98650000000000004</v>
      </c>
      <c r="AT242" s="17">
        <v>0.98650000000000004</v>
      </c>
      <c r="AU242" s="17">
        <v>0.98650000000000004</v>
      </c>
      <c r="AV242" s="17">
        <v>0.98650000000000004</v>
      </c>
      <c r="AW242" s="17">
        <v>0.98650000000000004</v>
      </c>
      <c r="AX242" s="17">
        <v>0.98650000000000004</v>
      </c>
      <c r="AY242" s="17">
        <v>0.98650000000000004</v>
      </c>
      <c r="AZ242" s="17">
        <v>0.98650000000000004</v>
      </c>
      <c r="BA242" s="17">
        <v>0.98650000000000004</v>
      </c>
      <c r="BB242" s="17">
        <v>0.98650000000000004</v>
      </c>
      <c r="BC242" s="17">
        <v>0.98650000000000004</v>
      </c>
      <c r="BD242" s="17">
        <v>0.98650000000000004</v>
      </c>
      <c r="BE242" s="17">
        <v>0.98650000000000004</v>
      </c>
      <c r="BF242" s="17">
        <v>0.98650000000000004</v>
      </c>
      <c r="BG242" s="17">
        <v>0.98650000000000004</v>
      </c>
      <c r="BH242" s="17">
        <v>0.98650000000000004</v>
      </c>
      <c r="BI242" s="17">
        <v>0.98650000000000004</v>
      </c>
      <c r="BJ242" s="17">
        <v>0.98650000000000004</v>
      </c>
      <c r="BK242" s="17">
        <v>0.98650000000000004</v>
      </c>
      <c r="BL242" s="17">
        <v>0.98650000000000004</v>
      </c>
      <c r="BM242" s="17">
        <v>0.98650000000000004</v>
      </c>
      <c r="BN242" s="17">
        <v>0.98650000000000004</v>
      </c>
      <c r="BO242" s="17">
        <v>0.98650000000000004</v>
      </c>
      <c r="BP242" s="17">
        <v>0.98650000000000004</v>
      </c>
      <c r="BQ242" s="17">
        <v>0.98650000000000004</v>
      </c>
      <c r="BR242" s="17">
        <v>0.98650000000000004</v>
      </c>
      <c r="BS242" s="17">
        <v>0.98650000000000004</v>
      </c>
      <c r="BT242" s="17">
        <v>0.98650000000000004</v>
      </c>
      <c r="BU242" s="17">
        <v>0.98650000000000004</v>
      </c>
      <c r="BV242" s="17">
        <v>0.98650000000000004</v>
      </c>
      <c r="BW242" s="17">
        <v>0.98650000000000004</v>
      </c>
      <c r="BX242" s="17">
        <v>0.98650000000000004</v>
      </c>
      <c r="BY242" s="17">
        <v>0.98650000000000004</v>
      </c>
      <c r="BZ242" s="17">
        <v>0.98650000000000004</v>
      </c>
      <c r="CA242" s="17">
        <v>0.98650000000000004</v>
      </c>
      <c r="CB242" s="17">
        <v>0.98650000000000004</v>
      </c>
      <c r="CC242" s="17">
        <v>0.98650000000000004</v>
      </c>
      <c r="CD242" s="17">
        <v>0.98650000000000004</v>
      </c>
      <c r="CE242" s="17">
        <v>0.98650000000000004</v>
      </c>
      <c r="CF242" s="17">
        <v>0.98650000000000004</v>
      </c>
      <c r="CG242" s="17">
        <v>0.98650000000000004</v>
      </c>
      <c r="CH242" s="17">
        <v>0.98650000000000004</v>
      </c>
      <c r="CI242" s="17">
        <v>0.98650000000000004</v>
      </c>
      <c r="CJ242" s="17">
        <v>0.98650000000000004</v>
      </c>
      <c r="CK242" s="17">
        <v>0.98650000000000004</v>
      </c>
      <c r="CL242" s="17">
        <v>0.98650000000000004</v>
      </c>
      <c r="CM242" s="17">
        <v>0.98650000000000004</v>
      </c>
      <c r="CN242" s="17">
        <v>0.98650000000000004</v>
      </c>
      <c r="CO242" s="17">
        <v>0.98650000000000004</v>
      </c>
      <c r="CP242" s="17">
        <v>0.98650000000000004</v>
      </c>
      <c r="CQ242" s="17">
        <v>0.98650000000000004</v>
      </c>
      <c r="CR242" s="17">
        <v>0.98650000000000004</v>
      </c>
      <c r="CS242" s="17">
        <v>0.98650000000000004</v>
      </c>
      <c r="CT242" s="17">
        <v>0.98650000000000004</v>
      </c>
      <c r="CU242" s="17">
        <v>0.98650000000000004</v>
      </c>
      <c r="CV242" s="17">
        <v>0.98650000000000004</v>
      </c>
      <c r="CW242" s="17">
        <v>0.98650000000000004</v>
      </c>
      <c r="CX242" s="17">
        <v>0.98650000000000004</v>
      </c>
      <c r="CY242" s="17">
        <v>0.98650000000000004</v>
      </c>
      <c r="CZ242" s="17">
        <v>0.98650000000000004</v>
      </c>
      <c r="DA242" s="17">
        <v>0.98650000000000004</v>
      </c>
      <c r="DB242" s="17">
        <v>0.98650000000000004</v>
      </c>
    </row>
    <row r="243" spans="1:106" x14ac:dyDescent="0.2">
      <c r="A243" s="133">
        <v>34</v>
      </c>
      <c r="B243" s="17">
        <v>1</v>
      </c>
      <c r="C243" s="17">
        <v>0.98429999999999995</v>
      </c>
      <c r="D243" s="17">
        <v>0.99260000000000004</v>
      </c>
      <c r="E243" s="17">
        <v>0.99139999999999995</v>
      </c>
      <c r="F243" s="17">
        <v>0.99060000000000004</v>
      </c>
      <c r="G243" s="17">
        <v>0.99</v>
      </c>
      <c r="H243" s="17">
        <v>0.98939999999999995</v>
      </c>
      <c r="I243" s="17">
        <v>0.98880000000000001</v>
      </c>
      <c r="J243" s="17">
        <v>0.98829999999999996</v>
      </c>
      <c r="K243" s="17">
        <v>0.98780000000000001</v>
      </c>
      <c r="L243" s="17">
        <v>0.98729999999999996</v>
      </c>
      <c r="M243" s="17">
        <v>0.98699999999999999</v>
      </c>
      <c r="N243" s="17">
        <v>0.98670000000000002</v>
      </c>
      <c r="O243" s="17">
        <v>0.98660000000000003</v>
      </c>
      <c r="P243" s="17">
        <v>0.98650000000000004</v>
      </c>
      <c r="Q243" s="17">
        <v>0.98650000000000004</v>
      </c>
      <c r="R243" s="17">
        <v>0.98650000000000004</v>
      </c>
      <c r="S243" s="17">
        <v>0.98650000000000004</v>
      </c>
      <c r="T243" s="17">
        <v>0.98650000000000004</v>
      </c>
      <c r="U243" s="17">
        <v>0.98650000000000004</v>
      </c>
      <c r="V243" s="17">
        <v>0.98650000000000004</v>
      </c>
      <c r="W243" s="17">
        <v>0.98650000000000004</v>
      </c>
      <c r="X243" s="17">
        <v>0.98650000000000004</v>
      </c>
      <c r="Y243" s="17">
        <v>0.98650000000000004</v>
      </c>
      <c r="Z243" s="17">
        <v>0.98650000000000004</v>
      </c>
      <c r="AA243" s="17">
        <v>0.98650000000000004</v>
      </c>
      <c r="AB243" s="17">
        <v>0.98650000000000004</v>
      </c>
      <c r="AC243" s="17">
        <v>0.98650000000000004</v>
      </c>
      <c r="AD243" s="17">
        <v>0.98650000000000004</v>
      </c>
      <c r="AE243" s="17">
        <v>0.98650000000000004</v>
      </c>
      <c r="AF243" s="17">
        <v>0.98650000000000004</v>
      </c>
      <c r="AG243" s="17">
        <v>0.98650000000000004</v>
      </c>
      <c r="AH243" s="17">
        <v>0.98650000000000004</v>
      </c>
      <c r="AI243" s="17">
        <v>0.98650000000000004</v>
      </c>
      <c r="AJ243" s="17">
        <v>0.98650000000000004</v>
      </c>
      <c r="AK243" s="17">
        <v>0.98650000000000004</v>
      </c>
      <c r="AL243" s="17">
        <v>0.98650000000000004</v>
      </c>
      <c r="AM243" s="17">
        <v>0.98650000000000004</v>
      </c>
      <c r="AN243" s="17">
        <v>0.98650000000000004</v>
      </c>
      <c r="AO243" s="17">
        <v>0.98650000000000004</v>
      </c>
      <c r="AP243" s="17">
        <v>0.98650000000000004</v>
      </c>
      <c r="AQ243" s="17">
        <v>0.98650000000000004</v>
      </c>
      <c r="AR243" s="17">
        <v>0.98650000000000004</v>
      </c>
      <c r="AS243" s="17">
        <v>0.98650000000000004</v>
      </c>
      <c r="AT243" s="17">
        <v>0.98650000000000004</v>
      </c>
      <c r="AU243" s="17">
        <v>0.98650000000000004</v>
      </c>
      <c r="AV243" s="17">
        <v>0.98650000000000004</v>
      </c>
      <c r="AW243" s="17">
        <v>0.98650000000000004</v>
      </c>
      <c r="AX243" s="17">
        <v>0.98650000000000004</v>
      </c>
      <c r="AY243" s="17">
        <v>0.98650000000000004</v>
      </c>
      <c r="AZ243" s="17">
        <v>0.98650000000000004</v>
      </c>
      <c r="BA243" s="17">
        <v>0.98650000000000004</v>
      </c>
      <c r="BB243" s="17">
        <v>0.98650000000000004</v>
      </c>
      <c r="BC243" s="17">
        <v>0.98650000000000004</v>
      </c>
      <c r="BD243" s="17">
        <v>0.98650000000000004</v>
      </c>
      <c r="BE243" s="17">
        <v>0.98650000000000004</v>
      </c>
      <c r="BF243" s="17">
        <v>0.98650000000000004</v>
      </c>
      <c r="BG243" s="17">
        <v>0.98650000000000004</v>
      </c>
      <c r="BH243" s="17">
        <v>0.98650000000000004</v>
      </c>
      <c r="BI243" s="17">
        <v>0.98650000000000004</v>
      </c>
      <c r="BJ243" s="17">
        <v>0.98650000000000004</v>
      </c>
      <c r="BK243" s="17">
        <v>0.98650000000000004</v>
      </c>
      <c r="BL243" s="17">
        <v>0.98650000000000004</v>
      </c>
      <c r="BM243" s="17">
        <v>0.98650000000000004</v>
      </c>
      <c r="BN243" s="17">
        <v>0.98650000000000004</v>
      </c>
      <c r="BO243" s="17">
        <v>0.98650000000000004</v>
      </c>
      <c r="BP243" s="17">
        <v>0.98650000000000004</v>
      </c>
      <c r="BQ243" s="17">
        <v>0.98650000000000004</v>
      </c>
      <c r="BR243" s="17">
        <v>0.98650000000000004</v>
      </c>
      <c r="BS243" s="17">
        <v>0.98650000000000004</v>
      </c>
      <c r="BT243" s="17">
        <v>0.98650000000000004</v>
      </c>
      <c r="BU243" s="17">
        <v>0.98650000000000004</v>
      </c>
      <c r="BV243" s="17">
        <v>0.98650000000000004</v>
      </c>
      <c r="BW243" s="17">
        <v>0.98650000000000004</v>
      </c>
      <c r="BX243" s="17">
        <v>0.98650000000000004</v>
      </c>
      <c r="BY243" s="17">
        <v>0.98650000000000004</v>
      </c>
      <c r="BZ243" s="17">
        <v>0.98650000000000004</v>
      </c>
      <c r="CA243" s="17">
        <v>0.98650000000000004</v>
      </c>
      <c r="CB243" s="17">
        <v>0.98650000000000004</v>
      </c>
      <c r="CC243" s="17">
        <v>0.98650000000000004</v>
      </c>
      <c r="CD243" s="17">
        <v>0.98650000000000004</v>
      </c>
      <c r="CE243" s="17">
        <v>0.98650000000000004</v>
      </c>
      <c r="CF243" s="17">
        <v>0.98650000000000004</v>
      </c>
      <c r="CG243" s="17">
        <v>0.98650000000000004</v>
      </c>
      <c r="CH243" s="17">
        <v>0.98650000000000004</v>
      </c>
      <c r="CI243" s="17">
        <v>0.98650000000000004</v>
      </c>
      <c r="CJ243" s="17">
        <v>0.98650000000000004</v>
      </c>
      <c r="CK243" s="17">
        <v>0.98650000000000004</v>
      </c>
      <c r="CL243" s="17">
        <v>0.98650000000000004</v>
      </c>
      <c r="CM243" s="17">
        <v>0.98650000000000004</v>
      </c>
      <c r="CN243" s="17">
        <v>0.98650000000000004</v>
      </c>
      <c r="CO243" s="17">
        <v>0.98650000000000004</v>
      </c>
      <c r="CP243" s="17">
        <v>0.98650000000000004</v>
      </c>
      <c r="CQ243" s="17">
        <v>0.98650000000000004</v>
      </c>
      <c r="CR243" s="17">
        <v>0.98650000000000004</v>
      </c>
      <c r="CS243" s="17">
        <v>0.98650000000000004</v>
      </c>
      <c r="CT243" s="17">
        <v>0.98650000000000004</v>
      </c>
      <c r="CU243" s="17">
        <v>0.98650000000000004</v>
      </c>
      <c r="CV243" s="17">
        <v>0.98650000000000004</v>
      </c>
      <c r="CW243" s="17">
        <v>0.98650000000000004</v>
      </c>
      <c r="CX243" s="17">
        <v>0.98650000000000004</v>
      </c>
      <c r="CY243" s="17">
        <v>0.98650000000000004</v>
      </c>
      <c r="CZ243" s="17">
        <v>0.98650000000000004</v>
      </c>
      <c r="DA243" s="17">
        <v>0.98650000000000004</v>
      </c>
      <c r="DB243" s="17">
        <v>0.98650000000000004</v>
      </c>
    </row>
    <row r="244" spans="1:106" x14ac:dyDescent="0.2">
      <c r="A244" s="133">
        <v>35</v>
      </c>
      <c r="B244" s="17">
        <v>1</v>
      </c>
      <c r="C244" s="17">
        <v>0.98429999999999995</v>
      </c>
      <c r="D244" s="17">
        <v>0.99260000000000004</v>
      </c>
      <c r="E244" s="17">
        <v>0.99139999999999995</v>
      </c>
      <c r="F244" s="17">
        <v>0.99060000000000004</v>
      </c>
      <c r="G244" s="17">
        <v>0.99</v>
      </c>
      <c r="H244" s="17">
        <v>0.98939999999999995</v>
      </c>
      <c r="I244" s="17">
        <v>0.98880000000000001</v>
      </c>
      <c r="J244" s="17">
        <v>0.98829999999999996</v>
      </c>
      <c r="K244" s="17">
        <v>0.98780000000000001</v>
      </c>
      <c r="L244" s="17">
        <v>0.98729999999999996</v>
      </c>
      <c r="M244" s="17">
        <v>0.98699999999999999</v>
      </c>
      <c r="N244" s="17">
        <v>0.98670000000000002</v>
      </c>
      <c r="O244" s="17">
        <v>0.98660000000000003</v>
      </c>
      <c r="P244" s="17">
        <v>0.98650000000000004</v>
      </c>
      <c r="Q244" s="17">
        <v>0.98650000000000004</v>
      </c>
      <c r="R244" s="17">
        <v>0.98650000000000004</v>
      </c>
      <c r="S244" s="17">
        <v>0.98650000000000004</v>
      </c>
      <c r="T244" s="17">
        <v>0.98650000000000004</v>
      </c>
      <c r="U244" s="17">
        <v>0.98650000000000004</v>
      </c>
      <c r="V244" s="17">
        <v>0.98650000000000004</v>
      </c>
      <c r="W244" s="17">
        <v>0.98650000000000004</v>
      </c>
      <c r="X244" s="17">
        <v>0.98650000000000004</v>
      </c>
      <c r="Y244" s="17">
        <v>0.98650000000000004</v>
      </c>
      <c r="Z244" s="17">
        <v>0.98650000000000004</v>
      </c>
      <c r="AA244" s="17">
        <v>0.98650000000000004</v>
      </c>
      <c r="AB244" s="17">
        <v>0.98650000000000004</v>
      </c>
      <c r="AC244" s="17">
        <v>0.98650000000000004</v>
      </c>
      <c r="AD244" s="17">
        <v>0.98650000000000004</v>
      </c>
      <c r="AE244" s="17">
        <v>0.98650000000000004</v>
      </c>
      <c r="AF244" s="17">
        <v>0.98650000000000004</v>
      </c>
      <c r="AG244" s="17">
        <v>0.98650000000000004</v>
      </c>
      <c r="AH244" s="17">
        <v>0.98650000000000004</v>
      </c>
      <c r="AI244" s="17">
        <v>0.98650000000000004</v>
      </c>
      <c r="AJ244" s="17">
        <v>0.98650000000000004</v>
      </c>
      <c r="AK244" s="17">
        <v>0.98650000000000004</v>
      </c>
      <c r="AL244" s="17">
        <v>0.98650000000000004</v>
      </c>
      <c r="AM244" s="17">
        <v>0.98650000000000004</v>
      </c>
      <c r="AN244" s="17">
        <v>0.98650000000000004</v>
      </c>
      <c r="AO244" s="17">
        <v>0.98650000000000004</v>
      </c>
      <c r="AP244" s="17">
        <v>0.98650000000000004</v>
      </c>
      <c r="AQ244" s="17">
        <v>0.98650000000000004</v>
      </c>
      <c r="AR244" s="17">
        <v>0.98650000000000004</v>
      </c>
      <c r="AS244" s="17">
        <v>0.98650000000000004</v>
      </c>
      <c r="AT244" s="17">
        <v>0.98650000000000004</v>
      </c>
      <c r="AU244" s="17">
        <v>0.98650000000000004</v>
      </c>
      <c r="AV244" s="17">
        <v>0.98650000000000004</v>
      </c>
      <c r="AW244" s="17">
        <v>0.98650000000000004</v>
      </c>
      <c r="AX244" s="17">
        <v>0.98650000000000004</v>
      </c>
      <c r="AY244" s="17">
        <v>0.98650000000000004</v>
      </c>
      <c r="AZ244" s="17">
        <v>0.98650000000000004</v>
      </c>
      <c r="BA244" s="17">
        <v>0.98650000000000004</v>
      </c>
      <c r="BB244" s="17">
        <v>0.98650000000000004</v>
      </c>
      <c r="BC244" s="17">
        <v>0.98650000000000004</v>
      </c>
      <c r="BD244" s="17">
        <v>0.98650000000000004</v>
      </c>
      <c r="BE244" s="17">
        <v>0.98650000000000004</v>
      </c>
      <c r="BF244" s="17">
        <v>0.98650000000000004</v>
      </c>
      <c r="BG244" s="17">
        <v>0.98650000000000004</v>
      </c>
      <c r="BH244" s="17">
        <v>0.98650000000000004</v>
      </c>
      <c r="BI244" s="17">
        <v>0.98650000000000004</v>
      </c>
      <c r="BJ244" s="17">
        <v>0.98650000000000004</v>
      </c>
      <c r="BK244" s="17">
        <v>0.98650000000000004</v>
      </c>
      <c r="BL244" s="17">
        <v>0.98650000000000004</v>
      </c>
      <c r="BM244" s="17">
        <v>0.98650000000000004</v>
      </c>
      <c r="BN244" s="17">
        <v>0.98650000000000004</v>
      </c>
      <c r="BO244" s="17">
        <v>0.98650000000000004</v>
      </c>
      <c r="BP244" s="17">
        <v>0.98650000000000004</v>
      </c>
      <c r="BQ244" s="17">
        <v>0.98650000000000004</v>
      </c>
      <c r="BR244" s="17">
        <v>0.98650000000000004</v>
      </c>
      <c r="BS244" s="17">
        <v>0.98650000000000004</v>
      </c>
      <c r="BT244" s="17">
        <v>0.98650000000000004</v>
      </c>
      <c r="BU244" s="17">
        <v>0.98650000000000004</v>
      </c>
      <c r="BV244" s="17">
        <v>0.98650000000000004</v>
      </c>
      <c r="BW244" s="17">
        <v>0.98650000000000004</v>
      </c>
      <c r="BX244" s="17">
        <v>0.98650000000000004</v>
      </c>
      <c r="BY244" s="17">
        <v>0.98650000000000004</v>
      </c>
      <c r="BZ244" s="17">
        <v>0.98650000000000004</v>
      </c>
      <c r="CA244" s="17">
        <v>0.98650000000000004</v>
      </c>
      <c r="CB244" s="17">
        <v>0.98650000000000004</v>
      </c>
      <c r="CC244" s="17">
        <v>0.98650000000000004</v>
      </c>
      <c r="CD244" s="17">
        <v>0.98650000000000004</v>
      </c>
      <c r="CE244" s="17">
        <v>0.98650000000000004</v>
      </c>
      <c r="CF244" s="17">
        <v>0.98650000000000004</v>
      </c>
      <c r="CG244" s="17">
        <v>0.98650000000000004</v>
      </c>
      <c r="CH244" s="17">
        <v>0.98650000000000004</v>
      </c>
      <c r="CI244" s="17">
        <v>0.98650000000000004</v>
      </c>
      <c r="CJ244" s="17">
        <v>0.98650000000000004</v>
      </c>
      <c r="CK244" s="17">
        <v>0.98650000000000004</v>
      </c>
      <c r="CL244" s="17">
        <v>0.98650000000000004</v>
      </c>
      <c r="CM244" s="17">
        <v>0.98650000000000004</v>
      </c>
      <c r="CN244" s="17">
        <v>0.98650000000000004</v>
      </c>
      <c r="CO244" s="17">
        <v>0.98650000000000004</v>
      </c>
      <c r="CP244" s="17">
        <v>0.98650000000000004</v>
      </c>
      <c r="CQ244" s="17">
        <v>0.98650000000000004</v>
      </c>
      <c r="CR244" s="17">
        <v>0.98650000000000004</v>
      </c>
      <c r="CS244" s="17">
        <v>0.98650000000000004</v>
      </c>
      <c r="CT244" s="17">
        <v>0.98650000000000004</v>
      </c>
      <c r="CU244" s="17">
        <v>0.98650000000000004</v>
      </c>
      <c r="CV244" s="17">
        <v>0.98650000000000004</v>
      </c>
      <c r="CW244" s="17">
        <v>0.98650000000000004</v>
      </c>
      <c r="CX244" s="17">
        <v>0.98650000000000004</v>
      </c>
      <c r="CY244" s="17">
        <v>0.98650000000000004</v>
      </c>
      <c r="CZ244" s="17">
        <v>0.98650000000000004</v>
      </c>
      <c r="DA244" s="17">
        <v>0.98650000000000004</v>
      </c>
      <c r="DB244" s="17">
        <v>0.98650000000000004</v>
      </c>
    </row>
    <row r="245" spans="1:106" x14ac:dyDescent="0.2">
      <c r="A245" s="133">
        <v>36</v>
      </c>
      <c r="B245" s="17">
        <v>1</v>
      </c>
      <c r="C245" s="17">
        <v>0.98429999999999995</v>
      </c>
      <c r="D245" s="17">
        <v>0.99260000000000004</v>
      </c>
      <c r="E245" s="17">
        <v>0.99139999999999995</v>
      </c>
      <c r="F245" s="17">
        <v>0.99060000000000004</v>
      </c>
      <c r="G245" s="17">
        <v>0.99</v>
      </c>
      <c r="H245" s="17">
        <v>0.98939999999999995</v>
      </c>
      <c r="I245" s="17">
        <v>0.98880000000000001</v>
      </c>
      <c r="J245" s="17">
        <v>0.98829999999999996</v>
      </c>
      <c r="K245" s="17">
        <v>0.98780000000000001</v>
      </c>
      <c r="L245" s="17">
        <v>0.98729999999999996</v>
      </c>
      <c r="M245" s="17">
        <v>0.98699999999999999</v>
      </c>
      <c r="N245" s="17">
        <v>0.98670000000000002</v>
      </c>
      <c r="O245" s="17">
        <v>0.98660000000000003</v>
      </c>
      <c r="P245" s="17">
        <v>0.98650000000000004</v>
      </c>
      <c r="Q245" s="17">
        <v>0.98650000000000004</v>
      </c>
      <c r="R245" s="17">
        <v>0.98650000000000004</v>
      </c>
      <c r="S245" s="17">
        <v>0.98650000000000004</v>
      </c>
      <c r="T245" s="17">
        <v>0.98650000000000004</v>
      </c>
      <c r="U245" s="17">
        <v>0.98650000000000004</v>
      </c>
      <c r="V245" s="17">
        <v>0.98650000000000004</v>
      </c>
      <c r="W245" s="17">
        <v>0.98650000000000004</v>
      </c>
      <c r="X245" s="17">
        <v>0.98650000000000004</v>
      </c>
      <c r="Y245" s="17">
        <v>0.98650000000000004</v>
      </c>
      <c r="Z245" s="17">
        <v>0.98650000000000004</v>
      </c>
      <c r="AA245" s="17">
        <v>0.98650000000000004</v>
      </c>
      <c r="AB245" s="17">
        <v>0.98650000000000004</v>
      </c>
      <c r="AC245" s="17">
        <v>0.98650000000000004</v>
      </c>
      <c r="AD245" s="17">
        <v>0.98650000000000004</v>
      </c>
      <c r="AE245" s="17">
        <v>0.98650000000000004</v>
      </c>
      <c r="AF245" s="17">
        <v>0.98650000000000004</v>
      </c>
      <c r="AG245" s="17">
        <v>0.98650000000000004</v>
      </c>
      <c r="AH245" s="17">
        <v>0.98650000000000004</v>
      </c>
      <c r="AI245" s="17">
        <v>0.98650000000000004</v>
      </c>
      <c r="AJ245" s="17">
        <v>0.98650000000000004</v>
      </c>
      <c r="AK245" s="17">
        <v>0.98650000000000004</v>
      </c>
      <c r="AL245" s="17">
        <v>0.98650000000000004</v>
      </c>
      <c r="AM245" s="17">
        <v>0.98650000000000004</v>
      </c>
      <c r="AN245" s="17">
        <v>0.98650000000000004</v>
      </c>
      <c r="AO245" s="17">
        <v>0.98650000000000004</v>
      </c>
      <c r="AP245" s="17">
        <v>0.98650000000000004</v>
      </c>
      <c r="AQ245" s="17">
        <v>0.98650000000000004</v>
      </c>
      <c r="AR245" s="17">
        <v>0.98650000000000004</v>
      </c>
      <c r="AS245" s="17">
        <v>0.98650000000000004</v>
      </c>
      <c r="AT245" s="17">
        <v>0.98650000000000004</v>
      </c>
      <c r="AU245" s="17">
        <v>0.98650000000000004</v>
      </c>
      <c r="AV245" s="17">
        <v>0.98650000000000004</v>
      </c>
      <c r="AW245" s="17">
        <v>0.98650000000000004</v>
      </c>
      <c r="AX245" s="17">
        <v>0.98650000000000004</v>
      </c>
      <c r="AY245" s="17">
        <v>0.98650000000000004</v>
      </c>
      <c r="AZ245" s="17">
        <v>0.98650000000000004</v>
      </c>
      <c r="BA245" s="17">
        <v>0.98650000000000004</v>
      </c>
      <c r="BB245" s="17">
        <v>0.98650000000000004</v>
      </c>
      <c r="BC245" s="17">
        <v>0.98650000000000004</v>
      </c>
      <c r="BD245" s="17">
        <v>0.98650000000000004</v>
      </c>
      <c r="BE245" s="17">
        <v>0.98650000000000004</v>
      </c>
      <c r="BF245" s="17">
        <v>0.98650000000000004</v>
      </c>
      <c r="BG245" s="17">
        <v>0.98650000000000004</v>
      </c>
      <c r="BH245" s="17">
        <v>0.98650000000000004</v>
      </c>
      <c r="BI245" s="17">
        <v>0.98650000000000004</v>
      </c>
      <c r="BJ245" s="17">
        <v>0.98650000000000004</v>
      </c>
      <c r="BK245" s="17">
        <v>0.98650000000000004</v>
      </c>
      <c r="BL245" s="17">
        <v>0.98650000000000004</v>
      </c>
      <c r="BM245" s="17">
        <v>0.98650000000000004</v>
      </c>
      <c r="BN245" s="17">
        <v>0.98650000000000004</v>
      </c>
      <c r="BO245" s="17">
        <v>0.98650000000000004</v>
      </c>
      <c r="BP245" s="17">
        <v>0.98650000000000004</v>
      </c>
      <c r="BQ245" s="17">
        <v>0.98650000000000004</v>
      </c>
      <c r="BR245" s="17">
        <v>0.98650000000000004</v>
      </c>
      <c r="BS245" s="17">
        <v>0.98650000000000004</v>
      </c>
      <c r="BT245" s="17">
        <v>0.98650000000000004</v>
      </c>
      <c r="BU245" s="17">
        <v>0.98650000000000004</v>
      </c>
      <c r="BV245" s="17">
        <v>0.98650000000000004</v>
      </c>
      <c r="BW245" s="17">
        <v>0.98650000000000004</v>
      </c>
      <c r="BX245" s="17">
        <v>0.98650000000000004</v>
      </c>
      <c r="BY245" s="17">
        <v>0.98650000000000004</v>
      </c>
      <c r="BZ245" s="17">
        <v>0.98650000000000004</v>
      </c>
      <c r="CA245" s="17">
        <v>0.98650000000000004</v>
      </c>
      <c r="CB245" s="17">
        <v>0.98650000000000004</v>
      </c>
      <c r="CC245" s="17">
        <v>0.98650000000000004</v>
      </c>
      <c r="CD245" s="17">
        <v>0.98650000000000004</v>
      </c>
      <c r="CE245" s="17">
        <v>0.98650000000000004</v>
      </c>
      <c r="CF245" s="17">
        <v>0.98650000000000004</v>
      </c>
      <c r="CG245" s="17">
        <v>0.98650000000000004</v>
      </c>
      <c r="CH245" s="17">
        <v>0.98650000000000004</v>
      </c>
      <c r="CI245" s="17">
        <v>0.98650000000000004</v>
      </c>
      <c r="CJ245" s="17">
        <v>0.98650000000000004</v>
      </c>
      <c r="CK245" s="17">
        <v>0.98650000000000004</v>
      </c>
      <c r="CL245" s="17">
        <v>0.98650000000000004</v>
      </c>
      <c r="CM245" s="17">
        <v>0.98650000000000004</v>
      </c>
      <c r="CN245" s="17">
        <v>0.98650000000000004</v>
      </c>
      <c r="CO245" s="17">
        <v>0.98650000000000004</v>
      </c>
      <c r="CP245" s="17">
        <v>0.98650000000000004</v>
      </c>
      <c r="CQ245" s="17">
        <v>0.98650000000000004</v>
      </c>
      <c r="CR245" s="17">
        <v>0.98650000000000004</v>
      </c>
      <c r="CS245" s="17">
        <v>0.98650000000000004</v>
      </c>
      <c r="CT245" s="17">
        <v>0.98650000000000004</v>
      </c>
      <c r="CU245" s="17">
        <v>0.98650000000000004</v>
      </c>
      <c r="CV245" s="17">
        <v>0.98650000000000004</v>
      </c>
      <c r="CW245" s="17">
        <v>0.98650000000000004</v>
      </c>
      <c r="CX245" s="17">
        <v>0.98650000000000004</v>
      </c>
      <c r="CY245" s="17">
        <v>0.98650000000000004</v>
      </c>
      <c r="CZ245" s="17">
        <v>0.98650000000000004</v>
      </c>
      <c r="DA245" s="17">
        <v>0.98650000000000004</v>
      </c>
      <c r="DB245" s="17">
        <v>0.98650000000000004</v>
      </c>
    </row>
    <row r="246" spans="1:106" x14ac:dyDescent="0.2">
      <c r="A246" s="133">
        <v>37</v>
      </c>
      <c r="B246" s="17">
        <v>1</v>
      </c>
      <c r="C246" s="17">
        <v>0.98429999999999995</v>
      </c>
      <c r="D246" s="17">
        <v>0.99260000000000004</v>
      </c>
      <c r="E246" s="17">
        <v>0.99139999999999995</v>
      </c>
      <c r="F246" s="17">
        <v>0.99060000000000004</v>
      </c>
      <c r="G246" s="17">
        <v>0.99</v>
      </c>
      <c r="H246" s="17">
        <v>0.98939999999999995</v>
      </c>
      <c r="I246" s="17">
        <v>0.98880000000000001</v>
      </c>
      <c r="J246" s="17">
        <v>0.98829999999999996</v>
      </c>
      <c r="K246" s="17">
        <v>0.98780000000000001</v>
      </c>
      <c r="L246" s="17">
        <v>0.98729999999999996</v>
      </c>
      <c r="M246" s="17">
        <v>0.98699999999999999</v>
      </c>
      <c r="N246" s="17">
        <v>0.98670000000000002</v>
      </c>
      <c r="O246" s="17">
        <v>0.98660000000000003</v>
      </c>
      <c r="P246" s="17">
        <v>0.98650000000000004</v>
      </c>
      <c r="Q246" s="17">
        <v>0.98650000000000004</v>
      </c>
      <c r="R246" s="17">
        <v>0.98650000000000004</v>
      </c>
      <c r="S246" s="17">
        <v>0.98650000000000004</v>
      </c>
      <c r="T246" s="17">
        <v>0.98650000000000004</v>
      </c>
      <c r="U246" s="17">
        <v>0.98650000000000004</v>
      </c>
      <c r="V246" s="17">
        <v>0.98650000000000004</v>
      </c>
      <c r="W246" s="17">
        <v>0.98650000000000004</v>
      </c>
      <c r="X246" s="17">
        <v>0.98650000000000004</v>
      </c>
      <c r="Y246" s="17">
        <v>0.98650000000000004</v>
      </c>
      <c r="Z246" s="17">
        <v>0.98650000000000004</v>
      </c>
      <c r="AA246" s="17">
        <v>0.98650000000000004</v>
      </c>
      <c r="AB246" s="17">
        <v>0.98650000000000004</v>
      </c>
      <c r="AC246" s="17">
        <v>0.98650000000000004</v>
      </c>
      <c r="AD246" s="17">
        <v>0.98650000000000004</v>
      </c>
      <c r="AE246" s="17">
        <v>0.98650000000000004</v>
      </c>
      <c r="AF246" s="17">
        <v>0.98650000000000004</v>
      </c>
      <c r="AG246" s="17">
        <v>0.98650000000000004</v>
      </c>
      <c r="AH246" s="17">
        <v>0.98650000000000004</v>
      </c>
      <c r="AI246" s="17">
        <v>0.98650000000000004</v>
      </c>
      <c r="AJ246" s="17">
        <v>0.98650000000000004</v>
      </c>
      <c r="AK246" s="17">
        <v>0.98650000000000004</v>
      </c>
      <c r="AL246" s="17">
        <v>0.98650000000000004</v>
      </c>
      <c r="AM246" s="17">
        <v>0.98650000000000004</v>
      </c>
      <c r="AN246" s="17">
        <v>0.98650000000000004</v>
      </c>
      <c r="AO246" s="17">
        <v>0.98650000000000004</v>
      </c>
      <c r="AP246" s="17">
        <v>0.98650000000000004</v>
      </c>
      <c r="AQ246" s="17">
        <v>0.98650000000000004</v>
      </c>
      <c r="AR246" s="17">
        <v>0.98650000000000004</v>
      </c>
      <c r="AS246" s="17">
        <v>0.98650000000000004</v>
      </c>
      <c r="AT246" s="17">
        <v>0.98650000000000004</v>
      </c>
      <c r="AU246" s="17">
        <v>0.98650000000000004</v>
      </c>
      <c r="AV246" s="17">
        <v>0.98650000000000004</v>
      </c>
      <c r="AW246" s="17">
        <v>0.98650000000000004</v>
      </c>
      <c r="AX246" s="17">
        <v>0.98650000000000004</v>
      </c>
      <c r="AY246" s="17">
        <v>0.98650000000000004</v>
      </c>
      <c r="AZ246" s="17">
        <v>0.98650000000000004</v>
      </c>
      <c r="BA246" s="17">
        <v>0.98650000000000004</v>
      </c>
      <c r="BB246" s="17">
        <v>0.98650000000000004</v>
      </c>
      <c r="BC246" s="17">
        <v>0.98650000000000004</v>
      </c>
      <c r="BD246" s="17">
        <v>0.98650000000000004</v>
      </c>
      <c r="BE246" s="17">
        <v>0.98650000000000004</v>
      </c>
      <c r="BF246" s="17">
        <v>0.98650000000000004</v>
      </c>
      <c r="BG246" s="17">
        <v>0.98650000000000004</v>
      </c>
      <c r="BH246" s="17">
        <v>0.98650000000000004</v>
      </c>
      <c r="BI246" s="17">
        <v>0.98650000000000004</v>
      </c>
      <c r="BJ246" s="17">
        <v>0.98650000000000004</v>
      </c>
      <c r="BK246" s="17">
        <v>0.98650000000000004</v>
      </c>
      <c r="BL246" s="17">
        <v>0.98650000000000004</v>
      </c>
      <c r="BM246" s="17">
        <v>0.98650000000000004</v>
      </c>
      <c r="BN246" s="17">
        <v>0.98650000000000004</v>
      </c>
      <c r="BO246" s="17">
        <v>0.98650000000000004</v>
      </c>
      <c r="BP246" s="17">
        <v>0.98650000000000004</v>
      </c>
      <c r="BQ246" s="17">
        <v>0.98650000000000004</v>
      </c>
      <c r="BR246" s="17">
        <v>0.98650000000000004</v>
      </c>
      <c r="BS246" s="17">
        <v>0.98650000000000004</v>
      </c>
      <c r="BT246" s="17">
        <v>0.98650000000000004</v>
      </c>
      <c r="BU246" s="17">
        <v>0.98650000000000004</v>
      </c>
      <c r="BV246" s="17">
        <v>0.98650000000000004</v>
      </c>
      <c r="BW246" s="17">
        <v>0.98650000000000004</v>
      </c>
      <c r="BX246" s="17">
        <v>0.98650000000000004</v>
      </c>
      <c r="BY246" s="17">
        <v>0.98650000000000004</v>
      </c>
      <c r="BZ246" s="17">
        <v>0.98650000000000004</v>
      </c>
      <c r="CA246" s="17">
        <v>0.98650000000000004</v>
      </c>
      <c r="CB246" s="17">
        <v>0.98650000000000004</v>
      </c>
      <c r="CC246" s="17">
        <v>0.98650000000000004</v>
      </c>
      <c r="CD246" s="17">
        <v>0.98650000000000004</v>
      </c>
      <c r="CE246" s="17">
        <v>0.98650000000000004</v>
      </c>
      <c r="CF246" s="17">
        <v>0.98650000000000004</v>
      </c>
      <c r="CG246" s="17">
        <v>0.98650000000000004</v>
      </c>
      <c r="CH246" s="17">
        <v>0.98650000000000004</v>
      </c>
      <c r="CI246" s="17">
        <v>0.98650000000000004</v>
      </c>
      <c r="CJ246" s="17">
        <v>0.98650000000000004</v>
      </c>
      <c r="CK246" s="17">
        <v>0.98650000000000004</v>
      </c>
      <c r="CL246" s="17">
        <v>0.98650000000000004</v>
      </c>
      <c r="CM246" s="17">
        <v>0.98650000000000004</v>
      </c>
      <c r="CN246" s="17">
        <v>0.98650000000000004</v>
      </c>
      <c r="CO246" s="17">
        <v>0.98650000000000004</v>
      </c>
      <c r="CP246" s="17">
        <v>0.98650000000000004</v>
      </c>
      <c r="CQ246" s="17">
        <v>0.98650000000000004</v>
      </c>
      <c r="CR246" s="17">
        <v>0.98650000000000004</v>
      </c>
      <c r="CS246" s="17">
        <v>0.98650000000000004</v>
      </c>
      <c r="CT246" s="17">
        <v>0.98650000000000004</v>
      </c>
      <c r="CU246" s="17">
        <v>0.98650000000000004</v>
      </c>
      <c r="CV246" s="17">
        <v>0.98650000000000004</v>
      </c>
      <c r="CW246" s="17">
        <v>0.98650000000000004</v>
      </c>
      <c r="CX246" s="17">
        <v>0.98650000000000004</v>
      </c>
      <c r="CY246" s="17">
        <v>0.98650000000000004</v>
      </c>
      <c r="CZ246" s="17">
        <v>0.98650000000000004</v>
      </c>
      <c r="DA246" s="17">
        <v>0.98650000000000004</v>
      </c>
      <c r="DB246" s="17">
        <v>0.98650000000000004</v>
      </c>
    </row>
    <row r="247" spans="1:106" x14ac:dyDescent="0.2">
      <c r="A247" s="133">
        <v>38</v>
      </c>
      <c r="B247" s="17">
        <v>1</v>
      </c>
      <c r="C247" s="17">
        <v>0.98429999999999995</v>
      </c>
      <c r="D247" s="17">
        <v>0.99260000000000004</v>
      </c>
      <c r="E247" s="17">
        <v>0.99139999999999995</v>
      </c>
      <c r="F247" s="17">
        <v>0.99060000000000004</v>
      </c>
      <c r="G247" s="17">
        <v>0.99</v>
      </c>
      <c r="H247" s="17">
        <v>0.98939999999999995</v>
      </c>
      <c r="I247" s="17">
        <v>0.98880000000000001</v>
      </c>
      <c r="J247" s="17">
        <v>0.98829999999999996</v>
      </c>
      <c r="K247" s="17">
        <v>0.98780000000000001</v>
      </c>
      <c r="L247" s="17">
        <v>0.98729999999999996</v>
      </c>
      <c r="M247" s="17">
        <v>0.98699999999999999</v>
      </c>
      <c r="N247" s="17">
        <v>0.98670000000000002</v>
      </c>
      <c r="O247" s="17">
        <v>0.98660000000000003</v>
      </c>
      <c r="P247" s="17">
        <v>0.98650000000000004</v>
      </c>
      <c r="Q247" s="17">
        <v>0.98650000000000004</v>
      </c>
      <c r="R247" s="17">
        <v>0.98650000000000004</v>
      </c>
      <c r="S247" s="17">
        <v>0.98650000000000004</v>
      </c>
      <c r="T247" s="17">
        <v>0.98650000000000004</v>
      </c>
      <c r="U247" s="17">
        <v>0.98650000000000004</v>
      </c>
      <c r="V247" s="17">
        <v>0.98650000000000004</v>
      </c>
      <c r="W247" s="17">
        <v>0.98650000000000004</v>
      </c>
      <c r="X247" s="17">
        <v>0.98650000000000004</v>
      </c>
      <c r="Y247" s="17">
        <v>0.98650000000000004</v>
      </c>
      <c r="Z247" s="17">
        <v>0.98650000000000004</v>
      </c>
      <c r="AA247" s="17">
        <v>0.98650000000000004</v>
      </c>
      <c r="AB247" s="17">
        <v>0.98650000000000004</v>
      </c>
      <c r="AC247" s="17">
        <v>0.98650000000000004</v>
      </c>
      <c r="AD247" s="17">
        <v>0.98650000000000004</v>
      </c>
      <c r="AE247" s="17">
        <v>0.98650000000000004</v>
      </c>
      <c r="AF247" s="17">
        <v>0.98650000000000004</v>
      </c>
      <c r="AG247" s="17">
        <v>0.98650000000000004</v>
      </c>
      <c r="AH247" s="17">
        <v>0.98650000000000004</v>
      </c>
      <c r="AI247" s="17">
        <v>0.98650000000000004</v>
      </c>
      <c r="AJ247" s="17">
        <v>0.98650000000000004</v>
      </c>
      <c r="AK247" s="17">
        <v>0.98650000000000004</v>
      </c>
      <c r="AL247" s="17">
        <v>0.98650000000000004</v>
      </c>
      <c r="AM247" s="17">
        <v>0.98650000000000004</v>
      </c>
      <c r="AN247" s="17">
        <v>0.98650000000000004</v>
      </c>
      <c r="AO247" s="17">
        <v>0.98650000000000004</v>
      </c>
      <c r="AP247" s="17">
        <v>0.98650000000000004</v>
      </c>
      <c r="AQ247" s="17">
        <v>0.98650000000000004</v>
      </c>
      <c r="AR247" s="17">
        <v>0.98650000000000004</v>
      </c>
      <c r="AS247" s="17">
        <v>0.98650000000000004</v>
      </c>
      <c r="AT247" s="17">
        <v>0.98650000000000004</v>
      </c>
      <c r="AU247" s="17">
        <v>0.98650000000000004</v>
      </c>
      <c r="AV247" s="17">
        <v>0.98650000000000004</v>
      </c>
      <c r="AW247" s="17">
        <v>0.98650000000000004</v>
      </c>
      <c r="AX247" s="17">
        <v>0.98650000000000004</v>
      </c>
      <c r="AY247" s="17">
        <v>0.98650000000000004</v>
      </c>
      <c r="AZ247" s="17">
        <v>0.98650000000000004</v>
      </c>
      <c r="BA247" s="17">
        <v>0.98650000000000004</v>
      </c>
      <c r="BB247" s="17">
        <v>0.98650000000000004</v>
      </c>
      <c r="BC247" s="17">
        <v>0.98650000000000004</v>
      </c>
      <c r="BD247" s="17">
        <v>0.98650000000000004</v>
      </c>
      <c r="BE247" s="17">
        <v>0.98650000000000004</v>
      </c>
      <c r="BF247" s="17">
        <v>0.98650000000000004</v>
      </c>
      <c r="BG247" s="17">
        <v>0.98650000000000004</v>
      </c>
      <c r="BH247" s="17">
        <v>0.98650000000000004</v>
      </c>
      <c r="BI247" s="17">
        <v>0.98650000000000004</v>
      </c>
      <c r="BJ247" s="17">
        <v>0.98650000000000004</v>
      </c>
      <c r="BK247" s="17">
        <v>0.98650000000000004</v>
      </c>
      <c r="BL247" s="17">
        <v>0.98650000000000004</v>
      </c>
      <c r="BM247" s="17">
        <v>0.98650000000000004</v>
      </c>
      <c r="BN247" s="17">
        <v>0.98650000000000004</v>
      </c>
      <c r="BO247" s="17">
        <v>0.98650000000000004</v>
      </c>
      <c r="BP247" s="17">
        <v>0.98650000000000004</v>
      </c>
      <c r="BQ247" s="17">
        <v>0.98650000000000004</v>
      </c>
      <c r="BR247" s="17">
        <v>0.98650000000000004</v>
      </c>
      <c r="BS247" s="17">
        <v>0.98650000000000004</v>
      </c>
      <c r="BT247" s="17">
        <v>0.98650000000000004</v>
      </c>
      <c r="BU247" s="17">
        <v>0.98650000000000004</v>
      </c>
      <c r="BV247" s="17">
        <v>0.98650000000000004</v>
      </c>
      <c r="BW247" s="17">
        <v>0.98650000000000004</v>
      </c>
      <c r="BX247" s="17">
        <v>0.98650000000000004</v>
      </c>
      <c r="BY247" s="17">
        <v>0.98650000000000004</v>
      </c>
      <c r="BZ247" s="17">
        <v>0.98650000000000004</v>
      </c>
      <c r="CA247" s="17">
        <v>0.98650000000000004</v>
      </c>
      <c r="CB247" s="17">
        <v>0.98650000000000004</v>
      </c>
      <c r="CC247" s="17">
        <v>0.98650000000000004</v>
      </c>
      <c r="CD247" s="17">
        <v>0.98650000000000004</v>
      </c>
      <c r="CE247" s="17">
        <v>0.98650000000000004</v>
      </c>
      <c r="CF247" s="17">
        <v>0.98650000000000004</v>
      </c>
      <c r="CG247" s="17">
        <v>0.98650000000000004</v>
      </c>
      <c r="CH247" s="17">
        <v>0.98650000000000004</v>
      </c>
      <c r="CI247" s="17">
        <v>0.98650000000000004</v>
      </c>
      <c r="CJ247" s="17">
        <v>0.98650000000000004</v>
      </c>
      <c r="CK247" s="17">
        <v>0.98650000000000004</v>
      </c>
      <c r="CL247" s="17">
        <v>0.98650000000000004</v>
      </c>
      <c r="CM247" s="17">
        <v>0.98650000000000004</v>
      </c>
      <c r="CN247" s="17">
        <v>0.98650000000000004</v>
      </c>
      <c r="CO247" s="17">
        <v>0.98650000000000004</v>
      </c>
      <c r="CP247" s="17">
        <v>0.98650000000000004</v>
      </c>
      <c r="CQ247" s="17">
        <v>0.98650000000000004</v>
      </c>
      <c r="CR247" s="17">
        <v>0.98650000000000004</v>
      </c>
      <c r="CS247" s="17">
        <v>0.98650000000000004</v>
      </c>
      <c r="CT247" s="17">
        <v>0.98650000000000004</v>
      </c>
      <c r="CU247" s="17">
        <v>0.98650000000000004</v>
      </c>
      <c r="CV247" s="17">
        <v>0.98650000000000004</v>
      </c>
      <c r="CW247" s="17">
        <v>0.98650000000000004</v>
      </c>
      <c r="CX247" s="17">
        <v>0.98650000000000004</v>
      </c>
      <c r="CY247" s="17">
        <v>0.98650000000000004</v>
      </c>
      <c r="CZ247" s="17">
        <v>0.98650000000000004</v>
      </c>
      <c r="DA247" s="17">
        <v>0.98650000000000004</v>
      </c>
      <c r="DB247" s="17">
        <v>0.98650000000000004</v>
      </c>
    </row>
    <row r="248" spans="1:106" x14ac:dyDescent="0.2">
      <c r="A248" s="133">
        <v>39</v>
      </c>
      <c r="B248" s="17">
        <v>1</v>
      </c>
      <c r="C248" s="17">
        <v>0.98429999999999995</v>
      </c>
      <c r="D248" s="17">
        <v>0.99260000000000004</v>
      </c>
      <c r="E248" s="17">
        <v>0.99139999999999995</v>
      </c>
      <c r="F248" s="17">
        <v>0.99060000000000004</v>
      </c>
      <c r="G248" s="17">
        <v>0.99</v>
      </c>
      <c r="H248" s="17">
        <v>0.98939999999999995</v>
      </c>
      <c r="I248" s="17">
        <v>0.98880000000000001</v>
      </c>
      <c r="J248" s="17">
        <v>0.98829999999999996</v>
      </c>
      <c r="K248" s="17">
        <v>0.98780000000000001</v>
      </c>
      <c r="L248" s="17">
        <v>0.98729999999999996</v>
      </c>
      <c r="M248" s="17">
        <v>0.98699999999999999</v>
      </c>
      <c r="N248" s="17">
        <v>0.98670000000000002</v>
      </c>
      <c r="O248" s="17">
        <v>0.98660000000000003</v>
      </c>
      <c r="P248" s="17">
        <v>0.98650000000000004</v>
      </c>
      <c r="Q248" s="17">
        <v>0.98650000000000004</v>
      </c>
      <c r="R248" s="17">
        <v>0.98650000000000004</v>
      </c>
      <c r="S248" s="17">
        <v>0.98650000000000004</v>
      </c>
      <c r="T248" s="17">
        <v>0.98650000000000004</v>
      </c>
      <c r="U248" s="17">
        <v>0.98650000000000004</v>
      </c>
      <c r="V248" s="17">
        <v>0.98650000000000004</v>
      </c>
      <c r="W248" s="17">
        <v>0.98650000000000004</v>
      </c>
      <c r="X248" s="17">
        <v>0.98650000000000004</v>
      </c>
      <c r="Y248" s="17">
        <v>0.98650000000000004</v>
      </c>
      <c r="Z248" s="17">
        <v>0.98650000000000004</v>
      </c>
      <c r="AA248" s="17">
        <v>0.98650000000000004</v>
      </c>
      <c r="AB248" s="17">
        <v>0.98650000000000004</v>
      </c>
      <c r="AC248" s="17">
        <v>0.98650000000000004</v>
      </c>
      <c r="AD248" s="17">
        <v>0.98650000000000004</v>
      </c>
      <c r="AE248" s="17">
        <v>0.98650000000000004</v>
      </c>
      <c r="AF248" s="17">
        <v>0.98650000000000004</v>
      </c>
      <c r="AG248" s="17">
        <v>0.98650000000000004</v>
      </c>
      <c r="AH248" s="17">
        <v>0.98650000000000004</v>
      </c>
      <c r="AI248" s="17">
        <v>0.98650000000000004</v>
      </c>
      <c r="AJ248" s="17">
        <v>0.98650000000000004</v>
      </c>
      <c r="AK248" s="17">
        <v>0.98650000000000004</v>
      </c>
      <c r="AL248" s="17">
        <v>0.98650000000000004</v>
      </c>
      <c r="AM248" s="17">
        <v>0.98650000000000004</v>
      </c>
      <c r="AN248" s="17">
        <v>0.98650000000000004</v>
      </c>
      <c r="AO248" s="17">
        <v>0.98650000000000004</v>
      </c>
      <c r="AP248" s="17">
        <v>0.98650000000000004</v>
      </c>
      <c r="AQ248" s="17">
        <v>0.98650000000000004</v>
      </c>
      <c r="AR248" s="17">
        <v>0.98650000000000004</v>
      </c>
      <c r="AS248" s="17">
        <v>0.98650000000000004</v>
      </c>
      <c r="AT248" s="17">
        <v>0.98650000000000004</v>
      </c>
      <c r="AU248" s="17">
        <v>0.98650000000000004</v>
      </c>
      <c r="AV248" s="17">
        <v>0.98650000000000004</v>
      </c>
      <c r="AW248" s="17">
        <v>0.98650000000000004</v>
      </c>
      <c r="AX248" s="17">
        <v>0.98650000000000004</v>
      </c>
      <c r="AY248" s="17">
        <v>0.98650000000000004</v>
      </c>
      <c r="AZ248" s="17">
        <v>0.98650000000000004</v>
      </c>
      <c r="BA248" s="17">
        <v>0.98650000000000004</v>
      </c>
      <c r="BB248" s="17">
        <v>0.98650000000000004</v>
      </c>
      <c r="BC248" s="17">
        <v>0.98650000000000004</v>
      </c>
      <c r="BD248" s="17">
        <v>0.98650000000000004</v>
      </c>
      <c r="BE248" s="17">
        <v>0.98650000000000004</v>
      </c>
      <c r="BF248" s="17">
        <v>0.98650000000000004</v>
      </c>
      <c r="BG248" s="17">
        <v>0.98650000000000004</v>
      </c>
      <c r="BH248" s="17">
        <v>0.98650000000000004</v>
      </c>
      <c r="BI248" s="17">
        <v>0.98650000000000004</v>
      </c>
      <c r="BJ248" s="17">
        <v>0.98650000000000004</v>
      </c>
      <c r="BK248" s="17">
        <v>0.98650000000000004</v>
      </c>
      <c r="BL248" s="17">
        <v>0.98650000000000004</v>
      </c>
      <c r="BM248" s="17">
        <v>0.98650000000000004</v>
      </c>
      <c r="BN248" s="17">
        <v>0.98650000000000004</v>
      </c>
      <c r="BO248" s="17">
        <v>0.98650000000000004</v>
      </c>
      <c r="BP248" s="17">
        <v>0.98650000000000004</v>
      </c>
      <c r="BQ248" s="17">
        <v>0.98650000000000004</v>
      </c>
      <c r="BR248" s="17">
        <v>0.98650000000000004</v>
      </c>
      <c r="BS248" s="17">
        <v>0.98650000000000004</v>
      </c>
      <c r="BT248" s="17">
        <v>0.98650000000000004</v>
      </c>
      <c r="BU248" s="17">
        <v>0.98650000000000004</v>
      </c>
      <c r="BV248" s="17">
        <v>0.98650000000000004</v>
      </c>
      <c r="BW248" s="17">
        <v>0.98650000000000004</v>
      </c>
      <c r="BX248" s="17">
        <v>0.98650000000000004</v>
      </c>
      <c r="BY248" s="17">
        <v>0.98650000000000004</v>
      </c>
      <c r="BZ248" s="17">
        <v>0.98650000000000004</v>
      </c>
      <c r="CA248" s="17">
        <v>0.98650000000000004</v>
      </c>
      <c r="CB248" s="17">
        <v>0.98650000000000004</v>
      </c>
      <c r="CC248" s="17">
        <v>0.98650000000000004</v>
      </c>
      <c r="CD248" s="17">
        <v>0.98650000000000004</v>
      </c>
      <c r="CE248" s="17">
        <v>0.98650000000000004</v>
      </c>
      <c r="CF248" s="17">
        <v>0.98650000000000004</v>
      </c>
      <c r="CG248" s="17">
        <v>0.98650000000000004</v>
      </c>
      <c r="CH248" s="17">
        <v>0.98650000000000004</v>
      </c>
      <c r="CI248" s="17">
        <v>0.98650000000000004</v>
      </c>
      <c r="CJ248" s="17">
        <v>0.98650000000000004</v>
      </c>
      <c r="CK248" s="17">
        <v>0.98650000000000004</v>
      </c>
      <c r="CL248" s="17">
        <v>0.98650000000000004</v>
      </c>
      <c r="CM248" s="17">
        <v>0.98650000000000004</v>
      </c>
      <c r="CN248" s="17">
        <v>0.98650000000000004</v>
      </c>
      <c r="CO248" s="17">
        <v>0.98650000000000004</v>
      </c>
      <c r="CP248" s="17">
        <v>0.98650000000000004</v>
      </c>
      <c r="CQ248" s="17">
        <v>0.98650000000000004</v>
      </c>
      <c r="CR248" s="17">
        <v>0.98650000000000004</v>
      </c>
      <c r="CS248" s="17">
        <v>0.98650000000000004</v>
      </c>
      <c r="CT248" s="17">
        <v>0.98650000000000004</v>
      </c>
      <c r="CU248" s="17">
        <v>0.98650000000000004</v>
      </c>
      <c r="CV248" s="17">
        <v>0.98650000000000004</v>
      </c>
      <c r="CW248" s="17">
        <v>0.98650000000000004</v>
      </c>
      <c r="CX248" s="17">
        <v>0.98650000000000004</v>
      </c>
      <c r="CY248" s="17">
        <v>0.98650000000000004</v>
      </c>
      <c r="CZ248" s="17">
        <v>0.98650000000000004</v>
      </c>
      <c r="DA248" s="17">
        <v>0.98650000000000004</v>
      </c>
      <c r="DB248" s="17">
        <v>0.98650000000000004</v>
      </c>
    </row>
    <row r="249" spans="1:106" x14ac:dyDescent="0.2">
      <c r="A249" s="133">
        <v>40</v>
      </c>
      <c r="B249" s="17">
        <v>1</v>
      </c>
      <c r="C249" s="17">
        <v>0.98429999999999995</v>
      </c>
      <c r="D249" s="17">
        <v>0.99260000000000004</v>
      </c>
      <c r="E249" s="17">
        <v>0.99139999999999995</v>
      </c>
      <c r="F249" s="17">
        <v>0.99060000000000004</v>
      </c>
      <c r="G249" s="17">
        <v>0.99</v>
      </c>
      <c r="H249" s="17">
        <v>0.98939999999999995</v>
      </c>
      <c r="I249" s="17">
        <v>0.98880000000000001</v>
      </c>
      <c r="J249" s="17">
        <v>0.98829999999999996</v>
      </c>
      <c r="K249" s="17">
        <v>0.98780000000000001</v>
      </c>
      <c r="L249" s="17">
        <v>0.98729999999999996</v>
      </c>
      <c r="M249" s="17">
        <v>0.98699999999999999</v>
      </c>
      <c r="N249" s="17">
        <v>0.98670000000000002</v>
      </c>
      <c r="O249" s="17">
        <v>0.98660000000000003</v>
      </c>
      <c r="P249" s="17">
        <v>0.98650000000000004</v>
      </c>
      <c r="Q249" s="17">
        <v>0.98650000000000004</v>
      </c>
      <c r="R249" s="17">
        <v>0.98650000000000004</v>
      </c>
      <c r="S249" s="17">
        <v>0.98650000000000004</v>
      </c>
      <c r="T249" s="17">
        <v>0.98650000000000004</v>
      </c>
      <c r="U249" s="17">
        <v>0.98650000000000004</v>
      </c>
      <c r="V249" s="17">
        <v>0.98650000000000004</v>
      </c>
      <c r="W249" s="17">
        <v>0.98650000000000004</v>
      </c>
      <c r="X249" s="17">
        <v>0.98650000000000004</v>
      </c>
      <c r="Y249" s="17">
        <v>0.98650000000000004</v>
      </c>
      <c r="Z249" s="17">
        <v>0.98650000000000004</v>
      </c>
      <c r="AA249" s="17">
        <v>0.98650000000000004</v>
      </c>
      <c r="AB249" s="17">
        <v>0.98650000000000004</v>
      </c>
      <c r="AC249" s="17">
        <v>0.98650000000000004</v>
      </c>
      <c r="AD249" s="17">
        <v>0.98650000000000004</v>
      </c>
      <c r="AE249" s="17">
        <v>0.98650000000000004</v>
      </c>
      <c r="AF249" s="17">
        <v>0.98650000000000004</v>
      </c>
      <c r="AG249" s="17">
        <v>0.98650000000000004</v>
      </c>
      <c r="AH249" s="17">
        <v>0.98650000000000004</v>
      </c>
      <c r="AI249" s="17">
        <v>0.98650000000000004</v>
      </c>
      <c r="AJ249" s="17">
        <v>0.98650000000000004</v>
      </c>
      <c r="AK249" s="17">
        <v>0.98650000000000004</v>
      </c>
      <c r="AL249" s="17">
        <v>0.98650000000000004</v>
      </c>
      <c r="AM249" s="17">
        <v>0.98650000000000004</v>
      </c>
      <c r="AN249" s="17">
        <v>0.98650000000000004</v>
      </c>
      <c r="AO249" s="17">
        <v>0.98650000000000004</v>
      </c>
      <c r="AP249" s="17">
        <v>0.98650000000000004</v>
      </c>
      <c r="AQ249" s="17">
        <v>0.98650000000000004</v>
      </c>
      <c r="AR249" s="17">
        <v>0.98650000000000004</v>
      </c>
      <c r="AS249" s="17">
        <v>0.98650000000000004</v>
      </c>
      <c r="AT249" s="17">
        <v>0.98650000000000004</v>
      </c>
      <c r="AU249" s="17">
        <v>0.98650000000000004</v>
      </c>
      <c r="AV249" s="17">
        <v>0.98650000000000004</v>
      </c>
      <c r="AW249" s="17">
        <v>0.98650000000000004</v>
      </c>
      <c r="AX249" s="17">
        <v>0.98650000000000004</v>
      </c>
      <c r="AY249" s="17">
        <v>0.98650000000000004</v>
      </c>
      <c r="AZ249" s="17">
        <v>0.98650000000000004</v>
      </c>
      <c r="BA249" s="17">
        <v>0.98650000000000004</v>
      </c>
      <c r="BB249" s="17">
        <v>0.98650000000000004</v>
      </c>
      <c r="BC249" s="17">
        <v>0.98650000000000004</v>
      </c>
      <c r="BD249" s="17">
        <v>0.98650000000000004</v>
      </c>
      <c r="BE249" s="17">
        <v>0.98650000000000004</v>
      </c>
      <c r="BF249" s="17">
        <v>0.98650000000000004</v>
      </c>
      <c r="BG249" s="17">
        <v>0.98650000000000004</v>
      </c>
      <c r="BH249" s="17">
        <v>0.98650000000000004</v>
      </c>
      <c r="BI249" s="17">
        <v>0.98650000000000004</v>
      </c>
      <c r="BJ249" s="17">
        <v>0.98650000000000004</v>
      </c>
      <c r="BK249" s="17">
        <v>0.98650000000000004</v>
      </c>
      <c r="BL249" s="17">
        <v>0.98650000000000004</v>
      </c>
      <c r="BM249" s="17">
        <v>0.98650000000000004</v>
      </c>
      <c r="BN249" s="17">
        <v>0.98650000000000004</v>
      </c>
      <c r="BO249" s="17">
        <v>0.98650000000000004</v>
      </c>
      <c r="BP249" s="17">
        <v>0.98650000000000004</v>
      </c>
      <c r="BQ249" s="17">
        <v>0.98650000000000004</v>
      </c>
      <c r="BR249" s="17">
        <v>0.98650000000000004</v>
      </c>
      <c r="BS249" s="17">
        <v>0.98650000000000004</v>
      </c>
      <c r="BT249" s="17">
        <v>0.98650000000000004</v>
      </c>
      <c r="BU249" s="17">
        <v>0.98650000000000004</v>
      </c>
      <c r="BV249" s="17">
        <v>0.98650000000000004</v>
      </c>
      <c r="BW249" s="17">
        <v>0.98650000000000004</v>
      </c>
      <c r="BX249" s="17">
        <v>0.98650000000000004</v>
      </c>
      <c r="BY249" s="17">
        <v>0.98650000000000004</v>
      </c>
      <c r="BZ249" s="17">
        <v>0.98650000000000004</v>
      </c>
      <c r="CA249" s="17">
        <v>0.98650000000000004</v>
      </c>
      <c r="CB249" s="17">
        <v>0.98650000000000004</v>
      </c>
      <c r="CC249" s="17">
        <v>0.98650000000000004</v>
      </c>
      <c r="CD249" s="17">
        <v>0.98650000000000004</v>
      </c>
      <c r="CE249" s="17">
        <v>0.98650000000000004</v>
      </c>
      <c r="CF249" s="17">
        <v>0.98650000000000004</v>
      </c>
      <c r="CG249" s="17">
        <v>0.98650000000000004</v>
      </c>
      <c r="CH249" s="17">
        <v>0.98650000000000004</v>
      </c>
      <c r="CI249" s="17">
        <v>0.98650000000000004</v>
      </c>
      <c r="CJ249" s="17">
        <v>0.98650000000000004</v>
      </c>
      <c r="CK249" s="17">
        <v>0.98650000000000004</v>
      </c>
      <c r="CL249" s="17">
        <v>0.98650000000000004</v>
      </c>
      <c r="CM249" s="17">
        <v>0.98650000000000004</v>
      </c>
      <c r="CN249" s="17">
        <v>0.98650000000000004</v>
      </c>
      <c r="CO249" s="17">
        <v>0.98650000000000004</v>
      </c>
      <c r="CP249" s="17">
        <v>0.98650000000000004</v>
      </c>
      <c r="CQ249" s="17">
        <v>0.98650000000000004</v>
      </c>
      <c r="CR249" s="17">
        <v>0.98650000000000004</v>
      </c>
      <c r="CS249" s="17">
        <v>0.98650000000000004</v>
      </c>
      <c r="CT249" s="17">
        <v>0.98650000000000004</v>
      </c>
      <c r="CU249" s="17">
        <v>0.98650000000000004</v>
      </c>
      <c r="CV249" s="17">
        <v>0.98650000000000004</v>
      </c>
      <c r="CW249" s="17">
        <v>0.98650000000000004</v>
      </c>
      <c r="CX249" s="17">
        <v>0.98650000000000004</v>
      </c>
      <c r="CY249" s="17">
        <v>0.98650000000000004</v>
      </c>
      <c r="CZ249" s="17">
        <v>0.98650000000000004</v>
      </c>
      <c r="DA249" s="17">
        <v>0.98650000000000004</v>
      </c>
      <c r="DB249" s="17">
        <v>0.98650000000000004</v>
      </c>
    </row>
    <row r="250" spans="1:106" x14ac:dyDescent="0.2">
      <c r="A250" s="133">
        <v>41</v>
      </c>
      <c r="B250" s="17">
        <v>1</v>
      </c>
      <c r="C250" s="17">
        <v>0.98429999999999995</v>
      </c>
      <c r="D250" s="17">
        <v>0.99260000000000004</v>
      </c>
      <c r="E250" s="17">
        <v>0.99139999999999995</v>
      </c>
      <c r="F250" s="17">
        <v>0.99060000000000004</v>
      </c>
      <c r="G250" s="17">
        <v>0.99</v>
      </c>
      <c r="H250" s="17">
        <v>0.98939999999999995</v>
      </c>
      <c r="I250" s="17">
        <v>0.98880000000000001</v>
      </c>
      <c r="J250" s="17">
        <v>0.98829999999999996</v>
      </c>
      <c r="K250" s="17">
        <v>0.98780000000000001</v>
      </c>
      <c r="L250" s="17">
        <v>0.98729999999999996</v>
      </c>
      <c r="M250" s="17">
        <v>0.98699999999999999</v>
      </c>
      <c r="N250" s="17">
        <v>0.98670000000000002</v>
      </c>
      <c r="O250" s="17">
        <v>0.98660000000000003</v>
      </c>
      <c r="P250" s="17">
        <v>0.98650000000000004</v>
      </c>
      <c r="Q250" s="17">
        <v>0.98650000000000004</v>
      </c>
      <c r="R250" s="17">
        <v>0.98650000000000004</v>
      </c>
      <c r="S250" s="17">
        <v>0.98650000000000004</v>
      </c>
      <c r="T250" s="17">
        <v>0.98650000000000004</v>
      </c>
      <c r="U250" s="17">
        <v>0.98650000000000004</v>
      </c>
      <c r="V250" s="17">
        <v>0.98650000000000004</v>
      </c>
      <c r="W250" s="17">
        <v>0.98650000000000004</v>
      </c>
      <c r="X250" s="17">
        <v>0.98650000000000004</v>
      </c>
      <c r="Y250" s="17">
        <v>0.98650000000000004</v>
      </c>
      <c r="Z250" s="17">
        <v>0.98650000000000004</v>
      </c>
      <c r="AA250" s="17">
        <v>0.98650000000000004</v>
      </c>
      <c r="AB250" s="17">
        <v>0.98650000000000004</v>
      </c>
      <c r="AC250" s="17">
        <v>0.98650000000000004</v>
      </c>
      <c r="AD250" s="17">
        <v>0.98650000000000004</v>
      </c>
      <c r="AE250" s="17">
        <v>0.98650000000000004</v>
      </c>
      <c r="AF250" s="17">
        <v>0.98650000000000004</v>
      </c>
      <c r="AG250" s="17">
        <v>0.98650000000000004</v>
      </c>
      <c r="AH250" s="17">
        <v>0.98650000000000004</v>
      </c>
      <c r="AI250" s="17">
        <v>0.98650000000000004</v>
      </c>
      <c r="AJ250" s="17">
        <v>0.98650000000000004</v>
      </c>
      <c r="AK250" s="17">
        <v>0.98650000000000004</v>
      </c>
      <c r="AL250" s="17">
        <v>0.98650000000000004</v>
      </c>
      <c r="AM250" s="17">
        <v>0.98650000000000004</v>
      </c>
      <c r="AN250" s="17">
        <v>0.98650000000000004</v>
      </c>
      <c r="AO250" s="17">
        <v>0.98650000000000004</v>
      </c>
      <c r="AP250" s="17">
        <v>0.98650000000000004</v>
      </c>
      <c r="AQ250" s="17">
        <v>0.98650000000000004</v>
      </c>
      <c r="AR250" s="17">
        <v>0.98650000000000004</v>
      </c>
      <c r="AS250" s="17">
        <v>0.98650000000000004</v>
      </c>
      <c r="AT250" s="17">
        <v>0.98650000000000004</v>
      </c>
      <c r="AU250" s="17">
        <v>0.98650000000000004</v>
      </c>
      <c r="AV250" s="17">
        <v>0.98650000000000004</v>
      </c>
      <c r="AW250" s="17">
        <v>0.98650000000000004</v>
      </c>
      <c r="AX250" s="17">
        <v>0.98650000000000004</v>
      </c>
      <c r="AY250" s="17">
        <v>0.98650000000000004</v>
      </c>
      <c r="AZ250" s="17">
        <v>0.98650000000000004</v>
      </c>
      <c r="BA250" s="17">
        <v>0.98650000000000004</v>
      </c>
      <c r="BB250" s="17">
        <v>0.98650000000000004</v>
      </c>
      <c r="BC250" s="17">
        <v>0.98650000000000004</v>
      </c>
      <c r="BD250" s="17">
        <v>0.98650000000000004</v>
      </c>
      <c r="BE250" s="17">
        <v>0.98650000000000004</v>
      </c>
      <c r="BF250" s="17">
        <v>0.98650000000000004</v>
      </c>
      <c r="BG250" s="17">
        <v>0.98650000000000004</v>
      </c>
      <c r="BH250" s="17">
        <v>0.98650000000000004</v>
      </c>
      <c r="BI250" s="17">
        <v>0.98650000000000004</v>
      </c>
      <c r="BJ250" s="17">
        <v>0.98650000000000004</v>
      </c>
      <c r="BK250" s="17">
        <v>0.98650000000000004</v>
      </c>
      <c r="BL250" s="17">
        <v>0.98650000000000004</v>
      </c>
      <c r="BM250" s="17">
        <v>0.98650000000000004</v>
      </c>
      <c r="BN250" s="17">
        <v>0.98650000000000004</v>
      </c>
      <c r="BO250" s="17">
        <v>0.98650000000000004</v>
      </c>
      <c r="BP250" s="17">
        <v>0.98650000000000004</v>
      </c>
      <c r="BQ250" s="17">
        <v>0.98650000000000004</v>
      </c>
      <c r="BR250" s="17">
        <v>0.98650000000000004</v>
      </c>
      <c r="BS250" s="17">
        <v>0.98650000000000004</v>
      </c>
      <c r="BT250" s="17">
        <v>0.98650000000000004</v>
      </c>
      <c r="BU250" s="17">
        <v>0.98650000000000004</v>
      </c>
      <c r="BV250" s="17">
        <v>0.98650000000000004</v>
      </c>
      <c r="BW250" s="17">
        <v>0.98650000000000004</v>
      </c>
      <c r="BX250" s="17">
        <v>0.98650000000000004</v>
      </c>
      <c r="BY250" s="17">
        <v>0.98650000000000004</v>
      </c>
      <c r="BZ250" s="17">
        <v>0.98650000000000004</v>
      </c>
      <c r="CA250" s="17">
        <v>0.98650000000000004</v>
      </c>
      <c r="CB250" s="17">
        <v>0.98650000000000004</v>
      </c>
      <c r="CC250" s="17">
        <v>0.98650000000000004</v>
      </c>
      <c r="CD250" s="17">
        <v>0.98650000000000004</v>
      </c>
      <c r="CE250" s="17">
        <v>0.98650000000000004</v>
      </c>
      <c r="CF250" s="17">
        <v>0.98650000000000004</v>
      </c>
      <c r="CG250" s="17">
        <v>0.98650000000000004</v>
      </c>
      <c r="CH250" s="17">
        <v>0.98650000000000004</v>
      </c>
      <c r="CI250" s="17">
        <v>0.98650000000000004</v>
      </c>
      <c r="CJ250" s="17">
        <v>0.98650000000000004</v>
      </c>
      <c r="CK250" s="17">
        <v>0.98650000000000004</v>
      </c>
      <c r="CL250" s="17">
        <v>0.98650000000000004</v>
      </c>
      <c r="CM250" s="17">
        <v>0.98650000000000004</v>
      </c>
      <c r="CN250" s="17">
        <v>0.98650000000000004</v>
      </c>
      <c r="CO250" s="17">
        <v>0.98650000000000004</v>
      </c>
      <c r="CP250" s="17">
        <v>0.98650000000000004</v>
      </c>
      <c r="CQ250" s="17">
        <v>0.98650000000000004</v>
      </c>
      <c r="CR250" s="17">
        <v>0.98650000000000004</v>
      </c>
      <c r="CS250" s="17">
        <v>0.98650000000000004</v>
      </c>
      <c r="CT250" s="17">
        <v>0.98650000000000004</v>
      </c>
      <c r="CU250" s="17">
        <v>0.98650000000000004</v>
      </c>
      <c r="CV250" s="17">
        <v>0.98650000000000004</v>
      </c>
      <c r="CW250" s="17">
        <v>0.98650000000000004</v>
      </c>
      <c r="CX250" s="17">
        <v>0.98650000000000004</v>
      </c>
      <c r="CY250" s="17">
        <v>0.98650000000000004</v>
      </c>
      <c r="CZ250" s="17">
        <v>0.98650000000000004</v>
      </c>
      <c r="DA250" s="17">
        <v>0.98650000000000004</v>
      </c>
      <c r="DB250" s="17">
        <v>0.98650000000000004</v>
      </c>
    </row>
    <row r="251" spans="1:106" x14ac:dyDescent="0.2">
      <c r="A251" s="133">
        <v>42</v>
      </c>
      <c r="B251" s="17">
        <v>1</v>
      </c>
      <c r="C251" s="17">
        <v>0.98429999999999995</v>
      </c>
      <c r="D251" s="17">
        <v>0.99260000000000004</v>
      </c>
      <c r="E251" s="17">
        <v>0.99139999999999995</v>
      </c>
      <c r="F251" s="17">
        <v>0.99060000000000004</v>
      </c>
      <c r="G251" s="17">
        <v>0.99</v>
      </c>
      <c r="H251" s="17">
        <v>0.98939999999999995</v>
      </c>
      <c r="I251" s="17">
        <v>0.98880000000000001</v>
      </c>
      <c r="J251" s="17">
        <v>0.98829999999999996</v>
      </c>
      <c r="K251" s="17">
        <v>0.98780000000000001</v>
      </c>
      <c r="L251" s="17">
        <v>0.98729999999999996</v>
      </c>
      <c r="M251" s="17">
        <v>0.98699999999999999</v>
      </c>
      <c r="N251" s="17">
        <v>0.98670000000000002</v>
      </c>
      <c r="O251" s="17">
        <v>0.98660000000000003</v>
      </c>
      <c r="P251" s="17">
        <v>0.98650000000000004</v>
      </c>
      <c r="Q251" s="17">
        <v>0.98650000000000004</v>
      </c>
      <c r="R251" s="17">
        <v>0.98650000000000004</v>
      </c>
      <c r="S251" s="17">
        <v>0.98650000000000004</v>
      </c>
      <c r="T251" s="17">
        <v>0.98650000000000004</v>
      </c>
      <c r="U251" s="17">
        <v>0.98650000000000004</v>
      </c>
      <c r="V251" s="17">
        <v>0.98650000000000004</v>
      </c>
      <c r="W251" s="17">
        <v>0.98650000000000004</v>
      </c>
      <c r="X251" s="17">
        <v>0.98650000000000004</v>
      </c>
      <c r="Y251" s="17">
        <v>0.98650000000000004</v>
      </c>
      <c r="Z251" s="17">
        <v>0.98650000000000004</v>
      </c>
      <c r="AA251" s="17">
        <v>0.98650000000000004</v>
      </c>
      <c r="AB251" s="17">
        <v>0.98650000000000004</v>
      </c>
      <c r="AC251" s="17">
        <v>0.98650000000000004</v>
      </c>
      <c r="AD251" s="17">
        <v>0.98650000000000004</v>
      </c>
      <c r="AE251" s="17">
        <v>0.98650000000000004</v>
      </c>
      <c r="AF251" s="17">
        <v>0.98650000000000004</v>
      </c>
      <c r="AG251" s="17">
        <v>0.98650000000000004</v>
      </c>
      <c r="AH251" s="17">
        <v>0.98650000000000004</v>
      </c>
      <c r="AI251" s="17">
        <v>0.98650000000000004</v>
      </c>
      <c r="AJ251" s="17">
        <v>0.98650000000000004</v>
      </c>
      <c r="AK251" s="17">
        <v>0.98650000000000004</v>
      </c>
      <c r="AL251" s="17">
        <v>0.98650000000000004</v>
      </c>
      <c r="AM251" s="17">
        <v>0.98650000000000004</v>
      </c>
      <c r="AN251" s="17">
        <v>0.98650000000000004</v>
      </c>
      <c r="AO251" s="17">
        <v>0.98650000000000004</v>
      </c>
      <c r="AP251" s="17">
        <v>0.98650000000000004</v>
      </c>
      <c r="AQ251" s="17">
        <v>0.98650000000000004</v>
      </c>
      <c r="AR251" s="17">
        <v>0.98650000000000004</v>
      </c>
      <c r="AS251" s="17">
        <v>0.98650000000000004</v>
      </c>
      <c r="AT251" s="17">
        <v>0.98650000000000004</v>
      </c>
      <c r="AU251" s="17">
        <v>0.98650000000000004</v>
      </c>
      <c r="AV251" s="17">
        <v>0.98650000000000004</v>
      </c>
      <c r="AW251" s="17">
        <v>0.98650000000000004</v>
      </c>
      <c r="AX251" s="17">
        <v>0.98650000000000004</v>
      </c>
      <c r="AY251" s="17">
        <v>0.98650000000000004</v>
      </c>
      <c r="AZ251" s="17">
        <v>0.98650000000000004</v>
      </c>
      <c r="BA251" s="17">
        <v>0.98650000000000004</v>
      </c>
      <c r="BB251" s="17">
        <v>0.98650000000000004</v>
      </c>
      <c r="BC251" s="17">
        <v>0.98650000000000004</v>
      </c>
      <c r="BD251" s="17">
        <v>0.98650000000000004</v>
      </c>
      <c r="BE251" s="17">
        <v>0.98650000000000004</v>
      </c>
      <c r="BF251" s="17">
        <v>0.98650000000000004</v>
      </c>
      <c r="BG251" s="17">
        <v>0.98650000000000004</v>
      </c>
      <c r="BH251" s="17">
        <v>0.98650000000000004</v>
      </c>
      <c r="BI251" s="17">
        <v>0.98650000000000004</v>
      </c>
      <c r="BJ251" s="17">
        <v>0.98650000000000004</v>
      </c>
      <c r="BK251" s="17">
        <v>0.98650000000000004</v>
      </c>
      <c r="BL251" s="17">
        <v>0.98650000000000004</v>
      </c>
      <c r="BM251" s="17">
        <v>0.98650000000000004</v>
      </c>
      <c r="BN251" s="17">
        <v>0.98650000000000004</v>
      </c>
      <c r="BO251" s="17">
        <v>0.98650000000000004</v>
      </c>
      <c r="BP251" s="17">
        <v>0.98650000000000004</v>
      </c>
      <c r="BQ251" s="17">
        <v>0.98650000000000004</v>
      </c>
      <c r="BR251" s="17">
        <v>0.98650000000000004</v>
      </c>
      <c r="BS251" s="17">
        <v>0.98650000000000004</v>
      </c>
      <c r="BT251" s="17">
        <v>0.98650000000000004</v>
      </c>
      <c r="BU251" s="17">
        <v>0.98650000000000004</v>
      </c>
      <c r="BV251" s="17">
        <v>0.98650000000000004</v>
      </c>
      <c r="BW251" s="17">
        <v>0.98650000000000004</v>
      </c>
      <c r="BX251" s="17">
        <v>0.98650000000000004</v>
      </c>
      <c r="BY251" s="17">
        <v>0.98650000000000004</v>
      </c>
      <c r="BZ251" s="17">
        <v>0.98650000000000004</v>
      </c>
      <c r="CA251" s="17">
        <v>0.98650000000000004</v>
      </c>
      <c r="CB251" s="17">
        <v>0.98650000000000004</v>
      </c>
      <c r="CC251" s="17">
        <v>0.98650000000000004</v>
      </c>
      <c r="CD251" s="17">
        <v>0.98650000000000004</v>
      </c>
      <c r="CE251" s="17">
        <v>0.98650000000000004</v>
      </c>
      <c r="CF251" s="17">
        <v>0.98650000000000004</v>
      </c>
      <c r="CG251" s="17">
        <v>0.98650000000000004</v>
      </c>
      <c r="CH251" s="17">
        <v>0.98650000000000004</v>
      </c>
      <c r="CI251" s="17">
        <v>0.98650000000000004</v>
      </c>
      <c r="CJ251" s="17">
        <v>0.98650000000000004</v>
      </c>
      <c r="CK251" s="17">
        <v>0.98650000000000004</v>
      </c>
      <c r="CL251" s="17">
        <v>0.98650000000000004</v>
      </c>
      <c r="CM251" s="17">
        <v>0.98650000000000004</v>
      </c>
      <c r="CN251" s="17">
        <v>0.98650000000000004</v>
      </c>
      <c r="CO251" s="17">
        <v>0.98650000000000004</v>
      </c>
      <c r="CP251" s="17">
        <v>0.98650000000000004</v>
      </c>
      <c r="CQ251" s="17">
        <v>0.98650000000000004</v>
      </c>
      <c r="CR251" s="17">
        <v>0.98650000000000004</v>
      </c>
      <c r="CS251" s="17">
        <v>0.98650000000000004</v>
      </c>
      <c r="CT251" s="17">
        <v>0.98650000000000004</v>
      </c>
      <c r="CU251" s="17">
        <v>0.98650000000000004</v>
      </c>
      <c r="CV251" s="17">
        <v>0.98650000000000004</v>
      </c>
      <c r="CW251" s="17">
        <v>0.98650000000000004</v>
      </c>
      <c r="CX251" s="17">
        <v>0.98650000000000004</v>
      </c>
      <c r="CY251" s="17">
        <v>0.98650000000000004</v>
      </c>
      <c r="CZ251" s="17">
        <v>0.98650000000000004</v>
      </c>
      <c r="DA251" s="17">
        <v>0.98650000000000004</v>
      </c>
      <c r="DB251" s="17">
        <v>0.98650000000000004</v>
      </c>
    </row>
    <row r="252" spans="1:106" x14ac:dyDescent="0.2">
      <c r="A252" s="133">
        <v>43</v>
      </c>
      <c r="B252" s="17">
        <v>1</v>
      </c>
      <c r="C252" s="17">
        <v>0.98429999999999995</v>
      </c>
      <c r="D252" s="17">
        <v>0.99260000000000004</v>
      </c>
      <c r="E252" s="17">
        <v>0.99139999999999995</v>
      </c>
      <c r="F252" s="17">
        <v>0.99060000000000004</v>
      </c>
      <c r="G252" s="17">
        <v>0.99</v>
      </c>
      <c r="H252" s="17">
        <v>0.98939999999999995</v>
      </c>
      <c r="I252" s="17">
        <v>0.98880000000000001</v>
      </c>
      <c r="J252" s="17">
        <v>0.98829999999999996</v>
      </c>
      <c r="K252" s="17">
        <v>0.98780000000000001</v>
      </c>
      <c r="L252" s="17">
        <v>0.98729999999999996</v>
      </c>
      <c r="M252" s="17">
        <v>0.98699999999999999</v>
      </c>
      <c r="N252" s="17">
        <v>0.98670000000000002</v>
      </c>
      <c r="O252" s="17">
        <v>0.98660000000000003</v>
      </c>
      <c r="P252" s="17">
        <v>0.98650000000000004</v>
      </c>
      <c r="Q252" s="17">
        <v>0.98650000000000004</v>
      </c>
      <c r="R252" s="17">
        <v>0.98650000000000004</v>
      </c>
      <c r="S252" s="17">
        <v>0.98650000000000004</v>
      </c>
      <c r="T252" s="17">
        <v>0.98650000000000004</v>
      </c>
      <c r="U252" s="17">
        <v>0.98650000000000004</v>
      </c>
      <c r="V252" s="17">
        <v>0.98650000000000004</v>
      </c>
      <c r="W252" s="17">
        <v>0.98650000000000004</v>
      </c>
      <c r="X252" s="17">
        <v>0.98650000000000004</v>
      </c>
      <c r="Y252" s="17">
        <v>0.98650000000000004</v>
      </c>
      <c r="Z252" s="17">
        <v>0.98650000000000004</v>
      </c>
      <c r="AA252" s="17">
        <v>0.98650000000000004</v>
      </c>
      <c r="AB252" s="17">
        <v>0.98650000000000004</v>
      </c>
      <c r="AC252" s="17">
        <v>0.98650000000000004</v>
      </c>
      <c r="AD252" s="17">
        <v>0.98650000000000004</v>
      </c>
      <c r="AE252" s="17">
        <v>0.98650000000000004</v>
      </c>
      <c r="AF252" s="17">
        <v>0.98650000000000004</v>
      </c>
      <c r="AG252" s="17">
        <v>0.98650000000000004</v>
      </c>
      <c r="AH252" s="17">
        <v>0.98650000000000004</v>
      </c>
      <c r="AI252" s="17">
        <v>0.98650000000000004</v>
      </c>
      <c r="AJ252" s="17">
        <v>0.98650000000000004</v>
      </c>
      <c r="AK252" s="17">
        <v>0.98650000000000004</v>
      </c>
      <c r="AL252" s="17">
        <v>0.98650000000000004</v>
      </c>
      <c r="AM252" s="17">
        <v>0.98650000000000004</v>
      </c>
      <c r="AN252" s="17">
        <v>0.98650000000000004</v>
      </c>
      <c r="AO252" s="17">
        <v>0.98650000000000004</v>
      </c>
      <c r="AP252" s="17">
        <v>0.98650000000000004</v>
      </c>
      <c r="AQ252" s="17">
        <v>0.98650000000000004</v>
      </c>
      <c r="AR252" s="17">
        <v>0.98650000000000004</v>
      </c>
      <c r="AS252" s="17">
        <v>0.98650000000000004</v>
      </c>
      <c r="AT252" s="17">
        <v>0.98650000000000004</v>
      </c>
      <c r="AU252" s="17">
        <v>0.98650000000000004</v>
      </c>
      <c r="AV252" s="17">
        <v>0.98650000000000004</v>
      </c>
      <c r="AW252" s="17">
        <v>0.98650000000000004</v>
      </c>
      <c r="AX252" s="17">
        <v>0.98650000000000004</v>
      </c>
      <c r="AY252" s="17">
        <v>0.98650000000000004</v>
      </c>
      <c r="AZ252" s="17">
        <v>0.98650000000000004</v>
      </c>
      <c r="BA252" s="17">
        <v>0.98650000000000004</v>
      </c>
      <c r="BB252" s="17">
        <v>0.98650000000000004</v>
      </c>
      <c r="BC252" s="17">
        <v>0.98650000000000004</v>
      </c>
      <c r="BD252" s="17">
        <v>0.98650000000000004</v>
      </c>
      <c r="BE252" s="17">
        <v>0.98650000000000004</v>
      </c>
      <c r="BF252" s="17">
        <v>0.98650000000000004</v>
      </c>
      <c r="BG252" s="17">
        <v>0.98650000000000004</v>
      </c>
      <c r="BH252" s="17">
        <v>0.98650000000000004</v>
      </c>
      <c r="BI252" s="17">
        <v>0.98650000000000004</v>
      </c>
      <c r="BJ252" s="17">
        <v>0.98650000000000004</v>
      </c>
      <c r="BK252" s="17">
        <v>0.98650000000000004</v>
      </c>
      <c r="BL252" s="17">
        <v>0.98650000000000004</v>
      </c>
      <c r="BM252" s="17">
        <v>0.98650000000000004</v>
      </c>
      <c r="BN252" s="17">
        <v>0.98650000000000004</v>
      </c>
      <c r="BO252" s="17">
        <v>0.98650000000000004</v>
      </c>
      <c r="BP252" s="17">
        <v>0.98650000000000004</v>
      </c>
      <c r="BQ252" s="17">
        <v>0.98650000000000004</v>
      </c>
      <c r="BR252" s="17">
        <v>0.98650000000000004</v>
      </c>
      <c r="BS252" s="17">
        <v>0.98650000000000004</v>
      </c>
      <c r="BT252" s="17">
        <v>0.98650000000000004</v>
      </c>
      <c r="BU252" s="17">
        <v>0.98650000000000004</v>
      </c>
      <c r="BV252" s="17">
        <v>0.98650000000000004</v>
      </c>
      <c r="BW252" s="17">
        <v>0.98650000000000004</v>
      </c>
      <c r="BX252" s="17">
        <v>0.98650000000000004</v>
      </c>
      <c r="BY252" s="17">
        <v>0.98650000000000004</v>
      </c>
      <c r="BZ252" s="17">
        <v>0.98650000000000004</v>
      </c>
      <c r="CA252" s="17">
        <v>0.98650000000000004</v>
      </c>
      <c r="CB252" s="17">
        <v>0.98650000000000004</v>
      </c>
      <c r="CC252" s="17">
        <v>0.98650000000000004</v>
      </c>
      <c r="CD252" s="17">
        <v>0.98650000000000004</v>
      </c>
      <c r="CE252" s="17">
        <v>0.98650000000000004</v>
      </c>
      <c r="CF252" s="17">
        <v>0.98650000000000004</v>
      </c>
      <c r="CG252" s="17">
        <v>0.98650000000000004</v>
      </c>
      <c r="CH252" s="17">
        <v>0.98650000000000004</v>
      </c>
      <c r="CI252" s="17">
        <v>0.98650000000000004</v>
      </c>
      <c r="CJ252" s="17">
        <v>0.98650000000000004</v>
      </c>
      <c r="CK252" s="17">
        <v>0.98650000000000004</v>
      </c>
      <c r="CL252" s="17">
        <v>0.98650000000000004</v>
      </c>
      <c r="CM252" s="17">
        <v>0.98650000000000004</v>
      </c>
      <c r="CN252" s="17">
        <v>0.98650000000000004</v>
      </c>
      <c r="CO252" s="17">
        <v>0.98650000000000004</v>
      </c>
      <c r="CP252" s="17">
        <v>0.98650000000000004</v>
      </c>
      <c r="CQ252" s="17">
        <v>0.98650000000000004</v>
      </c>
      <c r="CR252" s="17">
        <v>0.98650000000000004</v>
      </c>
      <c r="CS252" s="17">
        <v>0.98650000000000004</v>
      </c>
      <c r="CT252" s="17">
        <v>0.98650000000000004</v>
      </c>
      <c r="CU252" s="17">
        <v>0.98650000000000004</v>
      </c>
      <c r="CV252" s="17">
        <v>0.98650000000000004</v>
      </c>
      <c r="CW252" s="17">
        <v>0.98650000000000004</v>
      </c>
      <c r="CX252" s="17">
        <v>0.98650000000000004</v>
      </c>
      <c r="CY252" s="17">
        <v>0.98650000000000004</v>
      </c>
      <c r="CZ252" s="17">
        <v>0.98650000000000004</v>
      </c>
      <c r="DA252" s="17">
        <v>0.98650000000000004</v>
      </c>
      <c r="DB252" s="17">
        <v>0.98650000000000004</v>
      </c>
    </row>
    <row r="253" spans="1:106" x14ac:dyDescent="0.2">
      <c r="A253" s="133">
        <v>44</v>
      </c>
      <c r="B253" s="17">
        <v>1</v>
      </c>
      <c r="C253" s="17">
        <v>0.98429999999999995</v>
      </c>
      <c r="D253" s="17">
        <v>0.99260000000000004</v>
      </c>
      <c r="E253" s="17">
        <v>0.99139999999999995</v>
      </c>
      <c r="F253" s="17">
        <v>0.99060000000000004</v>
      </c>
      <c r="G253" s="17">
        <v>0.99</v>
      </c>
      <c r="H253" s="17">
        <v>0.98939999999999995</v>
      </c>
      <c r="I253" s="17">
        <v>0.98880000000000001</v>
      </c>
      <c r="J253" s="17">
        <v>0.98829999999999996</v>
      </c>
      <c r="K253" s="17">
        <v>0.98780000000000001</v>
      </c>
      <c r="L253" s="17">
        <v>0.98729999999999996</v>
      </c>
      <c r="M253" s="17">
        <v>0.98699999999999999</v>
      </c>
      <c r="N253" s="17">
        <v>0.98670000000000002</v>
      </c>
      <c r="O253" s="17">
        <v>0.98660000000000003</v>
      </c>
      <c r="P253" s="17">
        <v>0.98650000000000004</v>
      </c>
      <c r="Q253" s="17">
        <v>0.98650000000000004</v>
      </c>
      <c r="R253" s="17">
        <v>0.98650000000000004</v>
      </c>
      <c r="S253" s="17">
        <v>0.98650000000000004</v>
      </c>
      <c r="T253" s="17">
        <v>0.98650000000000004</v>
      </c>
      <c r="U253" s="17">
        <v>0.98650000000000004</v>
      </c>
      <c r="V253" s="17">
        <v>0.98650000000000004</v>
      </c>
      <c r="W253" s="17">
        <v>0.98650000000000004</v>
      </c>
      <c r="X253" s="17">
        <v>0.98650000000000004</v>
      </c>
      <c r="Y253" s="17">
        <v>0.98650000000000004</v>
      </c>
      <c r="Z253" s="17">
        <v>0.98650000000000004</v>
      </c>
      <c r="AA253" s="17">
        <v>0.98650000000000004</v>
      </c>
      <c r="AB253" s="17">
        <v>0.98650000000000004</v>
      </c>
      <c r="AC253" s="17">
        <v>0.98650000000000004</v>
      </c>
      <c r="AD253" s="17">
        <v>0.98650000000000004</v>
      </c>
      <c r="AE253" s="17">
        <v>0.98650000000000004</v>
      </c>
      <c r="AF253" s="17">
        <v>0.98650000000000004</v>
      </c>
      <c r="AG253" s="17">
        <v>0.98650000000000004</v>
      </c>
      <c r="AH253" s="17">
        <v>0.98650000000000004</v>
      </c>
      <c r="AI253" s="17">
        <v>0.98650000000000004</v>
      </c>
      <c r="AJ253" s="17">
        <v>0.98650000000000004</v>
      </c>
      <c r="AK253" s="17">
        <v>0.98650000000000004</v>
      </c>
      <c r="AL253" s="17">
        <v>0.98650000000000004</v>
      </c>
      <c r="AM253" s="17">
        <v>0.98650000000000004</v>
      </c>
      <c r="AN253" s="17">
        <v>0.98650000000000004</v>
      </c>
      <c r="AO253" s="17">
        <v>0.98650000000000004</v>
      </c>
      <c r="AP253" s="17">
        <v>0.98650000000000004</v>
      </c>
      <c r="AQ253" s="17">
        <v>0.98650000000000004</v>
      </c>
      <c r="AR253" s="17">
        <v>0.98650000000000004</v>
      </c>
      <c r="AS253" s="17">
        <v>0.98650000000000004</v>
      </c>
      <c r="AT253" s="17">
        <v>0.98650000000000004</v>
      </c>
      <c r="AU253" s="17">
        <v>0.98650000000000004</v>
      </c>
      <c r="AV253" s="17">
        <v>0.98650000000000004</v>
      </c>
      <c r="AW253" s="17">
        <v>0.98650000000000004</v>
      </c>
      <c r="AX253" s="17">
        <v>0.98650000000000004</v>
      </c>
      <c r="AY253" s="17">
        <v>0.98650000000000004</v>
      </c>
      <c r="AZ253" s="17">
        <v>0.98650000000000004</v>
      </c>
      <c r="BA253" s="17">
        <v>0.98650000000000004</v>
      </c>
      <c r="BB253" s="17">
        <v>0.98650000000000004</v>
      </c>
      <c r="BC253" s="17">
        <v>0.98650000000000004</v>
      </c>
      <c r="BD253" s="17">
        <v>0.98650000000000004</v>
      </c>
      <c r="BE253" s="17">
        <v>0.98650000000000004</v>
      </c>
      <c r="BF253" s="17">
        <v>0.98650000000000004</v>
      </c>
      <c r="BG253" s="17">
        <v>0.98650000000000004</v>
      </c>
      <c r="BH253" s="17">
        <v>0.98650000000000004</v>
      </c>
      <c r="BI253" s="17">
        <v>0.98650000000000004</v>
      </c>
      <c r="BJ253" s="17">
        <v>0.98650000000000004</v>
      </c>
      <c r="BK253" s="17">
        <v>0.98650000000000004</v>
      </c>
      <c r="BL253" s="17">
        <v>0.98650000000000004</v>
      </c>
      <c r="BM253" s="17">
        <v>0.98650000000000004</v>
      </c>
      <c r="BN253" s="17">
        <v>0.98650000000000004</v>
      </c>
      <c r="BO253" s="17">
        <v>0.98650000000000004</v>
      </c>
      <c r="BP253" s="17">
        <v>0.98650000000000004</v>
      </c>
      <c r="BQ253" s="17">
        <v>0.98650000000000004</v>
      </c>
      <c r="BR253" s="17">
        <v>0.98650000000000004</v>
      </c>
      <c r="BS253" s="17">
        <v>0.98650000000000004</v>
      </c>
      <c r="BT253" s="17">
        <v>0.98650000000000004</v>
      </c>
      <c r="BU253" s="17">
        <v>0.98650000000000004</v>
      </c>
      <c r="BV253" s="17">
        <v>0.98650000000000004</v>
      </c>
      <c r="BW253" s="17">
        <v>0.98650000000000004</v>
      </c>
      <c r="BX253" s="17">
        <v>0.98650000000000004</v>
      </c>
      <c r="BY253" s="17">
        <v>0.98650000000000004</v>
      </c>
      <c r="BZ253" s="17">
        <v>0.98650000000000004</v>
      </c>
      <c r="CA253" s="17">
        <v>0.98650000000000004</v>
      </c>
      <c r="CB253" s="17">
        <v>0.98650000000000004</v>
      </c>
      <c r="CC253" s="17">
        <v>0.98650000000000004</v>
      </c>
      <c r="CD253" s="17">
        <v>0.98650000000000004</v>
      </c>
      <c r="CE253" s="17">
        <v>0.98650000000000004</v>
      </c>
      <c r="CF253" s="17">
        <v>0.98650000000000004</v>
      </c>
      <c r="CG253" s="17">
        <v>0.98650000000000004</v>
      </c>
      <c r="CH253" s="17">
        <v>0.98650000000000004</v>
      </c>
      <c r="CI253" s="17">
        <v>0.98650000000000004</v>
      </c>
      <c r="CJ253" s="17">
        <v>0.98650000000000004</v>
      </c>
      <c r="CK253" s="17">
        <v>0.98650000000000004</v>
      </c>
      <c r="CL253" s="17">
        <v>0.98650000000000004</v>
      </c>
      <c r="CM253" s="17">
        <v>0.98650000000000004</v>
      </c>
      <c r="CN253" s="17">
        <v>0.98650000000000004</v>
      </c>
      <c r="CO253" s="17">
        <v>0.98650000000000004</v>
      </c>
      <c r="CP253" s="17">
        <v>0.98650000000000004</v>
      </c>
      <c r="CQ253" s="17">
        <v>0.98650000000000004</v>
      </c>
      <c r="CR253" s="17">
        <v>0.98650000000000004</v>
      </c>
      <c r="CS253" s="17">
        <v>0.98650000000000004</v>
      </c>
      <c r="CT253" s="17">
        <v>0.98650000000000004</v>
      </c>
      <c r="CU253" s="17">
        <v>0.98650000000000004</v>
      </c>
      <c r="CV253" s="17">
        <v>0.98650000000000004</v>
      </c>
      <c r="CW253" s="17">
        <v>0.98650000000000004</v>
      </c>
      <c r="CX253" s="17">
        <v>0.98650000000000004</v>
      </c>
      <c r="CY253" s="17">
        <v>0.98650000000000004</v>
      </c>
      <c r="CZ253" s="17">
        <v>0.98650000000000004</v>
      </c>
      <c r="DA253" s="17">
        <v>0.98650000000000004</v>
      </c>
      <c r="DB253" s="17">
        <v>0.98650000000000004</v>
      </c>
    </row>
    <row r="254" spans="1:106" x14ac:dyDescent="0.2">
      <c r="A254" s="133">
        <v>45</v>
      </c>
      <c r="B254" s="17">
        <v>1</v>
      </c>
      <c r="C254" s="17">
        <v>0.98429999999999995</v>
      </c>
      <c r="D254" s="17">
        <v>0.99260000000000004</v>
      </c>
      <c r="E254" s="17">
        <v>0.99139999999999995</v>
      </c>
      <c r="F254" s="17">
        <v>0.99060000000000004</v>
      </c>
      <c r="G254" s="17">
        <v>0.99</v>
      </c>
      <c r="H254" s="17">
        <v>0.98939999999999995</v>
      </c>
      <c r="I254" s="17">
        <v>0.98880000000000001</v>
      </c>
      <c r="J254" s="17">
        <v>0.98829999999999996</v>
      </c>
      <c r="K254" s="17">
        <v>0.98780000000000001</v>
      </c>
      <c r="L254" s="17">
        <v>0.98729999999999996</v>
      </c>
      <c r="M254" s="17">
        <v>0.98699999999999999</v>
      </c>
      <c r="N254" s="17">
        <v>0.98670000000000002</v>
      </c>
      <c r="O254" s="17">
        <v>0.98660000000000003</v>
      </c>
      <c r="P254" s="17">
        <v>0.98650000000000004</v>
      </c>
      <c r="Q254" s="17">
        <v>0.98650000000000004</v>
      </c>
      <c r="R254" s="17">
        <v>0.98650000000000004</v>
      </c>
      <c r="S254" s="17">
        <v>0.98650000000000004</v>
      </c>
      <c r="T254" s="17">
        <v>0.98650000000000004</v>
      </c>
      <c r="U254" s="17">
        <v>0.98650000000000004</v>
      </c>
      <c r="V254" s="17">
        <v>0.98650000000000004</v>
      </c>
      <c r="W254" s="17">
        <v>0.98650000000000004</v>
      </c>
      <c r="X254" s="17">
        <v>0.98650000000000004</v>
      </c>
      <c r="Y254" s="17">
        <v>0.98650000000000004</v>
      </c>
      <c r="Z254" s="17">
        <v>0.98650000000000004</v>
      </c>
      <c r="AA254" s="17">
        <v>0.98650000000000004</v>
      </c>
      <c r="AB254" s="17">
        <v>0.98650000000000004</v>
      </c>
      <c r="AC254" s="17">
        <v>0.98650000000000004</v>
      </c>
      <c r="AD254" s="17">
        <v>0.98650000000000004</v>
      </c>
      <c r="AE254" s="17">
        <v>0.98650000000000004</v>
      </c>
      <c r="AF254" s="17">
        <v>0.98650000000000004</v>
      </c>
      <c r="AG254" s="17">
        <v>0.98650000000000004</v>
      </c>
      <c r="AH254" s="17">
        <v>0.98650000000000004</v>
      </c>
      <c r="AI254" s="17">
        <v>0.98650000000000004</v>
      </c>
      <c r="AJ254" s="17">
        <v>0.98650000000000004</v>
      </c>
      <c r="AK254" s="17">
        <v>0.98650000000000004</v>
      </c>
      <c r="AL254" s="17">
        <v>0.98650000000000004</v>
      </c>
      <c r="AM254" s="17">
        <v>0.98650000000000004</v>
      </c>
      <c r="AN254" s="17">
        <v>0.98650000000000004</v>
      </c>
      <c r="AO254" s="17">
        <v>0.98650000000000004</v>
      </c>
      <c r="AP254" s="17">
        <v>0.98650000000000004</v>
      </c>
      <c r="AQ254" s="17">
        <v>0.98650000000000004</v>
      </c>
      <c r="AR254" s="17">
        <v>0.98650000000000004</v>
      </c>
      <c r="AS254" s="17">
        <v>0.98650000000000004</v>
      </c>
      <c r="AT254" s="17">
        <v>0.98650000000000004</v>
      </c>
      <c r="AU254" s="17">
        <v>0.98650000000000004</v>
      </c>
      <c r="AV254" s="17">
        <v>0.98650000000000004</v>
      </c>
      <c r="AW254" s="17">
        <v>0.98650000000000004</v>
      </c>
      <c r="AX254" s="17">
        <v>0.98650000000000004</v>
      </c>
      <c r="AY254" s="17">
        <v>0.98650000000000004</v>
      </c>
      <c r="AZ254" s="17">
        <v>0.98650000000000004</v>
      </c>
      <c r="BA254" s="17">
        <v>0.98650000000000004</v>
      </c>
      <c r="BB254" s="17">
        <v>0.98650000000000004</v>
      </c>
      <c r="BC254" s="17">
        <v>0.98650000000000004</v>
      </c>
      <c r="BD254" s="17">
        <v>0.98650000000000004</v>
      </c>
      <c r="BE254" s="17">
        <v>0.98650000000000004</v>
      </c>
      <c r="BF254" s="17">
        <v>0.98650000000000004</v>
      </c>
      <c r="BG254" s="17">
        <v>0.98650000000000004</v>
      </c>
      <c r="BH254" s="17">
        <v>0.98650000000000004</v>
      </c>
      <c r="BI254" s="17">
        <v>0.98650000000000004</v>
      </c>
      <c r="BJ254" s="17">
        <v>0.98650000000000004</v>
      </c>
      <c r="BK254" s="17">
        <v>0.98650000000000004</v>
      </c>
      <c r="BL254" s="17">
        <v>0.98650000000000004</v>
      </c>
      <c r="BM254" s="17">
        <v>0.98650000000000004</v>
      </c>
      <c r="BN254" s="17">
        <v>0.98650000000000004</v>
      </c>
      <c r="BO254" s="17">
        <v>0.98650000000000004</v>
      </c>
      <c r="BP254" s="17">
        <v>0.98650000000000004</v>
      </c>
      <c r="BQ254" s="17">
        <v>0.98650000000000004</v>
      </c>
      <c r="BR254" s="17">
        <v>0.98650000000000004</v>
      </c>
      <c r="BS254" s="17">
        <v>0.98650000000000004</v>
      </c>
      <c r="BT254" s="17">
        <v>0.98650000000000004</v>
      </c>
      <c r="BU254" s="17">
        <v>0.98650000000000004</v>
      </c>
      <c r="BV254" s="17">
        <v>0.98650000000000004</v>
      </c>
      <c r="BW254" s="17">
        <v>0.98650000000000004</v>
      </c>
      <c r="BX254" s="17">
        <v>0.98650000000000004</v>
      </c>
      <c r="BY254" s="17">
        <v>0.98650000000000004</v>
      </c>
      <c r="BZ254" s="17">
        <v>0.98650000000000004</v>
      </c>
      <c r="CA254" s="17">
        <v>0.98650000000000004</v>
      </c>
      <c r="CB254" s="17">
        <v>0.98650000000000004</v>
      </c>
      <c r="CC254" s="17">
        <v>0.98650000000000004</v>
      </c>
      <c r="CD254" s="17">
        <v>0.98650000000000004</v>
      </c>
      <c r="CE254" s="17">
        <v>0.98650000000000004</v>
      </c>
      <c r="CF254" s="17">
        <v>0.98650000000000004</v>
      </c>
      <c r="CG254" s="17">
        <v>0.98650000000000004</v>
      </c>
      <c r="CH254" s="17">
        <v>0.98650000000000004</v>
      </c>
      <c r="CI254" s="17">
        <v>0.98650000000000004</v>
      </c>
      <c r="CJ254" s="17">
        <v>0.98650000000000004</v>
      </c>
      <c r="CK254" s="17">
        <v>0.98650000000000004</v>
      </c>
      <c r="CL254" s="17">
        <v>0.98650000000000004</v>
      </c>
      <c r="CM254" s="17">
        <v>0.98650000000000004</v>
      </c>
      <c r="CN254" s="17">
        <v>0.98650000000000004</v>
      </c>
      <c r="CO254" s="17">
        <v>0.98650000000000004</v>
      </c>
      <c r="CP254" s="17">
        <v>0.98650000000000004</v>
      </c>
      <c r="CQ254" s="17">
        <v>0.98650000000000004</v>
      </c>
      <c r="CR254" s="17">
        <v>0.98650000000000004</v>
      </c>
      <c r="CS254" s="17">
        <v>0.98650000000000004</v>
      </c>
      <c r="CT254" s="17">
        <v>0.98650000000000004</v>
      </c>
      <c r="CU254" s="17">
        <v>0.98650000000000004</v>
      </c>
      <c r="CV254" s="17">
        <v>0.98650000000000004</v>
      </c>
      <c r="CW254" s="17">
        <v>0.98650000000000004</v>
      </c>
      <c r="CX254" s="17">
        <v>0.98650000000000004</v>
      </c>
      <c r="CY254" s="17">
        <v>0.98650000000000004</v>
      </c>
      <c r="CZ254" s="17">
        <v>0.98650000000000004</v>
      </c>
      <c r="DA254" s="17">
        <v>0.98650000000000004</v>
      </c>
      <c r="DB254" s="17">
        <v>0.98650000000000004</v>
      </c>
    </row>
    <row r="255" spans="1:106" x14ac:dyDescent="0.2">
      <c r="A255" s="133">
        <v>46</v>
      </c>
      <c r="B255" s="17">
        <v>1</v>
      </c>
      <c r="C255" s="17">
        <v>0.98429999999999995</v>
      </c>
      <c r="D255" s="17">
        <v>0.99260000000000004</v>
      </c>
      <c r="E255" s="17">
        <v>0.99139999999999995</v>
      </c>
      <c r="F255" s="17">
        <v>0.99060000000000004</v>
      </c>
      <c r="G255" s="17">
        <v>0.99</v>
      </c>
      <c r="H255" s="17">
        <v>0.98939999999999995</v>
      </c>
      <c r="I255" s="17">
        <v>0.98880000000000001</v>
      </c>
      <c r="J255" s="17">
        <v>0.98829999999999996</v>
      </c>
      <c r="K255" s="17">
        <v>0.98780000000000001</v>
      </c>
      <c r="L255" s="17">
        <v>0.98729999999999996</v>
      </c>
      <c r="M255" s="17">
        <v>0.98699999999999999</v>
      </c>
      <c r="N255" s="17">
        <v>0.98670000000000002</v>
      </c>
      <c r="O255" s="17">
        <v>0.98660000000000003</v>
      </c>
      <c r="P255" s="17">
        <v>0.98650000000000004</v>
      </c>
      <c r="Q255" s="17">
        <v>0.98650000000000004</v>
      </c>
      <c r="R255" s="17">
        <v>0.98650000000000004</v>
      </c>
      <c r="S255" s="17">
        <v>0.98650000000000004</v>
      </c>
      <c r="T255" s="17">
        <v>0.98650000000000004</v>
      </c>
      <c r="U255" s="17">
        <v>0.98650000000000004</v>
      </c>
      <c r="V255" s="17">
        <v>0.98650000000000004</v>
      </c>
      <c r="W255" s="17">
        <v>0.98650000000000004</v>
      </c>
      <c r="X255" s="17">
        <v>0.98650000000000004</v>
      </c>
      <c r="Y255" s="17">
        <v>0.98650000000000004</v>
      </c>
      <c r="Z255" s="17">
        <v>0.98650000000000004</v>
      </c>
      <c r="AA255" s="17">
        <v>0.98650000000000004</v>
      </c>
      <c r="AB255" s="17">
        <v>0.98650000000000004</v>
      </c>
      <c r="AC255" s="17">
        <v>0.98650000000000004</v>
      </c>
      <c r="AD255" s="17">
        <v>0.98650000000000004</v>
      </c>
      <c r="AE255" s="17">
        <v>0.98650000000000004</v>
      </c>
      <c r="AF255" s="17">
        <v>0.98650000000000004</v>
      </c>
      <c r="AG255" s="17">
        <v>0.98650000000000004</v>
      </c>
      <c r="AH255" s="17">
        <v>0.98650000000000004</v>
      </c>
      <c r="AI255" s="17">
        <v>0.98650000000000004</v>
      </c>
      <c r="AJ255" s="17">
        <v>0.98650000000000004</v>
      </c>
      <c r="AK255" s="17">
        <v>0.98650000000000004</v>
      </c>
      <c r="AL255" s="17">
        <v>0.98650000000000004</v>
      </c>
      <c r="AM255" s="17">
        <v>0.98650000000000004</v>
      </c>
      <c r="AN255" s="17">
        <v>0.98650000000000004</v>
      </c>
      <c r="AO255" s="17">
        <v>0.98650000000000004</v>
      </c>
      <c r="AP255" s="17">
        <v>0.98650000000000004</v>
      </c>
      <c r="AQ255" s="17">
        <v>0.98650000000000004</v>
      </c>
      <c r="AR255" s="17">
        <v>0.98650000000000004</v>
      </c>
      <c r="AS255" s="17">
        <v>0.98650000000000004</v>
      </c>
      <c r="AT255" s="17">
        <v>0.98650000000000004</v>
      </c>
      <c r="AU255" s="17">
        <v>0.98650000000000004</v>
      </c>
      <c r="AV255" s="17">
        <v>0.98650000000000004</v>
      </c>
      <c r="AW255" s="17">
        <v>0.98650000000000004</v>
      </c>
      <c r="AX255" s="17">
        <v>0.98650000000000004</v>
      </c>
      <c r="AY255" s="17">
        <v>0.98650000000000004</v>
      </c>
      <c r="AZ255" s="17">
        <v>0.98650000000000004</v>
      </c>
      <c r="BA255" s="17">
        <v>0.98650000000000004</v>
      </c>
      <c r="BB255" s="17">
        <v>0.98650000000000004</v>
      </c>
      <c r="BC255" s="17">
        <v>0.98650000000000004</v>
      </c>
      <c r="BD255" s="17">
        <v>0.98650000000000004</v>
      </c>
      <c r="BE255" s="17">
        <v>0.98650000000000004</v>
      </c>
      <c r="BF255" s="17">
        <v>0.98650000000000004</v>
      </c>
      <c r="BG255" s="17">
        <v>0.98650000000000004</v>
      </c>
      <c r="BH255" s="17">
        <v>0.98650000000000004</v>
      </c>
      <c r="BI255" s="17">
        <v>0.98650000000000004</v>
      </c>
      <c r="BJ255" s="17">
        <v>0.98650000000000004</v>
      </c>
      <c r="BK255" s="17">
        <v>0.98650000000000004</v>
      </c>
      <c r="BL255" s="17">
        <v>0.98650000000000004</v>
      </c>
      <c r="BM255" s="17">
        <v>0.98650000000000004</v>
      </c>
      <c r="BN255" s="17">
        <v>0.98650000000000004</v>
      </c>
      <c r="BO255" s="17">
        <v>0.98650000000000004</v>
      </c>
      <c r="BP255" s="17">
        <v>0.98650000000000004</v>
      </c>
      <c r="BQ255" s="17">
        <v>0.98650000000000004</v>
      </c>
      <c r="BR255" s="17">
        <v>0.98650000000000004</v>
      </c>
      <c r="BS255" s="17">
        <v>0.98650000000000004</v>
      </c>
      <c r="BT255" s="17">
        <v>0.98650000000000004</v>
      </c>
      <c r="BU255" s="17">
        <v>0.98650000000000004</v>
      </c>
      <c r="BV255" s="17">
        <v>0.98650000000000004</v>
      </c>
      <c r="BW255" s="17">
        <v>0.98650000000000004</v>
      </c>
      <c r="BX255" s="17">
        <v>0.98650000000000004</v>
      </c>
      <c r="BY255" s="17">
        <v>0.98650000000000004</v>
      </c>
      <c r="BZ255" s="17">
        <v>0.98650000000000004</v>
      </c>
      <c r="CA255" s="17">
        <v>0.98650000000000004</v>
      </c>
      <c r="CB255" s="17">
        <v>0.98650000000000004</v>
      </c>
      <c r="CC255" s="17">
        <v>0.98650000000000004</v>
      </c>
      <c r="CD255" s="17">
        <v>0.98650000000000004</v>
      </c>
      <c r="CE255" s="17">
        <v>0.98650000000000004</v>
      </c>
      <c r="CF255" s="17">
        <v>0.98650000000000004</v>
      </c>
      <c r="CG255" s="17">
        <v>0.98650000000000004</v>
      </c>
      <c r="CH255" s="17">
        <v>0.98650000000000004</v>
      </c>
      <c r="CI255" s="17">
        <v>0.98650000000000004</v>
      </c>
      <c r="CJ255" s="17">
        <v>0.98650000000000004</v>
      </c>
      <c r="CK255" s="17">
        <v>0.98650000000000004</v>
      </c>
      <c r="CL255" s="17">
        <v>0.98650000000000004</v>
      </c>
      <c r="CM255" s="17">
        <v>0.98650000000000004</v>
      </c>
      <c r="CN255" s="17">
        <v>0.98650000000000004</v>
      </c>
      <c r="CO255" s="17">
        <v>0.98650000000000004</v>
      </c>
      <c r="CP255" s="17">
        <v>0.98650000000000004</v>
      </c>
      <c r="CQ255" s="17">
        <v>0.98650000000000004</v>
      </c>
      <c r="CR255" s="17">
        <v>0.98650000000000004</v>
      </c>
      <c r="CS255" s="17">
        <v>0.98650000000000004</v>
      </c>
      <c r="CT255" s="17">
        <v>0.98650000000000004</v>
      </c>
      <c r="CU255" s="17">
        <v>0.98650000000000004</v>
      </c>
      <c r="CV255" s="17">
        <v>0.98650000000000004</v>
      </c>
      <c r="CW255" s="17">
        <v>0.98650000000000004</v>
      </c>
      <c r="CX255" s="17">
        <v>0.98650000000000004</v>
      </c>
      <c r="CY255" s="17">
        <v>0.98650000000000004</v>
      </c>
      <c r="CZ255" s="17">
        <v>0.98650000000000004</v>
      </c>
      <c r="DA255" s="17">
        <v>0.98650000000000004</v>
      </c>
      <c r="DB255" s="17">
        <v>0.98650000000000004</v>
      </c>
    </row>
    <row r="256" spans="1:106" x14ac:dyDescent="0.2">
      <c r="A256" s="133">
        <v>47</v>
      </c>
      <c r="B256" s="17">
        <v>1</v>
      </c>
      <c r="C256" s="17">
        <v>0.98429999999999995</v>
      </c>
      <c r="D256" s="17">
        <v>0.99260000000000004</v>
      </c>
      <c r="E256" s="17">
        <v>0.99139999999999995</v>
      </c>
      <c r="F256" s="17">
        <v>0.99060000000000004</v>
      </c>
      <c r="G256" s="17">
        <v>0.99</v>
      </c>
      <c r="H256" s="17">
        <v>0.98939999999999995</v>
      </c>
      <c r="I256" s="17">
        <v>0.98880000000000001</v>
      </c>
      <c r="J256" s="17">
        <v>0.98829999999999996</v>
      </c>
      <c r="K256" s="17">
        <v>0.98780000000000001</v>
      </c>
      <c r="L256" s="17">
        <v>0.98729999999999996</v>
      </c>
      <c r="M256" s="17">
        <v>0.98699999999999999</v>
      </c>
      <c r="N256" s="17">
        <v>0.98670000000000002</v>
      </c>
      <c r="O256" s="17">
        <v>0.98660000000000003</v>
      </c>
      <c r="P256" s="17">
        <v>0.98650000000000004</v>
      </c>
      <c r="Q256" s="17">
        <v>0.98650000000000004</v>
      </c>
      <c r="R256" s="17">
        <v>0.98650000000000004</v>
      </c>
      <c r="S256" s="17">
        <v>0.98650000000000004</v>
      </c>
      <c r="T256" s="17">
        <v>0.98650000000000004</v>
      </c>
      <c r="U256" s="17">
        <v>0.98650000000000004</v>
      </c>
      <c r="V256" s="17">
        <v>0.98650000000000004</v>
      </c>
      <c r="W256" s="17">
        <v>0.98650000000000004</v>
      </c>
      <c r="X256" s="17">
        <v>0.98650000000000004</v>
      </c>
      <c r="Y256" s="17">
        <v>0.98650000000000004</v>
      </c>
      <c r="Z256" s="17">
        <v>0.98650000000000004</v>
      </c>
      <c r="AA256" s="17">
        <v>0.98650000000000004</v>
      </c>
      <c r="AB256" s="17">
        <v>0.98650000000000004</v>
      </c>
      <c r="AC256" s="17">
        <v>0.98650000000000004</v>
      </c>
      <c r="AD256" s="17">
        <v>0.98650000000000004</v>
      </c>
      <c r="AE256" s="17">
        <v>0.98650000000000004</v>
      </c>
      <c r="AF256" s="17">
        <v>0.98650000000000004</v>
      </c>
      <c r="AG256" s="17">
        <v>0.98650000000000004</v>
      </c>
      <c r="AH256" s="17">
        <v>0.98650000000000004</v>
      </c>
      <c r="AI256" s="17">
        <v>0.98650000000000004</v>
      </c>
      <c r="AJ256" s="17">
        <v>0.98650000000000004</v>
      </c>
      <c r="AK256" s="17">
        <v>0.98650000000000004</v>
      </c>
      <c r="AL256" s="17">
        <v>0.98650000000000004</v>
      </c>
      <c r="AM256" s="17">
        <v>0.98650000000000004</v>
      </c>
      <c r="AN256" s="17">
        <v>0.98650000000000004</v>
      </c>
      <c r="AO256" s="17">
        <v>0.98650000000000004</v>
      </c>
      <c r="AP256" s="17">
        <v>0.98650000000000004</v>
      </c>
      <c r="AQ256" s="17">
        <v>0.98650000000000004</v>
      </c>
      <c r="AR256" s="17">
        <v>0.98650000000000004</v>
      </c>
      <c r="AS256" s="17">
        <v>0.98650000000000004</v>
      </c>
      <c r="AT256" s="17">
        <v>0.98650000000000004</v>
      </c>
      <c r="AU256" s="17">
        <v>0.98650000000000004</v>
      </c>
      <c r="AV256" s="17">
        <v>0.98650000000000004</v>
      </c>
      <c r="AW256" s="17">
        <v>0.98650000000000004</v>
      </c>
      <c r="AX256" s="17">
        <v>0.98650000000000004</v>
      </c>
      <c r="AY256" s="17">
        <v>0.98650000000000004</v>
      </c>
      <c r="AZ256" s="17">
        <v>0.98650000000000004</v>
      </c>
      <c r="BA256" s="17">
        <v>0.98650000000000004</v>
      </c>
      <c r="BB256" s="17">
        <v>0.98650000000000004</v>
      </c>
      <c r="BC256" s="17">
        <v>0.98650000000000004</v>
      </c>
      <c r="BD256" s="17">
        <v>0.98650000000000004</v>
      </c>
      <c r="BE256" s="17">
        <v>0.98650000000000004</v>
      </c>
      <c r="BF256" s="17">
        <v>0.98650000000000004</v>
      </c>
      <c r="BG256" s="17">
        <v>0.98650000000000004</v>
      </c>
      <c r="BH256" s="17">
        <v>0.98650000000000004</v>
      </c>
      <c r="BI256" s="17">
        <v>0.98650000000000004</v>
      </c>
      <c r="BJ256" s="17">
        <v>0.98650000000000004</v>
      </c>
      <c r="BK256" s="17">
        <v>0.98650000000000004</v>
      </c>
      <c r="BL256" s="17">
        <v>0.98650000000000004</v>
      </c>
      <c r="BM256" s="17">
        <v>0.98650000000000004</v>
      </c>
      <c r="BN256" s="17">
        <v>0.98650000000000004</v>
      </c>
      <c r="BO256" s="17">
        <v>0.98650000000000004</v>
      </c>
      <c r="BP256" s="17">
        <v>0.98650000000000004</v>
      </c>
      <c r="BQ256" s="17">
        <v>0.98650000000000004</v>
      </c>
      <c r="BR256" s="17">
        <v>0.98650000000000004</v>
      </c>
      <c r="BS256" s="17">
        <v>0.98650000000000004</v>
      </c>
      <c r="BT256" s="17">
        <v>0.98650000000000004</v>
      </c>
      <c r="BU256" s="17">
        <v>0.98650000000000004</v>
      </c>
      <c r="BV256" s="17">
        <v>0.98650000000000004</v>
      </c>
      <c r="BW256" s="17">
        <v>0.98650000000000004</v>
      </c>
      <c r="BX256" s="17">
        <v>0.98650000000000004</v>
      </c>
      <c r="BY256" s="17">
        <v>0.98650000000000004</v>
      </c>
      <c r="BZ256" s="17">
        <v>0.98650000000000004</v>
      </c>
      <c r="CA256" s="17">
        <v>0.98650000000000004</v>
      </c>
      <c r="CB256" s="17">
        <v>0.98650000000000004</v>
      </c>
      <c r="CC256" s="17">
        <v>0.98650000000000004</v>
      </c>
      <c r="CD256" s="17">
        <v>0.98650000000000004</v>
      </c>
      <c r="CE256" s="17">
        <v>0.98650000000000004</v>
      </c>
      <c r="CF256" s="17">
        <v>0.98650000000000004</v>
      </c>
      <c r="CG256" s="17">
        <v>0.98650000000000004</v>
      </c>
      <c r="CH256" s="17">
        <v>0.98650000000000004</v>
      </c>
      <c r="CI256" s="17">
        <v>0.98650000000000004</v>
      </c>
      <c r="CJ256" s="17">
        <v>0.98650000000000004</v>
      </c>
      <c r="CK256" s="17">
        <v>0.98650000000000004</v>
      </c>
      <c r="CL256" s="17">
        <v>0.98650000000000004</v>
      </c>
      <c r="CM256" s="17">
        <v>0.98650000000000004</v>
      </c>
      <c r="CN256" s="17">
        <v>0.98650000000000004</v>
      </c>
      <c r="CO256" s="17">
        <v>0.98650000000000004</v>
      </c>
      <c r="CP256" s="17">
        <v>0.98650000000000004</v>
      </c>
      <c r="CQ256" s="17">
        <v>0.98650000000000004</v>
      </c>
      <c r="CR256" s="17">
        <v>0.98650000000000004</v>
      </c>
      <c r="CS256" s="17">
        <v>0.98650000000000004</v>
      </c>
      <c r="CT256" s="17">
        <v>0.98650000000000004</v>
      </c>
      <c r="CU256" s="17">
        <v>0.98650000000000004</v>
      </c>
      <c r="CV256" s="17">
        <v>0.98650000000000004</v>
      </c>
      <c r="CW256" s="17">
        <v>0.98650000000000004</v>
      </c>
      <c r="CX256" s="17">
        <v>0.98650000000000004</v>
      </c>
      <c r="CY256" s="17">
        <v>0.98650000000000004</v>
      </c>
      <c r="CZ256" s="17">
        <v>0.98650000000000004</v>
      </c>
      <c r="DA256" s="17">
        <v>0.98650000000000004</v>
      </c>
      <c r="DB256" s="17">
        <v>0.98650000000000004</v>
      </c>
    </row>
    <row r="257" spans="1:106" x14ac:dyDescent="0.2">
      <c r="A257" s="133">
        <v>48</v>
      </c>
      <c r="B257" s="17">
        <v>1</v>
      </c>
      <c r="C257" s="17">
        <v>0.98429999999999995</v>
      </c>
      <c r="D257" s="17">
        <v>0.99260000000000004</v>
      </c>
      <c r="E257" s="17">
        <v>0.99139999999999995</v>
      </c>
      <c r="F257" s="17">
        <v>0.99060000000000004</v>
      </c>
      <c r="G257" s="17">
        <v>0.99</v>
      </c>
      <c r="H257" s="17">
        <v>0.98939999999999995</v>
      </c>
      <c r="I257" s="17">
        <v>0.98880000000000001</v>
      </c>
      <c r="J257" s="17">
        <v>0.98829999999999996</v>
      </c>
      <c r="K257" s="17">
        <v>0.98780000000000001</v>
      </c>
      <c r="L257" s="17">
        <v>0.98729999999999996</v>
      </c>
      <c r="M257" s="17">
        <v>0.98699999999999999</v>
      </c>
      <c r="N257" s="17">
        <v>0.98670000000000002</v>
      </c>
      <c r="O257" s="17">
        <v>0.98660000000000003</v>
      </c>
      <c r="P257" s="17">
        <v>0.98650000000000004</v>
      </c>
      <c r="Q257" s="17">
        <v>0.98650000000000004</v>
      </c>
      <c r="R257" s="17">
        <v>0.98650000000000004</v>
      </c>
      <c r="S257" s="17">
        <v>0.98650000000000004</v>
      </c>
      <c r="T257" s="17">
        <v>0.98650000000000004</v>
      </c>
      <c r="U257" s="17">
        <v>0.98650000000000004</v>
      </c>
      <c r="V257" s="17">
        <v>0.98650000000000004</v>
      </c>
      <c r="W257" s="17">
        <v>0.98650000000000004</v>
      </c>
      <c r="X257" s="17">
        <v>0.98650000000000004</v>
      </c>
      <c r="Y257" s="17">
        <v>0.98650000000000004</v>
      </c>
      <c r="Z257" s="17">
        <v>0.98650000000000004</v>
      </c>
      <c r="AA257" s="17">
        <v>0.98650000000000004</v>
      </c>
      <c r="AB257" s="17">
        <v>0.98650000000000004</v>
      </c>
      <c r="AC257" s="17">
        <v>0.98650000000000004</v>
      </c>
      <c r="AD257" s="17">
        <v>0.98650000000000004</v>
      </c>
      <c r="AE257" s="17">
        <v>0.98650000000000004</v>
      </c>
      <c r="AF257" s="17">
        <v>0.98650000000000004</v>
      </c>
      <c r="AG257" s="17">
        <v>0.98650000000000004</v>
      </c>
      <c r="AH257" s="17">
        <v>0.98650000000000004</v>
      </c>
      <c r="AI257" s="17">
        <v>0.98650000000000004</v>
      </c>
      <c r="AJ257" s="17">
        <v>0.98650000000000004</v>
      </c>
      <c r="AK257" s="17">
        <v>0.98650000000000004</v>
      </c>
      <c r="AL257" s="17">
        <v>0.98650000000000004</v>
      </c>
      <c r="AM257" s="17">
        <v>0.98650000000000004</v>
      </c>
      <c r="AN257" s="17">
        <v>0.98650000000000004</v>
      </c>
      <c r="AO257" s="17">
        <v>0.98650000000000004</v>
      </c>
      <c r="AP257" s="17">
        <v>0.98650000000000004</v>
      </c>
      <c r="AQ257" s="17">
        <v>0.98650000000000004</v>
      </c>
      <c r="AR257" s="17">
        <v>0.98650000000000004</v>
      </c>
      <c r="AS257" s="17">
        <v>0.98650000000000004</v>
      </c>
      <c r="AT257" s="17">
        <v>0.98650000000000004</v>
      </c>
      <c r="AU257" s="17">
        <v>0.98650000000000004</v>
      </c>
      <c r="AV257" s="17">
        <v>0.98650000000000004</v>
      </c>
      <c r="AW257" s="17">
        <v>0.98650000000000004</v>
      </c>
      <c r="AX257" s="17">
        <v>0.98650000000000004</v>
      </c>
      <c r="AY257" s="17">
        <v>0.98650000000000004</v>
      </c>
      <c r="AZ257" s="17">
        <v>0.98650000000000004</v>
      </c>
      <c r="BA257" s="17">
        <v>0.98650000000000004</v>
      </c>
      <c r="BB257" s="17">
        <v>0.98650000000000004</v>
      </c>
      <c r="BC257" s="17">
        <v>0.98650000000000004</v>
      </c>
      <c r="BD257" s="17">
        <v>0.98650000000000004</v>
      </c>
      <c r="BE257" s="17">
        <v>0.98650000000000004</v>
      </c>
      <c r="BF257" s="17">
        <v>0.98650000000000004</v>
      </c>
      <c r="BG257" s="17">
        <v>0.98650000000000004</v>
      </c>
      <c r="BH257" s="17">
        <v>0.98650000000000004</v>
      </c>
      <c r="BI257" s="17">
        <v>0.98650000000000004</v>
      </c>
      <c r="BJ257" s="17">
        <v>0.98650000000000004</v>
      </c>
      <c r="BK257" s="17">
        <v>0.98650000000000004</v>
      </c>
      <c r="BL257" s="17">
        <v>0.98650000000000004</v>
      </c>
      <c r="BM257" s="17">
        <v>0.98650000000000004</v>
      </c>
      <c r="BN257" s="17">
        <v>0.98650000000000004</v>
      </c>
      <c r="BO257" s="17">
        <v>0.98650000000000004</v>
      </c>
      <c r="BP257" s="17">
        <v>0.98650000000000004</v>
      </c>
      <c r="BQ257" s="17">
        <v>0.98650000000000004</v>
      </c>
      <c r="BR257" s="17">
        <v>0.98650000000000004</v>
      </c>
      <c r="BS257" s="17">
        <v>0.98650000000000004</v>
      </c>
      <c r="BT257" s="17">
        <v>0.98650000000000004</v>
      </c>
      <c r="BU257" s="17">
        <v>0.98650000000000004</v>
      </c>
      <c r="BV257" s="17">
        <v>0.98650000000000004</v>
      </c>
      <c r="BW257" s="17">
        <v>0.98650000000000004</v>
      </c>
      <c r="BX257" s="17">
        <v>0.98650000000000004</v>
      </c>
      <c r="BY257" s="17">
        <v>0.98650000000000004</v>
      </c>
      <c r="BZ257" s="17">
        <v>0.98650000000000004</v>
      </c>
      <c r="CA257" s="17">
        <v>0.98650000000000004</v>
      </c>
      <c r="CB257" s="17">
        <v>0.98650000000000004</v>
      </c>
      <c r="CC257" s="17">
        <v>0.98650000000000004</v>
      </c>
      <c r="CD257" s="17">
        <v>0.98650000000000004</v>
      </c>
      <c r="CE257" s="17">
        <v>0.98650000000000004</v>
      </c>
      <c r="CF257" s="17">
        <v>0.98650000000000004</v>
      </c>
      <c r="CG257" s="17">
        <v>0.98650000000000004</v>
      </c>
      <c r="CH257" s="17">
        <v>0.98650000000000004</v>
      </c>
      <c r="CI257" s="17">
        <v>0.98650000000000004</v>
      </c>
      <c r="CJ257" s="17">
        <v>0.98650000000000004</v>
      </c>
      <c r="CK257" s="17">
        <v>0.98650000000000004</v>
      </c>
      <c r="CL257" s="17">
        <v>0.98650000000000004</v>
      </c>
      <c r="CM257" s="17">
        <v>0.98650000000000004</v>
      </c>
      <c r="CN257" s="17">
        <v>0.98650000000000004</v>
      </c>
      <c r="CO257" s="17">
        <v>0.98650000000000004</v>
      </c>
      <c r="CP257" s="17">
        <v>0.98650000000000004</v>
      </c>
      <c r="CQ257" s="17">
        <v>0.98650000000000004</v>
      </c>
      <c r="CR257" s="17">
        <v>0.98650000000000004</v>
      </c>
      <c r="CS257" s="17">
        <v>0.98650000000000004</v>
      </c>
      <c r="CT257" s="17">
        <v>0.98650000000000004</v>
      </c>
      <c r="CU257" s="17">
        <v>0.98650000000000004</v>
      </c>
      <c r="CV257" s="17">
        <v>0.98650000000000004</v>
      </c>
      <c r="CW257" s="17">
        <v>0.98650000000000004</v>
      </c>
      <c r="CX257" s="17">
        <v>0.98650000000000004</v>
      </c>
      <c r="CY257" s="17">
        <v>0.98650000000000004</v>
      </c>
      <c r="CZ257" s="17">
        <v>0.98650000000000004</v>
      </c>
      <c r="DA257" s="17">
        <v>0.98650000000000004</v>
      </c>
      <c r="DB257" s="17">
        <v>0.98650000000000004</v>
      </c>
    </row>
    <row r="258" spans="1:106" x14ac:dyDescent="0.2">
      <c r="A258" s="133">
        <v>49</v>
      </c>
      <c r="B258" s="17">
        <v>1</v>
      </c>
      <c r="C258" s="17">
        <v>0.98429999999999995</v>
      </c>
      <c r="D258" s="17">
        <v>0.99260000000000004</v>
      </c>
      <c r="E258" s="17">
        <v>0.99139999999999995</v>
      </c>
      <c r="F258" s="17">
        <v>0.99060000000000004</v>
      </c>
      <c r="G258" s="17">
        <v>0.99</v>
      </c>
      <c r="H258" s="17">
        <v>0.98939999999999995</v>
      </c>
      <c r="I258" s="17">
        <v>0.98880000000000001</v>
      </c>
      <c r="J258" s="17">
        <v>0.98829999999999996</v>
      </c>
      <c r="K258" s="17">
        <v>0.98780000000000001</v>
      </c>
      <c r="L258" s="17">
        <v>0.98729999999999996</v>
      </c>
      <c r="M258" s="17">
        <v>0.98699999999999999</v>
      </c>
      <c r="N258" s="17">
        <v>0.98670000000000002</v>
      </c>
      <c r="O258" s="17">
        <v>0.98660000000000003</v>
      </c>
      <c r="P258" s="17">
        <v>0.98650000000000004</v>
      </c>
      <c r="Q258" s="17">
        <v>0.98650000000000004</v>
      </c>
      <c r="R258" s="17">
        <v>0.98650000000000004</v>
      </c>
      <c r="S258" s="17">
        <v>0.98650000000000004</v>
      </c>
      <c r="T258" s="17">
        <v>0.98650000000000004</v>
      </c>
      <c r="U258" s="17">
        <v>0.98650000000000004</v>
      </c>
      <c r="V258" s="17">
        <v>0.98650000000000004</v>
      </c>
      <c r="W258" s="17">
        <v>0.98650000000000004</v>
      </c>
      <c r="X258" s="17">
        <v>0.98650000000000004</v>
      </c>
      <c r="Y258" s="17">
        <v>0.98650000000000004</v>
      </c>
      <c r="Z258" s="17">
        <v>0.98650000000000004</v>
      </c>
      <c r="AA258" s="17">
        <v>0.98650000000000004</v>
      </c>
      <c r="AB258" s="17">
        <v>0.98650000000000004</v>
      </c>
      <c r="AC258" s="17">
        <v>0.98650000000000004</v>
      </c>
      <c r="AD258" s="17">
        <v>0.98650000000000004</v>
      </c>
      <c r="AE258" s="17">
        <v>0.98650000000000004</v>
      </c>
      <c r="AF258" s="17">
        <v>0.98650000000000004</v>
      </c>
      <c r="AG258" s="17">
        <v>0.98650000000000004</v>
      </c>
      <c r="AH258" s="17">
        <v>0.98650000000000004</v>
      </c>
      <c r="AI258" s="17">
        <v>0.98650000000000004</v>
      </c>
      <c r="AJ258" s="17">
        <v>0.98650000000000004</v>
      </c>
      <c r="AK258" s="17">
        <v>0.98650000000000004</v>
      </c>
      <c r="AL258" s="17">
        <v>0.98650000000000004</v>
      </c>
      <c r="AM258" s="17">
        <v>0.98650000000000004</v>
      </c>
      <c r="AN258" s="17">
        <v>0.98650000000000004</v>
      </c>
      <c r="AO258" s="17">
        <v>0.98650000000000004</v>
      </c>
      <c r="AP258" s="17">
        <v>0.98650000000000004</v>
      </c>
      <c r="AQ258" s="17">
        <v>0.98650000000000004</v>
      </c>
      <c r="AR258" s="17">
        <v>0.98650000000000004</v>
      </c>
      <c r="AS258" s="17">
        <v>0.98650000000000004</v>
      </c>
      <c r="AT258" s="17">
        <v>0.98650000000000004</v>
      </c>
      <c r="AU258" s="17">
        <v>0.98650000000000004</v>
      </c>
      <c r="AV258" s="17">
        <v>0.98650000000000004</v>
      </c>
      <c r="AW258" s="17">
        <v>0.98650000000000004</v>
      </c>
      <c r="AX258" s="17">
        <v>0.98650000000000004</v>
      </c>
      <c r="AY258" s="17">
        <v>0.98650000000000004</v>
      </c>
      <c r="AZ258" s="17">
        <v>0.98650000000000004</v>
      </c>
      <c r="BA258" s="17">
        <v>0.98650000000000004</v>
      </c>
      <c r="BB258" s="17">
        <v>0.98650000000000004</v>
      </c>
      <c r="BC258" s="17">
        <v>0.98650000000000004</v>
      </c>
      <c r="BD258" s="17">
        <v>0.98650000000000004</v>
      </c>
      <c r="BE258" s="17">
        <v>0.98650000000000004</v>
      </c>
      <c r="BF258" s="17">
        <v>0.98650000000000004</v>
      </c>
      <c r="BG258" s="17">
        <v>0.98650000000000004</v>
      </c>
      <c r="BH258" s="17">
        <v>0.98650000000000004</v>
      </c>
      <c r="BI258" s="17">
        <v>0.98650000000000004</v>
      </c>
      <c r="BJ258" s="17">
        <v>0.98650000000000004</v>
      </c>
      <c r="BK258" s="17">
        <v>0.98650000000000004</v>
      </c>
      <c r="BL258" s="17">
        <v>0.98650000000000004</v>
      </c>
      <c r="BM258" s="17">
        <v>0.98650000000000004</v>
      </c>
      <c r="BN258" s="17">
        <v>0.98650000000000004</v>
      </c>
      <c r="BO258" s="17">
        <v>0.98650000000000004</v>
      </c>
      <c r="BP258" s="17">
        <v>0.98650000000000004</v>
      </c>
      <c r="BQ258" s="17">
        <v>0.98650000000000004</v>
      </c>
      <c r="BR258" s="17">
        <v>0.98650000000000004</v>
      </c>
      <c r="BS258" s="17">
        <v>0.98650000000000004</v>
      </c>
      <c r="BT258" s="17">
        <v>0.98650000000000004</v>
      </c>
      <c r="BU258" s="17">
        <v>0.98650000000000004</v>
      </c>
      <c r="BV258" s="17">
        <v>0.98650000000000004</v>
      </c>
      <c r="BW258" s="17">
        <v>0.98650000000000004</v>
      </c>
      <c r="BX258" s="17">
        <v>0.98650000000000004</v>
      </c>
      <c r="BY258" s="17">
        <v>0.98650000000000004</v>
      </c>
      <c r="BZ258" s="17">
        <v>0.98650000000000004</v>
      </c>
      <c r="CA258" s="17">
        <v>0.98650000000000004</v>
      </c>
      <c r="CB258" s="17">
        <v>0.98650000000000004</v>
      </c>
      <c r="CC258" s="17">
        <v>0.98650000000000004</v>
      </c>
      <c r="CD258" s="17">
        <v>0.98650000000000004</v>
      </c>
      <c r="CE258" s="17">
        <v>0.98650000000000004</v>
      </c>
      <c r="CF258" s="17">
        <v>0.98650000000000004</v>
      </c>
      <c r="CG258" s="17">
        <v>0.98650000000000004</v>
      </c>
      <c r="CH258" s="17">
        <v>0.98650000000000004</v>
      </c>
      <c r="CI258" s="17">
        <v>0.98650000000000004</v>
      </c>
      <c r="CJ258" s="17">
        <v>0.98650000000000004</v>
      </c>
      <c r="CK258" s="17">
        <v>0.98650000000000004</v>
      </c>
      <c r="CL258" s="17">
        <v>0.98650000000000004</v>
      </c>
      <c r="CM258" s="17">
        <v>0.98650000000000004</v>
      </c>
      <c r="CN258" s="17">
        <v>0.98650000000000004</v>
      </c>
      <c r="CO258" s="17">
        <v>0.98650000000000004</v>
      </c>
      <c r="CP258" s="17">
        <v>0.98650000000000004</v>
      </c>
      <c r="CQ258" s="17">
        <v>0.98650000000000004</v>
      </c>
      <c r="CR258" s="17">
        <v>0.98650000000000004</v>
      </c>
      <c r="CS258" s="17">
        <v>0.98650000000000004</v>
      </c>
      <c r="CT258" s="17">
        <v>0.98650000000000004</v>
      </c>
      <c r="CU258" s="17">
        <v>0.98650000000000004</v>
      </c>
      <c r="CV258" s="17">
        <v>0.98650000000000004</v>
      </c>
      <c r="CW258" s="17">
        <v>0.98650000000000004</v>
      </c>
      <c r="CX258" s="17">
        <v>0.98650000000000004</v>
      </c>
      <c r="CY258" s="17">
        <v>0.98650000000000004</v>
      </c>
      <c r="CZ258" s="17">
        <v>0.98650000000000004</v>
      </c>
      <c r="DA258" s="17">
        <v>0.98650000000000004</v>
      </c>
      <c r="DB258" s="17">
        <v>0.98650000000000004</v>
      </c>
    </row>
    <row r="259" spans="1:106" x14ac:dyDescent="0.2">
      <c r="A259" s="133">
        <v>50</v>
      </c>
      <c r="B259" s="17">
        <v>1</v>
      </c>
      <c r="C259" s="17">
        <v>0.98429999999999995</v>
      </c>
      <c r="D259" s="17">
        <v>0.99260000000000004</v>
      </c>
      <c r="E259" s="17">
        <v>0.99139999999999995</v>
      </c>
      <c r="F259" s="17">
        <v>0.99060000000000004</v>
      </c>
      <c r="G259" s="17">
        <v>0.99</v>
      </c>
      <c r="H259" s="17">
        <v>0.98939999999999995</v>
      </c>
      <c r="I259" s="17">
        <v>0.98880000000000001</v>
      </c>
      <c r="J259" s="17">
        <v>0.98829999999999996</v>
      </c>
      <c r="K259" s="17">
        <v>0.98780000000000001</v>
      </c>
      <c r="L259" s="17">
        <v>0.98729999999999996</v>
      </c>
      <c r="M259" s="17">
        <v>0.98699999999999999</v>
      </c>
      <c r="N259" s="17">
        <v>0.98670000000000002</v>
      </c>
      <c r="O259" s="17">
        <v>0.98660000000000003</v>
      </c>
      <c r="P259" s="17">
        <v>0.98650000000000004</v>
      </c>
      <c r="Q259" s="17">
        <v>0.98650000000000004</v>
      </c>
      <c r="R259" s="17">
        <v>0.98650000000000004</v>
      </c>
      <c r="S259" s="17">
        <v>0.98650000000000004</v>
      </c>
      <c r="T259" s="17">
        <v>0.98650000000000004</v>
      </c>
      <c r="U259" s="17">
        <v>0.98650000000000004</v>
      </c>
      <c r="V259" s="17">
        <v>0.98650000000000004</v>
      </c>
      <c r="W259" s="17">
        <v>0.98650000000000004</v>
      </c>
      <c r="X259" s="17">
        <v>0.98650000000000004</v>
      </c>
      <c r="Y259" s="17">
        <v>0.98650000000000004</v>
      </c>
      <c r="Z259" s="17">
        <v>0.98650000000000004</v>
      </c>
      <c r="AA259" s="17">
        <v>0.98650000000000004</v>
      </c>
      <c r="AB259" s="17">
        <v>0.98650000000000004</v>
      </c>
      <c r="AC259" s="17">
        <v>0.98650000000000004</v>
      </c>
      <c r="AD259" s="17">
        <v>0.98650000000000004</v>
      </c>
      <c r="AE259" s="17">
        <v>0.98650000000000004</v>
      </c>
      <c r="AF259" s="17">
        <v>0.98650000000000004</v>
      </c>
      <c r="AG259" s="17">
        <v>0.98650000000000004</v>
      </c>
      <c r="AH259" s="17">
        <v>0.98650000000000004</v>
      </c>
      <c r="AI259" s="17">
        <v>0.98650000000000004</v>
      </c>
      <c r="AJ259" s="17">
        <v>0.98650000000000004</v>
      </c>
      <c r="AK259" s="17">
        <v>0.98650000000000004</v>
      </c>
      <c r="AL259" s="17">
        <v>0.98650000000000004</v>
      </c>
      <c r="AM259" s="17">
        <v>0.98650000000000004</v>
      </c>
      <c r="AN259" s="17">
        <v>0.98650000000000004</v>
      </c>
      <c r="AO259" s="17">
        <v>0.98650000000000004</v>
      </c>
      <c r="AP259" s="17">
        <v>0.98650000000000004</v>
      </c>
      <c r="AQ259" s="17">
        <v>0.98650000000000004</v>
      </c>
      <c r="AR259" s="17">
        <v>0.98650000000000004</v>
      </c>
      <c r="AS259" s="17">
        <v>0.98650000000000004</v>
      </c>
      <c r="AT259" s="17">
        <v>0.98650000000000004</v>
      </c>
      <c r="AU259" s="17">
        <v>0.98650000000000004</v>
      </c>
      <c r="AV259" s="17">
        <v>0.98650000000000004</v>
      </c>
      <c r="AW259" s="17">
        <v>0.98650000000000004</v>
      </c>
      <c r="AX259" s="17">
        <v>0.98650000000000004</v>
      </c>
      <c r="AY259" s="17">
        <v>0.98650000000000004</v>
      </c>
      <c r="AZ259" s="17">
        <v>0.98650000000000004</v>
      </c>
      <c r="BA259" s="17">
        <v>0.98650000000000004</v>
      </c>
      <c r="BB259" s="17">
        <v>0.98650000000000004</v>
      </c>
      <c r="BC259" s="17">
        <v>0.98650000000000004</v>
      </c>
      <c r="BD259" s="17">
        <v>0.98650000000000004</v>
      </c>
      <c r="BE259" s="17">
        <v>0.98650000000000004</v>
      </c>
      <c r="BF259" s="17">
        <v>0.98650000000000004</v>
      </c>
      <c r="BG259" s="17">
        <v>0.98650000000000004</v>
      </c>
      <c r="BH259" s="17">
        <v>0.98650000000000004</v>
      </c>
      <c r="BI259" s="17">
        <v>0.98650000000000004</v>
      </c>
      <c r="BJ259" s="17">
        <v>0.98650000000000004</v>
      </c>
      <c r="BK259" s="17">
        <v>0.98650000000000004</v>
      </c>
      <c r="BL259" s="17">
        <v>0.98650000000000004</v>
      </c>
      <c r="BM259" s="17">
        <v>0.98650000000000004</v>
      </c>
      <c r="BN259" s="17">
        <v>0.98650000000000004</v>
      </c>
      <c r="BO259" s="17">
        <v>0.98650000000000004</v>
      </c>
      <c r="BP259" s="17">
        <v>0.98650000000000004</v>
      </c>
      <c r="BQ259" s="17">
        <v>0.98650000000000004</v>
      </c>
      <c r="BR259" s="17">
        <v>0.98650000000000004</v>
      </c>
      <c r="BS259" s="17">
        <v>0.98650000000000004</v>
      </c>
      <c r="BT259" s="17">
        <v>0.98650000000000004</v>
      </c>
      <c r="BU259" s="17">
        <v>0.98650000000000004</v>
      </c>
      <c r="BV259" s="17">
        <v>0.98650000000000004</v>
      </c>
      <c r="BW259" s="17">
        <v>0.98650000000000004</v>
      </c>
      <c r="BX259" s="17">
        <v>0.98650000000000004</v>
      </c>
      <c r="BY259" s="17">
        <v>0.98650000000000004</v>
      </c>
      <c r="BZ259" s="17">
        <v>0.98650000000000004</v>
      </c>
      <c r="CA259" s="17">
        <v>0.98650000000000004</v>
      </c>
      <c r="CB259" s="17">
        <v>0.98650000000000004</v>
      </c>
      <c r="CC259" s="17">
        <v>0.98650000000000004</v>
      </c>
      <c r="CD259" s="17">
        <v>0.98650000000000004</v>
      </c>
      <c r="CE259" s="17">
        <v>0.98650000000000004</v>
      </c>
      <c r="CF259" s="17">
        <v>0.98650000000000004</v>
      </c>
      <c r="CG259" s="17">
        <v>0.98650000000000004</v>
      </c>
      <c r="CH259" s="17">
        <v>0.98650000000000004</v>
      </c>
      <c r="CI259" s="17">
        <v>0.98650000000000004</v>
      </c>
      <c r="CJ259" s="17">
        <v>0.98650000000000004</v>
      </c>
      <c r="CK259" s="17">
        <v>0.98650000000000004</v>
      </c>
      <c r="CL259" s="17">
        <v>0.98650000000000004</v>
      </c>
      <c r="CM259" s="17">
        <v>0.98650000000000004</v>
      </c>
      <c r="CN259" s="17">
        <v>0.98650000000000004</v>
      </c>
      <c r="CO259" s="17">
        <v>0.98650000000000004</v>
      </c>
      <c r="CP259" s="17">
        <v>0.98650000000000004</v>
      </c>
      <c r="CQ259" s="17">
        <v>0.98650000000000004</v>
      </c>
      <c r="CR259" s="17">
        <v>0.98650000000000004</v>
      </c>
      <c r="CS259" s="17">
        <v>0.98650000000000004</v>
      </c>
      <c r="CT259" s="17">
        <v>0.98650000000000004</v>
      </c>
      <c r="CU259" s="17">
        <v>0.98650000000000004</v>
      </c>
      <c r="CV259" s="17">
        <v>0.98650000000000004</v>
      </c>
      <c r="CW259" s="17">
        <v>0.98650000000000004</v>
      </c>
      <c r="CX259" s="17">
        <v>0.98650000000000004</v>
      </c>
      <c r="CY259" s="17">
        <v>0.98650000000000004</v>
      </c>
      <c r="CZ259" s="17">
        <v>0.98650000000000004</v>
      </c>
      <c r="DA259" s="17">
        <v>0.98650000000000004</v>
      </c>
      <c r="DB259" s="17">
        <v>0.98650000000000004</v>
      </c>
    </row>
    <row r="260" spans="1:106" x14ac:dyDescent="0.2">
      <c r="A260" s="133">
        <v>51</v>
      </c>
      <c r="B260" s="17">
        <v>1</v>
      </c>
      <c r="C260" s="17">
        <v>0.98429999999999995</v>
      </c>
      <c r="D260" s="17">
        <v>0.99270000000000003</v>
      </c>
      <c r="E260" s="17">
        <v>0.99139999999999995</v>
      </c>
      <c r="F260" s="17">
        <v>0.99060000000000004</v>
      </c>
      <c r="G260" s="17">
        <v>0.99</v>
      </c>
      <c r="H260" s="17">
        <v>0.98939999999999995</v>
      </c>
      <c r="I260" s="17">
        <v>0.98880000000000001</v>
      </c>
      <c r="J260" s="17">
        <v>0.98829999999999996</v>
      </c>
      <c r="K260" s="17">
        <v>0.98780000000000001</v>
      </c>
      <c r="L260" s="17">
        <v>0.98729999999999996</v>
      </c>
      <c r="M260" s="17">
        <v>0.98699999999999999</v>
      </c>
      <c r="N260" s="17">
        <v>0.98670000000000002</v>
      </c>
      <c r="O260" s="17">
        <v>0.98660000000000003</v>
      </c>
      <c r="P260" s="17">
        <v>0.98650000000000004</v>
      </c>
      <c r="Q260" s="17">
        <v>0.98650000000000004</v>
      </c>
      <c r="R260" s="17">
        <v>0.98650000000000004</v>
      </c>
      <c r="S260" s="17">
        <v>0.98650000000000004</v>
      </c>
      <c r="T260" s="17">
        <v>0.98650000000000004</v>
      </c>
      <c r="U260" s="17">
        <v>0.98650000000000004</v>
      </c>
      <c r="V260" s="17">
        <v>0.98650000000000004</v>
      </c>
      <c r="W260" s="17">
        <v>0.98650000000000004</v>
      </c>
      <c r="X260" s="17">
        <v>0.98650000000000004</v>
      </c>
      <c r="Y260" s="17">
        <v>0.98650000000000004</v>
      </c>
      <c r="Z260" s="17">
        <v>0.98650000000000004</v>
      </c>
      <c r="AA260" s="17">
        <v>0.98650000000000004</v>
      </c>
      <c r="AB260" s="17">
        <v>0.98650000000000004</v>
      </c>
      <c r="AC260" s="17">
        <v>0.98650000000000004</v>
      </c>
      <c r="AD260" s="17">
        <v>0.98650000000000004</v>
      </c>
      <c r="AE260" s="17">
        <v>0.98650000000000004</v>
      </c>
      <c r="AF260" s="17">
        <v>0.98650000000000004</v>
      </c>
      <c r="AG260" s="17">
        <v>0.98650000000000004</v>
      </c>
      <c r="AH260" s="17">
        <v>0.98650000000000004</v>
      </c>
      <c r="AI260" s="17">
        <v>0.98650000000000004</v>
      </c>
      <c r="AJ260" s="17">
        <v>0.98650000000000004</v>
      </c>
      <c r="AK260" s="17">
        <v>0.98650000000000004</v>
      </c>
      <c r="AL260" s="17">
        <v>0.98650000000000004</v>
      </c>
      <c r="AM260" s="17">
        <v>0.98650000000000004</v>
      </c>
      <c r="AN260" s="17">
        <v>0.98650000000000004</v>
      </c>
      <c r="AO260" s="17">
        <v>0.98650000000000004</v>
      </c>
      <c r="AP260" s="17">
        <v>0.98650000000000004</v>
      </c>
      <c r="AQ260" s="17">
        <v>0.98650000000000004</v>
      </c>
      <c r="AR260" s="17">
        <v>0.98650000000000004</v>
      </c>
      <c r="AS260" s="17">
        <v>0.98650000000000004</v>
      </c>
      <c r="AT260" s="17">
        <v>0.98650000000000004</v>
      </c>
      <c r="AU260" s="17">
        <v>0.98650000000000004</v>
      </c>
      <c r="AV260" s="17">
        <v>0.98650000000000004</v>
      </c>
      <c r="AW260" s="17">
        <v>0.98650000000000004</v>
      </c>
      <c r="AX260" s="17">
        <v>0.98650000000000004</v>
      </c>
      <c r="AY260" s="17">
        <v>0.98650000000000004</v>
      </c>
      <c r="AZ260" s="17">
        <v>0.98650000000000004</v>
      </c>
      <c r="BA260" s="17">
        <v>0.98650000000000004</v>
      </c>
      <c r="BB260" s="17">
        <v>0.98650000000000004</v>
      </c>
      <c r="BC260" s="17">
        <v>0.98650000000000004</v>
      </c>
      <c r="BD260" s="17">
        <v>0.98650000000000004</v>
      </c>
      <c r="BE260" s="17">
        <v>0.98650000000000004</v>
      </c>
      <c r="BF260" s="17">
        <v>0.98650000000000004</v>
      </c>
      <c r="BG260" s="17">
        <v>0.98650000000000004</v>
      </c>
      <c r="BH260" s="17">
        <v>0.98650000000000004</v>
      </c>
      <c r="BI260" s="17">
        <v>0.98650000000000004</v>
      </c>
      <c r="BJ260" s="17">
        <v>0.98650000000000004</v>
      </c>
      <c r="BK260" s="17">
        <v>0.98650000000000004</v>
      </c>
      <c r="BL260" s="17">
        <v>0.98650000000000004</v>
      </c>
      <c r="BM260" s="17">
        <v>0.98650000000000004</v>
      </c>
      <c r="BN260" s="17">
        <v>0.98650000000000004</v>
      </c>
      <c r="BO260" s="17">
        <v>0.98650000000000004</v>
      </c>
      <c r="BP260" s="17">
        <v>0.98650000000000004</v>
      </c>
      <c r="BQ260" s="17">
        <v>0.98650000000000004</v>
      </c>
      <c r="BR260" s="17">
        <v>0.98650000000000004</v>
      </c>
      <c r="BS260" s="17">
        <v>0.98650000000000004</v>
      </c>
      <c r="BT260" s="17">
        <v>0.98650000000000004</v>
      </c>
      <c r="BU260" s="17">
        <v>0.98650000000000004</v>
      </c>
      <c r="BV260" s="17">
        <v>0.98650000000000004</v>
      </c>
      <c r="BW260" s="17">
        <v>0.98650000000000004</v>
      </c>
      <c r="BX260" s="17">
        <v>0.98650000000000004</v>
      </c>
      <c r="BY260" s="17">
        <v>0.98650000000000004</v>
      </c>
      <c r="BZ260" s="17">
        <v>0.98650000000000004</v>
      </c>
      <c r="CA260" s="17">
        <v>0.98650000000000004</v>
      </c>
      <c r="CB260" s="17">
        <v>0.98650000000000004</v>
      </c>
      <c r="CC260" s="17">
        <v>0.98650000000000004</v>
      </c>
      <c r="CD260" s="17">
        <v>0.98650000000000004</v>
      </c>
      <c r="CE260" s="17">
        <v>0.98650000000000004</v>
      </c>
      <c r="CF260" s="17">
        <v>0.98650000000000004</v>
      </c>
      <c r="CG260" s="17">
        <v>0.98650000000000004</v>
      </c>
      <c r="CH260" s="17">
        <v>0.98650000000000004</v>
      </c>
      <c r="CI260" s="17">
        <v>0.98650000000000004</v>
      </c>
      <c r="CJ260" s="17">
        <v>0.98650000000000004</v>
      </c>
      <c r="CK260" s="17">
        <v>0.98650000000000004</v>
      </c>
      <c r="CL260" s="17">
        <v>0.98650000000000004</v>
      </c>
      <c r="CM260" s="17">
        <v>0.98650000000000004</v>
      </c>
      <c r="CN260" s="17">
        <v>0.98650000000000004</v>
      </c>
      <c r="CO260" s="17">
        <v>0.98650000000000004</v>
      </c>
      <c r="CP260" s="17">
        <v>0.98650000000000004</v>
      </c>
      <c r="CQ260" s="17">
        <v>0.98650000000000004</v>
      </c>
      <c r="CR260" s="17">
        <v>0.98650000000000004</v>
      </c>
      <c r="CS260" s="17">
        <v>0.98650000000000004</v>
      </c>
      <c r="CT260" s="17">
        <v>0.98650000000000004</v>
      </c>
      <c r="CU260" s="17">
        <v>0.98650000000000004</v>
      </c>
      <c r="CV260" s="17">
        <v>0.98650000000000004</v>
      </c>
      <c r="CW260" s="17">
        <v>0.98650000000000004</v>
      </c>
      <c r="CX260" s="17">
        <v>0.98650000000000004</v>
      </c>
      <c r="CY260" s="17">
        <v>0.98650000000000004</v>
      </c>
      <c r="CZ260" s="17">
        <v>0.98650000000000004</v>
      </c>
      <c r="DA260" s="17">
        <v>0.98650000000000004</v>
      </c>
      <c r="DB260" s="17">
        <v>0.98650000000000004</v>
      </c>
    </row>
    <row r="261" spans="1:106" x14ac:dyDescent="0.2">
      <c r="A261" s="133">
        <v>52</v>
      </c>
      <c r="B261" s="17">
        <v>1</v>
      </c>
      <c r="C261" s="17">
        <v>0.98440000000000005</v>
      </c>
      <c r="D261" s="17">
        <v>0.99270000000000003</v>
      </c>
      <c r="E261" s="17">
        <v>0.99150000000000005</v>
      </c>
      <c r="F261" s="17">
        <v>0.99060000000000004</v>
      </c>
      <c r="G261" s="17">
        <v>0.99</v>
      </c>
      <c r="H261" s="17">
        <v>0.98939999999999995</v>
      </c>
      <c r="I261" s="17">
        <v>0.98880000000000001</v>
      </c>
      <c r="J261" s="17">
        <v>0.98829999999999996</v>
      </c>
      <c r="K261" s="17">
        <v>0.98780000000000001</v>
      </c>
      <c r="L261" s="17">
        <v>0.98729999999999996</v>
      </c>
      <c r="M261" s="17">
        <v>0.98699999999999999</v>
      </c>
      <c r="N261" s="17">
        <v>0.98670000000000002</v>
      </c>
      <c r="O261" s="17">
        <v>0.98660000000000003</v>
      </c>
      <c r="P261" s="17">
        <v>0.98650000000000004</v>
      </c>
      <c r="Q261" s="17">
        <v>0.98650000000000004</v>
      </c>
      <c r="R261" s="17">
        <v>0.98650000000000004</v>
      </c>
      <c r="S261" s="17">
        <v>0.98650000000000004</v>
      </c>
      <c r="T261" s="17">
        <v>0.98650000000000004</v>
      </c>
      <c r="U261" s="17">
        <v>0.98650000000000004</v>
      </c>
      <c r="V261" s="17">
        <v>0.98650000000000004</v>
      </c>
      <c r="W261" s="17">
        <v>0.98650000000000004</v>
      </c>
      <c r="X261" s="17">
        <v>0.98650000000000004</v>
      </c>
      <c r="Y261" s="17">
        <v>0.98650000000000004</v>
      </c>
      <c r="Z261" s="17">
        <v>0.98650000000000004</v>
      </c>
      <c r="AA261" s="17">
        <v>0.98650000000000004</v>
      </c>
      <c r="AB261" s="17">
        <v>0.98650000000000004</v>
      </c>
      <c r="AC261" s="17">
        <v>0.98650000000000004</v>
      </c>
      <c r="AD261" s="17">
        <v>0.98650000000000004</v>
      </c>
      <c r="AE261" s="17">
        <v>0.98650000000000004</v>
      </c>
      <c r="AF261" s="17">
        <v>0.98650000000000004</v>
      </c>
      <c r="AG261" s="17">
        <v>0.98650000000000004</v>
      </c>
      <c r="AH261" s="17">
        <v>0.98650000000000004</v>
      </c>
      <c r="AI261" s="17">
        <v>0.98650000000000004</v>
      </c>
      <c r="AJ261" s="17">
        <v>0.98650000000000004</v>
      </c>
      <c r="AK261" s="17">
        <v>0.98650000000000004</v>
      </c>
      <c r="AL261" s="17">
        <v>0.98650000000000004</v>
      </c>
      <c r="AM261" s="17">
        <v>0.98650000000000004</v>
      </c>
      <c r="AN261" s="17">
        <v>0.98650000000000004</v>
      </c>
      <c r="AO261" s="17">
        <v>0.98650000000000004</v>
      </c>
      <c r="AP261" s="17">
        <v>0.98650000000000004</v>
      </c>
      <c r="AQ261" s="17">
        <v>0.98650000000000004</v>
      </c>
      <c r="AR261" s="17">
        <v>0.98650000000000004</v>
      </c>
      <c r="AS261" s="17">
        <v>0.98650000000000004</v>
      </c>
      <c r="AT261" s="17">
        <v>0.98650000000000004</v>
      </c>
      <c r="AU261" s="17">
        <v>0.98650000000000004</v>
      </c>
      <c r="AV261" s="17">
        <v>0.98650000000000004</v>
      </c>
      <c r="AW261" s="17">
        <v>0.98650000000000004</v>
      </c>
      <c r="AX261" s="17">
        <v>0.98650000000000004</v>
      </c>
      <c r="AY261" s="17">
        <v>0.98650000000000004</v>
      </c>
      <c r="AZ261" s="17">
        <v>0.98650000000000004</v>
      </c>
      <c r="BA261" s="17">
        <v>0.98650000000000004</v>
      </c>
      <c r="BB261" s="17">
        <v>0.98650000000000004</v>
      </c>
      <c r="BC261" s="17">
        <v>0.98650000000000004</v>
      </c>
      <c r="BD261" s="17">
        <v>0.98650000000000004</v>
      </c>
      <c r="BE261" s="17">
        <v>0.98650000000000004</v>
      </c>
      <c r="BF261" s="17">
        <v>0.98650000000000004</v>
      </c>
      <c r="BG261" s="17">
        <v>0.98650000000000004</v>
      </c>
      <c r="BH261" s="17">
        <v>0.98650000000000004</v>
      </c>
      <c r="BI261" s="17">
        <v>0.98650000000000004</v>
      </c>
      <c r="BJ261" s="17">
        <v>0.98650000000000004</v>
      </c>
      <c r="BK261" s="17">
        <v>0.98650000000000004</v>
      </c>
      <c r="BL261" s="17">
        <v>0.98650000000000004</v>
      </c>
      <c r="BM261" s="17">
        <v>0.98650000000000004</v>
      </c>
      <c r="BN261" s="17">
        <v>0.98650000000000004</v>
      </c>
      <c r="BO261" s="17">
        <v>0.98650000000000004</v>
      </c>
      <c r="BP261" s="17">
        <v>0.98650000000000004</v>
      </c>
      <c r="BQ261" s="17">
        <v>0.98650000000000004</v>
      </c>
      <c r="BR261" s="17">
        <v>0.98650000000000004</v>
      </c>
      <c r="BS261" s="17">
        <v>0.98650000000000004</v>
      </c>
      <c r="BT261" s="17">
        <v>0.98650000000000004</v>
      </c>
      <c r="BU261" s="17">
        <v>0.98650000000000004</v>
      </c>
      <c r="BV261" s="17">
        <v>0.98650000000000004</v>
      </c>
      <c r="BW261" s="17">
        <v>0.98650000000000004</v>
      </c>
      <c r="BX261" s="17">
        <v>0.98650000000000004</v>
      </c>
      <c r="BY261" s="17">
        <v>0.98650000000000004</v>
      </c>
      <c r="BZ261" s="17">
        <v>0.98650000000000004</v>
      </c>
      <c r="CA261" s="17">
        <v>0.98650000000000004</v>
      </c>
      <c r="CB261" s="17">
        <v>0.98650000000000004</v>
      </c>
      <c r="CC261" s="17">
        <v>0.98650000000000004</v>
      </c>
      <c r="CD261" s="17">
        <v>0.98650000000000004</v>
      </c>
      <c r="CE261" s="17">
        <v>0.98650000000000004</v>
      </c>
      <c r="CF261" s="17">
        <v>0.98650000000000004</v>
      </c>
      <c r="CG261" s="17">
        <v>0.98650000000000004</v>
      </c>
      <c r="CH261" s="17">
        <v>0.98650000000000004</v>
      </c>
      <c r="CI261" s="17">
        <v>0.98650000000000004</v>
      </c>
      <c r="CJ261" s="17">
        <v>0.98650000000000004</v>
      </c>
      <c r="CK261" s="17">
        <v>0.98650000000000004</v>
      </c>
      <c r="CL261" s="17">
        <v>0.98650000000000004</v>
      </c>
      <c r="CM261" s="17">
        <v>0.98650000000000004</v>
      </c>
      <c r="CN261" s="17">
        <v>0.98650000000000004</v>
      </c>
      <c r="CO261" s="17">
        <v>0.98650000000000004</v>
      </c>
      <c r="CP261" s="17">
        <v>0.98650000000000004</v>
      </c>
      <c r="CQ261" s="17">
        <v>0.98650000000000004</v>
      </c>
      <c r="CR261" s="17">
        <v>0.98650000000000004</v>
      </c>
      <c r="CS261" s="17">
        <v>0.98650000000000004</v>
      </c>
      <c r="CT261" s="17">
        <v>0.98650000000000004</v>
      </c>
      <c r="CU261" s="17">
        <v>0.98650000000000004</v>
      </c>
      <c r="CV261" s="17">
        <v>0.98650000000000004</v>
      </c>
      <c r="CW261" s="17">
        <v>0.98650000000000004</v>
      </c>
      <c r="CX261" s="17">
        <v>0.98650000000000004</v>
      </c>
      <c r="CY261" s="17">
        <v>0.98650000000000004</v>
      </c>
      <c r="CZ261" s="17">
        <v>0.98650000000000004</v>
      </c>
      <c r="DA261" s="17">
        <v>0.98650000000000004</v>
      </c>
      <c r="DB261" s="17">
        <v>0.98650000000000004</v>
      </c>
    </row>
    <row r="262" spans="1:106" x14ac:dyDescent="0.2">
      <c r="A262" s="133">
        <v>53</v>
      </c>
      <c r="B262" s="17">
        <v>1</v>
      </c>
      <c r="C262" s="17">
        <v>0.98440000000000005</v>
      </c>
      <c r="D262" s="17">
        <v>0.99270000000000003</v>
      </c>
      <c r="E262" s="17">
        <v>0.99150000000000005</v>
      </c>
      <c r="F262" s="17">
        <v>0.99060000000000004</v>
      </c>
      <c r="G262" s="17">
        <v>0.99</v>
      </c>
      <c r="H262" s="17">
        <v>0.98939999999999995</v>
      </c>
      <c r="I262" s="17">
        <v>0.98880000000000001</v>
      </c>
      <c r="J262" s="17">
        <v>0.98829999999999996</v>
      </c>
      <c r="K262" s="17">
        <v>0.98780000000000001</v>
      </c>
      <c r="L262" s="17">
        <v>0.98729999999999996</v>
      </c>
      <c r="M262" s="17">
        <v>0.98699999999999999</v>
      </c>
      <c r="N262" s="17">
        <v>0.98670000000000002</v>
      </c>
      <c r="O262" s="17">
        <v>0.98660000000000003</v>
      </c>
      <c r="P262" s="17">
        <v>0.98650000000000004</v>
      </c>
      <c r="Q262" s="17">
        <v>0.98650000000000004</v>
      </c>
      <c r="R262" s="17">
        <v>0.98650000000000004</v>
      </c>
      <c r="S262" s="17">
        <v>0.98650000000000004</v>
      </c>
      <c r="T262" s="17">
        <v>0.98650000000000004</v>
      </c>
      <c r="U262" s="17">
        <v>0.98650000000000004</v>
      </c>
      <c r="V262" s="17">
        <v>0.98650000000000004</v>
      </c>
      <c r="W262" s="17">
        <v>0.98650000000000004</v>
      </c>
      <c r="X262" s="17">
        <v>0.98650000000000004</v>
      </c>
      <c r="Y262" s="17">
        <v>0.98650000000000004</v>
      </c>
      <c r="Z262" s="17">
        <v>0.98650000000000004</v>
      </c>
      <c r="AA262" s="17">
        <v>0.98650000000000004</v>
      </c>
      <c r="AB262" s="17">
        <v>0.98650000000000004</v>
      </c>
      <c r="AC262" s="17">
        <v>0.98650000000000004</v>
      </c>
      <c r="AD262" s="17">
        <v>0.98650000000000004</v>
      </c>
      <c r="AE262" s="17">
        <v>0.98650000000000004</v>
      </c>
      <c r="AF262" s="17">
        <v>0.98650000000000004</v>
      </c>
      <c r="AG262" s="17">
        <v>0.98650000000000004</v>
      </c>
      <c r="AH262" s="17">
        <v>0.98650000000000004</v>
      </c>
      <c r="AI262" s="17">
        <v>0.98650000000000004</v>
      </c>
      <c r="AJ262" s="17">
        <v>0.98650000000000004</v>
      </c>
      <c r="AK262" s="17">
        <v>0.98650000000000004</v>
      </c>
      <c r="AL262" s="17">
        <v>0.98650000000000004</v>
      </c>
      <c r="AM262" s="17">
        <v>0.98650000000000004</v>
      </c>
      <c r="AN262" s="17">
        <v>0.98650000000000004</v>
      </c>
      <c r="AO262" s="17">
        <v>0.98650000000000004</v>
      </c>
      <c r="AP262" s="17">
        <v>0.98650000000000004</v>
      </c>
      <c r="AQ262" s="17">
        <v>0.98650000000000004</v>
      </c>
      <c r="AR262" s="17">
        <v>0.98650000000000004</v>
      </c>
      <c r="AS262" s="17">
        <v>0.98650000000000004</v>
      </c>
      <c r="AT262" s="17">
        <v>0.98650000000000004</v>
      </c>
      <c r="AU262" s="17">
        <v>0.98650000000000004</v>
      </c>
      <c r="AV262" s="17">
        <v>0.98650000000000004</v>
      </c>
      <c r="AW262" s="17">
        <v>0.98650000000000004</v>
      </c>
      <c r="AX262" s="17">
        <v>0.98650000000000004</v>
      </c>
      <c r="AY262" s="17">
        <v>0.98650000000000004</v>
      </c>
      <c r="AZ262" s="17">
        <v>0.98650000000000004</v>
      </c>
      <c r="BA262" s="17">
        <v>0.98650000000000004</v>
      </c>
      <c r="BB262" s="17">
        <v>0.98650000000000004</v>
      </c>
      <c r="BC262" s="17">
        <v>0.98650000000000004</v>
      </c>
      <c r="BD262" s="17">
        <v>0.98650000000000004</v>
      </c>
      <c r="BE262" s="17">
        <v>0.98650000000000004</v>
      </c>
      <c r="BF262" s="17">
        <v>0.98650000000000004</v>
      </c>
      <c r="BG262" s="17">
        <v>0.98650000000000004</v>
      </c>
      <c r="BH262" s="17">
        <v>0.98650000000000004</v>
      </c>
      <c r="BI262" s="17">
        <v>0.98650000000000004</v>
      </c>
      <c r="BJ262" s="17">
        <v>0.98650000000000004</v>
      </c>
      <c r="BK262" s="17">
        <v>0.98650000000000004</v>
      </c>
      <c r="BL262" s="17">
        <v>0.98650000000000004</v>
      </c>
      <c r="BM262" s="17">
        <v>0.98650000000000004</v>
      </c>
      <c r="BN262" s="17">
        <v>0.98650000000000004</v>
      </c>
      <c r="BO262" s="17">
        <v>0.98650000000000004</v>
      </c>
      <c r="BP262" s="17">
        <v>0.98650000000000004</v>
      </c>
      <c r="BQ262" s="17">
        <v>0.98650000000000004</v>
      </c>
      <c r="BR262" s="17">
        <v>0.98650000000000004</v>
      </c>
      <c r="BS262" s="17">
        <v>0.98650000000000004</v>
      </c>
      <c r="BT262" s="17">
        <v>0.98650000000000004</v>
      </c>
      <c r="BU262" s="17">
        <v>0.98650000000000004</v>
      </c>
      <c r="BV262" s="17">
        <v>0.98650000000000004</v>
      </c>
      <c r="BW262" s="17">
        <v>0.98650000000000004</v>
      </c>
      <c r="BX262" s="17">
        <v>0.98650000000000004</v>
      </c>
      <c r="BY262" s="17">
        <v>0.98650000000000004</v>
      </c>
      <c r="BZ262" s="17">
        <v>0.98650000000000004</v>
      </c>
      <c r="CA262" s="17">
        <v>0.98650000000000004</v>
      </c>
      <c r="CB262" s="17">
        <v>0.98650000000000004</v>
      </c>
      <c r="CC262" s="17">
        <v>0.98650000000000004</v>
      </c>
      <c r="CD262" s="17">
        <v>0.98650000000000004</v>
      </c>
      <c r="CE262" s="17">
        <v>0.98650000000000004</v>
      </c>
      <c r="CF262" s="17">
        <v>0.98650000000000004</v>
      </c>
      <c r="CG262" s="17">
        <v>0.98650000000000004</v>
      </c>
      <c r="CH262" s="17">
        <v>0.98650000000000004</v>
      </c>
      <c r="CI262" s="17">
        <v>0.98650000000000004</v>
      </c>
      <c r="CJ262" s="17">
        <v>0.98650000000000004</v>
      </c>
      <c r="CK262" s="17">
        <v>0.98650000000000004</v>
      </c>
      <c r="CL262" s="17">
        <v>0.98650000000000004</v>
      </c>
      <c r="CM262" s="17">
        <v>0.98650000000000004</v>
      </c>
      <c r="CN262" s="17">
        <v>0.98650000000000004</v>
      </c>
      <c r="CO262" s="17">
        <v>0.98650000000000004</v>
      </c>
      <c r="CP262" s="17">
        <v>0.98650000000000004</v>
      </c>
      <c r="CQ262" s="17">
        <v>0.98650000000000004</v>
      </c>
      <c r="CR262" s="17">
        <v>0.98650000000000004</v>
      </c>
      <c r="CS262" s="17">
        <v>0.98650000000000004</v>
      </c>
      <c r="CT262" s="17">
        <v>0.98650000000000004</v>
      </c>
      <c r="CU262" s="17">
        <v>0.98650000000000004</v>
      </c>
      <c r="CV262" s="17">
        <v>0.98650000000000004</v>
      </c>
      <c r="CW262" s="17">
        <v>0.98650000000000004</v>
      </c>
      <c r="CX262" s="17">
        <v>0.98650000000000004</v>
      </c>
      <c r="CY262" s="17">
        <v>0.98650000000000004</v>
      </c>
      <c r="CZ262" s="17">
        <v>0.98650000000000004</v>
      </c>
      <c r="DA262" s="17">
        <v>0.98650000000000004</v>
      </c>
      <c r="DB262" s="17">
        <v>0.98650000000000004</v>
      </c>
    </row>
    <row r="263" spans="1:106" x14ac:dyDescent="0.2">
      <c r="A263" s="133">
        <v>54</v>
      </c>
      <c r="B263" s="17">
        <v>1</v>
      </c>
      <c r="C263" s="17">
        <v>0.98440000000000005</v>
      </c>
      <c r="D263" s="17">
        <v>0.99270000000000003</v>
      </c>
      <c r="E263" s="17">
        <v>0.99150000000000005</v>
      </c>
      <c r="F263" s="17">
        <v>0.99070000000000003</v>
      </c>
      <c r="G263" s="17">
        <v>0.99</v>
      </c>
      <c r="H263" s="17">
        <v>0.98939999999999995</v>
      </c>
      <c r="I263" s="17">
        <v>0.98880000000000001</v>
      </c>
      <c r="J263" s="17">
        <v>0.98829999999999996</v>
      </c>
      <c r="K263" s="17">
        <v>0.98780000000000001</v>
      </c>
      <c r="L263" s="17">
        <v>0.98729999999999996</v>
      </c>
      <c r="M263" s="17">
        <v>0.98699999999999999</v>
      </c>
      <c r="N263" s="17">
        <v>0.98670000000000002</v>
      </c>
      <c r="O263" s="17">
        <v>0.98660000000000003</v>
      </c>
      <c r="P263" s="17">
        <v>0.98650000000000004</v>
      </c>
      <c r="Q263" s="17">
        <v>0.98650000000000004</v>
      </c>
      <c r="R263" s="17">
        <v>0.98650000000000004</v>
      </c>
      <c r="S263" s="17">
        <v>0.98650000000000004</v>
      </c>
      <c r="T263" s="17">
        <v>0.98650000000000004</v>
      </c>
      <c r="U263" s="17">
        <v>0.98650000000000004</v>
      </c>
      <c r="V263" s="17">
        <v>0.98650000000000004</v>
      </c>
      <c r="W263" s="17">
        <v>0.98650000000000004</v>
      </c>
      <c r="X263" s="17">
        <v>0.98650000000000004</v>
      </c>
      <c r="Y263" s="17">
        <v>0.98650000000000004</v>
      </c>
      <c r="Z263" s="17">
        <v>0.98650000000000004</v>
      </c>
      <c r="AA263" s="17">
        <v>0.98650000000000004</v>
      </c>
      <c r="AB263" s="17">
        <v>0.98650000000000004</v>
      </c>
      <c r="AC263" s="17">
        <v>0.98650000000000004</v>
      </c>
      <c r="AD263" s="17">
        <v>0.98650000000000004</v>
      </c>
      <c r="AE263" s="17">
        <v>0.98650000000000004</v>
      </c>
      <c r="AF263" s="17">
        <v>0.98650000000000004</v>
      </c>
      <c r="AG263" s="17">
        <v>0.98650000000000004</v>
      </c>
      <c r="AH263" s="17">
        <v>0.98650000000000004</v>
      </c>
      <c r="AI263" s="17">
        <v>0.98650000000000004</v>
      </c>
      <c r="AJ263" s="17">
        <v>0.98650000000000004</v>
      </c>
      <c r="AK263" s="17">
        <v>0.98650000000000004</v>
      </c>
      <c r="AL263" s="17">
        <v>0.98650000000000004</v>
      </c>
      <c r="AM263" s="17">
        <v>0.98650000000000004</v>
      </c>
      <c r="AN263" s="17">
        <v>0.98650000000000004</v>
      </c>
      <c r="AO263" s="17">
        <v>0.98650000000000004</v>
      </c>
      <c r="AP263" s="17">
        <v>0.98650000000000004</v>
      </c>
      <c r="AQ263" s="17">
        <v>0.98650000000000004</v>
      </c>
      <c r="AR263" s="17">
        <v>0.98650000000000004</v>
      </c>
      <c r="AS263" s="17">
        <v>0.98650000000000004</v>
      </c>
      <c r="AT263" s="17">
        <v>0.98650000000000004</v>
      </c>
      <c r="AU263" s="17">
        <v>0.98650000000000004</v>
      </c>
      <c r="AV263" s="17">
        <v>0.98650000000000004</v>
      </c>
      <c r="AW263" s="17">
        <v>0.98650000000000004</v>
      </c>
      <c r="AX263" s="17">
        <v>0.98650000000000004</v>
      </c>
      <c r="AY263" s="17">
        <v>0.98650000000000004</v>
      </c>
      <c r="AZ263" s="17">
        <v>0.98650000000000004</v>
      </c>
      <c r="BA263" s="17">
        <v>0.98650000000000004</v>
      </c>
      <c r="BB263" s="17">
        <v>0.98650000000000004</v>
      </c>
      <c r="BC263" s="17">
        <v>0.98650000000000004</v>
      </c>
      <c r="BD263" s="17">
        <v>0.98650000000000004</v>
      </c>
      <c r="BE263" s="17">
        <v>0.98650000000000004</v>
      </c>
      <c r="BF263" s="17">
        <v>0.98650000000000004</v>
      </c>
      <c r="BG263" s="17">
        <v>0.98650000000000004</v>
      </c>
      <c r="BH263" s="17">
        <v>0.98650000000000004</v>
      </c>
      <c r="BI263" s="17">
        <v>0.98650000000000004</v>
      </c>
      <c r="BJ263" s="17">
        <v>0.98650000000000004</v>
      </c>
      <c r="BK263" s="17">
        <v>0.98650000000000004</v>
      </c>
      <c r="BL263" s="17">
        <v>0.98650000000000004</v>
      </c>
      <c r="BM263" s="17">
        <v>0.98650000000000004</v>
      </c>
      <c r="BN263" s="17">
        <v>0.98650000000000004</v>
      </c>
      <c r="BO263" s="17">
        <v>0.98650000000000004</v>
      </c>
      <c r="BP263" s="17">
        <v>0.98650000000000004</v>
      </c>
      <c r="BQ263" s="17">
        <v>0.98650000000000004</v>
      </c>
      <c r="BR263" s="17">
        <v>0.98650000000000004</v>
      </c>
      <c r="BS263" s="17">
        <v>0.98650000000000004</v>
      </c>
      <c r="BT263" s="17">
        <v>0.98650000000000004</v>
      </c>
      <c r="BU263" s="17">
        <v>0.98650000000000004</v>
      </c>
      <c r="BV263" s="17">
        <v>0.98650000000000004</v>
      </c>
      <c r="BW263" s="17">
        <v>0.98650000000000004</v>
      </c>
      <c r="BX263" s="17">
        <v>0.98650000000000004</v>
      </c>
      <c r="BY263" s="17">
        <v>0.98650000000000004</v>
      </c>
      <c r="BZ263" s="17">
        <v>0.98650000000000004</v>
      </c>
      <c r="CA263" s="17">
        <v>0.98650000000000004</v>
      </c>
      <c r="CB263" s="17">
        <v>0.98650000000000004</v>
      </c>
      <c r="CC263" s="17">
        <v>0.98650000000000004</v>
      </c>
      <c r="CD263" s="17">
        <v>0.98650000000000004</v>
      </c>
      <c r="CE263" s="17">
        <v>0.98650000000000004</v>
      </c>
      <c r="CF263" s="17">
        <v>0.98650000000000004</v>
      </c>
      <c r="CG263" s="17">
        <v>0.98650000000000004</v>
      </c>
      <c r="CH263" s="17">
        <v>0.98650000000000004</v>
      </c>
      <c r="CI263" s="17">
        <v>0.98650000000000004</v>
      </c>
      <c r="CJ263" s="17">
        <v>0.98650000000000004</v>
      </c>
      <c r="CK263" s="17">
        <v>0.98650000000000004</v>
      </c>
      <c r="CL263" s="17">
        <v>0.98650000000000004</v>
      </c>
      <c r="CM263" s="17">
        <v>0.98650000000000004</v>
      </c>
      <c r="CN263" s="17">
        <v>0.98650000000000004</v>
      </c>
      <c r="CO263" s="17">
        <v>0.98650000000000004</v>
      </c>
      <c r="CP263" s="17">
        <v>0.98650000000000004</v>
      </c>
      <c r="CQ263" s="17">
        <v>0.98650000000000004</v>
      </c>
      <c r="CR263" s="17">
        <v>0.98650000000000004</v>
      </c>
      <c r="CS263" s="17">
        <v>0.98650000000000004</v>
      </c>
      <c r="CT263" s="17">
        <v>0.98650000000000004</v>
      </c>
      <c r="CU263" s="17">
        <v>0.98650000000000004</v>
      </c>
      <c r="CV263" s="17">
        <v>0.98650000000000004</v>
      </c>
      <c r="CW263" s="17">
        <v>0.98650000000000004</v>
      </c>
      <c r="CX263" s="17">
        <v>0.98650000000000004</v>
      </c>
      <c r="CY263" s="17">
        <v>0.98650000000000004</v>
      </c>
      <c r="CZ263" s="17">
        <v>0.98650000000000004</v>
      </c>
      <c r="DA263" s="17">
        <v>0.98650000000000004</v>
      </c>
      <c r="DB263" s="17">
        <v>0.98650000000000004</v>
      </c>
    </row>
    <row r="264" spans="1:106" x14ac:dyDescent="0.2">
      <c r="A264" s="133">
        <v>55</v>
      </c>
      <c r="B264" s="17">
        <v>1</v>
      </c>
      <c r="C264" s="17">
        <v>0.98440000000000005</v>
      </c>
      <c r="D264" s="17">
        <v>0.99280000000000002</v>
      </c>
      <c r="E264" s="17">
        <v>0.99150000000000005</v>
      </c>
      <c r="F264" s="17">
        <v>0.99070000000000003</v>
      </c>
      <c r="G264" s="17">
        <v>0.99009999999999998</v>
      </c>
      <c r="H264" s="17">
        <v>0.98939999999999995</v>
      </c>
      <c r="I264" s="17">
        <v>0.98880000000000001</v>
      </c>
      <c r="J264" s="17">
        <v>0.98829999999999996</v>
      </c>
      <c r="K264" s="17">
        <v>0.98780000000000001</v>
      </c>
      <c r="L264" s="17">
        <v>0.98729999999999996</v>
      </c>
      <c r="M264" s="17">
        <v>0.98699999999999999</v>
      </c>
      <c r="N264" s="17">
        <v>0.98670000000000002</v>
      </c>
      <c r="O264" s="17">
        <v>0.98660000000000003</v>
      </c>
      <c r="P264" s="17">
        <v>0.98650000000000004</v>
      </c>
      <c r="Q264" s="17">
        <v>0.98650000000000004</v>
      </c>
      <c r="R264" s="17">
        <v>0.98650000000000004</v>
      </c>
      <c r="S264" s="17">
        <v>0.98650000000000004</v>
      </c>
      <c r="T264" s="17">
        <v>0.98650000000000004</v>
      </c>
      <c r="U264" s="17">
        <v>0.98650000000000004</v>
      </c>
      <c r="V264" s="17">
        <v>0.98650000000000004</v>
      </c>
      <c r="W264" s="17">
        <v>0.98650000000000004</v>
      </c>
      <c r="X264" s="17">
        <v>0.98650000000000004</v>
      </c>
      <c r="Y264" s="17">
        <v>0.98650000000000004</v>
      </c>
      <c r="Z264" s="17">
        <v>0.98650000000000004</v>
      </c>
      <c r="AA264" s="17">
        <v>0.98650000000000004</v>
      </c>
      <c r="AB264" s="17">
        <v>0.98650000000000004</v>
      </c>
      <c r="AC264" s="17">
        <v>0.98650000000000004</v>
      </c>
      <c r="AD264" s="17">
        <v>0.98650000000000004</v>
      </c>
      <c r="AE264" s="17">
        <v>0.98650000000000004</v>
      </c>
      <c r="AF264" s="17">
        <v>0.98650000000000004</v>
      </c>
      <c r="AG264" s="17">
        <v>0.98650000000000004</v>
      </c>
      <c r="AH264" s="17">
        <v>0.98650000000000004</v>
      </c>
      <c r="AI264" s="17">
        <v>0.98650000000000004</v>
      </c>
      <c r="AJ264" s="17">
        <v>0.98650000000000004</v>
      </c>
      <c r="AK264" s="17">
        <v>0.98650000000000004</v>
      </c>
      <c r="AL264" s="17">
        <v>0.98650000000000004</v>
      </c>
      <c r="AM264" s="17">
        <v>0.98650000000000004</v>
      </c>
      <c r="AN264" s="17">
        <v>0.98650000000000004</v>
      </c>
      <c r="AO264" s="17">
        <v>0.98650000000000004</v>
      </c>
      <c r="AP264" s="17">
        <v>0.98650000000000004</v>
      </c>
      <c r="AQ264" s="17">
        <v>0.98650000000000004</v>
      </c>
      <c r="AR264" s="17">
        <v>0.98650000000000004</v>
      </c>
      <c r="AS264" s="17">
        <v>0.98650000000000004</v>
      </c>
      <c r="AT264" s="17">
        <v>0.98650000000000004</v>
      </c>
      <c r="AU264" s="17">
        <v>0.98650000000000004</v>
      </c>
      <c r="AV264" s="17">
        <v>0.98650000000000004</v>
      </c>
      <c r="AW264" s="17">
        <v>0.98650000000000004</v>
      </c>
      <c r="AX264" s="17">
        <v>0.98650000000000004</v>
      </c>
      <c r="AY264" s="17">
        <v>0.98650000000000004</v>
      </c>
      <c r="AZ264" s="17">
        <v>0.98650000000000004</v>
      </c>
      <c r="BA264" s="17">
        <v>0.98650000000000004</v>
      </c>
      <c r="BB264" s="17">
        <v>0.98650000000000004</v>
      </c>
      <c r="BC264" s="17">
        <v>0.98650000000000004</v>
      </c>
      <c r="BD264" s="17">
        <v>0.98650000000000004</v>
      </c>
      <c r="BE264" s="17">
        <v>0.98650000000000004</v>
      </c>
      <c r="BF264" s="17">
        <v>0.98650000000000004</v>
      </c>
      <c r="BG264" s="17">
        <v>0.98650000000000004</v>
      </c>
      <c r="BH264" s="17">
        <v>0.98650000000000004</v>
      </c>
      <c r="BI264" s="17">
        <v>0.98650000000000004</v>
      </c>
      <c r="BJ264" s="17">
        <v>0.98650000000000004</v>
      </c>
      <c r="BK264" s="17">
        <v>0.98650000000000004</v>
      </c>
      <c r="BL264" s="17">
        <v>0.98650000000000004</v>
      </c>
      <c r="BM264" s="17">
        <v>0.98650000000000004</v>
      </c>
      <c r="BN264" s="17">
        <v>0.98650000000000004</v>
      </c>
      <c r="BO264" s="17">
        <v>0.98650000000000004</v>
      </c>
      <c r="BP264" s="17">
        <v>0.98650000000000004</v>
      </c>
      <c r="BQ264" s="17">
        <v>0.98650000000000004</v>
      </c>
      <c r="BR264" s="17">
        <v>0.98650000000000004</v>
      </c>
      <c r="BS264" s="17">
        <v>0.98650000000000004</v>
      </c>
      <c r="BT264" s="17">
        <v>0.98650000000000004</v>
      </c>
      <c r="BU264" s="17">
        <v>0.98650000000000004</v>
      </c>
      <c r="BV264" s="17">
        <v>0.98650000000000004</v>
      </c>
      <c r="BW264" s="17">
        <v>0.98650000000000004</v>
      </c>
      <c r="BX264" s="17">
        <v>0.98650000000000004</v>
      </c>
      <c r="BY264" s="17">
        <v>0.98650000000000004</v>
      </c>
      <c r="BZ264" s="17">
        <v>0.98650000000000004</v>
      </c>
      <c r="CA264" s="17">
        <v>0.98650000000000004</v>
      </c>
      <c r="CB264" s="17">
        <v>0.98650000000000004</v>
      </c>
      <c r="CC264" s="17">
        <v>0.98650000000000004</v>
      </c>
      <c r="CD264" s="17">
        <v>0.98650000000000004</v>
      </c>
      <c r="CE264" s="17">
        <v>0.98650000000000004</v>
      </c>
      <c r="CF264" s="17">
        <v>0.98650000000000004</v>
      </c>
      <c r="CG264" s="17">
        <v>0.98650000000000004</v>
      </c>
      <c r="CH264" s="17">
        <v>0.98650000000000004</v>
      </c>
      <c r="CI264" s="17">
        <v>0.98650000000000004</v>
      </c>
      <c r="CJ264" s="17">
        <v>0.98650000000000004</v>
      </c>
      <c r="CK264" s="17">
        <v>0.98650000000000004</v>
      </c>
      <c r="CL264" s="17">
        <v>0.98650000000000004</v>
      </c>
      <c r="CM264" s="17">
        <v>0.98650000000000004</v>
      </c>
      <c r="CN264" s="17">
        <v>0.98650000000000004</v>
      </c>
      <c r="CO264" s="17">
        <v>0.98650000000000004</v>
      </c>
      <c r="CP264" s="17">
        <v>0.98650000000000004</v>
      </c>
      <c r="CQ264" s="17">
        <v>0.98650000000000004</v>
      </c>
      <c r="CR264" s="17">
        <v>0.98650000000000004</v>
      </c>
      <c r="CS264" s="17">
        <v>0.98650000000000004</v>
      </c>
      <c r="CT264" s="17">
        <v>0.98650000000000004</v>
      </c>
      <c r="CU264" s="17">
        <v>0.98650000000000004</v>
      </c>
      <c r="CV264" s="17">
        <v>0.98650000000000004</v>
      </c>
      <c r="CW264" s="17">
        <v>0.98650000000000004</v>
      </c>
      <c r="CX264" s="17">
        <v>0.98650000000000004</v>
      </c>
      <c r="CY264" s="17">
        <v>0.98650000000000004</v>
      </c>
      <c r="CZ264" s="17">
        <v>0.98650000000000004</v>
      </c>
      <c r="DA264" s="17">
        <v>0.98650000000000004</v>
      </c>
      <c r="DB264" s="17">
        <v>0.98650000000000004</v>
      </c>
    </row>
    <row r="265" spans="1:106" x14ac:dyDescent="0.2">
      <c r="A265" s="133">
        <v>56</v>
      </c>
      <c r="B265" s="17">
        <v>1</v>
      </c>
      <c r="C265" s="17">
        <v>0.98440000000000005</v>
      </c>
      <c r="D265" s="17">
        <v>0.99280000000000002</v>
      </c>
      <c r="E265" s="17">
        <v>0.99160000000000004</v>
      </c>
      <c r="F265" s="17">
        <v>0.99070000000000003</v>
      </c>
      <c r="G265" s="17">
        <v>0.99009999999999998</v>
      </c>
      <c r="H265" s="17">
        <v>0.98950000000000005</v>
      </c>
      <c r="I265" s="17">
        <v>0.9889</v>
      </c>
      <c r="J265" s="17">
        <v>0.98829999999999996</v>
      </c>
      <c r="K265" s="17">
        <v>0.98780000000000001</v>
      </c>
      <c r="L265" s="17">
        <v>0.98729999999999996</v>
      </c>
      <c r="M265" s="17">
        <v>0.98699999999999999</v>
      </c>
      <c r="N265" s="17">
        <v>0.98670000000000002</v>
      </c>
      <c r="O265" s="17">
        <v>0.98660000000000003</v>
      </c>
      <c r="P265" s="17">
        <v>0.98650000000000004</v>
      </c>
      <c r="Q265" s="17">
        <v>0.98650000000000004</v>
      </c>
      <c r="R265" s="17">
        <v>0.98650000000000004</v>
      </c>
      <c r="S265" s="17">
        <v>0.98650000000000004</v>
      </c>
      <c r="T265" s="17">
        <v>0.98650000000000004</v>
      </c>
      <c r="U265" s="17">
        <v>0.98650000000000004</v>
      </c>
      <c r="V265" s="17">
        <v>0.98650000000000004</v>
      </c>
      <c r="W265" s="17">
        <v>0.98650000000000004</v>
      </c>
      <c r="X265" s="17">
        <v>0.98650000000000004</v>
      </c>
      <c r="Y265" s="17">
        <v>0.98650000000000004</v>
      </c>
      <c r="Z265" s="17">
        <v>0.98650000000000004</v>
      </c>
      <c r="AA265" s="17">
        <v>0.98650000000000004</v>
      </c>
      <c r="AB265" s="17">
        <v>0.98650000000000004</v>
      </c>
      <c r="AC265" s="17">
        <v>0.98650000000000004</v>
      </c>
      <c r="AD265" s="17">
        <v>0.98650000000000004</v>
      </c>
      <c r="AE265" s="17">
        <v>0.98650000000000004</v>
      </c>
      <c r="AF265" s="17">
        <v>0.98650000000000004</v>
      </c>
      <c r="AG265" s="17">
        <v>0.98650000000000004</v>
      </c>
      <c r="AH265" s="17">
        <v>0.98650000000000004</v>
      </c>
      <c r="AI265" s="17">
        <v>0.98650000000000004</v>
      </c>
      <c r="AJ265" s="17">
        <v>0.98650000000000004</v>
      </c>
      <c r="AK265" s="17">
        <v>0.98650000000000004</v>
      </c>
      <c r="AL265" s="17">
        <v>0.98650000000000004</v>
      </c>
      <c r="AM265" s="17">
        <v>0.98650000000000004</v>
      </c>
      <c r="AN265" s="17">
        <v>0.98650000000000004</v>
      </c>
      <c r="AO265" s="17">
        <v>0.98650000000000004</v>
      </c>
      <c r="AP265" s="17">
        <v>0.98650000000000004</v>
      </c>
      <c r="AQ265" s="17">
        <v>0.98650000000000004</v>
      </c>
      <c r="AR265" s="17">
        <v>0.98650000000000004</v>
      </c>
      <c r="AS265" s="17">
        <v>0.98650000000000004</v>
      </c>
      <c r="AT265" s="17">
        <v>0.98650000000000004</v>
      </c>
      <c r="AU265" s="17">
        <v>0.98650000000000004</v>
      </c>
      <c r="AV265" s="17">
        <v>0.98650000000000004</v>
      </c>
      <c r="AW265" s="17">
        <v>0.98650000000000004</v>
      </c>
      <c r="AX265" s="17">
        <v>0.98650000000000004</v>
      </c>
      <c r="AY265" s="17">
        <v>0.98650000000000004</v>
      </c>
      <c r="AZ265" s="17">
        <v>0.98650000000000004</v>
      </c>
      <c r="BA265" s="17">
        <v>0.98650000000000004</v>
      </c>
      <c r="BB265" s="17">
        <v>0.98650000000000004</v>
      </c>
      <c r="BC265" s="17">
        <v>0.98650000000000004</v>
      </c>
      <c r="BD265" s="17">
        <v>0.98650000000000004</v>
      </c>
      <c r="BE265" s="17">
        <v>0.98650000000000004</v>
      </c>
      <c r="BF265" s="17">
        <v>0.98650000000000004</v>
      </c>
      <c r="BG265" s="17">
        <v>0.98650000000000004</v>
      </c>
      <c r="BH265" s="17">
        <v>0.98650000000000004</v>
      </c>
      <c r="BI265" s="17">
        <v>0.98650000000000004</v>
      </c>
      <c r="BJ265" s="17">
        <v>0.98650000000000004</v>
      </c>
      <c r="BK265" s="17">
        <v>0.98650000000000004</v>
      </c>
      <c r="BL265" s="17">
        <v>0.98650000000000004</v>
      </c>
      <c r="BM265" s="17">
        <v>0.98650000000000004</v>
      </c>
      <c r="BN265" s="17">
        <v>0.98650000000000004</v>
      </c>
      <c r="BO265" s="17">
        <v>0.98650000000000004</v>
      </c>
      <c r="BP265" s="17">
        <v>0.98650000000000004</v>
      </c>
      <c r="BQ265" s="17">
        <v>0.98650000000000004</v>
      </c>
      <c r="BR265" s="17">
        <v>0.98650000000000004</v>
      </c>
      <c r="BS265" s="17">
        <v>0.98650000000000004</v>
      </c>
      <c r="BT265" s="17">
        <v>0.98650000000000004</v>
      </c>
      <c r="BU265" s="17">
        <v>0.98650000000000004</v>
      </c>
      <c r="BV265" s="17">
        <v>0.98650000000000004</v>
      </c>
      <c r="BW265" s="17">
        <v>0.98650000000000004</v>
      </c>
      <c r="BX265" s="17">
        <v>0.98650000000000004</v>
      </c>
      <c r="BY265" s="17">
        <v>0.98650000000000004</v>
      </c>
      <c r="BZ265" s="17">
        <v>0.98650000000000004</v>
      </c>
      <c r="CA265" s="17">
        <v>0.98650000000000004</v>
      </c>
      <c r="CB265" s="17">
        <v>0.98650000000000004</v>
      </c>
      <c r="CC265" s="17">
        <v>0.98650000000000004</v>
      </c>
      <c r="CD265" s="17">
        <v>0.98650000000000004</v>
      </c>
      <c r="CE265" s="17">
        <v>0.98650000000000004</v>
      </c>
      <c r="CF265" s="17">
        <v>0.98650000000000004</v>
      </c>
      <c r="CG265" s="17">
        <v>0.98650000000000004</v>
      </c>
      <c r="CH265" s="17">
        <v>0.98650000000000004</v>
      </c>
      <c r="CI265" s="17">
        <v>0.98650000000000004</v>
      </c>
      <c r="CJ265" s="17">
        <v>0.98650000000000004</v>
      </c>
      <c r="CK265" s="17">
        <v>0.98650000000000004</v>
      </c>
      <c r="CL265" s="17">
        <v>0.98650000000000004</v>
      </c>
      <c r="CM265" s="17">
        <v>0.98650000000000004</v>
      </c>
      <c r="CN265" s="17">
        <v>0.98650000000000004</v>
      </c>
      <c r="CO265" s="17">
        <v>0.98650000000000004</v>
      </c>
      <c r="CP265" s="17">
        <v>0.98650000000000004</v>
      </c>
      <c r="CQ265" s="17">
        <v>0.98650000000000004</v>
      </c>
      <c r="CR265" s="17">
        <v>0.98650000000000004</v>
      </c>
      <c r="CS265" s="17">
        <v>0.98650000000000004</v>
      </c>
      <c r="CT265" s="17">
        <v>0.98650000000000004</v>
      </c>
      <c r="CU265" s="17">
        <v>0.98650000000000004</v>
      </c>
      <c r="CV265" s="17">
        <v>0.98650000000000004</v>
      </c>
      <c r="CW265" s="17">
        <v>0.98650000000000004</v>
      </c>
      <c r="CX265" s="17">
        <v>0.98650000000000004</v>
      </c>
      <c r="CY265" s="17">
        <v>0.98650000000000004</v>
      </c>
      <c r="CZ265" s="17">
        <v>0.98650000000000004</v>
      </c>
      <c r="DA265" s="17">
        <v>0.98650000000000004</v>
      </c>
      <c r="DB265" s="17">
        <v>0.98650000000000004</v>
      </c>
    </row>
    <row r="266" spans="1:106" x14ac:dyDescent="0.2">
      <c r="A266" s="133">
        <v>57</v>
      </c>
      <c r="B266" s="17">
        <v>1</v>
      </c>
      <c r="C266" s="17">
        <v>0.98440000000000005</v>
      </c>
      <c r="D266" s="17">
        <v>0.99280000000000002</v>
      </c>
      <c r="E266" s="17">
        <v>0.99160000000000004</v>
      </c>
      <c r="F266" s="17">
        <v>0.99080000000000001</v>
      </c>
      <c r="G266" s="17">
        <v>0.99009999999999998</v>
      </c>
      <c r="H266" s="17">
        <v>0.98950000000000005</v>
      </c>
      <c r="I266" s="17">
        <v>0.9889</v>
      </c>
      <c r="J266" s="17">
        <v>0.98829999999999996</v>
      </c>
      <c r="K266" s="17">
        <v>0.98780000000000001</v>
      </c>
      <c r="L266" s="17">
        <v>0.98729999999999996</v>
      </c>
      <c r="M266" s="17">
        <v>0.98699999999999999</v>
      </c>
      <c r="N266" s="17">
        <v>0.98670000000000002</v>
      </c>
      <c r="O266" s="17">
        <v>0.98660000000000003</v>
      </c>
      <c r="P266" s="17">
        <v>0.98650000000000004</v>
      </c>
      <c r="Q266" s="17">
        <v>0.98650000000000004</v>
      </c>
      <c r="R266" s="17">
        <v>0.98650000000000004</v>
      </c>
      <c r="S266" s="17">
        <v>0.98650000000000004</v>
      </c>
      <c r="T266" s="17">
        <v>0.98650000000000004</v>
      </c>
      <c r="U266" s="17">
        <v>0.98650000000000004</v>
      </c>
      <c r="V266" s="17">
        <v>0.98650000000000004</v>
      </c>
      <c r="W266" s="17">
        <v>0.98650000000000004</v>
      </c>
      <c r="X266" s="17">
        <v>0.98650000000000004</v>
      </c>
      <c r="Y266" s="17">
        <v>0.98650000000000004</v>
      </c>
      <c r="Z266" s="17">
        <v>0.98650000000000004</v>
      </c>
      <c r="AA266" s="17">
        <v>0.98650000000000004</v>
      </c>
      <c r="AB266" s="17">
        <v>0.98650000000000004</v>
      </c>
      <c r="AC266" s="17">
        <v>0.98650000000000004</v>
      </c>
      <c r="AD266" s="17">
        <v>0.98650000000000004</v>
      </c>
      <c r="AE266" s="17">
        <v>0.98650000000000004</v>
      </c>
      <c r="AF266" s="17">
        <v>0.98650000000000004</v>
      </c>
      <c r="AG266" s="17">
        <v>0.98650000000000004</v>
      </c>
      <c r="AH266" s="17">
        <v>0.98650000000000004</v>
      </c>
      <c r="AI266" s="17">
        <v>0.98650000000000004</v>
      </c>
      <c r="AJ266" s="17">
        <v>0.98650000000000004</v>
      </c>
      <c r="AK266" s="17">
        <v>0.98650000000000004</v>
      </c>
      <c r="AL266" s="17">
        <v>0.98650000000000004</v>
      </c>
      <c r="AM266" s="17">
        <v>0.98650000000000004</v>
      </c>
      <c r="AN266" s="17">
        <v>0.98650000000000004</v>
      </c>
      <c r="AO266" s="17">
        <v>0.98650000000000004</v>
      </c>
      <c r="AP266" s="17">
        <v>0.98650000000000004</v>
      </c>
      <c r="AQ266" s="17">
        <v>0.98650000000000004</v>
      </c>
      <c r="AR266" s="17">
        <v>0.98650000000000004</v>
      </c>
      <c r="AS266" s="17">
        <v>0.98650000000000004</v>
      </c>
      <c r="AT266" s="17">
        <v>0.98650000000000004</v>
      </c>
      <c r="AU266" s="17">
        <v>0.98650000000000004</v>
      </c>
      <c r="AV266" s="17">
        <v>0.98650000000000004</v>
      </c>
      <c r="AW266" s="17">
        <v>0.98650000000000004</v>
      </c>
      <c r="AX266" s="17">
        <v>0.98650000000000004</v>
      </c>
      <c r="AY266" s="17">
        <v>0.98650000000000004</v>
      </c>
      <c r="AZ266" s="17">
        <v>0.98650000000000004</v>
      </c>
      <c r="BA266" s="17">
        <v>0.98650000000000004</v>
      </c>
      <c r="BB266" s="17">
        <v>0.98650000000000004</v>
      </c>
      <c r="BC266" s="17">
        <v>0.98650000000000004</v>
      </c>
      <c r="BD266" s="17">
        <v>0.98650000000000004</v>
      </c>
      <c r="BE266" s="17">
        <v>0.98650000000000004</v>
      </c>
      <c r="BF266" s="17">
        <v>0.98650000000000004</v>
      </c>
      <c r="BG266" s="17">
        <v>0.98650000000000004</v>
      </c>
      <c r="BH266" s="17">
        <v>0.98650000000000004</v>
      </c>
      <c r="BI266" s="17">
        <v>0.98650000000000004</v>
      </c>
      <c r="BJ266" s="17">
        <v>0.98650000000000004</v>
      </c>
      <c r="BK266" s="17">
        <v>0.98650000000000004</v>
      </c>
      <c r="BL266" s="17">
        <v>0.98650000000000004</v>
      </c>
      <c r="BM266" s="17">
        <v>0.98650000000000004</v>
      </c>
      <c r="BN266" s="17">
        <v>0.98650000000000004</v>
      </c>
      <c r="BO266" s="17">
        <v>0.98650000000000004</v>
      </c>
      <c r="BP266" s="17">
        <v>0.98650000000000004</v>
      </c>
      <c r="BQ266" s="17">
        <v>0.98650000000000004</v>
      </c>
      <c r="BR266" s="17">
        <v>0.98650000000000004</v>
      </c>
      <c r="BS266" s="17">
        <v>0.98650000000000004</v>
      </c>
      <c r="BT266" s="17">
        <v>0.98650000000000004</v>
      </c>
      <c r="BU266" s="17">
        <v>0.98650000000000004</v>
      </c>
      <c r="BV266" s="17">
        <v>0.98650000000000004</v>
      </c>
      <c r="BW266" s="17">
        <v>0.98650000000000004</v>
      </c>
      <c r="BX266" s="17">
        <v>0.98650000000000004</v>
      </c>
      <c r="BY266" s="17">
        <v>0.98650000000000004</v>
      </c>
      <c r="BZ266" s="17">
        <v>0.98650000000000004</v>
      </c>
      <c r="CA266" s="17">
        <v>0.98650000000000004</v>
      </c>
      <c r="CB266" s="17">
        <v>0.98650000000000004</v>
      </c>
      <c r="CC266" s="17">
        <v>0.98650000000000004</v>
      </c>
      <c r="CD266" s="17">
        <v>0.98650000000000004</v>
      </c>
      <c r="CE266" s="17">
        <v>0.98650000000000004</v>
      </c>
      <c r="CF266" s="17">
        <v>0.98650000000000004</v>
      </c>
      <c r="CG266" s="17">
        <v>0.98650000000000004</v>
      </c>
      <c r="CH266" s="17">
        <v>0.98650000000000004</v>
      </c>
      <c r="CI266" s="17">
        <v>0.98650000000000004</v>
      </c>
      <c r="CJ266" s="17">
        <v>0.98650000000000004</v>
      </c>
      <c r="CK266" s="17">
        <v>0.98650000000000004</v>
      </c>
      <c r="CL266" s="17">
        <v>0.98650000000000004</v>
      </c>
      <c r="CM266" s="17">
        <v>0.98650000000000004</v>
      </c>
      <c r="CN266" s="17">
        <v>0.98650000000000004</v>
      </c>
      <c r="CO266" s="17">
        <v>0.98650000000000004</v>
      </c>
      <c r="CP266" s="17">
        <v>0.98650000000000004</v>
      </c>
      <c r="CQ266" s="17">
        <v>0.98650000000000004</v>
      </c>
      <c r="CR266" s="17">
        <v>0.98650000000000004</v>
      </c>
      <c r="CS266" s="17">
        <v>0.98650000000000004</v>
      </c>
      <c r="CT266" s="17">
        <v>0.98650000000000004</v>
      </c>
      <c r="CU266" s="17">
        <v>0.98650000000000004</v>
      </c>
      <c r="CV266" s="17">
        <v>0.98650000000000004</v>
      </c>
      <c r="CW266" s="17">
        <v>0.98650000000000004</v>
      </c>
      <c r="CX266" s="17">
        <v>0.98650000000000004</v>
      </c>
      <c r="CY266" s="17">
        <v>0.98650000000000004</v>
      </c>
      <c r="CZ266" s="17">
        <v>0.98650000000000004</v>
      </c>
      <c r="DA266" s="17">
        <v>0.98650000000000004</v>
      </c>
      <c r="DB266" s="17">
        <v>0.98650000000000004</v>
      </c>
    </row>
    <row r="267" spans="1:106" x14ac:dyDescent="0.2">
      <c r="A267" s="133">
        <v>58</v>
      </c>
      <c r="B267" s="17">
        <v>1</v>
      </c>
      <c r="C267" s="17">
        <v>0.98450000000000004</v>
      </c>
      <c r="D267" s="17">
        <v>0.99280000000000002</v>
      </c>
      <c r="E267" s="17">
        <v>0.99160000000000004</v>
      </c>
      <c r="F267" s="17">
        <v>0.99080000000000001</v>
      </c>
      <c r="G267" s="17">
        <v>0.99019999999999997</v>
      </c>
      <c r="H267" s="17">
        <v>0.98960000000000004</v>
      </c>
      <c r="I267" s="17">
        <v>0.98899999999999999</v>
      </c>
      <c r="J267" s="17">
        <v>0.98839999999999995</v>
      </c>
      <c r="K267" s="17">
        <v>0.98780000000000001</v>
      </c>
      <c r="L267" s="17">
        <v>0.98729999999999996</v>
      </c>
      <c r="M267" s="17">
        <v>0.98699999999999999</v>
      </c>
      <c r="N267" s="17">
        <v>0.98670000000000002</v>
      </c>
      <c r="O267" s="17">
        <v>0.98660000000000003</v>
      </c>
      <c r="P267" s="17">
        <v>0.98650000000000004</v>
      </c>
      <c r="Q267" s="17">
        <v>0.98650000000000004</v>
      </c>
      <c r="R267" s="17">
        <v>0.98650000000000004</v>
      </c>
      <c r="S267" s="17">
        <v>0.98650000000000004</v>
      </c>
      <c r="T267" s="17">
        <v>0.98650000000000004</v>
      </c>
      <c r="U267" s="17">
        <v>0.98650000000000004</v>
      </c>
      <c r="V267" s="17">
        <v>0.98650000000000004</v>
      </c>
      <c r="W267" s="17">
        <v>0.98650000000000004</v>
      </c>
      <c r="X267" s="17">
        <v>0.98650000000000004</v>
      </c>
      <c r="Y267" s="17">
        <v>0.98650000000000004</v>
      </c>
      <c r="Z267" s="17">
        <v>0.98650000000000004</v>
      </c>
      <c r="AA267" s="17">
        <v>0.98650000000000004</v>
      </c>
      <c r="AB267" s="17">
        <v>0.98650000000000004</v>
      </c>
      <c r="AC267" s="17">
        <v>0.98650000000000004</v>
      </c>
      <c r="AD267" s="17">
        <v>0.98650000000000004</v>
      </c>
      <c r="AE267" s="17">
        <v>0.98650000000000004</v>
      </c>
      <c r="AF267" s="17">
        <v>0.98650000000000004</v>
      </c>
      <c r="AG267" s="17">
        <v>0.98650000000000004</v>
      </c>
      <c r="AH267" s="17">
        <v>0.98650000000000004</v>
      </c>
      <c r="AI267" s="17">
        <v>0.98650000000000004</v>
      </c>
      <c r="AJ267" s="17">
        <v>0.98650000000000004</v>
      </c>
      <c r="AK267" s="17">
        <v>0.98650000000000004</v>
      </c>
      <c r="AL267" s="17">
        <v>0.98650000000000004</v>
      </c>
      <c r="AM267" s="17">
        <v>0.98650000000000004</v>
      </c>
      <c r="AN267" s="17">
        <v>0.98650000000000004</v>
      </c>
      <c r="AO267" s="17">
        <v>0.98650000000000004</v>
      </c>
      <c r="AP267" s="17">
        <v>0.98650000000000004</v>
      </c>
      <c r="AQ267" s="17">
        <v>0.98650000000000004</v>
      </c>
      <c r="AR267" s="17">
        <v>0.98650000000000004</v>
      </c>
      <c r="AS267" s="17">
        <v>0.98650000000000004</v>
      </c>
      <c r="AT267" s="17">
        <v>0.98650000000000004</v>
      </c>
      <c r="AU267" s="17">
        <v>0.98650000000000004</v>
      </c>
      <c r="AV267" s="17">
        <v>0.98650000000000004</v>
      </c>
      <c r="AW267" s="17">
        <v>0.98650000000000004</v>
      </c>
      <c r="AX267" s="17">
        <v>0.98650000000000004</v>
      </c>
      <c r="AY267" s="17">
        <v>0.98650000000000004</v>
      </c>
      <c r="AZ267" s="17">
        <v>0.98650000000000004</v>
      </c>
      <c r="BA267" s="17">
        <v>0.98650000000000004</v>
      </c>
      <c r="BB267" s="17">
        <v>0.98650000000000004</v>
      </c>
      <c r="BC267" s="17">
        <v>0.98650000000000004</v>
      </c>
      <c r="BD267" s="17">
        <v>0.98650000000000004</v>
      </c>
      <c r="BE267" s="17">
        <v>0.98650000000000004</v>
      </c>
      <c r="BF267" s="17">
        <v>0.98650000000000004</v>
      </c>
      <c r="BG267" s="17">
        <v>0.98650000000000004</v>
      </c>
      <c r="BH267" s="17">
        <v>0.98650000000000004</v>
      </c>
      <c r="BI267" s="17">
        <v>0.98650000000000004</v>
      </c>
      <c r="BJ267" s="17">
        <v>0.98650000000000004</v>
      </c>
      <c r="BK267" s="17">
        <v>0.98650000000000004</v>
      </c>
      <c r="BL267" s="17">
        <v>0.98650000000000004</v>
      </c>
      <c r="BM267" s="17">
        <v>0.98650000000000004</v>
      </c>
      <c r="BN267" s="17">
        <v>0.98650000000000004</v>
      </c>
      <c r="BO267" s="17">
        <v>0.98650000000000004</v>
      </c>
      <c r="BP267" s="17">
        <v>0.98650000000000004</v>
      </c>
      <c r="BQ267" s="17">
        <v>0.98650000000000004</v>
      </c>
      <c r="BR267" s="17">
        <v>0.98650000000000004</v>
      </c>
      <c r="BS267" s="17">
        <v>0.98650000000000004</v>
      </c>
      <c r="BT267" s="17">
        <v>0.98650000000000004</v>
      </c>
      <c r="BU267" s="17">
        <v>0.98650000000000004</v>
      </c>
      <c r="BV267" s="17">
        <v>0.98650000000000004</v>
      </c>
      <c r="BW267" s="17">
        <v>0.98650000000000004</v>
      </c>
      <c r="BX267" s="17">
        <v>0.98650000000000004</v>
      </c>
      <c r="BY267" s="17">
        <v>0.98650000000000004</v>
      </c>
      <c r="BZ267" s="17">
        <v>0.98650000000000004</v>
      </c>
      <c r="CA267" s="17">
        <v>0.98650000000000004</v>
      </c>
      <c r="CB267" s="17">
        <v>0.98650000000000004</v>
      </c>
      <c r="CC267" s="17">
        <v>0.98650000000000004</v>
      </c>
      <c r="CD267" s="17">
        <v>0.98650000000000004</v>
      </c>
      <c r="CE267" s="17">
        <v>0.98650000000000004</v>
      </c>
      <c r="CF267" s="17">
        <v>0.98650000000000004</v>
      </c>
      <c r="CG267" s="17">
        <v>0.98650000000000004</v>
      </c>
      <c r="CH267" s="17">
        <v>0.98650000000000004</v>
      </c>
      <c r="CI267" s="17">
        <v>0.98650000000000004</v>
      </c>
      <c r="CJ267" s="17">
        <v>0.98650000000000004</v>
      </c>
      <c r="CK267" s="17">
        <v>0.98650000000000004</v>
      </c>
      <c r="CL267" s="17">
        <v>0.98650000000000004</v>
      </c>
      <c r="CM267" s="17">
        <v>0.98650000000000004</v>
      </c>
      <c r="CN267" s="17">
        <v>0.98650000000000004</v>
      </c>
      <c r="CO267" s="17">
        <v>0.98650000000000004</v>
      </c>
      <c r="CP267" s="17">
        <v>0.98650000000000004</v>
      </c>
      <c r="CQ267" s="17">
        <v>0.98650000000000004</v>
      </c>
      <c r="CR267" s="17">
        <v>0.98650000000000004</v>
      </c>
      <c r="CS267" s="17">
        <v>0.98650000000000004</v>
      </c>
      <c r="CT267" s="17">
        <v>0.98650000000000004</v>
      </c>
      <c r="CU267" s="17">
        <v>0.98650000000000004</v>
      </c>
      <c r="CV267" s="17">
        <v>0.98650000000000004</v>
      </c>
      <c r="CW267" s="17">
        <v>0.98650000000000004</v>
      </c>
      <c r="CX267" s="17">
        <v>0.98650000000000004</v>
      </c>
      <c r="CY267" s="17">
        <v>0.98650000000000004</v>
      </c>
      <c r="CZ267" s="17">
        <v>0.98650000000000004</v>
      </c>
      <c r="DA267" s="17">
        <v>0.98650000000000004</v>
      </c>
      <c r="DB267" s="17">
        <v>0.98650000000000004</v>
      </c>
    </row>
    <row r="268" spans="1:106" x14ac:dyDescent="0.2">
      <c r="A268" s="133">
        <v>59</v>
      </c>
      <c r="B268" s="17">
        <v>1</v>
      </c>
      <c r="C268" s="17">
        <v>0.98450000000000004</v>
      </c>
      <c r="D268" s="17">
        <v>0.9929</v>
      </c>
      <c r="E268" s="17">
        <v>0.99170000000000003</v>
      </c>
      <c r="F268" s="17">
        <v>0.99080000000000001</v>
      </c>
      <c r="G268" s="17">
        <v>0.99019999999999997</v>
      </c>
      <c r="H268" s="17">
        <v>0.98960000000000004</v>
      </c>
      <c r="I268" s="17">
        <v>0.98899999999999999</v>
      </c>
      <c r="J268" s="17">
        <v>0.98839999999999995</v>
      </c>
      <c r="K268" s="17">
        <v>0.9879</v>
      </c>
      <c r="L268" s="17">
        <v>0.98740000000000006</v>
      </c>
      <c r="M268" s="17">
        <v>0.98699999999999999</v>
      </c>
      <c r="N268" s="17">
        <v>0.98670000000000002</v>
      </c>
      <c r="O268" s="17">
        <v>0.98660000000000003</v>
      </c>
      <c r="P268" s="17">
        <v>0.98650000000000004</v>
      </c>
      <c r="Q268" s="17">
        <v>0.98650000000000004</v>
      </c>
      <c r="R268" s="17">
        <v>0.98650000000000004</v>
      </c>
      <c r="S268" s="17">
        <v>0.98650000000000004</v>
      </c>
      <c r="T268" s="17">
        <v>0.98650000000000004</v>
      </c>
      <c r="U268" s="17">
        <v>0.98650000000000004</v>
      </c>
      <c r="V268" s="17">
        <v>0.98650000000000004</v>
      </c>
      <c r="W268" s="17">
        <v>0.98650000000000004</v>
      </c>
      <c r="X268" s="17">
        <v>0.98650000000000004</v>
      </c>
      <c r="Y268" s="17">
        <v>0.98650000000000004</v>
      </c>
      <c r="Z268" s="17">
        <v>0.98650000000000004</v>
      </c>
      <c r="AA268" s="17">
        <v>0.98650000000000004</v>
      </c>
      <c r="AB268" s="17">
        <v>0.98650000000000004</v>
      </c>
      <c r="AC268" s="17">
        <v>0.98650000000000004</v>
      </c>
      <c r="AD268" s="17">
        <v>0.98650000000000004</v>
      </c>
      <c r="AE268" s="17">
        <v>0.98650000000000004</v>
      </c>
      <c r="AF268" s="17">
        <v>0.98650000000000004</v>
      </c>
      <c r="AG268" s="17">
        <v>0.98650000000000004</v>
      </c>
      <c r="AH268" s="17">
        <v>0.98650000000000004</v>
      </c>
      <c r="AI268" s="17">
        <v>0.98650000000000004</v>
      </c>
      <c r="AJ268" s="17">
        <v>0.98650000000000004</v>
      </c>
      <c r="AK268" s="17">
        <v>0.98650000000000004</v>
      </c>
      <c r="AL268" s="17">
        <v>0.98650000000000004</v>
      </c>
      <c r="AM268" s="17">
        <v>0.98650000000000004</v>
      </c>
      <c r="AN268" s="17">
        <v>0.98650000000000004</v>
      </c>
      <c r="AO268" s="17">
        <v>0.98650000000000004</v>
      </c>
      <c r="AP268" s="17">
        <v>0.98650000000000004</v>
      </c>
      <c r="AQ268" s="17">
        <v>0.98650000000000004</v>
      </c>
      <c r="AR268" s="17">
        <v>0.98650000000000004</v>
      </c>
      <c r="AS268" s="17">
        <v>0.98650000000000004</v>
      </c>
      <c r="AT268" s="17">
        <v>0.98650000000000004</v>
      </c>
      <c r="AU268" s="17">
        <v>0.98650000000000004</v>
      </c>
      <c r="AV268" s="17">
        <v>0.98650000000000004</v>
      </c>
      <c r="AW268" s="17">
        <v>0.98650000000000004</v>
      </c>
      <c r="AX268" s="17">
        <v>0.98650000000000004</v>
      </c>
      <c r="AY268" s="17">
        <v>0.98650000000000004</v>
      </c>
      <c r="AZ268" s="17">
        <v>0.98650000000000004</v>
      </c>
      <c r="BA268" s="17">
        <v>0.98650000000000004</v>
      </c>
      <c r="BB268" s="17">
        <v>0.98650000000000004</v>
      </c>
      <c r="BC268" s="17">
        <v>0.98650000000000004</v>
      </c>
      <c r="BD268" s="17">
        <v>0.98650000000000004</v>
      </c>
      <c r="BE268" s="17">
        <v>0.98650000000000004</v>
      </c>
      <c r="BF268" s="17">
        <v>0.98650000000000004</v>
      </c>
      <c r="BG268" s="17">
        <v>0.98650000000000004</v>
      </c>
      <c r="BH268" s="17">
        <v>0.98650000000000004</v>
      </c>
      <c r="BI268" s="17">
        <v>0.98650000000000004</v>
      </c>
      <c r="BJ268" s="17">
        <v>0.98650000000000004</v>
      </c>
      <c r="BK268" s="17">
        <v>0.98650000000000004</v>
      </c>
      <c r="BL268" s="17">
        <v>0.98650000000000004</v>
      </c>
      <c r="BM268" s="17">
        <v>0.98650000000000004</v>
      </c>
      <c r="BN268" s="17">
        <v>0.98650000000000004</v>
      </c>
      <c r="BO268" s="17">
        <v>0.98650000000000004</v>
      </c>
      <c r="BP268" s="17">
        <v>0.98650000000000004</v>
      </c>
      <c r="BQ268" s="17">
        <v>0.98650000000000004</v>
      </c>
      <c r="BR268" s="17">
        <v>0.98650000000000004</v>
      </c>
      <c r="BS268" s="17">
        <v>0.98650000000000004</v>
      </c>
      <c r="BT268" s="17">
        <v>0.98650000000000004</v>
      </c>
      <c r="BU268" s="17">
        <v>0.98650000000000004</v>
      </c>
      <c r="BV268" s="17">
        <v>0.98650000000000004</v>
      </c>
      <c r="BW268" s="17">
        <v>0.98650000000000004</v>
      </c>
      <c r="BX268" s="17">
        <v>0.98650000000000004</v>
      </c>
      <c r="BY268" s="17">
        <v>0.98650000000000004</v>
      </c>
      <c r="BZ268" s="17">
        <v>0.98650000000000004</v>
      </c>
      <c r="CA268" s="17">
        <v>0.98650000000000004</v>
      </c>
      <c r="CB268" s="17">
        <v>0.98650000000000004</v>
      </c>
      <c r="CC268" s="17">
        <v>0.98650000000000004</v>
      </c>
      <c r="CD268" s="17">
        <v>0.98650000000000004</v>
      </c>
      <c r="CE268" s="17">
        <v>0.98650000000000004</v>
      </c>
      <c r="CF268" s="17">
        <v>0.98650000000000004</v>
      </c>
      <c r="CG268" s="17">
        <v>0.98650000000000004</v>
      </c>
      <c r="CH268" s="17">
        <v>0.98650000000000004</v>
      </c>
      <c r="CI268" s="17">
        <v>0.98650000000000004</v>
      </c>
      <c r="CJ268" s="17">
        <v>0.98650000000000004</v>
      </c>
      <c r="CK268" s="17">
        <v>0.98650000000000004</v>
      </c>
      <c r="CL268" s="17">
        <v>0.98650000000000004</v>
      </c>
      <c r="CM268" s="17">
        <v>0.98650000000000004</v>
      </c>
      <c r="CN268" s="17">
        <v>0.98650000000000004</v>
      </c>
      <c r="CO268" s="17">
        <v>0.98650000000000004</v>
      </c>
      <c r="CP268" s="17">
        <v>0.98650000000000004</v>
      </c>
      <c r="CQ268" s="17">
        <v>0.98650000000000004</v>
      </c>
      <c r="CR268" s="17">
        <v>0.98650000000000004</v>
      </c>
      <c r="CS268" s="17">
        <v>0.98650000000000004</v>
      </c>
      <c r="CT268" s="17">
        <v>0.98650000000000004</v>
      </c>
      <c r="CU268" s="17">
        <v>0.98650000000000004</v>
      </c>
      <c r="CV268" s="17">
        <v>0.98650000000000004</v>
      </c>
      <c r="CW268" s="17">
        <v>0.98650000000000004</v>
      </c>
      <c r="CX268" s="17">
        <v>0.98650000000000004</v>
      </c>
      <c r="CY268" s="17">
        <v>0.98650000000000004</v>
      </c>
      <c r="CZ268" s="17">
        <v>0.98650000000000004</v>
      </c>
      <c r="DA268" s="17">
        <v>0.98650000000000004</v>
      </c>
      <c r="DB268" s="17">
        <v>0.98650000000000004</v>
      </c>
    </row>
    <row r="269" spans="1:106" x14ac:dyDescent="0.2">
      <c r="A269" s="133">
        <v>60</v>
      </c>
      <c r="B269" s="17">
        <v>1</v>
      </c>
      <c r="C269" s="17">
        <v>0.98450000000000004</v>
      </c>
      <c r="D269" s="17">
        <v>0.9929</v>
      </c>
      <c r="E269" s="17">
        <v>0.99170000000000003</v>
      </c>
      <c r="F269" s="17">
        <v>0.9909</v>
      </c>
      <c r="G269" s="17">
        <v>0.99029999999999996</v>
      </c>
      <c r="H269" s="17">
        <v>0.98960000000000004</v>
      </c>
      <c r="I269" s="17">
        <v>0.98909999999999998</v>
      </c>
      <c r="J269" s="17">
        <v>0.98850000000000005</v>
      </c>
      <c r="K269" s="17">
        <v>0.98799999999999999</v>
      </c>
      <c r="L269" s="17">
        <v>0.98750000000000004</v>
      </c>
      <c r="M269" s="17">
        <v>0.98709999999999998</v>
      </c>
      <c r="N269" s="17">
        <v>0.98670000000000002</v>
      </c>
      <c r="O269" s="17">
        <v>0.98660000000000003</v>
      </c>
      <c r="P269" s="17">
        <v>0.98650000000000004</v>
      </c>
      <c r="Q269" s="17">
        <v>0.98650000000000004</v>
      </c>
      <c r="R269" s="17">
        <v>0.98650000000000004</v>
      </c>
      <c r="S269" s="17">
        <v>0.98650000000000004</v>
      </c>
      <c r="T269" s="17">
        <v>0.98650000000000004</v>
      </c>
      <c r="U269" s="17">
        <v>0.98650000000000004</v>
      </c>
      <c r="V269" s="17">
        <v>0.98650000000000004</v>
      </c>
      <c r="W269" s="17">
        <v>0.98650000000000004</v>
      </c>
      <c r="X269" s="17">
        <v>0.98650000000000004</v>
      </c>
      <c r="Y269" s="17">
        <v>0.98650000000000004</v>
      </c>
      <c r="Z269" s="17">
        <v>0.98650000000000004</v>
      </c>
      <c r="AA269" s="17">
        <v>0.98650000000000004</v>
      </c>
      <c r="AB269" s="17">
        <v>0.98650000000000004</v>
      </c>
      <c r="AC269" s="17">
        <v>0.98650000000000004</v>
      </c>
      <c r="AD269" s="17">
        <v>0.98650000000000004</v>
      </c>
      <c r="AE269" s="17">
        <v>0.98650000000000004</v>
      </c>
      <c r="AF269" s="17">
        <v>0.98650000000000004</v>
      </c>
      <c r="AG269" s="17">
        <v>0.98650000000000004</v>
      </c>
      <c r="AH269" s="17">
        <v>0.98650000000000004</v>
      </c>
      <c r="AI269" s="17">
        <v>0.98650000000000004</v>
      </c>
      <c r="AJ269" s="17">
        <v>0.98650000000000004</v>
      </c>
      <c r="AK269" s="17">
        <v>0.98650000000000004</v>
      </c>
      <c r="AL269" s="17">
        <v>0.98650000000000004</v>
      </c>
      <c r="AM269" s="17">
        <v>0.98650000000000004</v>
      </c>
      <c r="AN269" s="17">
        <v>0.98650000000000004</v>
      </c>
      <c r="AO269" s="17">
        <v>0.98650000000000004</v>
      </c>
      <c r="AP269" s="17">
        <v>0.98650000000000004</v>
      </c>
      <c r="AQ269" s="17">
        <v>0.98650000000000004</v>
      </c>
      <c r="AR269" s="17">
        <v>0.98650000000000004</v>
      </c>
      <c r="AS269" s="17">
        <v>0.98650000000000004</v>
      </c>
      <c r="AT269" s="17">
        <v>0.98650000000000004</v>
      </c>
      <c r="AU269" s="17">
        <v>0.98650000000000004</v>
      </c>
      <c r="AV269" s="17">
        <v>0.98650000000000004</v>
      </c>
      <c r="AW269" s="17">
        <v>0.98650000000000004</v>
      </c>
      <c r="AX269" s="17">
        <v>0.98650000000000004</v>
      </c>
      <c r="AY269" s="17">
        <v>0.98650000000000004</v>
      </c>
      <c r="AZ269" s="17">
        <v>0.98650000000000004</v>
      </c>
      <c r="BA269" s="17">
        <v>0.98650000000000004</v>
      </c>
      <c r="BB269" s="17">
        <v>0.98650000000000004</v>
      </c>
      <c r="BC269" s="17">
        <v>0.98650000000000004</v>
      </c>
      <c r="BD269" s="17">
        <v>0.98650000000000004</v>
      </c>
      <c r="BE269" s="17">
        <v>0.98650000000000004</v>
      </c>
      <c r="BF269" s="17">
        <v>0.98650000000000004</v>
      </c>
      <c r="BG269" s="17">
        <v>0.98650000000000004</v>
      </c>
      <c r="BH269" s="17">
        <v>0.98650000000000004</v>
      </c>
      <c r="BI269" s="17">
        <v>0.98650000000000004</v>
      </c>
      <c r="BJ269" s="17">
        <v>0.98650000000000004</v>
      </c>
      <c r="BK269" s="17">
        <v>0.98650000000000004</v>
      </c>
      <c r="BL269" s="17">
        <v>0.98650000000000004</v>
      </c>
      <c r="BM269" s="17">
        <v>0.98650000000000004</v>
      </c>
      <c r="BN269" s="17">
        <v>0.98650000000000004</v>
      </c>
      <c r="BO269" s="17">
        <v>0.98650000000000004</v>
      </c>
      <c r="BP269" s="17">
        <v>0.98650000000000004</v>
      </c>
      <c r="BQ269" s="17">
        <v>0.98650000000000004</v>
      </c>
      <c r="BR269" s="17">
        <v>0.98650000000000004</v>
      </c>
      <c r="BS269" s="17">
        <v>0.98650000000000004</v>
      </c>
      <c r="BT269" s="17">
        <v>0.98650000000000004</v>
      </c>
      <c r="BU269" s="17">
        <v>0.98650000000000004</v>
      </c>
      <c r="BV269" s="17">
        <v>0.98650000000000004</v>
      </c>
      <c r="BW269" s="17">
        <v>0.98650000000000004</v>
      </c>
      <c r="BX269" s="17">
        <v>0.98650000000000004</v>
      </c>
      <c r="BY269" s="17">
        <v>0.98650000000000004</v>
      </c>
      <c r="BZ269" s="17">
        <v>0.98650000000000004</v>
      </c>
      <c r="CA269" s="17">
        <v>0.98650000000000004</v>
      </c>
      <c r="CB269" s="17">
        <v>0.98650000000000004</v>
      </c>
      <c r="CC269" s="17">
        <v>0.98650000000000004</v>
      </c>
      <c r="CD269" s="17">
        <v>0.98650000000000004</v>
      </c>
      <c r="CE269" s="17">
        <v>0.98650000000000004</v>
      </c>
      <c r="CF269" s="17">
        <v>0.98650000000000004</v>
      </c>
      <c r="CG269" s="17">
        <v>0.98650000000000004</v>
      </c>
      <c r="CH269" s="17">
        <v>0.98650000000000004</v>
      </c>
      <c r="CI269" s="17">
        <v>0.98650000000000004</v>
      </c>
      <c r="CJ269" s="17">
        <v>0.98650000000000004</v>
      </c>
      <c r="CK269" s="17">
        <v>0.98650000000000004</v>
      </c>
      <c r="CL269" s="17">
        <v>0.98650000000000004</v>
      </c>
      <c r="CM269" s="17">
        <v>0.98650000000000004</v>
      </c>
      <c r="CN269" s="17">
        <v>0.98650000000000004</v>
      </c>
      <c r="CO269" s="17">
        <v>0.98650000000000004</v>
      </c>
      <c r="CP269" s="17">
        <v>0.98650000000000004</v>
      </c>
      <c r="CQ269" s="17">
        <v>0.98650000000000004</v>
      </c>
      <c r="CR269" s="17">
        <v>0.98650000000000004</v>
      </c>
      <c r="CS269" s="17">
        <v>0.98650000000000004</v>
      </c>
      <c r="CT269" s="17">
        <v>0.98650000000000004</v>
      </c>
      <c r="CU269" s="17">
        <v>0.98650000000000004</v>
      </c>
      <c r="CV269" s="17">
        <v>0.98650000000000004</v>
      </c>
      <c r="CW269" s="17">
        <v>0.98650000000000004</v>
      </c>
      <c r="CX269" s="17">
        <v>0.98650000000000004</v>
      </c>
      <c r="CY269" s="17">
        <v>0.98650000000000004</v>
      </c>
      <c r="CZ269" s="17">
        <v>0.98650000000000004</v>
      </c>
      <c r="DA269" s="17">
        <v>0.98650000000000004</v>
      </c>
      <c r="DB269" s="17">
        <v>0.98650000000000004</v>
      </c>
    </row>
    <row r="270" spans="1:106" x14ac:dyDescent="0.2">
      <c r="A270" s="133">
        <v>61</v>
      </c>
      <c r="B270" s="17">
        <v>1</v>
      </c>
      <c r="C270" s="17">
        <v>0.98450000000000004</v>
      </c>
      <c r="D270" s="17">
        <v>0.9929</v>
      </c>
      <c r="E270" s="17">
        <v>0.99170000000000003</v>
      </c>
      <c r="F270" s="17">
        <v>0.9909</v>
      </c>
      <c r="G270" s="17">
        <v>0.99029999999999996</v>
      </c>
      <c r="H270" s="17">
        <v>0.98970000000000002</v>
      </c>
      <c r="I270" s="17">
        <v>0.98909999999999998</v>
      </c>
      <c r="J270" s="17">
        <v>0.98850000000000005</v>
      </c>
      <c r="K270" s="17">
        <v>0.98799999999999999</v>
      </c>
      <c r="L270" s="17">
        <v>0.98750000000000004</v>
      </c>
      <c r="M270" s="17">
        <v>0.98709999999999998</v>
      </c>
      <c r="N270" s="17">
        <v>0.98680000000000001</v>
      </c>
      <c r="O270" s="17">
        <v>0.98660000000000003</v>
      </c>
      <c r="P270" s="17">
        <v>0.98650000000000004</v>
      </c>
      <c r="Q270" s="17">
        <v>0.98650000000000004</v>
      </c>
      <c r="R270" s="17">
        <v>0.98650000000000004</v>
      </c>
      <c r="S270" s="17">
        <v>0.98650000000000004</v>
      </c>
      <c r="T270" s="17">
        <v>0.98650000000000004</v>
      </c>
      <c r="U270" s="17">
        <v>0.98650000000000004</v>
      </c>
      <c r="V270" s="17">
        <v>0.98650000000000004</v>
      </c>
      <c r="W270" s="17">
        <v>0.98650000000000004</v>
      </c>
      <c r="X270" s="17">
        <v>0.98650000000000004</v>
      </c>
      <c r="Y270" s="17">
        <v>0.98650000000000004</v>
      </c>
      <c r="Z270" s="17">
        <v>0.98650000000000004</v>
      </c>
      <c r="AA270" s="17">
        <v>0.98650000000000004</v>
      </c>
      <c r="AB270" s="17">
        <v>0.98650000000000004</v>
      </c>
      <c r="AC270" s="17">
        <v>0.98650000000000004</v>
      </c>
      <c r="AD270" s="17">
        <v>0.98650000000000004</v>
      </c>
      <c r="AE270" s="17">
        <v>0.98650000000000004</v>
      </c>
      <c r="AF270" s="17">
        <v>0.98650000000000004</v>
      </c>
      <c r="AG270" s="17">
        <v>0.98650000000000004</v>
      </c>
      <c r="AH270" s="17">
        <v>0.98650000000000004</v>
      </c>
      <c r="AI270" s="17">
        <v>0.98650000000000004</v>
      </c>
      <c r="AJ270" s="17">
        <v>0.98650000000000004</v>
      </c>
      <c r="AK270" s="17">
        <v>0.98650000000000004</v>
      </c>
      <c r="AL270" s="17">
        <v>0.98650000000000004</v>
      </c>
      <c r="AM270" s="17">
        <v>0.98650000000000004</v>
      </c>
      <c r="AN270" s="17">
        <v>0.98650000000000004</v>
      </c>
      <c r="AO270" s="17">
        <v>0.98650000000000004</v>
      </c>
      <c r="AP270" s="17">
        <v>0.98650000000000004</v>
      </c>
      <c r="AQ270" s="17">
        <v>0.98650000000000004</v>
      </c>
      <c r="AR270" s="17">
        <v>0.98650000000000004</v>
      </c>
      <c r="AS270" s="17">
        <v>0.98650000000000004</v>
      </c>
      <c r="AT270" s="17">
        <v>0.98650000000000004</v>
      </c>
      <c r="AU270" s="17">
        <v>0.98650000000000004</v>
      </c>
      <c r="AV270" s="17">
        <v>0.98650000000000004</v>
      </c>
      <c r="AW270" s="17">
        <v>0.98650000000000004</v>
      </c>
      <c r="AX270" s="17">
        <v>0.98650000000000004</v>
      </c>
      <c r="AY270" s="17">
        <v>0.98650000000000004</v>
      </c>
      <c r="AZ270" s="17">
        <v>0.98650000000000004</v>
      </c>
      <c r="BA270" s="17">
        <v>0.98650000000000004</v>
      </c>
      <c r="BB270" s="17">
        <v>0.98650000000000004</v>
      </c>
      <c r="BC270" s="17">
        <v>0.98650000000000004</v>
      </c>
      <c r="BD270" s="17">
        <v>0.98650000000000004</v>
      </c>
      <c r="BE270" s="17">
        <v>0.98650000000000004</v>
      </c>
      <c r="BF270" s="17">
        <v>0.98650000000000004</v>
      </c>
      <c r="BG270" s="17">
        <v>0.98650000000000004</v>
      </c>
      <c r="BH270" s="17">
        <v>0.98650000000000004</v>
      </c>
      <c r="BI270" s="17">
        <v>0.98650000000000004</v>
      </c>
      <c r="BJ270" s="17">
        <v>0.98650000000000004</v>
      </c>
      <c r="BK270" s="17">
        <v>0.98650000000000004</v>
      </c>
      <c r="BL270" s="17">
        <v>0.98650000000000004</v>
      </c>
      <c r="BM270" s="17">
        <v>0.98650000000000004</v>
      </c>
      <c r="BN270" s="17">
        <v>0.98650000000000004</v>
      </c>
      <c r="BO270" s="17">
        <v>0.98650000000000004</v>
      </c>
      <c r="BP270" s="17">
        <v>0.98650000000000004</v>
      </c>
      <c r="BQ270" s="17">
        <v>0.98650000000000004</v>
      </c>
      <c r="BR270" s="17">
        <v>0.98650000000000004</v>
      </c>
      <c r="BS270" s="17">
        <v>0.98650000000000004</v>
      </c>
      <c r="BT270" s="17">
        <v>0.98650000000000004</v>
      </c>
      <c r="BU270" s="17">
        <v>0.98650000000000004</v>
      </c>
      <c r="BV270" s="17">
        <v>0.98650000000000004</v>
      </c>
      <c r="BW270" s="17">
        <v>0.98650000000000004</v>
      </c>
      <c r="BX270" s="17">
        <v>0.98650000000000004</v>
      </c>
      <c r="BY270" s="17">
        <v>0.98650000000000004</v>
      </c>
      <c r="BZ270" s="17">
        <v>0.98650000000000004</v>
      </c>
      <c r="CA270" s="17">
        <v>0.98650000000000004</v>
      </c>
      <c r="CB270" s="17">
        <v>0.98650000000000004</v>
      </c>
      <c r="CC270" s="17">
        <v>0.98650000000000004</v>
      </c>
      <c r="CD270" s="17">
        <v>0.98650000000000004</v>
      </c>
      <c r="CE270" s="17">
        <v>0.98650000000000004</v>
      </c>
      <c r="CF270" s="17">
        <v>0.98650000000000004</v>
      </c>
      <c r="CG270" s="17">
        <v>0.98650000000000004</v>
      </c>
      <c r="CH270" s="17">
        <v>0.98650000000000004</v>
      </c>
      <c r="CI270" s="17">
        <v>0.98650000000000004</v>
      </c>
      <c r="CJ270" s="17">
        <v>0.98650000000000004</v>
      </c>
      <c r="CK270" s="17">
        <v>0.98650000000000004</v>
      </c>
      <c r="CL270" s="17">
        <v>0.98650000000000004</v>
      </c>
      <c r="CM270" s="17">
        <v>0.98650000000000004</v>
      </c>
      <c r="CN270" s="17">
        <v>0.98650000000000004</v>
      </c>
      <c r="CO270" s="17">
        <v>0.98650000000000004</v>
      </c>
      <c r="CP270" s="17">
        <v>0.98650000000000004</v>
      </c>
      <c r="CQ270" s="17">
        <v>0.98650000000000004</v>
      </c>
      <c r="CR270" s="17">
        <v>0.98650000000000004</v>
      </c>
      <c r="CS270" s="17">
        <v>0.98650000000000004</v>
      </c>
      <c r="CT270" s="17">
        <v>0.98650000000000004</v>
      </c>
      <c r="CU270" s="17">
        <v>0.98650000000000004</v>
      </c>
      <c r="CV270" s="17">
        <v>0.98650000000000004</v>
      </c>
      <c r="CW270" s="17">
        <v>0.98650000000000004</v>
      </c>
      <c r="CX270" s="17">
        <v>0.98650000000000004</v>
      </c>
      <c r="CY270" s="17">
        <v>0.98650000000000004</v>
      </c>
      <c r="CZ270" s="17">
        <v>0.98650000000000004</v>
      </c>
      <c r="DA270" s="17">
        <v>0.98650000000000004</v>
      </c>
      <c r="DB270" s="17">
        <v>0.98650000000000004</v>
      </c>
    </row>
    <row r="271" spans="1:106" x14ac:dyDescent="0.2">
      <c r="A271" s="133">
        <v>62</v>
      </c>
      <c r="B271" s="17">
        <v>1</v>
      </c>
      <c r="C271" s="17">
        <v>0.98450000000000004</v>
      </c>
      <c r="D271" s="17">
        <v>0.9929</v>
      </c>
      <c r="E271" s="17">
        <v>0.99170000000000003</v>
      </c>
      <c r="F271" s="17">
        <v>0.9909</v>
      </c>
      <c r="G271" s="17">
        <v>0.99029999999999996</v>
      </c>
      <c r="H271" s="17">
        <v>0.98970000000000002</v>
      </c>
      <c r="I271" s="17">
        <v>0.98919999999999997</v>
      </c>
      <c r="J271" s="17">
        <v>0.98860000000000003</v>
      </c>
      <c r="K271" s="17">
        <v>0.98809999999999998</v>
      </c>
      <c r="L271" s="17">
        <v>0.98760000000000003</v>
      </c>
      <c r="M271" s="17">
        <v>0.98719999999999997</v>
      </c>
      <c r="N271" s="17">
        <v>0.9869</v>
      </c>
      <c r="O271" s="17">
        <v>0.98660000000000003</v>
      </c>
      <c r="P271" s="17">
        <v>0.98650000000000004</v>
      </c>
      <c r="Q271" s="17">
        <v>0.98650000000000004</v>
      </c>
      <c r="R271" s="17">
        <v>0.98650000000000004</v>
      </c>
      <c r="S271" s="17">
        <v>0.98650000000000004</v>
      </c>
      <c r="T271" s="17">
        <v>0.98650000000000004</v>
      </c>
      <c r="U271" s="17">
        <v>0.98650000000000004</v>
      </c>
      <c r="V271" s="17">
        <v>0.98650000000000004</v>
      </c>
      <c r="W271" s="17">
        <v>0.98650000000000004</v>
      </c>
      <c r="X271" s="17">
        <v>0.98650000000000004</v>
      </c>
      <c r="Y271" s="17">
        <v>0.98650000000000004</v>
      </c>
      <c r="Z271" s="17">
        <v>0.98650000000000004</v>
      </c>
      <c r="AA271" s="17">
        <v>0.98650000000000004</v>
      </c>
      <c r="AB271" s="17">
        <v>0.98650000000000004</v>
      </c>
      <c r="AC271" s="17">
        <v>0.98650000000000004</v>
      </c>
      <c r="AD271" s="17">
        <v>0.98650000000000004</v>
      </c>
      <c r="AE271" s="17">
        <v>0.98650000000000004</v>
      </c>
      <c r="AF271" s="17">
        <v>0.98650000000000004</v>
      </c>
      <c r="AG271" s="17">
        <v>0.98650000000000004</v>
      </c>
      <c r="AH271" s="17">
        <v>0.98650000000000004</v>
      </c>
      <c r="AI271" s="17">
        <v>0.98650000000000004</v>
      </c>
      <c r="AJ271" s="17">
        <v>0.98650000000000004</v>
      </c>
      <c r="AK271" s="17">
        <v>0.98650000000000004</v>
      </c>
      <c r="AL271" s="17">
        <v>0.98650000000000004</v>
      </c>
      <c r="AM271" s="17">
        <v>0.98650000000000004</v>
      </c>
      <c r="AN271" s="17">
        <v>0.98650000000000004</v>
      </c>
      <c r="AO271" s="17">
        <v>0.98650000000000004</v>
      </c>
      <c r="AP271" s="17">
        <v>0.98650000000000004</v>
      </c>
      <c r="AQ271" s="17">
        <v>0.98650000000000004</v>
      </c>
      <c r="AR271" s="17">
        <v>0.98650000000000004</v>
      </c>
      <c r="AS271" s="17">
        <v>0.98650000000000004</v>
      </c>
      <c r="AT271" s="17">
        <v>0.98650000000000004</v>
      </c>
      <c r="AU271" s="17">
        <v>0.98650000000000004</v>
      </c>
      <c r="AV271" s="17">
        <v>0.98650000000000004</v>
      </c>
      <c r="AW271" s="17">
        <v>0.98650000000000004</v>
      </c>
      <c r="AX271" s="17">
        <v>0.98650000000000004</v>
      </c>
      <c r="AY271" s="17">
        <v>0.98650000000000004</v>
      </c>
      <c r="AZ271" s="17">
        <v>0.98650000000000004</v>
      </c>
      <c r="BA271" s="17">
        <v>0.98650000000000004</v>
      </c>
      <c r="BB271" s="17">
        <v>0.98650000000000004</v>
      </c>
      <c r="BC271" s="17">
        <v>0.98650000000000004</v>
      </c>
      <c r="BD271" s="17">
        <v>0.98650000000000004</v>
      </c>
      <c r="BE271" s="17">
        <v>0.98650000000000004</v>
      </c>
      <c r="BF271" s="17">
        <v>0.98650000000000004</v>
      </c>
      <c r="BG271" s="17">
        <v>0.98650000000000004</v>
      </c>
      <c r="BH271" s="17">
        <v>0.98650000000000004</v>
      </c>
      <c r="BI271" s="17">
        <v>0.98650000000000004</v>
      </c>
      <c r="BJ271" s="17">
        <v>0.98650000000000004</v>
      </c>
      <c r="BK271" s="17">
        <v>0.98650000000000004</v>
      </c>
      <c r="BL271" s="17">
        <v>0.98650000000000004</v>
      </c>
      <c r="BM271" s="17">
        <v>0.98650000000000004</v>
      </c>
      <c r="BN271" s="17">
        <v>0.98650000000000004</v>
      </c>
      <c r="BO271" s="17">
        <v>0.98650000000000004</v>
      </c>
      <c r="BP271" s="17">
        <v>0.98650000000000004</v>
      </c>
      <c r="BQ271" s="17">
        <v>0.98650000000000004</v>
      </c>
      <c r="BR271" s="17">
        <v>0.98650000000000004</v>
      </c>
      <c r="BS271" s="17">
        <v>0.98650000000000004</v>
      </c>
      <c r="BT271" s="17">
        <v>0.98650000000000004</v>
      </c>
      <c r="BU271" s="17">
        <v>0.98650000000000004</v>
      </c>
      <c r="BV271" s="17">
        <v>0.98650000000000004</v>
      </c>
      <c r="BW271" s="17">
        <v>0.98650000000000004</v>
      </c>
      <c r="BX271" s="17">
        <v>0.98650000000000004</v>
      </c>
      <c r="BY271" s="17">
        <v>0.98650000000000004</v>
      </c>
      <c r="BZ271" s="17">
        <v>0.98650000000000004</v>
      </c>
      <c r="CA271" s="17">
        <v>0.98650000000000004</v>
      </c>
      <c r="CB271" s="17">
        <v>0.98650000000000004</v>
      </c>
      <c r="CC271" s="17">
        <v>0.98650000000000004</v>
      </c>
      <c r="CD271" s="17">
        <v>0.98650000000000004</v>
      </c>
      <c r="CE271" s="17">
        <v>0.98650000000000004</v>
      </c>
      <c r="CF271" s="17">
        <v>0.98650000000000004</v>
      </c>
      <c r="CG271" s="17">
        <v>0.98650000000000004</v>
      </c>
      <c r="CH271" s="17">
        <v>0.98650000000000004</v>
      </c>
      <c r="CI271" s="17">
        <v>0.98650000000000004</v>
      </c>
      <c r="CJ271" s="17">
        <v>0.98650000000000004</v>
      </c>
      <c r="CK271" s="17">
        <v>0.98650000000000004</v>
      </c>
      <c r="CL271" s="17">
        <v>0.98650000000000004</v>
      </c>
      <c r="CM271" s="17">
        <v>0.98650000000000004</v>
      </c>
      <c r="CN271" s="17">
        <v>0.98650000000000004</v>
      </c>
      <c r="CO271" s="17">
        <v>0.98650000000000004</v>
      </c>
      <c r="CP271" s="17">
        <v>0.98650000000000004</v>
      </c>
      <c r="CQ271" s="17">
        <v>0.98650000000000004</v>
      </c>
      <c r="CR271" s="17">
        <v>0.98650000000000004</v>
      </c>
      <c r="CS271" s="17">
        <v>0.98650000000000004</v>
      </c>
      <c r="CT271" s="17">
        <v>0.98650000000000004</v>
      </c>
      <c r="CU271" s="17">
        <v>0.98650000000000004</v>
      </c>
      <c r="CV271" s="17">
        <v>0.98650000000000004</v>
      </c>
      <c r="CW271" s="17">
        <v>0.98650000000000004</v>
      </c>
      <c r="CX271" s="17">
        <v>0.98650000000000004</v>
      </c>
      <c r="CY271" s="17">
        <v>0.98650000000000004</v>
      </c>
      <c r="CZ271" s="17">
        <v>0.98650000000000004</v>
      </c>
      <c r="DA271" s="17">
        <v>0.98650000000000004</v>
      </c>
      <c r="DB271" s="17">
        <v>0.98650000000000004</v>
      </c>
    </row>
    <row r="272" spans="1:106" x14ac:dyDescent="0.2">
      <c r="A272" s="133">
        <v>63</v>
      </c>
      <c r="B272" s="17">
        <v>1</v>
      </c>
      <c r="C272" s="17">
        <v>0.98450000000000004</v>
      </c>
      <c r="D272" s="17">
        <v>0.99299999999999999</v>
      </c>
      <c r="E272" s="17">
        <v>0.99180000000000001</v>
      </c>
      <c r="F272" s="17">
        <v>0.99099999999999999</v>
      </c>
      <c r="G272" s="17">
        <v>0.99039999999999995</v>
      </c>
      <c r="H272" s="17">
        <v>0.9899</v>
      </c>
      <c r="I272" s="17">
        <v>0.98929999999999996</v>
      </c>
      <c r="J272" s="17">
        <v>0.98870000000000002</v>
      </c>
      <c r="K272" s="17">
        <v>0.98819999999999997</v>
      </c>
      <c r="L272" s="17">
        <v>0.98770000000000002</v>
      </c>
      <c r="M272" s="17">
        <v>0.98729999999999996</v>
      </c>
      <c r="N272" s="17">
        <v>0.98699999999999999</v>
      </c>
      <c r="O272" s="17">
        <v>0.98680000000000001</v>
      </c>
      <c r="P272" s="17">
        <v>0.98660000000000003</v>
      </c>
      <c r="Q272" s="17">
        <v>0.98660000000000003</v>
      </c>
      <c r="R272" s="17">
        <v>0.98660000000000003</v>
      </c>
      <c r="S272" s="17">
        <v>0.98660000000000003</v>
      </c>
      <c r="T272" s="17">
        <v>0.98660000000000003</v>
      </c>
      <c r="U272" s="17">
        <v>0.98660000000000003</v>
      </c>
      <c r="V272" s="17">
        <v>0.98660000000000003</v>
      </c>
      <c r="W272" s="17">
        <v>0.98660000000000003</v>
      </c>
      <c r="X272" s="17">
        <v>0.98660000000000003</v>
      </c>
      <c r="Y272" s="17">
        <v>0.98660000000000003</v>
      </c>
      <c r="Z272" s="17">
        <v>0.98660000000000003</v>
      </c>
      <c r="AA272" s="17">
        <v>0.98660000000000003</v>
      </c>
      <c r="AB272" s="17">
        <v>0.98660000000000003</v>
      </c>
      <c r="AC272" s="17">
        <v>0.98660000000000003</v>
      </c>
      <c r="AD272" s="17">
        <v>0.98660000000000003</v>
      </c>
      <c r="AE272" s="17">
        <v>0.98660000000000003</v>
      </c>
      <c r="AF272" s="17">
        <v>0.98660000000000003</v>
      </c>
      <c r="AG272" s="17">
        <v>0.98660000000000003</v>
      </c>
      <c r="AH272" s="17">
        <v>0.98660000000000003</v>
      </c>
      <c r="AI272" s="17">
        <v>0.98660000000000003</v>
      </c>
      <c r="AJ272" s="17">
        <v>0.98660000000000003</v>
      </c>
      <c r="AK272" s="17">
        <v>0.98660000000000003</v>
      </c>
      <c r="AL272" s="17">
        <v>0.98660000000000003</v>
      </c>
      <c r="AM272" s="17">
        <v>0.98660000000000003</v>
      </c>
      <c r="AN272" s="17">
        <v>0.98660000000000003</v>
      </c>
      <c r="AO272" s="17">
        <v>0.98660000000000003</v>
      </c>
      <c r="AP272" s="17">
        <v>0.98660000000000003</v>
      </c>
      <c r="AQ272" s="17">
        <v>0.98660000000000003</v>
      </c>
      <c r="AR272" s="17">
        <v>0.98660000000000003</v>
      </c>
      <c r="AS272" s="17">
        <v>0.98660000000000003</v>
      </c>
      <c r="AT272" s="17">
        <v>0.98660000000000003</v>
      </c>
      <c r="AU272" s="17">
        <v>0.98660000000000003</v>
      </c>
      <c r="AV272" s="17">
        <v>0.98660000000000003</v>
      </c>
      <c r="AW272" s="17">
        <v>0.98660000000000003</v>
      </c>
      <c r="AX272" s="17">
        <v>0.98660000000000003</v>
      </c>
      <c r="AY272" s="17">
        <v>0.98660000000000003</v>
      </c>
      <c r="AZ272" s="17">
        <v>0.98660000000000003</v>
      </c>
      <c r="BA272" s="17">
        <v>0.98660000000000003</v>
      </c>
      <c r="BB272" s="17">
        <v>0.98660000000000003</v>
      </c>
      <c r="BC272" s="17">
        <v>0.98660000000000003</v>
      </c>
      <c r="BD272" s="17">
        <v>0.98660000000000003</v>
      </c>
      <c r="BE272" s="17">
        <v>0.98660000000000003</v>
      </c>
      <c r="BF272" s="17">
        <v>0.98660000000000003</v>
      </c>
      <c r="BG272" s="17">
        <v>0.98660000000000003</v>
      </c>
      <c r="BH272" s="17">
        <v>0.98660000000000003</v>
      </c>
      <c r="BI272" s="17">
        <v>0.98660000000000003</v>
      </c>
      <c r="BJ272" s="17">
        <v>0.98660000000000003</v>
      </c>
      <c r="BK272" s="17">
        <v>0.98660000000000003</v>
      </c>
      <c r="BL272" s="17">
        <v>0.98660000000000003</v>
      </c>
      <c r="BM272" s="17">
        <v>0.98660000000000003</v>
      </c>
      <c r="BN272" s="17">
        <v>0.98660000000000003</v>
      </c>
      <c r="BO272" s="17">
        <v>0.98660000000000003</v>
      </c>
      <c r="BP272" s="17">
        <v>0.98660000000000003</v>
      </c>
      <c r="BQ272" s="17">
        <v>0.98660000000000003</v>
      </c>
      <c r="BR272" s="17">
        <v>0.98660000000000003</v>
      </c>
      <c r="BS272" s="17">
        <v>0.98660000000000003</v>
      </c>
      <c r="BT272" s="17">
        <v>0.98660000000000003</v>
      </c>
      <c r="BU272" s="17">
        <v>0.98660000000000003</v>
      </c>
      <c r="BV272" s="17">
        <v>0.98660000000000003</v>
      </c>
      <c r="BW272" s="17">
        <v>0.98660000000000003</v>
      </c>
      <c r="BX272" s="17">
        <v>0.98660000000000003</v>
      </c>
      <c r="BY272" s="17">
        <v>0.98660000000000003</v>
      </c>
      <c r="BZ272" s="17">
        <v>0.98660000000000003</v>
      </c>
      <c r="CA272" s="17">
        <v>0.98660000000000003</v>
      </c>
      <c r="CB272" s="17">
        <v>0.98660000000000003</v>
      </c>
      <c r="CC272" s="17">
        <v>0.98660000000000003</v>
      </c>
      <c r="CD272" s="17">
        <v>0.98660000000000003</v>
      </c>
      <c r="CE272" s="17">
        <v>0.98660000000000003</v>
      </c>
      <c r="CF272" s="17">
        <v>0.98660000000000003</v>
      </c>
      <c r="CG272" s="17">
        <v>0.98660000000000003</v>
      </c>
      <c r="CH272" s="17">
        <v>0.98660000000000003</v>
      </c>
      <c r="CI272" s="17">
        <v>0.98660000000000003</v>
      </c>
      <c r="CJ272" s="17">
        <v>0.98660000000000003</v>
      </c>
      <c r="CK272" s="17">
        <v>0.98660000000000003</v>
      </c>
      <c r="CL272" s="17">
        <v>0.98660000000000003</v>
      </c>
      <c r="CM272" s="17">
        <v>0.98660000000000003</v>
      </c>
      <c r="CN272" s="17">
        <v>0.98660000000000003</v>
      </c>
      <c r="CO272" s="17">
        <v>0.98660000000000003</v>
      </c>
      <c r="CP272" s="17">
        <v>0.98660000000000003</v>
      </c>
      <c r="CQ272" s="17">
        <v>0.98660000000000003</v>
      </c>
      <c r="CR272" s="17">
        <v>0.98660000000000003</v>
      </c>
      <c r="CS272" s="17">
        <v>0.98660000000000003</v>
      </c>
      <c r="CT272" s="17">
        <v>0.98660000000000003</v>
      </c>
      <c r="CU272" s="17">
        <v>0.98660000000000003</v>
      </c>
      <c r="CV272" s="17">
        <v>0.98660000000000003</v>
      </c>
      <c r="CW272" s="17">
        <v>0.98660000000000003</v>
      </c>
      <c r="CX272" s="17">
        <v>0.98660000000000003</v>
      </c>
      <c r="CY272" s="17">
        <v>0.98660000000000003</v>
      </c>
      <c r="CZ272" s="17">
        <v>0.98660000000000003</v>
      </c>
      <c r="DA272" s="17">
        <v>0.98660000000000003</v>
      </c>
      <c r="DB272" s="17">
        <v>0.98660000000000003</v>
      </c>
    </row>
    <row r="273" spans="1:106" x14ac:dyDescent="0.2">
      <c r="A273" s="133">
        <v>64</v>
      </c>
      <c r="B273" s="17">
        <v>1</v>
      </c>
      <c r="C273" s="17">
        <v>0.98460000000000003</v>
      </c>
      <c r="D273" s="17">
        <v>0.99299999999999999</v>
      </c>
      <c r="E273" s="17">
        <v>0.9919</v>
      </c>
      <c r="F273" s="17">
        <v>0.99109999999999998</v>
      </c>
      <c r="G273" s="17">
        <v>0.99060000000000004</v>
      </c>
      <c r="H273" s="17">
        <v>0.99</v>
      </c>
      <c r="I273" s="17">
        <v>0.98939999999999995</v>
      </c>
      <c r="J273" s="17">
        <v>0.98880000000000001</v>
      </c>
      <c r="K273" s="17">
        <v>0.98829999999999996</v>
      </c>
      <c r="L273" s="17">
        <v>0.9879</v>
      </c>
      <c r="M273" s="17">
        <v>0.98750000000000004</v>
      </c>
      <c r="N273" s="17">
        <v>0.98709999999999998</v>
      </c>
      <c r="O273" s="17">
        <v>0.9869</v>
      </c>
      <c r="P273" s="17">
        <v>0.98680000000000001</v>
      </c>
      <c r="Q273" s="17">
        <v>0.98680000000000001</v>
      </c>
      <c r="R273" s="17">
        <v>0.98680000000000001</v>
      </c>
      <c r="S273" s="17">
        <v>0.98680000000000001</v>
      </c>
      <c r="T273" s="17">
        <v>0.98680000000000001</v>
      </c>
      <c r="U273" s="17">
        <v>0.98680000000000001</v>
      </c>
      <c r="V273" s="17">
        <v>0.98680000000000001</v>
      </c>
      <c r="W273" s="17">
        <v>0.98680000000000001</v>
      </c>
      <c r="X273" s="17">
        <v>0.98680000000000001</v>
      </c>
      <c r="Y273" s="17">
        <v>0.98680000000000001</v>
      </c>
      <c r="Z273" s="17">
        <v>0.98680000000000001</v>
      </c>
      <c r="AA273" s="17">
        <v>0.98680000000000001</v>
      </c>
      <c r="AB273" s="17">
        <v>0.98680000000000001</v>
      </c>
      <c r="AC273" s="17">
        <v>0.98680000000000001</v>
      </c>
      <c r="AD273" s="17">
        <v>0.98680000000000001</v>
      </c>
      <c r="AE273" s="17">
        <v>0.98680000000000001</v>
      </c>
      <c r="AF273" s="17">
        <v>0.98680000000000001</v>
      </c>
      <c r="AG273" s="17">
        <v>0.98680000000000001</v>
      </c>
      <c r="AH273" s="17">
        <v>0.98680000000000001</v>
      </c>
      <c r="AI273" s="17">
        <v>0.98680000000000001</v>
      </c>
      <c r="AJ273" s="17">
        <v>0.98680000000000001</v>
      </c>
      <c r="AK273" s="17">
        <v>0.98680000000000001</v>
      </c>
      <c r="AL273" s="17">
        <v>0.98680000000000001</v>
      </c>
      <c r="AM273" s="17">
        <v>0.98680000000000001</v>
      </c>
      <c r="AN273" s="17">
        <v>0.98680000000000001</v>
      </c>
      <c r="AO273" s="17">
        <v>0.98680000000000001</v>
      </c>
      <c r="AP273" s="17">
        <v>0.98680000000000001</v>
      </c>
      <c r="AQ273" s="17">
        <v>0.98680000000000001</v>
      </c>
      <c r="AR273" s="17">
        <v>0.98680000000000001</v>
      </c>
      <c r="AS273" s="17">
        <v>0.98680000000000001</v>
      </c>
      <c r="AT273" s="17">
        <v>0.98680000000000001</v>
      </c>
      <c r="AU273" s="17">
        <v>0.98680000000000001</v>
      </c>
      <c r="AV273" s="17">
        <v>0.98680000000000001</v>
      </c>
      <c r="AW273" s="17">
        <v>0.98680000000000001</v>
      </c>
      <c r="AX273" s="17">
        <v>0.98680000000000001</v>
      </c>
      <c r="AY273" s="17">
        <v>0.98680000000000001</v>
      </c>
      <c r="AZ273" s="17">
        <v>0.98680000000000001</v>
      </c>
      <c r="BA273" s="17">
        <v>0.98680000000000001</v>
      </c>
      <c r="BB273" s="17">
        <v>0.98680000000000001</v>
      </c>
      <c r="BC273" s="17">
        <v>0.98680000000000001</v>
      </c>
      <c r="BD273" s="17">
        <v>0.98680000000000001</v>
      </c>
      <c r="BE273" s="17">
        <v>0.98680000000000001</v>
      </c>
      <c r="BF273" s="17">
        <v>0.98680000000000001</v>
      </c>
      <c r="BG273" s="17">
        <v>0.98680000000000001</v>
      </c>
      <c r="BH273" s="17">
        <v>0.98680000000000001</v>
      </c>
      <c r="BI273" s="17">
        <v>0.98680000000000001</v>
      </c>
      <c r="BJ273" s="17">
        <v>0.98680000000000001</v>
      </c>
      <c r="BK273" s="17">
        <v>0.98680000000000001</v>
      </c>
      <c r="BL273" s="17">
        <v>0.98680000000000001</v>
      </c>
      <c r="BM273" s="17">
        <v>0.98680000000000001</v>
      </c>
      <c r="BN273" s="17">
        <v>0.98680000000000001</v>
      </c>
      <c r="BO273" s="17">
        <v>0.98680000000000001</v>
      </c>
      <c r="BP273" s="17">
        <v>0.98680000000000001</v>
      </c>
      <c r="BQ273" s="17">
        <v>0.98680000000000001</v>
      </c>
      <c r="BR273" s="17">
        <v>0.98680000000000001</v>
      </c>
      <c r="BS273" s="17">
        <v>0.98680000000000001</v>
      </c>
      <c r="BT273" s="17">
        <v>0.98680000000000001</v>
      </c>
      <c r="BU273" s="17">
        <v>0.98680000000000001</v>
      </c>
      <c r="BV273" s="17">
        <v>0.98680000000000001</v>
      </c>
      <c r="BW273" s="17">
        <v>0.98680000000000001</v>
      </c>
      <c r="BX273" s="17">
        <v>0.98680000000000001</v>
      </c>
      <c r="BY273" s="17">
        <v>0.98680000000000001</v>
      </c>
      <c r="BZ273" s="17">
        <v>0.98680000000000001</v>
      </c>
      <c r="CA273" s="17">
        <v>0.98680000000000001</v>
      </c>
      <c r="CB273" s="17">
        <v>0.98680000000000001</v>
      </c>
      <c r="CC273" s="17">
        <v>0.98680000000000001</v>
      </c>
      <c r="CD273" s="17">
        <v>0.98680000000000001</v>
      </c>
      <c r="CE273" s="17">
        <v>0.98680000000000001</v>
      </c>
      <c r="CF273" s="17">
        <v>0.98680000000000001</v>
      </c>
      <c r="CG273" s="17">
        <v>0.98680000000000001</v>
      </c>
      <c r="CH273" s="17">
        <v>0.98680000000000001</v>
      </c>
      <c r="CI273" s="17">
        <v>0.98680000000000001</v>
      </c>
      <c r="CJ273" s="17">
        <v>0.98680000000000001</v>
      </c>
      <c r="CK273" s="17">
        <v>0.98680000000000001</v>
      </c>
      <c r="CL273" s="17">
        <v>0.98680000000000001</v>
      </c>
      <c r="CM273" s="17">
        <v>0.98680000000000001</v>
      </c>
      <c r="CN273" s="17">
        <v>0.98680000000000001</v>
      </c>
      <c r="CO273" s="17">
        <v>0.98680000000000001</v>
      </c>
      <c r="CP273" s="17">
        <v>0.98680000000000001</v>
      </c>
      <c r="CQ273" s="17">
        <v>0.98680000000000001</v>
      </c>
      <c r="CR273" s="17">
        <v>0.98680000000000001</v>
      </c>
      <c r="CS273" s="17">
        <v>0.98680000000000001</v>
      </c>
      <c r="CT273" s="17">
        <v>0.98680000000000001</v>
      </c>
      <c r="CU273" s="17">
        <v>0.98680000000000001</v>
      </c>
      <c r="CV273" s="17">
        <v>0.98680000000000001</v>
      </c>
      <c r="CW273" s="17">
        <v>0.98680000000000001</v>
      </c>
      <c r="CX273" s="17">
        <v>0.98680000000000001</v>
      </c>
      <c r="CY273" s="17">
        <v>0.98680000000000001</v>
      </c>
      <c r="CZ273" s="17">
        <v>0.98680000000000001</v>
      </c>
      <c r="DA273" s="17">
        <v>0.98680000000000001</v>
      </c>
      <c r="DB273" s="17">
        <v>0.98680000000000001</v>
      </c>
    </row>
    <row r="274" spans="1:106" x14ac:dyDescent="0.2">
      <c r="A274" s="133">
        <v>65</v>
      </c>
      <c r="B274" s="17">
        <v>1</v>
      </c>
      <c r="C274" s="17">
        <v>0.98460000000000003</v>
      </c>
      <c r="D274" s="17">
        <v>0.99309999999999998</v>
      </c>
      <c r="E274" s="17">
        <v>0.99199999999999999</v>
      </c>
      <c r="F274" s="17">
        <v>0.99119999999999997</v>
      </c>
      <c r="G274" s="17">
        <v>0.99070000000000003</v>
      </c>
      <c r="H274" s="17">
        <v>0.99009999999999998</v>
      </c>
      <c r="I274" s="17">
        <v>0.98950000000000005</v>
      </c>
      <c r="J274" s="17">
        <v>0.98899999999999999</v>
      </c>
      <c r="K274" s="17">
        <v>0.98850000000000005</v>
      </c>
      <c r="L274" s="17">
        <v>0.98799999999999999</v>
      </c>
      <c r="M274" s="17">
        <v>0.98760000000000003</v>
      </c>
      <c r="N274" s="17">
        <v>0.98729999999999996</v>
      </c>
      <c r="O274" s="17">
        <v>0.98699999999999999</v>
      </c>
      <c r="P274" s="17">
        <v>0.9869</v>
      </c>
      <c r="Q274" s="17">
        <v>0.9869</v>
      </c>
      <c r="R274" s="17">
        <v>0.9869</v>
      </c>
      <c r="S274" s="17">
        <v>0.9869</v>
      </c>
      <c r="T274" s="17">
        <v>0.9869</v>
      </c>
      <c r="U274" s="17">
        <v>0.9869</v>
      </c>
      <c r="V274" s="17">
        <v>0.9869</v>
      </c>
      <c r="W274" s="17">
        <v>0.9869</v>
      </c>
      <c r="X274" s="17">
        <v>0.9869</v>
      </c>
      <c r="Y274" s="17">
        <v>0.9869</v>
      </c>
      <c r="Z274" s="17">
        <v>0.9869</v>
      </c>
      <c r="AA274" s="17">
        <v>0.9869</v>
      </c>
      <c r="AB274" s="17">
        <v>0.9869</v>
      </c>
      <c r="AC274" s="17">
        <v>0.9869</v>
      </c>
      <c r="AD274" s="17">
        <v>0.9869</v>
      </c>
      <c r="AE274" s="17">
        <v>0.9869</v>
      </c>
      <c r="AF274" s="17">
        <v>0.9869</v>
      </c>
      <c r="AG274" s="17">
        <v>0.9869</v>
      </c>
      <c r="AH274" s="17">
        <v>0.9869</v>
      </c>
      <c r="AI274" s="17">
        <v>0.9869</v>
      </c>
      <c r="AJ274" s="17">
        <v>0.9869</v>
      </c>
      <c r="AK274" s="17">
        <v>0.9869</v>
      </c>
      <c r="AL274" s="17">
        <v>0.9869</v>
      </c>
      <c r="AM274" s="17">
        <v>0.9869</v>
      </c>
      <c r="AN274" s="17">
        <v>0.9869</v>
      </c>
      <c r="AO274" s="17">
        <v>0.9869</v>
      </c>
      <c r="AP274" s="17">
        <v>0.9869</v>
      </c>
      <c r="AQ274" s="17">
        <v>0.9869</v>
      </c>
      <c r="AR274" s="17">
        <v>0.9869</v>
      </c>
      <c r="AS274" s="17">
        <v>0.9869</v>
      </c>
      <c r="AT274" s="17">
        <v>0.9869</v>
      </c>
      <c r="AU274" s="17">
        <v>0.9869</v>
      </c>
      <c r="AV274" s="17">
        <v>0.9869</v>
      </c>
      <c r="AW274" s="17">
        <v>0.9869</v>
      </c>
      <c r="AX274" s="17">
        <v>0.9869</v>
      </c>
      <c r="AY274" s="17">
        <v>0.9869</v>
      </c>
      <c r="AZ274" s="17">
        <v>0.9869</v>
      </c>
      <c r="BA274" s="17">
        <v>0.9869</v>
      </c>
      <c r="BB274" s="17">
        <v>0.9869</v>
      </c>
      <c r="BC274" s="17">
        <v>0.9869</v>
      </c>
      <c r="BD274" s="17">
        <v>0.9869</v>
      </c>
      <c r="BE274" s="17">
        <v>0.9869</v>
      </c>
      <c r="BF274" s="17">
        <v>0.9869</v>
      </c>
      <c r="BG274" s="17">
        <v>0.9869</v>
      </c>
      <c r="BH274" s="17">
        <v>0.9869</v>
      </c>
      <c r="BI274" s="17">
        <v>0.9869</v>
      </c>
      <c r="BJ274" s="17">
        <v>0.9869</v>
      </c>
      <c r="BK274" s="17">
        <v>0.9869</v>
      </c>
      <c r="BL274" s="17">
        <v>0.9869</v>
      </c>
      <c r="BM274" s="17">
        <v>0.9869</v>
      </c>
      <c r="BN274" s="17">
        <v>0.9869</v>
      </c>
      <c r="BO274" s="17">
        <v>0.9869</v>
      </c>
      <c r="BP274" s="17">
        <v>0.9869</v>
      </c>
      <c r="BQ274" s="17">
        <v>0.9869</v>
      </c>
      <c r="BR274" s="17">
        <v>0.9869</v>
      </c>
      <c r="BS274" s="17">
        <v>0.9869</v>
      </c>
      <c r="BT274" s="17">
        <v>0.9869</v>
      </c>
      <c r="BU274" s="17">
        <v>0.9869</v>
      </c>
      <c r="BV274" s="17">
        <v>0.9869</v>
      </c>
      <c r="BW274" s="17">
        <v>0.9869</v>
      </c>
      <c r="BX274" s="17">
        <v>0.9869</v>
      </c>
      <c r="BY274" s="17">
        <v>0.9869</v>
      </c>
      <c r="BZ274" s="17">
        <v>0.9869</v>
      </c>
      <c r="CA274" s="17">
        <v>0.9869</v>
      </c>
      <c r="CB274" s="17">
        <v>0.9869</v>
      </c>
      <c r="CC274" s="17">
        <v>0.9869</v>
      </c>
      <c r="CD274" s="17">
        <v>0.9869</v>
      </c>
      <c r="CE274" s="17">
        <v>0.9869</v>
      </c>
      <c r="CF274" s="17">
        <v>0.9869</v>
      </c>
      <c r="CG274" s="17">
        <v>0.9869</v>
      </c>
      <c r="CH274" s="17">
        <v>0.9869</v>
      </c>
      <c r="CI274" s="17">
        <v>0.9869</v>
      </c>
      <c r="CJ274" s="17">
        <v>0.9869</v>
      </c>
      <c r="CK274" s="17">
        <v>0.9869</v>
      </c>
      <c r="CL274" s="17">
        <v>0.9869</v>
      </c>
      <c r="CM274" s="17">
        <v>0.9869</v>
      </c>
      <c r="CN274" s="17">
        <v>0.9869</v>
      </c>
      <c r="CO274" s="17">
        <v>0.9869</v>
      </c>
      <c r="CP274" s="17">
        <v>0.9869</v>
      </c>
      <c r="CQ274" s="17">
        <v>0.9869</v>
      </c>
      <c r="CR274" s="17">
        <v>0.9869</v>
      </c>
      <c r="CS274" s="17">
        <v>0.9869</v>
      </c>
      <c r="CT274" s="17">
        <v>0.9869</v>
      </c>
      <c r="CU274" s="17">
        <v>0.9869</v>
      </c>
      <c r="CV274" s="17">
        <v>0.9869</v>
      </c>
      <c r="CW274" s="17">
        <v>0.9869</v>
      </c>
      <c r="CX274" s="17">
        <v>0.9869</v>
      </c>
      <c r="CY274" s="17">
        <v>0.9869</v>
      </c>
      <c r="CZ274" s="17">
        <v>0.9869</v>
      </c>
      <c r="DA274" s="17">
        <v>0.9869</v>
      </c>
      <c r="DB274" s="17">
        <v>0.9869</v>
      </c>
    </row>
    <row r="275" spans="1:106" x14ac:dyDescent="0.2">
      <c r="A275" s="133">
        <v>66</v>
      </c>
      <c r="B275" s="17">
        <v>1</v>
      </c>
      <c r="C275" s="17">
        <v>0.98460000000000003</v>
      </c>
      <c r="D275" s="17">
        <v>0.99319999999999997</v>
      </c>
      <c r="E275" s="17">
        <v>0.99209999999999998</v>
      </c>
      <c r="F275" s="17">
        <v>0.99139999999999995</v>
      </c>
      <c r="G275" s="17">
        <v>0.99080000000000001</v>
      </c>
      <c r="H275" s="17">
        <v>0.99019999999999997</v>
      </c>
      <c r="I275" s="17">
        <v>0.98960000000000004</v>
      </c>
      <c r="J275" s="17">
        <v>0.98909999999999998</v>
      </c>
      <c r="K275" s="17">
        <v>0.98860000000000003</v>
      </c>
      <c r="L275" s="17">
        <v>0.98809999999999998</v>
      </c>
      <c r="M275" s="17">
        <v>0.98770000000000002</v>
      </c>
      <c r="N275" s="17">
        <v>0.98740000000000006</v>
      </c>
      <c r="O275" s="17">
        <v>0.98719999999999997</v>
      </c>
      <c r="P275" s="17">
        <v>0.98709999999999998</v>
      </c>
      <c r="Q275" s="17">
        <v>0.98709999999999998</v>
      </c>
      <c r="R275" s="17">
        <v>0.98709999999999998</v>
      </c>
      <c r="S275" s="17">
        <v>0.98709999999999998</v>
      </c>
      <c r="T275" s="17">
        <v>0.98709999999999998</v>
      </c>
      <c r="U275" s="17">
        <v>0.98709999999999998</v>
      </c>
      <c r="V275" s="17">
        <v>0.98709999999999998</v>
      </c>
      <c r="W275" s="17">
        <v>0.98709999999999998</v>
      </c>
      <c r="X275" s="17">
        <v>0.98709999999999998</v>
      </c>
      <c r="Y275" s="17">
        <v>0.98709999999999998</v>
      </c>
      <c r="Z275" s="17">
        <v>0.98709999999999998</v>
      </c>
      <c r="AA275" s="17">
        <v>0.98709999999999998</v>
      </c>
      <c r="AB275" s="17">
        <v>0.98709999999999998</v>
      </c>
      <c r="AC275" s="17">
        <v>0.98709999999999998</v>
      </c>
      <c r="AD275" s="17">
        <v>0.98709999999999998</v>
      </c>
      <c r="AE275" s="17">
        <v>0.98709999999999998</v>
      </c>
      <c r="AF275" s="17">
        <v>0.98709999999999998</v>
      </c>
      <c r="AG275" s="17">
        <v>0.98709999999999998</v>
      </c>
      <c r="AH275" s="17">
        <v>0.98709999999999998</v>
      </c>
      <c r="AI275" s="17">
        <v>0.98709999999999998</v>
      </c>
      <c r="AJ275" s="17">
        <v>0.98709999999999998</v>
      </c>
      <c r="AK275" s="17">
        <v>0.98709999999999998</v>
      </c>
      <c r="AL275" s="17">
        <v>0.98709999999999998</v>
      </c>
      <c r="AM275" s="17">
        <v>0.98709999999999998</v>
      </c>
      <c r="AN275" s="17">
        <v>0.98709999999999998</v>
      </c>
      <c r="AO275" s="17">
        <v>0.98709999999999998</v>
      </c>
      <c r="AP275" s="17">
        <v>0.98709999999999998</v>
      </c>
      <c r="AQ275" s="17">
        <v>0.98709999999999998</v>
      </c>
      <c r="AR275" s="17">
        <v>0.98709999999999998</v>
      </c>
      <c r="AS275" s="17">
        <v>0.98709999999999998</v>
      </c>
      <c r="AT275" s="17">
        <v>0.98709999999999998</v>
      </c>
      <c r="AU275" s="17">
        <v>0.98709999999999998</v>
      </c>
      <c r="AV275" s="17">
        <v>0.98709999999999998</v>
      </c>
      <c r="AW275" s="17">
        <v>0.98709999999999998</v>
      </c>
      <c r="AX275" s="17">
        <v>0.98709999999999998</v>
      </c>
      <c r="AY275" s="17">
        <v>0.98709999999999998</v>
      </c>
      <c r="AZ275" s="17">
        <v>0.98709999999999998</v>
      </c>
      <c r="BA275" s="17">
        <v>0.98709999999999998</v>
      </c>
      <c r="BB275" s="17">
        <v>0.98709999999999998</v>
      </c>
      <c r="BC275" s="17">
        <v>0.98709999999999998</v>
      </c>
      <c r="BD275" s="17">
        <v>0.98709999999999998</v>
      </c>
      <c r="BE275" s="17">
        <v>0.98709999999999998</v>
      </c>
      <c r="BF275" s="17">
        <v>0.98709999999999998</v>
      </c>
      <c r="BG275" s="17">
        <v>0.98709999999999998</v>
      </c>
      <c r="BH275" s="17">
        <v>0.98709999999999998</v>
      </c>
      <c r="BI275" s="17">
        <v>0.98709999999999998</v>
      </c>
      <c r="BJ275" s="17">
        <v>0.98709999999999998</v>
      </c>
      <c r="BK275" s="17">
        <v>0.98709999999999998</v>
      </c>
      <c r="BL275" s="17">
        <v>0.98709999999999998</v>
      </c>
      <c r="BM275" s="17">
        <v>0.98709999999999998</v>
      </c>
      <c r="BN275" s="17">
        <v>0.98709999999999998</v>
      </c>
      <c r="BO275" s="17">
        <v>0.98709999999999998</v>
      </c>
      <c r="BP275" s="17">
        <v>0.98709999999999998</v>
      </c>
      <c r="BQ275" s="17">
        <v>0.98709999999999998</v>
      </c>
      <c r="BR275" s="17">
        <v>0.98709999999999998</v>
      </c>
      <c r="BS275" s="17">
        <v>0.98709999999999998</v>
      </c>
      <c r="BT275" s="17">
        <v>0.98709999999999998</v>
      </c>
      <c r="BU275" s="17">
        <v>0.98709999999999998</v>
      </c>
      <c r="BV275" s="17">
        <v>0.98709999999999998</v>
      </c>
      <c r="BW275" s="17">
        <v>0.98709999999999998</v>
      </c>
      <c r="BX275" s="17">
        <v>0.98709999999999998</v>
      </c>
      <c r="BY275" s="17">
        <v>0.98709999999999998</v>
      </c>
      <c r="BZ275" s="17">
        <v>0.98709999999999998</v>
      </c>
      <c r="CA275" s="17">
        <v>0.98709999999999998</v>
      </c>
      <c r="CB275" s="17">
        <v>0.98709999999999998</v>
      </c>
      <c r="CC275" s="17">
        <v>0.98709999999999998</v>
      </c>
      <c r="CD275" s="17">
        <v>0.98709999999999998</v>
      </c>
      <c r="CE275" s="17">
        <v>0.98709999999999998</v>
      </c>
      <c r="CF275" s="17">
        <v>0.98709999999999998</v>
      </c>
      <c r="CG275" s="17">
        <v>0.98709999999999998</v>
      </c>
      <c r="CH275" s="17">
        <v>0.98709999999999998</v>
      </c>
      <c r="CI275" s="17">
        <v>0.98709999999999998</v>
      </c>
      <c r="CJ275" s="17">
        <v>0.98709999999999998</v>
      </c>
      <c r="CK275" s="17">
        <v>0.98709999999999998</v>
      </c>
      <c r="CL275" s="17">
        <v>0.98709999999999998</v>
      </c>
      <c r="CM275" s="17">
        <v>0.98709999999999998</v>
      </c>
      <c r="CN275" s="17">
        <v>0.98709999999999998</v>
      </c>
      <c r="CO275" s="17">
        <v>0.98709999999999998</v>
      </c>
      <c r="CP275" s="17">
        <v>0.98709999999999998</v>
      </c>
      <c r="CQ275" s="17">
        <v>0.98709999999999998</v>
      </c>
      <c r="CR275" s="17">
        <v>0.98709999999999998</v>
      </c>
      <c r="CS275" s="17">
        <v>0.98709999999999998</v>
      </c>
      <c r="CT275" s="17">
        <v>0.98709999999999998</v>
      </c>
      <c r="CU275" s="17">
        <v>0.98709999999999998</v>
      </c>
      <c r="CV275" s="17">
        <v>0.98709999999999998</v>
      </c>
      <c r="CW275" s="17">
        <v>0.98709999999999998</v>
      </c>
      <c r="CX275" s="17">
        <v>0.98709999999999998</v>
      </c>
      <c r="CY275" s="17">
        <v>0.98709999999999998</v>
      </c>
      <c r="CZ275" s="17">
        <v>0.98709999999999998</v>
      </c>
      <c r="DA275" s="17">
        <v>0.98709999999999998</v>
      </c>
      <c r="DB275" s="17">
        <v>0.98709999999999998</v>
      </c>
    </row>
    <row r="276" spans="1:106" x14ac:dyDescent="0.2">
      <c r="A276" s="133">
        <v>67</v>
      </c>
      <c r="B276" s="17">
        <v>1</v>
      </c>
      <c r="C276" s="17">
        <v>0.98460000000000003</v>
      </c>
      <c r="D276" s="17">
        <v>0.99319999999999997</v>
      </c>
      <c r="E276" s="17">
        <v>0.99219999999999997</v>
      </c>
      <c r="F276" s="17">
        <v>0.99150000000000005</v>
      </c>
      <c r="G276" s="17">
        <v>0.9909</v>
      </c>
      <c r="H276" s="17">
        <v>0.99029999999999996</v>
      </c>
      <c r="I276" s="17">
        <v>0.98970000000000002</v>
      </c>
      <c r="J276" s="17">
        <v>0.98919999999999997</v>
      </c>
      <c r="K276" s="17">
        <v>0.98870000000000002</v>
      </c>
      <c r="L276" s="17">
        <v>0.98829999999999996</v>
      </c>
      <c r="M276" s="17">
        <v>0.9879</v>
      </c>
      <c r="N276" s="17">
        <v>0.98750000000000004</v>
      </c>
      <c r="O276" s="17">
        <v>0.98729999999999996</v>
      </c>
      <c r="P276" s="17">
        <v>0.98719999999999997</v>
      </c>
      <c r="Q276" s="17">
        <v>0.98719999999999997</v>
      </c>
      <c r="R276" s="17">
        <v>0.98719999999999997</v>
      </c>
      <c r="S276" s="17">
        <v>0.98719999999999997</v>
      </c>
      <c r="T276" s="17">
        <v>0.98719999999999997</v>
      </c>
      <c r="U276" s="17">
        <v>0.98719999999999997</v>
      </c>
      <c r="V276" s="17">
        <v>0.98719999999999997</v>
      </c>
      <c r="W276" s="17">
        <v>0.98719999999999997</v>
      </c>
      <c r="X276" s="17">
        <v>0.98719999999999997</v>
      </c>
      <c r="Y276" s="17">
        <v>0.98719999999999997</v>
      </c>
      <c r="Z276" s="17">
        <v>0.98719999999999997</v>
      </c>
      <c r="AA276" s="17">
        <v>0.98719999999999997</v>
      </c>
      <c r="AB276" s="17">
        <v>0.98719999999999997</v>
      </c>
      <c r="AC276" s="17">
        <v>0.98719999999999997</v>
      </c>
      <c r="AD276" s="17">
        <v>0.98719999999999997</v>
      </c>
      <c r="AE276" s="17">
        <v>0.98719999999999997</v>
      </c>
      <c r="AF276" s="17">
        <v>0.98719999999999997</v>
      </c>
      <c r="AG276" s="17">
        <v>0.98719999999999997</v>
      </c>
      <c r="AH276" s="17">
        <v>0.98719999999999997</v>
      </c>
      <c r="AI276" s="17">
        <v>0.98719999999999997</v>
      </c>
      <c r="AJ276" s="17">
        <v>0.98719999999999997</v>
      </c>
      <c r="AK276" s="17">
        <v>0.98719999999999997</v>
      </c>
      <c r="AL276" s="17">
        <v>0.98719999999999997</v>
      </c>
      <c r="AM276" s="17">
        <v>0.98719999999999997</v>
      </c>
      <c r="AN276" s="17">
        <v>0.98719999999999997</v>
      </c>
      <c r="AO276" s="17">
        <v>0.98719999999999997</v>
      </c>
      <c r="AP276" s="17">
        <v>0.98719999999999997</v>
      </c>
      <c r="AQ276" s="17">
        <v>0.98719999999999997</v>
      </c>
      <c r="AR276" s="17">
        <v>0.98719999999999997</v>
      </c>
      <c r="AS276" s="17">
        <v>0.98719999999999997</v>
      </c>
      <c r="AT276" s="17">
        <v>0.98719999999999997</v>
      </c>
      <c r="AU276" s="17">
        <v>0.98719999999999997</v>
      </c>
      <c r="AV276" s="17">
        <v>0.98719999999999997</v>
      </c>
      <c r="AW276" s="17">
        <v>0.98719999999999997</v>
      </c>
      <c r="AX276" s="17">
        <v>0.98719999999999997</v>
      </c>
      <c r="AY276" s="17">
        <v>0.98719999999999997</v>
      </c>
      <c r="AZ276" s="17">
        <v>0.98719999999999997</v>
      </c>
      <c r="BA276" s="17">
        <v>0.98719999999999997</v>
      </c>
      <c r="BB276" s="17">
        <v>0.98719999999999997</v>
      </c>
      <c r="BC276" s="17">
        <v>0.98719999999999997</v>
      </c>
      <c r="BD276" s="17">
        <v>0.98719999999999997</v>
      </c>
      <c r="BE276" s="17">
        <v>0.98719999999999997</v>
      </c>
      <c r="BF276" s="17">
        <v>0.98719999999999997</v>
      </c>
      <c r="BG276" s="17">
        <v>0.98719999999999997</v>
      </c>
      <c r="BH276" s="17">
        <v>0.98719999999999997</v>
      </c>
      <c r="BI276" s="17">
        <v>0.98719999999999997</v>
      </c>
      <c r="BJ276" s="17">
        <v>0.98719999999999997</v>
      </c>
      <c r="BK276" s="17">
        <v>0.98719999999999997</v>
      </c>
      <c r="BL276" s="17">
        <v>0.98719999999999997</v>
      </c>
      <c r="BM276" s="17">
        <v>0.98719999999999997</v>
      </c>
      <c r="BN276" s="17">
        <v>0.98719999999999997</v>
      </c>
      <c r="BO276" s="17">
        <v>0.98719999999999997</v>
      </c>
      <c r="BP276" s="17">
        <v>0.98719999999999997</v>
      </c>
      <c r="BQ276" s="17">
        <v>0.98719999999999997</v>
      </c>
      <c r="BR276" s="17">
        <v>0.98719999999999997</v>
      </c>
      <c r="BS276" s="17">
        <v>0.98719999999999997</v>
      </c>
      <c r="BT276" s="17">
        <v>0.98719999999999997</v>
      </c>
      <c r="BU276" s="17">
        <v>0.98719999999999997</v>
      </c>
      <c r="BV276" s="17">
        <v>0.98719999999999997</v>
      </c>
      <c r="BW276" s="17">
        <v>0.98719999999999997</v>
      </c>
      <c r="BX276" s="17">
        <v>0.98719999999999997</v>
      </c>
      <c r="BY276" s="17">
        <v>0.98719999999999997</v>
      </c>
      <c r="BZ276" s="17">
        <v>0.98719999999999997</v>
      </c>
      <c r="CA276" s="17">
        <v>0.98719999999999997</v>
      </c>
      <c r="CB276" s="17">
        <v>0.98719999999999997</v>
      </c>
      <c r="CC276" s="17">
        <v>0.98719999999999997</v>
      </c>
      <c r="CD276" s="17">
        <v>0.98719999999999997</v>
      </c>
      <c r="CE276" s="17">
        <v>0.98719999999999997</v>
      </c>
      <c r="CF276" s="17">
        <v>0.98719999999999997</v>
      </c>
      <c r="CG276" s="17">
        <v>0.98719999999999997</v>
      </c>
      <c r="CH276" s="17">
        <v>0.98719999999999997</v>
      </c>
      <c r="CI276" s="17">
        <v>0.98719999999999997</v>
      </c>
      <c r="CJ276" s="17">
        <v>0.98719999999999997</v>
      </c>
      <c r="CK276" s="17">
        <v>0.98719999999999997</v>
      </c>
      <c r="CL276" s="17">
        <v>0.98719999999999997</v>
      </c>
      <c r="CM276" s="17">
        <v>0.98719999999999997</v>
      </c>
      <c r="CN276" s="17">
        <v>0.98719999999999997</v>
      </c>
      <c r="CO276" s="17">
        <v>0.98719999999999997</v>
      </c>
      <c r="CP276" s="17">
        <v>0.98719999999999997</v>
      </c>
      <c r="CQ276" s="17">
        <v>0.98719999999999997</v>
      </c>
      <c r="CR276" s="17">
        <v>0.98719999999999997</v>
      </c>
      <c r="CS276" s="17">
        <v>0.98719999999999997</v>
      </c>
      <c r="CT276" s="17">
        <v>0.98719999999999997</v>
      </c>
      <c r="CU276" s="17">
        <v>0.98719999999999997</v>
      </c>
      <c r="CV276" s="17">
        <v>0.98719999999999997</v>
      </c>
      <c r="CW276" s="17">
        <v>0.98719999999999997</v>
      </c>
      <c r="CX276" s="17">
        <v>0.98719999999999997</v>
      </c>
      <c r="CY276" s="17">
        <v>0.98719999999999997</v>
      </c>
      <c r="CZ276" s="17">
        <v>0.98719999999999997</v>
      </c>
      <c r="DA276" s="17">
        <v>0.98719999999999997</v>
      </c>
      <c r="DB276" s="17">
        <v>0.98719999999999997</v>
      </c>
    </row>
    <row r="277" spans="1:106" x14ac:dyDescent="0.2">
      <c r="A277" s="133">
        <v>68</v>
      </c>
      <c r="B277" s="17">
        <v>1</v>
      </c>
      <c r="C277" s="17">
        <v>0.98460000000000003</v>
      </c>
      <c r="D277" s="17">
        <v>0.99329999999999996</v>
      </c>
      <c r="E277" s="17">
        <v>0.99229999999999996</v>
      </c>
      <c r="F277" s="17">
        <v>0.99160000000000004</v>
      </c>
      <c r="G277" s="17">
        <v>0.99099999999999999</v>
      </c>
      <c r="H277" s="17">
        <v>0.99039999999999995</v>
      </c>
      <c r="I277" s="17">
        <v>0.9899</v>
      </c>
      <c r="J277" s="17">
        <v>0.98929999999999996</v>
      </c>
      <c r="K277" s="17">
        <v>0.98880000000000001</v>
      </c>
      <c r="L277" s="17">
        <v>0.98839999999999995</v>
      </c>
      <c r="M277" s="17">
        <v>0.98799999999999999</v>
      </c>
      <c r="N277" s="17">
        <v>0.98770000000000002</v>
      </c>
      <c r="O277" s="17">
        <v>0.98750000000000004</v>
      </c>
      <c r="P277" s="17">
        <v>0.98729999999999996</v>
      </c>
      <c r="Q277" s="17">
        <v>0.98729999999999996</v>
      </c>
      <c r="R277" s="17">
        <v>0.98729999999999996</v>
      </c>
      <c r="S277" s="17">
        <v>0.98729999999999996</v>
      </c>
      <c r="T277" s="17">
        <v>0.98729999999999996</v>
      </c>
      <c r="U277" s="17">
        <v>0.98729999999999996</v>
      </c>
      <c r="V277" s="17">
        <v>0.98729999999999996</v>
      </c>
      <c r="W277" s="17">
        <v>0.98729999999999996</v>
      </c>
      <c r="X277" s="17">
        <v>0.98729999999999996</v>
      </c>
      <c r="Y277" s="17">
        <v>0.98729999999999996</v>
      </c>
      <c r="Z277" s="17">
        <v>0.98729999999999996</v>
      </c>
      <c r="AA277" s="17">
        <v>0.98729999999999996</v>
      </c>
      <c r="AB277" s="17">
        <v>0.98729999999999996</v>
      </c>
      <c r="AC277" s="17">
        <v>0.98729999999999996</v>
      </c>
      <c r="AD277" s="17">
        <v>0.98729999999999996</v>
      </c>
      <c r="AE277" s="17">
        <v>0.98729999999999996</v>
      </c>
      <c r="AF277" s="17">
        <v>0.98729999999999996</v>
      </c>
      <c r="AG277" s="17">
        <v>0.98729999999999996</v>
      </c>
      <c r="AH277" s="17">
        <v>0.98729999999999996</v>
      </c>
      <c r="AI277" s="17">
        <v>0.98729999999999996</v>
      </c>
      <c r="AJ277" s="17">
        <v>0.98729999999999996</v>
      </c>
      <c r="AK277" s="17">
        <v>0.98729999999999996</v>
      </c>
      <c r="AL277" s="17">
        <v>0.98729999999999996</v>
      </c>
      <c r="AM277" s="17">
        <v>0.98729999999999996</v>
      </c>
      <c r="AN277" s="17">
        <v>0.98729999999999996</v>
      </c>
      <c r="AO277" s="17">
        <v>0.98729999999999996</v>
      </c>
      <c r="AP277" s="17">
        <v>0.98729999999999996</v>
      </c>
      <c r="AQ277" s="17">
        <v>0.98729999999999996</v>
      </c>
      <c r="AR277" s="17">
        <v>0.98729999999999996</v>
      </c>
      <c r="AS277" s="17">
        <v>0.98729999999999996</v>
      </c>
      <c r="AT277" s="17">
        <v>0.98729999999999996</v>
      </c>
      <c r="AU277" s="17">
        <v>0.98729999999999996</v>
      </c>
      <c r="AV277" s="17">
        <v>0.98729999999999996</v>
      </c>
      <c r="AW277" s="17">
        <v>0.98729999999999996</v>
      </c>
      <c r="AX277" s="17">
        <v>0.98729999999999996</v>
      </c>
      <c r="AY277" s="17">
        <v>0.98729999999999996</v>
      </c>
      <c r="AZ277" s="17">
        <v>0.98729999999999996</v>
      </c>
      <c r="BA277" s="17">
        <v>0.98729999999999996</v>
      </c>
      <c r="BB277" s="17">
        <v>0.98729999999999996</v>
      </c>
      <c r="BC277" s="17">
        <v>0.98729999999999996</v>
      </c>
      <c r="BD277" s="17">
        <v>0.98729999999999996</v>
      </c>
      <c r="BE277" s="17">
        <v>0.98729999999999996</v>
      </c>
      <c r="BF277" s="17">
        <v>0.98729999999999996</v>
      </c>
      <c r="BG277" s="17">
        <v>0.98729999999999996</v>
      </c>
      <c r="BH277" s="17">
        <v>0.98729999999999996</v>
      </c>
      <c r="BI277" s="17">
        <v>0.98729999999999996</v>
      </c>
      <c r="BJ277" s="17">
        <v>0.98729999999999996</v>
      </c>
      <c r="BK277" s="17">
        <v>0.98729999999999996</v>
      </c>
      <c r="BL277" s="17">
        <v>0.98729999999999996</v>
      </c>
      <c r="BM277" s="17">
        <v>0.98729999999999996</v>
      </c>
      <c r="BN277" s="17">
        <v>0.98729999999999996</v>
      </c>
      <c r="BO277" s="17">
        <v>0.98729999999999996</v>
      </c>
      <c r="BP277" s="17">
        <v>0.98729999999999996</v>
      </c>
      <c r="BQ277" s="17">
        <v>0.98729999999999996</v>
      </c>
      <c r="BR277" s="17">
        <v>0.98729999999999996</v>
      </c>
      <c r="BS277" s="17">
        <v>0.98729999999999996</v>
      </c>
      <c r="BT277" s="17">
        <v>0.98729999999999996</v>
      </c>
      <c r="BU277" s="17">
        <v>0.98729999999999996</v>
      </c>
      <c r="BV277" s="17">
        <v>0.98729999999999996</v>
      </c>
      <c r="BW277" s="17">
        <v>0.98729999999999996</v>
      </c>
      <c r="BX277" s="17">
        <v>0.98729999999999996</v>
      </c>
      <c r="BY277" s="17">
        <v>0.98729999999999996</v>
      </c>
      <c r="BZ277" s="17">
        <v>0.98729999999999996</v>
      </c>
      <c r="CA277" s="17">
        <v>0.98729999999999996</v>
      </c>
      <c r="CB277" s="17">
        <v>0.98729999999999996</v>
      </c>
      <c r="CC277" s="17">
        <v>0.98729999999999996</v>
      </c>
      <c r="CD277" s="17">
        <v>0.98729999999999996</v>
      </c>
      <c r="CE277" s="17">
        <v>0.98729999999999996</v>
      </c>
      <c r="CF277" s="17">
        <v>0.98729999999999996</v>
      </c>
      <c r="CG277" s="17">
        <v>0.98729999999999996</v>
      </c>
      <c r="CH277" s="17">
        <v>0.98729999999999996</v>
      </c>
      <c r="CI277" s="17">
        <v>0.98729999999999996</v>
      </c>
      <c r="CJ277" s="17">
        <v>0.98729999999999996</v>
      </c>
      <c r="CK277" s="17">
        <v>0.98729999999999996</v>
      </c>
      <c r="CL277" s="17">
        <v>0.98729999999999996</v>
      </c>
      <c r="CM277" s="17">
        <v>0.98729999999999996</v>
      </c>
      <c r="CN277" s="17">
        <v>0.98729999999999996</v>
      </c>
      <c r="CO277" s="17">
        <v>0.98729999999999996</v>
      </c>
      <c r="CP277" s="17">
        <v>0.98729999999999996</v>
      </c>
      <c r="CQ277" s="17">
        <v>0.98729999999999996</v>
      </c>
      <c r="CR277" s="17">
        <v>0.98729999999999996</v>
      </c>
      <c r="CS277" s="17">
        <v>0.98729999999999996</v>
      </c>
      <c r="CT277" s="17">
        <v>0.98729999999999996</v>
      </c>
      <c r="CU277" s="17">
        <v>0.98729999999999996</v>
      </c>
      <c r="CV277" s="17">
        <v>0.98729999999999996</v>
      </c>
      <c r="CW277" s="17">
        <v>0.98729999999999996</v>
      </c>
      <c r="CX277" s="17">
        <v>0.98729999999999996</v>
      </c>
      <c r="CY277" s="17">
        <v>0.98729999999999996</v>
      </c>
      <c r="CZ277" s="17">
        <v>0.98729999999999996</v>
      </c>
      <c r="DA277" s="17">
        <v>0.98729999999999996</v>
      </c>
      <c r="DB277" s="17">
        <v>0.98729999999999996</v>
      </c>
    </row>
    <row r="278" spans="1:106" x14ac:dyDescent="0.2">
      <c r="A278" s="133">
        <v>69</v>
      </c>
      <c r="B278" s="17">
        <v>1</v>
      </c>
      <c r="C278" s="17">
        <v>0.98460000000000003</v>
      </c>
      <c r="D278" s="17">
        <v>0.99329999999999996</v>
      </c>
      <c r="E278" s="17">
        <v>0.99229999999999996</v>
      </c>
      <c r="F278" s="17">
        <v>0.99160000000000004</v>
      </c>
      <c r="G278" s="17">
        <v>0.99109999999999998</v>
      </c>
      <c r="H278" s="17">
        <v>0.99050000000000005</v>
      </c>
      <c r="I278" s="17">
        <v>0.99</v>
      </c>
      <c r="J278" s="17">
        <v>0.98950000000000005</v>
      </c>
      <c r="K278" s="17">
        <v>0.98899999999999999</v>
      </c>
      <c r="L278" s="17">
        <v>0.98850000000000005</v>
      </c>
      <c r="M278" s="17">
        <v>0.98809999999999998</v>
      </c>
      <c r="N278" s="17">
        <v>0.98780000000000001</v>
      </c>
      <c r="O278" s="17">
        <v>0.98760000000000003</v>
      </c>
      <c r="P278" s="17">
        <v>0.98750000000000004</v>
      </c>
      <c r="Q278" s="17">
        <v>0.98750000000000004</v>
      </c>
      <c r="R278" s="17">
        <v>0.98750000000000004</v>
      </c>
      <c r="S278" s="17">
        <v>0.98750000000000004</v>
      </c>
      <c r="T278" s="17">
        <v>0.98750000000000004</v>
      </c>
      <c r="U278" s="17">
        <v>0.98750000000000004</v>
      </c>
      <c r="V278" s="17">
        <v>0.98750000000000004</v>
      </c>
      <c r="W278" s="17">
        <v>0.98750000000000004</v>
      </c>
      <c r="X278" s="17">
        <v>0.98750000000000004</v>
      </c>
      <c r="Y278" s="17">
        <v>0.98750000000000004</v>
      </c>
      <c r="Z278" s="17">
        <v>0.98750000000000004</v>
      </c>
      <c r="AA278" s="17">
        <v>0.98750000000000004</v>
      </c>
      <c r="AB278" s="17">
        <v>0.98750000000000004</v>
      </c>
      <c r="AC278" s="17">
        <v>0.98750000000000004</v>
      </c>
      <c r="AD278" s="17">
        <v>0.98750000000000004</v>
      </c>
      <c r="AE278" s="17">
        <v>0.98750000000000004</v>
      </c>
      <c r="AF278" s="17">
        <v>0.98750000000000004</v>
      </c>
      <c r="AG278" s="17">
        <v>0.98750000000000004</v>
      </c>
      <c r="AH278" s="17">
        <v>0.98750000000000004</v>
      </c>
      <c r="AI278" s="17">
        <v>0.98750000000000004</v>
      </c>
      <c r="AJ278" s="17">
        <v>0.98750000000000004</v>
      </c>
      <c r="AK278" s="17">
        <v>0.98750000000000004</v>
      </c>
      <c r="AL278" s="17">
        <v>0.98750000000000004</v>
      </c>
      <c r="AM278" s="17">
        <v>0.98750000000000004</v>
      </c>
      <c r="AN278" s="17">
        <v>0.98750000000000004</v>
      </c>
      <c r="AO278" s="17">
        <v>0.98750000000000004</v>
      </c>
      <c r="AP278" s="17">
        <v>0.98750000000000004</v>
      </c>
      <c r="AQ278" s="17">
        <v>0.98750000000000004</v>
      </c>
      <c r="AR278" s="17">
        <v>0.98750000000000004</v>
      </c>
      <c r="AS278" s="17">
        <v>0.98750000000000004</v>
      </c>
      <c r="AT278" s="17">
        <v>0.98750000000000004</v>
      </c>
      <c r="AU278" s="17">
        <v>0.98750000000000004</v>
      </c>
      <c r="AV278" s="17">
        <v>0.98750000000000004</v>
      </c>
      <c r="AW278" s="17">
        <v>0.98750000000000004</v>
      </c>
      <c r="AX278" s="17">
        <v>0.98750000000000004</v>
      </c>
      <c r="AY278" s="17">
        <v>0.98750000000000004</v>
      </c>
      <c r="AZ278" s="17">
        <v>0.98750000000000004</v>
      </c>
      <c r="BA278" s="17">
        <v>0.98750000000000004</v>
      </c>
      <c r="BB278" s="17">
        <v>0.98750000000000004</v>
      </c>
      <c r="BC278" s="17">
        <v>0.98750000000000004</v>
      </c>
      <c r="BD278" s="17">
        <v>0.98750000000000004</v>
      </c>
      <c r="BE278" s="17">
        <v>0.98750000000000004</v>
      </c>
      <c r="BF278" s="17">
        <v>0.98750000000000004</v>
      </c>
      <c r="BG278" s="17">
        <v>0.98750000000000004</v>
      </c>
      <c r="BH278" s="17">
        <v>0.98750000000000004</v>
      </c>
      <c r="BI278" s="17">
        <v>0.98750000000000004</v>
      </c>
      <c r="BJ278" s="17">
        <v>0.98750000000000004</v>
      </c>
      <c r="BK278" s="17">
        <v>0.98750000000000004</v>
      </c>
      <c r="BL278" s="17">
        <v>0.98750000000000004</v>
      </c>
      <c r="BM278" s="17">
        <v>0.98750000000000004</v>
      </c>
      <c r="BN278" s="17">
        <v>0.98750000000000004</v>
      </c>
      <c r="BO278" s="17">
        <v>0.98750000000000004</v>
      </c>
      <c r="BP278" s="17">
        <v>0.98750000000000004</v>
      </c>
      <c r="BQ278" s="17">
        <v>0.98750000000000004</v>
      </c>
      <c r="BR278" s="17">
        <v>0.98750000000000004</v>
      </c>
      <c r="BS278" s="17">
        <v>0.98750000000000004</v>
      </c>
      <c r="BT278" s="17">
        <v>0.98750000000000004</v>
      </c>
      <c r="BU278" s="17">
        <v>0.98750000000000004</v>
      </c>
      <c r="BV278" s="17">
        <v>0.98750000000000004</v>
      </c>
      <c r="BW278" s="17">
        <v>0.98750000000000004</v>
      </c>
      <c r="BX278" s="17">
        <v>0.98750000000000004</v>
      </c>
      <c r="BY278" s="17">
        <v>0.98750000000000004</v>
      </c>
      <c r="BZ278" s="17">
        <v>0.98750000000000004</v>
      </c>
      <c r="CA278" s="17">
        <v>0.98750000000000004</v>
      </c>
      <c r="CB278" s="17">
        <v>0.98750000000000004</v>
      </c>
      <c r="CC278" s="17">
        <v>0.98750000000000004</v>
      </c>
      <c r="CD278" s="17">
        <v>0.98750000000000004</v>
      </c>
      <c r="CE278" s="17">
        <v>0.98750000000000004</v>
      </c>
      <c r="CF278" s="17">
        <v>0.98750000000000004</v>
      </c>
      <c r="CG278" s="17">
        <v>0.98750000000000004</v>
      </c>
      <c r="CH278" s="17">
        <v>0.98750000000000004</v>
      </c>
      <c r="CI278" s="17">
        <v>0.98750000000000004</v>
      </c>
      <c r="CJ278" s="17">
        <v>0.98750000000000004</v>
      </c>
      <c r="CK278" s="17">
        <v>0.98750000000000004</v>
      </c>
      <c r="CL278" s="17">
        <v>0.98750000000000004</v>
      </c>
      <c r="CM278" s="17">
        <v>0.98750000000000004</v>
      </c>
      <c r="CN278" s="17">
        <v>0.98750000000000004</v>
      </c>
      <c r="CO278" s="17">
        <v>0.98750000000000004</v>
      </c>
      <c r="CP278" s="17">
        <v>0.98750000000000004</v>
      </c>
      <c r="CQ278" s="17">
        <v>0.98750000000000004</v>
      </c>
      <c r="CR278" s="17">
        <v>0.98750000000000004</v>
      </c>
      <c r="CS278" s="17">
        <v>0.98750000000000004</v>
      </c>
      <c r="CT278" s="17">
        <v>0.98750000000000004</v>
      </c>
      <c r="CU278" s="17">
        <v>0.98750000000000004</v>
      </c>
      <c r="CV278" s="17">
        <v>0.98750000000000004</v>
      </c>
      <c r="CW278" s="17">
        <v>0.98750000000000004</v>
      </c>
      <c r="CX278" s="17">
        <v>0.98750000000000004</v>
      </c>
      <c r="CY278" s="17">
        <v>0.98750000000000004</v>
      </c>
      <c r="CZ278" s="17">
        <v>0.98750000000000004</v>
      </c>
      <c r="DA278" s="17">
        <v>0.98750000000000004</v>
      </c>
      <c r="DB278" s="17">
        <v>0.98750000000000004</v>
      </c>
    </row>
    <row r="279" spans="1:106" x14ac:dyDescent="0.2">
      <c r="A279" s="133">
        <v>70</v>
      </c>
      <c r="B279" s="17">
        <v>1</v>
      </c>
      <c r="C279" s="17">
        <v>0.98460000000000003</v>
      </c>
      <c r="D279" s="17">
        <v>0.99339999999999995</v>
      </c>
      <c r="E279" s="17">
        <v>0.99250000000000005</v>
      </c>
      <c r="F279" s="17">
        <v>0.99170000000000003</v>
      </c>
      <c r="G279" s="17">
        <v>0.99119999999999997</v>
      </c>
      <c r="H279" s="17">
        <v>0.99070000000000003</v>
      </c>
      <c r="I279" s="17">
        <v>0.99009999999999998</v>
      </c>
      <c r="J279" s="17">
        <v>0.98960000000000004</v>
      </c>
      <c r="K279" s="17">
        <v>0.98909999999999998</v>
      </c>
      <c r="L279" s="17">
        <v>0.98870000000000002</v>
      </c>
      <c r="M279" s="17">
        <v>0.98829999999999996</v>
      </c>
      <c r="N279" s="17">
        <v>0.98799999999999999</v>
      </c>
      <c r="O279" s="17">
        <v>0.98770000000000002</v>
      </c>
      <c r="P279" s="17">
        <v>0.98760000000000003</v>
      </c>
      <c r="Q279" s="17">
        <v>0.98760000000000003</v>
      </c>
      <c r="R279" s="17">
        <v>0.98760000000000003</v>
      </c>
      <c r="S279" s="17">
        <v>0.98760000000000003</v>
      </c>
      <c r="T279" s="17">
        <v>0.98760000000000003</v>
      </c>
      <c r="U279" s="17">
        <v>0.98760000000000003</v>
      </c>
      <c r="V279" s="17">
        <v>0.98760000000000003</v>
      </c>
      <c r="W279" s="17">
        <v>0.98760000000000003</v>
      </c>
      <c r="X279" s="17">
        <v>0.98760000000000003</v>
      </c>
      <c r="Y279" s="17">
        <v>0.98760000000000003</v>
      </c>
      <c r="Z279" s="17">
        <v>0.98760000000000003</v>
      </c>
      <c r="AA279" s="17">
        <v>0.98760000000000003</v>
      </c>
      <c r="AB279" s="17">
        <v>0.98760000000000003</v>
      </c>
      <c r="AC279" s="17">
        <v>0.98760000000000003</v>
      </c>
      <c r="AD279" s="17">
        <v>0.98760000000000003</v>
      </c>
      <c r="AE279" s="17">
        <v>0.98760000000000003</v>
      </c>
      <c r="AF279" s="17">
        <v>0.98760000000000003</v>
      </c>
      <c r="AG279" s="17">
        <v>0.98760000000000003</v>
      </c>
      <c r="AH279" s="17">
        <v>0.98760000000000003</v>
      </c>
      <c r="AI279" s="17">
        <v>0.98760000000000003</v>
      </c>
      <c r="AJ279" s="17">
        <v>0.98760000000000003</v>
      </c>
      <c r="AK279" s="17">
        <v>0.98760000000000003</v>
      </c>
      <c r="AL279" s="17">
        <v>0.98760000000000003</v>
      </c>
      <c r="AM279" s="17">
        <v>0.98760000000000003</v>
      </c>
      <c r="AN279" s="17">
        <v>0.98760000000000003</v>
      </c>
      <c r="AO279" s="17">
        <v>0.98760000000000003</v>
      </c>
      <c r="AP279" s="17">
        <v>0.98760000000000003</v>
      </c>
      <c r="AQ279" s="17">
        <v>0.98760000000000003</v>
      </c>
      <c r="AR279" s="17">
        <v>0.98760000000000003</v>
      </c>
      <c r="AS279" s="17">
        <v>0.98760000000000003</v>
      </c>
      <c r="AT279" s="17">
        <v>0.98760000000000003</v>
      </c>
      <c r="AU279" s="17">
        <v>0.98760000000000003</v>
      </c>
      <c r="AV279" s="17">
        <v>0.98760000000000003</v>
      </c>
      <c r="AW279" s="17">
        <v>0.98760000000000003</v>
      </c>
      <c r="AX279" s="17">
        <v>0.98760000000000003</v>
      </c>
      <c r="AY279" s="17">
        <v>0.98760000000000003</v>
      </c>
      <c r="AZ279" s="17">
        <v>0.98760000000000003</v>
      </c>
      <c r="BA279" s="17">
        <v>0.98760000000000003</v>
      </c>
      <c r="BB279" s="17">
        <v>0.98760000000000003</v>
      </c>
      <c r="BC279" s="17">
        <v>0.98760000000000003</v>
      </c>
      <c r="BD279" s="17">
        <v>0.98760000000000003</v>
      </c>
      <c r="BE279" s="17">
        <v>0.98760000000000003</v>
      </c>
      <c r="BF279" s="17">
        <v>0.98760000000000003</v>
      </c>
      <c r="BG279" s="17">
        <v>0.98760000000000003</v>
      </c>
      <c r="BH279" s="17">
        <v>0.98760000000000003</v>
      </c>
      <c r="BI279" s="17">
        <v>0.98760000000000003</v>
      </c>
      <c r="BJ279" s="17">
        <v>0.98760000000000003</v>
      </c>
      <c r="BK279" s="17">
        <v>0.98760000000000003</v>
      </c>
      <c r="BL279" s="17">
        <v>0.98760000000000003</v>
      </c>
      <c r="BM279" s="17">
        <v>0.98760000000000003</v>
      </c>
      <c r="BN279" s="17">
        <v>0.98760000000000003</v>
      </c>
      <c r="BO279" s="17">
        <v>0.98760000000000003</v>
      </c>
      <c r="BP279" s="17">
        <v>0.98760000000000003</v>
      </c>
      <c r="BQ279" s="17">
        <v>0.98760000000000003</v>
      </c>
      <c r="BR279" s="17">
        <v>0.98760000000000003</v>
      </c>
      <c r="BS279" s="17">
        <v>0.98760000000000003</v>
      </c>
      <c r="BT279" s="17">
        <v>0.98760000000000003</v>
      </c>
      <c r="BU279" s="17">
        <v>0.98760000000000003</v>
      </c>
      <c r="BV279" s="17">
        <v>0.98760000000000003</v>
      </c>
      <c r="BW279" s="17">
        <v>0.98760000000000003</v>
      </c>
      <c r="BX279" s="17">
        <v>0.98760000000000003</v>
      </c>
      <c r="BY279" s="17">
        <v>0.98760000000000003</v>
      </c>
      <c r="BZ279" s="17">
        <v>0.98760000000000003</v>
      </c>
      <c r="CA279" s="17">
        <v>0.98760000000000003</v>
      </c>
      <c r="CB279" s="17">
        <v>0.98760000000000003</v>
      </c>
      <c r="CC279" s="17">
        <v>0.98760000000000003</v>
      </c>
      <c r="CD279" s="17">
        <v>0.98760000000000003</v>
      </c>
      <c r="CE279" s="17">
        <v>0.98760000000000003</v>
      </c>
      <c r="CF279" s="17">
        <v>0.98760000000000003</v>
      </c>
      <c r="CG279" s="17">
        <v>0.98760000000000003</v>
      </c>
      <c r="CH279" s="17">
        <v>0.98760000000000003</v>
      </c>
      <c r="CI279" s="17">
        <v>0.98760000000000003</v>
      </c>
      <c r="CJ279" s="17">
        <v>0.98760000000000003</v>
      </c>
      <c r="CK279" s="17">
        <v>0.98760000000000003</v>
      </c>
      <c r="CL279" s="17">
        <v>0.98760000000000003</v>
      </c>
      <c r="CM279" s="17">
        <v>0.98760000000000003</v>
      </c>
      <c r="CN279" s="17">
        <v>0.98760000000000003</v>
      </c>
      <c r="CO279" s="17">
        <v>0.98760000000000003</v>
      </c>
      <c r="CP279" s="17">
        <v>0.98760000000000003</v>
      </c>
      <c r="CQ279" s="17">
        <v>0.98760000000000003</v>
      </c>
      <c r="CR279" s="17">
        <v>0.98760000000000003</v>
      </c>
      <c r="CS279" s="17">
        <v>0.98760000000000003</v>
      </c>
      <c r="CT279" s="17">
        <v>0.98760000000000003</v>
      </c>
      <c r="CU279" s="17">
        <v>0.98760000000000003</v>
      </c>
      <c r="CV279" s="17">
        <v>0.98760000000000003</v>
      </c>
      <c r="CW279" s="17">
        <v>0.98760000000000003</v>
      </c>
      <c r="CX279" s="17">
        <v>0.98760000000000003</v>
      </c>
      <c r="CY279" s="17">
        <v>0.98760000000000003</v>
      </c>
      <c r="CZ279" s="17">
        <v>0.98760000000000003</v>
      </c>
      <c r="DA279" s="17">
        <v>0.98760000000000003</v>
      </c>
      <c r="DB279" s="17">
        <v>0.98760000000000003</v>
      </c>
    </row>
    <row r="280" spans="1:106" x14ac:dyDescent="0.2">
      <c r="A280" s="133">
        <v>71</v>
      </c>
      <c r="B280" s="17">
        <v>1</v>
      </c>
      <c r="C280" s="17">
        <v>0.98450000000000004</v>
      </c>
      <c r="D280" s="17">
        <v>0.99339999999999995</v>
      </c>
      <c r="E280" s="17">
        <v>0.99250000000000005</v>
      </c>
      <c r="F280" s="17">
        <v>0.9919</v>
      </c>
      <c r="G280" s="17">
        <v>0.99129999999999996</v>
      </c>
      <c r="H280" s="17">
        <v>0.99080000000000001</v>
      </c>
      <c r="I280" s="17">
        <v>0.99019999999999997</v>
      </c>
      <c r="J280" s="17">
        <v>0.98970000000000002</v>
      </c>
      <c r="K280" s="17">
        <v>0.98919999999999997</v>
      </c>
      <c r="L280" s="17">
        <v>0.98880000000000001</v>
      </c>
      <c r="M280" s="17">
        <v>0.98839999999999995</v>
      </c>
      <c r="N280" s="17">
        <v>0.98809999999999998</v>
      </c>
      <c r="O280" s="17">
        <v>0.9879</v>
      </c>
      <c r="P280" s="17">
        <v>0.98780000000000001</v>
      </c>
      <c r="Q280" s="17">
        <v>0.98780000000000001</v>
      </c>
      <c r="R280" s="17">
        <v>0.98780000000000001</v>
      </c>
      <c r="S280" s="17">
        <v>0.98780000000000001</v>
      </c>
      <c r="T280" s="17">
        <v>0.98780000000000001</v>
      </c>
      <c r="U280" s="17">
        <v>0.98780000000000001</v>
      </c>
      <c r="V280" s="17">
        <v>0.98780000000000001</v>
      </c>
      <c r="W280" s="17">
        <v>0.98780000000000001</v>
      </c>
      <c r="X280" s="17">
        <v>0.98780000000000001</v>
      </c>
      <c r="Y280" s="17">
        <v>0.98780000000000001</v>
      </c>
      <c r="Z280" s="17">
        <v>0.98780000000000001</v>
      </c>
      <c r="AA280" s="17">
        <v>0.98780000000000001</v>
      </c>
      <c r="AB280" s="17">
        <v>0.98780000000000001</v>
      </c>
      <c r="AC280" s="17">
        <v>0.98780000000000001</v>
      </c>
      <c r="AD280" s="17">
        <v>0.98780000000000001</v>
      </c>
      <c r="AE280" s="17">
        <v>0.98780000000000001</v>
      </c>
      <c r="AF280" s="17">
        <v>0.98780000000000001</v>
      </c>
      <c r="AG280" s="17">
        <v>0.98780000000000001</v>
      </c>
      <c r="AH280" s="17">
        <v>0.98780000000000001</v>
      </c>
      <c r="AI280" s="17">
        <v>0.98780000000000001</v>
      </c>
      <c r="AJ280" s="17">
        <v>0.98780000000000001</v>
      </c>
      <c r="AK280" s="17">
        <v>0.98780000000000001</v>
      </c>
      <c r="AL280" s="17">
        <v>0.98780000000000001</v>
      </c>
      <c r="AM280" s="17">
        <v>0.98780000000000001</v>
      </c>
      <c r="AN280" s="17">
        <v>0.98780000000000001</v>
      </c>
      <c r="AO280" s="17">
        <v>0.98780000000000001</v>
      </c>
      <c r="AP280" s="17">
        <v>0.98780000000000001</v>
      </c>
      <c r="AQ280" s="17">
        <v>0.98780000000000001</v>
      </c>
      <c r="AR280" s="17">
        <v>0.98780000000000001</v>
      </c>
      <c r="AS280" s="17">
        <v>0.98780000000000001</v>
      </c>
      <c r="AT280" s="17">
        <v>0.98780000000000001</v>
      </c>
      <c r="AU280" s="17">
        <v>0.98780000000000001</v>
      </c>
      <c r="AV280" s="17">
        <v>0.98780000000000001</v>
      </c>
      <c r="AW280" s="17">
        <v>0.98780000000000001</v>
      </c>
      <c r="AX280" s="17">
        <v>0.98780000000000001</v>
      </c>
      <c r="AY280" s="17">
        <v>0.98780000000000001</v>
      </c>
      <c r="AZ280" s="17">
        <v>0.98780000000000001</v>
      </c>
      <c r="BA280" s="17">
        <v>0.98780000000000001</v>
      </c>
      <c r="BB280" s="17">
        <v>0.98780000000000001</v>
      </c>
      <c r="BC280" s="17">
        <v>0.98780000000000001</v>
      </c>
      <c r="BD280" s="17">
        <v>0.98780000000000001</v>
      </c>
      <c r="BE280" s="17">
        <v>0.98780000000000001</v>
      </c>
      <c r="BF280" s="17">
        <v>0.98780000000000001</v>
      </c>
      <c r="BG280" s="17">
        <v>0.98780000000000001</v>
      </c>
      <c r="BH280" s="17">
        <v>0.98780000000000001</v>
      </c>
      <c r="BI280" s="17">
        <v>0.98780000000000001</v>
      </c>
      <c r="BJ280" s="17">
        <v>0.98780000000000001</v>
      </c>
      <c r="BK280" s="17">
        <v>0.98780000000000001</v>
      </c>
      <c r="BL280" s="17">
        <v>0.98780000000000001</v>
      </c>
      <c r="BM280" s="17">
        <v>0.98780000000000001</v>
      </c>
      <c r="BN280" s="17">
        <v>0.98780000000000001</v>
      </c>
      <c r="BO280" s="17">
        <v>0.98780000000000001</v>
      </c>
      <c r="BP280" s="17">
        <v>0.98780000000000001</v>
      </c>
      <c r="BQ280" s="17">
        <v>0.98780000000000001</v>
      </c>
      <c r="BR280" s="17">
        <v>0.98780000000000001</v>
      </c>
      <c r="BS280" s="17">
        <v>0.98780000000000001</v>
      </c>
      <c r="BT280" s="17">
        <v>0.98780000000000001</v>
      </c>
      <c r="BU280" s="17">
        <v>0.98780000000000001</v>
      </c>
      <c r="BV280" s="17">
        <v>0.98780000000000001</v>
      </c>
      <c r="BW280" s="17">
        <v>0.98780000000000001</v>
      </c>
      <c r="BX280" s="17">
        <v>0.98780000000000001</v>
      </c>
      <c r="BY280" s="17">
        <v>0.98780000000000001</v>
      </c>
      <c r="BZ280" s="17">
        <v>0.98780000000000001</v>
      </c>
      <c r="CA280" s="17">
        <v>0.98780000000000001</v>
      </c>
      <c r="CB280" s="17">
        <v>0.98780000000000001</v>
      </c>
      <c r="CC280" s="17">
        <v>0.98780000000000001</v>
      </c>
      <c r="CD280" s="17">
        <v>0.98780000000000001</v>
      </c>
      <c r="CE280" s="17">
        <v>0.98780000000000001</v>
      </c>
      <c r="CF280" s="17">
        <v>0.98780000000000001</v>
      </c>
      <c r="CG280" s="17">
        <v>0.98780000000000001</v>
      </c>
      <c r="CH280" s="17">
        <v>0.98780000000000001</v>
      </c>
      <c r="CI280" s="17">
        <v>0.98780000000000001</v>
      </c>
      <c r="CJ280" s="17">
        <v>0.98780000000000001</v>
      </c>
      <c r="CK280" s="17">
        <v>0.98780000000000001</v>
      </c>
      <c r="CL280" s="17">
        <v>0.98780000000000001</v>
      </c>
      <c r="CM280" s="17">
        <v>0.98780000000000001</v>
      </c>
      <c r="CN280" s="17">
        <v>0.98780000000000001</v>
      </c>
      <c r="CO280" s="17">
        <v>0.98780000000000001</v>
      </c>
      <c r="CP280" s="17">
        <v>0.98780000000000001</v>
      </c>
      <c r="CQ280" s="17">
        <v>0.98780000000000001</v>
      </c>
      <c r="CR280" s="17">
        <v>0.98780000000000001</v>
      </c>
      <c r="CS280" s="17">
        <v>0.98780000000000001</v>
      </c>
      <c r="CT280" s="17">
        <v>0.98780000000000001</v>
      </c>
      <c r="CU280" s="17">
        <v>0.98780000000000001</v>
      </c>
      <c r="CV280" s="17">
        <v>0.98780000000000001</v>
      </c>
      <c r="CW280" s="17">
        <v>0.98780000000000001</v>
      </c>
      <c r="CX280" s="17">
        <v>0.98780000000000001</v>
      </c>
      <c r="CY280" s="17">
        <v>0.98780000000000001</v>
      </c>
      <c r="CZ280" s="17">
        <v>0.98780000000000001</v>
      </c>
      <c r="DA280" s="17">
        <v>0.98780000000000001</v>
      </c>
      <c r="DB280" s="17">
        <v>0.98780000000000001</v>
      </c>
    </row>
    <row r="281" spans="1:106" x14ac:dyDescent="0.2">
      <c r="A281" s="133">
        <v>72</v>
      </c>
      <c r="B281" s="17">
        <v>1</v>
      </c>
      <c r="C281" s="17">
        <v>0.98440000000000005</v>
      </c>
      <c r="D281" s="17">
        <v>0.99339999999999995</v>
      </c>
      <c r="E281" s="17">
        <v>0.99260000000000004</v>
      </c>
      <c r="F281" s="17">
        <v>0.99199999999999999</v>
      </c>
      <c r="G281" s="17">
        <v>0.99150000000000005</v>
      </c>
      <c r="H281" s="17">
        <v>0.9909</v>
      </c>
      <c r="I281" s="17">
        <v>0.99029999999999996</v>
      </c>
      <c r="J281" s="17">
        <v>0.98980000000000001</v>
      </c>
      <c r="K281" s="17">
        <v>0.98939999999999995</v>
      </c>
      <c r="L281" s="17">
        <v>0.9889</v>
      </c>
      <c r="M281" s="17">
        <v>0.98850000000000005</v>
      </c>
      <c r="N281" s="17">
        <v>0.98819999999999997</v>
      </c>
      <c r="O281" s="17">
        <v>0.98799999999999999</v>
      </c>
      <c r="P281" s="17">
        <v>0.9879</v>
      </c>
      <c r="Q281" s="17">
        <v>0.9879</v>
      </c>
      <c r="R281" s="17">
        <v>0.9879</v>
      </c>
      <c r="S281" s="17">
        <v>0.9879</v>
      </c>
      <c r="T281" s="17">
        <v>0.9879</v>
      </c>
      <c r="U281" s="17">
        <v>0.9879</v>
      </c>
      <c r="V281" s="17">
        <v>0.9879</v>
      </c>
      <c r="W281" s="17">
        <v>0.9879</v>
      </c>
      <c r="X281" s="17">
        <v>0.9879</v>
      </c>
      <c r="Y281" s="17">
        <v>0.9879</v>
      </c>
      <c r="Z281" s="17">
        <v>0.9879</v>
      </c>
      <c r="AA281" s="17">
        <v>0.9879</v>
      </c>
      <c r="AB281" s="17">
        <v>0.9879</v>
      </c>
      <c r="AC281" s="17">
        <v>0.9879</v>
      </c>
      <c r="AD281" s="17">
        <v>0.9879</v>
      </c>
      <c r="AE281" s="17">
        <v>0.9879</v>
      </c>
      <c r="AF281" s="17">
        <v>0.9879</v>
      </c>
      <c r="AG281" s="17">
        <v>0.9879</v>
      </c>
      <c r="AH281" s="17">
        <v>0.9879</v>
      </c>
      <c r="AI281" s="17">
        <v>0.9879</v>
      </c>
      <c r="AJ281" s="17">
        <v>0.9879</v>
      </c>
      <c r="AK281" s="17">
        <v>0.9879</v>
      </c>
      <c r="AL281" s="17">
        <v>0.9879</v>
      </c>
      <c r="AM281" s="17">
        <v>0.9879</v>
      </c>
      <c r="AN281" s="17">
        <v>0.9879</v>
      </c>
      <c r="AO281" s="17">
        <v>0.9879</v>
      </c>
      <c r="AP281" s="17">
        <v>0.9879</v>
      </c>
      <c r="AQ281" s="17">
        <v>0.9879</v>
      </c>
      <c r="AR281" s="17">
        <v>0.9879</v>
      </c>
      <c r="AS281" s="17">
        <v>0.9879</v>
      </c>
      <c r="AT281" s="17">
        <v>0.9879</v>
      </c>
      <c r="AU281" s="17">
        <v>0.9879</v>
      </c>
      <c r="AV281" s="17">
        <v>0.9879</v>
      </c>
      <c r="AW281" s="17">
        <v>0.9879</v>
      </c>
      <c r="AX281" s="17">
        <v>0.9879</v>
      </c>
      <c r="AY281" s="17">
        <v>0.9879</v>
      </c>
      <c r="AZ281" s="17">
        <v>0.9879</v>
      </c>
      <c r="BA281" s="17">
        <v>0.9879</v>
      </c>
      <c r="BB281" s="17">
        <v>0.9879</v>
      </c>
      <c r="BC281" s="17">
        <v>0.9879</v>
      </c>
      <c r="BD281" s="17">
        <v>0.9879</v>
      </c>
      <c r="BE281" s="17">
        <v>0.9879</v>
      </c>
      <c r="BF281" s="17">
        <v>0.9879</v>
      </c>
      <c r="BG281" s="17">
        <v>0.9879</v>
      </c>
      <c r="BH281" s="17">
        <v>0.9879</v>
      </c>
      <c r="BI281" s="17">
        <v>0.9879</v>
      </c>
      <c r="BJ281" s="17">
        <v>0.9879</v>
      </c>
      <c r="BK281" s="17">
        <v>0.9879</v>
      </c>
      <c r="BL281" s="17">
        <v>0.9879</v>
      </c>
      <c r="BM281" s="17">
        <v>0.9879</v>
      </c>
      <c r="BN281" s="17">
        <v>0.9879</v>
      </c>
      <c r="BO281" s="17">
        <v>0.9879</v>
      </c>
      <c r="BP281" s="17">
        <v>0.9879</v>
      </c>
      <c r="BQ281" s="17">
        <v>0.9879</v>
      </c>
      <c r="BR281" s="17">
        <v>0.9879</v>
      </c>
      <c r="BS281" s="17">
        <v>0.9879</v>
      </c>
      <c r="BT281" s="17">
        <v>0.9879</v>
      </c>
      <c r="BU281" s="17">
        <v>0.9879</v>
      </c>
      <c r="BV281" s="17">
        <v>0.9879</v>
      </c>
      <c r="BW281" s="17">
        <v>0.9879</v>
      </c>
      <c r="BX281" s="17">
        <v>0.9879</v>
      </c>
      <c r="BY281" s="17">
        <v>0.9879</v>
      </c>
      <c r="BZ281" s="17">
        <v>0.9879</v>
      </c>
      <c r="CA281" s="17">
        <v>0.9879</v>
      </c>
      <c r="CB281" s="17">
        <v>0.9879</v>
      </c>
      <c r="CC281" s="17">
        <v>0.9879</v>
      </c>
      <c r="CD281" s="17">
        <v>0.9879</v>
      </c>
      <c r="CE281" s="17">
        <v>0.9879</v>
      </c>
      <c r="CF281" s="17">
        <v>0.9879</v>
      </c>
      <c r="CG281" s="17">
        <v>0.9879</v>
      </c>
      <c r="CH281" s="17">
        <v>0.9879</v>
      </c>
      <c r="CI281" s="17">
        <v>0.9879</v>
      </c>
      <c r="CJ281" s="17">
        <v>0.9879</v>
      </c>
      <c r="CK281" s="17">
        <v>0.9879</v>
      </c>
      <c r="CL281" s="17">
        <v>0.9879</v>
      </c>
      <c r="CM281" s="17">
        <v>0.9879</v>
      </c>
      <c r="CN281" s="17">
        <v>0.9879</v>
      </c>
      <c r="CO281" s="17">
        <v>0.9879</v>
      </c>
      <c r="CP281" s="17">
        <v>0.9879</v>
      </c>
      <c r="CQ281" s="17">
        <v>0.9879</v>
      </c>
      <c r="CR281" s="17">
        <v>0.9879</v>
      </c>
      <c r="CS281" s="17">
        <v>0.9879</v>
      </c>
      <c r="CT281" s="17">
        <v>0.9879</v>
      </c>
      <c r="CU281" s="17">
        <v>0.9879</v>
      </c>
      <c r="CV281" s="17">
        <v>0.9879</v>
      </c>
      <c r="CW281" s="17">
        <v>0.9879</v>
      </c>
      <c r="CX281" s="17">
        <v>0.9879</v>
      </c>
      <c r="CY281" s="17">
        <v>0.9879</v>
      </c>
      <c r="CZ281" s="17">
        <v>0.9879</v>
      </c>
      <c r="DA281" s="17">
        <v>0.9879</v>
      </c>
      <c r="DB281" s="17">
        <v>0.9879</v>
      </c>
    </row>
    <row r="282" spans="1:106" x14ac:dyDescent="0.2">
      <c r="A282" s="133">
        <v>73</v>
      </c>
      <c r="B282" s="17">
        <v>1</v>
      </c>
      <c r="C282" s="17">
        <v>0.98440000000000005</v>
      </c>
      <c r="D282" s="17">
        <v>0.99339999999999995</v>
      </c>
      <c r="E282" s="17">
        <v>0.99270000000000003</v>
      </c>
      <c r="F282" s="17">
        <v>0.99209999999999998</v>
      </c>
      <c r="G282" s="17">
        <v>0.99160000000000004</v>
      </c>
      <c r="H282" s="17">
        <v>0.99099999999999999</v>
      </c>
      <c r="I282" s="17">
        <v>0.99039999999999995</v>
      </c>
      <c r="J282" s="17">
        <v>0.9899</v>
      </c>
      <c r="K282" s="17">
        <v>0.98950000000000005</v>
      </c>
      <c r="L282" s="17">
        <v>0.98899999999999999</v>
      </c>
      <c r="M282" s="17">
        <v>0.98870000000000002</v>
      </c>
      <c r="N282" s="17">
        <v>0.98839999999999995</v>
      </c>
      <c r="O282" s="17">
        <v>0.98819999999999997</v>
      </c>
      <c r="P282" s="17">
        <v>0.98799999999999999</v>
      </c>
      <c r="Q282" s="17">
        <v>0.98799999999999999</v>
      </c>
      <c r="R282" s="17">
        <v>0.98799999999999999</v>
      </c>
      <c r="S282" s="17">
        <v>0.98799999999999999</v>
      </c>
      <c r="T282" s="17">
        <v>0.98799999999999999</v>
      </c>
      <c r="U282" s="17">
        <v>0.98799999999999999</v>
      </c>
      <c r="V282" s="17">
        <v>0.98799999999999999</v>
      </c>
      <c r="W282" s="17">
        <v>0.98799999999999999</v>
      </c>
      <c r="X282" s="17">
        <v>0.98799999999999999</v>
      </c>
      <c r="Y282" s="17">
        <v>0.98799999999999999</v>
      </c>
      <c r="Z282" s="17">
        <v>0.98799999999999999</v>
      </c>
      <c r="AA282" s="17">
        <v>0.98799999999999999</v>
      </c>
      <c r="AB282" s="17">
        <v>0.98799999999999999</v>
      </c>
      <c r="AC282" s="17">
        <v>0.98799999999999999</v>
      </c>
      <c r="AD282" s="17">
        <v>0.98799999999999999</v>
      </c>
      <c r="AE282" s="17">
        <v>0.98799999999999999</v>
      </c>
      <c r="AF282" s="17">
        <v>0.98799999999999999</v>
      </c>
      <c r="AG282" s="17">
        <v>0.98799999999999999</v>
      </c>
      <c r="AH282" s="17">
        <v>0.98799999999999999</v>
      </c>
      <c r="AI282" s="17">
        <v>0.98799999999999999</v>
      </c>
      <c r="AJ282" s="17">
        <v>0.98799999999999999</v>
      </c>
      <c r="AK282" s="17">
        <v>0.98799999999999999</v>
      </c>
      <c r="AL282" s="17">
        <v>0.98799999999999999</v>
      </c>
      <c r="AM282" s="17">
        <v>0.98799999999999999</v>
      </c>
      <c r="AN282" s="17">
        <v>0.98799999999999999</v>
      </c>
      <c r="AO282" s="17">
        <v>0.98799999999999999</v>
      </c>
      <c r="AP282" s="17">
        <v>0.98799999999999999</v>
      </c>
      <c r="AQ282" s="17">
        <v>0.98799999999999999</v>
      </c>
      <c r="AR282" s="17">
        <v>0.98799999999999999</v>
      </c>
      <c r="AS282" s="17">
        <v>0.98799999999999999</v>
      </c>
      <c r="AT282" s="17">
        <v>0.98799999999999999</v>
      </c>
      <c r="AU282" s="17">
        <v>0.98799999999999999</v>
      </c>
      <c r="AV282" s="17">
        <v>0.98799999999999999</v>
      </c>
      <c r="AW282" s="17">
        <v>0.98799999999999999</v>
      </c>
      <c r="AX282" s="17">
        <v>0.98799999999999999</v>
      </c>
      <c r="AY282" s="17">
        <v>0.98799999999999999</v>
      </c>
      <c r="AZ282" s="17">
        <v>0.98799999999999999</v>
      </c>
      <c r="BA282" s="17">
        <v>0.98799999999999999</v>
      </c>
      <c r="BB282" s="17">
        <v>0.98799999999999999</v>
      </c>
      <c r="BC282" s="17">
        <v>0.98799999999999999</v>
      </c>
      <c r="BD282" s="17">
        <v>0.98799999999999999</v>
      </c>
      <c r="BE282" s="17">
        <v>0.98799999999999999</v>
      </c>
      <c r="BF282" s="17">
        <v>0.98799999999999999</v>
      </c>
      <c r="BG282" s="17">
        <v>0.98799999999999999</v>
      </c>
      <c r="BH282" s="17">
        <v>0.98799999999999999</v>
      </c>
      <c r="BI282" s="17">
        <v>0.98799999999999999</v>
      </c>
      <c r="BJ282" s="17">
        <v>0.98799999999999999</v>
      </c>
      <c r="BK282" s="17">
        <v>0.98799999999999999</v>
      </c>
      <c r="BL282" s="17">
        <v>0.98799999999999999</v>
      </c>
      <c r="BM282" s="17">
        <v>0.98799999999999999</v>
      </c>
      <c r="BN282" s="17">
        <v>0.98799999999999999</v>
      </c>
      <c r="BO282" s="17">
        <v>0.98799999999999999</v>
      </c>
      <c r="BP282" s="17">
        <v>0.98799999999999999</v>
      </c>
      <c r="BQ282" s="17">
        <v>0.98799999999999999</v>
      </c>
      <c r="BR282" s="17">
        <v>0.98799999999999999</v>
      </c>
      <c r="BS282" s="17">
        <v>0.98799999999999999</v>
      </c>
      <c r="BT282" s="17">
        <v>0.98799999999999999</v>
      </c>
      <c r="BU282" s="17">
        <v>0.98799999999999999</v>
      </c>
      <c r="BV282" s="17">
        <v>0.98799999999999999</v>
      </c>
      <c r="BW282" s="17">
        <v>0.98799999999999999</v>
      </c>
      <c r="BX282" s="17">
        <v>0.98799999999999999</v>
      </c>
      <c r="BY282" s="17">
        <v>0.98799999999999999</v>
      </c>
      <c r="BZ282" s="17">
        <v>0.98799999999999999</v>
      </c>
      <c r="CA282" s="17">
        <v>0.98799999999999999</v>
      </c>
      <c r="CB282" s="17">
        <v>0.98799999999999999</v>
      </c>
      <c r="CC282" s="17">
        <v>0.98799999999999999</v>
      </c>
      <c r="CD282" s="17">
        <v>0.98799999999999999</v>
      </c>
      <c r="CE282" s="17">
        <v>0.98799999999999999</v>
      </c>
      <c r="CF282" s="17">
        <v>0.98799999999999999</v>
      </c>
      <c r="CG282" s="17">
        <v>0.98799999999999999</v>
      </c>
      <c r="CH282" s="17">
        <v>0.98799999999999999</v>
      </c>
      <c r="CI282" s="17">
        <v>0.98799999999999999</v>
      </c>
      <c r="CJ282" s="17">
        <v>0.98799999999999999</v>
      </c>
      <c r="CK282" s="17">
        <v>0.98799999999999999</v>
      </c>
      <c r="CL282" s="17">
        <v>0.98799999999999999</v>
      </c>
      <c r="CM282" s="17">
        <v>0.98799999999999999</v>
      </c>
      <c r="CN282" s="17">
        <v>0.98799999999999999</v>
      </c>
      <c r="CO282" s="17">
        <v>0.98799999999999999</v>
      </c>
      <c r="CP282" s="17">
        <v>0.98799999999999999</v>
      </c>
      <c r="CQ282" s="17">
        <v>0.98799999999999999</v>
      </c>
      <c r="CR282" s="17">
        <v>0.98799999999999999</v>
      </c>
      <c r="CS282" s="17">
        <v>0.98799999999999999</v>
      </c>
      <c r="CT282" s="17">
        <v>0.98799999999999999</v>
      </c>
      <c r="CU282" s="17">
        <v>0.98799999999999999</v>
      </c>
      <c r="CV282" s="17">
        <v>0.98799999999999999</v>
      </c>
      <c r="CW282" s="17">
        <v>0.98799999999999999</v>
      </c>
      <c r="CX282" s="17">
        <v>0.98799999999999999</v>
      </c>
      <c r="CY282" s="17">
        <v>0.98799999999999999</v>
      </c>
      <c r="CZ282" s="17">
        <v>0.98799999999999999</v>
      </c>
      <c r="DA282" s="17">
        <v>0.98799999999999999</v>
      </c>
      <c r="DB282" s="17">
        <v>0.98799999999999999</v>
      </c>
    </row>
    <row r="283" spans="1:106" x14ac:dyDescent="0.2">
      <c r="A283" s="133">
        <v>74</v>
      </c>
      <c r="B283" s="17">
        <v>1</v>
      </c>
      <c r="C283" s="17">
        <v>0.98429999999999995</v>
      </c>
      <c r="D283" s="17">
        <v>0.99339999999999995</v>
      </c>
      <c r="E283" s="17">
        <v>0.99270000000000003</v>
      </c>
      <c r="F283" s="17">
        <v>0.99219999999999997</v>
      </c>
      <c r="G283" s="17">
        <v>0.99170000000000003</v>
      </c>
      <c r="H283" s="17">
        <v>0.99119999999999997</v>
      </c>
      <c r="I283" s="17">
        <v>0.99070000000000003</v>
      </c>
      <c r="J283" s="17">
        <v>0.99009999999999998</v>
      </c>
      <c r="K283" s="17">
        <v>0.98960000000000004</v>
      </c>
      <c r="L283" s="17">
        <v>0.98919999999999997</v>
      </c>
      <c r="M283" s="17">
        <v>0.98880000000000001</v>
      </c>
      <c r="N283" s="17">
        <v>0.98850000000000005</v>
      </c>
      <c r="O283" s="17">
        <v>0.98829999999999996</v>
      </c>
      <c r="P283" s="17">
        <v>0.98819999999999997</v>
      </c>
      <c r="Q283" s="17">
        <v>0.98819999999999997</v>
      </c>
      <c r="R283" s="17">
        <v>0.98819999999999997</v>
      </c>
      <c r="S283" s="17">
        <v>0.98819999999999997</v>
      </c>
      <c r="T283" s="17">
        <v>0.98819999999999997</v>
      </c>
      <c r="U283" s="17">
        <v>0.98819999999999997</v>
      </c>
      <c r="V283" s="17">
        <v>0.98819999999999997</v>
      </c>
      <c r="W283" s="17">
        <v>0.98819999999999997</v>
      </c>
      <c r="X283" s="17">
        <v>0.98819999999999997</v>
      </c>
      <c r="Y283" s="17">
        <v>0.98819999999999997</v>
      </c>
      <c r="Z283" s="17">
        <v>0.98819999999999997</v>
      </c>
      <c r="AA283" s="17">
        <v>0.98819999999999997</v>
      </c>
      <c r="AB283" s="17">
        <v>0.98819999999999997</v>
      </c>
      <c r="AC283" s="17">
        <v>0.98819999999999997</v>
      </c>
      <c r="AD283" s="17">
        <v>0.98819999999999997</v>
      </c>
      <c r="AE283" s="17">
        <v>0.98819999999999997</v>
      </c>
      <c r="AF283" s="17">
        <v>0.98819999999999997</v>
      </c>
      <c r="AG283" s="17">
        <v>0.98819999999999997</v>
      </c>
      <c r="AH283" s="17">
        <v>0.98819999999999997</v>
      </c>
      <c r="AI283" s="17">
        <v>0.98819999999999997</v>
      </c>
      <c r="AJ283" s="17">
        <v>0.98819999999999997</v>
      </c>
      <c r="AK283" s="17">
        <v>0.98819999999999997</v>
      </c>
      <c r="AL283" s="17">
        <v>0.98819999999999997</v>
      </c>
      <c r="AM283" s="17">
        <v>0.98819999999999997</v>
      </c>
      <c r="AN283" s="17">
        <v>0.98819999999999997</v>
      </c>
      <c r="AO283" s="17">
        <v>0.98819999999999997</v>
      </c>
      <c r="AP283" s="17">
        <v>0.98819999999999997</v>
      </c>
      <c r="AQ283" s="17">
        <v>0.98819999999999997</v>
      </c>
      <c r="AR283" s="17">
        <v>0.98819999999999997</v>
      </c>
      <c r="AS283" s="17">
        <v>0.98819999999999997</v>
      </c>
      <c r="AT283" s="17">
        <v>0.98819999999999997</v>
      </c>
      <c r="AU283" s="17">
        <v>0.98819999999999997</v>
      </c>
      <c r="AV283" s="17">
        <v>0.98819999999999997</v>
      </c>
      <c r="AW283" s="17">
        <v>0.98819999999999997</v>
      </c>
      <c r="AX283" s="17">
        <v>0.98819999999999997</v>
      </c>
      <c r="AY283" s="17">
        <v>0.98819999999999997</v>
      </c>
      <c r="AZ283" s="17">
        <v>0.98819999999999997</v>
      </c>
      <c r="BA283" s="17">
        <v>0.98819999999999997</v>
      </c>
      <c r="BB283" s="17">
        <v>0.98819999999999997</v>
      </c>
      <c r="BC283" s="17">
        <v>0.98819999999999997</v>
      </c>
      <c r="BD283" s="17">
        <v>0.98819999999999997</v>
      </c>
      <c r="BE283" s="17">
        <v>0.98819999999999997</v>
      </c>
      <c r="BF283" s="17">
        <v>0.98819999999999997</v>
      </c>
      <c r="BG283" s="17">
        <v>0.98819999999999997</v>
      </c>
      <c r="BH283" s="17">
        <v>0.98819999999999997</v>
      </c>
      <c r="BI283" s="17">
        <v>0.98819999999999997</v>
      </c>
      <c r="BJ283" s="17">
        <v>0.98819999999999997</v>
      </c>
      <c r="BK283" s="17">
        <v>0.98819999999999997</v>
      </c>
      <c r="BL283" s="17">
        <v>0.98819999999999997</v>
      </c>
      <c r="BM283" s="17">
        <v>0.98819999999999997</v>
      </c>
      <c r="BN283" s="17">
        <v>0.98819999999999997</v>
      </c>
      <c r="BO283" s="17">
        <v>0.98819999999999997</v>
      </c>
      <c r="BP283" s="17">
        <v>0.98819999999999997</v>
      </c>
      <c r="BQ283" s="17">
        <v>0.98819999999999997</v>
      </c>
      <c r="BR283" s="17">
        <v>0.98819999999999997</v>
      </c>
      <c r="BS283" s="17">
        <v>0.98819999999999997</v>
      </c>
      <c r="BT283" s="17">
        <v>0.98819999999999997</v>
      </c>
      <c r="BU283" s="17">
        <v>0.98819999999999997</v>
      </c>
      <c r="BV283" s="17">
        <v>0.98819999999999997</v>
      </c>
      <c r="BW283" s="17">
        <v>0.98819999999999997</v>
      </c>
      <c r="BX283" s="17">
        <v>0.98819999999999997</v>
      </c>
      <c r="BY283" s="17">
        <v>0.98819999999999997</v>
      </c>
      <c r="BZ283" s="17">
        <v>0.98819999999999997</v>
      </c>
      <c r="CA283" s="17">
        <v>0.98819999999999997</v>
      </c>
      <c r="CB283" s="17">
        <v>0.98819999999999997</v>
      </c>
      <c r="CC283" s="17">
        <v>0.98819999999999997</v>
      </c>
      <c r="CD283" s="17">
        <v>0.98819999999999997</v>
      </c>
      <c r="CE283" s="17">
        <v>0.98819999999999997</v>
      </c>
      <c r="CF283" s="17">
        <v>0.98819999999999997</v>
      </c>
      <c r="CG283" s="17">
        <v>0.98819999999999997</v>
      </c>
      <c r="CH283" s="17">
        <v>0.98819999999999997</v>
      </c>
      <c r="CI283" s="17">
        <v>0.98819999999999997</v>
      </c>
      <c r="CJ283" s="17">
        <v>0.98819999999999997</v>
      </c>
      <c r="CK283" s="17">
        <v>0.98819999999999997</v>
      </c>
      <c r="CL283" s="17">
        <v>0.98819999999999997</v>
      </c>
      <c r="CM283" s="17">
        <v>0.98819999999999997</v>
      </c>
      <c r="CN283" s="17">
        <v>0.98819999999999997</v>
      </c>
      <c r="CO283" s="17">
        <v>0.98819999999999997</v>
      </c>
      <c r="CP283" s="17">
        <v>0.98819999999999997</v>
      </c>
      <c r="CQ283" s="17">
        <v>0.98819999999999997</v>
      </c>
      <c r="CR283" s="17">
        <v>0.98819999999999997</v>
      </c>
      <c r="CS283" s="17">
        <v>0.98819999999999997</v>
      </c>
      <c r="CT283" s="17">
        <v>0.98819999999999997</v>
      </c>
      <c r="CU283" s="17">
        <v>0.98819999999999997</v>
      </c>
      <c r="CV283" s="17">
        <v>0.98819999999999997</v>
      </c>
      <c r="CW283" s="17">
        <v>0.98819999999999997</v>
      </c>
      <c r="CX283" s="17">
        <v>0.98819999999999997</v>
      </c>
      <c r="CY283" s="17">
        <v>0.98819999999999997</v>
      </c>
      <c r="CZ283" s="17">
        <v>0.98819999999999997</v>
      </c>
      <c r="DA283" s="17">
        <v>0.98819999999999997</v>
      </c>
      <c r="DB283" s="17">
        <v>0.98819999999999997</v>
      </c>
    </row>
    <row r="284" spans="1:106" x14ac:dyDescent="0.2">
      <c r="A284" s="133">
        <v>75</v>
      </c>
      <c r="B284" s="17">
        <v>1</v>
      </c>
      <c r="C284" s="17">
        <v>0.98429999999999995</v>
      </c>
      <c r="D284" s="17">
        <v>0.99339999999999995</v>
      </c>
      <c r="E284" s="17">
        <v>0.99280000000000002</v>
      </c>
      <c r="F284" s="17">
        <v>0.99229999999999996</v>
      </c>
      <c r="G284" s="17">
        <v>0.9919</v>
      </c>
      <c r="H284" s="17">
        <v>0.99139999999999995</v>
      </c>
      <c r="I284" s="17">
        <v>0.9909</v>
      </c>
      <c r="J284" s="17">
        <v>0.99029999999999996</v>
      </c>
      <c r="K284" s="17">
        <v>0.98970000000000002</v>
      </c>
      <c r="L284" s="17">
        <v>0.98929999999999996</v>
      </c>
      <c r="M284" s="17">
        <v>0.9889</v>
      </c>
      <c r="N284" s="17">
        <v>0.98860000000000003</v>
      </c>
      <c r="O284" s="17">
        <v>0.98839999999999995</v>
      </c>
      <c r="P284" s="17">
        <v>0.98829999999999996</v>
      </c>
      <c r="Q284" s="17">
        <v>0.98829999999999996</v>
      </c>
      <c r="R284" s="17">
        <v>0.98829999999999996</v>
      </c>
      <c r="S284" s="17">
        <v>0.98829999999999996</v>
      </c>
      <c r="T284" s="17">
        <v>0.98829999999999996</v>
      </c>
      <c r="U284" s="17">
        <v>0.98829999999999996</v>
      </c>
      <c r="V284" s="17">
        <v>0.98829999999999996</v>
      </c>
      <c r="W284" s="17">
        <v>0.98829999999999996</v>
      </c>
      <c r="X284" s="17">
        <v>0.98829999999999996</v>
      </c>
      <c r="Y284" s="17">
        <v>0.98829999999999996</v>
      </c>
      <c r="Z284" s="17">
        <v>0.98829999999999996</v>
      </c>
      <c r="AA284" s="17">
        <v>0.98829999999999996</v>
      </c>
      <c r="AB284" s="17">
        <v>0.98829999999999996</v>
      </c>
      <c r="AC284" s="17">
        <v>0.98829999999999996</v>
      </c>
      <c r="AD284" s="17">
        <v>0.98829999999999996</v>
      </c>
      <c r="AE284" s="17">
        <v>0.98829999999999996</v>
      </c>
      <c r="AF284" s="17">
        <v>0.98829999999999996</v>
      </c>
      <c r="AG284" s="17">
        <v>0.98829999999999996</v>
      </c>
      <c r="AH284" s="17">
        <v>0.98829999999999996</v>
      </c>
      <c r="AI284" s="17">
        <v>0.98829999999999996</v>
      </c>
      <c r="AJ284" s="17">
        <v>0.98829999999999996</v>
      </c>
      <c r="AK284" s="17">
        <v>0.98829999999999996</v>
      </c>
      <c r="AL284" s="17">
        <v>0.98829999999999996</v>
      </c>
      <c r="AM284" s="17">
        <v>0.98829999999999996</v>
      </c>
      <c r="AN284" s="17">
        <v>0.98829999999999996</v>
      </c>
      <c r="AO284" s="17">
        <v>0.98829999999999996</v>
      </c>
      <c r="AP284" s="17">
        <v>0.98829999999999996</v>
      </c>
      <c r="AQ284" s="17">
        <v>0.98829999999999996</v>
      </c>
      <c r="AR284" s="17">
        <v>0.98829999999999996</v>
      </c>
      <c r="AS284" s="17">
        <v>0.98829999999999996</v>
      </c>
      <c r="AT284" s="17">
        <v>0.98829999999999996</v>
      </c>
      <c r="AU284" s="17">
        <v>0.98829999999999996</v>
      </c>
      <c r="AV284" s="17">
        <v>0.98829999999999996</v>
      </c>
      <c r="AW284" s="17">
        <v>0.98829999999999996</v>
      </c>
      <c r="AX284" s="17">
        <v>0.98829999999999996</v>
      </c>
      <c r="AY284" s="17">
        <v>0.98829999999999996</v>
      </c>
      <c r="AZ284" s="17">
        <v>0.98829999999999996</v>
      </c>
      <c r="BA284" s="17">
        <v>0.98829999999999996</v>
      </c>
      <c r="BB284" s="17">
        <v>0.98829999999999996</v>
      </c>
      <c r="BC284" s="17">
        <v>0.98829999999999996</v>
      </c>
      <c r="BD284" s="17">
        <v>0.98829999999999996</v>
      </c>
      <c r="BE284" s="17">
        <v>0.98829999999999996</v>
      </c>
      <c r="BF284" s="17">
        <v>0.98829999999999996</v>
      </c>
      <c r="BG284" s="17">
        <v>0.98829999999999996</v>
      </c>
      <c r="BH284" s="17">
        <v>0.98829999999999996</v>
      </c>
      <c r="BI284" s="17">
        <v>0.98829999999999996</v>
      </c>
      <c r="BJ284" s="17">
        <v>0.98829999999999996</v>
      </c>
      <c r="BK284" s="17">
        <v>0.98829999999999996</v>
      </c>
      <c r="BL284" s="17">
        <v>0.98829999999999996</v>
      </c>
      <c r="BM284" s="17">
        <v>0.98829999999999996</v>
      </c>
      <c r="BN284" s="17">
        <v>0.98829999999999996</v>
      </c>
      <c r="BO284" s="17">
        <v>0.98829999999999996</v>
      </c>
      <c r="BP284" s="17">
        <v>0.98829999999999996</v>
      </c>
      <c r="BQ284" s="17">
        <v>0.98829999999999996</v>
      </c>
      <c r="BR284" s="17">
        <v>0.98829999999999996</v>
      </c>
      <c r="BS284" s="17">
        <v>0.98829999999999996</v>
      </c>
      <c r="BT284" s="17">
        <v>0.98829999999999996</v>
      </c>
      <c r="BU284" s="17">
        <v>0.98829999999999996</v>
      </c>
      <c r="BV284" s="17">
        <v>0.98829999999999996</v>
      </c>
      <c r="BW284" s="17">
        <v>0.98829999999999996</v>
      </c>
      <c r="BX284" s="17">
        <v>0.98829999999999996</v>
      </c>
      <c r="BY284" s="17">
        <v>0.98829999999999996</v>
      </c>
      <c r="BZ284" s="17">
        <v>0.98829999999999996</v>
      </c>
      <c r="CA284" s="17">
        <v>0.98829999999999996</v>
      </c>
      <c r="CB284" s="17">
        <v>0.98829999999999996</v>
      </c>
      <c r="CC284" s="17">
        <v>0.98829999999999996</v>
      </c>
      <c r="CD284" s="17">
        <v>0.98829999999999996</v>
      </c>
      <c r="CE284" s="17">
        <v>0.98829999999999996</v>
      </c>
      <c r="CF284" s="17">
        <v>0.98829999999999996</v>
      </c>
      <c r="CG284" s="17">
        <v>0.98829999999999996</v>
      </c>
      <c r="CH284" s="17">
        <v>0.98829999999999996</v>
      </c>
      <c r="CI284" s="17">
        <v>0.98829999999999996</v>
      </c>
      <c r="CJ284" s="17">
        <v>0.98829999999999996</v>
      </c>
      <c r="CK284" s="17">
        <v>0.98829999999999996</v>
      </c>
      <c r="CL284" s="17">
        <v>0.98829999999999996</v>
      </c>
      <c r="CM284" s="17">
        <v>0.98829999999999996</v>
      </c>
      <c r="CN284" s="17">
        <v>0.98829999999999996</v>
      </c>
      <c r="CO284" s="17">
        <v>0.98829999999999996</v>
      </c>
      <c r="CP284" s="17">
        <v>0.98829999999999996</v>
      </c>
      <c r="CQ284" s="17">
        <v>0.98829999999999996</v>
      </c>
      <c r="CR284" s="17">
        <v>0.98829999999999996</v>
      </c>
      <c r="CS284" s="17">
        <v>0.98829999999999996</v>
      </c>
      <c r="CT284" s="17">
        <v>0.98829999999999996</v>
      </c>
      <c r="CU284" s="17">
        <v>0.98829999999999996</v>
      </c>
      <c r="CV284" s="17">
        <v>0.98829999999999996</v>
      </c>
      <c r="CW284" s="17">
        <v>0.98829999999999996</v>
      </c>
      <c r="CX284" s="17">
        <v>0.98829999999999996</v>
      </c>
      <c r="CY284" s="17">
        <v>0.98829999999999996</v>
      </c>
      <c r="CZ284" s="17">
        <v>0.98829999999999996</v>
      </c>
      <c r="DA284" s="17">
        <v>0.98829999999999996</v>
      </c>
      <c r="DB284" s="17">
        <v>0.98829999999999996</v>
      </c>
    </row>
    <row r="285" spans="1:106" x14ac:dyDescent="0.2">
      <c r="A285" s="133">
        <v>76</v>
      </c>
      <c r="B285" s="17">
        <v>1</v>
      </c>
      <c r="C285" s="17">
        <v>0.98419999999999996</v>
      </c>
      <c r="D285" s="17">
        <v>0.99339999999999995</v>
      </c>
      <c r="E285" s="17">
        <v>0.99280000000000002</v>
      </c>
      <c r="F285" s="17">
        <v>0.99239999999999995</v>
      </c>
      <c r="G285" s="17">
        <v>0.99199999999999999</v>
      </c>
      <c r="H285" s="17">
        <v>0.99150000000000005</v>
      </c>
      <c r="I285" s="17">
        <v>0.99109999999999998</v>
      </c>
      <c r="J285" s="17">
        <v>0.99050000000000005</v>
      </c>
      <c r="K285" s="17">
        <v>0.99</v>
      </c>
      <c r="L285" s="17">
        <v>0.98939999999999995</v>
      </c>
      <c r="M285" s="17">
        <v>0.98909999999999998</v>
      </c>
      <c r="N285" s="17">
        <v>0.98880000000000001</v>
      </c>
      <c r="O285" s="17">
        <v>0.98860000000000003</v>
      </c>
      <c r="P285" s="17">
        <v>0.98839999999999995</v>
      </c>
      <c r="Q285" s="17">
        <v>0.98839999999999995</v>
      </c>
      <c r="R285" s="17">
        <v>0.98839999999999995</v>
      </c>
      <c r="S285" s="17">
        <v>0.98839999999999995</v>
      </c>
      <c r="T285" s="17">
        <v>0.98839999999999995</v>
      </c>
      <c r="U285" s="17">
        <v>0.98839999999999995</v>
      </c>
      <c r="V285" s="17">
        <v>0.98839999999999995</v>
      </c>
      <c r="W285" s="17">
        <v>0.98839999999999995</v>
      </c>
      <c r="X285" s="17">
        <v>0.98839999999999995</v>
      </c>
      <c r="Y285" s="17">
        <v>0.98839999999999995</v>
      </c>
      <c r="Z285" s="17">
        <v>0.98839999999999995</v>
      </c>
      <c r="AA285" s="17">
        <v>0.98839999999999995</v>
      </c>
      <c r="AB285" s="17">
        <v>0.98839999999999995</v>
      </c>
      <c r="AC285" s="17">
        <v>0.98839999999999995</v>
      </c>
      <c r="AD285" s="17">
        <v>0.98839999999999995</v>
      </c>
      <c r="AE285" s="17">
        <v>0.98839999999999995</v>
      </c>
      <c r="AF285" s="17">
        <v>0.98839999999999995</v>
      </c>
      <c r="AG285" s="17">
        <v>0.98839999999999995</v>
      </c>
      <c r="AH285" s="17">
        <v>0.98839999999999995</v>
      </c>
      <c r="AI285" s="17">
        <v>0.98839999999999995</v>
      </c>
      <c r="AJ285" s="17">
        <v>0.98839999999999995</v>
      </c>
      <c r="AK285" s="17">
        <v>0.98839999999999995</v>
      </c>
      <c r="AL285" s="17">
        <v>0.98839999999999995</v>
      </c>
      <c r="AM285" s="17">
        <v>0.98839999999999995</v>
      </c>
      <c r="AN285" s="17">
        <v>0.98839999999999995</v>
      </c>
      <c r="AO285" s="17">
        <v>0.98839999999999995</v>
      </c>
      <c r="AP285" s="17">
        <v>0.98839999999999995</v>
      </c>
      <c r="AQ285" s="17">
        <v>0.98839999999999995</v>
      </c>
      <c r="AR285" s="17">
        <v>0.98839999999999995</v>
      </c>
      <c r="AS285" s="17">
        <v>0.98839999999999995</v>
      </c>
      <c r="AT285" s="17">
        <v>0.98839999999999995</v>
      </c>
      <c r="AU285" s="17">
        <v>0.98839999999999995</v>
      </c>
      <c r="AV285" s="17">
        <v>0.98839999999999995</v>
      </c>
      <c r="AW285" s="17">
        <v>0.98839999999999995</v>
      </c>
      <c r="AX285" s="17">
        <v>0.98839999999999995</v>
      </c>
      <c r="AY285" s="17">
        <v>0.98839999999999995</v>
      </c>
      <c r="AZ285" s="17">
        <v>0.98839999999999995</v>
      </c>
      <c r="BA285" s="17">
        <v>0.98839999999999995</v>
      </c>
      <c r="BB285" s="17">
        <v>0.98839999999999995</v>
      </c>
      <c r="BC285" s="17">
        <v>0.98839999999999995</v>
      </c>
      <c r="BD285" s="17">
        <v>0.98839999999999995</v>
      </c>
      <c r="BE285" s="17">
        <v>0.98839999999999995</v>
      </c>
      <c r="BF285" s="17">
        <v>0.98839999999999995</v>
      </c>
      <c r="BG285" s="17">
        <v>0.98839999999999995</v>
      </c>
      <c r="BH285" s="17">
        <v>0.98839999999999995</v>
      </c>
      <c r="BI285" s="17">
        <v>0.98839999999999995</v>
      </c>
      <c r="BJ285" s="17">
        <v>0.98839999999999995</v>
      </c>
      <c r="BK285" s="17">
        <v>0.98839999999999995</v>
      </c>
      <c r="BL285" s="17">
        <v>0.98839999999999995</v>
      </c>
      <c r="BM285" s="17">
        <v>0.98839999999999995</v>
      </c>
      <c r="BN285" s="17">
        <v>0.98839999999999995</v>
      </c>
      <c r="BO285" s="17">
        <v>0.98839999999999995</v>
      </c>
      <c r="BP285" s="17">
        <v>0.98839999999999995</v>
      </c>
      <c r="BQ285" s="17">
        <v>0.98839999999999995</v>
      </c>
      <c r="BR285" s="17">
        <v>0.98839999999999995</v>
      </c>
      <c r="BS285" s="17">
        <v>0.98839999999999995</v>
      </c>
      <c r="BT285" s="17">
        <v>0.98839999999999995</v>
      </c>
      <c r="BU285" s="17">
        <v>0.98839999999999995</v>
      </c>
      <c r="BV285" s="17">
        <v>0.98839999999999995</v>
      </c>
      <c r="BW285" s="17">
        <v>0.98839999999999995</v>
      </c>
      <c r="BX285" s="17">
        <v>0.98839999999999995</v>
      </c>
      <c r="BY285" s="17">
        <v>0.98839999999999995</v>
      </c>
      <c r="BZ285" s="17">
        <v>0.98839999999999995</v>
      </c>
      <c r="CA285" s="17">
        <v>0.98839999999999995</v>
      </c>
      <c r="CB285" s="17">
        <v>0.98839999999999995</v>
      </c>
      <c r="CC285" s="17">
        <v>0.98839999999999995</v>
      </c>
      <c r="CD285" s="17">
        <v>0.98839999999999995</v>
      </c>
      <c r="CE285" s="17">
        <v>0.98839999999999995</v>
      </c>
      <c r="CF285" s="17">
        <v>0.98839999999999995</v>
      </c>
      <c r="CG285" s="17">
        <v>0.98839999999999995</v>
      </c>
      <c r="CH285" s="17">
        <v>0.98839999999999995</v>
      </c>
      <c r="CI285" s="17">
        <v>0.98839999999999995</v>
      </c>
      <c r="CJ285" s="17">
        <v>0.98839999999999995</v>
      </c>
      <c r="CK285" s="17">
        <v>0.98839999999999995</v>
      </c>
      <c r="CL285" s="17">
        <v>0.98839999999999995</v>
      </c>
      <c r="CM285" s="17">
        <v>0.98839999999999995</v>
      </c>
      <c r="CN285" s="17">
        <v>0.98839999999999995</v>
      </c>
      <c r="CO285" s="17">
        <v>0.98839999999999995</v>
      </c>
      <c r="CP285" s="17">
        <v>0.98839999999999995</v>
      </c>
      <c r="CQ285" s="17">
        <v>0.98839999999999995</v>
      </c>
      <c r="CR285" s="17">
        <v>0.98839999999999995</v>
      </c>
      <c r="CS285" s="17">
        <v>0.98839999999999995</v>
      </c>
      <c r="CT285" s="17">
        <v>0.98839999999999995</v>
      </c>
      <c r="CU285" s="17">
        <v>0.98839999999999995</v>
      </c>
      <c r="CV285" s="17">
        <v>0.98839999999999995</v>
      </c>
      <c r="CW285" s="17">
        <v>0.98839999999999995</v>
      </c>
      <c r="CX285" s="17">
        <v>0.98839999999999995</v>
      </c>
      <c r="CY285" s="17">
        <v>0.98839999999999995</v>
      </c>
      <c r="CZ285" s="17">
        <v>0.98839999999999995</v>
      </c>
      <c r="DA285" s="17">
        <v>0.98839999999999995</v>
      </c>
      <c r="DB285" s="17">
        <v>0.98839999999999995</v>
      </c>
    </row>
    <row r="286" spans="1:106" x14ac:dyDescent="0.2">
      <c r="A286" s="133">
        <v>77</v>
      </c>
      <c r="B286" s="17">
        <v>1</v>
      </c>
      <c r="C286" s="17">
        <v>0.98419999999999996</v>
      </c>
      <c r="D286" s="17">
        <v>0.99339999999999995</v>
      </c>
      <c r="E286" s="17">
        <v>0.99280000000000002</v>
      </c>
      <c r="F286" s="17">
        <v>0.99239999999999995</v>
      </c>
      <c r="G286" s="17">
        <v>0.99209999999999998</v>
      </c>
      <c r="H286" s="17">
        <v>0.99170000000000003</v>
      </c>
      <c r="I286" s="17">
        <v>0.99119999999999997</v>
      </c>
      <c r="J286" s="17">
        <v>0.99070000000000003</v>
      </c>
      <c r="K286" s="17">
        <v>0.99019999999999997</v>
      </c>
      <c r="L286" s="17">
        <v>0.98970000000000002</v>
      </c>
      <c r="M286" s="17">
        <v>0.98919999999999997</v>
      </c>
      <c r="N286" s="17">
        <v>0.9889</v>
      </c>
      <c r="O286" s="17">
        <v>0.98870000000000002</v>
      </c>
      <c r="P286" s="17">
        <v>0.98860000000000003</v>
      </c>
      <c r="Q286" s="17">
        <v>0.98860000000000003</v>
      </c>
      <c r="R286" s="17">
        <v>0.98860000000000003</v>
      </c>
      <c r="S286" s="17">
        <v>0.98860000000000003</v>
      </c>
      <c r="T286" s="17">
        <v>0.98860000000000003</v>
      </c>
      <c r="U286" s="17">
        <v>0.98860000000000003</v>
      </c>
      <c r="V286" s="17">
        <v>0.98860000000000003</v>
      </c>
      <c r="W286" s="17">
        <v>0.98860000000000003</v>
      </c>
      <c r="X286" s="17">
        <v>0.98860000000000003</v>
      </c>
      <c r="Y286" s="17">
        <v>0.98860000000000003</v>
      </c>
      <c r="Z286" s="17">
        <v>0.98860000000000003</v>
      </c>
      <c r="AA286" s="17">
        <v>0.98860000000000003</v>
      </c>
      <c r="AB286" s="17">
        <v>0.98860000000000003</v>
      </c>
      <c r="AC286" s="17">
        <v>0.98860000000000003</v>
      </c>
      <c r="AD286" s="17">
        <v>0.98860000000000003</v>
      </c>
      <c r="AE286" s="17">
        <v>0.98860000000000003</v>
      </c>
      <c r="AF286" s="17">
        <v>0.98860000000000003</v>
      </c>
      <c r="AG286" s="17">
        <v>0.98860000000000003</v>
      </c>
      <c r="AH286" s="17">
        <v>0.98860000000000003</v>
      </c>
      <c r="AI286" s="17">
        <v>0.98860000000000003</v>
      </c>
      <c r="AJ286" s="17">
        <v>0.98860000000000003</v>
      </c>
      <c r="AK286" s="17">
        <v>0.98860000000000003</v>
      </c>
      <c r="AL286" s="17">
        <v>0.98860000000000003</v>
      </c>
      <c r="AM286" s="17">
        <v>0.98860000000000003</v>
      </c>
      <c r="AN286" s="17">
        <v>0.98860000000000003</v>
      </c>
      <c r="AO286" s="17">
        <v>0.98860000000000003</v>
      </c>
      <c r="AP286" s="17">
        <v>0.98860000000000003</v>
      </c>
      <c r="AQ286" s="17">
        <v>0.98860000000000003</v>
      </c>
      <c r="AR286" s="17">
        <v>0.98860000000000003</v>
      </c>
      <c r="AS286" s="17">
        <v>0.98860000000000003</v>
      </c>
      <c r="AT286" s="17">
        <v>0.98860000000000003</v>
      </c>
      <c r="AU286" s="17">
        <v>0.98860000000000003</v>
      </c>
      <c r="AV286" s="17">
        <v>0.98860000000000003</v>
      </c>
      <c r="AW286" s="17">
        <v>0.98860000000000003</v>
      </c>
      <c r="AX286" s="17">
        <v>0.98860000000000003</v>
      </c>
      <c r="AY286" s="17">
        <v>0.98860000000000003</v>
      </c>
      <c r="AZ286" s="17">
        <v>0.98860000000000003</v>
      </c>
      <c r="BA286" s="17">
        <v>0.98860000000000003</v>
      </c>
      <c r="BB286" s="17">
        <v>0.98860000000000003</v>
      </c>
      <c r="BC286" s="17">
        <v>0.98860000000000003</v>
      </c>
      <c r="BD286" s="17">
        <v>0.98860000000000003</v>
      </c>
      <c r="BE286" s="17">
        <v>0.98860000000000003</v>
      </c>
      <c r="BF286" s="17">
        <v>0.98860000000000003</v>
      </c>
      <c r="BG286" s="17">
        <v>0.98860000000000003</v>
      </c>
      <c r="BH286" s="17">
        <v>0.98860000000000003</v>
      </c>
      <c r="BI286" s="17">
        <v>0.98860000000000003</v>
      </c>
      <c r="BJ286" s="17">
        <v>0.98860000000000003</v>
      </c>
      <c r="BK286" s="17">
        <v>0.98860000000000003</v>
      </c>
      <c r="BL286" s="17">
        <v>0.98860000000000003</v>
      </c>
      <c r="BM286" s="17">
        <v>0.98860000000000003</v>
      </c>
      <c r="BN286" s="17">
        <v>0.98860000000000003</v>
      </c>
      <c r="BO286" s="17">
        <v>0.98860000000000003</v>
      </c>
      <c r="BP286" s="17">
        <v>0.98860000000000003</v>
      </c>
      <c r="BQ286" s="17">
        <v>0.98860000000000003</v>
      </c>
      <c r="BR286" s="17">
        <v>0.98860000000000003</v>
      </c>
      <c r="BS286" s="17">
        <v>0.98860000000000003</v>
      </c>
      <c r="BT286" s="17">
        <v>0.98860000000000003</v>
      </c>
      <c r="BU286" s="17">
        <v>0.98860000000000003</v>
      </c>
      <c r="BV286" s="17">
        <v>0.98860000000000003</v>
      </c>
      <c r="BW286" s="17">
        <v>0.98860000000000003</v>
      </c>
      <c r="BX286" s="17">
        <v>0.98860000000000003</v>
      </c>
      <c r="BY286" s="17">
        <v>0.98860000000000003</v>
      </c>
      <c r="BZ286" s="17">
        <v>0.98860000000000003</v>
      </c>
      <c r="CA286" s="17">
        <v>0.98860000000000003</v>
      </c>
      <c r="CB286" s="17">
        <v>0.98860000000000003</v>
      </c>
      <c r="CC286" s="17">
        <v>0.98860000000000003</v>
      </c>
      <c r="CD286" s="17">
        <v>0.98860000000000003</v>
      </c>
      <c r="CE286" s="17">
        <v>0.98860000000000003</v>
      </c>
      <c r="CF286" s="17">
        <v>0.98860000000000003</v>
      </c>
      <c r="CG286" s="17">
        <v>0.98860000000000003</v>
      </c>
      <c r="CH286" s="17">
        <v>0.98860000000000003</v>
      </c>
      <c r="CI286" s="17">
        <v>0.98860000000000003</v>
      </c>
      <c r="CJ286" s="17">
        <v>0.98860000000000003</v>
      </c>
      <c r="CK286" s="17">
        <v>0.98860000000000003</v>
      </c>
      <c r="CL286" s="17">
        <v>0.98860000000000003</v>
      </c>
      <c r="CM286" s="17">
        <v>0.98860000000000003</v>
      </c>
      <c r="CN286" s="17">
        <v>0.98860000000000003</v>
      </c>
      <c r="CO286" s="17">
        <v>0.98860000000000003</v>
      </c>
      <c r="CP286" s="17">
        <v>0.98860000000000003</v>
      </c>
      <c r="CQ286" s="17">
        <v>0.98860000000000003</v>
      </c>
      <c r="CR286" s="17">
        <v>0.98860000000000003</v>
      </c>
      <c r="CS286" s="17">
        <v>0.98860000000000003</v>
      </c>
      <c r="CT286" s="17">
        <v>0.98860000000000003</v>
      </c>
      <c r="CU286" s="17">
        <v>0.98860000000000003</v>
      </c>
      <c r="CV286" s="17">
        <v>0.98860000000000003</v>
      </c>
      <c r="CW286" s="17">
        <v>0.98860000000000003</v>
      </c>
      <c r="CX286" s="17">
        <v>0.98860000000000003</v>
      </c>
      <c r="CY286" s="17">
        <v>0.98860000000000003</v>
      </c>
      <c r="CZ286" s="17">
        <v>0.98860000000000003</v>
      </c>
      <c r="DA286" s="17">
        <v>0.98860000000000003</v>
      </c>
      <c r="DB286" s="17">
        <v>0.98860000000000003</v>
      </c>
    </row>
    <row r="287" spans="1:106" x14ac:dyDescent="0.2">
      <c r="A287" s="133">
        <v>78</v>
      </c>
      <c r="B287" s="17">
        <v>1</v>
      </c>
      <c r="C287" s="17">
        <v>0.98419999999999996</v>
      </c>
      <c r="D287" s="17">
        <v>0.99339999999999995</v>
      </c>
      <c r="E287" s="17">
        <v>0.9929</v>
      </c>
      <c r="F287" s="17">
        <v>0.99250000000000005</v>
      </c>
      <c r="G287" s="17">
        <v>0.99219999999999997</v>
      </c>
      <c r="H287" s="17">
        <v>0.99180000000000001</v>
      </c>
      <c r="I287" s="17">
        <v>0.99139999999999995</v>
      </c>
      <c r="J287" s="17">
        <v>0.99099999999999999</v>
      </c>
      <c r="K287" s="17">
        <v>0.99050000000000005</v>
      </c>
      <c r="L287" s="17">
        <v>0.99</v>
      </c>
      <c r="M287" s="17">
        <v>0.98950000000000005</v>
      </c>
      <c r="N287" s="17">
        <v>0.98909999999999998</v>
      </c>
      <c r="O287" s="17">
        <v>0.98880000000000001</v>
      </c>
      <c r="P287" s="17">
        <v>0.98870000000000002</v>
      </c>
      <c r="Q287" s="17">
        <v>0.98870000000000002</v>
      </c>
      <c r="R287" s="17">
        <v>0.98870000000000002</v>
      </c>
      <c r="S287" s="17">
        <v>0.98870000000000002</v>
      </c>
      <c r="T287" s="17">
        <v>0.98870000000000002</v>
      </c>
      <c r="U287" s="17">
        <v>0.98870000000000002</v>
      </c>
      <c r="V287" s="17">
        <v>0.98870000000000002</v>
      </c>
      <c r="W287" s="17">
        <v>0.98870000000000002</v>
      </c>
      <c r="X287" s="17">
        <v>0.98870000000000002</v>
      </c>
      <c r="Y287" s="17">
        <v>0.98870000000000002</v>
      </c>
      <c r="Z287" s="17">
        <v>0.98870000000000002</v>
      </c>
      <c r="AA287" s="17">
        <v>0.98870000000000002</v>
      </c>
      <c r="AB287" s="17">
        <v>0.98870000000000002</v>
      </c>
      <c r="AC287" s="17">
        <v>0.98870000000000002</v>
      </c>
      <c r="AD287" s="17">
        <v>0.98870000000000002</v>
      </c>
      <c r="AE287" s="17">
        <v>0.98870000000000002</v>
      </c>
      <c r="AF287" s="17">
        <v>0.98870000000000002</v>
      </c>
      <c r="AG287" s="17">
        <v>0.98870000000000002</v>
      </c>
      <c r="AH287" s="17">
        <v>0.98870000000000002</v>
      </c>
      <c r="AI287" s="17">
        <v>0.98870000000000002</v>
      </c>
      <c r="AJ287" s="17">
        <v>0.98870000000000002</v>
      </c>
      <c r="AK287" s="17">
        <v>0.98870000000000002</v>
      </c>
      <c r="AL287" s="17">
        <v>0.98870000000000002</v>
      </c>
      <c r="AM287" s="17">
        <v>0.98870000000000002</v>
      </c>
      <c r="AN287" s="17">
        <v>0.98870000000000002</v>
      </c>
      <c r="AO287" s="17">
        <v>0.98870000000000002</v>
      </c>
      <c r="AP287" s="17">
        <v>0.98870000000000002</v>
      </c>
      <c r="AQ287" s="17">
        <v>0.98870000000000002</v>
      </c>
      <c r="AR287" s="17">
        <v>0.98870000000000002</v>
      </c>
      <c r="AS287" s="17">
        <v>0.98870000000000002</v>
      </c>
      <c r="AT287" s="17">
        <v>0.98870000000000002</v>
      </c>
      <c r="AU287" s="17">
        <v>0.98870000000000002</v>
      </c>
      <c r="AV287" s="17">
        <v>0.98870000000000002</v>
      </c>
      <c r="AW287" s="17">
        <v>0.98870000000000002</v>
      </c>
      <c r="AX287" s="17">
        <v>0.98870000000000002</v>
      </c>
      <c r="AY287" s="17">
        <v>0.98870000000000002</v>
      </c>
      <c r="AZ287" s="17">
        <v>0.98870000000000002</v>
      </c>
      <c r="BA287" s="17">
        <v>0.98870000000000002</v>
      </c>
      <c r="BB287" s="17">
        <v>0.98870000000000002</v>
      </c>
      <c r="BC287" s="17">
        <v>0.98870000000000002</v>
      </c>
      <c r="BD287" s="17">
        <v>0.98870000000000002</v>
      </c>
      <c r="BE287" s="17">
        <v>0.98870000000000002</v>
      </c>
      <c r="BF287" s="17">
        <v>0.98870000000000002</v>
      </c>
      <c r="BG287" s="17">
        <v>0.98870000000000002</v>
      </c>
      <c r="BH287" s="17">
        <v>0.98870000000000002</v>
      </c>
      <c r="BI287" s="17">
        <v>0.98870000000000002</v>
      </c>
      <c r="BJ287" s="17">
        <v>0.98870000000000002</v>
      </c>
      <c r="BK287" s="17">
        <v>0.98870000000000002</v>
      </c>
      <c r="BL287" s="17">
        <v>0.98870000000000002</v>
      </c>
      <c r="BM287" s="17">
        <v>0.98870000000000002</v>
      </c>
      <c r="BN287" s="17">
        <v>0.98870000000000002</v>
      </c>
      <c r="BO287" s="17">
        <v>0.98870000000000002</v>
      </c>
      <c r="BP287" s="17">
        <v>0.98870000000000002</v>
      </c>
      <c r="BQ287" s="17">
        <v>0.98870000000000002</v>
      </c>
      <c r="BR287" s="17">
        <v>0.98870000000000002</v>
      </c>
      <c r="BS287" s="17">
        <v>0.98870000000000002</v>
      </c>
      <c r="BT287" s="17">
        <v>0.98870000000000002</v>
      </c>
      <c r="BU287" s="17">
        <v>0.98870000000000002</v>
      </c>
      <c r="BV287" s="17">
        <v>0.98870000000000002</v>
      </c>
      <c r="BW287" s="17">
        <v>0.98870000000000002</v>
      </c>
      <c r="BX287" s="17">
        <v>0.98870000000000002</v>
      </c>
      <c r="BY287" s="17">
        <v>0.98870000000000002</v>
      </c>
      <c r="BZ287" s="17">
        <v>0.98870000000000002</v>
      </c>
      <c r="CA287" s="17">
        <v>0.98870000000000002</v>
      </c>
      <c r="CB287" s="17">
        <v>0.98870000000000002</v>
      </c>
      <c r="CC287" s="17">
        <v>0.98870000000000002</v>
      </c>
      <c r="CD287" s="17">
        <v>0.98870000000000002</v>
      </c>
      <c r="CE287" s="17">
        <v>0.98870000000000002</v>
      </c>
      <c r="CF287" s="17">
        <v>0.98870000000000002</v>
      </c>
      <c r="CG287" s="17">
        <v>0.98870000000000002</v>
      </c>
      <c r="CH287" s="17">
        <v>0.98870000000000002</v>
      </c>
      <c r="CI287" s="17">
        <v>0.98870000000000002</v>
      </c>
      <c r="CJ287" s="17">
        <v>0.98870000000000002</v>
      </c>
      <c r="CK287" s="17">
        <v>0.98870000000000002</v>
      </c>
      <c r="CL287" s="17">
        <v>0.98870000000000002</v>
      </c>
      <c r="CM287" s="17">
        <v>0.98870000000000002</v>
      </c>
      <c r="CN287" s="17">
        <v>0.98870000000000002</v>
      </c>
      <c r="CO287" s="17">
        <v>0.98870000000000002</v>
      </c>
      <c r="CP287" s="17">
        <v>0.98870000000000002</v>
      </c>
      <c r="CQ287" s="17">
        <v>0.98870000000000002</v>
      </c>
      <c r="CR287" s="17">
        <v>0.98870000000000002</v>
      </c>
      <c r="CS287" s="17">
        <v>0.98870000000000002</v>
      </c>
      <c r="CT287" s="17">
        <v>0.98870000000000002</v>
      </c>
      <c r="CU287" s="17">
        <v>0.98870000000000002</v>
      </c>
      <c r="CV287" s="17">
        <v>0.98870000000000002</v>
      </c>
      <c r="CW287" s="17">
        <v>0.98870000000000002</v>
      </c>
      <c r="CX287" s="17">
        <v>0.98870000000000002</v>
      </c>
      <c r="CY287" s="17">
        <v>0.98870000000000002</v>
      </c>
      <c r="CZ287" s="17">
        <v>0.98870000000000002</v>
      </c>
      <c r="DA287" s="17">
        <v>0.98870000000000002</v>
      </c>
      <c r="DB287" s="17">
        <v>0.98870000000000002</v>
      </c>
    </row>
    <row r="288" spans="1:106" x14ac:dyDescent="0.2">
      <c r="A288" s="133">
        <v>79</v>
      </c>
      <c r="B288" s="17">
        <v>1</v>
      </c>
      <c r="C288" s="17">
        <v>0.98419999999999996</v>
      </c>
      <c r="D288" s="17">
        <v>0.99339999999999995</v>
      </c>
      <c r="E288" s="17">
        <v>0.9929</v>
      </c>
      <c r="F288" s="17">
        <v>0.99260000000000004</v>
      </c>
      <c r="G288" s="17">
        <v>0.99229999999999996</v>
      </c>
      <c r="H288" s="17">
        <v>0.99199999999999999</v>
      </c>
      <c r="I288" s="17">
        <v>0.99160000000000004</v>
      </c>
      <c r="J288" s="17">
        <v>0.99119999999999997</v>
      </c>
      <c r="K288" s="17">
        <v>0.99070000000000003</v>
      </c>
      <c r="L288" s="17">
        <v>0.99019999999999997</v>
      </c>
      <c r="M288" s="17">
        <v>0.98980000000000001</v>
      </c>
      <c r="N288" s="17">
        <v>0.98929999999999996</v>
      </c>
      <c r="O288" s="17">
        <v>0.98899999999999999</v>
      </c>
      <c r="P288" s="17">
        <v>0.9889</v>
      </c>
      <c r="Q288" s="17">
        <v>0.9889</v>
      </c>
      <c r="R288" s="17">
        <v>0.9889</v>
      </c>
      <c r="S288" s="17">
        <v>0.9889</v>
      </c>
      <c r="T288" s="17">
        <v>0.9889</v>
      </c>
      <c r="U288" s="17">
        <v>0.9889</v>
      </c>
      <c r="V288" s="17">
        <v>0.9889</v>
      </c>
      <c r="W288" s="17">
        <v>0.9889</v>
      </c>
      <c r="X288" s="17">
        <v>0.9889</v>
      </c>
      <c r="Y288" s="17">
        <v>0.9889</v>
      </c>
      <c r="Z288" s="17">
        <v>0.9889</v>
      </c>
      <c r="AA288" s="17">
        <v>0.9889</v>
      </c>
      <c r="AB288" s="17">
        <v>0.9889</v>
      </c>
      <c r="AC288" s="17">
        <v>0.9889</v>
      </c>
      <c r="AD288" s="17">
        <v>0.9889</v>
      </c>
      <c r="AE288" s="17">
        <v>0.9889</v>
      </c>
      <c r="AF288" s="17">
        <v>0.9889</v>
      </c>
      <c r="AG288" s="17">
        <v>0.9889</v>
      </c>
      <c r="AH288" s="17">
        <v>0.9889</v>
      </c>
      <c r="AI288" s="17">
        <v>0.9889</v>
      </c>
      <c r="AJ288" s="17">
        <v>0.9889</v>
      </c>
      <c r="AK288" s="17">
        <v>0.9889</v>
      </c>
      <c r="AL288" s="17">
        <v>0.9889</v>
      </c>
      <c r="AM288" s="17">
        <v>0.9889</v>
      </c>
      <c r="AN288" s="17">
        <v>0.9889</v>
      </c>
      <c r="AO288" s="17">
        <v>0.9889</v>
      </c>
      <c r="AP288" s="17">
        <v>0.9889</v>
      </c>
      <c r="AQ288" s="17">
        <v>0.9889</v>
      </c>
      <c r="AR288" s="17">
        <v>0.9889</v>
      </c>
      <c r="AS288" s="17">
        <v>0.9889</v>
      </c>
      <c r="AT288" s="17">
        <v>0.9889</v>
      </c>
      <c r="AU288" s="17">
        <v>0.9889</v>
      </c>
      <c r="AV288" s="17">
        <v>0.9889</v>
      </c>
      <c r="AW288" s="17">
        <v>0.9889</v>
      </c>
      <c r="AX288" s="17">
        <v>0.9889</v>
      </c>
      <c r="AY288" s="17">
        <v>0.9889</v>
      </c>
      <c r="AZ288" s="17">
        <v>0.9889</v>
      </c>
      <c r="BA288" s="17">
        <v>0.9889</v>
      </c>
      <c r="BB288" s="17">
        <v>0.9889</v>
      </c>
      <c r="BC288" s="17">
        <v>0.9889</v>
      </c>
      <c r="BD288" s="17">
        <v>0.9889</v>
      </c>
      <c r="BE288" s="17">
        <v>0.9889</v>
      </c>
      <c r="BF288" s="17">
        <v>0.9889</v>
      </c>
      <c r="BG288" s="17">
        <v>0.9889</v>
      </c>
      <c r="BH288" s="17">
        <v>0.9889</v>
      </c>
      <c r="BI288" s="17">
        <v>0.9889</v>
      </c>
      <c r="BJ288" s="17">
        <v>0.9889</v>
      </c>
      <c r="BK288" s="17">
        <v>0.9889</v>
      </c>
      <c r="BL288" s="17">
        <v>0.9889</v>
      </c>
      <c r="BM288" s="17">
        <v>0.9889</v>
      </c>
      <c r="BN288" s="17">
        <v>0.9889</v>
      </c>
      <c r="BO288" s="17">
        <v>0.9889</v>
      </c>
      <c r="BP288" s="17">
        <v>0.9889</v>
      </c>
      <c r="BQ288" s="17">
        <v>0.9889</v>
      </c>
      <c r="BR288" s="17">
        <v>0.9889</v>
      </c>
      <c r="BS288" s="17">
        <v>0.9889</v>
      </c>
      <c r="BT288" s="17">
        <v>0.9889</v>
      </c>
      <c r="BU288" s="17">
        <v>0.9889</v>
      </c>
      <c r="BV288" s="17">
        <v>0.9889</v>
      </c>
      <c r="BW288" s="17">
        <v>0.9889</v>
      </c>
      <c r="BX288" s="17">
        <v>0.9889</v>
      </c>
      <c r="BY288" s="17">
        <v>0.9889</v>
      </c>
      <c r="BZ288" s="17">
        <v>0.9889</v>
      </c>
      <c r="CA288" s="17">
        <v>0.9889</v>
      </c>
      <c r="CB288" s="17">
        <v>0.9889</v>
      </c>
      <c r="CC288" s="17">
        <v>0.9889</v>
      </c>
      <c r="CD288" s="17">
        <v>0.9889</v>
      </c>
      <c r="CE288" s="17">
        <v>0.9889</v>
      </c>
      <c r="CF288" s="17">
        <v>0.9889</v>
      </c>
      <c r="CG288" s="17">
        <v>0.9889</v>
      </c>
      <c r="CH288" s="17">
        <v>0.9889</v>
      </c>
      <c r="CI288" s="17">
        <v>0.9889</v>
      </c>
      <c r="CJ288" s="17">
        <v>0.9889</v>
      </c>
      <c r="CK288" s="17">
        <v>0.9889</v>
      </c>
      <c r="CL288" s="17">
        <v>0.9889</v>
      </c>
      <c r="CM288" s="17">
        <v>0.9889</v>
      </c>
      <c r="CN288" s="17">
        <v>0.9889</v>
      </c>
      <c r="CO288" s="17">
        <v>0.9889</v>
      </c>
      <c r="CP288" s="17">
        <v>0.9889</v>
      </c>
      <c r="CQ288" s="17">
        <v>0.9889</v>
      </c>
      <c r="CR288" s="17">
        <v>0.9889</v>
      </c>
      <c r="CS288" s="17">
        <v>0.9889</v>
      </c>
      <c r="CT288" s="17">
        <v>0.9889</v>
      </c>
      <c r="CU288" s="17">
        <v>0.9889</v>
      </c>
      <c r="CV288" s="17">
        <v>0.9889</v>
      </c>
      <c r="CW288" s="17">
        <v>0.9889</v>
      </c>
      <c r="CX288" s="17">
        <v>0.9889</v>
      </c>
      <c r="CY288" s="17">
        <v>0.9889</v>
      </c>
      <c r="CZ288" s="17">
        <v>0.9889</v>
      </c>
      <c r="DA288" s="17">
        <v>0.9889</v>
      </c>
      <c r="DB288" s="17">
        <v>0.9889</v>
      </c>
    </row>
    <row r="289" spans="1:106" x14ac:dyDescent="0.2">
      <c r="A289" s="133">
        <v>80</v>
      </c>
      <c r="B289" s="17">
        <v>1</v>
      </c>
      <c r="C289" s="17">
        <v>0.98419999999999996</v>
      </c>
      <c r="D289" s="17">
        <v>0.99350000000000005</v>
      </c>
      <c r="E289" s="17">
        <v>0.99299999999999999</v>
      </c>
      <c r="F289" s="17">
        <v>0.99270000000000003</v>
      </c>
      <c r="G289" s="17">
        <v>0.99239999999999995</v>
      </c>
      <c r="H289" s="17">
        <v>0.99209999999999998</v>
      </c>
      <c r="I289" s="17">
        <v>0.99180000000000001</v>
      </c>
      <c r="J289" s="17">
        <v>0.99139999999999995</v>
      </c>
      <c r="K289" s="17">
        <v>0.9909</v>
      </c>
      <c r="L289" s="17">
        <v>0.99050000000000005</v>
      </c>
      <c r="M289" s="17">
        <v>0.99009999999999998</v>
      </c>
      <c r="N289" s="17">
        <v>0.98960000000000004</v>
      </c>
      <c r="O289" s="17">
        <v>0.98929999999999996</v>
      </c>
      <c r="P289" s="17">
        <v>0.98899999999999999</v>
      </c>
      <c r="Q289" s="17">
        <v>0.98899999999999999</v>
      </c>
      <c r="R289" s="17">
        <v>0.98899999999999999</v>
      </c>
      <c r="S289" s="17">
        <v>0.98899999999999999</v>
      </c>
      <c r="T289" s="17">
        <v>0.98899999999999999</v>
      </c>
      <c r="U289" s="17">
        <v>0.98899999999999999</v>
      </c>
      <c r="V289" s="17">
        <v>0.98899999999999999</v>
      </c>
      <c r="W289" s="17">
        <v>0.98899999999999999</v>
      </c>
      <c r="X289" s="17">
        <v>0.98899999999999999</v>
      </c>
      <c r="Y289" s="17">
        <v>0.98899999999999999</v>
      </c>
      <c r="Z289" s="17">
        <v>0.98899999999999999</v>
      </c>
      <c r="AA289" s="17">
        <v>0.98899999999999999</v>
      </c>
      <c r="AB289" s="17">
        <v>0.98899999999999999</v>
      </c>
      <c r="AC289" s="17">
        <v>0.98899999999999999</v>
      </c>
      <c r="AD289" s="17">
        <v>0.98899999999999999</v>
      </c>
      <c r="AE289" s="17">
        <v>0.98899999999999999</v>
      </c>
      <c r="AF289" s="17">
        <v>0.98899999999999999</v>
      </c>
      <c r="AG289" s="17">
        <v>0.98899999999999999</v>
      </c>
      <c r="AH289" s="17">
        <v>0.98899999999999999</v>
      </c>
      <c r="AI289" s="17">
        <v>0.98899999999999999</v>
      </c>
      <c r="AJ289" s="17">
        <v>0.98899999999999999</v>
      </c>
      <c r="AK289" s="17">
        <v>0.98899999999999999</v>
      </c>
      <c r="AL289" s="17">
        <v>0.98899999999999999</v>
      </c>
      <c r="AM289" s="17">
        <v>0.98899999999999999</v>
      </c>
      <c r="AN289" s="17">
        <v>0.98899999999999999</v>
      </c>
      <c r="AO289" s="17">
        <v>0.98899999999999999</v>
      </c>
      <c r="AP289" s="17">
        <v>0.98899999999999999</v>
      </c>
      <c r="AQ289" s="17">
        <v>0.98899999999999999</v>
      </c>
      <c r="AR289" s="17">
        <v>0.98899999999999999</v>
      </c>
      <c r="AS289" s="17">
        <v>0.98899999999999999</v>
      </c>
      <c r="AT289" s="17">
        <v>0.98899999999999999</v>
      </c>
      <c r="AU289" s="17">
        <v>0.98899999999999999</v>
      </c>
      <c r="AV289" s="17">
        <v>0.98899999999999999</v>
      </c>
      <c r="AW289" s="17">
        <v>0.98899999999999999</v>
      </c>
      <c r="AX289" s="17">
        <v>0.98899999999999999</v>
      </c>
      <c r="AY289" s="17">
        <v>0.98899999999999999</v>
      </c>
      <c r="AZ289" s="17">
        <v>0.98899999999999999</v>
      </c>
      <c r="BA289" s="17">
        <v>0.98899999999999999</v>
      </c>
      <c r="BB289" s="17">
        <v>0.98899999999999999</v>
      </c>
      <c r="BC289" s="17">
        <v>0.98899999999999999</v>
      </c>
      <c r="BD289" s="17">
        <v>0.98899999999999999</v>
      </c>
      <c r="BE289" s="17">
        <v>0.98899999999999999</v>
      </c>
      <c r="BF289" s="17">
        <v>0.98899999999999999</v>
      </c>
      <c r="BG289" s="17">
        <v>0.98899999999999999</v>
      </c>
      <c r="BH289" s="17">
        <v>0.98899999999999999</v>
      </c>
      <c r="BI289" s="17">
        <v>0.98899999999999999</v>
      </c>
      <c r="BJ289" s="17">
        <v>0.98899999999999999</v>
      </c>
      <c r="BK289" s="17">
        <v>0.98899999999999999</v>
      </c>
      <c r="BL289" s="17">
        <v>0.98899999999999999</v>
      </c>
      <c r="BM289" s="17">
        <v>0.98899999999999999</v>
      </c>
      <c r="BN289" s="17">
        <v>0.98899999999999999</v>
      </c>
      <c r="BO289" s="17">
        <v>0.98899999999999999</v>
      </c>
      <c r="BP289" s="17">
        <v>0.98899999999999999</v>
      </c>
      <c r="BQ289" s="17">
        <v>0.98899999999999999</v>
      </c>
      <c r="BR289" s="17">
        <v>0.98899999999999999</v>
      </c>
      <c r="BS289" s="17">
        <v>0.98899999999999999</v>
      </c>
      <c r="BT289" s="17">
        <v>0.98899999999999999</v>
      </c>
      <c r="BU289" s="17">
        <v>0.98899999999999999</v>
      </c>
      <c r="BV289" s="17">
        <v>0.98899999999999999</v>
      </c>
      <c r="BW289" s="17">
        <v>0.98899999999999999</v>
      </c>
      <c r="BX289" s="17">
        <v>0.98899999999999999</v>
      </c>
      <c r="BY289" s="17">
        <v>0.98899999999999999</v>
      </c>
      <c r="BZ289" s="17">
        <v>0.98899999999999999</v>
      </c>
      <c r="CA289" s="17">
        <v>0.98899999999999999</v>
      </c>
      <c r="CB289" s="17">
        <v>0.98899999999999999</v>
      </c>
      <c r="CC289" s="17">
        <v>0.98899999999999999</v>
      </c>
      <c r="CD289" s="17">
        <v>0.98899999999999999</v>
      </c>
      <c r="CE289" s="17">
        <v>0.98899999999999999</v>
      </c>
      <c r="CF289" s="17">
        <v>0.98899999999999999</v>
      </c>
      <c r="CG289" s="17">
        <v>0.98899999999999999</v>
      </c>
      <c r="CH289" s="17">
        <v>0.98899999999999999</v>
      </c>
      <c r="CI289" s="17">
        <v>0.98899999999999999</v>
      </c>
      <c r="CJ289" s="17">
        <v>0.98899999999999999</v>
      </c>
      <c r="CK289" s="17">
        <v>0.98899999999999999</v>
      </c>
      <c r="CL289" s="17">
        <v>0.98899999999999999</v>
      </c>
      <c r="CM289" s="17">
        <v>0.98899999999999999</v>
      </c>
      <c r="CN289" s="17">
        <v>0.98899999999999999</v>
      </c>
      <c r="CO289" s="17">
        <v>0.98899999999999999</v>
      </c>
      <c r="CP289" s="17">
        <v>0.98899999999999999</v>
      </c>
      <c r="CQ289" s="17">
        <v>0.98899999999999999</v>
      </c>
      <c r="CR289" s="17">
        <v>0.98899999999999999</v>
      </c>
      <c r="CS289" s="17">
        <v>0.98899999999999999</v>
      </c>
      <c r="CT289" s="17">
        <v>0.98899999999999999</v>
      </c>
      <c r="CU289" s="17">
        <v>0.98899999999999999</v>
      </c>
      <c r="CV289" s="17">
        <v>0.98899999999999999</v>
      </c>
      <c r="CW289" s="17">
        <v>0.98899999999999999</v>
      </c>
      <c r="CX289" s="17">
        <v>0.98899999999999999</v>
      </c>
      <c r="CY289" s="17">
        <v>0.98899999999999999</v>
      </c>
      <c r="CZ289" s="17">
        <v>0.98899999999999999</v>
      </c>
      <c r="DA289" s="17">
        <v>0.98899999999999999</v>
      </c>
      <c r="DB289" s="17">
        <v>0.98899999999999999</v>
      </c>
    </row>
    <row r="290" spans="1:106" x14ac:dyDescent="0.2">
      <c r="A290" s="133">
        <v>81</v>
      </c>
      <c r="B290" s="17">
        <v>1</v>
      </c>
      <c r="C290" s="17">
        <v>0.98440000000000005</v>
      </c>
      <c r="D290" s="17">
        <v>0.99370000000000003</v>
      </c>
      <c r="E290" s="17">
        <v>0.99319999999999997</v>
      </c>
      <c r="F290" s="17">
        <v>0.9929</v>
      </c>
      <c r="G290" s="17">
        <v>0.99270000000000003</v>
      </c>
      <c r="H290" s="17">
        <v>0.99239999999999995</v>
      </c>
      <c r="I290" s="17">
        <v>0.99209999999999998</v>
      </c>
      <c r="J290" s="17">
        <v>0.99170000000000003</v>
      </c>
      <c r="K290" s="17">
        <v>0.99129999999999996</v>
      </c>
      <c r="L290" s="17">
        <v>0.9909</v>
      </c>
      <c r="M290" s="17">
        <v>0.99050000000000005</v>
      </c>
      <c r="N290" s="17">
        <v>0.99009999999999998</v>
      </c>
      <c r="O290" s="17">
        <v>0.98970000000000002</v>
      </c>
      <c r="P290" s="17">
        <v>0.98950000000000005</v>
      </c>
      <c r="Q290" s="17">
        <v>0.98950000000000005</v>
      </c>
      <c r="R290" s="17">
        <v>0.98950000000000005</v>
      </c>
      <c r="S290" s="17">
        <v>0.98950000000000005</v>
      </c>
      <c r="T290" s="17">
        <v>0.98950000000000005</v>
      </c>
      <c r="U290" s="17">
        <v>0.98950000000000005</v>
      </c>
      <c r="V290" s="17">
        <v>0.98950000000000005</v>
      </c>
      <c r="W290" s="17">
        <v>0.98950000000000005</v>
      </c>
      <c r="X290" s="17">
        <v>0.98950000000000005</v>
      </c>
      <c r="Y290" s="17">
        <v>0.98950000000000005</v>
      </c>
      <c r="Z290" s="17">
        <v>0.98950000000000005</v>
      </c>
      <c r="AA290" s="17">
        <v>0.98950000000000005</v>
      </c>
      <c r="AB290" s="17">
        <v>0.98950000000000005</v>
      </c>
      <c r="AC290" s="17">
        <v>0.98950000000000005</v>
      </c>
      <c r="AD290" s="17">
        <v>0.98950000000000005</v>
      </c>
      <c r="AE290" s="17">
        <v>0.98950000000000005</v>
      </c>
      <c r="AF290" s="17">
        <v>0.98950000000000005</v>
      </c>
      <c r="AG290" s="17">
        <v>0.98950000000000005</v>
      </c>
      <c r="AH290" s="17">
        <v>0.98950000000000005</v>
      </c>
      <c r="AI290" s="17">
        <v>0.98950000000000005</v>
      </c>
      <c r="AJ290" s="17">
        <v>0.98950000000000005</v>
      </c>
      <c r="AK290" s="17">
        <v>0.98950000000000005</v>
      </c>
      <c r="AL290" s="17">
        <v>0.98950000000000005</v>
      </c>
      <c r="AM290" s="17">
        <v>0.98950000000000005</v>
      </c>
      <c r="AN290" s="17">
        <v>0.98950000000000005</v>
      </c>
      <c r="AO290" s="17">
        <v>0.98950000000000005</v>
      </c>
      <c r="AP290" s="17">
        <v>0.98950000000000005</v>
      </c>
      <c r="AQ290" s="17">
        <v>0.98950000000000005</v>
      </c>
      <c r="AR290" s="17">
        <v>0.98950000000000005</v>
      </c>
      <c r="AS290" s="17">
        <v>0.98950000000000005</v>
      </c>
      <c r="AT290" s="17">
        <v>0.98950000000000005</v>
      </c>
      <c r="AU290" s="17">
        <v>0.98950000000000005</v>
      </c>
      <c r="AV290" s="17">
        <v>0.98950000000000005</v>
      </c>
      <c r="AW290" s="17">
        <v>0.98950000000000005</v>
      </c>
      <c r="AX290" s="17">
        <v>0.98950000000000005</v>
      </c>
      <c r="AY290" s="17">
        <v>0.98950000000000005</v>
      </c>
      <c r="AZ290" s="17">
        <v>0.98950000000000005</v>
      </c>
      <c r="BA290" s="17">
        <v>0.98950000000000005</v>
      </c>
      <c r="BB290" s="17">
        <v>0.98950000000000005</v>
      </c>
      <c r="BC290" s="17">
        <v>0.98950000000000005</v>
      </c>
      <c r="BD290" s="17">
        <v>0.98950000000000005</v>
      </c>
      <c r="BE290" s="17">
        <v>0.98950000000000005</v>
      </c>
      <c r="BF290" s="17">
        <v>0.98950000000000005</v>
      </c>
      <c r="BG290" s="17">
        <v>0.98950000000000005</v>
      </c>
      <c r="BH290" s="17">
        <v>0.98950000000000005</v>
      </c>
      <c r="BI290" s="17">
        <v>0.98950000000000005</v>
      </c>
      <c r="BJ290" s="17">
        <v>0.98950000000000005</v>
      </c>
      <c r="BK290" s="17">
        <v>0.98950000000000005</v>
      </c>
      <c r="BL290" s="17">
        <v>0.98950000000000005</v>
      </c>
      <c r="BM290" s="17">
        <v>0.98950000000000005</v>
      </c>
      <c r="BN290" s="17">
        <v>0.98950000000000005</v>
      </c>
      <c r="BO290" s="17">
        <v>0.98950000000000005</v>
      </c>
      <c r="BP290" s="17">
        <v>0.98950000000000005</v>
      </c>
      <c r="BQ290" s="17">
        <v>0.98950000000000005</v>
      </c>
      <c r="BR290" s="17">
        <v>0.98950000000000005</v>
      </c>
      <c r="BS290" s="17">
        <v>0.98950000000000005</v>
      </c>
      <c r="BT290" s="17">
        <v>0.98950000000000005</v>
      </c>
      <c r="BU290" s="17">
        <v>0.98950000000000005</v>
      </c>
      <c r="BV290" s="17">
        <v>0.98950000000000005</v>
      </c>
      <c r="BW290" s="17">
        <v>0.98950000000000005</v>
      </c>
      <c r="BX290" s="17">
        <v>0.98950000000000005</v>
      </c>
      <c r="BY290" s="17">
        <v>0.98950000000000005</v>
      </c>
      <c r="BZ290" s="17">
        <v>0.98950000000000005</v>
      </c>
      <c r="CA290" s="17">
        <v>0.98950000000000005</v>
      </c>
      <c r="CB290" s="17">
        <v>0.98950000000000005</v>
      </c>
      <c r="CC290" s="17">
        <v>0.98950000000000005</v>
      </c>
      <c r="CD290" s="17">
        <v>0.98950000000000005</v>
      </c>
      <c r="CE290" s="17">
        <v>0.98950000000000005</v>
      </c>
      <c r="CF290" s="17">
        <v>0.98950000000000005</v>
      </c>
      <c r="CG290" s="17">
        <v>0.98950000000000005</v>
      </c>
      <c r="CH290" s="17">
        <v>0.98950000000000005</v>
      </c>
      <c r="CI290" s="17">
        <v>0.98950000000000005</v>
      </c>
      <c r="CJ290" s="17">
        <v>0.98950000000000005</v>
      </c>
      <c r="CK290" s="17">
        <v>0.98950000000000005</v>
      </c>
      <c r="CL290" s="17">
        <v>0.98950000000000005</v>
      </c>
      <c r="CM290" s="17">
        <v>0.98950000000000005</v>
      </c>
      <c r="CN290" s="17">
        <v>0.98950000000000005</v>
      </c>
      <c r="CO290" s="17">
        <v>0.98950000000000005</v>
      </c>
      <c r="CP290" s="17">
        <v>0.98950000000000005</v>
      </c>
      <c r="CQ290" s="17">
        <v>0.98950000000000005</v>
      </c>
      <c r="CR290" s="17">
        <v>0.98950000000000005</v>
      </c>
      <c r="CS290" s="17">
        <v>0.98950000000000005</v>
      </c>
      <c r="CT290" s="17">
        <v>0.98950000000000005</v>
      </c>
      <c r="CU290" s="17">
        <v>0.98950000000000005</v>
      </c>
      <c r="CV290" s="17">
        <v>0.98950000000000005</v>
      </c>
      <c r="CW290" s="17">
        <v>0.98950000000000005</v>
      </c>
      <c r="CX290" s="17">
        <v>0.98950000000000005</v>
      </c>
      <c r="CY290" s="17">
        <v>0.98950000000000005</v>
      </c>
      <c r="CZ290" s="17">
        <v>0.98950000000000005</v>
      </c>
      <c r="DA290" s="17">
        <v>0.98950000000000005</v>
      </c>
      <c r="DB290" s="17">
        <v>0.98950000000000005</v>
      </c>
    </row>
    <row r="291" spans="1:106" x14ac:dyDescent="0.2">
      <c r="A291" s="133">
        <v>82</v>
      </c>
      <c r="B291" s="17">
        <v>1</v>
      </c>
      <c r="C291" s="17">
        <v>0.98460000000000003</v>
      </c>
      <c r="D291" s="17">
        <v>0.99390000000000001</v>
      </c>
      <c r="E291" s="17">
        <v>0.99350000000000005</v>
      </c>
      <c r="F291" s="17">
        <v>0.99319999999999997</v>
      </c>
      <c r="G291" s="17">
        <v>0.99299999999999999</v>
      </c>
      <c r="H291" s="17">
        <v>0.99280000000000002</v>
      </c>
      <c r="I291" s="17">
        <v>0.99239999999999995</v>
      </c>
      <c r="J291" s="17">
        <v>0.99209999999999998</v>
      </c>
      <c r="K291" s="17">
        <v>0.99170000000000003</v>
      </c>
      <c r="L291" s="17">
        <v>0.99129999999999996</v>
      </c>
      <c r="M291" s="17">
        <v>0.9909</v>
      </c>
      <c r="N291" s="17">
        <v>0.99060000000000004</v>
      </c>
      <c r="O291" s="17">
        <v>0.99019999999999997</v>
      </c>
      <c r="P291" s="17">
        <v>0.9899</v>
      </c>
      <c r="Q291" s="17">
        <v>0.9899</v>
      </c>
      <c r="R291" s="17">
        <v>0.9899</v>
      </c>
      <c r="S291" s="17">
        <v>0.9899</v>
      </c>
      <c r="T291" s="17">
        <v>0.9899</v>
      </c>
      <c r="U291" s="17">
        <v>0.9899</v>
      </c>
      <c r="V291" s="17">
        <v>0.9899</v>
      </c>
      <c r="W291" s="17">
        <v>0.9899</v>
      </c>
      <c r="X291" s="17">
        <v>0.9899</v>
      </c>
      <c r="Y291" s="17">
        <v>0.9899</v>
      </c>
      <c r="Z291" s="17">
        <v>0.9899</v>
      </c>
      <c r="AA291" s="17">
        <v>0.9899</v>
      </c>
      <c r="AB291" s="17">
        <v>0.9899</v>
      </c>
      <c r="AC291" s="17">
        <v>0.9899</v>
      </c>
      <c r="AD291" s="17">
        <v>0.9899</v>
      </c>
      <c r="AE291" s="17">
        <v>0.9899</v>
      </c>
      <c r="AF291" s="17">
        <v>0.9899</v>
      </c>
      <c r="AG291" s="17">
        <v>0.9899</v>
      </c>
      <c r="AH291" s="17">
        <v>0.9899</v>
      </c>
      <c r="AI291" s="17">
        <v>0.9899</v>
      </c>
      <c r="AJ291" s="17">
        <v>0.9899</v>
      </c>
      <c r="AK291" s="17">
        <v>0.9899</v>
      </c>
      <c r="AL291" s="17">
        <v>0.9899</v>
      </c>
      <c r="AM291" s="17">
        <v>0.9899</v>
      </c>
      <c r="AN291" s="17">
        <v>0.9899</v>
      </c>
      <c r="AO291" s="17">
        <v>0.9899</v>
      </c>
      <c r="AP291" s="17">
        <v>0.9899</v>
      </c>
      <c r="AQ291" s="17">
        <v>0.9899</v>
      </c>
      <c r="AR291" s="17">
        <v>0.9899</v>
      </c>
      <c r="AS291" s="17">
        <v>0.9899</v>
      </c>
      <c r="AT291" s="17">
        <v>0.9899</v>
      </c>
      <c r="AU291" s="17">
        <v>0.9899</v>
      </c>
      <c r="AV291" s="17">
        <v>0.9899</v>
      </c>
      <c r="AW291" s="17">
        <v>0.9899</v>
      </c>
      <c r="AX291" s="17">
        <v>0.9899</v>
      </c>
      <c r="AY291" s="17">
        <v>0.9899</v>
      </c>
      <c r="AZ291" s="17">
        <v>0.9899</v>
      </c>
      <c r="BA291" s="17">
        <v>0.9899</v>
      </c>
      <c r="BB291" s="17">
        <v>0.9899</v>
      </c>
      <c r="BC291" s="17">
        <v>0.9899</v>
      </c>
      <c r="BD291" s="17">
        <v>0.9899</v>
      </c>
      <c r="BE291" s="17">
        <v>0.9899</v>
      </c>
      <c r="BF291" s="17">
        <v>0.9899</v>
      </c>
      <c r="BG291" s="17">
        <v>0.9899</v>
      </c>
      <c r="BH291" s="17">
        <v>0.9899</v>
      </c>
      <c r="BI291" s="17">
        <v>0.9899</v>
      </c>
      <c r="BJ291" s="17">
        <v>0.9899</v>
      </c>
      <c r="BK291" s="17">
        <v>0.9899</v>
      </c>
      <c r="BL291" s="17">
        <v>0.9899</v>
      </c>
      <c r="BM291" s="17">
        <v>0.9899</v>
      </c>
      <c r="BN291" s="17">
        <v>0.9899</v>
      </c>
      <c r="BO291" s="17">
        <v>0.9899</v>
      </c>
      <c r="BP291" s="17">
        <v>0.9899</v>
      </c>
      <c r="BQ291" s="17">
        <v>0.9899</v>
      </c>
      <c r="BR291" s="17">
        <v>0.9899</v>
      </c>
      <c r="BS291" s="17">
        <v>0.9899</v>
      </c>
      <c r="BT291" s="17">
        <v>0.9899</v>
      </c>
      <c r="BU291" s="17">
        <v>0.9899</v>
      </c>
      <c r="BV291" s="17">
        <v>0.9899</v>
      </c>
      <c r="BW291" s="17">
        <v>0.9899</v>
      </c>
      <c r="BX291" s="17">
        <v>0.9899</v>
      </c>
      <c r="BY291" s="17">
        <v>0.9899</v>
      </c>
      <c r="BZ291" s="17">
        <v>0.9899</v>
      </c>
      <c r="CA291" s="17">
        <v>0.9899</v>
      </c>
      <c r="CB291" s="17">
        <v>0.9899</v>
      </c>
      <c r="CC291" s="17">
        <v>0.9899</v>
      </c>
      <c r="CD291" s="17">
        <v>0.9899</v>
      </c>
      <c r="CE291" s="17">
        <v>0.9899</v>
      </c>
      <c r="CF291" s="17">
        <v>0.9899</v>
      </c>
      <c r="CG291" s="17">
        <v>0.9899</v>
      </c>
      <c r="CH291" s="17">
        <v>0.9899</v>
      </c>
      <c r="CI291" s="17">
        <v>0.9899</v>
      </c>
      <c r="CJ291" s="17">
        <v>0.9899</v>
      </c>
      <c r="CK291" s="17">
        <v>0.9899</v>
      </c>
      <c r="CL291" s="17">
        <v>0.9899</v>
      </c>
      <c r="CM291" s="17">
        <v>0.9899</v>
      </c>
      <c r="CN291" s="17">
        <v>0.9899</v>
      </c>
      <c r="CO291" s="17">
        <v>0.9899</v>
      </c>
      <c r="CP291" s="17">
        <v>0.9899</v>
      </c>
      <c r="CQ291" s="17">
        <v>0.9899</v>
      </c>
      <c r="CR291" s="17">
        <v>0.9899</v>
      </c>
      <c r="CS291" s="17">
        <v>0.9899</v>
      </c>
      <c r="CT291" s="17">
        <v>0.9899</v>
      </c>
      <c r="CU291" s="17">
        <v>0.9899</v>
      </c>
      <c r="CV291" s="17">
        <v>0.9899</v>
      </c>
      <c r="CW291" s="17">
        <v>0.9899</v>
      </c>
      <c r="CX291" s="17">
        <v>0.9899</v>
      </c>
      <c r="CY291" s="17">
        <v>0.9899</v>
      </c>
      <c r="CZ291" s="17">
        <v>0.9899</v>
      </c>
      <c r="DA291" s="17">
        <v>0.9899</v>
      </c>
      <c r="DB291" s="17">
        <v>0.9899</v>
      </c>
    </row>
    <row r="292" spans="1:106" x14ac:dyDescent="0.2">
      <c r="A292" s="133">
        <v>83</v>
      </c>
      <c r="B292" s="17">
        <v>1</v>
      </c>
      <c r="C292" s="17">
        <v>0.98480000000000001</v>
      </c>
      <c r="D292" s="17">
        <v>0.99419999999999997</v>
      </c>
      <c r="E292" s="17">
        <v>0.99380000000000002</v>
      </c>
      <c r="F292" s="17">
        <v>0.99350000000000005</v>
      </c>
      <c r="G292" s="17">
        <v>0.99329999999999996</v>
      </c>
      <c r="H292" s="17">
        <v>0.99309999999999998</v>
      </c>
      <c r="I292" s="17">
        <v>0.99280000000000002</v>
      </c>
      <c r="J292" s="17">
        <v>0.99250000000000005</v>
      </c>
      <c r="K292" s="17">
        <v>0.99209999999999998</v>
      </c>
      <c r="L292" s="17">
        <v>0.99180000000000001</v>
      </c>
      <c r="M292" s="17">
        <v>0.99139999999999995</v>
      </c>
      <c r="N292" s="17">
        <v>0.99099999999999999</v>
      </c>
      <c r="O292" s="17">
        <v>0.99070000000000003</v>
      </c>
      <c r="P292" s="17">
        <v>0.99039999999999995</v>
      </c>
      <c r="Q292" s="17">
        <v>0.99039999999999995</v>
      </c>
      <c r="R292" s="17">
        <v>0.99039999999999995</v>
      </c>
      <c r="S292" s="17">
        <v>0.99039999999999995</v>
      </c>
      <c r="T292" s="17">
        <v>0.99039999999999995</v>
      </c>
      <c r="U292" s="17">
        <v>0.99039999999999995</v>
      </c>
      <c r="V292" s="17">
        <v>0.99039999999999995</v>
      </c>
      <c r="W292" s="17">
        <v>0.99039999999999995</v>
      </c>
      <c r="X292" s="17">
        <v>0.99039999999999995</v>
      </c>
      <c r="Y292" s="17">
        <v>0.99039999999999995</v>
      </c>
      <c r="Z292" s="17">
        <v>0.99039999999999995</v>
      </c>
      <c r="AA292" s="17">
        <v>0.99039999999999995</v>
      </c>
      <c r="AB292" s="17">
        <v>0.99039999999999995</v>
      </c>
      <c r="AC292" s="17">
        <v>0.99039999999999995</v>
      </c>
      <c r="AD292" s="17">
        <v>0.99039999999999995</v>
      </c>
      <c r="AE292" s="17">
        <v>0.99039999999999995</v>
      </c>
      <c r="AF292" s="17">
        <v>0.99039999999999995</v>
      </c>
      <c r="AG292" s="17">
        <v>0.99039999999999995</v>
      </c>
      <c r="AH292" s="17">
        <v>0.99039999999999995</v>
      </c>
      <c r="AI292" s="17">
        <v>0.99039999999999995</v>
      </c>
      <c r="AJ292" s="17">
        <v>0.99039999999999995</v>
      </c>
      <c r="AK292" s="17">
        <v>0.99039999999999995</v>
      </c>
      <c r="AL292" s="17">
        <v>0.99039999999999995</v>
      </c>
      <c r="AM292" s="17">
        <v>0.99039999999999995</v>
      </c>
      <c r="AN292" s="17">
        <v>0.99039999999999995</v>
      </c>
      <c r="AO292" s="17">
        <v>0.99039999999999995</v>
      </c>
      <c r="AP292" s="17">
        <v>0.99039999999999995</v>
      </c>
      <c r="AQ292" s="17">
        <v>0.99039999999999995</v>
      </c>
      <c r="AR292" s="17">
        <v>0.99039999999999995</v>
      </c>
      <c r="AS292" s="17">
        <v>0.99039999999999995</v>
      </c>
      <c r="AT292" s="17">
        <v>0.99039999999999995</v>
      </c>
      <c r="AU292" s="17">
        <v>0.99039999999999995</v>
      </c>
      <c r="AV292" s="17">
        <v>0.99039999999999995</v>
      </c>
      <c r="AW292" s="17">
        <v>0.99039999999999995</v>
      </c>
      <c r="AX292" s="17">
        <v>0.99039999999999995</v>
      </c>
      <c r="AY292" s="17">
        <v>0.99039999999999995</v>
      </c>
      <c r="AZ292" s="17">
        <v>0.99039999999999995</v>
      </c>
      <c r="BA292" s="17">
        <v>0.99039999999999995</v>
      </c>
      <c r="BB292" s="17">
        <v>0.99039999999999995</v>
      </c>
      <c r="BC292" s="17">
        <v>0.99039999999999995</v>
      </c>
      <c r="BD292" s="17">
        <v>0.99039999999999995</v>
      </c>
      <c r="BE292" s="17">
        <v>0.99039999999999995</v>
      </c>
      <c r="BF292" s="17">
        <v>0.99039999999999995</v>
      </c>
      <c r="BG292" s="17">
        <v>0.99039999999999995</v>
      </c>
      <c r="BH292" s="17">
        <v>0.99039999999999995</v>
      </c>
      <c r="BI292" s="17">
        <v>0.99039999999999995</v>
      </c>
      <c r="BJ292" s="17">
        <v>0.99039999999999995</v>
      </c>
      <c r="BK292" s="17">
        <v>0.99039999999999995</v>
      </c>
      <c r="BL292" s="17">
        <v>0.99039999999999995</v>
      </c>
      <c r="BM292" s="17">
        <v>0.99039999999999995</v>
      </c>
      <c r="BN292" s="17">
        <v>0.99039999999999995</v>
      </c>
      <c r="BO292" s="17">
        <v>0.99039999999999995</v>
      </c>
      <c r="BP292" s="17">
        <v>0.99039999999999995</v>
      </c>
      <c r="BQ292" s="17">
        <v>0.99039999999999995</v>
      </c>
      <c r="BR292" s="17">
        <v>0.99039999999999995</v>
      </c>
      <c r="BS292" s="17">
        <v>0.99039999999999995</v>
      </c>
      <c r="BT292" s="17">
        <v>0.99039999999999995</v>
      </c>
      <c r="BU292" s="17">
        <v>0.99039999999999995</v>
      </c>
      <c r="BV292" s="17">
        <v>0.99039999999999995</v>
      </c>
      <c r="BW292" s="17">
        <v>0.99039999999999995</v>
      </c>
      <c r="BX292" s="17">
        <v>0.99039999999999995</v>
      </c>
      <c r="BY292" s="17">
        <v>0.99039999999999995</v>
      </c>
      <c r="BZ292" s="17">
        <v>0.99039999999999995</v>
      </c>
      <c r="CA292" s="17">
        <v>0.99039999999999995</v>
      </c>
      <c r="CB292" s="17">
        <v>0.99039999999999995</v>
      </c>
      <c r="CC292" s="17">
        <v>0.99039999999999995</v>
      </c>
      <c r="CD292" s="17">
        <v>0.99039999999999995</v>
      </c>
      <c r="CE292" s="17">
        <v>0.99039999999999995</v>
      </c>
      <c r="CF292" s="17">
        <v>0.99039999999999995</v>
      </c>
      <c r="CG292" s="17">
        <v>0.99039999999999995</v>
      </c>
      <c r="CH292" s="17">
        <v>0.99039999999999995</v>
      </c>
      <c r="CI292" s="17">
        <v>0.99039999999999995</v>
      </c>
      <c r="CJ292" s="17">
        <v>0.99039999999999995</v>
      </c>
      <c r="CK292" s="17">
        <v>0.99039999999999995</v>
      </c>
      <c r="CL292" s="17">
        <v>0.99039999999999995</v>
      </c>
      <c r="CM292" s="17">
        <v>0.99039999999999995</v>
      </c>
      <c r="CN292" s="17">
        <v>0.99039999999999995</v>
      </c>
      <c r="CO292" s="17">
        <v>0.99039999999999995</v>
      </c>
      <c r="CP292" s="17">
        <v>0.99039999999999995</v>
      </c>
      <c r="CQ292" s="17">
        <v>0.99039999999999995</v>
      </c>
      <c r="CR292" s="17">
        <v>0.99039999999999995</v>
      </c>
      <c r="CS292" s="17">
        <v>0.99039999999999995</v>
      </c>
      <c r="CT292" s="17">
        <v>0.99039999999999995</v>
      </c>
      <c r="CU292" s="17">
        <v>0.99039999999999995</v>
      </c>
      <c r="CV292" s="17">
        <v>0.99039999999999995</v>
      </c>
      <c r="CW292" s="17">
        <v>0.99039999999999995</v>
      </c>
      <c r="CX292" s="17">
        <v>0.99039999999999995</v>
      </c>
      <c r="CY292" s="17">
        <v>0.99039999999999995</v>
      </c>
      <c r="CZ292" s="17">
        <v>0.99039999999999995</v>
      </c>
      <c r="DA292" s="17">
        <v>0.99039999999999995</v>
      </c>
      <c r="DB292" s="17">
        <v>0.99039999999999995</v>
      </c>
    </row>
    <row r="293" spans="1:106" x14ac:dyDescent="0.2">
      <c r="A293" s="133">
        <v>84</v>
      </c>
      <c r="B293" s="17">
        <v>1</v>
      </c>
      <c r="C293" s="17">
        <v>0.98499999999999999</v>
      </c>
      <c r="D293" s="17">
        <v>0.99439999999999995</v>
      </c>
      <c r="E293" s="17">
        <v>0.99409999999999998</v>
      </c>
      <c r="F293" s="17">
        <v>0.99380000000000002</v>
      </c>
      <c r="G293" s="17">
        <v>0.99360000000000004</v>
      </c>
      <c r="H293" s="17">
        <v>0.99339999999999995</v>
      </c>
      <c r="I293" s="17">
        <v>0.99309999999999998</v>
      </c>
      <c r="J293" s="17">
        <v>0.9929</v>
      </c>
      <c r="K293" s="17">
        <v>0.99250000000000005</v>
      </c>
      <c r="L293" s="17">
        <v>0.99219999999999997</v>
      </c>
      <c r="M293" s="17">
        <v>0.99180000000000001</v>
      </c>
      <c r="N293" s="17">
        <v>0.99150000000000005</v>
      </c>
      <c r="O293" s="17">
        <v>0.99109999999999998</v>
      </c>
      <c r="P293" s="17">
        <v>0.9909</v>
      </c>
      <c r="Q293" s="17">
        <v>0.9909</v>
      </c>
      <c r="R293" s="17">
        <v>0.9909</v>
      </c>
      <c r="S293" s="17">
        <v>0.9909</v>
      </c>
      <c r="T293" s="17">
        <v>0.9909</v>
      </c>
      <c r="U293" s="17">
        <v>0.9909</v>
      </c>
      <c r="V293" s="17">
        <v>0.9909</v>
      </c>
      <c r="W293" s="17">
        <v>0.9909</v>
      </c>
      <c r="X293" s="17">
        <v>0.9909</v>
      </c>
      <c r="Y293" s="17">
        <v>0.9909</v>
      </c>
      <c r="Z293" s="17">
        <v>0.9909</v>
      </c>
      <c r="AA293" s="17">
        <v>0.9909</v>
      </c>
      <c r="AB293" s="17">
        <v>0.9909</v>
      </c>
      <c r="AC293" s="17">
        <v>0.9909</v>
      </c>
      <c r="AD293" s="17">
        <v>0.9909</v>
      </c>
      <c r="AE293" s="17">
        <v>0.9909</v>
      </c>
      <c r="AF293" s="17">
        <v>0.9909</v>
      </c>
      <c r="AG293" s="17">
        <v>0.9909</v>
      </c>
      <c r="AH293" s="17">
        <v>0.9909</v>
      </c>
      <c r="AI293" s="17">
        <v>0.9909</v>
      </c>
      <c r="AJ293" s="17">
        <v>0.9909</v>
      </c>
      <c r="AK293" s="17">
        <v>0.9909</v>
      </c>
      <c r="AL293" s="17">
        <v>0.9909</v>
      </c>
      <c r="AM293" s="17">
        <v>0.9909</v>
      </c>
      <c r="AN293" s="17">
        <v>0.9909</v>
      </c>
      <c r="AO293" s="17">
        <v>0.9909</v>
      </c>
      <c r="AP293" s="17">
        <v>0.9909</v>
      </c>
      <c r="AQ293" s="17">
        <v>0.9909</v>
      </c>
      <c r="AR293" s="17">
        <v>0.9909</v>
      </c>
      <c r="AS293" s="17">
        <v>0.9909</v>
      </c>
      <c r="AT293" s="17">
        <v>0.9909</v>
      </c>
      <c r="AU293" s="17">
        <v>0.9909</v>
      </c>
      <c r="AV293" s="17">
        <v>0.9909</v>
      </c>
      <c r="AW293" s="17">
        <v>0.9909</v>
      </c>
      <c r="AX293" s="17">
        <v>0.9909</v>
      </c>
      <c r="AY293" s="17">
        <v>0.9909</v>
      </c>
      <c r="AZ293" s="17">
        <v>0.9909</v>
      </c>
      <c r="BA293" s="17">
        <v>0.9909</v>
      </c>
      <c r="BB293" s="17">
        <v>0.9909</v>
      </c>
      <c r="BC293" s="17">
        <v>0.9909</v>
      </c>
      <c r="BD293" s="17">
        <v>0.9909</v>
      </c>
      <c r="BE293" s="17">
        <v>0.9909</v>
      </c>
      <c r="BF293" s="17">
        <v>0.9909</v>
      </c>
      <c r="BG293" s="17">
        <v>0.9909</v>
      </c>
      <c r="BH293" s="17">
        <v>0.9909</v>
      </c>
      <c r="BI293" s="17">
        <v>0.9909</v>
      </c>
      <c r="BJ293" s="17">
        <v>0.9909</v>
      </c>
      <c r="BK293" s="17">
        <v>0.9909</v>
      </c>
      <c r="BL293" s="17">
        <v>0.9909</v>
      </c>
      <c r="BM293" s="17">
        <v>0.9909</v>
      </c>
      <c r="BN293" s="17">
        <v>0.9909</v>
      </c>
      <c r="BO293" s="17">
        <v>0.9909</v>
      </c>
      <c r="BP293" s="17">
        <v>0.9909</v>
      </c>
      <c r="BQ293" s="17">
        <v>0.9909</v>
      </c>
      <c r="BR293" s="17">
        <v>0.9909</v>
      </c>
      <c r="BS293" s="17">
        <v>0.9909</v>
      </c>
      <c r="BT293" s="17">
        <v>0.9909</v>
      </c>
      <c r="BU293" s="17">
        <v>0.9909</v>
      </c>
      <c r="BV293" s="17">
        <v>0.9909</v>
      </c>
      <c r="BW293" s="17">
        <v>0.9909</v>
      </c>
      <c r="BX293" s="17">
        <v>0.9909</v>
      </c>
      <c r="BY293" s="17">
        <v>0.9909</v>
      </c>
      <c r="BZ293" s="17">
        <v>0.9909</v>
      </c>
      <c r="CA293" s="17">
        <v>0.9909</v>
      </c>
      <c r="CB293" s="17">
        <v>0.9909</v>
      </c>
      <c r="CC293" s="17">
        <v>0.9909</v>
      </c>
      <c r="CD293" s="17">
        <v>0.9909</v>
      </c>
      <c r="CE293" s="17">
        <v>0.9909</v>
      </c>
      <c r="CF293" s="17">
        <v>0.9909</v>
      </c>
      <c r="CG293" s="17">
        <v>0.9909</v>
      </c>
      <c r="CH293" s="17">
        <v>0.9909</v>
      </c>
      <c r="CI293" s="17">
        <v>0.9909</v>
      </c>
      <c r="CJ293" s="17">
        <v>0.9909</v>
      </c>
      <c r="CK293" s="17">
        <v>0.9909</v>
      </c>
      <c r="CL293" s="17">
        <v>0.9909</v>
      </c>
      <c r="CM293" s="17">
        <v>0.9909</v>
      </c>
      <c r="CN293" s="17">
        <v>0.9909</v>
      </c>
      <c r="CO293" s="17">
        <v>0.9909</v>
      </c>
      <c r="CP293" s="17">
        <v>0.9909</v>
      </c>
      <c r="CQ293" s="17">
        <v>0.9909</v>
      </c>
      <c r="CR293" s="17">
        <v>0.9909</v>
      </c>
      <c r="CS293" s="17">
        <v>0.9909</v>
      </c>
      <c r="CT293" s="17">
        <v>0.9909</v>
      </c>
      <c r="CU293" s="17">
        <v>0.9909</v>
      </c>
      <c r="CV293" s="17">
        <v>0.9909</v>
      </c>
      <c r="CW293" s="17">
        <v>0.9909</v>
      </c>
      <c r="CX293" s="17">
        <v>0.9909</v>
      </c>
      <c r="CY293" s="17">
        <v>0.9909</v>
      </c>
      <c r="CZ293" s="17">
        <v>0.9909</v>
      </c>
      <c r="DA293" s="17">
        <v>0.9909</v>
      </c>
      <c r="DB293" s="17">
        <v>0.9909</v>
      </c>
    </row>
    <row r="294" spans="1:106" x14ac:dyDescent="0.2">
      <c r="A294" s="133">
        <v>85</v>
      </c>
      <c r="B294" s="17">
        <v>1</v>
      </c>
      <c r="C294" s="17">
        <v>0.98519999999999996</v>
      </c>
      <c r="D294" s="17">
        <v>0.99460000000000004</v>
      </c>
      <c r="E294" s="17">
        <v>0.99429999999999996</v>
      </c>
      <c r="F294" s="17">
        <v>0.99409999999999998</v>
      </c>
      <c r="G294" s="17">
        <v>0.99399999999999999</v>
      </c>
      <c r="H294" s="17">
        <v>0.99370000000000003</v>
      </c>
      <c r="I294" s="17">
        <v>0.99350000000000005</v>
      </c>
      <c r="J294" s="17">
        <v>0.99319999999999997</v>
      </c>
      <c r="K294" s="17">
        <v>0.9929</v>
      </c>
      <c r="L294" s="17">
        <v>0.99260000000000004</v>
      </c>
      <c r="M294" s="17">
        <v>0.99229999999999996</v>
      </c>
      <c r="N294" s="17">
        <v>0.9919</v>
      </c>
      <c r="O294" s="17">
        <v>0.99160000000000004</v>
      </c>
      <c r="P294" s="17">
        <v>0.99129999999999996</v>
      </c>
      <c r="Q294" s="17">
        <v>0.99129999999999996</v>
      </c>
      <c r="R294" s="17">
        <v>0.99129999999999996</v>
      </c>
      <c r="S294" s="17">
        <v>0.99129999999999996</v>
      </c>
      <c r="T294" s="17">
        <v>0.99129999999999996</v>
      </c>
      <c r="U294" s="17">
        <v>0.99129999999999996</v>
      </c>
      <c r="V294" s="17">
        <v>0.99129999999999996</v>
      </c>
      <c r="W294" s="17">
        <v>0.99129999999999996</v>
      </c>
      <c r="X294" s="17">
        <v>0.99129999999999996</v>
      </c>
      <c r="Y294" s="17">
        <v>0.99129999999999996</v>
      </c>
      <c r="Z294" s="17">
        <v>0.99129999999999996</v>
      </c>
      <c r="AA294" s="17">
        <v>0.99129999999999996</v>
      </c>
      <c r="AB294" s="17">
        <v>0.99129999999999996</v>
      </c>
      <c r="AC294" s="17">
        <v>0.99129999999999996</v>
      </c>
      <c r="AD294" s="17">
        <v>0.99129999999999996</v>
      </c>
      <c r="AE294" s="17">
        <v>0.99129999999999996</v>
      </c>
      <c r="AF294" s="17">
        <v>0.99129999999999996</v>
      </c>
      <c r="AG294" s="17">
        <v>0.99129999999999996</v>
      </c>
      <c r="AH294" s="17">
        <v>0.99129999999999996</v>
      </c>
      <c r="AI294" s="17">
        <v>0.99129999999999996</v>
      </c>
      <c r="AJ294" s="17">
        <v>0.99129999999999996</v>
      </c>
      <c r="AK294" s="17">
        <v>0.99129999999999996</v>
      </c>
      <c r="AL294" s="17">
        <v>0.99129999999999996</v>
      </c>
      <c r="AM294" s="17">
        <v>0.99129999999999996</v>
      </c>
      <c r="AN294" s="17">
        <v>0.99129999999999996</v>
      </c>
      <c r="AO294" s="17">
        <v>0.99129999999999996</v>
      </c>
      <c r="AP294" s="17">
        <v>0.99129999999999996</v>
      </c>
      <c r="AQ294" s="17">
        <v>0.99129999999999996</v>
      </c>
      <c r="AR294" s="17">
        <v>0.99129999999999996</v>
      </c>
      <c r="AS294" s="17">
        <v>0.99129999999999996</v>
      </c>
      <c r="AT294" s="17">
        <v>0.99129999999999996</v>
      </c>
      <c r="AU294" s="17">
        <v>0.99129999999999996</v>
      </c>
      <c r="AV294" s="17">
        <v>0.99129999999999996</v>
      </c>
      <c r="AW294" s="17">
        <v>0.99129999999999996</v>
      </c>
      <c r="AX294" s="17">
        <v>0.99129999999999996</v>
      </c>
      <c r="AY294" s="17">
        <v>0.99129999999999996</v>
      </c>
      <c r="AZ294" s="17">
        <v>0.99129999999999996</v>
      </c>
      <c r="BA294" s="17">
        <v>0.99129999999999996</v>
      </c>
      <c r="BB294" s="17">
        <v>0.99129999999999996</v>
      </c>
      <c r="BC294" s="17">
        <v>0.99129999999999996</v>
      </c>
      <c r="BD294" s="17">
        <v>0.99129999999999996</v>
      </c>
      <c r="BE294" s="17">
        <v>0.99129999999999996</v>
      </c>
      <c r="BF294" s="17">
        <v>0.99129999999999996</v>
      </c>
      <c r="BG294" s="17">
        <v>0.99129999999999996</v>
      </c>
      <c r="BH294" s="17">
        <v>0.99129999999999996</v>
      </c>
      <c r="BI294" s="17">
        <v>0.99129999999999996</v>
      </c>
      <c r="BJ294" s="17">
        <v>0.99129999999999996</v>
      </c>
      <c r="BK294" s="17">
        <v>0.99129999999999996</v>
      </c>
      <c r="BL294" s="17">
        <v>0.99129999999999996</v>
      </c>
      <c r="BM294" s="17">
        <v>0.99129999999999996</v>
      </c>
      <c r="BN294" s="17">
        <v>0.99129999999999996</v>
      </c>
      <c r="BO294" s="17">
        <v>0.99129999999999996</v>
      </c>
      <c r="BP294" s="17">
        <v>0.99129999999999996</v>
      </c>
      <c r="BQ294" s="17">
        <v>0.99129999999999996</v>
      </c>
      <c r="BR294" s="17">
        <v>0.99129999999999996</v>
      </c>
      <c r="BS294" s="17">
        <v>0.99129999999999996</v>
      </c>
      <c r="BT294" s="17">
        <v>0.99129999999999996</v>
      </c>
      <c r="BU294" s="17">
        <v>0.99129999999999996</v>
      </c>
      <c r="BV294" s="17">
        <v>0.99129999999999996</v>
      </c>
      <c r="BW294" s="17">
        <v>0.99129999999999996</v>
      </c>
      <c r="BX294" s="17">
        <v>0.99129999999999996</v>
      </c>
      <c r="BY294" s="17">
        <v>0.99129999999999996</v>
      </c>
      <c r="BZ294" s="17">
        <v>0.99129999999999996</v>
      </c>
      <c r="CA294" s="17">
        <v>0.99129999999999996</v>
      </c>
      <c r="CB294" s="17">
        <v>0.99129999999999996</v>
      </c>
      <c r="CC294" s="17">
        <v>0.99129999999999996</v>
      </c>
      <c r="CD294" s="17">
        <v>0.99129999999999996</v>
      </c>
      <c r="CE294" s="17">
        <v>0.99129999999999996</v>
      </c>
      <c r="CF294" s="17">
        <v>0.99129999999999996</v>
      </c>
      <c r="CG294" s="17">
        <v>0.99129999999999996</v>
      </c>
      <c r="CH294" s="17">
        <v>0.99129999999999996</v>
      </c>
      <c r="CI294" s="17">
        <v>0.99129999999999996</v>
      </c>
      <c r="CJ294" s="17">
        <v>0.99129999999999996</v>
      </c>
      <c r="CK294" s="17">
        <v>0.99129999999999996</v>
      </c>
      <c r="CL294" s="17">
        <v>0.99129999999999996</v>
      </c>
      <c r="CM294" s="17">
        <v>0.99129999999999996</v>
      </c>
      <c r="CN294" s="17">
        <v>0.99129999999999996</v>
      </c>
      <c r="CO294" s="17">
        <v>0.99129999999999996</v>
      </c>
      <c r="CP294" s="17">
        <v>0.99129999999999996</v>
      </c>
      <c r="CQ294" s="17">
        <v>0.99129999999999996</v>
      </c>
      <c r="CR294" s="17">
        <v>0.99129999999999996</v>
      </c>
      <c r="CS294" s="17">
        <v>0.99129999999999996</v>
      </c>
      <c r="CT294" s="17">
        <v>0.99129999999999996</v>
      </c>
      <c r="CU294" s="17">
        <v>0.99129999999999996</v>
      </c>
      <c r="CV294" s="17">
        <v>0.99129999999999996</v>
      </c>
      <c r="CW294" s="17">
        <v>0.99129999999999996</v>
      </c>
      <c r="CX294" s="17">
        <v>0.99129999999999996</v>
      </c>
      <c r="CY294" s="17">
        <v>0.99129999999999996</v>
      </c>
      <c r="CZ294" s="17">
        <v>0.99129999999999996</v>
      </c>
      <c r="DA294" s="17">
        <v>0.99129999999999996</v>
      </c>
      <c r="DB294" s="17">
        <v>0.99129999999999996</v>
      </c>
    </row>
    <row r="295" spans="1:106" x14ac:dyDescent="0.2">
      <c r="A295" s="133">
        <v>86</v>
      </c>
      <c r="B295" s="17">
        <v>1</v>
      </c>
      <c r="C295" s="17">
        <v>0.98540000000000005</v>
      </c>
      <c r="D295" s="17">
        <v>0.99490000000000001</v>
      </c>
      <c r="E295" s="17">
        <v>0.99460000000000004</v>
      </c>
      <c r="F295" s="17">
        <v>0.99439999999999995</v>
      </c>
      <c r="G295" s="17">
        <v>0.99429999999999996</v>
      </c>
      <c r="H295" s="17">
        <v>0.99409999999999998</v>
      </c>
      <c r="I295" s="17">
        <v>0.99390000000000001</v>
      </c>
      <c r="J295" s="17">
        <v>0.99360000000000004</v>
      </c>
      <c r="K295" s="17">
        <v>0.99329999999999996</v>
      </c>
      <c r="L295" s="17">
        <v>0.99299999999999999</v>
      </c>
      <c r="M295" s="17">
        <v>0.99270000000000003</v>
      </c>
      <c r="N295" s="17">
        <v>0.99239999999999995</v>
      </c>
      <c r="O295" s="17">
        <v>0.99209999999999998</v>
      </c>
      <c r="P295" s="17">
        <v>0.99180000000000001</v>
      </c>
      <c r="Q295" s="17">
        <v>0.99180000000000001</v>
      </c>
      <c r="R295" s="17">
        <v>0.99180000000000001</v>
      </c>
      <c r="S295" s="17">
        <v>0.99180000000000001</v>
      </c>
      <c r="T295" s="17">
        <v>0.99180000000000001</v>
      </c>
      <c r="U295" s="17">
        <v>0.99180000000000001</v>
      </c>
      <c r="V295" s="17">
        <v>0.99180000000000001</v>
      </c>
      <c r="W295" s="17">
        <v>0.99180000000000001</v>
      </c>
      <c r="X295" s="17">
        <v>0.99180000000000001</v>
      </c>
      <c r="Y295" s="17">
        <v>0.99180000000000001</v>
      </c>
      <c r="Z295" s="17">
        <v>0.99180000000000001</v>
      </c>
      <c r="AA295" s="17">
        <v>0.99180000000000001</v>
      </c>
      <c r="AB295" s="17">
        <v>0.99180000000000001</v>
      </c>
      <c r="AC295" s="17">
        <v>0.99180000000000001</v>
      </c>
      <c r="AD295" s="17">
        <v>0.99180000000000001</v>
      </c>
      <c r="AE295" s="17">
        <v>0.99180000000000001</v>
      </c>
      <c r="AF295" s="17">
        <v>0.99180000000000001</v>
      </c>
      <c r="AG295" s="17">
        <v>0.99180000000000001</v>
      </c>
      <c r="AH295" s="17">
        <v>0.99180000000000001</v>
      </c>
      <c r="AI295" s="17">
        <v>0.99180000000000001</v>
      </c>
      <c r="AJ295" s="17">
        <v>0.99180000000000001</v>
      </c>
      <c r="AK295" s="17">
        <v>0.99180000000000001</v>
      </c>
      <c r="AL295" s="17">
        <v>0.99180000000000001</v>
      </c>
      <c r="AM295" s="17">
        <v>0.99180000000000001</v>
      </c>
      <c r="AN295" s="17">
        <v>0.99180000000000001</v>
      </c>
      <c r="AO295" s="17">
        <v>0.99180000000000001</v>
      </c>
      <c r="AP295" s="17">
        <v>0.99180000000000001</v>
      </c>
      <c r="AQ295" s="17">
        <v>0.99180000000000001</v>
      </c>
      <c r="AR295" s="17">
        <v>0.99180000000000001</v>
      </c>
      <c r="AS295" s="17">
        <v>0.99180000000000001</v>
      </c>
      <c r="AT295" s="17">
        <v>0.99180000000000001</v>
      </c>
      <c r="AU295" s="17">
        <v>0.99180000000000001</v>
      </c>
      <c r="AV295" s="17">
        <v>0.99180000000000001</v>
      </c>
      <c r="AW295" s="17">
        <v>0.99180000000000001</v>
      </c>
      <c r="AX295" s="17">
        <v>0.99180000000000001</v>
      </c>
      <c r="AY295" s="17">
        <v>0.99180000000000001</v>
      </c>
      <c r="AZ295" s="17">
        <v>0.99180000000000001</v>
      </c>
      <c r="BA295" s="17">
        <v>0.99180000000000001</v>
      </c>
      <c r="BB295" s="17">
        <v>0.99180000000000001</v>
      </c>
      <c r="BC295" s="17">
        <v>0.99180000000000001</v>
      </c>
      <c r="BD295" s="17">
        <v>0.99180000000000001</v>
      </c>
      <c r="BE295" s="17">
        <v>0.99180000000000001</v>
      </c>
      <c r="BF295" s="17">
        <v>0.99180000000000001</v>
      </c>
      <c r="BG295" s="17">
        <v>0.99180000000000001</v>
      </c>
      <c r="BH295" s="17">
        <v>0.99180000000000001</v>
      </c>
      <c r="BI295" s="17">
        <v>0.99180000000000001</v>
      </c>
      <c r="BJ295" s="17">
        <v>0.99180000000000001</v>
      </c>
      <c r="BK295" s="17">
        <v>0.99180000000000001</v>
      </c>
      <c r="BL295" s="17">
        <v>0.99180000000000001</v>
      </c>
      <c r="BM295" s="17">
        <v>0.99180000000000001</v>
      </c>
      <c r="BN295" s="17">
        <v>0.99180000000000001</v>
      </c>
      <c r="BO295" s="17">
        <v>0.99180000000000001</v>
      </c>
      <c r="BP295" s="17">
        <v>0.99180000000000001</v>
      </c>
      <c r="BQ295" s="17">
        <v>0.99180000000000001</v>
      </c>
      <c r="BR295" s="17">
        <v>0.99180000000000001</v>
      </c>
      <c r="BS295" s="17">
        <v>0.99180000000000001</v>
      </c>
      <c r="BT295" s="17">
        <v>0.99180000000000001</v>
      </c>
      <c r="BU295" s="17">
        <v>0.99180000000000001</v>
      </c>
      <c r="BV295" s="17">
        <v>0.99180000000000001</v>
      </c>
      <c r="BW295" s="17">
        <v>0.99180000000000001</v>
      </c>
      <c r="BX295" s="17">
        <v>0.99180000000000001</v>
      </c>
      <c r="BY295" s="17">
        <v>0.99180000000000001</v>
      </c>
      <c r="BZ295" s="17">
        <v>0.99180000000000001</v>
      </c>
      <c r="CA295" s="17">
        <v>0.99180000000000001</v>
      </c>
      <c r="CB295" s="17">
        <v>0.99180000000000001</v>
      </c>
      <c r="CC295" s="17">
        <v>0.99180000000000001</v>
      </c>
      <c r="CD295" s="17">
        <v>0.99180000000000001</v>
      </c>
      <c r="CE295" s="17">
        <v>0.99180000000000001</v>
      </c>
      <c r="CF295" s="17">
        <v>0.99180000000000001</v>
      </c>
      <c r="CG295" s="17">
        <v>0.99180000000000001</v>
      </c>
      <c r="CH295" s="17">
        <v>0.99180000000000001</v>
      </c>
      <c r="CI295" s="17">
        <v>0.99180000000000001</v>
      </c>
      <c r="CJ295" s="17">
        <v>0.99180000000000001</v>
      </c>
      <c r="CK295" s="17">
        <v>0.99180000000000001</v>
      </c>
      <c r="CL295" s="17">
        <v>0.99180000000000001</v>
      </c>
      <c r="CM295" s="17">
        <v>0.99180000000000001</v>
      </c>
      <c r="CN295" s="17">
        <v>0.99180000000000001</v>
      </c>
      <c r="CO295" s="17">
        <v>0.99180000000000001</v>
      </c>
      <c r="CP295" s="17">
        <v>0.99180000000000001</v>
      </c>
      <c r="CQ295" s="17">
        <v>0.99180000000000001</v>
      </c>
      <c r="CR295" s="17">
        <v>0.99180000000000001</v>
      </c>
      <c r="CS295" s="17">
        <v>0.99180000000000001</v>
      </c>
      <c r="CT295" s="17">
        <v>0.99180000000000001</v>
      </c>
      <c r="CU295" s="17">
        <v>0.99180000000000001</v>
      </c>
      <c r="CV295" s="17">
        <v>0.99180000000000001</v>
      </c>
      <c r="CW295" s="17">
        <v>0.99180000000000001</v>
      </c>
      <c r="CX295" s="17">
        <v>0.99180000000000001</v>
      </c>
      <c r="CY295" s="17">
        <v>0.99180000000000001</v>
      </c>
      <c r="CZ295" s="17">
        <v>0.99180000000000001</v>
      </c>
      <c r="DA295" s="17">
        <v>0.99180000000000001</v>
      </c>
      <c r="DB295" s="17">
        <v>0.99180000000000001</v>
      </c>
    </row>
    <row r="296" spans="1:106" x14ac:dyDescent="0.2">
      <c r="A296" s="133">
        <v>87</v>
      </c>
      <c r="B296" s="17">
        <v>1</v>
      </c>
      <c r="C296" s="17">
        <v>0.98560000000000003</v>
      </c>
      <c r="D296" s="17">
        <v>0.99509999999999998</v>
      </c>
      <c r="E296" s="17">
        <v>0.99480000000000002</v>
      </c>
      <c r="F296" s="17">
        <v>0.99460000000000004</v>
      </c>
      <c r="G296" s="17">
        <v>0.99460000000000004</v>
      </c>
      <c r="H296" s="17">
        <v>0.99450000000000005</v>
      </c>
      <c r="I296" s="17">
        <v>0.99419999999999997</v>
      </c>
      <c r="J296" s="17">
        <v>0.99399999999999999</v>
      </c>
      <c r="K296" s="17">
        <v>0.99370000000000003</v>
      </c>
      <c r="L296" s="17">
        <v>0.99339999999999995</v>
      </c>
      <c r="M296" s="17">
        <v>0.99309999999999998</v>
      </c>
      <c r="N296" s="17">
        <v>0.99280000000000002</v>
      </c>
      <c r="O296" s="17">
        <v>0.99250000000000005</v>
      </c>
      <c r="P296" s="17">
        <v>0.99229999999999996</v>
      </c>
      <c r="Q296" s="17">
        <v>0.99229999999999996</v>
      </c>
      <c r="R296" s="17">
        <v>0.99229999999999996</v>
      </c>
      <c r="S296" s="17">
        <v>0.99229999999999996</v>
      </c>
      <c r="T296" s="17">
        <v>0.99229999999999996</v>
      </c>
      <c r="U296" s="17">
        <v>0.99229999999999996</v>
      </c>
      <c r="V296" s="17">
        <v>0.99229999999999996</v>
      </c>
      <c r="W296" s="17">
        <v>0.99229999999999996</v>
      </c>
      <c r="X296" s="17">
        <v>0.99229999999999996</v>
      </c>
      <c r="Y296" s="17">
        <v>0.99229999999999996</v>
      </c>
      <c r="Z296" s="17">
        <v>0.99229999999999996</v>
      </c>
      <c r="AA296" s="17">
        <v>0.99229999999999996</v>
      </c>
      <c r="AB296" s="17">
        <v>0.99229999999999996</v>
      </c>
      <c r="AC296" s="17">
        <v>0.99229999999999996</v>
      </c>
      <c r="AD296" s="17">
        <v>0.99229999999999996</v>
      </c>
      <c r="AE296" s="17">
        <v>0.99229999999999996</v>
      </c>
      <c r="AF296" s="17">
        <v>0.99229999999999996</v>
      </c>
      <c r="AG296" s="17">
        <v>0.99229999999999996</v>
      </c>
      <c r="AH296" s="17">
        <v>0.99229999999999996</v>
      </c>
      <c r="AI296" s="17">
        <v>0.99229999999999996</v>
      </c>
      <c r="AJ296" s="17">
        <v>0.99229999999999996</v>
      </c>
      <c r="AK296" s="17">
        <v>0.99229999999999996</v>
      </c>
      <c r="AL296" s="17">
        <v>0.99229999999999996</v>
      </c>
      <c r="AM296" s="17">
        <v>0.99229999999999996</v>
      </c>
      <c r="AN296" s="17">
        <v>0.99229999999999996</v>
      </c>
      <c r="AO296" s="17">
        <v>0.99229999999999996</v>
      </c>
      <c r="AP296" s="17">
        <v>0.99229999999999996</v>
      </c>
      <c r="AQ296" s="17">
        <v>0.99229999999999996</v>
      </c>
      <c r="AR296" s="17">
        <v>0.99229999999999996</v>
      </c>
      <c r="AS296" s="17">
        <v>0.99229999999999996</v>
      </c>
      <c r="AT296" s="17">
        <v>0.99229999999999996</v>
      </c>
      <c r="AU296" s="17">
        <v>0.99229999999999996</v>
      </c>
      <c r="AV296" s="17">
        <v>0.99229999999999996</v>
      </c>
      <c r="AW296" s="17">
        <v>0.99229999999999996</v>
      </c>
      <c r="AX296" s="17">
        <v>0.99229999999999996</v>
      </c>
      <c r="AY296" s="17">
        <v>0.99229999999999996</v>
      </c>
      <c r="AZ296" s="17">
        <v>0.99229999999999996</v>
      </c>
      <c r="BA296" s="17">
        <v>0.99229999999999996</v>
      </c>
      <c r="BB296" s="17">
        <v>0.99229999999999996</v>
      </c>
      <c r="BC296" s="17">
        <v>0.99229999999999996</v>
      </c>
      <c r="BD296" s="17">
        <v>0.99229999999999996</v>
      </c>
      <c r="BE296" s="17">
        <v>0.99229999999999996</v>
      </c>
      <c r="BF296" s="17">
        <v>0.99229999999999996</v>
      </c>
      <c r="BG296" s="17">
        <v>0.99229999999999996</v>
      </c>
      <c r="BH296" s="17">
        <v>0.99229999999999996</v>
      </c>
      <c r="BI296" s="17">
        <v>0.99229999999999996</v>
      </c>
      <c r="BJ296" s="17">
        <v>0.99229999999999996</v>
      </c>
      <c r="BK296" s="17">
        <v>0.99229999999999996</v>
      </c>
      <c r="BL296" s="17">
        <v>0.99229999999999996</v>
      </c>
      <c r="BM296" s="17">
        <v>0.99229999999999996</v>
      </c>
      <c r="BN296" s="17">
        <v>0.99229999999999996</v>
      </c>
      <c r="BO296" s="17">
        <v>0.99229999999999996</v>
      </c>
      <c r="BP296" s="17">
        <v>0.99229999999999996</v>
      </c>
      <c r="BQ296" s="17">
        <v>0.99229999999999996</v>
      </c>
      <c r="BR296" s="17">
        <v>0.99229999999999996</v>
      </c>
      <c r="BS296" s="17">
        <v>0.99229999999999996</v>
      </c>
      <c r="BT296" s="17">
        <v>0.99229999999999996</v>
      </c>
      <c r="BU296" s="17">
        <v>0.99229999999999996</v>
      </c>
      <c r="BV296" s="17">
        <v>0.99229999999999996</v>
      </c>
      <c r="BW296" s="17">
        <v>0.99229999999999996</v>
      </c>
      <c r="BX296" s="17">
        <v>0.99229999999999996</v>
      </c>
      <c r="BY296" s="17">
        <v>0.99229999999999996</v>
      </c>
      <c r="BZ296" s="17">
        <v>0.99229999999999996</v>
      </c>
      <c r="CA296" s="17">
        <v>0.99229999999999996</v>
      </c>
      <c r="CB296" s="17">
        <v>0.99229999999999996</v>
      </c>
      <c r="CC296" s="17">
        <v>0.99229999999999996</v>
      </c>
      <c r="CD296" s="17">
        <v>0.99229999999999996</v>
      </c>
      <c r="CE296" s="17">
        <v>0.99229999999999996</v>
      </c>
      <c r="CF296" s="17">
        <v>0.99229999999999996</v>
      </c>
      <c r="CG296" s="17">
        <v>0.99229999999999996</v>
      </c>
      <c r="CH296" s="17">
        <v>0.99229999999999996</v>
      </c>
      <c r="CI296" s="17">
        <v>0.99229999999999996</v>
      </c>
      <c r="CJ296" s="17">
        <v>0.99229999999999996</v>
      </c>
      <c r="CK296" s="17">
        <v>0.99229999999999996</v>
      </c>
      <c r="CL296" s="17">
        <v>0.99229999999999996</v>
      </c>
      <c r="CM296" s="17">
        <v>0.99229999999999996</v>
      </c>
      <c r="CN296" s="17">
        <v>0.99229999999999996</v>
      </c>
      <c r="CO296" s="17">
        <v>0.99229999999999996</v>
      </c>
      <c r="CP296" s="17">
        <v>0.99229999999999996</v>
      </c>
      <c r="CQ296" s="17">
        <v>0.99229999999999996</v>
      </c>
      <c r="CR296" s="17">
        <v>0.99229999999999996</v>
      </c>
      <c r="CS296" s="17">
        <v>0.99229999999999996</v>
      </c>
      <c r="CT296" s="17">
        <v>0.99229999999999996</v>
      </c>
      <c r="CU296" s="17">
        <v>0.99229999999999996</v>
      </c>
      <c r="CV296" s="17">
        <v>0.99229999999999996</v>
      </c>
      <c r="CW296" s="17">
        <v>0.99229999999999996</v>
      </c>
      <c r="CX296" s="17">
        <v>0.99229999999999996</v>
      </c>
      <c r="CY296" s="17">
        <v>0.99229999999999996</v>
      </c>
      <c r="CZ296" s="17">
        <v>0.99229999999999996</v>
      </c>
      <c r="DA296" s="17">
        <v>0.99229999999999996</v>
      </c>
      <c r="DB296" s="17">
        <v>0.99229999999999996</v>
      </c>
    </row>
    <row r="297" spans="1:106" x14ac:dyDescent="0.2">
      <c r="A297" s="133">
        <v>88</v>
      </c>
      <c r="B297" s="17">
        <v>1</v>
      </c>
      <c r="C297" s="17">
        <v>0.9859</v>
      </c>
      <c r="D297" s="17">
        <v>0.99529999999999996</v>
      </c>
      <c r="E297" s="17">
        <v>0.99509999999999998</v>
      </c>
      <c r="F297" s="17">
        <v>0.99490000000000001</v>
      </c>
      <c r="G297" s="17">
        <v>0.99480000000000002</v>
      </c>
      <c r="H297" s="17">
        <v>0.99470000000000003</v>
      </c>
      <c r="I297" s="17">
        <v>0.99460000000000004</v>
      </c>
      <c r="J297" s="17">
        <v>0.99439999999999995</v>
      </c>
      <c r="K297" s="17">
        <v>0.99409999999999998</v>
      </c>
      <c r="L297" s="17">
        <v>0.99390000000000001</v>
      </c>
      <c r="M297" s="17">
        <v>0.99360000000000004</v>
      </c>
      <c r="N297" s="17">
        <v>0.99329999999999996</v>
      </c>
      <c r="O297" s="17">
        <v>0.99299999999999999</v>
      </c>
      <c r="P297" s="17">
        <v>0.99270000000000003</v>
      </c>
      <c r="Q297" s="17">
        <v>0.99270000000000003</v>
      </c>
      <c r="R297" s="17">
        <v>0.99270000000000003</v>
      </c>
      <c r="S297" s="17">
        <v>0.99270000000000003</v>
      </c>
      <c r="T297" s="17">
        <v>0.99270000000000003</v>
      </c>
      <c r="U297" s="17">
        <v>0.99270000000000003</v>
      </c>
      <c r="V297" s="17">
        <v>0.99270000000000003</v>
      </c>
      <c r="W297" s="17">
        <v>0.99270000000000003</v>
      </c>
      <c r="X297" s="17">
        <v>0.99270000000000003</v>
      </c>
      <c r="Y297" s="17">
        <v>0.99270000000000003</v>
      </c>
      <c r="Z297" s="17">
        <v>0.99270000000000003</v>
      </c>
      <c r="AA297" s="17">
        <v>0.99270000000000003</v>
      </c>
      <c r="AB297" s="17">
        <v>0.99270000000000003</v>
      </c>
      <c r="AC297" s="17">
        <v>0.99270000000000003</v>
      </c>
      <c r="AD297" s="17">
        <v>0.99270000000000003</v>
      </c>
      <c r="AE297" s="17">
        <v>0.99270000000000003</v>
      </c>
      <c r="AF297" s="17">
        <v>0.99270000000000003</v>
      </c>
      <c r="AG297" s="17">
        <v>0.99270000000000003</v>
      </c>
      <c r="AH297" s="17">
        <v>0.99270000000000003</v>
      </c>
      <c r="AI297" s="17">
        <v>0.99270000000000003</v>
      </c>
      <c r="AJ297" s="17">
        <v>0.99270000000000003</v>
      </c>
      <c r="AK297" s="17">
        <v>0.99270000000000003</v>
      </c>
      <c r="AL297" s="17">
        <v>0.99270000000000003</v>
      </c>
      <c r="AM297" s="17">
        <v>0.99270000000000003</v>
      </c>
      <c r="AN297" s="17">
        <v>0.99270000000000003</v>
      </c>
      <c r="AO297" s="17">
        <v>0.99270000000000003</v>
      </c>
      <c r="AP297" s="17">
        <v>0.99270000000000003</v>
      </c>
      <c r="AQ297" s="17">
        <v>0.99270000000000003</v>
      </c>
      <c r="AR297" s="17">
        <v>0.99270000000000003</v>
      </c>
      <c r="AS297" s="17">
        <v>0.99270000000000003</v>
      </c>
      <c r="AT297" s="17">
        <v>0.99270000000000003</v>
      </c>
      <c r="AU297" s="17">
        <v>0.99270000000000003</v>
      </c>
      <c r="AV297" s="17">
        <v>0.99270000000000003</v>
      </c>
      <c r="AW297" s="17">
        <v>0.99270000000000003</v>
      </c>
      <c r="AX297" s="17">
        <v>0.99270000000000003</v>
      </c>
      <c r="AY297" s="17">
        <v>0.99270000000000003</v>
      </c>
      <c r="AZ297" s="17">
        <v>0.99270000000000003</v>
      </c>
      <c r="BA297" s="17">
        <v>0.99270000000000003</v>
      </c>
      <c r="BB297" s="17">
        <v>0.99270000000000003</v>
      </c>
      <c r="BC297" s="17">
        <v>0.99270000000000003</v>
      </c>
      <c r="BD297" s="17">
        <v>0.99270000000000003</v>
      </c>
      <c r="BE297" s="17">
        <v>0.99270000000000003</v>
      </c>
      <c r="BF297" s="17">
        <v>0.99270000000000003</v>
      </c>
      <c r="BG297" s="17">
        <v>0.99270000000000003</v>
      </c>
      <c r="BH297" s="17">
        <v>0.99270000000000003</v>
      </c>
      <c r="BI297" s="17">
        <v>0.99270000000000003</v>
      </c>
      <c r="BJ297" s="17">
        <v>0.99270000000000003</v>
      </c>
      <c r="BK297" s="17">
        <v>0.99270000000000003</v>
      </c>
      <c r="BL297" s="17">
        <v>0.99270000000000003</v>
      </c>
      <c r="BM297" s="17">
        <v>0.99270000000000003</v>
      </c>
      <c r="BN297" s="17">
        <v>0.99270000000000003</v>
      </c>
      <c r="BO297" s="17">
        <v>0.99270000000000003</v>
      </c>
      <c r="BP297" s="17">
        <v>0.99270000000000003</v>
      </c>
      <c r="BQ297" s="17">
        <v>0.99270000000000003</v>
      </c>
      <c r="BR297" s="17">
        <v>0.99270000000000003</v>
      </c>
      <c r="BS297" s="17">
        <v>0.99270000000000003</v>
      </c>
      <c r="BT297" s="17">
        <v>0.99270000000000003</v>
      </c>
      <c r="BU297" s="17">
        <v>0.99270000000000003</v>
      </c>
      <c r="BV297" s="17">
        <v>0.99270000000000003</v>
      </c>
      <c r="BW297" s="17">
        <v>0.99270000000000003</v>
      </c>
      <c r="BX297" s="17">
        <v>0.99270000000000003</v>
      </c>
      <c r="BY297" s="17">
        <v>0.99270000000000003</v>
      </c>
      <c r="BZ297" s="17">
        <v>0.99270000000000003</v>
      </c>
      <c r="CA297" s="17">
        <v>0.99270000000000003</v>
      </c>
      <c r="CB297" s="17">
        <v>0.99270000000000003</v>
      </c>
      <c r="CC297" s="17">
        <v>0.99270000000000003</v>
      </c>
      <c r="CD297" s="17">
        <v>0.99270000000000003</v>
      </c>
      <c r="CE297" s="17">
        <v>0.99270000000000003</v>
      </c>
      <c r="CF297" s="17">
        <v>0.99270000000000003</v>
      </c>
      <c r="CG297" s="17">
        <v>0.99270000000000003</v>
      </c>
      <c r="CH297" s="17">
        <v>0.99270000000000003</v>
      </c>
      <c r="CI297" s="17">
        <v>0.99270000000000003</v>
      </c>
      <c r="CJ297" s="17">
        <v>0.99270000000000003</v>
      </c>
      <c r="CK297" s="17">
        <v>0.99270000000000003</v>
      </c>
      <c r="CL297" s="17">
        <v>0.99270000000000003</v>
      </c>
      <c r="CM297" s="17">
        <v>0.99270000000000003</v>
      </c>
      <c r="CN297" s="17">
        <v>0.99270000000000003</v>
      </c>
      <c r="CO297" s="17">
        <v>0.99270000000000003</v>
      </c>
      <c r="CP297" s="17">
        <v>0.99270000000000003</v>
      </c>
      <c r="CQ297" s="17">
        <v>0.99270000000000003</v>
      </c>
      <c r="CR297" s="17">
        <v>0.99270000000000003</v>
      </c>
      <c r="CS297" s="17">
        <v>0.99270000000000003</v>
      </c>
      <c r="CT297" s="17">
        <v>0.99270000000000003</v>
      </c>
      <c r="CU297" s="17">
        <v>0.99270000000000003</v>
      </c>
      <c r="CV297" s="17">
        <v>0.99270000000000003</v>
      </c>
      <c r="CW297" s="17">
        <v>0.99270000000000003</v>
      </c>
      <c r="CX297" s="17">
        <v>0.99270000000000003</v>
      </c>
      <c r="CY297" s="17">
        <v>0.99270000000000003</v>
      </c>
      <c r="CZ297" s="17">
        <v>0.99270000000000003</v>
      </c>
      <c r="DA297" s="17">
        <v>0.99270000000000003</v>
      </c>
      <c r="DB297" s="17">
        <v>0.99270000000000003</v>
      </c>
    </row>
    <row r="298" spans="1:106" x14ac:dyDescent="0.2">
      <c r="A298" s="133">
        <v>89</v>
      </c>
      <c r="B298" s="17">
        <v>1</v>
      </c>
      <c r="C298" s="17">
        <v>0.98609999999999998</v>
      </c>
      <c r="D298" s="17">
        <v>0.99560000000000004</v>
      </c>
      <c r="E298" s="17">
        <v>0.99529999999999996</v>
      </c>
      <c r="F298" s="17">
        <v>0.99519999999999997</v>
      </c>
      <c r="G298" s="17">
        <v>0.99509999999999998</v>
      </c>
      <c r="H298" s="17">
        <v>0.995</v>
      </c>
      <c r="I298" s="17">
        <v>0.99490000000000001</v>
      </c>
      <c r="J298" s="17">
        <v>0.99480000000000002</v>
      </c>
      <c r="K298" s="17">
        <v>0.99460000000000004</v>
      </c>
      <c r="L298" s="17">
        <v>0.99429999999999996</v>
      </c>
      <c r="M298" s="17">
        <v>0.99399999999999999</v>
      </c>
      <c r="N298" s="17">
        <v>0.99370000000000003</v>
      </c>
      <c r="O298" s="17">
        <v>0.99350000000000005</v>
      </c>
      <c r="P298" s="17">
        <v>0.99319999999999997</v>
      </c>
      <c r="Q298" s="17">
        <v>0.99319999999999997</v>
      </c>
      <c r="R298" s="17">
        <v>0.99319999999999997</v>
      </c>
      <c r="S298" s="17">
        <v>0.99319999999999997</v>
      </c>
      <c r="T298" s="17">
        <v>0.99319999999999997</v>
      </c>
      <c r="U298" s="17">
        <v>0.99319999999999997</v>
      </c>
      <c r="V298" s="17">
        <v>0.99319999999999997</v>
      </c>
      <c r="W298" s="17">
        <v>0.99319999999999997</v>
      </c>
      <c r="X298" s="17">
        <v>0.99319999999999997</v>
      </c>
      <c r="Y298" s="17">
        <v>0.99319999999999997</v>
      </c>
      <c r="Z298" s="17">
        <v>0.99319999999999997</v>
      </c>
      <c r="AA298" s="17">
        <v>0.99319999999999997</v>
      </c>
      <c r="AB298" s="17">
        <v>0.99319999999999997</v>
      </c>
      <c r="AC298" s="17">
        <v>0.99319999999999997</v>
      </c>
      <c r="AD298" s="17">
        <v>0.99319999999999997</v>
      </c>
      <c r="AE298" s="17">
        <v>0.99319999999999997</v>
      </c>
      <c r="AF298" s="17">
        <v>0.99319999999999997</v>
      </c>
      <c r="AG298" s="17">
        <v>0.99319999999999997</v>
      </c>
      <c r="AH298" s="17">
        <v>0.99319999999999997</v>
      </c>
      <c r="AI298" s="17">
        <v>0.99319999999999997</v>
      </c>
      <c r="AJ298" s="17">
        <v>0.99319999999999997</v>
      </c>
      <c r="AK298" s="17">
        <v>0.99319999999999997</v>
      </c>
      <c r="AL298" s="17">
        <v>0.99319999999999997</v>
      </c>
      <c r="AM298" s="17">
        <v>0.99319999999999997</v>
      </c>
      <c r="AN298" s="17">
        <v>0.99319999999999997</v>
      </c>
      <c r="AO298" s="17">
        <v>0.99319999999999997</v>
      </c>
      <c r="AP298" s="17">
        <v>0.99319999999999997</v>
      </c>
      <c r="AQ298" s="17">
        <v>0.99319999999999997</v>
      </c>
      <c r="AR298" s="17">
        <v>0.99319999999999997</v>
      </c>
      <c r="AS298" s="17">
        <v>0.99319999999999997</v>
      </c>
      <c r="AT298" s="17">
        <v>0.99319999999999997</v>
      </c>
      <c r="AU298" s="17">
        <v>0.99319999999999997</v>
      </c>
      <c r="AV298" s="17">
        <v>0.99319999999999997</v>
      </c>
      <c r="AW298" s="17">
        <v>0.99319999999999997</v>
      </c>
      <c r="AX298" s="17">
        <v>0.99319999999999997</v>
      </c>
      <c r="AY298" s="17">
        <v>0.99319999999999997</v>
      </c>
      <c r="AZ298" s="17">
        <v>0.99319999999999997</v>
      </c>
      <c r="BA298" s="17">
        <v>0.99319999999999997</v>
      </c>
      <c r="BB298" s="17">
        <v>0.99319999999999997</v>
      </c>
      <c r="BC298" s="17">
        <v>0.99319999999999997</v>
      </c>
      <c r="BD298" s="17">
        <v>0.99319999999999997</v>
      </c>
      <c r="BE298" s="17">
        <v>0.99319999999999997</v>
      </c>
      <c r="BF298" s="17">
        <v>0.99319999999999997</v>
      </c>
      <c r="BG298" s="17">
        <v>0.99319999999999997</v>
      </c>
      <c r="BH298" s="17">
        <v>0.99319999999999997</v>
      </c>
      <c r="BI298" s="17">
        <v>0.99319999999999997</v>
      </c>
      <c r="BJ298" s="17">
        <v>0.99319999999999997</v>
      </c>
      <c r="BK298" s="17">
        <v>0.99319999999999997</v>
      </c>
      <c r="BL298" s="17">
        <v>0.99319999999999997</v>
      </c>
      <c r="BM298" s="17">
        <v>0.99319999999999997</v>
      </c>
      <c r="BN298" s="17">
        <v>0.99319999999999997</v>
      </c>
      <c r="BO298" s="17">
        <v>0.99319999999999997</v>
      </c>
      <c r="BP298" s="17">
        <v>0.99319999999999997</v>
      </c>
      <c r="BQ298" s="17">
        <v>0.99319999999999997</v>
      </c>
      <c r="BR298" s="17">
        <v>0.99319999999999997</v>
      </c>
      <c r="BS298" s="17">
        <v>0.99319999999999997</v>
      </c>
      <c r="BT298" s="17">
        <v>0.99319999999999997</v>
      </c>
      <c r="BU298" s="17">
        <v>0.99319999999999997</v>
      </c>
      <c r="BV298" s="17">
        <v>0.99319999999999997</v>
      </c>
      <c r="BW298" s="17">
        <v>0.99319999999999997</v>
      </c>
      <c r="BX298" s="17">
        <v>0.99319999999999997</v>
      </c>
      <c r="BY298" s="17">
        <v>0.99319999999999997</v>
      </c>
      <c r="BZ298" s="17">
        <v>0.99319999999999997</v>
      </c>
      <c r="CA298" s="17">
        <v>0.99319999999999997</v>
      </c>
      <c r="CB298" s="17">
        <v>0.99319999999999997</v>
      </c>
      <c r="CC298" s="17">
        <v>0.99319999999999997</v>
      </c>
      <c r="CD298" s="17">
        <v>0.99319999999999997</v>
      </c>
      <c r="CE298" s="17">
        <v>0.99319999999999997</v>
      </c>
      <c r="CF298" s="17">
        <v>0.99319999999999997</v>
      </c>
      <c r="CG298" s="17">
        <v>0.99319999999999997</v>
      </c>
      <c r="CH298" s="17">
        <v>0.99319999999999997</v>
      </c>
      <c r="CI298" s="17">
        <v>0.99319999999999997</v>
      </c>
      <c r="CJ298" s="17">
        <v>0.99319999999999997</v>
      </c>
      <c r="CK298" s="17">
        <v>0.99319999999999997</v>
      </c>
      <c r="CL298" s="17">
        <v>0.99319999999999997</v>
      </c>
      <c r="CM298" s="17">
        <v>0.99319999999999997</v>
      </c>
      <c r="CN298" s="17">
        <v>0.99319999999999997</v>
      </c>
      <c r="CO298" s="17">
        <v>0.99319999999999997</v>
      </c>
      <c r="CP298" s="17">
        <v>0.99319999999999997</v>
      </c>
      <c r="CQ298" s="17">
        <v>0.99319999999999997</v>
      </c>
      <c r="CR298" s="17">
        <v>0.99319999999999997</v>
      </c>
      <c r="CS298" s="17">
        <v>0.99319999999999997</v>
      </c>
      <c r="CT298" s="17">
        <v>0.99319999999999997</v>
      </c>
      <c r="CU298" s="17">
        <v>0.99319999999999997</v>
      </c>
      <c r="CV298" s="17">
        <v>0.99319999999999997</v>
      </c>
      <c r="CW298" s="17">
        <v>0.99319999999999997</v>
      </c>
      <c r="CX298" s="17">
        <v>0.99319999999999997</v>
      </c>
      <c r="CY298" s="17">
        <v>0.99319999999999997</v>
      </c>
      <c r="CZ298" s="17">
        <v>0.99319999999999997</v>
      </c>
      <c r="DA298" s="17">
        <v>0.99319999999999997</v>
      </c>
      <c r="DB298" s="17">
        <v>0.99319999999999997</v>
      </c>
    </row>
    <row r="299" spans="1:106" x14ac:dyDescent="0.2">
      <c r="A299" s="133">
        <v>90</v>
      </c>
      <c r="B299" s="17">
        <v>1</v>
      </c>
      <c r="C299" s="17">
        <v>0.98629999999999995</v>
      </c>
      <c r="D299" s="17">
        <v>0.99590000000000001</v>
      </c>
      <c r="E299" s="17">
        <v>0.99560000000000004</v>
      </c>
      <c r="F299" s="17">
        <v>0.99550000000000005</v>
      </c>
      <c r="G299" s="17">
        <v>0.99539999999999995</v>
      </c>
      <c r="H299" s="17">
        <v>0.99529999999999996</v>
      </c>
      <c r="I299" s="17">
        <v>0.99519999999999997</v>
      </c>
      <c r="J299" s="17">
        <v>0.99509999999999998</v>
      </c>
      <c r="K299" s="17">
        <v>0.995</v>
      </c>
      <c r="L299" s="17">
        <v>0.99470000000000003</v>
      </c>
      <c r="M299" s="17">
        <v>0.99450000000000005</v>
      </c>
      <c r="N299" s="17">
        <v>0.99419999999999997</v>
      </c>
      <c r="O299" s="17">
        <v>0.99390000000000001</v>
      </c>
      <c r="P299" s="17">
        <v>0.99370000000000003</v>
      </c>
      <c r="Q299" s="17">
        <v>0.99370000000000003</v>
      </c>
      <c r="R299" s="17">
        <v>0.99370000000000003</v>
      </c>
      <c r="S299" s="17">
        <v>0.99370000000000003</v>
      </c>
      <c r="T299" s="17">
        <v>0.99370000000000003</v>
      </c>
      <c r="U299" s="17">
        <v>0.99370000000000003</v>
      </c>
      <c r="V299" s="17">
        <v>0.99370000000000003</v>
      </c>
      <c r="W299" s="17">
        <v>0.99370000000000003</v>
      </c>
      <c r="X299" s="17">
        <v>0.99370000000000003</v>
      </c>
      <c r="Y299" s="17">
        <v>0.99370000000000003</v>
      </c>
      <c r="Z299" s="17">
        <v>0.99370000000000003</v>
      </c>
      <c r="AA299" s="17">
        <v>0.99370000000000003</v>
      </c>
      <c r="AB299" s="17">
        <v>0.99370000000000003</v>
      </c>
      <c r="AC299" s="17">
        <v>0.99370000000000003</v>
      </c>
      <c r="AD299" s="17">
        <v>0.99370000000000003</v>
      </c>
      <c r="AE299" s="17">
        <v>0.99370000000000003</v>
      </c>
      <c r="AF299" s="17">
        <v>0.99370000000000003</v>
      </c>
      <c r="AG299" s="17">
        <v>0.99370000000000003</v>
      </c>
      <c r="AH299" s="17">
        <v>0.99370000000000003</v>
      </c>
      <c r="AI299" s="17">
        <v>0.99370000000000003</v>
      </c>
      <c r="AJ299" s="17">
        <v>0.99370000000000003</v>
      </c>
      <c r="AK299" s="17">
        <v>0.99370000000000003</v>
      </c>
      <c r="AL299" s="17">
        <v>0.99370000000000003</v>
      </c>
      <c r="AM299" s="17">
        <v>0.99370000000000003</v>
      </c>
      <c r="AN299" s="17">
        <v>0.99370000000000003</v>
      </c>
      <c r="AO299" s="17">
        <v>0.99370000000000003</v>
      </c>
      <c r="AP299" s="17">
        <v>0.99370000000000003</v>
      </c>
      <c r="AQ299" s="17">
        <v>0.99370000000000003</v>
      </c>
      <c r="AR299" s="17">
        <v>0.99370000000000003</v>
      </c>
      <c r="AS299" s="17">
        <v>0.99370000000000003</v>
      </c>
      <c r="AT299" s="17">
        <v>0.99370000000000003</v>
      </c>
      <c r="AU299" s="17">
        <v>0.99370000000000003</v>
      </c>
      <c r="AV299" s="17">
        <v>0.99370000000000003</v>
      </c>
      <c r="AW299" s="17">
        <v>0.99370000000000003</v>
      </c>
      <c r="AX299" s="17">
        <v>0.99370000000000003</v>
      </c>
      <c r="AY299" s="17">
        <v>0.99370000000000003</v>
      </c>
      <c r="AZ299" s="17">
        <v>0.99370000000000003</v>
      </c>
      <c r="BA299" s="17">
        <v>0.99370000000000003</v>
      </c>
      <c r="BB299" s="17">
        <v>0.99370000000000003</v>
      </c>
      <c r="BC299" s="17">
        <v>0.99370000000000003</v>
      </c>
      <c r="BD299" s="17">
        <v>0.99370000000000003</v>
      </c>
      <c r="BE299" s="17">
        <v>0.99370000000000003</v>
      </c>
      <c r="BF299" s="17">
        <v>0.99370000000000003</v>
      </c>
      <c r="BG299" s="17">
        <v>0.99370000000000003</v>
      </c>
      <c r="BH299" s="17">
        <v>0.99370000000000003</v>
      </c>
      <c r="BI299" s="17">
        <v>0.99370000000000003</v>
      </c>
      <c r="BJ299" s="17">
        <v>0.99370000000000003</v>
      </c>
      <c r="BK299" s="17">
        <v>0.99370000000000003</v>
      </c>
      <c r="BL299" s="17">
        <v>0.99370000000000003</v>
      </c>
      <c r="BM299" s="17">
        <v>0.99370000000000003</v>
      </c>
      <c r="BN299" s="17">
        <v>0.99370000000000003</v>
      </c>
      <c r="BO299" s="17">
        <v>0.99370000000000003</v>
      </c>
      <c r="BP299" s="17">
        <v>0.99370000000000003</v>
      </c>
      <c r="BQ299" s="17">
        <v>0.99370000000000003</v>
      </c>
      <c r="BR299" s="17">
        <v>0.99370000000000003</v>
      </c>
      <c r="BS299" s="17">
        <v>0.99370000000000003</v>
      </c>
      <c r="BT299" s="17">
        <v>0.99370000000000003</v>
      </c>
      <c r="BU299" s="17">
        <v>0.99370000000000003</v>
      </c>
      <c r="BV299" s="17">
        <v>0.99370000000000003</v>
      </c>
      <c r="BW299" s="17">
        <v>0.99370000000000003</v>
      </c>
      <c r="BX299" s="17">
        <v>0.99370000000000003</v>
      </c>
      <c r="BY299" s="17">
        <v>0.99370000000000003</v>
      </c>
      <c r="BZ299" s="17">
        <v>0.99370000000000003</v>
      </c>
      <c r="CA299" s="17">
        <v>0.99370000000000003</v>
      </c>
      <c r="CB299" s="17">
        <v>0.99370000000000003</v>
      </c>
      <c r="CC299" s="17">
        <v>0.99370000000000003</v>
      </c>
      <c r="CD299" s="17">
        <v>0.99370000000000003</v>
      </c>
      <c r="CE299" s="17">
        <v>0.99370000000000003</v>
      </c>
      <c r="CF299" s="17">
        <v>0.99370000000000003</v>
      </c>
      <c r="CG299" s="17">
        <v>0.99370000000000003</v>
      </c>
      <c r="CH299" s="17">
        <v>0.99370000000000003</v>
      </c>
      <c r="CI299" s="17">
        <v>0.99370000000000003</v>
      </c>
      <c r="CJ299" s="17">
        <v>0.99370000000000003</v>
      </c>
      <c r="CK299" s="17">
        <v>0.99370000000000003</v>
      </c>
      <c r="CL299" s="17">
        <v>0.99370000000000003</v>
      </c>
      <c r="CM299" s="17">
        <v>0.99370000000000003</v>
      </c>
      <c r="CN299" s="17">
        <v>0.99370000000000003</v>
      </c>
      <c r="CO299" s="17">
        <v>0.99370000000000003</v>
      </c>
      <c r="CP299" s="17">
        <v>0.99370000000000003</v>
      </c>
      <c r="CQ299" s="17">
        <v>0.99370000000000003</v>
      </c>
      <c r="CR299" s="17">
        <v>0.99370000000000003</v>
      </c>
      <c r="CS299" s="17">
        <v>0.99370000000000003</v>
      </c>
      <c r="CT299" s="17">
        <v>0.99370000000000003</v>
      </c>
      <c r="CU299" s="17">
        <v>0.99370000000000003</v>
      </c>
      <c r="CV299" s="17">
        <v>0.99370000000000003</v>
      </c>
      <c r="CW299" s="17">
        <v>0.99370000000000003</v>
      </c>
      <c r="CX299" s="17">
        <v>0.99370000000000003</v>
      </c>
      <c r="CY299" s="17">
        <v>0.99370000000000003</v>
      </c>
      <c r="CZ299" s="17">
        <v>0.99370000000000003</v>
      </c>
      <c r="DA299" s="17">
        <v>0.99370000000000003</v>
      </c>
      <c r="DB299" s="17">
        <v>0.99370000000000003</v>
      </c>
    </row>
    <row r="300" spans="1:106" x14ac:dyDescent="0.2">
      <c r="A300" s="133">
        <v>91</v>
      </c>
      <c r="B300" s="17">
        <v>1</v>
      </c>
      <c r="C300" s="17">
        <v>0.98660000000000003</v>
      </c>
      <c r="D300" s="17">
        <v>0.99609999999999999</v>
      </c>
      <c r="E300" s="17">
        <v>0.99590000000000001</v>
      </c>
      <c r="F300" s="17">
        <v>0.99580000000000002</v>
      </c>
      <c r="G300" s="17">
        <v>0.99570000000000003</v>
      </c>
      <c r="H300" s="17">
        <v>0.99560000000000004</v>
      </c>
      <c r="I300" s="17">
        <v>0.99550000000000005</v>
      </c>
      <c r="J300" s="17">
        <v>0.99539999999999995</v>
      </c>
      <c r="K300" s="17">
        <v>0.99529999999999996</v>
      </c>
      <c r="L300" s="17">
        <v>0.99519999999999997</v>
      </c>
      <c r="M300" s="17">
        <v>0.99490000000000001</v>
      </c>
      <c r="N300" s="17">
        <v>0.99460000000000004</v>
      </c>
      <c r="O300" s="17">
        <v>0.99439999999999995</v>
      </c>
      <c r="P300" s="17">
        <v>0.99409999999999998</v>
      </c>
      <c r="Q300" s="17">
        <v>0.99409999999999998</v>
      </c>
      <c r="R300" s="17">
        <v>0.99409999999999998</v>
      </c>
      <c r="S300" s="17">
        <v>0.99409999999999998</v>
      </c>
      <c r="T300" s="17">
        <v>0.99409999999999998</v>
      </c>
      <c r="U300" s="17">
        <v>0.99409999999999998</v>
      </c>
      <c r="V300" s="17">
        <v>0.99409999999999998</v>
      </c>
      <c r="W300" s="17">
        <v>0.99409999999999998</v>
      </c>
      <c r="X300" s="17">
        <v>0.99409999999999998</v>
      </c>
      <c r="Y300" s="17">
        <v>0.99409999999999998</v>
      </c>
      <c r="Z300" s="17">
        <v>0.99409999999999998</v>
      </c>
      <c r="AA300" s="17">
        <v>0.99409999999999998</v>
      </c>
      <c r="AB300" s="17">
        <v>0.99409999999999998</v>
      </c>
      <c r="AC300" s="17">
        <v>0.99409999999999998</v>
      </c>
      <c r="AD300" s="17">
        <v>0.99409999999999998</v>
      </c>
      <c r="AE300" s="17">
        <v>0.99409999999999998</v>
      </c>
      <c r="AF300" s="17">
        <v>0.99409999999999998</v>
      </c>
      <c r="AG300" s="17">
        <v>0.99409999999999998</v>
      </c>
      <c r="AH300" s="17">
        <v>0.99409999999999998</v>
      </c>
      <c r="AI300" s="17">
        <v>0.99409999999999998</v>
      </c>
      <c r="AJ300" s="17">
        <v>0.99409999999999998</v>
      </c>
      <c r="AK300" s="17">
        <v>0.99409999999999998</v>
      </c>
      <c r="AL300" s="17">
        <v>0.99409999999999998</v>
      </c>
      <c r="AM300" s="17">
        <v>0.99409999999999998</v>
      </c>
      <c r="AN300" s="17">
        <v>0.99409999999999998</v>
      </c>
      <c r="AO300" s="17">
        <v>0.99409999999999998</v>
      </c>
      <c r="AP300" s="17">
        <v>0.99409999999999998</v>
      </c>
      <c r="AQ300" s="17">
        <v>0.99409999999999998</v>
      </c>
      <c r="AR300" s="17">
        <v>0.99409999999999998</v>
      </c>
      <c r="AS300" s="17">
        <v>0.99409999999999998</v>
      </c>
      <c r="AT300" s="17">
        <v>0.99409999999999998</v>
      </c>
      <c r="AU300" s="17">
        <v>0.99409999999999998</v>
      </c>
      <c r="AV300" s="17">
        <v>0.99409999999999998</v>
      </c>
      <c r="AW300" s="17">
        <v>0.99409999999999998</v>
      </c>
      <c r="AX300" s="17">
        <v>0.99409999999999998</v>
      </c>
      <c r="AY300" s="17">
        <v>0.99409999999999998</v>
      </c>
      <c r="AZ300" s="17">
        <v>0.99409999999999998</v>
      </c>
      <c r="BA300" s="17">
        <v>0.99409999999999998</v>
      </c>
      <c r="BB300" s="17">
        <v>0.99409999999999998</v>
      </c>
      <c r="BC300" s="17">
        <v>0.99409999999999998</v>
      </c>
      <c r="BD300" s="17">
        <v>0.99409999999999998</v>
      </c>
      <c r="BE300" s="17">
        <v>0.99409999999999998</v>
      </c>
      <c r="BF300" s="17">
        <v>0.99409999999999998</v>
      </c>
      <c r="BG300" s="17">
        <v>0.99409999999999998</v>
      </c>
      <c r="BH300" s="17">
        <v>0.99409999999999998</v>
      </c>
      <c r="BI300" s="17">
        <v>0.99409999999999998</v>
      </c>
      <c r="BJ300" s="17">
        <v>0.99409999999999998</v>
      </c>
      <c r="BK300" s="17">
        <v>0.99409999999999998</v>
      </c>
      <c r="BL300" s="17">
        <v>0.99409999999999998</v>
      </c>
      <c r="BM300" s="17">
        <v>0.99409999999999998</v>
      </c>
      <c r="BN300" s="17">
        <v>0.99409999999999998</v>
      </c>
      <c r="BO300" s="17">
        <v>0.99409999999999998</v>
      </c>
      <c r="BP300" s="17">
        <v>0.99409999999999998</v>
      </c>
      <c r="BQ300" s="17">
        <v>0.99409999999999998</v>
      </c>
      <c r="BR300" s="17">
        <v>0.99409999999999998</v>
      </c>
      <c r="BS300" s="17">
        <v>0.99409999999999998</v>
      </c>
      <c r="BT300" s="17">
        <v>0.99409999999999998</v>
      </c>
      <c r="BU300" s="17">
        <v>0.99409999999999998</v>
      </c>
      <c r="BV300" s="17">
        <v>0.99409999999999998</v>
      </c>
      <c r="BW300" s="17">
        <v>0.99409999999999998</v>
      </c>
      <c r="BX300" s="17">
        <v>0.99409999999999998</v>
      </c>
      <c r="BY300" s="17">
        <v>0.99409999999999998</v>
      </c>
      <c r="BZ300" s="17">
        <v>0.99409999999999998</v>
      </c>
      <c r="CA300" s="17">
        <v>0.99409999999999998</v>
      </c>
      <c r="CB300" s="17">
        <v>0.99409999999999998</v>
      </c>
      <c r="CC300" s="17">
        <v>0.99409999999999998</v>
      </c>
      <c r="CD300" s="17">
        <v>0.99409999999999998</v>
      </c>
      <c r="CE300" s="17">
        <v>0.99409999999999998</v>
      </c>
      <c r="CF300" s="17">
        <v>0.99409999999999998</v>
      </c>
      <c r="CG300" s="17">
        <v>0.99409999999999998</v>
      </c>
      <c r="CH300" s="17">
        <v>0.99409999999999998</v>
      </c>
      <c r="CI300" s="17">
        <v>0.99409999999999998</v>
      </c>
      <c r="CJ300" s="17">
        <v>0.99409999999999998</v>
      </c>
      <c r="CK300" s="17">
        <v>0.99409999999999998</v>
      </c>
      <c r="CL300" s="17">
        <v>0.99409999999999998</v>
      </c>
      <c r="CM300" s="17">
        <v>0.99409999999999998</v>
      </c>
      <c r="CN300" s="17">
        <v>0.99409999999999998</v>
      </c>
      <c r="CO300" s="17">
        <v>0.99409999999999998</v>
      </c>
      <c r="CP300" s="17">
        <v>0.99409999999999998</v>
      </c>
      <c r="CQ300" s="17">
        <v>0.99409999999999998</v>
      </c>
      <c r="CR300" s="17">
        <v>0.99409999999999998</v>
      </c>
      <c r="CS300" s="17">
        <v>0.99409999999999998</v>
      </c>
      <c r="CT300" s="17">
        <v>0.99409999999999998</v>
      </c>
      <c r="CU300" s="17">
        <v>0.99409999999999998</v>
      </c>
      <c r="CV300" s="17">
        <v>0.99409999999999998</v>
      </c>
      <c r="CW300" s="17">
        <v>0.99409999999999998</v>
      </c>
      <c r="CX300" s="17">
        <v>0.99409999999999998</v>
      </c>
      <c r="CY300" s="17">
        <v>0.99409999999999998</v>
      </c>
      <c r="CZ300" s="17">
        <v>0.99409999999999998</v>
      </c>
      <c r="DA300" s="17">
        <v>0.99409999999999998</v>
      </c>
      <c r="DB300" s="17">
        <v>0.99409999999999998</v>
      </c>
    </row>
    <row r="301" spans="1:106" x14ac:dyDescent="0.2">
      <c r="A301" s="133">
        <v>92</v>
      </c>
      <c r="B301" s="17">
        <v>1</v>
      </c>
      <c r="C301" s="17">
        <v>0.9869</v>
      </c>
      <c r="D301" s="17">
        <v>0.99639999999999995</v>
      </c>
      <c r="E301" s="17">
        <v>0.99619999999999997</v>
      </c>
      <c r="F301" s="17">
        <v>0.996</v>
      </c>
      <c r="G301" s="17">
        <v>0.996</v>
      </c>
      <c r="H301" s="17">
        <v>0.99590000000000001</v>
      </c>
      <c r="I301" s="17">
        <v>0.99580000000000002</v>
      </c>
      <c r="J301" s="17">
        <v>0.99570000000000003</v>
      </c>
      <c r="K301" s="17">
        <v>0.99560000000000004</v>
      </c>
      <c r="L301" s="17">
        <v>0.99550000000000005</v>
      </c>
      <c r="M301" s="17">
        <v>0.99539999999999995</v>
      </c>
      <c r="N301" s="17">
        <v>0.99509999999999998</v>
      </c>
      <c r="O301" s="17">
        <v>0.99480000000000002</v>
      </c>
      <c r="P301" s="17">
        <v>0.99460000000000004</v>
      </c>
      <c r="Q301" s="17">
        <v>0.99460000000000004</v>
      </c>
      <c r="R301" s="17">
        <v>0.99460000000000004</v>
      </c>
      <c r="S301" s="17">
        <v>0.99460000000000004</v>
      </c>
      <c r="T301" s="17">
        <v>0.99460000000000004</v>
      </c>
      <c r="U301" s="17">
        <v>0.99460000000000004</v>
      </c>
      <c r="V301" s="17">
        <v>0.99460000000000004</v>
      </c>
      <c r="W301" s="17">
        <v>0.99460000000000004</v>
      </c>
      <c r="X301" s="17">
        <v>0.99460000000000004</v>
      </c>
      <c r="Y301" s="17">
        <v>0.99460000000000004</v>
      </c>
      <c r="Z301" s="17">
        <v>0.99460000000000004</v>
      </c>
      <c r="AA301" s="17">
        <v>0.99460000000000004</v>
      </c>
      <c r="AB301" s="17">
        <v>0.99460000000000004</v>
      </c>
      <c r="AC301" s="17">
        <v>0.99460000000000004</v>
      </c>
      <c r="AD301" s="17">
        <v>0.99460000000000004</v>
      </c>
      <c r="AE301" s="17">
        <v>0.99460000000000004</v>
      </c>
      <c r="AF301" s="17">
        <v>0.99460000000000004</v>
      </c>
      <c r="AG301" s="17">
        <v>0.99460000000000004</v>
      </c>
      <c r="AH301" s="17">
        <v>0.99460000000000004</v>
      </c>
      <c r="AI301" s="17">
        <v>0.99460000000000004</v>
      </c>
      <c r="AJ301" s="17">
        <v>0.99460000000000004</v>
      </c>
      <c r="AK301" s="17">
        <v>0.99460000000000004</v>
      </c>
      <c r="AL301" s="17">
        <v>0.99460000000000004</v>
      </c>
      <c r="AM301" s="17">
        <v>0.99460000000000004</v>
      </c>
      <c r="AN301" s="17">
        <v>0.99460000000000004</v>
      </c>
      <c r="AO301" s="17">
        <v>0.99460000000000004</v>
      </c>
      <c r="AP301" s="17">
        <v>0.99460000000000004</v>
      </c>
      <c r="AQ301" s="17">
        <v>0.99460000000000004</v>
      </c>
      <c r="AR301" s="17">
        <v>0.99460000000000004</v>
      </c>
      <c r="AS301" s="17">
        <v>0.99460000000000004</v>
      </c>
      <c r="AT301" s="17">
        <v>0.99460000000000004</v>
      </c>
      <c r="AU301" s="17">
        <v>0.99460000000000004</v>
      </c>
      <c r="AV301" s="17">
        <v>0.99460000000000004</v>
      </c>
      <c r="AW301" s="17">
        <v>0.99460000000000004</v>
      </c>
      <c r="AX301" s="17">
        <v>0.99460000000000004</v>
      </c>
      <c r="AY301" s="17">
        <v>0.99460000000000004</v>
      </c>
      <c r="AZ301" s="17">
        <v>0.99460000000000004</v>
      </c>
      <c r="BA301" s="17">
        <v>0.99460000000000004</v>
      </c>
      <c r="BB301" s="17">
        <v>0.99460000000000004</v>
      </c>
      <c r="BC301" s="17">
        <v>0.99460000000000004</v>
      </c>
      <c r="BD301" s="17">
        <v>0.99460000000000004</v>
      </c>
      <c r="BE301" s="17">
        <v>0.99460000000000004</v>
      </c>
      <c r="BF301" s="17">
        <v>0.99460000000000004</v>
      </c>
      <c r="BG301" s="17">
        <v>0.99460000000000004</v>
      </c>
      <c r="BH301" s="17">
        <v>0.99460000000000004</v>
      </c>
      <c r="BI301" s="17">
        <v>0.99460000000000004</v>
      </c>
      <c r="BJ301" s="17">
        <v>0.99460000000000004</v>
      </c>
      <c r="BK301" s="17">
        <v>0.99460000000000004</v>
      </c>
      <c r="BL301" s="17">
        <v>0.99460000000000004</v>
      </c>
      <c r="BM301" s="17">
        <v>0.99460000000000004</v>
      </c>
      <c r="BN301" s="17">
        <v>0.99460000000000004</v>
      </c>
      <c r="BO301" s="17">
        <v>0.99460000000000004</v>
      </c>
      <c r="BP301" s="17">
        <v>0.99460000000000004</v>
      </c>
      <c r="BQ301" s="17">
        <v>0.99460000000000004</v>
      </c>
      <c r="BR301" s="17">
        <v>0.99460000000000004</v>
      </c>
      <c r="BS301" s="17">
        <v>0.99460000000000004</v>
      </c>
      <c r="BT301" s="17">
        <v>0.99460000000000004</v>
      </c>
      <c r="BU301" s="17">
        <v>0.99460000000000004</v>
      </c>
      <c r="BV301" s="17">
        <v>0.99460000000000004</v>
      </c>
      <c r="BW301" s="17">
        <v>0.99460000000000004</v>
      </c>
      <c r="BX301" s="17">
        <v>0.99460000000000004</v>
      </c>
      <c r="BY301" s="17">
        <v>0.99460000000000004</v>
      </c>
      <c r="BZ301" s="17">
        <v>0.99460000000000004</v>
      </c>
      <c r="CA301" s="17">
        <v>0.99460000000000004</v>
      </c>
      <c r="CB301" s="17">
        <v>0.99460000000000004</v>
      </c>
      <c r="CC301" s="17">
        <v>0.99460000000000004</v>
      </c>
      <c r="CD301" s="17">
        <v>0.99460000000000004</v>
      </c>
      <c r="CE301" s="17">
        <v>0.99460000000000004</v>
      </c>
      <c r="CF301" s="17">
        <v>0.99460000000000004</v>
      </c>
      <c r="CG301" s="17">
        <v>0.99460000000000004</v>
      </c>
      <c r="CH301" s="17">
        <v>0.99460000000000004</v>
      </c>
      <c r="CI301" s="17">
        <v>0.99460000000000004</v>
      </c>
      <c r="CJ301" s="17">
        <v>0.99460000000000004</v>
      </c>
      <c r="CK301" s="17">
        <v>0.99460000000000004</v>
      </c>
      <c r="CL301" s="17">
        <v>0.99460000000000004</v>
      </c>
      <c r="CM301" s="17">
        <v>0.99460000000000004</v>
      </c>
      <c r="CN301" s="17">
        <v>0.99460000000000004</v>
      </c>
      <c r="CO301" s="17">
        <v>0.99460000000000004</v>
      </c>
      <c r="CP301" s="17">
        <v>0.99460000000000004</v>
      </c>
      <c r="CQ301" s="17">
        <v>0.99460000000000004</v>
      </c>
      <c r="CR301" s="17">
        <v>0.99460000000000004</v>
      </c>
      <c r="CS301" s="17">
        <v>0.99460000000000004</v>
      </c>
      <c r="CT301" s="17">
        <v>0.99460000000000004</v>
      </c>
      <c r="CU301" s="17">
        <v>0.99460000000000004</v>
      </c>
      <c r="CV301" s="17">
        <v>0.99460000000000004</v>
      </c>
      <c r="CW301" s="17">
        <v>0.99460000000000004</v>
      </c>
      <c r="CX301" s="17">
        <v>0.99460000000000004</v>
      </c>
      <c r="CY301" s="17">
        <v>0.99460000000000004</v>
      </c>
      <c r="CZ301" s="17">
        <v>0.99460000000000004</v>
      </c>
      <c r="DA301" s="17">
        <v>0.99460000000000004</v>
      </c>
      <c r="DB301" s="17">
        <v>0.99460000000000004</v>
      </c>
    </row>
    <row r="302" spans="1:106" x14ac:dyDescent="0.2">
      <c r="A302" s="133">
        <v>93</v>
      </c>
      <c r="B302" s="17">
        <v>1</v>
      </c>
      <c r="C302" s="17">
        <v>0.98719999999999997</v>
      </c>
      <c r="D302" s="17">
        <v>0.99670000000000003</v>
      </c>
      <c r="E302" s="17">
        <v>0.99650000000000005</v>
      </c>
      <c r="F302" s="17">
        <v>0.99629999999999996</v>
      </c>
      <c r="G302" s="17">
        <v>0.99629999999999996</v>
      </c>
      <c r="H302" s="17">
        <v>0.99619999999999997</v>
      </c>
      <c r="I302" s="17">
        <v>0.99609999999999999</v>
      </c>
      <c r="J302" s="17">
        <v>0.996</v>
      </c>
      <c r="K302" s="17">
        <v>0.99590000000000001</v>
      </c>
      <c r="L302" s="17">
        <v>0.99580000000000002</v>
      </c>
      <c r="M302" s="17">
        <v>0.99570000000000003</v>
      </c>
      <c r="N302" s="17">
        <v>0.99560000000000004</v>
      </c>
      <c r="O302" s="17">
        <v>0.99529999999999996</v>
      </c>
      <c r="P302" s="17">
        <v>0.99509999999999998</v>
      </c>
      <c r="Q302" s="17">
        <v>0.99509999999999998</v>
      </c>
      <c r="R302" s="17">
        <v>0.99509999999999998</v>
      </c>
      <c r="S302" s="17">
        <v>0.99509999999999998</v>
      </c>
      <c r="T302" s="17">
        <v>0.99509999999999998</v>
      </c>
      <c r="U302" s="17">
        <v>0.99509999999999998</v>
      </c>
      <c r="V302" s="17">
        <v>0.99509999999999998</v>
      </c>
      <c r="W302" s="17">
        <v>0.99509999999999998</v>
      </c>
      <c r="X302" s="17">
        <v>0.99509999999999998</v>
      </c>
      <c r="Y302" s="17">
        <v>0.99509999999999998</v>
      </c>
      <c r="Z302" s="17">
        <v>0.99509999999999998</v>
      </c>
      <c r="AA302" s="17">
        <v>0.99509999999999998</v>
      </c>
      <c r="AB302" s="17">
        <v>0.99509999999999998</v>
      </c>
      <c r="AC302" s="17">
        <v>0.99509999999999998</v>
      </c>
      <c r="AD302" s="17">
        <v>0.99509999999999998</v>
      </c>
      <c r="AE302" s="17">
        <v>0.99509999999999998</v>
      </c>
      <c r="AF302" s="17">
        <v>0.99509999999999998</v>
      </c>
      <c r="AG302" s="17">
        <v>0.99509999999999998</v>
      </c>
      <c r="AH302" s="17">
        <v>0.99509999999999998</v>
      </c>
      <c r="AI302" s="17">
        <v>0.99509999999999998</v>
      </c>
      <c r="AJ302" s="17">
        <v>0.99509999999999998</v>
      </c>
      <c r="AK302" s="17">
        <v>0.99509999999999998</v>
      </c>
      <c r="AL302" s="17">
        <v>0.99509999999999998</v>
      </c>
      <c r="AM302" s="17">
        <v>0.99509999999999998</v>
      </c>
      <c r="AN302" s="17">
        <v>0.99509999999999998</v>
      </c>
      <c r="AO302" s="17">
        <v>0.99509999999999998</v>
      </c>
      <c r="AP302" s="17">
        <v>0.99509999999999998</v>
      </c>
      <c r="AQ302" s="17">
        <v>0.99509999999999998</v>
      </c>
      <c r="AR302" s="17">
        <v>0.99509999999999998</v>
      </c>
      <c r="AS302" s="17">
        <v>0.99509999999999998</v>
      </c>
      <c r="AT302" s="17">
        <v>0.99509999999999998</v>
      </c>
      <c r="AU302" s="17">
        <v>0.99509999999999998</v>
      </c>
      <c r="AV302" s="17">
        <v>0.99509999999999998</v>
      </c>
      <c r="AW302" s="17">
        <v>0.99509999999999998</v>
      </c>
      <c r="AX302" s="17">
        <v>0.99509999999999998</v>
      </c>
      <c r="AY302" s="17">
        <v>0.99509999999999998</v>
      </c>
      <c r="AZ302" s="17">
        <v>0.99509999999999998</v>
      </c>
      <c r="BA302" s="17">
        <v>0.99509999999999998</v>
      </c>
      <c r="BB302" s="17">
        <v>0.99509999999999998</v>
      </c>
      <c r="BC302" s="17">
        <v>0.99509999999999998</v>
      </c>
      <c r="BD302" s="17">
        <v>0.99509999999999998</v>
      </c>
      <c r="BE302" s="17">
        <v>0.99509999999999998</v>
      </c>
      <c r="BF302" s="17">
        <v>0.99509999999999998</v>
      </c>
      <c r="BG302" s="17">
        <v>0.99509999999999998</v>
      </c>
      <c r="BH302" s="17">
        <v>0.99509999999999998</v>
      </c>
      <c r="BI302" s="17">
        <v>0.99509999999999998</v>
      </c>
      <c r="BJ302" s="17">
        <v>0.99509999999999998</v>
      </c>
      <c r="BK302" s="17">
        <v>0.99509999999999998</v>
      </c>
      <c r="BL302" s="17">
        <v>0.99509999999999998</v>
      </c>
      <c r="BM302" s="17">
        <v>0.99509999999999998</v>
      </c>
      <c r="BN302" s="17">
        <v>0.99509999999999998</v>
      </c>
      <c r="BO302" s="17">
        <v>0.99509999999999998</v>
      </c>
      <c r="BP302" s="17">
        <v>0.99509999999999998</v>
      </c>
      <c r="BQ302" s="17">
        <v>0.99509999999999998</v>
      </c>
      <c r="BR302" s="17">
        <v>0.99509999999999998</v>
      </c>
      <c r="BS302" s="17">
        <v>0.99509999999999998</v>
      </c>
      <c r="BT302" s="17">
        <v>0.99509999999999998</v>
      </c>
      <c r="BU302" s="17">
        <v>0.99509999999999998</v>
      </c>
      <c r="BV302" s="17">
        <v>0.99509999999999998</v>
      </c>
      <c r="BW302" s="17">
        <v>0.99509999999999998</v>
      </c>
      <c r="BX302" s="17">
        <v>0.99509999999999998</v>
      </c>
      <c r="BY302" s="17">
        <v>0.99509999999999998</v>
      </c>
      <c r="BZ302" s="17">
        <v>0.99509999999999998</v>
      </c>
      <c r="CA302" s="17">
        <v>0.99509999999999998</v>
      </c>
      <c r="CB302" s="17">
        <v>0.99509999999999998</v>
      </c>
      <c r="CC302" s="17">
        <v>0.99509999999999998</v>
      </c>
      <c r="CD302" s="17">
        <v>0.99509999999999998</v>
      </c>
      <c r="CE302" s="17">
        <v>0.99509999999999998</v>
      </c>
      <c r="CF302" s="17">
        <v>0.99509999999999998</v>
      </c>
      <c r="CG302" s="17">
        <v>0.99509999999999998</v>
      </c>
      <c r="CH302" s="17">
        <v>0.99509999999999998</v>
      </c>
      <c r="CI302" s="17">
        <v>0.99509999999999998</v>
      </c>
      <c r="CJ302" s="17">
        <v>0.99509999999999998</v>
      </c>
      <c r="CK302" s="17">
        <v>0.99509999999999998</v>
      </c>
      <c r="CL302" s="17">
        <v>0.99509999999999998</v>
      </c>
      <c r="CM302" s="17">
        <v>0.99509999999999998</v>
      </c>
      <c r="CN302" s="17">
        <v>0.99509999999999998</v>
      </c>
      <c r="CO302" s="17">
        <v>0.99509999999999998</v>
      </c>
      <c r="CP302" s="17">
        <v>0.99509999999999998</v>
      </c>
      <c r="CQ302" s="17">
        <v>0.99509999999999998</v>
      </c>
      <c r="CR302" s="17">
        <v>0.99509999999999998</v>
      </c>
      <c r="CS302" s="17">
        <v>0.99509999999999998</v>
      </c>
      <c r="CT302" s="17">
        <v>0.99509999999999998</v>
      </c>
      <c r="CU302" s="17">
        <v>0.99509999999999998</v>
      </c>
      <c r="CV302" s="17">
        <v>0.99509999999999998</v>
      </c>
      <c r="CW302" s="17">
        <v>0.99509999999999998</v>
      </c>
      <c r="CX302" s="17">
        <v>0.99509999999999998</v>
      </c>
      <c r="CY302" s="17">
        <v>0.99509999999999998</v>
      </c>
      <c r="CZ302" s="17">
        <v>0.99509999999999998</v>
      </c>
      <c r="DA302" s="17">
        <v>0.99509999999999998</v>
      </c>
      <c r="DB302" s="17">
        <v>0.99509999999999998</v>
      </c>
    </row>
    <row r="303" spans="1:106" x14ac:dyDescent="0.2">
      <c r="A303" s="133">
        <v>94</v>
      </c>
      <c r="B303" s="17">
        <v>1</v>
      </c>
      <c r="C303" s="17">
        <v>0.98740000000000006</v>
      </c>
      <c r="D303" s="17">
        <v>0.997</v>
      </c>
      <c r="E303" s="17">
        <v>0.99680000000000002</v>
      </c>
      <c r="F303" s="17">
        <v>0.99670000000000003</v>
      </c>
      <c r="G303" s="17">
        <v>0.99660000000000004</v>
      </c>
      <c r="H303" s="17">
        <v>0.99650000000000005</v>
      </c>
      <c r="I303" s="17">
        <v>0.99639999999999995</v>
      </c>
      <c r="J303" s="17">
        <v>0.99629999999999996</v>
      </c>
      <c r="K303" s="17">
        <v>0.99619999999999997</v>
      </c>
      <c r="L303" s="17">
        <v>0.99609999999999999</v>
      </c>
      <c r="M303" s="17">
        <v>0.996</v>
      </c>
      <c r="N303" s="17">
        <v>0.99590000000000001</v>
      </c>
      <c r="O303" s="17">
        <v>0.99580000000000002</v>
      </c>
      <c r="P303" s="17">
        <v>0.99550000000000005</v>
      </c>
      <c r="Q303" s="17">
        <v>0.99550000000000005</v>
      </c>
      <c r="R303" s="17">
        <v>0.99550000000000005</v>
      </c>
      <c r="S303" s="17">
        <v>0.99550000000000005</v>
      </c>
      <c r="T303" s="17">
        <v>0.99550000000000005</v>
      </c>
      <c r="U303" s="17">
        <v>0.99550000000000005</v>
      </c>
      <c r="V303" s="17">
        <v>0.99550000000000005</v>
      </c>
      <c r="W303" s="17">
        <v>0.99550000000000005</v>
      </c>
      <c r="X303" s="17">
        <v>0.99550000000000005</v>
      </c>
      <c r="Y303" s="17">
        <v>0.99550000000000005</v>
      </c>
      <c r="Z303" s="17">
        <v>0.99550000000000005</v>
      </c>
      <c r="AA303" s="17">
        <v>0.99550000000000005</v>
      </c>
      <c r="AB303" s="17">
        <v>0.99550000000000005</v>
      </c>
      <c r="AC303" s="17">
        <v>0.99550000000000005</v>
      </c>
      <c r="AD303" s="17">
        <v>0.99550000000000005</v>
      </c>
      <c r="AE303" s="17">
        <v>0.99550000000000005</v>
      </c>
      <c r="AF303" s="17">
        <v>0.99550000000000005</v>
      </c>
      <c r="AG303" s="17">
        <v>0.99550000000000005</v>
      </c>
      <c r="AH303" s="17">
        <v>0.99550000000000005</v>
      </c>
      <c r="AI303" s="17">
        <v>0.99550000000000005</v>
      </c>
      <c r="AJ303" s="17">
        <v>0.99550000000000005</v>
      </c>
      <c r="AK303" s="17">
        <v>0.99550000000000005</v>
      </c>
      <c r="AL303" s="17">
        <v>0.99550000000000005</v>
      </c>
      <c r="AM303" s="17">
        <v>0.99550000000000005</v>
      </c>
      <c r="AN303" s="17">
        <v>0.99550000000000005</v>
      </c>
      <c r="AO303" s="17">
        <v>0.99550000000000005</v>
      </c>
      <c r="AP303" s="17">
        <v>0.99550000000000005</v>
      </c>
      <c r="AQ303" s="17">
        <v>0.99550000000000005</v>
      </c>
      <c r="AR303" s="17">
        <v>0.99550000000000005</v>
      </c>
      <c r="AS303" s="17">
        <v>0.99550000000000005</v>
      </c>
      <c r="AT303" s="17">
        <v>0.99550000000000005</v>
      </c>
      <c r="AU303" s="17">
        <v>0.99550000000000005</v>
      </c>
      <c r="AV303" s="17">
        <v>0.99550000000000005</v>
      </c>
      <c r="AW303" s="17">
        <v>0.99550000000000005</v>
      </c>
      <c r="AX303" s="17">
        <v>0.99550000000000005</v>
      </c>
      <c r="AY303" s="17">
        <v>0.99550000000000005</v>
      </c>
      <c r="AZ303" s="17">
        <v>0.99550000000000005</v>
      </c>
      <c r="BA303" s="17">
        <v>0.99550000000000005</v>
      </c>
      <c r="BB303" s="17">
        <v>0.99550000000000005</v>
      </c>
      <c r="BC303" s="17">
        <v>0.99550000000000005</v>
      </c>
      <c r="BD303" s="17">
        <v>0.99550000000000005</v>
      </c>
      <c r="BE303" s="17">
        <v>0.99550000000000005</v>
      </c>
      <c r="BF303" s="17">
        <v>0.99550000000000005</v>
      </c>
      <c r="BG303" s="17">
        <v>0.99550000000000005</v>
      </c>
      <c r="BH303" s="17">
        <v>0.99550000000000005</v>
      </c>
      <c r="BI303" s="17">
        <v>0.99550000000000005</v>
      </c>
      <c r="BJ303" s="17">
        <v>0.99550000000000005</v>
      </c>
      <c r="BK303" s="17">
        <v>0.99550000000000005</v>
      </c>
      <c r="BL303" s="17">
        <v>0.99550000000000005</v>
      </c>
      <c r="BM303" s="17">
        <v>0.99550000000000005</v>
      </c>
      <c r="BN303" s="17">
        <v>0.99550000000000005</v>
      </c>
      <c r="BO303" s="17">
        <v>0.99550000000000005</v>
      </c>
      <c r="BP303" s="17">
        <v>0.99550000000000005</v>
      </c>
      <c r="BQ303" s="17">
        <v>0.99550000000000005</v>
      </c>
      <c r="BR303" s="17">
        <v>0.99550000000000005</v>
      </c>
      <c r="BS303" s="17">
        <v>0.99550000000000005</v>
      </c>
      <c r="BT303" s="17">
        <v>0.99550000000000005</v>
      </c>
      <c r="BU303" s="17">
        <v>0.99550000000000005</v>
      </c>
      <c r="BV303" s="17">
        <v>0.99550000000000005</v>
      </c>
      <c r="BW303" s="17">
        <v>0.99550000000000005</v>
      </c>
      <c r="BX303" s="17">
        <v>0.99550000000000005</v>
      </c>
      <c r="BY303" s="17">
        <v>0.99550000000000005</v>
      </c>
      <c r="BZ303" s="17">
        <v>0.99550000000000005</v>
      </c>
      <c r="CA303" s="17">
        <v>0.99550000000000005</v>
      </c>
      <c r="CB303" s="17">
        <v>0.99550000000000005</v>
      </c>
      <c r="CC303" s="17">
        <v>0.99550000000000005</v>
      </c>
      <c r="CD303" s="17">
        <v>0.99550000000000005</v>
      </c>
      <c r="CE303" s="17">
        <v>0.99550000000000005</v>
      </c>
      <c r="CF303" s="17">
        <v>0.99550000000000005</v>
      </c>
      <c r="CG303" s="17">
        <v>0.99550000000000005</v>
      </c>
      <c r="CH303" s="17">
        <v>0.99550000000000005</v>
      </c>
      <c r="CI303" s="17">
        <v>0.99550000000000005</v>
      </c>
      <c r="CJ303" s="17">
        <v>0.99550000000000005</v>
      </c>
      <c r="CK303" s="17">
        <v>0.99550000000000005</v>
      </c>
      <c r="CL303" s="17">
        <v>0.99550000000000005</v>
      </c>
      <c r="CM303" s="17">
        <v>0.99550000000000005</v>
      </c>
      <c r="CN303" s="17">
        <v>0.99550000000000005</v>
      </c>
      <c r="CO303" s="17">
        <v>0.99550000000000005</v>
      </c>
      <c r="CP303" s="17">
        <v>0.99550000000000005</v>
      </c>
      <c r="CQ303" s="17">
        <v>0.99550000000000005</v>
      </c>
      <c r="CR303" s="17">
        <v>0.99550000000000005</v>
      </c>
      <c r="CS303" s="17">
        <v>0.99550000000000005</v>
      </c>
      <c r="CT303" s="17">
        <v>0.99550000000000005</v>
      </c>
      <c r="CU303" s="17">
        <v>0.99550000000000005</v>
      </c>
      <c r="CV303" s="17">
        <v>0.99550000000000005</v>
      </c>
      <c r="CW303" s="17">
        <v>0.99550000000000005</v>
      </c>
      <c r="CX303" s="17">
        <v>0.99550000000000005</v>
      </c>
      <c r="CY303" s="17">
        <v>0.99550000000000005</v>
      </c>
      <c r="CZ303" s="17">
        <v>0.99550000000000005</v>
      </c>
      <c r="DA303" s="17">
        <v>0.99550000000000005</v>
      </c>
      <c r="DB303" s="17">
        <v>0.99550000000000005</v>
      </c>
    </row>
    <row r="304" spans="1:106" x14ac:dyDescent="0.2">
      <c r="A304" s="133">
        <v>95</v>
      </c>
      <c r="B304" s="17">
        <v>1</v>
      </c>
      <c r="C304" s="17">
        <v>0.98770000000000002</v>
      </c>
      <c r="D304" s="17">
        <v>0.99729999999999996</v>
      </c>
      <c r="E304" s="17">
        <v>0.99709999999999999</v>
      </c>
      <c r="F304" s="17">
        <v>0.997</v>
      </c>
      <c r="G304" s="17">
        <v>0.99690000000000001</v>
      </c>
      <c r="H304" s="17">
        <v>0.99680000000000002</v>
      </c>
      <c r="I304" s="17">
        <v>0.99670000000000003</v>
      </c>
      <c r="J304" s="17">
        <v>0.99660000000000004</v>
      </c>
      <c r="K304" s="17">
        <v>0.99650000000000005</v>
      </c>
      <c r="L304" s="17">
        <v>0.99639999999999995</v>
      </c>
      <c r="M304" s="17">
        <v>0.99629999999999996</v>
      </c>
      <c r="N304" s="17">
        <v>0.99619999999999997</v>
      </c>
      <c r="O304" s="17">
        <v>0.99609999999999999</v>
      </c>
      <c r="P304" s="17">
        <v>0.996</v>
      </c>
      <c r="Q304" s="17">
        <v>0.996</v>
      </c>
      <c r="R304" s="17">
        <v>0.996</v>
      </c>
      <c r="S304" s="17">
        <v>0.996</v>
      </c>
      <c r="T304" s="17">
        <v>0.996</v>
      </c>
      <c r="U304" s="17">
        <v>0.996</v>
      </c>
      <c r="V304" s="17">
        <v>0.996</v>
      </c>
      <c r="W304" s="17">
        <v>0.996</v>
      </c>
      <c r="X304" s="17">
        <v>0.996</v>
      </c>
      <c r="Y304" s="17">
        <v>0.996</v>
      </c>
      <c r="Z304" s="17">
        <v>0.996</v>
      </c>
      <c r="AA304" s="17">
        <v>0.996</v>
      </c>
      <c r="AB304" s="17">
        <v>0.996</v>
      </c>
      <c r="AC304" s="17">
        <v>0.996</v>
      </c>
      <c r="AD304" s="17">
        <v>0.996</v>
      </c>
      <c r="AE304" s="17">
        <v>0.996</v>
      </c>
      <c r="AF304" s="17">
        <v>0.996</v>
      </c>
      <c r="AG304" s="17">
        <v>0.996</v>
      </c>
      <c r="AH304" s="17">
        <v>0.996</v>
      </c>
      <c r="AI304" s="17">
        <v>0.996</v>
      </c>
      <c r="AJ304" s="17">
        <v>0.996</v>
      </c>
      <c r="AK304" s="17">
        <v>0.996</v>
      </c>
      <c r="AL304" s="17">
        <v>0.996</v>
      </c>
      <c r="AM304" s="17">
        <v>0.996</v>
      </c>
      <c r="AN304" s="17">
        <v>0.996</v>
      </c>
      <c r="AO304" s="17">
        <v>0.996</v>
      </c>
      <c r="AP304" s="17">
        <v>0.996</v>
      </c>
      <c r="AQ304" s="17">
        <v>0.996</v>
      </c>
      <c r="AR304" s="17">
        <v>0.996</v>
      </c>
      <c r="AS304" s="17">
        <v>0.996</v>
      </c>
      <c r="AT304" s="17">
        <v>0.996</v>
      </c>
      <c r="AU304" s="17">
        <v>0.996</v>
      </c>
      <c r="AV304" s="17">
        <v>0.996</v>
      </c>
      <c r="AW304" s="17">
        <v>0.996</v>
      </c>
      <c r="AX304" s="17">
        <v>0.996</v>
      </c>
      <c r="AY304" s="17">
        <v>0.996</v>
      </c>
      <c r="AZ304" s="17">
        <v>0.996</v>
      </c>
      <c r="BA304" s="17">
        <v>0.996</v>
      </c>
      <c r="BB304" s="17">
        <v>0.996</v>
      </c>
      <c r="BC304" s="17">
        <v>0.996</v>
      </c>
      <c r="BD304" s="17">
        <v>0.996</v>
      </c>
      <c r="BE304" s="17">
        <v>0.996</v>
      </c>
      <c r="BF304" s="17">
        <v>0.996</v>
      </c>
      <c r="BG304" s="17">
        <v>0.996</v>
      </c>
      <c r="BH304" s="17">
        <v>0.996</v>
      </c>
      <c r="BI304" s="17">
        <v>0.996</v>
      </c>
      <c r="BJ304" s="17">
        <v>0.996</v>
      </c>
      <c r="BK304" s="17">
        <v>0.996</v>
      </c>
      <c r="BL304" s="17">
        <v>0.996</v>
      </c>
      <c r="BM304" s="17">
        <v>0.996</v>
      </c>
      <c r="BN304" s="17">
        <v>0.996</v>
      </c>
      <c r="BO304" s="17">
        <v>0.996</v>
      </c>
      <c r="BP304" s="17">
        <v>0.996</v>
      </c>
      <c r="BQ304" s="17">
        <v>0.996</v>
      </c>
      <c r="BR304" s="17">
        <v>0.996</v>
      </c>
      <c r="BS304" s="17">
        <v>0.996</v>
      </c>
      <c r="BT304" s="17">
        <v>0.996</v>
      </c>
      <c r="BU304" s="17">
        <v>0.996</v>
      </c>
      <c r="BV304" s="17">
        <v>0.996</v>
      </c>
      <c r="BW304" s="17">
        <v>0.996</v>
      </c>
      <c r="BX304" s="17">
        <v>0.996</v>
      </c>
      <c r="BY304" s="17">
        <v>0.996</v>
      </c>
      <c r="BZ304" s="17">
        <v>0.996</v>
      </c>
      <c r="CA304" s="17">
        <v>0.996</v>
      </c>
      <c r="CB304" s="17">
        <v>0.996</v>
      </c>
      <c r="CC304" s="17">
        <v>0.996</v>
      </c>
      <c r="CD304" s="17">
        <v>0.996</v>
      </c>
      <c r="CE304" s="17">
        <v>0.996</v>
      </c>
      <c r="CF304" s="17">
        <v>0.996</v>
      </c>
      <c r="CG304" s="17">
        <v>0.996</v>
      </c>
      <c r="CH304" s="17">
        <v>0.996</v>
      </c>
      <c r="CI304" s="17">
        <v>0.996</v>
      </c>
      <c r="CJ304" s="17">
        <v>0.996</v>
      </c>
      <c r="CK304" s="17">
        <v>0.996</v>
      </c>
      <c r="CL304" s="17">
        <v>0.996</v>
      </c>
      <c r="CM304" s="17">
        <v>0.996</v>
      </c>
      <c r="CN304" s="17">
        <v>0.996</v>
      </c>
      <c r="CO304" s="17">
        <v>0.996</v>
      </c>
      <c r="CP304" s="17">
        <v>0.996</v>
      </c>
      <c r="CQ304" s="17">
        <v>0.996</v>
      </c>
      <c r="CR304" s="17">
        <v>0.996</v>
      </c>
      <c r="CS304" s="17">
        <v>0.996</v>
      </c>
      <c r="CT304" s="17">
        <v>0.996</v>
      </c>
      <c r="CU304" s="17">
        <v>0.996</v>
      </c>
      <c r="CV304" s="17">
        <v>0.996</v>
      </c>
      <c r="CW304" s="17">
        <v>0.996</v>
      </c>
      <c r="CX304" s="17">
        <v>0.996</v>
      </c>
      <c r="CY304" s="17">
        <v>0.996</v>
      </c>
      <c r="CZ304" s="17">
        <v>0.996</v>
      </c>
      <c r="DA304" s="17">
        <v>0.996</v>
      </c>
      <c r="DB304" s="17">
        <v>0.996</v>
      </c>
    </row>
    <row r="305" spans="1:106" x14ac:dyDescent="0.2">
      <c r="A305" s="133">
        <v>96</v>
      </c>
      <c r="B305" s="17">
        <v>1</v>
      </c>
      <c r="C305" s="17">
        <v>0.9879</v>
      </c>
      <c r="D305" s="17">
        <v>0.99750000000000005</v>
      </c>
      <c r="E305" s="17">
        <v>0.99729999999999996</v>
      </c>
      <c r="F305" s="17">
        <v>0.99719999999999998</v>
      </c>
      <c r="G305" s="17">
        <v>0.99709999999999999</v>
      </c>
      <c r="H305" s="17">
        <v>0.997</v>
      </c>
      <c r="I305" s="17">
        <v>0.99690000000000001</v>
      </c>
      <c r="J305" s="17">
        <v>0.99680000000000002</v>
      </c>
      <c r="K305" s="17">
        <v>0.99670000000000003</v>
      </c>
      <c r="L305" s="17">
        <v>0.99660000000000004</v>
      </c>
      <c r="M305" s="17">
        <v>0.99650000000000005</v>
      </c>
      <c r="N305" s="17">
        <v>0.99639999999999995</v>
      </c>
      <c r="O305" s="17">
        <v>0.99629999999999996</v>
      </c>
      <c r="P305" s="17">
        <v>0.99619999999999997</v>
      </c>
      <c r="Q305" s="17">
        <v>0.99619999999999997</v>
      </c>
      <c r="R305" s="17">
        <v>0.99619999999999997</v>
      </c>
      <c r="S305" s="17">
        <v>0.99619999999999997</v>
      </c>
      <c r="T305" s="17">
        <v>0.99619999999999997</v>
      </c>
      <c r="U305" s="17">
        <v>0.99619999999999997</v>
      </c>
      <c r="V305" s="17">
        <v>0.99619999999999997</v>
      </c>
      <c r="W305" s="17">
        <v>0.99619999999999997</v>
      </c>
      <c r="X305" s="17">
        <v>0.99619999999999997</v>
      </c>
      <c r="Y305" s="17">
        <v>0.99619999999999997</v>
      </c>
      <c r="Z305" s="17">
        <v>0.99619999999999997</v>
      </c>
      <c r="AA305" s="17">
        <v>0.99619999999999997</v>
      </c>
      <c r="AB305" s="17">
        <v>0.99619999999999997</v>
      </c>
      <c r="AC305" s="17">
        <v>0.99619999999999997</v>
      </c>
      <c r="AD305" s="17">
        <v>0.99619999999999997</v>
      </c>
      <c r="AE305" s="17">
        <v>0.99619999999999997</v>
      </c>
      <c r="AF305" s="17">
        <v>0.99619999999999997</v>
      </c>
      <c r="AG305" s="17">
        <v>0.99619999999999997</v>
      </c>
      <c r="AH305" s="17">
        <v>0.99619999999999997</v>
      </c>
      <c r="AI305" s="17">
        <v>0.99619999999999997</v>
      </c>
      <c r="AJ305" s="17">
        <v>0.99619999999999997</v>
      </c>
      <c r="AK305" s="17">
        <v>0.99619999999999997</v>
      </c>
      <c r="AL305" s="17">
        <v>0.99619999999999997</v>
      </c>
      <c r="AM305" s="17">
        <v>0.99619999999999997</v>
      </c>
      <c r="AN305" s="17">
        <v>0.99619999999999997</v>
      </c>
      <c r="AO305" s="17">
        <v>0.99619999999999997</v>
      </c>
      <c r="AP305" s="17">
        <v>0.99619999999999997</v>
      </c>
      <c r="AQ305" s="17">
        <v>0.99619999999999997</v>
      </c>
      <c r="AR305" s="17">
        <v>0.99619999999999997</v>
      </c>
      <c r="AS305" s="17">
        <v>0.99619999999999997</v>
      </c>
      <c r="AT305" s="17">
        <v>0.99619999999999997</v>
      </c>
      <c r="AU305" s="17">
        <v>0.99619999999999997</v>
      </c>
      <c r="AV305" s="17">
        <v>0.99619999999999997</v>
      </c>
      <c r="AW305" s="17">
        <v>0.99619999999999997</v>
      </c>
      <c r="AX305" s="17">
        <v>0.99619999999999997</v>
      </c>
      <c r="AY305" s="17">
        <v>0.99619999999999997</v>
      </c>
      <c r="AZ305" s="17">
        <v>0.99619999999999997</v>
      </c>
      <c r="BA305" s="17">
        <v>0.99619999999999997</v>
      </c>
      <c r="BB305" s="17">
        <v>0.99619999999999997</v>
      </c>
      <c r="BC305" s="17">
        <v>0.99619999999999997</v>
      </c>
      <c r="BD305" s="17">
        <v>0.99619999999999997</v>
      </c>
      <c r="BE305" s="17">
        <v>0.99619999999999997</v>
      </c>
      <c r="BF305" s="17">
        <v>0.99619999999999997</v>
      </c>
      <c r="BG305" s="17">
        <v>0.99619999999999997</v>
      </c>
      <c r="BH305" s="17">
        <v>0.99619999999999997</v>
      </c>
      <c r="BI305" s="17">
        <v>0.99619999999999997</v>
      </c>
      <c r="BJ305" s="17">
        <v>0.99619999999999997</v>
      </c>
      <c r="BK305" s="17">
        <v>0.99619999999999997</v>
      </c>
      <c r="BL305" s="17">
        <v>0.99619999999999997</v>
      </c>
      <c r="BM305" s="17">
        <v>0.99619999999999997</v>
      </c>
      <c r="BN305" s="17">
        <v>0.99619999999999997</v>
      </c>
      <c r="BO305" s="17">
        <v>0.99619999999999997</v>
      </c>
      <c r="BP305" s="17">
        <v>0.99619999999999997</v>
      </c>
      <c r="BQ305" s="17">
        <v>0.99619999999999997</v>
      </c>
      <c r="BR305" s="17">
        <v>0.99619999999999997</v>
      </c>
      <c r="BS305" s="17">
        <v>0.99619999999999997</v>
      </c>
      <c r="BT305" s="17">
        <v>0.99619999999999997</v>
      </c>
      <c r="BU305" s="17">
        <v>0.99619999999999997</v>
      </c>
      <c r="BV305" s="17">
        <v>0.99619999999999997</v>
      </c>
      <c r="BW305" s="17">
        <v>0.99619999999999997</v>
      </c>
      <c r="BX305" s="17">
        <v>0.99619999999999997</v>
      </c>
      <c r="BY305" s="17">
        <v>0.99619999999999997</v>
      </c>
      <c r="BZ305" s="17">
        <v>0.99619999999999997</v>
      </c>
      <c r="CA305" s="17">
        <v>0.99619999999999997</v>
      </c>
      <c r="CB305" s="17">
        <v>0.99619999999999997</v>
      </c>
      <c r="CC305" s="17">
        <v>0.99619999999999997</v>
      </c>
      <c r="CD305" s="17">
        <v>0.99619999999999997</v>
      </c>
      <c r="CE305" s="17">
        <v>0.99619999999999997</v>
      </c>
      <c r="CF305" s="17">
        <v>0.99619999999999997</v>
      </c>
      <c r="CG305" s="17">
        <v>0.99619999999999997</v>
      </c>
      <c r="CH305" s="17">
        <v>0.99619999999999997</v>
      </c>
      <c r="CI305" s="17">
        <v>0.99619999999999997</v>
      </c>
      <c r="CJ305" s="17">
        <v>0.99619999999999997</v>
      </c>
      <c r="CK305" s="17">
        <v>0.99619999999999997</v>
      </c>
      <c r="CL305" s="17">
        <v>0.99619999999999997</v>
      </c>
      <c r="CM305" s="17">
        <v>0.99619999999999997</v>
      </c>
      <c r="CN305" s="17">
        <v>0.99619999999999997</v>
      </c>
      <c r="CO305" s="17">
        <v>0.99619999999999997</v>
      </c>
      <c r="CP305" s="17">
        <v>0.99619999999999997</v>
      </c>
      <c r="CQ305" s="17">
        <v>0.99619999999999997</v>
      </c>
      <c r="CR305" s="17">
        <v>0.99619999999999997</v>
      </c>
      <c r="CS305" s="17">
        <v>0.99619999999999997</v>
      </c>
      <c r="CT305" s="17">
        <v>0.99619999999999997</v>
      </c>
      <c r="CU305" s="17">
        <v>0.99619999999999997</v>
      </c>
      <c r="CV305" s="17">
        <v>0.99619999999999997</v>
      </c>
      <c r="CW305" s="17">
        <v>0.99619999999999997</v>
      </c>
      <c r="CX305" s="17">
        <v>0.99619999999999997</v>
      </c>
      <c r="CY305" s="17">
        <v>0.99619999999999997</v>
      </c>
      <c r="CZ305" s="17">
        <v>0.99619999999999997</v>
      </c>
      <c r="DA305" s="17">
        <v>0.99619999999999997</v>
      </c>
      <c r="DB305" s="17">
        <v>0.99619999999999997</v>
      </c>
    </row>
    <row r="306" spans="1:106" x14ac:dyDescent="0.2">
      <c r="A306" s="133">
        <v>97</v>
      </c>
      <c r="B306" s="17">
        <v>1</v>
      </c>
      <c r="C306" s="17">
        <v>0.98799999999999999</v>
      </c>
      <c r="D306" s="17">
        <v>0.99770000000000003</v>
      </c>
      <c r="E306" s="17">
        <v>0.99750000000000005</v>
      </c>
      <c r="F306" s="17">
        <v>0.99739999999999995</v>
      </c>
      <c r="G306" s="17">
        <v>0.99729999999999996</v>
      </c>
      <c r="H306" s="17">
        <v>0.99719999999999998</v>
      </c>
      <c r="I306" s="17">
        <v>0.99709999999999999</v>
      </c>
      <c r="J306" s="17">
        <v>0.997</v>
      </c>
      <c r="K306" s="17">
        <v>0.99690000000000001</v>
      </c>
      <c r="L306" s="17">
        <v>0.99680000000000002</v>
      </c>
      <c r="M306" s="17">
        <v>0.99670000000000003</v>
      </c>
      <c r="N306" s="17">
        <v>0.99660000000000004</v>
      </c>
      <c r="O306" s="17">
        <v>0.99650000000000005</v>
      </c>
      <c r="P306" s="17">
        <v>0.99639999999999995</v>
      </c>
      <c r="Q306" s="17">
        <v>0.99639999999999995</v>
      </c>
      <c r="R306" s="17">
        <v>0.99639999999999995</v>
      </c>
      <c r="S306" s="17">
        <v>0.99639999999999995</v>
      </c>
      <c r="T306" s="17">
        <v>0.99639999999999995</v>
      </c>
      <c r="U306" s="17">
        <v>0.99639999999999995</v>
      </c>
      <c r="V306" s="17">
        <v>0.99639999999999995</v>
      </c>
      <c r="W306" s="17">
        <v>0.99639999999999995</v>
      </c>
      <c r="X306" s="17">
        <v>0.99639999999999995</v>
      </c>
      <c r="Y306" s="17">
        <v>0.99639999999999995</v>
      </c>
      <c r="Z306" s="17">
        <v>0.99639999999999995</v>
      </c>
      <c r="AA306" s="17">
        <v>0.99639999999999995</v>
      </c>
      <c r="AB306" s="17">
        <v>0.99639999999999995</v>
      </c>
      <c r="AC306" s="17">
        <v>0.99639999999999995</v>
      </c>
      <c r="AD306" s="17">
        <v>0.99639999999999995</v>
      </c>
      <c r="AE306" s="17">
        <v>0.99639999999999995</v>
      </c>
      <c r="AF306" s="17">
        <v>0.99639999999999995</v>
      </c>
      <c r="AG306" s="17">
        <v>0.99639999999999995</v>
      </c>
      <c r="AH306" s="17">
        <v>0.99639999999999995</v>
      </c>
      <c r="AI306" s="17">
        <v>0.99639999999999995</v>
      </c>
      <c r="AJ306" s="17">
        <v>0.99639999999999995</v>
      </c>
      <c r="AK306" s="17">
        <v>0.99639999999999995</v>
      </c>
      <c r="AL306" s="17">
        <v>0.99639999999999995</v>
      </c>
      <c r="AM306" s="17">
        <v>0.99639999999999995</v>
      </c>
      <c r="AN306" s="17">
        <v>0.99639999999999995</v>
      </c>
      <c r="AO306" s="17">
        <v>0.99639999999999995</v>
      </c>
      <c r="AP306" s="17">
        <v>0.99639999999999995</v>
      </c>
      <c r="AQ306" s="17">
        <v>0.99639999999999995</v>
      </c>
      <c r="AR306" s="17">
        <v>0.99639999999999995</v>
      </c>
      <c r="AS306" s="17">
        <v>0.99639999999999995</v>
      </c>
      <c r="AT306" s="17">
        <v>0.99639999999999995</v>
      </c>
      <c r="AU306" s="17">
        <v>0.99639999999999995</v>
      </c>
      <c r="AV306" s="17">
        <v>0.99639999999999995</v>
      </c>
      <c r="AW306" s="17">
        <v>0.99639999999999995</v>
      </c>
      <c r="AX306" s="17">
        <v>0.99639999999999995</v>
      </c>
      <c r="AY306" s="17">
        <v>0.99639999999999995</v>
      </c>
      <c r="AZ306" s="17">
        <v>0.99639999999999995</v>
      </c>
      <c r="BA306" s="17">
        <v>0.99639999999999995</v>
      </c>
      <c r="BB306" s="17">
        <v>0.99639999999999995</v>
      </c>
      <c r="BC306" s="17">
        <v>0.99639999999999995</v>
      </c>
      <c r="BD306" s="17">
        <v>0.99639999999999995</v>
      </c>
      <c r="BE306" s="17">
        <v>0.99639999999999995</v>
      </c>
      <c r="BF306" s="17">
        <v>0.99639999999999995</v>
      </c>
      <c r="BG306" s="17">
        <v>0.99639999999999995</v>
      </c>
      <c r="BH306" s="17">
        <v>0.99639999999999995</v>
      </c>
      <c r="BI306" s="17">
        <v>0.99639999999999995</v>
      </c>
      <c r="BJ306" s="17">
        <v>0.99639999999999995</v>
      </c>
      <c r="BK306" s="17">
        <v>0.99639999999999995</v>
      </c>
      <c r="BL306" s="17">
        <v>0.99639999999999995</v>
      </c>
      <c r="BM306" s="17">
        <v>0.99639999999999995</v>
      </c>
      <c r="BN306" s="17">
        <v>0.99639999999999995</v>
      </c>
      <c r="BO306" s="17">
        <v>0.99639999999999995</v>
      </c>
      <c r="BP306" s="17">
        <v>0.99639999999999995</v>
      </c>
      <c r="BQ306" s="17">
        <v>0.99639999999999995</v>
      </c>
      <c r="BR306" s="17">
        <v>0.99639999999999995</v>
      </c>
      <c r="BS306" s="17">
        <v>0.99639999999999995</v>
      </c>
      <c r="BT306" s="17">
        <v>0.99639999999999995</v>
      </c>
      <c r="BU306" s="17">
        <v>0.99639999999999995</v>
      </c>
      <c r="BV306" s="17">
        <v>0.99639999999999995</v>
      </c>
      <c r="BW306" s="17">
        <v>0.99639999999999995</v>
      </c>
      <c r="BX306" s="17">
        <v>0.99639999999999995</v>
      </c>
      <c r="BY306" s="17">
        <v>0.99639999999999995</v>
      </c>
      <c r="BZ306" s="17">
        <v>0.99639999999999995</v>
      </c>
      <c r="CA306" s="17">
        <v>0.99639999999999995</v>
      </c>
      <c r="CB306" s="17">
        <v>0.99639999999999995</v>
      </c>
      <c r="CC306" s="17">
        <v>0.99639999999999995</v>
      </c>
      <c r="CD306" s="17">
        <v>0.99639999999999995</v>
      </c>
      <c r="CE306" s="17">
        <v>0.99639999999999995</v>
      </c>
      <c r="CF306" s="17">
        <v>0.99639999999999995</v>
      </c>
      <c r="CG306" s="17">
        <v>0.99639999999999995</v>
      </c>
      <c r="CH306" s="17">
        <v>0.99639999999999995</v>
      </c>
      <c r="CI306" s="17">
        <v>0.99639999999999995</v>
      </c>
      <c r="CJ306" s="17">
        <v>0.99639999999999995</v>
      </c>
      <c r="CK306" s="17">
        <v>0.99639999999999995</v>
      </c>
      <c r="CL306" s="17">
        <v>0.99639999999999995</v>
      </c>
      <c r="CM306" s="17">
        <v>0.99639999999999995</v>
      </c>
      <c r="CN306" s="17">
        <v>0.99639999999999995</v>
      </c>
      <c r="CO306" s="17">
        <v>0.99639999999999995</v>
      </c>
      <c r="CP306" s="17">
        <v>0.99639999999999995</v>
      </c>
      <c r="CQ306" s="17">
        <v>0.99639999999999995</v>
      </c>
      <c r="CR306" s="17">
        <v>0.99639999999999995</v>
      </c>
      <c r="CS306" s="17">
        <v>0.99639999999999995</v>
      </c>
      <c r="CT306" s="17">
        <v>0.99639999999999995</v>
      </c>
      <c r="CU306" s="17">
        <v>0.99639999999999995</v>
      </c>
      <c r="CV306" s="17">
        <v>0.99639999999999995</v>
      </c>
      <c r="CW306" s="17">
        <v>0.99639999999999995</v>
      </c>
      <c r="CX306" s="17">
        <v>0.99639999999999995</v>
      </c>
      <c r="CY306" s="17">
        <v>0.99639999999999995</v>
      </c>
      <c r="CZ306" s="17">
        <v>0.99639999999999995</v>
      </c>
      <c r="DA306" s="17">
        <v>0.99639999999999995</v>
      </c>
      <c r="DB306" s="17">
        <v>0.99639999999999995</v>
      </c>
    </row>
    <row r="307" spans="1:106" x14ac:dyDescent="0.2">
      <c r="A307" s="133">
        <v>98</v>
      </c>
      <c r="B307" s="17">
        <v>1</v>
      </c>
      <c r="C307" s="17">
        <v>0.98809999999999998</v>
      </c>
      <c r="D307" s="17">
        <v>0.99790000000000001</v>
      </c>
      <c r="E307" s="17">
        <v>0.99770000000000003</v>
      </c>
      <c r="F307" s="17">
        <v>0.99760000000000004</v>
      </c>
      <c r="G307" s="17">
        <v>0.99750000000000005</v>
      </c>
      <c r="H307" s="17">
        <v>0.99739999999999995</v>
      </c>
      <c r="I307" s="17">
        <v>0.99729999999999996</v>
      </c>
      <c r="J307" s="17">
        <v>0.99719999999999998</v>
      </c>
      <c r="K307" s="17">
        <v>0.99709999999999999</v>
      </c>
      <c r="L307" s="17">
        <v>0.997</v>
      </c>
      <c r="M307" s="17">
        <v>0.99690000000000001</v>
      </c>
      <c r="N307" s="17">
        <v>0.99680000000000002</v>
      </c>
      <c r="O307" s="17">
        <v>0.99670000000000003</v>
      </c>
      <c r="P307" s="17">
        <v>0.99660000000000004</v>
      </c>
      <c r="Q307" s="17">
        <v>0.99660000000000004</v>
      </c>
      <c r="R307" s="17">
        <v>0.99660000000000004</v>
      </c>
      <c r="S307" s="17">
        <v>0.99660000000000004</v>
      </c>
      <c r="T307" s="17">
        <v>0.99660000000000004</v>
      </c>
      <c r="U307" s="17">
        <v>0.99660000000000004</v>
      </c>
      <c r="V307" s="17">
        <v>0.99660000000000004</v>
      </c>
      <c r="W307" s="17">
        <v>0.99660000000000004</v>
      </c>
      <c r="X307" s="17">
        <v>0.99660000000000004</v>
      </c>
      <c r="Y307" s="17">
        <v>0.99660000000000004</v>
      </c>
      <c r="Z307" s="17">
        <v>0.99660000000000004</v>
      </c>
      <c r="AA307" s="17">
        <v>0.99660000000000004</v>
      </c>
      <c r="AB307" s="17">
        <v>0.99660000000000004</v>
      </c>
      <c r="AC307" s="17">
        <v>0.99660000000000004</v>
      </c>
      <c r="AD307" s="17">
        <v>0.99660000000000004</v>
      </c>
      <c r="AE307" s="17">
        <v>0.99660000000000004</v>
      </c>
      <c r="AF307" s="17">
        <v>0.99660000000000004</v>
      </c>
      <c r="AG307" s="17">
        <v>0.99660000000000004</v>
      </c>
      <c r="AH307" s="17">
        <v>0.99660000000000004</v>
      </c>
      <c r="AI307" s="17">
        <v>0.99660000000000004</v>
      </c>
      <c r="AJ307" s="17">
        <v>0.99660000000000004</v>
      </c>
      <c r="AK307" s="17">
        <v>0.99660000000000004</v>
      </c>
      <c r="AL307" s="17">
        <v>0.99660000000000004</v>
      </c>
      <c r="AM307" s="17">
        <v>0.99660000000000004</v>
      </c>
      <c r="AN307" s="17">
        <v>0.99660000000000004</v>
      </c>
      <c r="AO307" s="17">
        <v>0.99660000000000004</v>
      </c>
      <c r="AP307" s="17">
        <v>0.99660000000000004</v>
      </c>
      <c r="AQ307" s="17">
        <v>0.99660000000000004</v>
      </c>
      <c r="AR307" s="17">
        <v>0.99660000000000004</v>
      </c>
      <c r="AS307" s="17">
        <v>0.99660000000000004</v>
      </c>
      <c r="AT307" s="17">
        <v>0.99660000000000004</v>
      </c>
      <c r="AU307" s="17">
        <v>0.99660000000000004</v>
      </c>
      <c r="AV307" s="17">
        <v>0.99660000000000004</v>
      </c>
      <c r="AW307" s="17">
        <v>0.99660000000000004</v>
      </c>
      <c r="AX307" s="17">
        <v>0.99660000000000004</v>
      </c>
      <c r="AY307" s="17">
        <v>0.99660000000000004</v>
      </c>
      <c r="AZ307" s="17">
        <v>0.99660000000000004</v>
      </c>
      <c r="BA307" s="17">
        <v>0.99660000000000004</v>
      </c>
      <c r="BB307" s="17">
        <v>0.99660000000000004</v>
      </c>
      <c r="BC307" s="17">
        <v>0.99660000000000004</v>
      </c>
      <c r="BD307" s="17">
        <v>0.99660000000000004</v>
      </c>
      <c r="BE307" s="17">
        <v>0.99660000000000004</v>
      </c>
      <c r="BF307" s="17">
        <v>0.99660000000000004</v>
      </c>
      <c r="BG307" s="17">
        <v>0.99660000000000004</v>
      </c>
      <c r="BH307" s="17">
        <v>0.99660000000000004</v>
      </c>
      <c r="BI307" s="17">
        <v>0.99660000000000004</v>
      </c>
      <c r="BJ307" s="17">
        <v>0.99660000000000004</v>
      </c>
      <c r="BK307" s="17">
        <v>0.99660000000000004</v>
      </c>
      <c r="BL307" s="17">
        <v>0.99660000000000004</v>
      </c>
      <c r="BM307" s="17">
        <v>0.99660000000000004</v>
      </c>
      <c r="BN307" s="17">
        <v>0.99660000000000004</v>
      </c>
      <c r="BO307" s="17">
        <v>0.99660000000000004</v>
      </c>
      <c r="BP307" s="17">
        <v>0.99660000000000004</v>
      </c>
      <c r="BQ307" s="17">
        <v>0.99660000000000004</v>
      </c>
      <c r="BR307" s="17">
        <v>0.99660000000000004</v>
      </c>
      <c r="BS307" s="17">
        <v>0.99660000000000004</v>
      </c>
      <c r="BT307" s="17">
        <v>0.99660000000000004</v>
      </c>
      <c r="BU307" s="17">
        <v>0.99660000000000004</v>
      </c>
      <c r="BV307" s="17">
        <v>0.99660000000000004</v>
      </c>
      <c r="BW307" s="17">
        <v>0.99660000000000004</v>
      </c>
      <c r="BX307" s="17">
        <v>0.99660000000000004</v>
      </c>
      <c r="BY307" s="17">
        <v>0.99660000000000004</v>
      </c>
      <c r="BZ307" s="17">
        <v>0.99660000000000004</v>
      </c>
      <c r="CA307" s="17">
        <v>0.99660000000000004</v>
      </c>
      <c r="CB307" s="17">
        <v>0.99660000000000004</v>
      </c>
      <c r="CC307" s="17">
        <v>0.99660000000000004</v>
      </c>
      <c r="CD307" s="17">
        <v>0.99660000000000004</v>
      </c>
      <c r="CE307" s="17">
        <v>0.99660000000000004</v>
      </c>
      <c r="CF307" s="17">
        <v>0.99660000000000004</v>
      </c>
      <c r="CG307" s="17">
        <v>0.99660000000000004</v>
      </c>
      <c r="CH307" s="17">
        <v>0.99660000000000004</v>
      </c>
      <c r="CI307" s="17">
        <v>0.99660000000000004</v>
      </c>
      <c r="CJ307" s="17">
        <v>0.99660000000000004</v>
      </c>
      <c r="CK307" s="17">
        <v>0.99660000000000004</v>
      </c>
      <c r="CL307" s="17">
        <v>0.99660000000000004</v>
      </c>
      <c r="CM307" s="17">
        <v>0.99660000000000004</v>
      </c>
      <c r="CN307" s="17">
        <v>0.99660000000000004</v>
      </c>
      <c r="CO307" s="17">
        <v>0.99660000000000004</v>
      </c>
      <c r="CP307" s="17">
        <v>0.99660000000000004</v>
      </c>
      <c r="CQ307" s="17">
        <v>0.99660000000000004</v>
      </c>
      <c r="CR307" s="17">
        <v>0.99660000000000004</v>
      </c>
      <c r="CS307" s="17">
        <v>0.99660000000000004</v>
      </c>
      <c r="CT307" s="17">
        <v>0.99660000000000004</v>
      </c>
      <c r="CU307" s="17">
        <v>0.99660000000000004</v>
      </c>
      <c r="CV307" s="17">
        <v>0.99660000000000004</v>
      </c>
      <c r="CW307" s="17">
        <v>0.99660000000000004</v>
      </c>
      <c r="CX307" s="17">
        <v>0.99660000000000004</v>
      </c>
      <c r="CY307" s="17">
        <v>0.99660000000000004</v>
      </c>
      <c r="CZ307" s="17">
        <v>0.99660000000000004</v>
      </c>
      <c r="DA307" s="17">
        <v>0.99660000000000004</v>
      </c>
      <c r="DB307" s="17">
        <v>0.99660000000000004</v>
      </c>
    </row>
    <row r="308" spans="1:106" x14ac:dyDescent="0.2">
      <c r="A308" s="133">
        <v>99</v>
      </c>
      <c r="B308" s="17">
        <v>1</v>
      </c>
      <c r="C308" s="17">
        <v>0.98819999999999997</v>
      </c>
      <c r="D308" s="17">
        <v>0.998</v>
      </c>
      <c r="E308" s="17">
        <v>0.99790000000000001</v>
      </c>
      <c r="F308" s="17">
        <v>0.99780000000000002</v>
      </c>
      <c r="G308" s="17">
        <v>0.99770000000000003</v>
      </c>
      <c r="H308" s="17">
        <v>0.99760000000000004</v>
      </c>
      <c r="I308" s="17">
        <v>0.99750000000000005</v>
      </c>
      <c r="J308" s="17">
        <v>0.99739999999999995</v>
      </c>
      <c r="K308" s="17">
        <v>0.99729999999999996</v>
      </c>
      <c r="L308" s="17">
        <v>0.99719999999999998</v>
      </c>
      <c r="M308" s="17">
        <v>0.99709999999999999</v>
      </c>
      <c r="N308" s="17">
        <v>0.997</v>
      </c>
      <c r="O308" s="17">
        <v>0.99690000000000001</v>
      </c>
      <c r="P308" s="17">
        <v>0.99680000000000002</v>
      </c>
      <c r="Q308" s="17">
        <v>0.99680000000000002</v>
      </c>
      <c r="R308" s="17">
        <v>0.99680000000000002</v>
      </c>
      <c r="S308" s="17">
        <v>0.99680000000000002</v>
      </c>
      <c r="T308" s="17">
        <v>0.99680000000000002</v>
      </c>
      <c r="U308" s="17">
        <v>0.99680000000000002</v>
      </c>
      <c r="V308" s="17">
        <v>0.99680000000000002</v>
      </c>
      <c r="W308" s="17">
        <v>0.99680000000000002</v>
      </c>
      <c r="X308" s="17">
        <v>0.99680000000000002</v>
      </c>
      <c r="Y308" s="17">
        <v>0.99680000000000002</v>
      </c>
      <c r="Z308" s="17">
        <v>0.99680000000000002</v>
      </c>
      <c r="AA308" s="17">
        <v>0.99680000000000002</v>
      </c>
      <c r="AB308" s="17">
        <v>0.99680000000000002</v>
      </c>
      <c r="AC308" s="17">
        <v>0.99680000000000002</v>
      </c>
      <c r="AD308" s="17">
        <v>0.99680000000000002</v>
      </c>
      <c r="AE308" s="17">
        <v>0.99680000000000002</v>
      </c>
      <c r="AF308" s="17">
        <v>0.99680000000000002</v>
      </c>
      <c r="AG308" s="17">
        <v>0.99680000000000002</v>
      </c>
      <c r="AH308" s="17">
        <v>0.99680000000000002</v>
      </c>
      <c r="AI308" s="17">
        <v>0.99680000000000002</v>
      </c>
      <c r="AJ308" s="17">
        <v>0.99680000000000002</v>
      </c>
      <c r="AK308" s="17">
        <v>0.99680000000000002</v>
      </c>
      <c r="AL308" s="17">
        <v>0.99680000000000002</v>
      </c>
      <c r="AM308" s="17">
        <v>0.99680000000000002</v>
      </c>
      <c r="AN308" s="17">
        <v>0.99680000000000002</v>
      </c>
      <c r="AO308" s="17">
        <v>0.99680000000000002</v>
      </c>
      <c r="AP308" s="17">
        <v>0.99680000000000002</v>
      </c>
      <c r="AQ308" s="17">
        <v>0.99680000000000002</v>
      </c>
      <c r="AR308" s="17">
        <v>0.99680000000000002</v>
      </c>
      <c r="AS308" s="17">
        <v>0.99680000000000002</v>
      </c>
      <c r="AT308" s="17">
        <v>0.99680000000000002</v>
      </c>
      <c r="AU308" s="17">
        <v>0.99680000000000002</v>
      </c>
      <c r="AV308" s="17">
        <v>0.99680000000000002</v>
      </c>
      <c r="AW308" s="17">
        <v>0.99680000000000002</v>
      </c>
      <c r="AX308" s="17">
        <v>0.99680000000000002</v>
      </c>
      <c r="AY308" s="17">
        <v>0.99680000000000002</v>
      </c>
      <c r="AZ308" s="17">
        <v>0.99680000000000002</v>
      </c>
      <c r="BA308" s="17">
        <v>0.99680000000000002</v>
      </c>
      <c r="BB308" s="17">
        <v>0.99680000000000002</v>
      </c>
      <c r="BC308" s="17">
        <v>0.99680000000000002</v>
      </c>
      <c r="BD308" s="17">
        <v>0.99680000000000002</v>
      </c>
      <c r="BE308" s="17">
        <v>0.99680000000000002</v>
      </c>
      <c r="BF308" s="17">
        <v>0.99680000000000002</v>
      </c>
      <c r="BG308" s="17">
        <v>0.99680000000000002</v>
      </c>
      <c r="BH308" s="17">
        <v>0.99680000000000002</v>
      </c>
      <c r="BI308" s="17">
        <v>0.99680000000000002</v>
      </c>
      <c r="BJ308" s="17">
        <v>0.99680000000000002</v>
      </c>
      <c r="BK308" s="17">
        <v>0.99680000000000002</v>
      </c>
      <c r="BL308" s="17">
        <v>0.99680000000000002</v>
      </c>
      <c r="BM308" s="17">
        <v>0.99680000000000002</v>
      </c>
      <c r="BN308" s="17">
        <v>0.99680000000000002</v>
      </c>
      <c r="BO308" s="17">
        <v>0.99680000000000002</v>
      </c>
      <c r="BP308" s="17">
        <v>0.99680000000000002</v>
      </c>
      <c r="BQ308" s="17">
        <v>0.99680000000000002</v>
      </c>
      <c r="BR308" s="17">
        <v>0.99680000000000002</v>
      </c>
      <c r="BS308" s="17">
        <v>0.99680000000000002</v>
      </c>
      <c r="BT308" s="17">
        <v>0.99680000000000002</v>
      </c>
      <c r="BU308" s="17">
        <v>0.99680000000000002</v>
      </c>
      <c r="BV308" s="17">
        <v>0.99680000000000002</v>
      </c>
      <c r="BW308" s="17">
        <v>0.99680000000000002</v>
      </c>
      <c r="BX308" s="17">
        <v>0.99680000000000002</v>
      </c>
      <c r="BY308" s="17">
        <v>0.99680000000000002</v>
      </c>
      <c r="BZ308" s="17">
        <v>0.99680000000000002</v>
      </c>
      <c r="CA308" s="17">
        <v>0.99680000000000002</v>
      </c>
      <c r="CB308" s="17">
        <v>0.99680000000000002</v>
      </c>
      <c r="CC308" s="17">
        <v>0.99680000000000002</v>
      </c>
      <c r="CD308" s="17">
        <v>0.99680000000000002</v>
      </c>
      <c r="CE308" s="17">
        <v>0.99680000000000002</v>
      </c>
      <c r="CF308" s="17">
        <v>0.99680000000000002</v>
      </c>
      <c r="CG308" s="17">
        <v>0.99680000000000002</v>
      </c>
      <c r="CH308" s="17">
        <v>0.99680000000000002</v>
      </c>
      <c r="CI308" s="17">
        <v>0.99680000000000002</v>
      </c>
      <c r="CJ308" s="17">
        <v>0.99680000000000002</v>
      </c>
      <c r="CK308" s="17">
        <v>0.99680000000000002</v>
      </c>
      <c r="CL308" s="17">
        <v>0.99680000000000002</v>
      </c>
      <c r="CM308" s="17">
        <v>0.99680000000000002</v>
      </c>
      <c r="CN308" s="17">
        <v>0.99680000000000002</v>
      </c>
      <c r="CO308" s="17">
        <v>0.99680000000000002</v>
      </c>
      <c r="CP308" s="17">
        <v>0.99680000000000002</v>
      </c>
      <c r="CQ308" s="17">
        <v>0.99680000000000002</v>
      </c>
      <c r="CR308" s="17">
        <v>0.99680000000000002</v>
      </c>
      <c r="CS308" s="17">
        <v>0.99680000000000002</v>
      </c>
      <c r="CT308" s="17">
        <v>0.99680000000000002</v>
      </c>
      <c r="CU308" s="17">
        <v>0.99680000000000002</v>
      </c>
      <c r="CV308" s="17">
        <v>0.99680000000000002</v>
      </c>
      <c r="CW308" s="17">
        <v>0.99680000000000002</v>
      </c>
      <c r="CX308" s="17">
        <v>0.99680000000000002</v>
      </c>
      <c r="CY308" s="17">
        <v>0.99680000000000002</v>
      </c>
      <c r="CZ308" s="17">
        <v>0.99680000000000002</v>
      </c>
      <c r="DA308" s="17">
        <v>0.99680000000000002</v>
      </c>
      <c r="DB308" s="17">
        <v>0.99680000000000002</v>
      </c>
    </row>
    <row r="309" spans="1:106" x14ac:dyDescent="0.2">
      <c r="A309" s="133">
        <v>100</v>
      </c>
      <c r="B309" s="17">
        <v>1</v>
      </c>
      <c r="C309" s="17">
        <v>0.98829999999999996</v>
      </c>
      <c r="D309" s="17">
        <v>0.99809999999999999</v>
      </c>
      <c r="E309" s="17">
        <v>0.998</v>
      </c>
      <c r="F309" s="17">
        <v>0.998</v>
      </c>
      <c r="G309" s="17">
        <v>0.99790000000000001</v>
      </c>
      <c r="H309" s="17">
        <v>0.99780000000000002</v>
      </c>
      <c r="I309" s="17">
        <v>0.99770000000000003</v>
      </c>
      <c r="J309" s="17">
        <v>0.99760000000000004</v>
      </c>
      <c r="K309" s="17">
        <v>0.99750000000000005</v>
      </c>
      <c r="L309" s="17">
        <v>0.99739999999999995</v>
      </c>
      <c r="M309" s="17">
        <v>0.99729999999999996</v>
      </c>
      <c r="N309" s="17">
        <v>0.99719999999999998</v>
      </c>
      <c r="O309" s="17">
        <v>0.99709999999999999</v>
      </c>
      <c r="P309" s="17">
        <v>0.997</v>
      </c>
      <c r="Q309" s="17">
        <v>0.997</v>
      </c>
      <c r="R309" s="17">
        <v>0.997</v>
      </c>
      <c r="S309" s="17">
        <v>0.997</v>
      </c>
      <c r="T309" s="17">
        <v>0.997</v>
      </c>
      <c r="U309" s="17">
        <v>0.997</v>
      </c>
      <c r="V309" s="17">
        <v>0.997</v>
      </c>
      <c r="W309" s="17">
        <v>0.997</v>
      </c>
      <c r="X309" s="17">
        <v>0.997</v>
      </c>
      <c r="Y309" s="17">
        <v>0.997</v>
      </c>
      <c r="Z309" s="17">
        <v>0.997</v>
      </c>
      <c r="AA309" s="17">
        <v>0.997</v>
      </c>
      <c r="AB309" s="17">
        <v>0.997</v>
      </c>
      <c r="AC309" s="17">
        <v>0.997</v>
      </c>
      <c r="AD309" s="17">
        <v>0.997</v>
      </c>
      <c r="AE309" s="17">
        <v>0.997</v>
      </c>
      <c r="AF309" s="17">
        <v>0.997</v>
      </c>
      <c r="AG309" s="17">
        <v>0.997</v>
      </c>
      <c r="AH309" s="17">
        <v>0.997</v>
      </c>
      <c r="AI309" s="17">
        <v>0.997</v>
      </c>
      <c r="AJ309" s="17">
        <v>0.997</v>
      </c>
      <c r="AK309" s="17">
        <v>0.997</v>
      </c>
      <c r="AL309" s="17">
        <v>0.997</v>
      </c>
      <c r="AM309" s="17">
        <v>0.997</v>
      </c>
      <c r="AN309" s="17">
        <v>0.997</v>
      </c>
      <c r="AO309" s="17">
        <v>0.997</v>
      </c>
      <c r="AP309" s="17">
        <v>0.997</v>
      </c>
      <c r="AQ309" s="17">
        <v>0.997</v>
      </c>
      <c r="AR309" s="17">
        <v>0.997</v>
      </c>
      <c r="AS309" s="17">
        <v>0.997</v>
      </c>
      <c r="AT309" s="17">
        <v>0.997</v>
      </c>
      <c r="AU309" s="17">
        <v>0.997</v>
      </c>
      <c r="AV309" s="17">
        <v>0.997</v>
      </c>
      <c r="AW309" s="17">
        <v>0.997</v>
      </c>
      <c r="AX309" s="17">
        <v>0.997</v>
      </c>
      <c r="AY309" s="17">
        <v>0.997</v>
      </c>
      <c r="AZ309" s="17">
        <v>0.997</v>
      </c>
      <c r="BA309" s="17">
        <v>0.997</v>
      </c>
      <c r="BB309" s="17">
        <v>0.997</v>
      </c>
      <c r="BC309" s="17">
        <v>0.997</v>
      </c>
      <c r="BD309" s="17">
        <v>0.997</v>
      </c>
      <c r="BE309" s="17">
        <v>0.997</v>
      </c>
      <c r="BF309" s="17">
        <v>0.997</v>
      </c>
      <c r="BG309" s="17">
        <v>0.997</v>
      </c>
      <c r="BH309" s="17">
        <v>0.997</v>
      </c>
      <c r="BI309" s="17">
        <v>0.997</v>
      </c>
      <c r="BJ309" s="17">
        <v>0.997</v>
      </c>
      <c r="BK309" s="17">
        <v>0.997</v>
      </c>
      <c r="BL309" s="17">
        <v>0.997</v>
      </c>
      <c r="BM309" s="17">
        <v>0.997</v>
      </c>
      <c r="BN309" s="17">
        <v>0.997</v>
      </c>
      <c r="BO309" s="17">
        <v>0.997</v>
      </c>
      <c r="BP309" s="17">
        <v>0.997</v>
      </c>
      <c r="BQ309" s="17">
        <v>0.997</v>
      </c>
      <c r="BR309" s="17">
        <v>0.997</v>
      </c>
      <c r="BS309" s="17">
        <v>0.997</v>
      </c>
      <c r="BT309" s="17">
        <v>0.997</v>
      </c>
      <c r="BU309" s="17">
        <v>0.997</v>
      </c>
      <c r="BV309" s="17">
        <v>0.997</v>
      </c>
      <c r="BW309" s="17">
        <v>0.997</v>
      </c>
      <c r="BX309" s="17">
        <v>0.997</v>
      </c>
      <c r="BY309" s="17">
        <v>0.997</v>
      </c>
      <c r="BZ309" s="17">
        <v>0.997</v>
      </c>
      <c r="CA309" s="17">
        <v>0.997</v>
      </c>
      <c r="CB309" s="17">
        <v>0.997</v>
      </c>
      <c r="CC309" s="17">
        <v>0.997</v>
      </c>
      <c r="CD309" s="17">
        <v>0.997</v>
      </c>
      <c r="CE309" s="17">
        <v>0.997</v>
      </c>
      <c r="CF309" s="17">
        <v>0.997</v>
      </c>
      <c r="CG309" s="17">
        <v>0.997</v>
      </c>
      <c r="CH309" s="17">
        <v>0.997</v>
      </c>
      <c r="CI309" s="17">
        <v>0.997</v>
      </c>
      <c r="CJ309" s="17">
        <v>0.997</v>
      </c>
      <c r="CK309" s="17">
        <v>0.997</v>
      </c>
      <c r="CL309" s="17">
        <v>0.997</v>
      </c>
      <c r="CM309" s="17">
        <v>0.997</v>
      </c>
      <c r="CN309" s="17">
        <v>0.997</v>
      </c>
      <c r="CO309" s="17">
        <v>0.997</v>
      </c>
      <c r="CP309" s="17">
        <v>0.997</v>
      </c>
      <c r="CQ309" s="17">
        <v>0.997</v>
      </c>
      <c r="CR309" s="17">
        <v>0.997</v>
      </c>
      <c r="CS309" s="17">
        <v>0.997</v>
      </c>
      <c r="CT309" s="17">
        <v>0.997</v>
      </c>
      <c r="CU309" s="17">
        <v>0.997</v>
      </c>
      <c r="CV309" s="17">
        <v>0.997</v>
      </c>
      <c r="CW309" s="17">
        <v>0.997</v>
      </c>
      <c r="CX309" s="17">
        <v>0.997</v>
      </c>
      <c r="CY309" s="17">
        <v>0.997</v>
      </c>
      <c r="CZ309" s="17">
        <v>0.997</v>
      </c>
      <c r="DA309" s="17">
        <v>0.997</v>
      </c>
      <c r="DB309" s="17">
        <v>0.997</v>
      </c>
    </row>
    <row r="310" spans="1:106" x14ac:dyDescent="0.2">
      <c r="A310" s="133">
        <v>101</v>
      </c>
      <c r="B310" s="17">
        <v>1</v>
      </c>
      <c r="C310" s="17">
        <v>0.98839999999999995</v>
      </c>
      <c r="D310" s="17">
        <v>0.99819999999999998</v>
      </c>
      <c r="E310" s="17">
        <v>0.99819999999999998</v>
      </c>
      <c r="F310" s="17">
        <v>0.99809999999999999</v>
      </c>
      <c r="G310" s="17">
        <v>0.99809999999999999</v>
      </c>
      <c r="H310" s="17">
        <v>0.998</v>
      </c>
      <c r="I310" s="17">
        <v>0.99790000000000001</v>
      </c>
      <c r="J310" s="17">
        <v>0.99780000000000002</v>
      </c>
      <c r="K310" s="17">
        <v>0.99770000000000003</v>
      </c>
      <c r="L310" s="17">
        <v>0.99760000000000004</v>
      </c>
      <c r="M310" s="17">
        <v>0.99750000000000005</v>
      </c>
      <c r="N310" s="17">
        <v>0.99739999999999995</v>
      </c>
      <c r="O310" s="17">
        <v>0.99729999999999996</v>
      </c>
      <c r="P310" s="17">
        <v>0.99719999999999998</v>
      </c>
      <c r="Q310" s="17">
        <v>0.99719999999999998</v>
      </c>
      <c r="R310" s="17">
        <v>0.99719999999999998</v>
      </c>
      <c r="S310" s="17">
        <v>0.99719999999999998</v>
      </c>
      <c r="T310" s="17">
        <v>0.99719999999999998</v>
      </c>
      <c r="U310" s="17">
        <v>0.99719999999999998</v>
      </c>
      <c r="V310" s="17">
        <v>0.99719999999999998</v>
      </c>
      <c r="W310" s="17">
        <v>0.99719999999999998</v>
      </c>
      <c r="X310" s="17">
        <v>0.99719999999999998</v>
      </c>
      <c r="Y310" s="17">
        <v>0.99719999999999998</v>
      </c>
      <c r="Z310" s="17">
        <v>0.99719999999999998</v>
      </c>
      <c r="AA310" s="17">
        <v>0.99719999999999998</v>
      </c>
      <c r="AB310" s="17">
        <v>0.99719999999999998</v>
      </c>
      <c r="AC310" s="17">
        <v>0.99719999999999998</v>
      </c>
      <c r="AD310" s="17">
        <v>0.99719999999999998</v>
      </c>
      <c r="AE310" s="17">
        <v>0.99719999999999998</v>
      </c>
      <c r="AF310" s="17">
        <v>0.99719999999999998</v>
      </c>
      <c r="AG310" s="17">
        <v>0.99719999999999998</v>
      </c>
      <c r="AH310" s="17">
        <v>0.99719999999999998</v>
      </c>
      <c r="AI310" s="17">
        <v>0.99719999999999998</v>
      </c>
      <c r="AJ310" s="17">
        <v>0.99719999999999998</v>
      </c>
      <c r="AK310" s="17">
        <v>0.99719999999999998</v>
      </c>
      <c r="AL310" s="17">
        <v>0.99719999999999998</v>
      </c>
      <c r="AM310" s="17">
        <v>0.99719999999999998</v>
      </c>
      <c r="AN310" s="17">
        <v>0.99719999999999998</v>
      </c>
      <c r="AO310" s="17">
        <v>0.99719999999999998</v>
      </c>
      <c r="AP310" s="17">
        <v>0.99719999999999998</v>
      </c>
      <c r="AQ310" s="17">
        <v>0.99719999999999998</v>
      </c>
      <c r="AR310" s="17">
        <v>0.99719999999999998</v>
      </c>
      <c r="AS310" s="17">
        <v>0.99719999999999998</v>
      </c>
      <c r="AT310" s="17">
        <v>0.99719999999999998</v>
      </c>
      <c r="AU310" s="17">
        <v>0.99719999999999998</v>
      </c>
      <c r="AV310" s="17">
        <v>0.99719999999999998</v>
      </c>
      <c r="AW310" s="17">
        <v>0.99719999999999998</v>
      </c>
      <c r="AX310" s="17">
        <v>0.99719999999999998</v>
      </c>
      <c r="AY310" s="17">
        <v>0.99719999999999998</v>
      </c>
      <c r="AZ310" s="17">
        <v>0.99719999999999998</v>
      </c>
      <c r="BA310" s="17">
        <v>0.99719999999999998</v>
      </c>
      <c r="BB310" s="17">
        <v>0.99719999999999998</v>
      </c>
      <c r="BC310" s="17">
        <v>0.99719999999999998</v>
      </c>
      <c r="BD310" s="17">
        <v>0.99719999999999998</v>
      </c>
      <c r="BE310" s="17">
        <v>0.99719999999999998</v>
      </c>
      <c r="BF310" s="17">
        <v>0.99719999999999998</v>
      </c>
      <c r="BG310" s="17">
        <v>0.99719999999999998</v>
      </c>
      <c r="BH310" s="17">
        <v>0.99719999999999998</v>
      </c>
      <c r="BI310" s="17">
        <v>0.99719999999999998</v>
      </c>
      <c r="BJ310" s="17">
        <v>0.99719999999999998</v>
      </c>
      <c r="BK310" s="17">
        <v>0.99719999999999998</v>
      </c>
      <c r="BL310" s="17">
        <v>0.99719999999999998</v>
      </c>
      <c r="BM310" s="17">
        <v>0.99719999999999998</v>
      </c>
      <c r="BN310" s="17">
        <v>0.99719999999999998</v>
      </c>
      <c r="BO310" s="17">
        <v>0.99719999999999998</v>
      </c>
      <c r="BP310" s="17">
        <v>0.99719999999999998</v>
      </c>
      <c r="BQ310" s="17">
        <v>0.99719999999999998</v>
      </c>
      <c r="BR310" s="17">
        <v>0.99719999999999998</v>
      </c>
      <c r="BS310" s="17">
        <v>0.99719999999999998</v>
      </c>
      <c r="BT310" s="17">
        <v>0.99719999999999998</v>
      </c>
      <c r="BU310" s="17">
        <v>0.99719999999999998</v>
      </c>
      <c r="BV310" s="17">
        <v>0.99719999999999998</v>
      </c>
      <c r="BW310" s="17">
        <v>0.99719999999999998</v>
      </c>
      <c r="BX310" s="17">
        <v>0.99719999999999998</v>
      </c>
      <c r="BY310" s="17">
        <v>0.99719999999999998</v>
      </c>
      <c r="BZ310" s="17">
        <v>0.99719999999999998</v>
      </c>
      <c r="CA310" s="17">
        <v>0.99719999999999998</v>
      </c>
      <c r="CB310" s="17">
        <v>0.99719999999999998</v>
      </c>
      <c r="CC310" s="17">
        <v>0.99719999999999998</v>
      </c>
      <c r="CD310" s="17">
        <v>0.99719999999999998</v>
      </c>
      <c r="CE310" s="17">
        <v>0.99719999999999998</v>
      </c>
      <c r="CF310" s="17">
        <v>0.99719999999999998</v>
      </c>
      <c r="CG310" s="17">
        <v>0.99719999999999998</v>
      </c>
      <c r="CH310" s="17">
        <v>0.99719999999999998</v>
      </c>
      <c r="CI310" s="17">
        <v>0.99719999999999998</v>
      </c>
      <c r="CJ310" s="17">
        <v>0.99719999999999998</v>
      </c>
      <c r="CK310" s="17">
        <v>0.99719999999999998</v>
      </c>
      <c r="CL310" s="17">
        <v>0.99719999999999998</v>
      </c>
      <c r="CM310" s="17">
        <v>0.99719999999999998</v>
      </c>
      <c r="CN310" s="17">
        <v>0.99719999999999998</v>
      </c>
      <c r="CO310" s="17">
        <v>0.99719999999999998</v>
      </c>
      <c r="CP310" s="17">
        <v>0.99719999999999998</v>
      </c>
      <c r="CQ310" s="17">
        <v>0.99719999999999998</v>
      </c>
      <c r="CR310" s="17">
        <v>0.99719999999999998</v>
      </c>
      <c r="CS310" s="17">
        <v>0.99719999999999998</v>
      </c>
      <c r="CT310" s="17">
        <v>0.99719999999999998</v>
      </c>
      <c r="CU310" s="17">
        <v>0.99719999999999998</v>
      </c>
      <c r="CV310" s="17">
        <v>0.99719999999999998</v>
      </c>
      <c r="CW310" s="17">
        <v>0.99719999999999998</v>
      </c>
      <c r="CX310" s="17">
        <v>0.99719999999999998</v>
      </c>
      <c r="CY310" s="17">
        <v>0.99719999999999998</v>
      </c>
      <c r="CZ310" s="17">
        <v>0.99719999999999998</v>
      </c>
      <c r="DA310" s="17">
        <v>0.99719999999999998</v>
      </c>
      <c r="DB310" s="17">
        <v>0.99719999999999998</v>
      </c>
    </row>
    <row r="311" spans="1:106" x14ac:dyDescent="0.2">
      <c r="A311" s="133">
        <v>102</v>
      </c>
      <c r="B311" s="17">
        <v>1</v>
      </c>
      <c r="C311" s="17">
        <v>0.98850000000000005</v>
      </c>
      <c r="D311" s="17">
        <v>0.99839999999999995</v>
      </c>
      <c r="E311" s="17">
        <v>0.99829999999999997</v>
      </c>
      <c r="F311" s="17">
        <v>0.99829999999999997</v>
      </c>
      <c r="G311" s="17">
        <v>0.99819999999999998</v>
      </c>
      <c r="H311" s="17">
        <v>0.99819999999999998</v>
      </c>
      <c r="I311" s="17">
        <v>0.99809999999999999</v>
      </c>
      <c r="J311" s="17">
        <v>0.998</v>
      </c>
      <c r="K311" s="17">
        <v>0.99790000000000001</v>
      </c>
      <c r="L311" s="17">
        <v>0.99780000000000002</v>
      </c>
      <c r="M311" s="17">
        <v>0.99770000000000003</v>
      </c>
      <c r="N311" s="17">
        <v>0.99760000000000004</v>
      </c>
      <c r="O311" s="17">
        <v>0.99750000000000005</v>
      </c>
      <c r="P311" s="17">
        <v>0.99739999999999995</v>
      </c>
      <c r="Q311" s="17">
        <v>0.99739999999999995</v>
      </c>
      <c r="R311" s="17">
        <v>0.99739999999999995</v>
      </c>
      <c r="S311" s="17">
        <v>0.99739999999999995</v>
      </c>
      <c r="T311" s="17">
        <v>0.99739999999999995</v>
      </c>
      <c r="U311" s="17">
        <v>0.99739999999999995</v>
      </c>
      <c r="V311" s="17">
        <v>0.99739999999999995</v>
      </c>
      <c r="W311" s="17">
        <v>0.99739999999999995</v>
      </c>
      <c r="X311" s="17">
        <v>0.99739999999999995</v>
      </c>
      <c r="Y311" s="17">
        <v>0.99739999999999995</v>
      </c>
      <c r="Z311" s="17">
        <v>0.99739999999999995</v>
      </c>
      <c r="AA311" s="17">
        <v>0.99739999999999995</v>
      </c>
      <c r="AB311" s="17">
        <v>0.99739999999999995</v>
      </c>
      <c r="AC311" s="17">
        <v>0.99739999999999995</v>
      </c>
      <c r="AD311" s="17">
        <v>0.99739999999999995</v>
      </c>
      <c r="AE311" s="17">
        <v>0.99739999999999995</v>
      </c>
      <c r="AF311" s="17">
        <v>0.99739999999999995</v>
      </c>
      <c r="AG311" s="17">
        <v>0.99739999999999995</v>
      </c>
      <c r="AH311" s="17">
        <v>0.99739999999999995</v>
      </c>
      <c r="AI311" s="17">
        <v>0.99739999999999995</v>
      </c>
      <c r="AJ311" s="17">
        <v>0.99739999999999995</v>
      </c>
      <c r="AK311" s="17">
        <v>0.99739999999999995</v>
      </c>
      <c r="AL311" s="17">
        <v>0.99739999999999995</v>
      </c>
      <c r="AM311" s="17">
        <v>0.99739999999999995</v>
      </c>
      <c r="AN311" s="17">
        <v>0.99739999999999995</v>
      </c>
      <c r="AO311" s="17">
        <v>0.99739999999999995</v>
      </c>
      <c r="AP311" s="17">
        <v>0.99739999999999995</v>
      </c>
      <c r="AQ311" s="17">
        <v>0.99739999999999995</v>
      </c>
      <c r="AR311" s="17">
        <v>0.99739999999999995</v>
      </c>
      <c r="AS311" s="17">
        <v>0.99739999999999995</v>
      </c>
      <c r="AT311" s="17">
        <v>0.99739999999999995</v>
      </c>
      <c r="AU311" s="17">
        <v>0.99739999999999995</v>
      </c>
      <c r="AV311" s="17">
        <v>0.99739999999999995</v>
      </c>
      <c r="AW311" s="17">
        <v>0.99739999999999995</v>
      </c>
      <c r="AX311" s="17">
        <v>0.99739999999999995</v>
      </c>
      <c r="AY311" s="17">
        <v>0.99739999999999995</v>
      </c>
      <c r="AZ311" s="17">
        <v>0.99739999999999995</v>
      </c>
      <c r="BA311" s="17">
        <v>0.99739999999999995</v>
      </c>
      <c r="BB311" s="17">
        <v>0.99739999999999995</v>
      </c>
      <c r="BC311" s="17">
        <v>0.99739999999999995</v>
      </c>
      <c r="BD311" s="17">
        <v>0.99739999999999995</v>
      </c>
      <c r="BE311" s="17">
        <v>0.99739999999999995</v>
      </c>
      <c r="BF311" s="17">
        <v>0.99739999999999995</v>
      </c>
      <c r="BG311" s="17">
        <v>0.99739999999999995</v>
      </c>
      <c r="BH311" s="17">
        <v>0.99739999999999995</v>
      </c>
      <c r="BI311" s="17">
        <v>0.99739999999999995</v>
      </c>
      <c r="BJ311" s="17">
        <v>0.99739999999999995</v>
      </c>
      <c r="BK311" s="17">
        <v>0.99739999999999995</v>
      </c>
      <c r="BL311" s="17">
        <v>0.99739999999999995</v>
      </c>
      <c r="BM311" s="17">
        <v>0.99739999999999995</v>
      </c>
      <c r="BN311" s="17">
        <v>0.99739999999999995</v>
      </c>
      <c r="BO311" s="17">
        <v>0.99739999999999995</v>
      </c>
      <c r="BP311" s="17">
        <v>0.99739999999999995</v>
      </c>
      <c r="BQ311" s="17">
        <v>0.99739999999999995</v>
      </c>
      <c r="BR311" s="17">
        <v>0.99739999999999995</v>
      </c>
      <c r="BS311" s="17">
        <v>0.99739999999999995</v>
      </c>
      <c r="BT311" s="17">
        <v>0.99739999999999995</v>
      </c>
      <c r="BU311" s="17">
        <v>0.99739999999999995</v>
      </c>
      <c r="BV311" s="17">
        <v>0.99739999999999995</v>
      </c>
      <c r="BW311" s="17">
        <v>0.99739999999999995</v>
      </c>
      <c r="BX311" s="17">
        <v>0.99739999999999995</v>
      </c>
      <c r="BY311" s="17">
        <v>0.99739999999999995</v>
      </c>
      <c r="BZ311" s="17">
        <v>0.99739999999999995</v>
      </c>
      <c r="CA311" s="17">
        <v>0.99739999999999995</v>
      </c>
      <c r="CB311" s="17">
        <v>0.99739999999999995</v>
      </c>
      <c r="CC311" s="17">
        <v>0.99739999999999995</v>
      </c>
      <c r="CD311" s="17">
        <v>0.99739999999999995</v>
      </c>
      <c r="CE311" s="17">
        <v>0.99739999999999995</v>
      </c>
      <c r="CF311" s="17">
        <v>0.99739999999999995</v>
      </c>
      <c r="CG311" s="17">
        <v>0.99739999999999995</v>
      </c>
      <c r="CH311" s="17">
        <v>0.99739999999999995</v>
      </c>
      <c r="CI311" s="17">
        <v>0.99739999999999995</v>
      </c>
      <c r="CJ311" s="17">
        <v>0.99739999999999995</v>
      </c>
      <c r="CK311" s="17">
        <v>0.99739999999999995</v>
      </c>
      <c r="CL311" s="17">
        <v>0.99739999999999995</v>
      </c>
      <c r="CM311" s="17">
        <v>0.99739999999999995</v>
      </c>
      <c r="CN311" s="17">
        <v>0.99739999999999995</v>
      </c>
      <c r="CO311" s="17">
        <v>0.99739999999999995</v>
      </c>
      <c r="CP311" s="17">
        <v>0.99739999999999995</v>
      </c>
      <c r="CQ311" s="17">
        <v>0.99739999999999995</v>
      </c>
      <c r="CR311" s="17">
        <v>0.99739999999999995</v>
      </c>
      <c r="CS311" s="17">
        <v>0.99739999999999995</v>
      </c>
      <c r="CT311" s="17">
        <v>0.99739999999999995</v>
      </c>
      <c r="CU311" s="17">
        <v>0.99739999999999995</v>
      </c>
      <c r="CV311" s="17">
        <v>0.99739999999999995</v>
      </c>
      <c r="CW311" s="17">
        <v>0.99739999999999995</v>
      </c>
      <c r="CX311" s="17">
        <v>0.99739999999999995</v>
      </c>
      <c r="CY311" s="17">
        <v>0.99739999999999995</v>
      </c>
      <c r="CZ311" s="17">
        <v>0.99739999999999995</v>
      </c>
      <c r="DA311" s="17">
        <v>0.99739999999999995</v>
      </c>
      <c r="DB311" s="17">
        <v>0.99739999999999995</v>
      </c>
    </row>
    <row r="312" spans="1:106" x14ac:dyDescent="0.2">
      <c r="A312" s="133">
        <v>103</v>
      </c>
      <c r="B312" s="17">
        <v>1</v>
      </c>
      <c r="C312" s="17">
        <v>0.98860000000000003</v>
      </c>
      <c r="D312" s="17">
        <v>0.99850000000000005</v>
      </c>
      <c r="E312" s="17">
        <v>0.99839999999999995</v>
      </c>
      <c r="F312" s="17">
        <v>0.99839999999999995</v>
      </c>
      <c r="G312" s="17">
        <v>0.99839999999999995</v>
      </c>
      <c r="H312" s="17">
        <v>0.99839999999999995</v>
      </c>
      <c r="I312" s="17">
        <v>0.99829999999999997</v>
      </c>
      <c r="J312" s="17">
        <v>0.99819999999999998</v>
      </c>
      <c r="K312" s="17">
        <v>0.99809999999999999</v>
      </c>
      <c r="L312" s="17">
        <v>0.998</v>
      </c>
      <c r="M312" s="17">
        <v>0.99790000000000001</v>
      </c>
      <c r="N312" s="17">
        <v>0.99780000000000002</v>
      </c>
      <c r="O312" s="17">
        <v>0.99770000000000003</v>
      </c>
      <c r="P312" s="17">
        <v>0.99760000000000004</v>
      </c>
      <c r="Q312" s="17">
        <v>0.99760000000000004</v>
      </c>
      <c r="R312" s="17">
        <v>0.99760000000000004</v>
      </c>
      <c r="S312" s="17">
        <v>0.99760000000000004</v>
      </c>
      <c r="T312" s="17">
        <v>0.99760000000000004</v>
      </c>
      <c r="U312" s="17">
        <v>0.99760000000000004</v>
      </c>
      <c r="V312" s="17">
        <v>0.99760000000000004</v>
      </c>
      <c r="W312" s="17">
        <v>0.99760000000000004</v>
      </c>
      <c r="X312" s="17">
        <v>0.99760000000000004</v>
      </c>
      <c r="Y312" s="17">
        <v>0.99760000000000004</v>
      </c>
      <c r="Z312" s="17">
        <v>0.99760000000000004</v>
      </c>
      <c r="AA312" s="17">
        <v>0.99760000000000004</v>
      </c>
      <c r="AB312" s="17">
        <v>0.99760000000000004</v>
      </c>
      <c r="AC312" s="17">
        <v>0.99760000000000004</v>
      </c>
      <c r="AD312" s="17">
        <v>0.99760000000000004</v>
      </c>
      <c r="AE312" s="17">
        <v>0.99760000000000004</v>
      </c>
      <c r="AF312" s="17">
        <v>0.99760000000000004</v>
      </c>
      <c r="AG312" s="17">
        <v>0.99760000000000004</v>
      </c>
      <c r="AH312" s="17">
        <v>0.99760000000000004</v>
      </c>
      <c r="AI312" s="17">
        <v>0.99760000000000004</v>
      </c>
      <c r="AJ312" s="17">
        <v>0.99760000000000004</v>
      </c>
      <c r="AK312" s="17">
        <v>0.99760000000000004</v>
      </c>
      <c r="AL312" s="17">
        <v>0.99760000000000004</v>
      </c>
      <c r="AM312" s="17">
        <v>0.99760000000000004</v>
      </c>
      <c r="AN312" s="17">
        <v>0.99760000000000004</v>
      </c>
      <c r="AO312" s="17">
        <v>0.99760000000000004</v>
      </c>
      <c r="AP312" s="17">
        <v>0.99760000000000004</v>
      </c>
      <c r="AQ312" s="17">
        <v>0.99760000000000004</v>
      </c>
      <c r="AR312" s="17">
        <v>0.99760000000000004</v>
      </c>
      <c r="AS312" s="17">
        <v>0.99760000000000004</v>
      </c>
      <c r="AT312" s="17">
        <v>0.99760000000000004</v>
      </c>
      <c r="AU312" s="17">
        <v>0.99760000000000004</v>
      </c>
      <c r="AV312" s="17">
        <v>0.99760000000000004</v>
      </c>
      <c r="AW312" s="17">
        <v>0.99760000000000004</v>
      </c>
      <c r="AX312" s="17">
        <v>0.99760000000000004</v>
      </c>
      <c r="AY312" s="17">
        <v>0.99760000000000004</v>
      </c>
      <c r="AZ312" s="17">
        <v>0.99760000000000004</v>
      </c>
      <c r="BA312" s="17">
        <v>0.99760000000000004</v>
      </c>
      <c r="BB312" s="17">
        <v>0.99760000000000004</v>
      </c>
      <c r="BC312" s="17">
        <v>0.99760000000000004</v>
      </c>
      <c r="BD312" s="17">
        <v>0.99760000000000004</v>
      </c>
      <c r="BE312" s="17">
        <v>0.99760000000000004</v>
      </c>
      <c r="BF312" s="17">
        <v>0.99760000000000004</v>
      </c>
      <c r="BG312" s="17">
        <v>0.99760000000000004</v>
      </c>
      <c r="BH312" s="17">
        <v>0.99760000000000004</v>
      </c>
      <c r="BI312" s="17">
        <v>0.99760000000000004</v>
      </c>
      <c r="BJ312" s="17">
        <v>0.99760000000000004</v>
      </c>
      <c r="BK312" s="17">
        <v>0.99760000000000004</v>
      </c>
      <c r="BL312" s="17">
        <v>0.99760000000000004</v>
      </c>
      <c r="BM312" s="17">
        <v>0.99760000000000004</v>
      </c>
      <c r="BN312" s="17">
        <v>0.99760000000000004</v>
      </c>
      <c r="BO312" s="17">
        <v>0.99760000000000004</v>
      </c>
      <c r="BP312" s="17">
        <v>0.99760000000000004</v>
      </c>
      <c r="BQ312" s="17">
        <v>0.99760000000000004</v>
      </c>
      <c r="BR312" s="17">
        <v>0.99760000000000004</v>
      </c>
      <c r="BS312" s="17">
        <v>0.99760000000000004</v>
      </c>
      <c r="BT312" s="17">
        <v>0.99760000000000004</v>
      </c>
      <c r="BU312" s="17">
        <v>0.99760000000000004</v>
      </c>
      <c r="BV312" s="17">
        <v>0.99760000000000004</v>
      </c>
      <c r="BW312" s="17">
        <v>0.99760000000000004</v>
      </c>
      <c r="BX312" s="17">
        <v>0.99760000000000004</v>
      </c>
      <c r="BY312" s="17">
        <v>0.99760000000000004</v>
      </c>
      <c r="BZ312" s="17">
        <v>0.99760000000000004</v>
      </c>
      <c r="CA312" s="17">
        <v>0.99760000000000004</v>
      </c>
      <c r="CB312" s="17">
        <v>0.99760000000000004</v>
      </c>
      <c r="CC312" s="17">
        <v>0.99760000000000004</v>
      </c>
      <c r="CD312" s="17">
        <v>0.99760000000000004</v>
      </c>
      <c r="CE312" s="17">
        <v>0.99760000000000004</v>
      </c>
      <c r="CF312" s="17">
        <v>0.99760000000000004</v>
      </c>
      <c r="CG312" s="17">
        <v>0.99760000000000004</v>
      </c>
      <c r="CH312" s="17">
        <v>0.99760000000000004</v>
      </c>
      <c r="CI312" s="17">
        <v>0.99760000000000004</v>
      </c>
      <c r="CJ312" s="17">
        <v>0.99760000000000004</v>
      </c>
      <c r="CK312" s="17">
        <v>0.99760000000000004</v>
      </c>
      <c r="CL312" s="17">
        <v>0.99760000000000004</v>
      </c>
      <c r="CM312" s="17">
        <v>0.99760000000000004</v>
      </c>
      <c r="CN312" s="17">
        <v>0.99760000000000004</v>
      </c>
      <c r="CO312" s="17">
        <v>0.99760000000000004</v>
      </c>
      <c r="CP312" s="17">
        <v>0.99760000000000004</v>
      </c>
      <c r="CQ312" s="17">
        <v>0.99760000000000004</v>
      </c>
      <c r="CR312" s="17">
        <v>0.99760000000000004</v>
      </c>
      <c r="CS312" s="17">
        <v>0.99760000000000004</v>
      </c>
      <c r="CT312" s="17">
        <v>0.99760000000000004</v>
      </c>
      <c r="CU312" s="17">
        <v>0.99760000000000004</v>
      </c>
      <c r="CV312" s="17">
        <v>0.99760000000000004</v>
      </c>
      <c r="CW312" s="17">
        <v>0.99760000000000004</v>
      </c>
      <c r="CX312" s="17">
        <v>0.99760000000000004</v>
      </c>
      <c r="CY312" s="17">
        <v>0.99760000000000004</v>
      </c>
      <c r="CZ312" s="17">
        <v>0.99760000000000004</v>
      </c>
      <c r="DA312" s="17">
        <v>0.99760000000000004</v>
      </c>
      <c r="DB312" s="17">
        <v>0.99760000000000004</v>
      </c>
    </row>
    <row r="313" spans="1:106" x14ac:dyDescent="0.2">
      <c r="A313" s="133">
        <v>104</v>
      </c>
      <c r="B313" s="17">
        <v>1</v>
      </c>
      <c r="C313" s="17">
        <v>0.98860000000000003</v>
      </c>
      <c r="D313" s="17">
        <v>0.99850000000000005</v>
      </c>
      <c r="E313" s="17">
        <v>0.99860000000000004</v>
      </c>
      <c r="F313" s="17">
        <v>0.99860000000000004</v>
      </c>
      <c r="G313" s="17">
        <v>0.99860000000000004</v>
      </c>
      <c r="H313" s="17">
        <v>0.99850000000000005</v>
      </c>
      <c r="I313" s="17">
        <v>0.99850000000000005</v>
      </c>
      <c r="J313" s="17">
        <v>0.99839999999999995</v>
      </c>
      <c r="K313" s="17">
        <v>0.99829999999999997</v>
      </c>
      <c r="L313" s="17">
        <v>0.99819999999999998</v>
      </c>
      <c r="M313" s="17">
        <v>0.99809999999999999</v>
      </c>
      <c r="N313" s="17">
        <v>0.998</v>
      </c>
      <c r="O313" s="17">
        <v>0.99790000000000001</v>
      </c>
      <c r="P313" s="17">
        <v>0.99780000000000002</v>
      </c>
      <c r="Q313" s="17">
        <v>0.99780000000000002</v>
      </c>
      <c r="R313" s="17">
        <v>0.99780000000000002</v>
      </c>
      <c r="S313" s="17">
        <v>0.99780000000000002</v>
      </c>
      <c r="T313" s="17">
        <v>0.99780000000000002</v>
      </c>
      <c r="U313" s="17">
        <v>0.99780000000000002</v>
      </c>
      <c r="V313" s="17">
        <v>0.99780000000000002</v>
      </c>
      <c r="W313" s="17">
        <v>0.99780000000000002</v>
      </c>
      <c r="X313" s="17">
        <v>0.99780000000000002</v>
      </c>
      <c r="Y313" s="17">
        <v>0.99780000000000002</v>
      </c>
      <c r="Z313" s="17">
        <v>0.99780000000000002</v>
      </c>
      <c r="AA313" s="17">
        <v>0.99780000000000002</v>
      </c>
      <c r="AB313" s="17">
        <v>0.99780000000000002</v>
      </c>
      <c r="AC313" s="17">
        <v>0.99780000000000002</v>
      </c>
      <c r="AD313" s="17">
        <v>0.99780000000000002</v>
      </c>
      <c r="AE313" s="17">
        <v>0.99780000000000002</v>
      </c>
      <c r="AF313" s="17">
        <v>0.99780000000000002</v>
      </c>
      <c r="AG313" s="17">
        <v>0.99780000000000002</v>
      </c>
      <c r="AH313" s="17">
        <v>0.99780000000000002</v>
      </c>
      <c r="AI313" s="17">
        <v>0.99780000000000002</v>
      </c>
      <c r="AJ313" s="17">
        <v>0.99780000000000002</v>
      </c>
      <c r="AK313" s="17">
        <v>0.99780000000000002</v>
      </c>
      <c r="AL313" s="17">
        <v>0.99780000000000002</v>
      </c>
      <c r="AM313" s="17">
        <v>0.99780000000000002</v>
      </c>
      <c r="AN313" s="17">
        <v>0.99780000000000002</v>
      </c>
      <c r="AO313" s="17">
        <v>0.99780000000000002</v>
      </c>
      <c r="AP313" s="17">
        <v>0.99780000000000002</v>
      </c>
      <c r="AQ313" s="17">
        <v>0.99780000000000002</v>
      </c>
      <c r="AR313" s="17">
        <v>0.99780000000000002</v>
      </c>
      <c r="AS313" s="17">
        <v>0.99780000000000002</v>
      </c>
      <c r="AT313" s="17">
        <v>0.99780000000000002</v>
      </c>
      <c r="AU313" s="17">
        <v>0.99780000000000002</v>
      </c>
      <c r="AV313" s="17">
        <v>0.99780000000000002</v>
      </c>
      <c r="AW313" s="17">
        <v>0.99780000000000002</v>
      </c>
      <c r="AX313" s="17">
        <v>0.99780000000000002</v>
      </c>
      <c r="AY313" s="17">
        <v>0.99780000000000002</v>
      </c>
      <c r="AZ313" s="17">
        <v>0.99780000000000002</v>
      </c>
      <c r="BA313" s="17">
        <v>0.99780000000000002</v>
      </c>
      <c r="BB313" s="17">
        <v>0.99780000000000002</v>
      </c>
      <c r="BC313" s="17">
        <v>0.99780000000000002</v>
      </c>
      <c r="BD313" s="17">
        <v>0.99780000000000002</v>
      </c>
      <c r="BE313" s="17">
        <v>0.99780000000000002</v>
      </c>
      <c r="BF313" s="17">
        <v>0.99780000000000002</v>
      </c>
      <c r="BG313" s="17">
        <v>0.99780000000000002</v>
      </c>
      <c r="BH313" s="17">
        <v>0.99780000000000002</v>
      </c>
      <c r="BI313" s="17">
        <v>0.99780000000000002</v>
      </c>
      <c r="BJ313" s="17">
        <v>0.99780000000000002</v>
      </c>
      <c r="BK313" s="17">
        <v>0.99780000000000002</v>
      </c>
      <c r="BL313" s="17">
        <v>0.99780000000000002</v>
      </c>
      <c r="BM313" s="17">
        <v>0.99780000000000002</v>
      </c>
      <c r="BN313" s="17">
        <v>0.99780000000000002</v>
      </c>
      <c r="BO313" s="17">
        <v>0.99780000000000002</v>
      </c>
      <c r="BP313" s="17">
        <v>0.99780000000000002</v>
      </c>
      <c r="BQ313" s="17">
        <v>0.99780000000000002</v>
      </c>
      <c r="BR313" s="17">
        <v>0.99780000000000002</v>
      </c>
      <c r="BS313" s="17">
        <v>0.99780000000000002</v>
      </c>
      <c r="BT313" s="17">
        <v>0.99780000000000002</v>
      </c>
      <c r="BU313" s="17">
        <v>0.99780000000000002</v>
      </c>
      <c r="BV313" s="17">
        <v>0.99780000000000002</v>
      </c>
      <c r="BW313" s="17">
        <v>0.99780000000000002</v>
      </c>
      <c r="BX313" s="17">
        <v>0.99780000000000002</v>
      </c>
      <c r="BY313" s="17">
        <v>0.99780000000000002</v>
      </c>
      <c r="BZ313" s="17">
        <v>0.99780000000000002</v>
      </c>
      <c r="CA313" s="17">
        <v>0.99780000000000002</v>
      </c>
      <c r="CB313" s="17">
        <v>0.99780000000000002</v>
      </c>
      <c r="CC313" s="17">
        <v>0.99780000000000002</v>
      </c>
      <c r="CD313" s="17">
        <v>0.99780000000000002</v>
      </c>
      <c r="CE313" s="17">
        <v>0.99780000000000002</v>
      </c>
      <c r="CF313" s="17">
        <v>0.99780000000000002</v>
      </c>
      <c r="CG313" s="17">
        <v>0.99780000000000002</v>
      </c>
      <c r="CH313" s="17">
        <v>0.99780000000000002</v>
      </c>
      <c r="CI313" s="17">
        <v>0.99780000000000002</v>
      </c>
      <c r="CJ313" s="17">
        <v>0.99780000000000002</v>
      </c>
      <c r="CK313" s="17">
        <v>0.99780000000000002</v>
      </c>
      <c r="CL313" s="17">
        <v>0.99780000000000002</v>
      </c>
      <c r="CM313" s="17">
        <v>0.99780000000000002</v>
      </c>
      <c r="CN313" s="17">
        <v>0.99780000000000002</v>
      </c>
      <c r="CO313" s="17">
        <v>0.99780000000000002</v>
      </c>
      <c r="CP313" s="17">
        <v>0.99780000000000002</v>
      </c>
      <c r="CQ313" s="17">
        <v>0.99780000000000002</v>
      </c>
      <c r="CR313" s="17">
        <v>0.99780000000000002</v>
      </c>
      <c r="CS313" s="17">
        <v>0.99780000000000002</v>
      </c>
      <c r="CT313" s="17">
        <v>0.99780000000000002</v>
      </c>
      <c r="CU313" s="17">
        <v>0.99780000000000002</v>
      </c>
      <c r="CV313" s="17">
        <v>0.99780000000000002</v>
      </c>
      <c r="CW313" s="17">
        <v>0.99780000000000002</v>
      </c>
      <c r="CX313" s="17">
        <v>0.99780000000000002</v>
      </c>
      <c r="CY313" s="17">
        <v>0.99780000000000002</v>
      </c>
      <c r="CZ313" s="17">
        <v>0.99780000000000002</v>
      </c>
      <c r="DA313" s="17">
        <v>0.99780000000000002</v>
      </c>
      <c r="DB313" s="17">
        <v>0.99780000000000002</v>
      </c>
    </row>
    <row r="314" spans="1:106" x14ac:dyDescent="0.2">
      <c r="A314" s="133">
        <v>105</v>
      </c>
      <c r="B314" s="17">
        <v>1</v>
      </c>
      <c r="C314" s="17">
        <v>0.98870000000000002</v>
      </c>
      <c r="D314" s="17">
        <v>0.99860000000000004</v>
      </c>
      <c r="E314" s="17">
        <v>0.99860000000000004</v>
      </c>
      <c r="F314" s="17">
        <v>0.99870000000000003</v>
      </c>
      <c r="G314" s="17">
        <v>0.99870000000000003</v>
      </c>
      <c r="H314" s="17">
        <v>0.99870000000000003</v>
      </c>
      <c r="I314" s="17">
        <v>0.99860000000000004</v>
      </c>
      <c r="J314" s="17">
        <v>0.99860000000000004</v>
      </c>
      <c r="K314" s="17">
        <v>0.99850000000000005</v>
      </c>
      <c r="L314" s="17">
        <v>0.99839999999999995</v>
      </c>
      <c r="M314" s="17">
        <v>0.99829999999999997</v>
      </c>
      <c r="N314" s="17">
        <v>0.99819999999999998</v>
      </c>
      <c r="O314" s="17">
        <v>0.99809999999999999</v>
      </c>
      <c r="P314" s="17">
        <v>0.998</v>
      </c>
      <c r="Q314" s="17">
        <v>0.998</v>
      </c>
      <c r="R314" s="17">
        <v>0.998</v>
      </c>
      <c r="S314" s="17">
        <v>0.998</v>
      </c>
      <c r="T314" s="17">
        <v>0.998</v>
      </c>
      <c r="U314" s="17">
        <v>0.998</v>
      </c>
      <c r="V314" s="17">
        <v>0.998</v>
      </c>
      <c r="W314" s="17">
        <v>0.998</v>
      </c>
      <c r="X314" s="17">
        <v>0.998</v>
      </c>
      <c r="Y314" s="17">
        <v>0.998</v>
      </c>
      <c r="Z314" s="17">
        <v>0.998</v>
      </c>
      <c r="AA314" s="17">
        <v>0.998</v>
      </c>
      <c r="AB314" s="17">
        <v>0.998</v>
      </c>
      <c r="AC314" s="17">
        <v>0.998</v>
      </c>
      <c r="AD314" s="17">
        <v>0.998</v>
      </c>
      <c r="AE314" s="17">
        <v>0.998</v>
      </c>
      <c r="AF314" s="17">
        <v>0.998</v>
      </c>
      <c r="AG314" s="17">
        <v>0.998</v>
      </c>
      <c r="AH314" s="17">
        <v>0.998</v>
      </c>
      <c r="AI314" s="17">
        <v>0.998</v>
      </c>
      <c r="AJ314" s="17">
        <v>0.998</v>
      </c>
      <c r="AK314" s="17">
        <v>0.998</v>
      </c>
      <c r="AL314" s="17">
        <v>0.998</v>
      </c>
      <c r="AM314" s="17">
        <v>0.998</v>
      </c>
      <c r="AN314" s="17">
        <v>0.998</v>
      </c>
      <c r="AO314" s="17">
        <v>0.998</v>
      </c>
      <c r="AP314" s="17">
        <v>0.998</v>
      </c>
      <c r="AQ314" s="17">
        <v>0.998</v>
      </c>
      <c r="AR314" s="17">
        <v>0.998</v>
      </c>
      <c r="AS314" s="17">
        <v>0.998</v>
      </c>
      <c r="AT314" s="17">
        <v>0.998</v>
      </c>
      <c r="AU314" s="17">
        <v>0.998</v>
      </c>
      <c r="AV314" s="17">
        <v>0.998</v>
      </c>
      <c r="AW314" s="17">
        <v>0.998</v>
      </c>
      <c r="AX314" s="17">
        <v>0.998</v>
      </c>
      <c r="AY314" s="17">
        <v>0.998</v>
      </c>
      <c r="AZ314" s="17">
        <v>0.998</v>
      </c>
      <c r="BA314" s="17">
        <v>0.998</v>
      </c>
      <c r="BB314" s="17">
        <v>0.998</v>
      </c>
      <c r="BC314" s="17">
        <v>0.998</v>
      </c>
      <c r="BD314" s="17">
        <v>0.998</v>
      </c>
      <c r="BE314" s="17">
        <v>0.998</v>
      </c>
      <c r="BF314" s="17">
        <v>0.998</v>
      </c>
      <c r="BG314" s="17">
        <v>0.998</v>
      </c>
      <c r="BH314" s="17">
        <v>0.998</v>
      </c>
      <c r="BI314" s="17">
        <v>0.998</v>
      </c>
      <c r="BJ314" s="17">
        <v>0.998</v>
      </c>
      <c r="BK314" s="17">
        <v>0.998</v>
      </c>
      <c r="BL314" s="17">
        <v>0.998</v>
      </c>
      <c r="BM314" s="17">
        <v>0.998</v>
      </c>
      <c r="BN314" s="17">
        <v>0.998</v>
      </c>
      <c r="BO314" s="17">
        <v>0.998</v>
      </c>
      <c r="BP314" s="17">
        <v>0.998</v>
      </c>
      <c r="BQ314" s="17">
        <v>0.998</v>
      </c>
      <c r="BR314" s="17">
        <v>0.998</v>
      </c>
      <c r="BS314" s="17">
        <v>0.998</v>
      </c>
      <c r="BT314" s="17">
        <v>0.998</v>
      </c>
      <c r="BU314" s="17">
        <v>0.998</v>
      </c>
      <c r="BV314" s="17">
        <v>0.998</v>
      </c>
      <c r="BW314" s="17">
        <v>0.998</v>
      </c>
      <c r="BX314" s="17">
        <v>0.998</v>
      </c>
      <c r="BY314" s="17">
        <v>0.998</v>
      </c>
      <c r="BZ314" s="17">
        <v>0.998</v>
      </c>
      <c r="CA314" s="17">
        <v>0.998</v>
      </c>
      <c r="CB314" s="17">
        <v>0.998</v>
      </c>
      <c r="CC314" s="17">
        <v>0.998</v>
      </c>
      <c r="CD314" s="17">
        <v>0.998</v>
      </c>
      <c r="CE314" s="17">
        <v>0.998</v>
      </c>
      <c r="CF314" s="17">
        <v>0.998</v>
      </c>
      <c r="CG314" s="17">
        <v>0.998</v>
      </c>
      <c r="CH314" s="17">
        <v>0.998</v>
      </c>
      <c r="CI314" s="17">
        <v>0.998</v>
      </c>
      <c r="CJ314" s="17">
        <v>0.998</v>
      </c>
      <c r="CK314" s="17">
        <v>0.998</v>
      </c>
      <c r="CL314" s="17">
        <v>0.998</v>
      </c>
      <c r="CM314" s="17">
        <v>0.998</v>
      </c>
      <c r="CN314" s="17">
        <v>0.998</v>
      </c>
      <c r="CO314" s="17">
        <v>0.998</v>
      </c>
      <c r="CP314" s="17">
        <v>0.998</v>
      </c>
      <c r="CQ314" s="17">
        <v>0.998</v>
      </c>
      <c r="CR314" s="17">
        <v>0.998</v>
      </c>
      <c r="CS314" s="17">
        <v>0.998</v>
      </c>
      <c r="CT314" s="17">
        <v>0.998</v>
      </c>
      <c r="CU314" s="17">
        <v>0.998</v>
      </c>
      <c r="CV314" s="17">
        <v>0.998</v>
      </c>
      <c r="CW314" s="17">
        <v>0.998</v>
      </c>
      <c r="CX314" s="17">
        <v>0.998</v>
      </c>
      <c r="CY314" s="17">
        <v>0.998</v>
      </c>
      <c r="CZ314" s="17">
        <v>0.998</v>
      </c>
      <c r="DA314" s="17">
        <v>0.998</v>
      </c>
      <c r="DB314" s="17">
        <v>0.998</v>
      </c>
    </row>
    <row r="315" spans="1:106" x14ac:dyDescent="0.2">
      <c r="A315" s="133">
        <v>106</v>
      </c>
      <c r="B315" s="17">
        <v>1</v>
      </c>
      <c r="C315" s="17">
        <v>0.98870000000000002</v>
      </c>
      <c r="D315" s="17">
        <v>0.99860000000000004</v>
      </c>
      <c r="E315" s="17">
        <v>0.99870000000000003</v>
      </c>
      <c r="F315" s="17">
        <v>0.99880000000000002</v>
      </c>
      <c r="G315" s="17">
        <v>0.99880000000000002</v>
      </c>
      <c r="H315" s="17">
        <v>0.99880000000000002</v>
      </c>
      <c r="I315" s="17">
        <v>0.99880000000000002</v>
      </c>
      <c r="J315" s="17">
        <v>0.99880000000000002</v>
      </c>
      <c r="K315" s="17">
        <v>0.99870000000000003</v>
      </c>
      <c r="L315" s="17">
        <v>0.99860000000000004</v>
      </c>
      <c r="M315" s="17">
        <v>0.99850000000000005</v>
      </c>
      <c r="N315" s="17">
        <v>0.99839999999999995</v>
      </c>
      <c r="O315" s="17">
        <v>0.99829999999999997</v>
      </c>
      <c r="P315" s="17">
        <v>0.99819999999999998</v>
      </c>
      <c r="Q315" s="17">
        <v>0.99819999999999998</v>
      </c>
      <c r="R315" s="17">
        <v>0.99819999999999998</v>
      </c>
      <c r="S315" s="17">
        <v>0.99819999999999998</v>
      </c>
      <c r="T315" s="17">
        <v>0.99819999999999998</v>
      </c>
      <c r="U315" s="17">
        <v>0.99819999999999998</v>
      </c>
      <c r="V315" s="17">
        <v>0.99819999999999998</v>
      </c>
      <c r="W315" s="17">
        <v>0.99819999999999998</v>
      </c>
      <c r="X315" s="17">
        <v>0.99819999999999998</v>
      </c>
      <c r="Y315" s="17">
        <v>0.99819999999999998</v>
      </c>
      <c r="Z315" s="17">
        <v>0.99819999999999998</v>
      </c>
      <c r="AA315" s="17">
        <v>0.99819999999999998</v>
      </c>
      <c r="AB315" s="17">
        <v>0.99819999999999998</v>
      </c>
      <c r="AC315" s="17">
        <v>0.99819999999999998</v>
      </c>
      <c r="AD315" s="17">
        <v>0.99819999999999998</v>
      </c>
      <c r="AE315" s="17">
        <v>0.99819999999999998</v>
      </c>
      <c r="AF315" s="17">
        <v>0.99819999999999998</v>
      </c>
      <c r="AG315" s="17">
        <v>0.99819999999999998</v>
      </c>
      <c r="AH315" s="17">
        <v>0.99819999999999998</v>
      </c>
      <c r="AI315" s="17">
        <v>0.99819999999999998</v>
      </c>
      <c r="AJ315" s="17">
        <v>0.99819999999999998</v>
      </c>
      <c r="AK315" s="17">
        <v>0.99819999999999998</v>
      </c>
      <c r="AL315" s="17">
        <v>0.99819999999999998</v>
      </c>
      <c r="AM315" s="17">
        <v>0.99819999999999998</v>
      </c>
      <c r="AN315" s="17">
        <v>0.99819999999999998</v>
      </c>
      <c r="AO315" s="17">
        <v>0.99819999999999998</v>
      </c>
      <c r="AP315" s="17">
        <v>0.99819999999999998</v>
      </c>
      <c r="AQ315" s="17">
        <v>0.99819999999999998</v>
      </c>
      <c r="AR315" s="17">
        <v>0.99819999999999998</v>
      </c>
      <c r="AS315" s="17">
        <v>0.99819999999999998</v>
      </c>
      <c r="AT315" s="17">
        <v>0.99819999999999998</v>
      </c>
      <c r="AU315" s="17">
        <v>0.99819999999999998</v>
      </c>
      <c r="AV315" s="17">
        <v>0.99819999999999998</v>
      </c>
      <c r="AW315" s="17">
        <v>0.99819999999999998</v>
      </c>
      <c r="AX315" s="17">
        <v>0.99819999999999998</v>
      </c>
      <c r="AY315" s="17">
        <v>0.99819999999999998</v>
      </c>
      <c r="AZ315" s="17">
        <v>0.99819999999999998</v>
      </c>
      <c r="BA315" s="17">
        <v>0.99819999999999998</v>
      </c>
      <c r="BB315" s="17">
        <v>0.99819999999999998</v>
      </c>
      <c r="BC315" s="17">
        <v>0.99819999999999998</v>
      </c>
      <c r="BD315" s="17">
        <v>0.99819999999999998</v>
      </c>
      <c r="BE315" s="17">
        <v>0.99819999999999998</v>
      </c>
      <c r="BF315" s="17">
        <v>0.99819999999999998</v>
      </c>
      <c r="BG315" s="17">
        <v>0.99819999999999998</v>
      </c>
      <c r="BH315" s="17">
        <v>0.99819999999999998</v>
      </c>
      <c r="BI315" s="17">
        <v>0.99819999999999998</v>
      </c>
      <c r="BJ315" s="17">
        <v>0.99819999999999998</v>
      </c>
      <c r="BK315" s="17">
        <v>0.99819999999999998</v>
      </c>
      <c r="BL315" s="17">
        <v>0.99819999999999998</v>
      </c>
      <c r="BM315" s="17">
        <v>0.99819999999999998</v>
      </c>
      <c r="BN315" s="17">
        <v>0.99819999999999998</v>
      </c>
      <c r="BO315" s="17">
        <v>0.99819999999999998</v>
      </c>
      <c r="BP315" s="17">
        <v>0.99819999999999998</v>
      </c>
      <c r="BQ315" s="17">
        <v>0.99819999999999998</v>
      </c>
      <c r="BR315" s="17">
        <v>0.99819999999999998</v>
      </c>
      <c r="BS315" s="17">
        <v>0.99819999999999998</v>
      </c>
      <c r="BT315" s="17">
        <v>0.99819999999999998</v>
      </c>
      <c r="BU315" s="17">
        <v>0.99819999999999998</v>
      </c>
      <c r="BV315" s="17">
        <v>0.99819999999999998</v>
      </c>
      <c r="BW315" s="17">
        <v>0.99819999999999998</v>
      </c>
      <c r="BX315" s="17">
        <v>0.99819999999999998</v>
      </c>
      <c r="BY315" s="17">
        <v>0.99819999999999998</v>
      </c>
      <c r="BZ315" s="17">
        <v>0.99819999999999998</v>
      </c>
      <c r="CA315" s="17">
        <v>0.99819999999999998</v>
      </c>
      <c r="CB315" s="17">
        <v>0.99819999999999998</v>
      </c>
      <c r="CC315" s="17">
        <v>0.99819999999999998</v>
      </c>
      <c r="CD315" s="17">
        <v>0.99819999999999998</v>
      </c>
      <c r="CE315" s="17">
        <v>0.99819999999999998</v>
      </c>
      <c r="CF315" s="17">
        <v>0.99819999999999998</v>
      </c>
      <c r="CG315" s="17">
        <v>0.99819999999999998</v>
      </c>
      <c r="CH315" s="17">
        <v>0.99819999999999998</v>
      </c>
      <c r="CI315" s="17">
        <v>0.99819999999999998</v>
      </c>
      <c r="CJ315" s="17">
        <v>0.99819999999999998</v>
      </c>
      <c r="CK315" s="17">
        <v>0.99819999999999998</v>
      </c>
      <c r="CL315" s="17">
        <v>0.99819999999999998</v>
      </c>
      <c r="CM315" s="17">
        <v>0.99819999999999998</v>
      </c>
      <c r="CN315" s="17">
        <v>0.99819999999999998</v>
      </c>
      <c r="CO315" s="17">
        <v>0.99819999999999998</v>
      </c>
      <c r="CP315" s="17">
        <v>0.99819999999999998</v>
      </c>
      <c r="CQ315" s="17">
        <v>0.99819999999999998</v>
      </c>
      <c r="CR315" s="17">
        <v>0.99819999999999998</v>
      </c>
      <c r="CS315" s="17">
        <v>0.99819999999999998</v>
      </c>
      <c r="CT315" s="17">
        <v>0.99819999999999998</v>
      </c>
      <c r="CU315" s="17">
        <v>0.99819999999999998</v>
      </c>
      <c r="CV315" s="17">
        <v>0.99819999999999998</v>
      </c>
      <c r="CW315" s="17">
        <v>0.99819999999999998</v>
      </c>
      <c r="CX315" s="17">
        <v>0.99819999999999998</v>
      </c>
      <c r="CY315" s="17">
        <v>0.99819999999999998</v>
      </c>
      <c r="CZ315" s="17">
        <v>0.99819999999999998</v>
      </c>
      <c r="DA315" s="17">
        <v>0.99819999999999998</v>
      </c>
      <c r="DB315" s="17">
        <v>0.99819999999999998</v>
      </c>
    </row>
    <row r="316" spans="1:106" x14ac:dyDescent="0.2">
      <c r="A316" s="133">
        <v>107</v>
      </c>
      <c r="B316" s="17">
        <v>1</v>
      </c>
      <c r="C316" s="17">
        <v>0.98880000000000001</v>
      </c>
      <c r="D316" s="17">
        <v>0.99870000000000003</v>
      </c>
      <c r="E316" s="17">
        <v>0.99880000000000002</v>
      </c>
      <c r="F316" s="17">
        <v>0.99880000000000002</v>
      </c>
      <c r="G316" s="17">
        <v>0.99890000000000001</v>
      </c>
      <c r="H316" s="17">
        <v>0.999</v>
      </c>
      <c r="I316" s="17">
        <v>0.999</v>
      </c>
      <c r="J316" s="17">
        <v>0.99890000000000001</v>
      </c>
      <c r="K316" s="17">
        <v>0.99890000000000001</v>
      </c>
      <c r="L316" s="17">
        <v>0.99880000000000002</v>
      </c>
      <c r="M316" s="17">
        <v>0.99870000000000003</v>
      </c>
      <c r="N316" s="17">
        <v>0.99860000000000004</v>
      </c>
      <c r="O316" s="17">
        <v>0.99850000000000005</v>
      </c>
      <c r="P316" s="17">
        <v>0.99839999999999995</v>
      </c>
      <c r="Q316" s="17">
        <v>0.99839999999999995</v>
      </c>
      <c r="R316" s="17">
        <v>0.99839999999999995</v>
      </c>
      <c r="S316" s="17">
        <v>0.99839999999999995</v>
      </c>
      <c r="T316" s="17">
        <v>0.99839999999999995</v>
      </c>
      <c r="U316" s="17">
        <v>0.99839999999999995</v>
      </c>
      <c r="V316" s="17">
        <v>0.99839999999999995</v>
      </c>
      <c r="W316" s="17">
        <v>0.99839999999999995</v>
      </c>
      <c r="X316" s="17">
        <v>0.99839999999999995</v>
      </c>
      <c r="Y316" s="17">
        <v>0.99839999999999995</v>
      </c>
      <c r="Z316" s="17">
        <v>0.99839999999999995</v>
      </c>
      <c r="AA316" s="17">
        <v>0.99839999999999995</v>
      </c>
      <c r="AB316" s="17">
        <v>0.99839999999999995</v>
      </c>
      <c r="AC316" s="17">
        <v>0.99839999999999995</v>
      </c>
      <c r="AD316" s="17">
        <v>0.99839999999999995</v>
      </c>
      <c r="AE316" s="17">
        <v>0.99839999999999995</v>
      </c>
      <c r="AF316" s="17">
        <v>0.99839999999999995</v>
      </c>
      <c r="AG316" s="17">
        <v>0.99839999999999995</v>
      </c>
      <c r="AH316" s="17">
        <v>0.99839999999999995</v>
      </c>
      <c r="AI316" s="17">
        <v>0.99839999999999995</v>
      </c>
      <c r="AJ316" s="17">
        <v>0.99839999999999995</v>
      </c>
      <c r="AK316" s="17">
        <v>0.99839999999999995</v>
      </c>
      <c r="AL316" s="17">
        <v>0.99839999999999995</v>
      </c>
      <c r="AM316" s="17">
        <v>0.99839999999999995</v>
      </c>
      <c r="AN316" s="17">
        <v>0.99839999999999995</v>
      </c>
      <c r="AO316" s="17">
        <v>0.99839999999999995</v>
      </c>
      <c r="AP316" s="17">
        <v>0.99839999999999995</v>
      </c>
      <c r="AQ316" s="17">
        <v>0.99839999999999995</v>
      </c>
      <c r="AR316" s="17">
        <v>0.99839999999999995</v>
      </c>
      <c r="AS316" s="17">
        <v>0.99839999999999995</v>
      </c>
      <c r="AT316" s="17">
        <v>0.99839999999999995</v>
      </c>
      <c r="AU316" s="17">
        <v>0.99839999999999995</v>
      </c>
      <c r="AV316" s="17">
        <v>0.99839999999999995</v>
      </c>
      <c r="AW316" s="17">
        <v>0.99839999999999995</v>
      </c>
      <c r="AX316" s="17">
        <v>0.99839999999999995</v>
      </c>
      <c r="AY316" s="17">
        <v>0.99839999999999995</v>
      </c>
      <c r="AZ316" s="17">
        <v>0.99839999999999995</v>
      </c>
      <c r="BA316" s="17">
        <v>0.99839999999999995</v>
      </c>
      <c r="BB316" s="17">
        <v>0.99839999999999995</v>
      </c>
      <c r="BC316" s="17">
        <v>0.99839999999999995</v>
      </c>
      <c r="BD316" s="17">
        <v>0.99839999999999995</v>
      </c>
      <c r="BE316" s="17">
        <v>0.99839999999999995</v>
      </c>
      <c r="BF316" s="17">
        <v>0.99839999999999995</v>
      </c>
      <c r="BG316" s="17">
        <v>0.99839999999999995</v>
      </c>
      <c r="BH316" s="17">
        <v>0.99839999999999995</v>
      </c>
      <c r="BI316" s="17">
        <v>0.99839999999999995</v>
      </c>
      <c r="BJ316" s="17">
        <v>0.99839999999999995</v>
      </c>
      <c r="BK316" s="17">
        <v>0.99839999999999995</v>
      </c>
      <c r="BL316" s="17">
        <v>0.99839999999999995</v>
      </c>
      <c r="BM316" s="17">
        <v>0.99839999999999995</v>
      </c>
      <c r="BN316" s="17">
        <v>0.99839999999999995</v>
      </c>
      <c r="BO316" s="17">
        <v>0.99839999999999995</v>
      </c>
      <c r="BP316" s="17">
        <v>0.99839999999999995</v>
      </c>
      <c r="BQ316" s="17">
        <v>0.99839999999999995</v>
      </c>
      <c r="BR316" s="17">
        <v>0.99839999999999995</v>
      </c>
      <c r="BS316" s="17">
        <v>0.99839999999999995</v>
      </c>
      <c r="BT316" s="17">
        <v>0.99839999999999995</v>
      </c>
      <c r="BU316" s="17">
        <v>0.99839999999999995</v>
      </c>
      <c r="BV316" s="17">
        <v>0.99839999999999995</v>
      </c>
      <c r="BW316" s="17">
        <v>0.99839999999999995</v>
      </c>
      <c r="BX316" s="17">
        <v>0.99839999999999995</v>
      </c>
      <c r="BY316" s="17">
        <v>0.99839999999999995</v>
      </c>
      <c r="BZ316" s="17">
        <v>0.99839999999999995</v>
      </c>
      <c r="CA316" s="17">
        <v>0.99839999999999995</v>
      </c>
      <c r="CB316" s="17">
        <v>0.99839999999999995</v>
      </c>
      <c r="CC316" s="17">
        <v>0.99839999999999995</v>
      </c>
      <c r="CD316" s="17">
        <v>0.99839999999999995</v>
      </c>
      <c r="CE316" s="17">
        <v>0.99839999999999995</v>
      </c>
      <c r="CF316" s="17">
        <v>0.99839999999999995</v>
      </c>
      <c r="CG316" s="17">
        <v>0.99839999999999995</v>
      </c>
      <c r="CH316" s="17">
        <v>0.99839999999999995</v>
      </c>
      <c r="CI316" s="17">
        <v>0.99839999999999995</v>
      </c>
      <c r="CJ316" s="17">
        <v>0.99839999999999995</v>
      </c>
      <c r="CK316" s="17">
        <v>0.99839999999999995</v>
      </c>
      <c r="CL316" s="17">
        <v>0.99839999999999995</v>
      </c>
      <c r="CM316" s="17">
        <v>0.99839999999999995</v>
      </c>
      <c r="CN316" s="17">
        <v>0.99839999999999995</v>
      </c>
      <c r="CO316" s="17">
        <v>0.99839999999999995</v>
      </c>
      <c r="CP316" s="17">
        <v>0.99839999999999995</v>
      </c>
      <c r="CQ316" s="17">
        <v>0.99839999999999995</v>
      </c>
      <c r="CR316" s="17">
        <v>0.99839999999999995</v>
      </c>
      <c r="CS316" s="17">
        <v>0.99839999999999995</v>
      </c>
      <c r="CT316" s="17">
        <v>0.99839999999999995</v>
      </c>
      <c r="CU316" s="17">
        <v>0.99839999999999995</v>
      </c>
      <c r="CV316" s="17">
        <v>0.99839999999999995</v>
      </c>
      <c r="CW316" s="17">
        <v>0.99839999999999995</v>
      </c>
      <c r="CX316" s="17">
        <v>0.99839999999999995</v>
      </c>
      <c r="CY316" s="17">
        <v>0.99839999999999995</v>
      </c>
      <c r="CZ316" s="17">
        <v>0.99839999999999995</v>
      </c>
      <c r="DA316" s="17">
        <v>0.99839999999999995</v>
      </c>
      <c r="DB316" s="17">
        <v>0.99839999999999995</v>
      </c>
    </row>
    <row r="317" spans="1:106" x14ac:dyDescent="0.2">
      <c r="A317" s="133">
        <v>108</v>
      </c>
      <c r="B317" s="17">
        <v>1</v>
      </c>
      <c r="C317" s="17">
        <v>0.9889</v>
      </c>
      <c r="D317" s="17">
        <v>0.99880000000000002</v>
      </c>
      <c r="E317" s="17">
        <v>0.99880000000000002</v>
      </c>
      <c r="F317" s="17">
        <v>0.99890000000000001</v>
      </c>
      <c r="G317" s="17">
        <v>0.999</v>
      </c>
      <c r="H317" s="17">
        <v>0.99909999999999999</v>
      </c>
      <c r="I317" s="17">
        <v>0.99909999999999999</v>
      </c>
      <c r="J317" s="17">
        <v>0.99909999999999999</v>
      </c>
      <c r="K317" s="17">
        <v>0.999</v>
      </c>
      <c r="L317" s="17">
        <v>0.999</v>
      </c>
      <c r="M317" s="17">
        <v>0.99890000000000001</v>
      </c>
      <c r="N317" s="17">
        <v>0.99880000000000002</v>
      </c>
      <c r="O317" s="17">
        <v>0.99870000000000003</v>
      </c>
      <c r="P317" s="17">
        <v>0.99860000000000004</v>
      </c>
      <c r="Q317" s="17">
        <v>0.99860000000000004</v>
      </c>
      <c r="R317" s="17">
        <v>0.99860000000000004</v>
      </c>
      <c r="S317" s="17">
        <v>0.99860000000000004</v>
      </c>
      <c r="T317" s="17">
        <v>0.99860000000000004</v>
      </c>
      <c r="U317" s="17">
        <v>0.99860000000000004</v>
      </c>
      <c r="V317" s="17">
        <v>0.99860000000000004</v>
      </c>
      <c r="W317" s="17">
        <v>0.99860000000000004</v>
      </c>
      <c r="X317" s="17">
        <v>0.99860000000000004</v>
      </c>
      <c r="Y317" s="17">
        <v>0.99860000000000004</v>
      </c>
      <c r="Z317" s="17">
        <v>0.99860000000000004</v>
      </c>
      <c r="AA317" s="17">
        <v>0.99860000000000004</v>
      </c>
      <c r="AB317" s="17">
        <v>0.99860000000000004</v>
      </c>
      <c r="AC317" s="17">
        <v>0.99860000000000004</v>
      </c>
      <c r="AD317" s="17">
        <v>0.99860000000000004</v>
      </c>
      <c r="AE317" s="17">
        <v>0.99860000000000004</v>
      </c>
      <c r="AF317" s="17">
        <v>0.99860000000000004</v>
      </c>
      <c r="AG317" s="17">
        <v>0.99860000000000004</v>
      </c>
      <c r="AH317" s="17">
        <v>0.99860000000000004</v>
      </c>
      <c r="AI317" s="17">
        <v>0.99860000000000004</v>
      </c>
      <c r="AJ317" s="17">
        <v>0.99860000000000004</v>
      </c>
      <c r="AK317" s="17">
        <v>0.99860000000000004</v>
      </c>
      <c r="AL317" s="17">
        <v>0.99860000000000004</v>
      </c>
      <c r="AM317" s="17">
        <v>0.99860000000000004</v>
      </c>
      <c r="AN317" s="17">
        <v>0.99860000000000004</v>
      </c>
      <c r="AO317" s="17">
        <v>0.99860000000000004</v>
      </c>
      <c r="AP317" s="17">
        <v>0.99860000000000004</v>
      </c>
      <c r="AQ317" s="17">
        <v>0.99860000000000004</v>
      </c>
      <c r="AR317" s="17">
        <v>0.99860000000000004</v>
      </c>
      <c r="AS317" s="17">
        <v>0.99860000000000004</v>
      </c>
      <c r="AT317" s="17">
        <v>0.99860000000000004</v>
      </c>
      <c r="AU317" s="17">
        <v>0.99860000000000004</v>
      </c>
      <c r="AV317" s="17">
        <v>0.99860000000000004</v>
      </c>
      <c r="AW317" s="17">
        <v>0.99860000000000004</v>
      </c>
      <c r="AX317" s="17">
        <v>0.99860000000000004</v>
      </c>
      <c r="AY317" s="17">
        <v>0.99860000000000004</v>
      </c>
      <c r="AZ317" s="17">
        <v>0.99860000000000004</v>
      </c>
      <c r="BA317" s="17">
        <v>0.99860000000000004</v>
      </c>
      <c r="BB317" s="17">
        <v>0.99860000000000004</v>
      </c>
      <c r="BC317" s="17">
        <v>0.99860000000000004</v>
      </c>
      <c r="BD317" s="17">
        <v>0.99860000000000004</v>
      </c>
      <c r="BE317" s="17">
        <v>0.99860000000000004</v>
      </c>
      <c r="BF317" s="17">
        <v>0.99860000000000004</v>
      </c>
      <c r="BG317" s="17">
        <v>0.99860000000000004</v>
      </c>
      <c r="BH317" s="17">
        <v>0.99860000000000004</v>
      </c>
      <c r="BI317" s="17">
        <v>0.99860000000000004</v>
      </c>
      <c r="BJ317" s="17">
        <v>0.99860000000000004</v>
      </c>
      <c r="BK317" s="17">
        <v>0.99860000000000004</v>
      </c>
      <c r="BL317" s="17">
        <v>0.99860000000000004</v>
      </c>
      <c r="BM317" s="17">
        <v>0.99860000000000004</v>
      </c>
      <c r="BN317" s="17">
        <v>0.99860000000000004</v>
      </c>
      <c r="BO317" s="17">
        <v>0.99860000000000004</v>
      </c>
      <c r="BP317" s="17">
        <v>0.99860000000000004</v>
      </c>
      <c r="BQ317" s="17">
        <v>0.99860000000000004</v>
      </c>
      <c r="BR317" s="17">
        <v>0.99860000000000004</v>
      </c>
      <c r="BS317" s="17">
        <v>0.99860000000000004</v>
      </c>
      <c r="BT317" s="17">
        <v>0.99860000000000004</v>
      </c>
      <c r="BU317" s="17">
        <v>0.99860000000000004</v>
      </c>
      <c r="BV317" s="17">
        <v>0.99860000000000004</v>
      </c>
      <c r="BW317" s="17">
        <v>0.99860000000000004</v>
      </c>
      <c r="BX317" s="17">
        <v>0.99860000000000004</v>
      </c>
      <c r="BY317" s="17">
        <v>0.99860000000000004</v>
      </c>
      <c r="BZ317" s="17">
        <v>0.99860000000000004</v>
      </c>
      <c r="CA317" s="17">
        <v>0.99860000000000004</v>
      </c>
      <c r="CB317" s="17">
        <v>0.99860000000000004</v>
      </c>
      <c r="CC317" s="17">
        <v>0.99860000000000004</v>
      </c>
      <c r="CD317" s="17">
        <v>0.99860000000000004</v>
      </c>
      <c r="CE317" s="17">
        <v>0.99860000000000004</v>
      </c>
      <c r="CF317" s="17">
        <v>0.99860000000000004</v>
      </c>
      <c r="CG317" s="17">
        <v>0.99860000000000004</v>
      </c>
      <c r="CH317" s="17">
        <v>0.99860000000000004</v>
      </c>
      <c r="CI317" s="17">
        <v>0.99860000000000004</v>
      </c>
      <c r="CJ317" s="17">
        <v>0.99860000000000004</v>
      </c>
      <c r="CK317" s="17">
        <v>0.99860000000000004</v>
      </c>
      <c r="CL317" s="17">
        <v>0.99860000000000004</v>
      </c>
      <c r="CM317" s="17">
        <v>0.99860000000000004</v>
      </c>
      <c r="CN317" s="17">
        <v>0.99860000000000004</v>
      </c>
      <c r="CO317" s="17">
        <v>0.99860000000000004</v>
      </c>
      <c r="CP317" s="17">
        <v>0.99860000000000004</v>
      </c>
      <c r="CQ317" s="17">
        <v>0.99860000000000004</v>
      </c>
      <c r="CR317" s="17">
        <v>0.99860000000000004</v>
      </c>
      <c r="CS317" s="17">
        <v>0.99860000000000004</v>
      </c>
      <c r="CT317" s="17">
        <v>0.99860000000000004</v>
      </c>
      <c r="CU317" s="17">
        <v>0.99860000000000004</v>
      </c>
      <c r="CV317" s="17">
        <v>0.99860000000000004</v>
      </c>
      <c r="CW317" s="17">
        <v>0.99860000000000004</v>
      </c>
      <c r="CX317" s="17">
        <v>0.99860000000000004</v>
      </c>
      <c r="CY317" s="17">
        <v>0.99860000000000004</v>
      </c>
      <c r="CZ317" s="17">
        <v>0.99860000000000004</v>
      </c>
      <c r="DA317" s="17">
        <v>0.99860000000000004</v>
      </c>
      <c r="DB317" s="17">
        <v>0.99860000000000004</v>
      </c>
    </row>
    <row r="318" spans="1:106" x14ac:dyDescent="0.2">
      <c r="A318" s="133">
        <v>109</v>
      </c>
      <c r="B318" s="17">
        <v>1</v>
      </c>
      <c r="C318" s="17">
        <v>0.98899999999999999</v>
      </c>
      <c r="D318" s="17">
        <v>0.99890000000000001</v>
      </c>
      <c r="E318" s="17">
        <v>0.99890000000000001</v>
      </c>
      <c r="F318" s="17">
        <v>0.999</v>
      </c>
      <c r="G318" s="17">
        <v>0.99909999999999999</v>
      </c>
      <c r="H318" s="17">
        <v>0.99909999999999999</v>
      </c>
      <c r="I318" s="17">
        <v>0.99919999999999998</v>
      </c>
      <c r="J318" s="17">
        <v>0.99929999999999997</v>
      </c>
      <c r="K318" s="17">
        <v>0.99919999999999998</v>
      </c>
      <c r="L318" s="17">
        <v>0.99919999999999998</v>
      </c>
      <c r="M318" s="17">
        <v>0.99909999999999999</v>
      </c>
      <c r="N318" s="17">
        <v>0.999</v>
      </c>
      <c r="O318" s="17">
        <v>0.99890000000000001</v>
      </c>
      <c r="P318" s="17">
        <v>0.99880000000000002</v>
      </c>
      <c r="Q318" s="17">
        <v>0.99880000000000002</v>
      </c>
      <c r="R318" s="17">
        <v>0.99880000000000002</v>
      </c>
      <c r="S318" s="17">
        <v>0.99880000000000002</v>
      </c>
      <c r="T318" s="17">
        <v>0.99880000000000002</v>
      </c>
      <c r="U318" s="17">
        <v>0.99880000000000002</v>
      </c>
      <c r="V318" s="17">
        <v>0.99880000000000002</v>
      </c>
      <c r="W318" s="17">
        <v>0.99880000000000002</v>
      </c>
      <c r="X318" s="17">
        <v>0.99880000000000002</v>
      </c>
      <c r="Y318" s="17">
        <v>0.99880000000000002</v>
      </c>
      <c r="Z318" s="17">
        <v>0.99880000000000002</v>
      </c>
      <c r="AA318" s="17">
        <v>0.99880000000000002</v>
      </c>
      <c r="AB318" s="17">
        <v>0.99880000000000002</v>
      </c>
      <c r="AC318" s="17">
        <v>0.99880000000000002</v>
      </c>
      <c r="AD318" s="17">
        <v>0.99880000000000002</v>
      </c>
      <c r="AE318" s="17">
        <v>0.99880000000000002</v>
      </c>
      <c r="AF318" s="17">
        <v>0.99880000000000002</v>
      </c>
      <c r="AG318" s="17">
        <v>0.99880000000000002</v>
      </c>
      <c r="AH318" s="17">
        <v>0.99880000000000002</v>
      </c>
      <c r="AI318" s="17">
        <v>0.99880000000000002</v>
      </c>
      <c r="AJ318" s="17">
        <v>0.99880000000000002</v>
      </c>
      <c r="AK318" s="17">
        <v>0.99880000000000002</v>
      </c>
      <c r="AL318" s="17">
        <v>0.99880000000000002</v>
      </c>
      <c r="AM318" s="17">
        <v>0.99880000000000002</v>
      </c>
      <c r="AN318" s="17">
        <v>0.99880000000000002</v>
      </c>
      <c r="AO318" s="17">
        <v>0.99880000000000002</v>
      </c>
      <c r="AP318" s="17">
        <v>0.99880000000000002</v>
      </c>
      <c r="AQ318" s="17">
        <v>0.99880000000000002</v>
      </c>
      <c r="AR318" s="17">
        <v>0.99880000000000002</v>
      </c>
      <c r="AS318" s="17">
        <v>0.99880000000000002</v>
      </c>
      <c r="AT318" s="17">
        <v>0.99880000000000002</v>
      </c>
      <c r="AU318" s="17">
        <v>0.99880000000000002</v>
      </c>
      <c r="AV318" s="17">
        <v>0.99880000000000002</v>
      </c>
      <c r="AW318" s="17">
        <v>0.99880000000000002</v>
      </c>
      <c r="AX318" s="17">
        <v>0.99880000000000002</v>
      </c>
      <c r="AY318" s="17">
        <v>0.99880000000000002</v>
      </c>
      <c r="AZ318" s="17">
        <v>0.99880000000000002</v>
      </c>
      <c r="BA318" s="17">
        <v>0.99880000000000002</v>
      </c>
      <c r="BB318" s="17">
        <v>0.99880000000000002</v>
      </c>
      <c r="BC318" s="17">
        <v>0.99880000000000002</v>
      </c>
      <c r="BD318" s="17">
        <v>0.99880000000000002</v>
      </c>
      <c r="BE318" s="17">
        <v>0.99880000000000002</v>
      </c>
      <c r="BF318" s="17">
        <v>0.99880000000000002</v>
      </c>
      <c r="BG318" s="17">
        <v>0.99880000000000002</v>
      </c>
      <c r="BH318" s="17">
        <v>0.99880000000000002</v>
      </c>
      <c r="BI318" s="17">
        <v>0.99880000000000002</v>
      </c>
      <c r="BJ318" s="17">
        <v>0.99880000000000002</v>
      </c>
      <c r="BK318" s="17">
        <v>0.99880000000000002</v>
      </c>
      <c r="BL318" s="17">
        <v>0.99880000000000002</v>
      </c>
      <c r="BM318" s="17">
        <v>0.99880000000000002</v>
      </c>
      <c r="BN318" s="17">
        <v>0.99880000000000002</v>
      </c>
      <c r="BO318" s="17">
        <v>0.99880000000000002</v>
      </c>
      <c r="BP318" s="17">
        <v>0.99880000000000002</v>
      </c>
      <c r="BQ318" s="17">
        <v>0.99880000000000002</v>
      </c>
      <c r="BR318" s="17">
        <v>0.99880000000000002</v>
      </c>
      <c r="BS318" s="17">
        <v>0.99880000000000002</v>
      </c>
      <c r="BT318" s="17">
        <v>0.99880000000000002</v>
      </c>
      <c r="BU318" s="17">
        <v>0.99880000000000002</v>
      </c>
      <c r="BV318" s="17">
        <v>0.99880000000000002</v>
      </c>
      <c r="BW318" s="17">
        <v>0.99880000000000002</v>
      </c>
      <c r="BX318" s="17">
        <v>0.99880000000000002</v>
      </c>
      <c r="BY318" s="17">
        <v>0.99880000000000002</v>
      </c>
      <c r="BZ318" s="17">
        <v>0.99880000000000002</v>
      </c>
      <c r="CA318" s="17">
        <v>0.99880000000000002</v>
      </c>
      <c r="CB318" s="17">
        <v>0.99880000000000002</v>
      </c>
      <c r="CC318" s="17">
        <v>0.99880000000000002</v>
      </c>
      <c r="CD318" s="17">
        <v>0.99880000000000002</v>
      </c>
      <c r="CE318" s="17">
        <v>0.99880000000000002</v>
      </c>
      <c r="CF318" s="17">
        <v>0.99880000000000002</v>
      </c>
      <c r="CG318" s="17">
        <v>0.99880000000000002</v>
      </c>
      <c r="CH318" s="17">
        <v>0.99880000000000002</v>
      </c>
      <c r="CI318" s="17">
        <v>0.99880000000000002</v>
      </c>
      <c r="CJ318" s="17">
        <v>0.99880000000000002</v>
      </c>
      <c r="CK318" s="17">
        <v>0.99880000000000002</v>
      </c>
      <c r="CL318" s="17">
        <v>0.99880000000000002</v>
      </c>
      <c r="CM318" s="17">
        <v>0.99880000000000002</v>
      </c>
      <c r="CN318" s="17">
        <v>0.99880000000000002</v>
      </c>
      <c r="CO318" s="17">
        <v>0.99880000000000002</v>
      </c>
      <c r="CP318" s="17">
        <v>0.99880000000000002</v>
      </c>
      <c r="CQ318" s="17">
        <v>0.99880000000000002</v>
      </c>
      <c r="CR318" s="17">
        <v>0.99880000000000002</v>
      </c>
      <c r="CS318" s="17">
        <v>0.99880000000000002</v>
      </c>
      <c r="CT318" s="17">
        <v>0.99880000000000002</v>
      </c>
      <c r="CU318" s="17">
        <v>0.99880000000000002</v>
      </c>
      <c r="CV318" s="17">
        <v>0.99880000000000002</v>
      </c>
      <c r="CW318" s="17">
        <v>0.99880000000000002</v>
      </c>
      <c r="CX318" s="17">
        <v>0.99880000000000002</v>
      </c>
      <c r="CY318" s="17">
        <v>0.99880000000000002</v>
      </c>
      <c r="CZ318" s="17">
        <v>0.99880000000000002</v>
      </c>
      <c r="DA318" s="17">
        <v>0.99880000000000002</v>
      </c>
      <c r="DB318" s="17">
        <v>0.99880000000000002</v>
      </c>
    </row>
    <row r="319" spans="1:106" x14ac:dyDescent="0.2">
      <c r="A319" s="133">
        <v>110</v>
      </c>
      <c r="B319" s="17">
        <v>1</v>
      </c>
      <c r="C319" s="17">
        <v>0.98919999999999997</v>
      </c>
      <c r="D319" s="17">
        <v>0.99909999999999999</v>
      </c>
      <c r="E319" s="17">
        <v>0.99909999999999999</v>
      </c>
      <c r="F319" s="17">
        <v>0.99909999999999999</v>
      </c>
      <c r="G319" s="17">
        <v>0.99919999999999998</v>
      </c>
      <c r="H319" s="17">
        <v>0.99919999999999998</v>
      </c>
      <c r="I319" s="17">
        <v>0.99929999999999997</v>
      </c>
      <c r="J319" s="17">
        <v>0.99939999999999996</v>
      </c>
      <c r="K319" s="17">
        <v>0.99939999999999996</v>
      </c>
      <c r="L319" s="17">
        <v>0.99939999999999996</v>
      </c>
      <c r="M319" s="17">
        <v>0.99929999999999997</v>
      </c>
      <c r="N319" s="17">
        <v>0.99919999999999998</v>
      </c>
      <c r="O319" s="17">
        <v>0.99909999999999999</v>
      </c>
      <c r="P319" s="17">
        <v>0.999</v>
      </c>
      <c r="Q319" s="17">
        <v>0.999</v>
      </c>
      <c r="R319" s="17">
        <v>0.999</v>
      </c>
      <c r="S319" s="17">
        <v>0.999</v>
      </c>
      <c r="T319" s="17">
        <v>0.999</v>
      </c>
      <c r="U319" s="17">
        <v>0.999</v>
      </c>
      <c r="V319" s="17">
        <v>0.999</v>
      </c>
      <c r="W319" s="17">
        <v>0.999</v>
      </c>
      <c r="X319" s="17">
        <v>0.999</v>
      </c>
      <c r="Y319" s="17">
        <v>0.999</v>
      </c>
      <c r="Z319" s="17">
        <v>0.999</v>
      </c>
      <c r="AA319" s="17">
        <v>0.999</v>
      </c>
      <c r="AB319" s="17">
        <v>0.999</v>
      </c>
      <c r="AC319" s="17">
        <v>0.999</v>
      </c>
      <c r="AD319" s="17">
        <v>0.999</v>
      </c>
      <c r="AE319" s="17">
        <v>0.999</v>
      </c>
      <c r="AF319" s="17">
        <v>0.999</v>
      </c>
      <c r="AG319" s="17">
        <v>0.999</v>
      </c>
      <c r="AH319" s="17">
        <v>0.999</v>
      </c>
      <c r="AI319" s="17">
        <v>0.999</v>
      </c>
      <c r="AJ319" s="17">
        <v>0.999</v>
      </c>
      <c r="AK319" s="17">
        <v>0.999</v>
      </c>
      <c r="AL319" s="17">
        <v>0.999</v>
      </c>
      <c r="AM319" s="17">
        <v>0.999</v>
      </c>
      <c r="AN319" s="17">
        <v>0.999</v>
      </c>
      <c r="AO319" s="17">
        <v>0.999</v>
      </c>
      <c r="AP319" s="17">
        <v>0.999</v>
      </c>
      <c r="AQ319" s="17">
        <v>0.999</v>
      </c>
      <c r="AR319" s="17">
        <v>0.999</v>
      </c>
      <c r="AS319" s="17">
        <v>0.999</v>
      </c>
      <c r="AT319" s="17">
        <v>0.999</v>
      </c>
      <c r="AU319" s="17">
        <v>0.999</v>
      </c>
      <c r="AV319" s="17">
        <v>0.999</v>
      </c>
      <c r="AW319" s="17">
        <v>0.999</v>
      </c>
      <c r="AX319" s="17">
        <v>0.999</v>
      </c>
      <c r="AY319" s="17">
        <v>0.999</v>
      </c>
      <c r="AZ319" s="17">
        <v>0.999</v>
      </c>
      <c r="BA319" s="17">
        <v>0.999</v>
      </c>
      <c r="BB319" s="17">
        <v>0.999</v>
      </c>
      <c r="BC319" s="17">
        <v>0.999</v>
      </c>
      <c r="BD319" s="17">
        <v>0.999</v>
      </c>
      <c r="BE319" s="17">
        <v>0.999</v>
      </c>
      <c r="BF319" s="17">
        <v>0.999</v>
      </c>
      <c r="BG319" s="17">
        <v>0.999</v>
      </c>
      <c r="BH319" s="17">
        <v>0.999</v>
      </c>
      <c r="BI319" s="17">
        <v>0.999</v>
      </c>
      <c r="BJ319" s="17">
        <v>0.999</v>
      </c>
      <c r="BK319" s="17">
        <v>0.999</v>
      </c>
      <c r="BL319" s="17">
        <v>0.999</v>
      </c>
      <c r="BM319" s="17">
        <v>0.999</v>
      </c>
      <c r="BN319" s="17">
        <v>0.999</v>
      </c>
      <c r="BO319" s="17">
        <v>0.999</v>
      </c>
      <c r="BP319" s="17">
        <v>0.999</v>
      </c>
      <c r="BQ319" s="17">
        <v>0.999</v>
      </c>
      <c r="BR319" s="17">
        <v>0.999</v>
      </c>
      <c r="BS319" s="17">
        <v>0.999</v>
      </c>
      <c r="BT319" s="17">
        <v>0.999</v>
      </c>
      <c r="BU319" s="17">
        <v>0.999</v>
      </c>
      <c r="BV319" s="17">
        <v>0.999</v>
      </c>
      <c r="BW319" s="17">
        <v>0.999</v>
      </c>
      <c r="BX319" s="17">
        <v>0.999</v>
      </c>
      <c r="BY319" s="17">
        <v>0.999</v>
      </c>
      <c r="BZ319" s="17">
        <v>0.999</v>
      </c>
      <c r="CA319" s="17">
        <v>0.999</v>
      </c>
      <c r="CB319" s="17">
        <v>0.999</v>
      </c>
      <c r="CC319" s="17">
        <v>0.999</v>
      </c>
      <c r="CD319" s="17">
        <v>0.999</v>
      </c>
      <c r="CE319" s="17">
        <v>0.999</v>
      </c>
      <c r="CF319" s="17">
        <v>0.999</v>
      </c>
      <c r="CG319" s="17">
        <v>0.999</v>
      </c>
      <c r="CH319" s="17">
        <v>0.999</v>
      </c>
      <c r="CI319" s="17">
        <v>0.999</v>
      </c>
      <c r="CJ319" s="17">
        <v>0.999</v>
      </c>
      <c r="CK319" s="17">
        <v>0.999</v>
      </c>
      <c r="CL319" s="17">
        <v>0.999</v>
      </c>
      <c r="CM319" s="17">
        <v>0.999</v>
      </c>
      <c r="CN319" s="17">
        <v>0.999</v>
      </c>
      <c r="CO319" s="17">
        <v>0.999</v>
      </c>
      <c r="CP319" s="17">
        <v>0.999</v>
      </c>
      <c r="CQ319" s="17">
        <v>0.999</v>
      </c>
      <c r="CR319" s="17">
        <v>0.999</v>
      </c>
      <c r="CS319" s="17">
        <v>0.999</v>
      </c>
      <c r="CT319" s="17">
        <v>0.999</v>
      </c>
      <c r="CU319" s="17">
        <v>0.999</v>
      </c>
      <c r="CV319" s="17">
        <v>0.999</v>
      </c>
      <c r="CW319" s="17">
        <v>0.999</v>
      </c>
      <c r="CX319" s="17">
        <v>0.999</v>
      </c>
      <c r="CY319" s="17">
        <v>0.999</v>
      </c>
      <c r="CZ319" s="17">
        <v>0.999</v>
      </c>
      <c r="DA319" s="17">
        <v>0.999</v>
      </c>
      <c r="DB319" s="17">
        <v>0.999</v>
      </c>
    </row>
    <row r="320" spans="1:106" x14ac:dyDescent="0.2">
      <c r="A320" s="133">
        <v>111</v>
      </c>
      <c r="B320" s="17">
        <v>1</v>
      </c>
      <c r="C320" s="17">
        <v>0.98929999999999996</v>
      </c>
      <c r="D320" s="17">
        <v>0.99919999999999998</v>
      </c>
      <c r="E320" s="17">
        <v>0.99919999999999998</v>
      </c>
      <c r="F320" s="17">
        <v>0.99919999999999998</v>
      </c>
      <c r="G320" s="17">
        <v>0.99919999999999998</v>
      </c>
      <c r="H320" s="17">
        <v>0.99929999999999997</v>
      </c>
      <c r="I320" s="17">
        <v>0.99939999999999996</v>
      </c>
      <c r="J320" s="17">
        <v>0.99939999999999996</v>
      </c>
      <c r="K320" s="17">
        <v>0.99950000000000006</v>
      </c>
      <c r="L320" s="17">
        <v>0.99950000000000006</v>
      </c>
      <c r="M320" s="17">
        <v>0.99950000000000006</v>
      </c>
      <c r="N320" s="17">
        <v>0.99939999999999996</v>
      </c>
      <c r="O320" s="17">
        <v>0.99929999999999997</v>
      </c>
      <c r="P320" s="17">
        <v>0.99919999999999998</v>
      </c>
      <c r="Q320" s="17">
        <v>0.99919999999999998</v>
      </c>
      <c r="R320" s="17">
        <v>0.99919999999999998</v>
      </c>
      <c r="S320" s="17">
        <v>0.99919999999999998</v>
      </c>
      <c r="T320" s="17">
        <v>0.99919999999999998</v>
      </c>
      <c r="U320" s="17">
        <v>0.99919999999999998</v>
      </c>
      <c r="V320" s="17">
        <v>0.99919999999999998</v>
      </c>
      <c r="W320" s="17">
        <v>0.99919999999999998</v>
      </c>
      <c r="X320" s="17">
        <v>0.99919999999999998</v>
      </c>
      <c r="Y320" s="17">
        <v>0.99919999999999998</v>
      </c>
      <c r="Z320" s="17">
        <v>0.99919999999999998</v>
      </c>
      <c r="AA320" s="17">
        <v>0.99919999999999998</v>
      </c>
      <c r="AB320" s="17">
        <v>0.99919999999999998</v>
      </c>
      <c r="AC320" s="17">
        <v>0.99919999999999998</v>
      </c>
      <c r="AD320" s="17">
        <v>0.99919999999999998</v>
      </c>
      <c r="AE320" s="17">
        <v>0.99919999999999998</v>
      </c>
      <c r="AF320" s="17">
        <v>0.99919999999999998</v>
      </c>
      <c r="AG320" s="17">
        <v>0.99919999999999998</v>
      </c>
      <c r="AH320" s="17">
        <v>0.99919999999999998</v>
      </c>
      <c r="AI320" s="17">
        <v>0.99919999999999998</v>
      </c>
      <c r="AJ320" s="17">
        <v>0.99919999999999998</v>
      </c>
      <c r="AK320" s="17">
        <v>0.99919999999999998</v>
      </c>
      <c r="AL320" s="17">
        <v>0.99919999999999998</v>
      </c>
      <c r="AM320" s="17">
        <v>0.99919999999999998</v>
      </c>
      <c r="AN320" s="17">
        <v>0.99919999999999998</v>
      </c>
      <c r="AO320" s="17">
        <v>0.99919999999999998</v>
      </c>
      <c r="AP320" s="17">
        <v>0.99919999999999998</v>
      </c>
      <c r="AQ320" s="17">
        <v>0.99919999999999998</v>
      </c>
      <c r="AR320" s="17">
        <v>0.99919999999999998</v>
      </c>
      <c r="AS320" s="17">
        <v>0.99919999999999998</v>
      </c>
      <c r="AT320" s="17">
        <v>0.99919999999999998</v>
      </c>
      <c r="AU320" s="17">
        <v>0.99919999999999998</v>
      </c>
      <c r="AV320" s="17">
        <v>0.99919999999999998</v>
      </c>
      <c r="AW320" s="17">
        <v>0.99919999999999998</v>
      </c>
      <c r="AX320" s="17">
        <v>0.99919999999999998</v>
      </c>
      <c r="AY320" s="17">
        <v>0.99919999999999998</v>
      </c>
      <c r="AZ320" s="17">
        <v>0.99919999999999998</v>
      </c>
      <c r="BA320" s="17">
        <v>0.99919999999999998</v>
      </c>
      <c r="BB320" s="17">
        <v>0.99919999999999998</v>
      </c>
      <c r="BC320" s="17">
        <v>0.99919999999999998</v>
      </c>
      <c r="BD320" s="17">
        <v>0.99919999999999998</v>
      </c>
      <c r="BE320" s="17">
        <v>0.99919999999999998</v>
      </c>
      <c r="BF320" s="17">
        <v>0.99919999999999998</v>
      </c>
      <c r="BG320" s="17">
        <v>0.99919999999999998</v>
      </c>
      <c r="BH320" s="17">
        <v>0.99919999999999998</v>
      </c>
      <c r="BI320" s="17">
        <v>0.99919999999999998</v>
      </c>
      <c r="BJ320" s="17">
        <v>0.99919999999999998</v>
      </c>
      <c r="BK320" s="17">
        <v>0.99919999999999998</v>
      </c>
      <c r="BL320" s="17">
        <v>0.99919999999999998</v>
      </c>
      <c r="BM320" s="17">
        <v>0.99919999999999998</v>
      </c>
      <c r="BN320" s="17">
        <v>0.99919999999999998</v>
      </c>
      <c r="BO320" s="17">
        <v>0.99919999999999998</v>
      </c>
      <c r="BP320" s="17">
        <v>0.99919999999999998</v>
      </c>
      <c r="BQ320" s="17">
        <v>0.99919999999999998</v>
      </c>
      <c r="BR320" s="17">
        <v>0.99919999999999998</v>
      </c>
      <c r="BS320" s="17">
        <v>0.99919999999999998</v>
      </c>
      <c r="BT320" s="17">
        <v>0.99919999999999998</v>
      </c>
      <c r="BU320" s="17">
        <v>0.99919999999999998</v>
      </c>
      <c r="BV320" s="17">
        <v>0.99919999999999998</v>
      </c>
      <c r="BW320" s="17">
        <v>0.99919999999999998</v>
      </c>
      <c r="BX320" s="17">
        <v>0.99919999999999998</v>
      </c>
      <c r="BY320" s="17">
        <v>0.99919999999999998</v>
      </c>
      <c r="BZ320" s="17">
        <v>0.99919999999999998</v>
      </c>
      <c r="CA320" s="17">
        <v>0.99919999999999998</v>
      </c>
      <c r="CB320" s="17">
        <v>0.99919999999999998</v>
      </c>
      <c r="CC320" s="17">
        <v>0.99919999999999998</v>
      </c>
      <c r="CD320" s="17">
        <v>0.99919999999999998</v>
      </c>
      <c r="CE320" s="17">
        <v>0.99919999999999998</v>
      </c>
      <c r="CF320" s="17">
        <v>0.99919999999999998</v>
      </c>
      <c r="CG320" s="17">
        <v>0.99919999999999998</v>
      </c>
      <c r="CH320" s="17">
        <v>0.99919999999999998</v>
      </c>
      <c r="CI320" s="17">
        <v>0.99919999999999998</v>
      </c>
      <c r="CJ320" s="17">
        <v>0.99919999999999998</v>
      </c>
      <c r="CK320" s="17">
        <v>0.99919999999999998</v>
      </c>
      <c r="CL320" s="17">
        <v>0.99919999999999998</v>
      </c>
      <c r="CM320" s="17">
        <v>0.99919999999999998</v>
      </c>
      <c r="CN320" s="17">
        <v>0.99919999999999998</v>
      </c>
      <c r="CO320" s="17">
        <v>0.99919999999999998</v>
      </c>
      <c r="CP320" s="17">
        <v>0.99919999999999998</v>
      </c>
      <c r="CQ320" s="17">
        <v>0.99919999999999998</v>
      </c>
      <c r="CR320" s="17">
        <v>0.99919999999999998</v>
      </c>
      <c r="CS320" s="17">
        <v>0.99919999999999998</v>
      </c>
      <c r="CT320" s="17">
        <v>0.99919999999999998</v>
      </c>
      <c r="CU320" s="17">
        <v>0.99919999999999998</v>
      </c>
      <c r="CV320" s="17">
        <v>0.99919999999999998</v>
      </c>
      <c r="CW320" s="17">
        <v>0.99919999999999998</v>
      </c>
      <c r="CX320" s="17">
        <v>0.99919999999999998</v>
      </c>
      <c r="CY320" s="17">
        <v>0.99919999999999998</v>
      </c>
      <c r="CZ320" s="17">
        <v>0.99919999999999998</v>
      </c>
      <c r="DA320" s="17">
        <v>0.99919999999999998</v>
      </c>
      <c r="DB320" s="17">
        <v>0.99919999999999998</v>
      </c>
    </row>
    <row r="321" spans="1:106" x14ac:dyDescent="0.2">
      <c r="A321" s="133">
        <v>112</v>
      </c>
      <c r="B321" s="17">
        <v>1</v>
      </c>
      <c r="C321" s="17">
        <v>0.98939999999999995</v>
      </c>
      <c r="D321" s="17">
        <v>0.99929999999999997</v>
      </c>
      <c r="E321" s="17">
        <v>0.99929999999999997</v>
      </c>
      <c r="F321" s="17">
        <v>0.99929999999999997</v>
      </c>
      <c r="G321" s="17">
        <v>0.99939999999999996</v>
      </c>
      <c r="H321" s="17">
        <v>0.99939999999999996</v>
      </c>
      <c r="I321" s="17">
        <v>0.99950000000000006</v>
      </c>
      <c r="J321" s="17">
        <v>0.99950000000000006</v>
      </c>
      <c r="K321" s="17">
        <v>0.99960000000000004</v>
      </c>
      <c r="L321" s="17">
        <v>0.99960000000000004</v>
      </c>
      <c r="M321" s="17">
        <v>0.99970000000000003</v>
      </c>
      <c r="N321" s="17">
        <v>0.99960000000000004</v>
      </c>
      <c r="O321" s="17">
        <v>0.99950000000000006</v>
      </c>
      <c r="P321" s="17">
        <v>0.99939999999999996</v>
      </c>
      <c r="Q321" s="17">
        <v>0.99939999999999996</v>
      </c>
      <c r="R321" s="17">
        <v>0.99939999999999996</v>
      </c>
      <c r="S321" s="17">
        <v>0.99939999999999996</v>
      </c>
      <c r="T321" s="17">
        <v>0.99939999999999996</v>
      </c>
      <c r="U321" s="17">
        <v>0.99939999999999996</v>
      </c>
      <c r="V321" s="17">
        <v>0.99939999999999996</v>
      </c>
      <c r="W321" s="17">
        <v>0.99939999999999996</v>
      </c>
      <c r="X321" s="17">
        <v>0.99939999999999996</v>
      </c>
      <c r="Y321" s="17">
        <v>0.99939999999999996</v>
      </c>
      <c r="Z321" s="17">
        <v>0.99939999999999996</v>
      </c>
      <c r="AA321" s="17">
        <v>0.99939999999999996</v>
      </c>
      <c r="AB321" s="17">
        <v>0.99939999999999996</v>
      </c>
      <c r="AC321" s="17">
        <v>0.99939999999999996</v>
      </c>
      <c r="AD321" s="17">
        <v>0.99939999999999996</v>
      </c>
      <c r="AE321" s="17">
        <v>0.99939999999999996</v>
      </c>
      <c r="AF321" s="17">
        <v>0.99939999999999996</v>
      </c>
      <c r="AG321" s="17">
        <v>0.99939999999999996</v>
      </c>
      <c r="AH321" s="17">
        <v>0.99939999999999996</v>
      </c>
      <c r="AI321" s="17">
        <v>0.99939999999999996</v>
      </c>
      <c r="AJ321" s="17">
        <v>0.99939999999999996</v>
      </c>
      <c r="AK321" s="17">
        <v>0.99939999999999996</v>
      </c>
      <c r="AL321" s="17">
        <v>0.99939999999999996</v>
      </c>
      <c r="AM321" s="17">
        <v>0.99939999999999996</v>
      </c>
      <c r="AN321" s="17">
        <v>0.99939999999999996</v>
      </c>
      <c r="AO321" s="17">
        <v>0.99939999999999996</v>
      </c>
      <c r="AP321" s="17">
        <v>0.99939999999999996</v>
      </c>
      <c r="AQ321" s="17">
        <v>0.99939999999999996</v>
      </c>
      <c r="AR321" s="17">
        <v>0.99939999999999996</v>
      </c>
      <c r="AS321" s="17">
        <v>0.99939999999999996</v>
      </c>
      <c r="AT321" s="17">
        <v>0.99939999999999996</v>
      </c>
      <c r="AU321" s="17">
        <v>0.99939999999999996</v>
      </c>
      <c r="AV321" s="17">
        <v>0.99939999999999996</v>
      </c>
      <c r="AW321" s="17">
        <v>0.99939999999999996</v>
      </c>
      <c r="AX321" s="17">
        <v>0.99939999999999996</v>
      </c>
      <c r="AY321" s="17">
        <v>0.99939999999999996</v>
      </c>
      <c r="AZ321" s="17">
        <v>0.99939999999999996</v>
      </c>
      <c r="BA321" s="17">
        <v>0.99939999999999996</v>
      </c>
      <c r="BB321" s="17">
        <v>0.99939999999999996</v>
      </c>
      <c r="BC321" s="17">
        <v>0.99939999999999996</v>
      </c>
      <c r="BD321" s="17">
        <v>0.99939999999999996</v>
      </c>
      <c r="BE321" s="17">
        <v>0.99939999999999996</v>
      </c>
      <c r="BF321" s="17">
        <v>0.99939999999999996</v>
      </c>
      <c r="BG321" s="17">
        <v>0.99939999999999996</v>
      </c>
      <c r="BH321" s="17">
        <v>0.99939999999999996</v>
      </c>
      <c r="BI321" s="17">
        <v>0.99939999999999996</v>
      </c>
      <c r="BJ321" s="17">
        <v>0.99939999999999996</v>
      </c>
      <c r="BK321" s="17">
        <v>0.99939999999999996</v>
      </c>
      <c r="BL321" s="17">
        <v>0.99939999999999996</v>
      </c>
      <c r="BM321" s="17">
        <v>0.99939999999999996</v>
      </c>
      <c r="BN321" s="17">
        <v>0.99939999999999996</v>
      </c>
      <c r="BO321" s="17">
        <v>0.99939999999999996</v>
      </c>
      <c r="BP321" s="17">
        <v>0.99939999999999996</v>
      </c>
      <c r="BQ321" s="17">
        <v>0.99939999999999996</v>
      </c>
      <c r="BR321" s="17">
        <v>0.99939999999999996</v>
      </c>
      <c r="BS321" s="17">
        <v>0.99939999999999996</v>
      </c>
      <c r="BT321" s="17">
        <v>0.99939999999999996</v>
      </c>
      <c r="BU321" s="17">
        <v>0.99939999999999996</v>
      </c>
      <c r="BV321" s="17">
        <v>0.99939999999999996</v>
      </c>
      <c r="BW321" s="17">
        <v>0.99939999999999996</v>
      </c>
      <c r="BX321" s="17">
        <v>0.99939999999999996</v>
      </c>
      <c r="BY321" s="17">
        <v>0.99939999999999996</v>
      </c>
      <c r="BZ321" s="17">
        <v>0.99939999999999996</v>
      </c>
      <c r="CA321" s="17">
        <v>0.99939999999999996</v>
      </c>
      <c r="CB321" s="17">
        <v>0.99939999999999996</v>
      </c>
      <c r="CC321" s="17">
        <v>0.99939999999999996</v>
      </c>
      <c r="CD321" s="17">
        <v>0.99939999999999996</v>
      </c>
      <c r="CE321" s="17">
        <v>0.99939999999999996</v>
      </c>
      <c r="CF321" s="17">
        <v>0.99939999999999996</v>
      </c>
      <c r="CG321" s="17">
        <v>0.99939999999999996</v>
      </c>
      <c r="CH321" s="17">
        <v>0.99939999999999996</v>
      </c>
      <c r="CI321" s="17">
        <v>0.99939999999999996</v>
      </c>
      <c r="CJ321" s="17">
        <v>0.99939999999999996</v>
      </c>
      <c r="CK321" s="17">
        <v>0.99939999999999996</v>
      </c>
      <c r="CL321" s="17">
        <v>0.99939999999999996</v>
      </c>
      <c r="CM321" s="17">
        <v>0.99939999999999996</v>
      </c>
      <c r="CN321" s="17">
        <v>0.99939999999999996</v>
      </c>
      <c r="CO321" s="17">
        <v>0.99939999999999996</v>
      </c>
      <c r="CP321" s="17">
        <v>0.99939999999999996</v>
      </c>
      <c r="CQ321" s="17">
        <v>0.99939999999999996</v>
      </c>
      <c r="CR321" s="17">
        <v>0.99939999999999996</v>
      </c>
      <c r="CS321" s="17">
        <v>0.99939999999999996</v>
      </c>
      <c r="CT321" s="17">
        <v>0.99939999999999996</v>
      </c>
      <c r="CU321" s="17">
        <v>0.99939999999999996</v>
      </c>
      <c r="CV321" s="17">
        <v>0.99939999999999996</v>
      </c>
      <c r="CW321" s="17">
        <v>0.99939999999999996</v>
      </c>
      <c r="CX321" s="17">
        <v>0.99939999999999996</v>
      </c>
      <c r="CY321" s="17">
        <v>0.99939999999999996</v>
      </c>
      <c r="CZ321" s="17">
        <v>0.99939999999999996</v>
      </c>
      <c r="DA321" s="17">
        <v>0.99939999999999996</v>
      </c>
      <c r="DB321" s="17">
        <v>0.99939999999999996</v>
      </c>
    </row>
    <row r="322" spans="1:106" x14ac:dyDescent="0.2">
      <c r="A322" s="133">
        <v>113</v>
      </c>
      <c r="B322" s="17">
        <v>1</v>
      </c>
      <c r="C322" s="17">
        <v>0.98960000000000004</v>
      </c>
      <c r="D322" s="17">
        <v>0.99939999999999996</v>
      </c>
      <c r="E322" s="17">
        <v>0.99939999999999996</v>
      </c>
      <c r="F322" s="17">
        <v>0.99950000000000006</v>
      </c>
      <c r="G322" s="17">
        <v>0.99950000000000006</v>
      </c>
      <c r="H322" s="17">
        <v>0.99950000000000006</v>
      </c>
      <c r="I322" s="17">
        <v>0.99960000000000004</v>
      </c>
      <c r="J322" s="17">
        <v>0.99960000000000004</v>
      </c>
      <c r="K322" s="17">
        <v>0.99970000000000003</v>
      </c>
      <c r="L322" s="17">
        <v>0.99970000000000003</v>
      </c>
      <c r="M322" s="17">
        <v>0.99980000000000002</v>
      </c>
      <c r="N322" s="17">
        <v>0.99980000000000002</v>
      </c>
      <c r="O322" s="17">
        <v>0.99970000000000003</v>
      </c>
      <c r="P322" s="17">
        <v>0.99960000000000004</v>
      </c>
      <c r="Q322" s="17">
        <v>0.99960000000000004</v>
      </c>
      <c r="R322" s="17">
        <v>0.99960000000000004</v>
      </c>
      <c r="S322" s="17">
        <v>0.99960000000000004</v>
      </c>
      <c r="T322" s="17">
        <v>0.99960000000000004</v>
      </c>
      <c r="U322" s="17">
        <v>0.99960000000000004</v>
      </c>
      <c r="V322" s="17">
        <v>0.99960000000000004</v>
      </c>
      <c r="W322" s="17">
        <v>0.99960000000000004</v>
      </c>
      <c r="X322" s="17">
        <v>0.99960000000000004</v>
      </c>
      <c r="Y322" s="17">
        <v>0.99960000000000004</v>
      </c>
      <c r="Z322" s="17">
        <v>0.99960000000000004</v>
      </c>
      <c r="AA322" s="17">
        <v>0.99960000000000004</v>
      </c>
      <c r="AB322" s="17">
        <v>0.99960000000000004</v>
      </c>
      <c r="AC322" s="17">
        <v>0.99960000000000004</v>
      </c>
      <c r="AD322" s="17">
        <v>0.99960000000000004</v>
      </c>
      <c r="AE322" s="17">
        <v>0.99960000000000004</v>
      </c>
      <c r="AF322" s="17">
        <v>0.99960000000000004</v>
      </c>
      <c r="AG322" s="17">
        <v>0.99960000000000004</v>
      </c>
      <c r="AH322" s="17">
        <v>0.99960000000000004</v>
      </c>
      <c r="AI322" s="17">
        <v>0.99960000000000004</v>
      </c>
      <c r="AJ322" s="17">
        <v>0.99960000000000004</v>
      </c>
      <c r="AK322" s="17">
        <v>0.99960000000000004</v>
      </c>
      <c r="AL322" s="17">
        <v>0.99960000000000004</v>
      </c>
      <c r="AM322" s="17">
        <v>0.99960000000000004</v>
      </c>
      <c r="AN322" s="17">
        <v>0.99960000000000004</v>
      </c>
      <c r="AO322" s="17">
        <v>0.99960000000000004</v>
      </c>
      <c r="AP322" s="17">
        <v>0.99960000000000004</v>
      </c>
      <c r="AQ322" s="17">
        <v>0.99960000000000004</v>
      </c>
      <c r="AR322" s="17">
        <v>0.99960000000000004</v>
      </c>
      <c r="AS322" s="17">
        <v>0.99960000000000004</v>
      </c>
      <c r="AT322" s="17">
        <v>0.99960000000000004</v>
      </c>
      <c r="AU322" s="17">
        <v>0.99960000000000004</v>
      </c>
      <c r="AV322" s="17">
        <v>0.99960000000000004</v>
      </c>
      <c r="AW322" s="17">
        <v>0.99960000000000004</v>
      </c>
      <c r="AX322" s="17">
        <v>0.99960000000000004</v>
      </c>
      <c r="AY322" s="17">
        <v>0.99960000000000004</v>
      </c>
      <c r="AZ322" s="17">
        <v>0.99960000000000004</v>
      </c>
      <c r="BA322" s="17">
        <v>0.99960000000000004</v>
      </c>
      <c r="BB322" s="17">
        <v>0.99960000000000004</v>
      </c>
      <c r="BC322" s="17">
        <v>0.99960000000000004</v>
      </c>
      <c r="BD322" s="17">
        <v>0.99960000000000004</v>
      </c>
      <c r="BE322" s="17">
        <v>0.99960000000000004</v>
      </c>
      <c r="BF322" s="17">
        <v>0.99960000000000004</v>
      </c>
      <c r="BG322" s="17">
        <v>0.99960000000000004</v>
      </c>
      <c r="BH322" s="17">
        <v>0.99960000000000004</v>
      </c>
      <c r="BI322" s="17">
        <v>0.99960000000000004</v>
      </c>
      <c r="BJ322" s="17">
        <v>0.99960000000000004</v>
      </c>
      <c r="BK322" s="17">
        <v>0.99960000000000004</v>
      </c>
      <c r="BL322" s="17">
        <v>0.99960000000000004</v>
      </c>
      <c r="BM322" s="17">
        <v>0.99960000000000004</v>
      </c>
      <c r="BN322" s="17">
        <v>0.99960000000000004</v>
      </c>
      <c r="BO322" s="17">
        <v>0.99960000000000004</v>
      </c>
      <c r="BP322" s="17">
        <v>0.99960000000000004</v>
      </c>
      <c r="BQ322" s="17">
        <v>0.99960000000000004</v>
      </c>
      <c r="BR322" s="17">
        <v>0.99960000000000004</v>
      </c>
      <c r="BS322" s="17">
        <v>0.99960000000000004</v>
      </c>
      <c r="BT322" s="17">
        <v>0.99960000000000004</v>
      </c>
      <c r="BU322" s="17">
        <v>0.99960000000000004</v>
      </c>
      <c r="BV322" s="17">
        <v>0.99960000000000004</v>
      </c>
      <c r="BW322" s="17">
        <v>0.99960000000000004</v>
      </c>
      <c r="BX322" s="17">
        <v>0.99960000000000004</v>
      </c>
      <c r="BY322" s="17">
        <v>0.99960000000000004</v>
      </c>
      <c r="BZ322" s="17">
        <v>0.99960000000000004</v>
      </c>
      <c r="CA322" s="17">
        <v>0.99960000000000004</v>
      </c>
      <c r="CB322" s="17">
        <v>0.99960000000000004</v>
      </c>
      <c r="CC322" s="17">
        <v>0.99960000000000004</v>
      </c>
      <c r="CD322" s="17">
        <v>0.99960000000000004</v>
      </c>
      <c r="CE322" s="17">
        <v>0.99960000000000004</v>
      </c>
      <c r="CF322" s="17">
        <v>0.99960000000000004</v>
      </c>
      <c r="CG322" s="17">
        <v>0.99960000000000004</v>
      </c>
      <c r="CH322" s="17">
        <v>0.99960000000000004</v>
      </c>
      <c r="CI322" s="17">
        <v>0.99960000000000004</v>
      </c>
      <c r="CJ322" s="17">
        <v>0.99960000000000004</v>
      </c>
      <c r="CK322" s="17">
        <v>0.99960000000000004</v>
      </c>
      <c r="CL322" s="17">
        <v>0.99960000000000004</v>
      </c>
      <c r="CM322" s="17">
        <v>0.99960000000000004</v>
      </c>
      <c r="CN322" s="17">
        <v>0.99960000000000004</v>
      </c>
      <c r="CO322" s="17">
        <v>0.99960000000000004</v>
      </c>
      <c r="CP322" s="17">
        <v>0.99960000000000004</v>
      </c>
      <c r="CQ322" s="17">
        <v>0.99960000000000004</v>
      </c>
      <c r="CR322" s="17">
        <v>0.99960000000000004</v>
      </c>
      <c r="CS322" s="17">
        <v>0.99960000000000004</v>
      </c>
      <c r="CT322" s="17">
        <v>0.99960000000000004</v>
      </c>
      <c r="CU322" s="17">
        <v>0.99960000000000004</v>
      </c>
      <c r="CV322" s="17">
        <v>0.99960000000000004</v>
      </c>
      <c r="CW322" s="17">
        <v>0.99960000000000004</v>
      </c>
      <c r="CX322" s="17">
        <v>0.99960000000000004</v>
      </c>
      <c r="CY322" s="17">
        <v>0.99960000000000004</v>
      </c>
      <c r="CZ322" s="17">
        <v>0.99960000000000004</v>
      </c>
      <c r="DA322" s="17">
        <v>0.99960000000000004</v>
      </c>
      <c r="DB322" s="17">
        <v>0.99960000000000004</v>
      </c>
    </row>
    <row r="323" spans="1:106" x14ac:dyDescent="0.2">
      <c r="A323" s="133">
        <v>114</v>
      </c>
      <c r="B323" s="17">
        <v>1</v>
      </c>
      <c r="C323" s="17">
        <v>0.98970000000000002</v>
      </c>
      <c r="D323" s="17">
        <v>0.99960000000000004</v>
      </c>
      <c r="E323" s="17">
        <v>0.99960000000000004</v>
      </c>
      <c r="F323" s="17">
        <v>0.99960000000000004</v>
      </c>
      <c r="G323" s="17">
        <v>0.99960000000000004</v>
      </c>
      <c r="H323" s="17">
        <v>0.99960000000000004</v>
      </c>
      <c r="I323" s="17">
        <v>0.99970000000000003</v>
      </c>
      <c r="J323" s="17">
        <v>0.99970000000000003</v>
      </c>
      <c r="K323" s="17">
        <v>0.99980000000000002</v>
      </c>
      <c r="L323" s="17">
        <v>0.99980000000000002</v>
      </c>
      <c r="M323" s="17">
        <v>0.99990000000000001</v>
      </c>
      <c r="N323" s="17">
        <v>0.99990000000000001</v>
      </c>
      <c r="O323" s="17">
        <v>0.99990000000000001</v>
      </c>
      <c r="P323" s="17">
        <v>0.99980000000000002</v>
      </c>
      <c r="Q323" s="17">
        <v>0.99980000000000002</v>
      </c>
      <c r="R323" s="17">
        <v>0.99980000000000002</v>
      </c>
      <c r="S323" s="17">
        <v>0.99980000000000002</v>
      </c>
      <c r="T323" s="17">
        <v>0.99980000000000002</v>
      </c>
      <c r="U323" s="17">
        <v>0.99980000000000002</v>
      </c>
      <c r="V323" s="17">
        <v>0.99980000000000002</v>
      </c>
      <c r="W323" s="17">
        <v>0.99980000000000002</v>
      </c>
      <c r="X323" s="17">
        <v>0.99980000000000002</v>
      </c>
      <c r="Y323" s="17">
        <v>0.99980000000000002</v>
      </c>
      <c r="Z323" s="17">
        <v>0.99980000000000002</v>
      </c>
      <c r="AA323" s="17">
        <v>0.99980000000000002</v>
      </c>
      <c r="AB323" s="17">
        <v>0.99980000000000002</v>
      </c>
      <c r="AC323" s="17">
        <v>0.99980000000000002</v>
      </c>
      <c r="AD323" s="17">
        <v>0.99980000000000002</v>
      </c>
      <c r="AE323" s="17">
        <v>0.99980000000000002</v>
      </c>
      <c r="AF323" s="17">
        <v>0.99980000000000002</v>
      </c>
      <c r="AG323" s="17">
        <v>0.99980000000000002</v>
      </c>
      <c r="AH323" s="17">
        <v>0.99980000000000002</v>
      </c>
      <c r="AI323" s="17">
        <v>0.99980000000000002</v>
      </c>
      <c r="AJ323" s="17">
        <v>0.99980000000000002</v>
      </c>
      <c r="AK323" s="17">
        <v>0.99980000000000002</v>
      </c>
      <c r="AL323" s="17">
        <v>0.99980000000000002</v>
      </c>
      <c r="AM323" s="17">
        <v>0.99980000000000002</v>
      </c>
      <c r="AN323" s="17">
        <v>0.99980000000000002</v>
      </c>
      <c r="AO323" s="17">
        <v>0.99980000000000002</v>
      </c>
      <c r="AP323" s="17">
        <v>0.99980000000000002</v>
      </c>
      <c r="AQ323" s="17">
        <v>0.99980000000000002</v>
      </c>
      <c r="AR323" s="17">
        <v>0.99980000000000002</v>
      </c>
      <c r="AS323" s="17">
        <v>0.99980000000000002</v>
      </c>
      <c r="AT323" s="17">
        <v>0.99980000000000002</v>
      </c>
      <c r="AU323" s="17">
        <v>0.99980000000000002</v>
      </c>
      <c r="AV323" s="17">
        <v>0.99980000000000002</v>
      </c>
      <c r="AW323" s="17">
        <v>0.99980000000000002</v>
      </c>
      <c r="AX323" s="17">
        <v>0.99980000000000002</v>
      </c>
      <c r="AY323" s="17">
        <v>0.99980000000000002</v>
      </c>
      <c r="AZ323" s="17">
        <v>0.99980000000000002</v>
      </c>
      <c r="BA323" s="17">
        <v>0.99980000000000002</v>
      </c>
      <c r="BB323" s="17">
        <v>0.99980000000000002</v>
      </c>
      <c r="BC323" s="17">
        <v>0.99980000000000002</v>
      </c>
      <c r="BD323" s="17">
        <v>0.99980000000000002</v>
      </c>
      <c r="BE323" s="17">
        <v>0.99980000000000002</v>
      </c>
      <c r="BF323" s="17">
        <v>0.99980000000000002</v>
      </c>
      <c r="BG323" s="17">
        <v>0.99980000000000002</v>
      </c>
      <c r="BH323" s="17">
        <v>0.99980000000000002</v>
      </c>
      <c r="BI323" s="17">
        <v>0.99980000000000002</v>
      </c>
      <c r="BJ323" s="17">
        <v>0.99980000000000002</v>
      </c>
      <c r="BK323" s="17">
        <v>0.99980000000000002</v>
      </c>
      <c r="BL323" s="17">
        <v>0.99980000000000002</v>
      </c>
      <c r="BM323" s="17">
        <v>0.99980000000000002</v>
      </c>
      <c r="BN323" s="17">
        <v>0.99980000000000002</v>
      </c>
      <c r="BO323" s="17">
        <v>0.99980000000000002</v>
      </c>
      <c r="BP323" s="17">
        <v>0.99980000000000002</v>
      </c>
      <c r="BQ323" s="17">
        <v>0.99980000000000002</v>
      </c>
      <c r="BR323" s="17">
        <v>0.99980000000000002</v>
      </c>
      <c r="BS323" s="17">
        <v>0.99980000000000002</v>
      </c>
      <c r="BT323" s="17">
        <v>0.99980000000000002</v>
      </c>
      <c r="BU323" s="17">
        <v>0.99980000000000002</v>
      </c>
      <c r="BV323" s="17">
        <v>0.99980000000000002</v>
      </c>
      <c r="BW323" s="17">
        <v>0.99980000000000002</v>
      </c>
      <c r="BX323" s="17">
        <v>0.99980000000000002</v>
      </c>
      <c r="BY323" s="17">
        <v>0.99980000000000002</v>
      </c>
      <c r="BZ323" s="17">
        <v>0.99980000000000002</v>
      </c>
      <c r="CA323" s="17">
        <v>0.99980000000000002</v>
      </c>
      <c r="CB323" s="17">
        <v>0.99980000000000002</v>
      </c>
      <c r="CC323" s="17">
        <v>0.99980000000000002</v>
      </c>
      <c r="CD323" s="17">
        <v>0.99980000000000002</v>
      </c>
      <c r="CE323" s="17">
        <v>0.99980000000000002</v>
      </c>
      <c r="CF323" s="17">
        <v>0.99980000000000002</v>
      </c>
      <c r="CG323" s="17">
        <v>0.99980000000000002</v>
      </c>
      <c r="CH323" s="17">
        <v>0.99980000000000002</v>
      </c>
      <c r="CI323" s="17">
        <v>0.99980000000000002</v>
      </c>
      <c r="CJ323" s="17">
        <v>0.99980000000000002</v>
      </c>
      <c r="CK323" s="17">
        <v>0.99980000000000002</v>
      </c>
      <c r="CL323" s="17">
        <v>0.99980000000000002</v>
      </c>
      <c r="CM323" s="17">
        <v>0.99980000000000002</v>
      </c>
      <c r="CN323" s="17">
        <v>0.99980000000000002</v>
      </c>
      <c r="CO323" s="17">
        <v>0.99980000000000002</v>
      </c>
      <c r="CP323" s="17">
        <v>0.99980000000000002</v>
      </c>
      <c r="CQ323" s="17">
        <v>0.99980000000000002</v>
      </c>
      <c r="CR323" s="17">
        <v>0.99980000000000002</v>
      </c>
      <c r="CS323" s="17">
        <v>0.99980000000000002</v>
      </c>
      <c r="CT323" s="17">
        <v>0.99980000000000002</v>
      </c>
      <c r="CU323" s="17">
        <v>0.99980000000000002</v>
      </c>
      <c r="CV323" s="17">
        <v>0.99980000000000002</v>
      </c>
      <c r="CW323" s="17">
        <v>0.99980000000000002</v>
      </c>
      <c r="CX323" s="17">
        <v>0.99980000000000002</v>
      </c>
      <c r="CY323" s="17">
        <v>0.99980000000000002</v>
      </c>
      <c r="CZ323" s="17">
        <v>0.99980000000000002</v>
      </c>
      <c r="DA323" s="17">
        <v>0.99980000000000002</v>
      </c>
      <c r="DB323" s="17">
        <v>0.99980000000000002</v>
      </c>
    </row>
    <row r="324" spans="1:106" x14ac:dyDescent="0.2">
      <c r="A324" s="133">
        <v>115</v>
      </c>
      <c r="B324" s="17">
        <v>1</v>
      </c>
      <c r="C324" s="17">
        <v>1</v>
      </c>
      <c r="D324" s="17">
        <v>1</v>
      </c>
      <c r="E324" s="17">
        <v>1</v>
      </c>
      <c r="F324" s="17">
        <v>1</v>
      </c>
      <c r="G324" s="17">
        <v>1</v>
      </c>
      <c r="H324" s="17">
        <v>1</v>
      </c>
      <c r="I324" s="17">
        <v>1</v>
      </c>
      <c r="J324" s="17">
        <v>1</v>
      </c>
      <c r="K324" s="17">
        <v>1</v>
      </c>
      <c r="L324" s="17">
        <v>1</v>
      </c>
      <c r="M324" s="17">
        <v>1</v>
      </c>
      <c r="N324" s="17">
        <v>1</v>
      </c>
      <c r="O324" s="17">
        <v>1</v>
      </c>
      <c r="P324" s="17">
        <v>1</v>
      </c>
      <c r="Q324" s="17">
        <v>1</v>
      </c>
      <c r="R324" s="17">
        <v>1</v>
      </c>
      <c r="S324" s="17">
        <v>1</v>
      </c>
      <c r="T324" s="17">
        <v>1</v>
      </c>
      <c r="U324" s="17">
        <v>1</v>
      </c>
      <c r="V324" s="17">
        <v>1</v>
      </c>
      <c r="W324" s="17">
        <v>1</v>
      </c>
      <c r="X324" s="17">
        <v>1</v>
      </c>
      <c r="Y324" s="17">
        <v>1</v>
      </c>
      <c r="Z324" s="17">
        <v>1</v>
      </c>
      <c r="AA324" s="17">
        <v>1</v>
      </c>
      <c r="AB324" s="17">
        <v>1</v>
      </c>
      <c r="AC324" s="17">
        <v>1</v>
      </c>
      <c r="AD324" s="17">
        <v>1</v>
      </c>
      <c r="AE324" s="17">
        <v>1</v>
      </c>
      <c r="AF324" s="17">
        <v>1</v>
      </c>
      <c r="AG324" s="17">
        <v>1</v>
      </c>
      <c r="AH324" s="17">
        <v>1</v>
      </c>
      <c r="AI324" s="17">
        <v>1</v>
      </c>
      <c r="AJ324" s="17">
        <v>1</v>
      </c>
      <c r="AK324" s="17">
        <v>1</v>
      </c>
      <c r="AL324" s="17">
        <v>1</v>
      </c>
      <c r="AM324" s="17">
        <v>1</v>
      </c>
      <c r="AN324" s="17">
        <v>1</v>
      </c>
      <c r="AO324" s="17">
        <v>1</v>
      </c>
      <c r="AP324" s="17">
        <v>1</v>
      </c>
      <c r="AQ324" s="17">
        <v>1</v>
      </c>
      <c r="AR324" s="17">
        <v>1</v>
      </c>
      <c r="AS324" s="17">
        <v>1</v>
      </c>
      <c r="AT324" s="17">
        <v>1</v>
      </c>
      <c r="AU324" s="17">
        <v>1</v>
      </c>
      <c r="AV324" s="17">
        <v>1</v>
      </c>
      <c r="AW324" s="17">
        <v>1</v>
      </c>
      <c r="AX324" s="17">
        <v>1</v>
      </c>
      <c r="AY324" s="17">
        <v>1</v>
      </c>
      <c r="AZ324" s="17">
        <v>1</v>
      </c>
      <c r="BA324" s="17">
        <v>1</v>
      </c>
      <c r="BB324" s="17">
        <v>1</v>
      </c>
      <c r="BC324" s="17">
        <v>1</v>
      </c>
      <c r="BD324" s="17">
        <v>1</v>
      </c>
      <c r="BE324" s="17">
        <v>1</v>
      </c>
      <c r="BF324" s="17">
        <v>1</v>
      </c>
      <c r="BG324" s="17">
        <v>1</v>
      </c>
      <c r="BH324" s="17">
        <v>1</v>
      </c>
      <c r="BI324" s="17">
        <v>1</v>
      </c>
      <c r="BJ324" s="17">
        <v>1</v>
      </c>
      <c r="BK324" s="17">
        <v>1</v>
      </c>
      <c r="BL324" s="17">
        <v>1</v>
      </c>
      <c r="BM324" s="17">
        <v>1</v>
      </c>
      <c r="BN324" s="17">
        <v>1</v>
      </c>
      <c r="BO324" s="17">
        <v>1</v>
      </c>
      <c r="BP324" s="17">
        <v>1</v>
      </c>
      <c r="BQ324" s="17">
        <v>1</v>
      </c>
      <c r="BR324" s="17">
        <v>1</v>
      </c>
      <c r="BS324" s="17">
        <v>1</v>
      </c>
      <c r="BT324" s="17">
        <v>1</v>
      </c>
      <c r="BU324" s="17">
        <v>1</v>
      </c>
      <c r="BV324" s="17">
        <v>1</v>
      </c>
      <c r="BW324" s="17">
        <v>1</v>
      </c>
      <c r="BX324" s="17">
        <v>1</v>
      </c>
      <c r="BY324" s="17">
        <v>1</v>
      </c>
      <c r="BZ324" s="17">
        <v>1</v>
      </c>
      <c r="CA324" s="17">
        <v>1</v>
      </c>
      <c r="CB324" s="17">
        <v>1</v>
      </c>
      <c r="CC324" s="17">
        <v>1</v>
      </c>
      <c r="CD324" s="17">
        <v>1</v>
      </c>
      <c r="CE324" s="17">
        <v>1</v>
      </c>
      <c r="CF324" s="17">
        <v>1</v>
      </c>
      <c r="CG324" s="17">
        <v>1</v>
      </c>
      <c r="CH324" s="17">
        <v>1</v>
      </c>
      <c r="CI324" s="17">
        <v>1</v>
      </c>
      <c r="CJ324" s="17">
        <v>1</v>
      </c>
      <c r="CK324" s="17">
        <v>1</v>
      </c>
      <c r="CL324" s="17">
        <v>1</v>
      </c>
      <c r="CM324" s="17">
        <v>1</v>
      </c>
      <c r="CN324" s="17">
        <v>1</v>
      </c>
      <c r="CO324" s="17">
        <v>1</v>
      </c>
      <c r="CP324" s="17">
        <v>1</v>
      </c>
      <c r="CQ324" s="17">
        <v>1</v>
      </c>
      <c r="CR324" s="17">
        <v>1</v>
      </c>
      <c r="CS324" s="17">
        <v>1</v>
      </c>
      <c r="CT324" s="17">
        <v>1</v>
      </c>
      <c r="CU324" s="17">
        <v>1</v>
      </c>
      <c r="CV324" s="17">
        <v>1</v>
      </c>
      <c r="CW324" s="17">
        <v>1</v>
      </c>
      <c r="CX324" s="17">
        <v>1</v>
      </c>
      <c r="CY324" s="17">
        <v>1</v>
      </c>
      <c r="CZ324" s="17">
        <v>1</v>
      </c>
      <c r="DA324" s="17">
        <v>1</v>
      </c>
      <c r="DB324" s="17">
        <v>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C360"/>
  <sheetViews>
    <sheetView zoomScaleNormal="100" workbookViewId="0">
      <pane xSplit="2" ySplit="4" topLeftCell="BR118" activePane="bottomRight" state="frozen"/>
      <selection activeCell="V5" sqref="V5"/>
      <selection pane="topRight" activeCell="V5" sqref="V5"/>
      <selection pane="bottomLeft" activeCell="V5" sqref="V5"/>
      <selection pane="bottomRight" activeCell="D245" sqref="D245"/>
    </sheetView>
  </sheetViews>
  <sheetFormatPr defaultRowHeight="12.75" x14ac:dyDescent="0.2"/>
  <cols>
    <col min="2" max="2" width="25.85546875" bestFit="1" customWidth="1"/>
    <col min="78" max="79" width="9.28515625" customWidth="1"/>
    <col min="81" max="82" width="9.28515625" customWidth="1"/>
    <col min="84" max="85" width="9.28515625" customWidth="1"/>
    <col min="87" max="88" width="9.28515625" customWidth="1"/>
    <col min="90" max="91" width="9.28515625" customWidth="1"/>
    <col min="93" max="94" width="9.28515625" customWidth="1"/>
    <col min="96" max="97" width="9.28515625" customWidth="1"/>
    <col min="99" max="100" width="9.28515625" customWidth="1"/>
    <col min="102" max="103" width="9.28515625" customWidth="1"/>
    <col min="105" max="106" width="9.28515625" customWidth="1"/>
  </cols>
  <sheetData>
    <row r="1" spans="1:107" ht="18.75" x14ac:dyDescent="0.3">
      <c r="A1" s="118" t="s">
        <v>227</v>
      </c>
    </row>
    <row r="2" spans="1:107" ht="25.5" x14ac:dyDescent="0.2">
      <c r="A2" s="126">
        <f>IF(Career!F13="Officer",1,IF(Career!F13="Enlisted",2,"NA"))</f>
        <v>2</v>
      </c>
      <c r="B2" s="125" t="s">
        <v>248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</row>
    <row r="3" spans="1:107" x14ac:dyDescent="0.2">
      <c r="C3" s="111" t="s">
        <v>228</v>
      </c>
    </row>
    <row r="4" spans="1:107" ht="15.75" x14ac:dyDescent="0.25">
      <c r="B4" s="110" t="s">
        <v>23</v>
      </c>
      <c r="C4" s="109">
        <v>2023</v>
      </c>
      <c r="D4" s="109">
        <v>2024</v>
      </c>
      <c r="E4" s="109">
        <v>2025</v>
      </c>
      <c r="F4" s="109">
        <v>2026</v>
      </c>
      <c r="G4" s="109">
        <v>2027</v>
      </c>
      <c r="H4" s="109">
        <v>2028</v>
      </c>
      <c r="I4" s="109">
        <v>2029</v>
      </c>
      <c r="J4" s="109">
        <v>2030</v>
      </c>
      <c r="K4" s="109">
        <v>2031</v>
      </c>
      <c r="L4" s="109">
        <v>2032</v>
      </c>
      <c r="M4" s="109">
        <v>2033</v>
      </c>
      <c r="N4" s="109">
        <v>2034</v>
      </c>
      <c r="O4" s="109">
        <v>2035</v>
      </c>
      <c r="P4" s="109">
        <v>2036</v>
      </c>
      <c r="Q4" s="109">
        <v>2037</v>
      </c>
      <c r="R4" s="109">
        <v>2038</v>
      </c>
      <c r="S4" s="109">
        <v>2039</v>
      </c>
      <c r="T4" s="109">
        <v>2040</v>
      </c>
      <c r="U4" s="109">
        <v>2041</v>
      </c>
      <c r="V4" s="109">
        <v>2042</v>
      </c>
      <c r="W4" s="109">
        <v>2043</v>
      </c>
      <c r="X4" s="109">
        <v>2044</v>
      </c>
      <c r="Y4" s="109">
        <v>2045</v>
      </c>
      <c r="Z4" s="109">
        <v>2046</v>
      </c>
      <c r="AA4" s="109">
        <v>2047</v>
      </c>
      <c r="AB4" s="109">
        <v>2048</v>
      </c>
      <c r="AC4" s="109">
        <v>2049</v>
      </c>
      <c r="AD4" s="109">
        <v>2050</v>
      </c>
      <c r="AE4" s="109">
        <v>2051</v>
      </c>
      <c r="AF4" s="109">
        <v>2052</v>
      </c>
      <c r="AG4" s="109">
        <v>2053</v>
      </c>
      <c r="AH4" s="109">
        <v>2054</v>
      </c>
      <c r="AI4" s="109">
        <v>2055</v>
      </c>
      <c r="AJ4" s="109">
        <v>2056</v>
      </c>
      <c r="AK4" s="109">
        <v>2057</v>
      </c>
      <c r="AL4" s="109">
        <v>2058</v>
      </c>
      <c r="AM4" s="109">
        <v>2059</v>
      </c>
      <c r="AN4" s="109">
        <v>2060</v>
      </c>
      <c r="AO4" s="109">
        <v>2061</v>
      </c>
      <c r="AP4" s="109">
        <v>2062</v>
      </c>
      <c r="AQ4" s="109">
        <v>2063</v>
      </c>
      <c r="AR4" s="109">
        <v>2064</v>
      </c>
      <c r="AS4" s="109">
        <v>2065</v>
      </c>
      <c r="AT4" s="109">
        <v>2066</v>
      </c>
      <c r="AU4" s="109">
        <v>2067</v>
      </c>
      <c r="AV4" s="109">
        <v>2068</v>
      </c>
      <c r="AW4" s="109">
        <v>2069</v>
      </c>
      <c r="AX4" s="109">
        <v>2070</v>
      </c>
      <c r="AY4" s="109">
        <v>2071</v>
      </c>
      <c r="AZ4" s="109">
        <v>2072</v>
      </c>
      <c r="BA4" s="109">
        <v>2073</v>
      </c>
      <c r="BB4" s="109">
        <v>2074</v>
      </c>
      <c r="BC4" s="109">
        <v>2075</v>
      </c>
      <c r="BD4" s="109">
        <v>2076</v>
      </c>
      <c r="BE4" s="109">
        <v>2077</v>
      </c>
      <c r="BF4" s="109">
        <v>2078</v>
      </c>
      <c r="BG4" s="109">
        <v>2079</v>
      </c>
      <c r="BH4" s="109">
        <v>2080</v>
      </c>
      <c r="BI4" s="109">
        <v>2081</v>
      </c>
      <c r="BJ4" s="109">
        <v>2082</v>
      </c>
      <c r="BK4" s="109">
        <v>2083</v>
      </c>
      <c r="BL4" s="109">
        <v>2084</v>
      </c>
      <c r="BM4" s="109">
        <v>2085</v>
      </c>
      <c r="BN4" s="109">
        <v>2086</v>
      </c>
      <c r="BO4" s="109">
        <v>2087</v>
      </c>
      <c r="BP4" s="109">
        <v>2088</v>
      </c>
      <c r="BQ4" s="109">
        <v>2089</v>
      </c>
      <c r="BR4" s="109">
        <v>2090</v>
      </c>
      <c r="BS4" s="109">
        <v>2091</v>
      </c>
      <c r="BT4" s="109">
        <v>2092</v>
      </c>
      <c r="BU4" s="109">
        <v>2093</v>
      </c>
      <c r="BV4" s="109">
        <v>2094</v>
      </c>
      <c r="BW4" s="109">
        <v>2095</v>
      </c>
      <c r="BX4" s="109">
        <v>2096</v>
      </c>
      <c r="BY4" s="109">
        <v>2097</v>
      </c>
      <c r="BZ4" s="109">
        <v>2098</v>
      </c>
      <c r="CA4" s="109">
        <v>2099</v>
      </c>
      <c r="CB4" s="109">
        <v>2100</v>
      </c>
      <c r="CC4" s="109">
        <v>2101</v>
      </c>
      <c r="CD4" s="109">
        <v>2102</v>
      </c>
      <c r="CE4" s="109">
        <v>2103</v>
      </c>
      <c r="CF4" s="109">
        <v>2104</v>
      </c>
      <c r="CG4" s="109">
        <v>2105</v>
      </c>
      <c r="CH4" s="109">
        <v>2106</v>
      </c>
      <c r="CI4" s="109">
        <v>2107</v>
      </c>
      <c r="CJ4" s="109">
        <v>2108</v>
      </c>
      <c r="CK4" s="109">
        <v>2109</v>
      </c>
      <c r="CL4" s="109">
        <v>2110</v>
      </c>
      <c r="CM4" s="109">
        <v>2111</v>
      </c>
      <c r="CN4" s="109">
        <v>2112</v>
      </c>
      <c r="CO4" s="109">
        <v>2113</v>
      </c>
      <c r="CP4" s="109">
        <v>2114</v>
      </c>
      <c r="CQ4" s="109">
        <v>2115</v>
      </c>
      <c r="CR4" s="109">
        <v>2116</v>
      </c>
      <c r="CS4" s="109">
        <v>2117</v>
      </c>
      <c r="CT4" s="109">
        <v>2118</v>
      </c>
      <c r="CU4" s="109">
        <v>2119</v>
      </c>
      <c r="CV4" s="109">
        <v>2120</v>
      </c>
      <c r="CW4" s="109">
        <v>2121</v>
      </c>
      <c r="CX4" s="109">
        <v>2122</v>
      </c>
      <c r="CY4" s="109">
        <v>2123</v>
      </c>
      <c r="CZ4" s="109">
        <v>2124</v>
      </c>
      <c r="DA4" s="109">
        <v>2125</v>
      </c>
      <c r="DB4" s="109">
        <v>2126</v>
      </c>
      <c r="DC4" s="109">
        <v>2127</v>
      </c>
    </row>
    <row r="5" spans="1:107" ht="15" x14ac:dyDescent="0.25">
      <c r="B5" s="110">
        <v>0</v>
      </c>
      <c r="C5" s="119">
        <f t="shared" ref="C5:C20" si="0">C6</f>
        <v>1</v>
      </c>
      <c r="D5" s="119">
        <f t="shared" ref="D5:D20" si="1">D6</f>
        <v>0.92200000000000004</v>
      </c>
      <c r="E5" s="119">
        <f t="shared" ref="E5:E20" si="2">E6</f>
        <v>0.9375</v>
      </c>
      <c r="F5" s="119">
        <f t="shared" ref="F5:F20" si="3">F6</f>
        <v>0.94269999999999998</v>
      </c>
      <c r="G5" s="119">
        <f t="shared" ref="G5:G20" si="4">G6</f>
        <v>0.94630000000000003</v>
      </c>
      <c r="H5" s="119">
        <f t="shared" ref="H5:H20" si="5">H6</f>
        <v>0.94889999999999997</v>
      </c>
      <c r="I5" s="119">
        <f t="shared" ref="I5:I20" si="6">I6</f>
        <v>0.95150000000000001</v>
      </c>
      <c r="J5" s="119">
        <f t="shared" ref="J5:J20" si="7">J6</f>
        <v>0.95389999999999997</v>
      </c>
      <c r="K5" s="119">
        <f t="shared" ref="K5:K20" si="8">K6</f>
        <v>0.95620000000000005</v>
      </c>
      <c r="L5" s="119">
        <f t="shared" ref="L5:L20" si="9">L6</f>
        <v>0.95830000000000004</v>
      </c>
      <c r="M5" s="119">
        <f t="shared" ref="M5:M20" si="10">M6</f>
        <v>0.96009999999999995</v>
      </c>
      <c r="N5" s="119">
        <f t="shared" ref="N5:N20" si="11">N6</f>
        <v>0.96379999999999999</v>
      </c>
      <c r="O5" s="119">
        <f t="shared" ref="O5:O20" si="12">O6</f>
        <v>0.96379999999999999</v>
      </c>
      <c r="P5" s="119">
        <f t="shared" ref="P5:P20" si="13">P6</f>
        <v>0.96379999999999999</v>
      </c>
      <c r="Q5" s="119">
        <f t="shared" ref="Q5:Q20" si="14">Q6</f>
        <v>0.96379999999999999</v>
      </c>
      <c r="R5" s="119">
        <f t="shared" ref="R5:R20" si="15">R6</f>
        <v>0.96499999999999997</v>
      </c>
      <c r="S5" s="119">
        <f t="shared" ref="S5:S20" si="16">S6</f>
        <v>0.96499999999999997</v>
      </c>
      <c r="T5" s="119">
        <f t="shared" ref="T5:T20" si="17">T6</f>
        <v>0.96499999999999997</v>
      </c>
      <c r="U5" s="119">
        <f t="shared" ref="U5:U20" si="18">U6</f>
        <v>0.96499999999999997</v>
      </c>
      <c r="V5" s="119">
        <f t="shared" ref="V5:V20" si="19">V6</f>
        <v>0.96499999999999997</v>
      </c>
      <c r="W5" s="119">
        <f t="shared" ref="W5:W20" si="20">W6</f>
        <v>0.96499999999999997</v>
      </c>
      <c r="X5" s="119">
        <f t="shared" ref="X5:X20" si="21">X6</f>
        <v>0.96499999999999997</v>
      </c>
      <c r="Y5" s="119">
        <f t="shared" ref="Y5:Y20" si="22">Y6</f>
        <v>0.96499999999999997</v>
      </c>
      <c r="Z5" s="119">
        <f t="shared" ref="Z5:Z20" si="23">Z6</f>
        <v>0.96499999999999997</v>
      </c>
      <c r="AA5" s="119">
        <f t="shared" ref="AA5:AA20" si="24">AA6</f>
        <v>0.96499999999999997</v>
      </c>
      <c r="AB5" s="119">
        <f t="shared" ref="AB5:AB20" si="25">AB6</f>
        <v>0.96499999999999997</v>
      </c>
      <c r="AC5" s="119">
        <f t="shared" ref="AC5:AC20" si="26">AC6</f>
        <v>0.96499999999999997</v>
      </c>
      <c r="AD5" s="119">
        <f t="shared" ref="AD5:AD20" si="27">AD6</f>
        <v>0.96499999999999997</v>
      </c>
      <c r="AE5" s="119">
        <f t="shared" ref="AE5:AE20" si="28">AE6</f>
        <v>0.96499999999999997</v>
      </c>
      <c r="AF5" s="119">
        <f t="shared" ref="AF5:AF20" si="29">AF6</f>
        <v>0.96499999999999997</v>
      </c>
      <c r="AG5" s="119">
        <f t="shared" ref="AG5:AG20" si="30">AG6</f>
        <v>0.96499999999999997</v>
      </c>
      <c r="AH5" s="119">
        <f t="shared" ref="AH5:AH20" si="31">AH6</f>
        <v>0.96499999999999997</v>
      </c>
      <c r="AI5" s="119">
        <f t="shared" ref="AI5:AI20" si="32">AI6</f>
        <v>0.96499999999999997</v>
      </c>
      <c r="AJ5" s="119">
        <f t="shared" ref="AJ5:AJ20" si="33">AJ6</f>
        <v>0.96499999999999997</v>
      </c>
      <c r="AK5" s="119">
        <f t="shared" ref="AK5:AK20" si="34">AK6</f>
        <v>0.96499999999999997</v>
      </c>
      <c r="AL5" s="119">
        <f t="shared" ref="AL5:AL20" si="35">AL6</f>
        <v>0.96499999999999997</v>
      </c>
      <c r="AM5" s="119">
        <f t="shared" ref="AM5:AM20" si="36">AM6</f>
        <v>0.96499999999999997</v>
      </c>
      <c r="AN5" s="119">
        <f t="shared" ref="AN5:AN20" si="37">AN6</f>
        <v>0.96499999999999997</v>
      </c>
      <c r="AO5" s="119">
        <f t="shared" ref="AO5:AO20" si="38">AO6</f>
        <v>0.96499999999999997</v>
      </c>
      <c r="AP5" s="119">
        <f t="shared" ref="AP5:AP20" si="39">AP6</f>
        <v>0.96499999999999997</v>
      </c>
      <c r="AQ5" s="119">
        <f t="shared" ref="AQ5:AQ20" si="40">AQ6</f>
        <v>0.96499999999999997</v>
      </c>
      <c r="AR5" s="119">
        <f t="shared" ref="AR5:AR20" si="41">AR6</f>
        <v>0.96499999999999997</v>
      </c>
      <c r="AS5" s="119">
        <f t="shared" ref="AS5:AS20" si="42">AS6</f>
        <v>0.96499999999999997</v>
      </c>
      <c r="AT5" s="119">
        <f t="shared" ref="AT5:AT20" si="43">AT6</f>
        <v>0.96499999999999997</v>
      </c>
      <c r="AU5" s="119">
        <f t="shared" ref="AU5:AU20" si="44">AU6</f>
        <v>0.96499999999999997</v>
      </c>
      <c r="AV5" s="119">
        <f t="shared" ref="AV5:AV20" si="45">AV6</f>
        <v>0.96499999999999997</v>
      </c>
      <c r="AW5" s="119">
        <f t="shared" ref="AW5:AW20" si="46">AW6</f>
        <v>0.96499999999999997</v>
      </c>
      <c r="AX5" s="119">
        <f t="shared" ref="AX5:AX20" si="47">AX6</f>
        <v>0.96499999999999997</v>
      </c>
      <c r="AY5" s="119">
        <f t="shared" ref="AY5:AY20" si="48">AY6</f>
        <v>0.96499999999999997</v>
      </c>
      <c r="AZ5" s="119">
        <f t="shared" ref="AZ5:AZ20" si="49">AZ6</f>
        <v>0.96499999999999997</v>
      </c>
      <c r="BA5" s="119">
        <f t="shared" ref="BA5:BA20" si="50">BA6</f>
        <v>0.96499999999999997</v>
      </c>
      <c r="BB5" s="119">
        <f t="shared" ref="BB5:BB20" si="51">BB6</f>
        <v>0.96499999999999997</v>
      </c>
      <c r="BC5" s="119">
        <f t="shared" ref="BC5:BC20" si="52">BC6</f>
        <v>0.96499999999999997</v>
      </c>
      <c r="BD5" s="119">
        <f t="shared" ref="BD5:BD20" si="53">BD6</f>
        <v>0.96499999999999997</v>
      </c>
      <c r="BE5" s="119">
        <f t="shared" ref="BE5:BE20" si="54">BE6</f>
        <v>0.96499999999999997</v>
      </c>
      <c r="BF5" s="119">
        <f t="shared" ref="BF5:BF20" si="55">BF6</f>
        <v>0.96499999999999997</v>
      </c>
      <c r="BG5" s="119">
        <f t="shared" ref="BG5:BG20" si="56">BG6</f>
        <v>0.96499999999999997</v>
      </c>
      <c r="BH5" s="119">
        <f t="shared" ref="BH5:BH20" si="57">BH6</f>
        <v>0.96499999999999997</v>
      </c>
      <c r="BI5" s="119">
        <f t="shared" ref="BI5:BI20" si="58">BI6</f>
        <v>0.96499999999999997</v>
      </c>
      <c r="BJ5" s="119">
        <f t="shared" ref="BJ5:BJ20" si="59">BJ6</f>
        <v>0.96499999999999997</v>
      </c>
      <c r="BK5" s="119">
        <f t="shared" ref="BK5:BK20" si="60">BK6</f>
        <v>0.96499999999999997</v>
      </c>
      <c r="BL5" s="119">
        <f t="shared" ref="BL5:BL20" si="61">BL6</f>
        <v>0.96499999999999997</v>
      </c>
      <c r="BM5" s="119">
        <f t="shared" ref="BM5:BM20" si="62">BM6</f>
        <v>0.96499999999999997</v>
      </c>
      <c r="BN5" s="119">
        <f t="shared" ref="BN5:BN20" si="63">BN6</f>
        <v>0.96499999999999997</v>
      </c>
      <c r="BO5" s="119">
        <f t="shared" ref="BO5:BO20" si="64">BO6</f>
        <v>0.96499999999999997</v>
      </c>
      <c r="BP5" s="119">
        <f t="shared" ref="BP5:BP20" si="65">BP6</f>
        <v>0.96499999999999997</v>
      </c>
      <c r="BQ5" s="119">
        <f t="shared" ref="BQ5:BQ20" si="66">BQ6</f>
        <v>0.96499999999999997</v>
      </c>
      <c r="BR5" s="119">
        <f t="shared" ref="BR5:BR20" si="67">BR6</f>
        <v>0.96499999999999997</v>
      </c>
      <c r="BS5" s="119">
        <f t="shared" ref="BS5:BS20" si="68">BS6</f>
        <v>0.96499999999999997</v>
      </c>
      <c r="BT5" s="119">
        <f t="shared" ref="BT5:BT20" si="69">BT6</f>
        <v>0.96499999999999997</v>
      </c>
      <c r="BU5" s="119">
        <f t="shared" ref="BU5:BU20" si="70">BU6</f>
        <v>0.96499999999999997</v>
      </c>
      <c r="BV5" s="119">
        <f t="shared" ref="BV5:BV20" si="71">BV6</f>
        <v>0.96499999999999997</v>
      </c>
      <c r="BW5" s="119">
        <f t="shared" ref="BW5:BW20" si="72">BW6</f>
        <v>0.96499999999999997</v>
      </c>
      <c r="BX5" s="119">
        <f t="shared" ref="BX5:BX20" si="73">BX6</f>
        <v>0.96499999999999997</v>
      </c>
      <c r="BY5" s="119">
        <f t="shared" ref="BY5:BY20" si="74">BY6</f>
        <v>0.96499999999999997</v>
      </c>
      <c r="BZ5" s="119">
        <f t="shared" ref="BZ5:BZ20" si="75">BZ6</f>
        <v>0.96499999999999997</v>
      </c>
      <c r="CA5" s="119">
        <f t="shared" ref="CA5:CP20" si="76">CA6</f>
        <v>0.96499999999999997</v>
      </c>
      <c r="CB5" s="119">
        <f t="shared" si="76"/>
        <v>0.96499999999999997</v>
      </c>
      <c r="CC5" s="119">
        <f t="shared" si="76"/>
        <v>0.96499999999999997</v>
      </c>
      <c r="CD5" s="119">
        <f t="shared" si="76"/>
        <v>0.96499999999999997</v>
      </c>
      <c r="CE5" s="119">
        <f t="shared" si="76"/>
        <v>0.96499999999999997</v>
      </c>
      <c r="CF5" s="119">
        <f t="shared" si="76"/>
        <v>0.96499999999999997</v>
      </c>
      <c r="CG5" s="119">
        <f t="shared" si="76"/>
        <v>0.96499999999999997</v>
      </c>
      <c r="CH5" s="119">
        <f t="shared" si="76"/>
        <v>0.96499999999999997</v>
      </c>
      <c r="CI5" s="119">
        <f t="shared" si="76"/>
        <v>0.96499999999999997</v>
      </c>
      <c r="CJ5" s="119">
        <f t="shared" si="76"/>
        <v>0.96499999999999997</v>
      </c>
      <c r="CK5" s="119">
        <f t="shared" si="76"/>
        <v>0.96499999999999997</v>
      </c>
      <c r="CL5" s="119">
        <f t="shared" si="76"/>
        <v>0.96499999999999997</v>
      </c>
      <c r="CM5" s="119">
        <f t="shared" si="76"/>
        <v>0.96499999999999997</v>
      </c>
      <c r="CN5" s="119">
        <f t="shared" si="76"/>
        <v>0.96499999999999997</v>
      </c>
      <c r="CO5" s="119">
        <f t="shared" si="76"/>
        <v>0.96499999999999997</v>
      </c>
      <c r="CP5" s="119">
        <f t="shared" si="76"/>
        <v>0.96499999999999997</v>
      </c>
      <c r="CQ5" s="119">
        <f t="shared" ref="CB5:DC14" si="77">CQ6</f>
        <v>0.96499999999999997</v>
      </c>
      <c r="CR5" s="119">
        <f t="shared" si="77"/>
        <v>0.96499999999999997</v>
      </c>
      <c r="CS5" s="119">
        <f t="shared" si="77"/>
        <v>0.96499999999999997</v>
      </c>
      <c r="CT5" s="119">
        <f t="shared" si="77"/>
        <v>0.96499999999999997</v>
      </c>
      <c r="CU5" s="119">
        <f t="shared" si="77"/>
        <v>0.96499999999999997</v>
      </c>
      <c r="CV5" s="119">
        <f t="shared" si="77"/>
        <v>0.96499999999999997</v>
      </c>
      <c r="CW5" s="119">
        <f t="shared" si="77"/>
        <v>0.96499999999999997</v>
      </c>
      <c r="CX5" s="119">
        <f t="shared" si="77"/>
        <v>0.96499999999999997</v>
      </c>
      <c r="CY5" s="119">
        <f t="shared" si="77"/>
        <v>0.96499999999999997</v>
      </c>
      <c r="CZ5" s="119">
        <f t="shared" si="77"/>
        <v>0.96499999999999997</v>
      </c>
      <c r="DA5" s="119">
        <f t="shared" si="77"/>
        <v>0.96499999999999997</v>
      </c>
      <c r="DB5" s="119">
        <f t="shared" si="77"/>
        <v>0.96499999999999997</v>
      </c>
      <c r="DC5" s="119">
        <f t="shared" si="77"/>
        <v>0.96499999999999997</v>
      </c>
    </row>
    <row r="6" spans="1:107" ht="15" x14ac:dyDescent="0.25">
      <c r="B6" s="110">
        <v>1</v>
      </c>
      <c r="C6" s="119">
        <f t="shared" si="0"/>
        <v>1</v>
      </c>
      <c r="D6" s="119">
        <f t="shared" si="1"/>
        <v>0.92200000000000004</v>
      </c>
      <c r="E6" s="119">
        <f t="shared" si="2"/>
        <v>0.9375</v>
      </c>
      <c r="F6" s="119">
        <f t="shared" si="3"/>
        <v>0.94269999999999998</v>
      </c>
      <c r="G6" s="119">
        <f t="shared" si="4"/>
        <v>0.94630000000000003</v>
      </c>
      <c r="H6" s="119">
        <f t="shared" si="5"/>
        <v>0.94889999999999997</v>
      </c>
      <c r="I6" s="119">
        <f t="shared" si="6"/>
        <v>0.95150000000000001</v>
      </c>
      <c r="J6" s="119">
        <f t="shared" si="7"/>
        <v>0.95389999999999997</v>
      </c>
      <c r="K6" s="119">
        <f t="shared" si="8"/>
        <v>0.95620000000000005</v>
      </c>
      <c r="L6" s="119">
        <f t="shared" si="9"/>
        <v>0.95830000000000004</v>
      </c>
      <c r="M6" s="119">
        <f t="shared" si="10"/>
        <v>0.96009999999999995</v>
      </c>
      <c r="N6" s="119">
        <f t="shared" si="11"/>
        <v>0.96379999999999999</v>
      </c>
      <c r="O6" s="119">
        <f t="shared" si="12"/>
        <v>0.96379999999999999</v>
      </c>
      <c r="P6" s="119">
        <f t="shared" si="13"/>
        <v>0.96379999999999999</v>
      </c>
      <c r="Q6" s="119">
        <f t="shared" si="14"/>
        <v>0.96379999999999999</v>
      </c>
      <c r="R6" s="119">
        <f t="shared" si="15"/>
        <v>0.96499999999999997</v>
      </c>
      <c r="S6" s="119">
        <f t="shared" si="16"/>
        <v>0.96499999999999997</v>
      </c>
      <c r="T6" s="119">
        <f t="shared" si="17"/>
        <v>0.96499999999999997</v>
      </c>
      <c r="U6" s="119">
        <f t="shared" si="18"/>
        <v>0.96499999999999997</v>
      </c>
      <c r="V6" s="119">
        <f t="shared" si="19"/>
        <v>0.96499999999999997</v>
      </c>
      <c r="W6" s="119">
        <f t="shared" si="20"/>
        <v>0.96499999999999997</v>
      </c>
      <c r="X6" s="119">
        <f t="shared" si="21"/>
        <v>0.96499999999999997</v>
      </c>
      <c r="Y6" s="119">
        <f t="shared" si="22"/>
        <v>0.96499999999999997</v>
      </c>
      <c r="Z6" s="119">
        <f t="shared" si="23"/>
        <v>0.96499999999999997</v>
      </c>
      <c r="AA6" s="119">
        <f t="shared" si="24"/>
        <v>0.96499999999999997</v>
      </c>
      <c r="AB6" s="119">
        <f t="shared" si="25"/>
        <v>0.96499999999999997</v>
      </c>
      <c r="AC6" s="119">
        <f t="shared" si="26"/>
        <v>0.96499999999999997</v>
      </c>
      <c r="AD6" s="119">
        <f t="shared" si="27"/>
        <v>0.96499999999999997</v>
      </c>
      <c r="AE6" s="119">
        <f t="shared" si="28"/>
        <v>0.96499999999999997</v>
      </c>
      <c r="AF6" s="119">
        <f t="shared" si="29"/>
        <v>0.96499999999999997</v>
      </c>
      <c r="AG6" s="119">
        <f t="shared" si="30"/>
        <v>0.96499999999999997</v>
      </c>
      <c r="AH6" s="119">
        <f t="shared" si="31"/>
        <v>0.96499999999999997</v>
      </c>
      <c r="AI6" s="119">
        <f t="shared" si="32"/>
        <v>0.96499999999999997</v>
      </c>
      <c r="AJ6" s="119">
        <f t="shared" si="33"/>
        <v>0.96499999999999997</v>
      </c>
      <c r="AK6" s="119">
        <f t="shared" si="34"/>
        <v>0.96499999999999997</v>
      </c>
      <c r="AL6" s="119">
        <f t="shared" si="35"/>
        <v>0.96499999999999997</v>
      </c>
      <c r="AM6" s="119">
        <f t="shared" si="36"/>
        <v>0.96499999999999997</v>
      </c>
      <c r="AN6" s="119">
        <f t="shared" si="37"/>
        <v>0.96499999999999997</v>
      </c>
      <c r="AO6" s="119">
        <f t="shared" si="38"/>
        <v>0.96499999999999997</v>
      </c>
      <c r="AP6" s="119">
        <f t="shared" si="39"/>
        <v>0.96499999999999997</v>
      </c>
      <c r="AQ6" s="119">
        <f t="shared" si="40"/>
        <v>0.96499999999999997</v>
      </c>
      <c r="AR6" s="119">
        <f t="shared" si="41"/>
        <v>0.96499999999999997</v>
      </c>
      <c r="AS6" s="119">
        <f t="shared" si="42"/>
        <v>0.96499999999999997</v>
      </c>
      <c r="AT6" s="119">
        <f t="shared" si="43"/>
        <v>0.96499999999999997</v>
      </c>
      <c r="AU6" s="119">
        <f t="shared" si="44"/>
        <v>0.96499999999999997</v>
      </c>
      <c r="AV6" s="119">
        <f t="shared" si="45"/>
        <v>0.96499999999999997</v>
      </c>
      <c r="AW6" s="119">
        <f t="shared" si="46"/>
        <v>0.96499999999999997</v>
      </c>
      <c r="AX6" s="119">
        <f t="shared" si="47"/>
        <v>0.96499999999999997</v>
      </c>
      <c r="AY6" s="119">
        <f t="shared" si="48"/>
        <v>0.96499999999999997</v>
      </c>
      <c r="AZ6" s="119">
        <f t="shared" si="49"/>
        <v>0.96499999999999997</v>
      </c>
      <c r="BA6" s="119">
        <f t="shared" si="50"/>
        <v>0.96499999999999997</v>
      </c>
      <c r="BB6" s="119">
        <f t="shared" si="51"/>
        <v>0.96499999999999997</v>
      </c>
      <c r="BC6" s="119">
        <f t="shared" si="52"/>
        <v>0.96499999999999997</v>
      </c>
      <c r="BD6" s="119">
        <f t="shared" si="53"/>
        <v>0.96499999999999997</v>
      </c>
      <c r="BE6" s="119">
        <f t="shared" si="54"/>
        <v>0.96499999999999997</v>
      </c>
      <c r="BF6" s="119">
        <f t="shared" si="55"/>
        <v>0.96499999999999997</v>
      </c>
      <c r="BG6" s="119">
        <f t="shared" si="56"/>
        <v>0.96499999999999997</v>
      </c>
      <c r="BH6" s="119">
        <f t="shared" si="57"/>
        <v>0.96499999999999997</v>
      </c>
      <c r="BI6" s="119">
        <f t="shared" si="58"/>
        <v>0.96499999999999997</v>
      </c>
      <c r="BJ6" s="119">
        <f t="shared" si="59"/>
        <v>0.96499999999999997</v>
      </c>
      <c r="BK6" s="119">
        <f t="shared" si="60"/>
        <v>0.96499999999999997</v>
      </c>
      <c r="BL6" s="119">
        <f t="shared" si="61"/>
        <v>0.96499999999999997</v>
      </c>
      <c r="BM6" s="119">
        <f t="shared" si="62"/>
        <v>0.96499999999999997</v>
      </c>
      <c r="BN6" s="119">
        <f t="shared" si="63"/>
        <v>0.96499999999999997</v>
      </c>
      <c r="BO6" s="119">
        <f t="shared" si="64"/>
        <v>0.96499999999999997</v>
      </c>
      <c r="BP6" s="119">
        <f t="shared" si="65"/>
        <v>0.96499999999999997</v>
      </c>
      <c r="BQ6" s="119">
        <f t="shared" si="66"/>
        <v>0.96499999999999997</v>
      </c>
      <c r="BR6" s="119">
        <f t="shared" si="67"/>
        <v>0.96499999999999997</v>
      </c>
      <c r="BS6" s="119">
        <f t="shared" si="68"/>
        <v>0.96499999999999997</v>
      </c>
      <c r="BT6" s="119">
        <f t="shared" si="69"/>
        <v>0.96499999999999997</v>
      </c>
      <c r="BU6" s="119">
        <f t="shared" si="70"/>
        <v>0.96499999999999997</v>
      </c>
      <c r="BV6" s="119">
        <f t="shared" si="71"/>
        <v>0.96499999999999997</v>
      </c>
      <c r="BW6" s="119">
        <f t="shared" si="72"/>
        <v>0.96499999999999997</v>
      </c>
      <c r="BX6" s="119">
        <f t="shared" si="73"/>
        <v>0.96499999999999997</v>
      </c>
      <c r="BY6" s="119">
        <f t="shared" si="74"/>
        <v>0.96499999999999997</v>
      </c>
      <c r="BZ6" s="119">
        <f t="shared" si="75"/>
        <v>0.96499999999999997</v>
      </c>
      <c r="CA6" s="119">
        <f t="shared" si="76"/>
        <v>0.96499999999999997</v>
      </c>
      <c r="CB6" s="119">
        <f t="shared" si="77"/>
        <v>0.96499999999999997</v>
      </c>
      <c r="CC6" s="119">
        <f t="shared" si="77"/>
        <v>0.96499999999999997</v>
      </c>
      <c r="CD6" s="119">
        <f t="shared" si="77"/>
        <v>0.96499999999999997</v>
      </c>
      <c r="CE6" s="119">
        <f t="shared" si="77"/>
        <v>0.96499999999999997</v>
      </c>
      <c r="CF6" s="119">
        <f t="shared" si="77"/>
        <v>0.96499999999999997</v>
      </c>
      <c r="CG6" s="119">
        <f t="shared" si="77"/>
        <v>0.96499999999999997</v>
      </c>
      <c r="CH6" s="119">
        <f t="shared" si="77"/>
        <v>0.96499999999999997</v>
      </c>
      <c r="CI6" s="119">
        <f t="shared" si="77"/>
        <v>0.96499999999999997</v>
      </c>
      <c r="CJ6" s="119">
        <f t="shared" si="77"/>
        <v>0.96499999999999997</v>
      </c>
      <c r="CK6" s="119">
        <f t="shared" si="77"/>
        <v>0.96499999999999997</v>
      </c>
      <c r="CL6" s="119">
        <f t="shared" si="77"/>
        <v>0.96499999999999997</v>
      </c>
      <c r="CM6" s="119">
        <f t="shared" si="77"/>
        <v>0.96499999999999997</v>
      </c>
      <c r="CN6" s="119">
        <f t="shared" si="77"/>
        <v>0.96499999999999997</v>
      </c>
      <c r="CO6" s="119">
        <f t="shared" si="77"/>
        <v>0.96499999999999997</v>
      </c>
      <c r="CP6" s="119">
        <f t="shared" si="77"/>
        <v>0.96499999999999997</v>
      </c>
      <c r="CQ6" s="119">
        <f t="shared" si="77"/>
        <v>0.96499999999999997</v>
      </c>
      <c r="CR6" s="119">
        <f t="shared" si="77"/>
        <v>0.96499999999999997</v>
      </c>
      <c r="CS6" s="119">
        <f t="shared" si="77"/>
        <v>0.96499999999999997</v>
      </c>
      <c r="CT6" s="119">
        <f t="shared" si="77"/>
        <v>0.96499999999999997</v>
      </c>
      <c r="CU6" s="119">
        <f t="shared" si="77"/>
        <v>0.96499999999999997</v>
      </c>
      <c r="CV6" s="119">
        <f t="shared" si="77"/>
        <v>0.96499999999999997</v>
      </c>
      <c r="CW6" s="119">
        <f t="shared" si="77"/>
        <v>0.96499999999999997</v>
      </c>
      <c r="CX6" s="119">
        <f t="shared" si="77"/>
        <v>0.96499999999999997</v>
      </c>
      <c r="CY6" s="119">
        <f t="shared" si="77"/>
        <v>0.96499999999999997</v>
      </c>
      <c r="CZ6" s="119">
        <f t="shared" si="77"/>
        <v>0.96499999999999997</v>
      </c>
      <c r="DA6" s="119">
        <f t="shared" si="77"/>
        <v>0.96499999999999997</v>
      </c>
      <c r="DB6" s="119">
        <f t="shared" si="77"/>
        <v>0.96499999999999997</v>
      </c>
      <c r="DC6" s="119">
        <f t="shared" si="77"/>
        <v>0.96499999999999997</v>
      </c>
    </row>
    <row r="7" spans="1:107" ht="15" x14ac:dyDescent="0.25">
      <c r="B7" s="110">
        <v>2</v>
      </c>
      <c r="C7" s="119">
        <f t="shared" si="0"/>
        <v>1</v>
      </c>
      <c r="D7" s="119">
        <f t="shared" si="1"/>
        <v>0.92200000000000004</v>
      </c>
      <c r="E7" s="119">
        <f t="shared" si="2"/>
        <v>0.9375</v>
      </c>
      <c r="F7" s="119">
        <f t="shared" si="3"/>
        <v>0.94269999999999998</v>
      </c>
      <c r="G7" s="119">
        <f t="shared" si="4"/>
        <v>0.94630000000000003</v>
      </c>
      <c r="H7" s="119">
        <f t="shared" si="5"/>
        <v>0.94889999999999997</v>
      </c>
      <c r="I7" s="119">
        <f t="shared" si="6"/>
        <v>0.95150000000000001</v>
      </c>
      <c r="J7" s="119">
        <f t="shared" si="7"/>
        <v>0.95389999999999997</v>
      </c>
      <c r="K7" s="119">
        <f t="shared" si="8"/>
        <v>0.95620000000000005</v>
      </c>
      <c r="L7" s="119">
        <f t="shared" si="9"/>
        <v>0.95830000000000004</v>
      </c>
      <c r="M7" s="119">
        <f t="shared" si="10"/>
        <v>0.96009999999999995</v>
      </c>
      <c r="N7" s="119">
        <f t="shared" si="11"/>
        <v>0.96379999999999999</v>
      </c>
      <c r="O7" s="119">
        <f t="shared" si="12"/>
        <v>0.96379999999999999</v>
      </c>
      <c r="P7" s="119">
        <f t="shared" si="13"/>
        <v>0.96379999999999999</v>
      </c>
      <c r="Q7" s="119">
        <f t="shared" si="14"/>
        <v>0.96379999999999999</v>
      </c>
      <c r="R7" s="119">
        <f t="shared" si="15"/>
        <v>0.96499999999999997</v>
      </c>
      <c r="S7" s="119">
        <f t="shared" si="16"/>
        <v>0.96499999999999997</v>
      </c>
      <c r="T7" s="119">
        <f t="shared" si="17"/>
        <v>0.96499999999999997</v>
      </c>
      <c r="U7" s="119">
        <f t="shared" si="18"/>
        <v>0.96499999999999997</v>
      </c>
      <c r="V7" s="119">
        <f t="shared" si="19"/>
        <v>0.96499999999999997</v>
      </c>
      <c r="W7" s="119">
        <f t="shared" si="20"/>
        <v>0.96499999999999997</v>
      </c>
      <c r="X7" s="119">
        <f t="shared" si="21"/>
        <v>0.96499999999999997</v>
      </c>
      <c r="Y7" s="119">
        <f t="shared" si="22"/>
        <v>0.96499999999999997</v>
      </c>
      <c r="Z7" s="119">
        <f t="shared" si="23"/>
        <v>0.96499999999999997</v>
      </c>
      <c r="AA7" s="119">
        <f t="shared" si="24"/>
        <v>0.96499999999999997</v>
      </c>
      <c r="AB7" s="119">
        <f t="shared" si="25"/>
        <v>0.96499999999999997</v>
      </c>
      <c r="AC7" s="119">
        <f t="shared" si="26"/>
        <v>0.96499999999999997</v>
      </c>
      <c r="AD7" s="119">
        <f t="shared" si="27"/>
        <v>0.96499999999999997</v>
      </c>
      <c r="AE7" s="119">
        <f t="shared" si="28"/>
        <v>0.96499999999999997</v>
      </c>
      <c r="AF7" s="119">
        <f t="shared" si="29"/>
        <v>0.96499999999999997</v>
      </c>
      <c r="AG7" s="119">
        <f t="shared" si="30"/>
        <v>0.96499999999999997</v>
      </c>
      <c r="AH7" s="119">
        <f t="shared" si="31"/>
        <v>0.96499999999999997</v>
      </c>
      <c r="AI7" s="119">
        <f t="shared" si="32"/>
        <v>0.96499999999999997</v>
      </c>
      <c r="AJ7" s="119">
        <f t="shared" si="33"/>
        <v>0.96499999999999997</v>
      </c>
      <c r="AK7" s="119">
        <f t="shared" si="34"/>
        <v>0.96499999999999997</v>
      </c>
      <c r="AL7" s="119">
        <f t="shared" si="35"/>
        <v>0.96499999999999997</v>
      </c>
      <c r="AM7" s="119">
        <f t="shared" si="36"/>
        <v>0.96499999999999997</v>
      </c>
      <c r="AN7" s="119">
        <f t="shared" si="37"/>
        <v>0.96499999999999997</v>
      </c>
      <c r="AO7" s="119">
        <f t="shared" si="38"/>
        <v>0.96499999999999997</v>
      </c>
      <c r="AP7" s="119">
        <f t="shared" si="39"/>
        <v>0.96499999999999997</v>
      </c>
      <c r="AQ7" s="119">
        <f t="shared" si="40"/>
        <v>0.96499999999999997</v>
      </c>
      <c r="AR7" s="119">
        <f t="shared" si="41"/>
        <v>0.96499999999999997</v>
      </c>
      <c r="AS7" s="119">
        <f t="shared" si="42"/>
        <v>0.96499999999999997</v>
      </c>
      <c r="AT7" s="119">
        <f t="shared" si="43"/>
        <v>0.96499999999999997</v>
      </c>
      <c r="AU7" s="119">
        <f t="shared" si="44"/>
        <v>0.96499999999999997</v>
      </c>
      <c r="AV7" s="119">
        <f t="shared" si="45"/>
        <v>0.96499999999999997</v>
      </c>
      <c r="AW7" s="119">
        <f t="shared" si="46"/>
        <v>0.96499999999999997</v>
      </c>
      <c r="AX7" s="119">
        <f t="shared" si="47"/>
        <v>0.96499999999999997</v>
      </c>
      <c r="AY7" s="119">
        <f t="shared" si="48"/>
        <v>0.96499999999999997</v>
      </c>
      <c r="AZ7" s="119">
        <f t="shared" si="49"/>
        <v>0.96499999999999997</v>
      </c>
      <c r="BA7" s="119">
        <f t="shared" si="50"/>
        <v>0.96499999999999997</v>
      </c>
      <c r="BB7" s="119">
        <f t="shared" si="51"/>
        <v>0.96499999999999997</v>
      </c>
      <c r="BC7" s="119">
        <f t="shared" si="52"/>
        <v>0.96499999999999997</v>
      </c>
      <c r="BD7" s="119">
        <f t="shared" si="53"/>
        <v>0.96499999999999997</v>
      </c>
      <c r="BE7" s="119">
        <f t="shared" si="54"/>
        <v>0.96499999999999997</v>
      </c>
      <c r="BF7" s="119">
        <f t="shared" si="55"/>
        <v>0.96499999999999997</v>
      </c>
      <c r="BG7" s="119">
        <f t="shared" si="56"/>
        <v>0.96499999999999997</v>
      </c>
      <c r="BH7" s="119">
        <f t="shared" si="57"/>
        <v>0.96499999999999997</v>
      </c>
      <c r="BI7" s="119">
        <f t="shared" si="58"/>
        <v>0.96499999999999997</v>
      </c>
      <c r="BJ7" s="119">
        <f t="shared" si="59"/>
        <v>0.96499999999999997</v>
      </c>
      <c r="BK7" s="119">
        <f t="shared" si="60"/>
        <v>0.96499999999999997</v>
      </c>
      <c r="BL7" s="119">
        <f t="shared" si="61"/>
        <v>0.96499999999999997</v>
      </c>
      <c r="BM7" s="119">
        <f t="shared" si="62"/>
        <v>0.96499999999999997</v>
      </c>
      <c r="BN7" s="119">
        <f t="shared" si="63"/>
        <v>0.96499999999999997</v>
      </c>
      <c r="BO7" s="119">
        <f t="shared" si="64"/>
        <v>0.96499999999999997</v>
      </c>
      <c r="BP7" s="119">
        <f t="shared" si="65"/>
        <v>0.96499999999999997</v>
      </c>
      <c r="BQ7" s="119">
        <f t="shared" si="66"/>
        <v>0.96499999999999997</v>
      </c>
      <c r="BR7" s="119">
        <f t="shared" si="67"/>
        <v>0.96499999999999997</v>
      </c>
      <c r="BS7" s="119">
        <f t="shared" si="68"/>
        <v>0.96499999999999997</v>
      </c>
      <c r="BT7" s="119">
        <f t="shared" si="69"/>
        <v>0.96499999999999997</v>
      </c>
      <c r="BU7" s="119">
        <f t="shared" si="70"/>
        <v>0.96499999999999997</v>
      </c>
      <c r="BV7" s="119">
        <f t="shared" si="71"/>
        <v>0.96499999999999997</v>
      </c>
      <c r="BW7" s="119">
        <f t="shared" si="72"/>
        <v>0.96499999999999997</v>
      </c>
      <c r="BX7" s="119">
        <f t="shared" si="73"/>
        <v>0.96499999999999997</v>
      </c>
      <c r="BY7" s="119">
        <f t="shared" si="74"/>
        <v>0.96499999999999997</v>
      </c>
      <c r="BZ7" s="119">
        <f t="shared" si="75"/>
        <v>0.96499999999999997</v>
      </c>
      <c r="CA7" s="119">
        <f t="shared" si="76"/>
        <v>0.96499999999999997</v>
      </c>
      <c r="CB7" s="119">
        <f t="shared" si="77"/>
        <v>0.96499999999999997</v>
      </c>
      <c r="CC7" s="119">
        <f t="shared" si="77"/>
        <v>0.96499999999999997</v>
      </c>
      <c r="CD7" s="119">
        <f t="shared" si="77"/>
        <v>0.96499999999999997</v>
      </c>
      <c r="CE7" s="119">
        <f t="shared" si="77"/>
        <v>0.96499999999999997</v>
      </c>
      <c r="CF7" s="119">
        <f t="shared" si="77"/>
        <v>0.96499999999999997</v>
      </c>
      <c r="CG7" s="119">
        <f t="shared" si="77"/>
        <v>0.96499999999999997</v>
      </c>
      <c r="CH7" s="119">
        <f t="shared" si="77"/>
        <v>0.96499999999999997</v>
      </c>
      <c r="CI7" s="119">
        <f t="shared" si="77"/>
        <v>0.96499999999999997</v>
      </c>
      <c r="CJ7" s="119">
        <f t="shared" si="77"/>
        <v>0.96499999999999997</v>
      </c>
      <c r="CK7" s="119">
        <f t="shared" si="77"/>
        <v>0.96499999999999997</v>
      </c>
      <c r="CL7" s="119">
        <f t="shared" si="77"/>
        <v>0.96499999999999997</v>
      </c>
      <c r="CM7" s="119">
        <f t="shared" si="77"/>
        <v>0.96499999999999997</v>
      </c>
      <c r="CN7" s="119">
        <f t="shared" si="77"/>
        <v>0.96499999999999997</v>
      </c>
      <c r="CO7" s="119">
        <f t="shared" si="77"/>
        <v>0.96499999999999997</v>
      </c>
      <c r="CP7" s="119">
        <f t="shared" si="77"/>
        <v>0.96499999999999997</v>
      </c>
      <c r="CQ7" s="119">
        <f t="shared" si="77"/>
        <v>0.96499999999999997</v>
      </c>
      <c r="CR7" s="119">
        <f t="shared" si="77"/>
        <v>0.96499999999999997</v>
      </c>
      <c r="CS7" s="119">
        <f t="shared" si="77"/>
        <v>0.96499999999999997</v>
      </c>
      <c r="CT7" s="119">
        <f t="shared" si="77"/>
        <v>0.96499999999999997</v>
      </c>
      <c r="CU7" s="119">
        <f t="shared" si="77"/>
        <v>0.96499999999999997</v>
      </c>
      <c r="CV7" s="119">
        <f t="shared" si="77"/>
        <v>0.96499999999999997</v>
      </c>
      <c r="CW7" s="119">
        <f t="shared" si="77"/>
        <v>0.96499999999999997</v>
      </c>
      <c r="CX7" s="119">
        <f t="shared" si="77"/>
        <v>0.96499999999999997</v>
      </c>
      <c r="CY7" s="119">
        <f t="shared" si="77"/>
        <v>0.96499999999999997</v>
      </c>
      <c r="CZ7" s="119">
        <f t="shared" si="77"/>
        <v>0.96499999999999997</v>
      </c>
      <c r="DA7" s="119">
        <f t="shared" si="77"/>
        <v>0.96499999999999997</v>
      </c>
      <c r="DB7" s="119">
        <f t="shared" si="77"/>
        <v>0.96499999999999997</v>
      </c>
      <c r="DC7" s="119">
        <f t="shared" si="77"/>
        <v>0.96499999999999997</v>
      </c>
    </row>
    <row r="8" spans="1:107" ht="15" x14ac:dyDescent="0.25">
      <c r="B8" s="110">
        <v>3</v>
      </c>
      <c r="C8" s="119">
        <f t="shared" si="0"/>
        <v>1</v>
      </c>
      <c r="D8" s="119">
        <f t="shared" si="1"/>
        <v>0.92200000000000004</v>
      </c>
      <c r="E8" s="119">
        <f t="shared" si="2"/>
        <v>0.9375</v>
      </c>
      <c r="F8" s="119">
        <f t="shared" si="3"/>
        <v>0.94269999999999998</v>
      </c>
      <c r="G8" s="119">
        <f t="shared" si="4"/>
        <v>0.94630000000000003</v>
      </c>
      <c r="H8" s="119">
        <f t="shared" si="5"/>
        <v>0.94889999999999997</v>
      </c>
      <c r="I8" s="119">
        <f t="shared" si="6"/>
        <v>0.95150000000000001</v>
      </c>
      <c r="J8" s="119">
        <f t="shared" si="7"/>
        <v>0.95389999999999997</v>
      </c>
      <c r="K8" s="119">
        <f t="shared" si="8"/>
        <v>0.95620000000000005</v>
      </c>
      <c r="L8" s="119">
        <f t="shared" si="9"/>
        <v>0.95830000000000004</v>
      </c>
      <c r="M8" s="119">
        <f t="shared" si="10"/>
        <v>0.96009999999999995</v>
      </c>
      <c r="N8" s="119">
        <f t="shared" si="11"/>
        <v>0.96379999999999999</v>
      </c>
      <c r="O8" s="119">
        <f t="shared" si="12"/>
        <v>0.96379999999999999</v>
      </c>
      <c r="P8" s="119">
        <f t="shared" si="13"/>
        <v>0.96379999999999999</v>
      </c>
      <c r="Q8" s="119">
        <f t="shared" si="14"/>
        <v>0.96379999999999999</v>
      </c>
      <c r="R8" s="119">
        <f t="shared" si="15"/>
        <v>0.96499999999999997</v>
      </c>
      <c r="S8" s="119">
        <f t="shared" si="16"/>
        <v>0.96499999999999997</v>
      </c>
      <c r="T8" s="119">
        <f t="shared" si="17"/>
        <v>0.96499999999999997</v>
      </c>
      <c r="U8" s="119">
        <f t="shared" si="18"/>
        <v>0.96499999999999997</v>
      </c>
      <c r="V8" s="119">
        <f t="shared" si="19"/>
        <v>0.96499999999999997</v>
      </c>
      <c r="W8" s="119">
        <f t="shared" si="20"/>
        <v>0.96499999999999997</v>
      </c>
      <c r="X8" s="119">
        <f t="shared" si="21"/>
        <v>0.96499999999999997</v>
      </c>
      <c r="Y8" s="119">
        <f t="shared" si="22"/>
        <v>0.96499999999999997</v>
      </c>
      <c r="Z8" s="119">
        <f t="shared" si="23"/>
        <v>0.96499999999999997</v>
      </c>
      <c r="AA8" s="119">
        <f t="shared" si="24"/>
        <v>0.96499999999999997</v>
      </c>
      <c r="AB8" s="119">
        <f t="shared" si="25"/>
        <v>0.96499999999999997</v>
      </c>
      <c r="AC8" s="119">
        <f t="shared" si="26"/>
        <v>0.96499999999999997</v>
      </c>
      <c r="AD8" s="119">
        <f t="shared" si="27"/>
        <v>0.96499999999999997</v>
      </c>
      <c r="AE8" s="119">
        <f t="shared" si="28"/>
        <v>0.96499999999999997</v>
      </c>
      <c r="AF8" s="119">
        <f t="shared" si="29"/>
        <v>0.96499999999999997</v>
      </c>
      <c r="AG8" s="119">
        <f t="shared" si="30"/>
        <v>0.96499999999999997</v>
      </c>
      <c r="AH8" s="119">
        <f t="shared" si="31"/>
        <v>0.96499999999999997</v>
      </c>
      <c r="AI8" s="119">
        <f t="shared" si="32"/>
        <v>0.96499999999999997</v>
      </c>
      <c r="AJ8" s="119">
        <f t="shared" si="33"/>
        <v>0.96499999999999997</v>
      </c>
      <c r="AK8" s="119">
        <f t="shared" si="34"/>
        <v>0.96499999999999997</v>
      </c>
      <c r="AL8" s="119">
        <f t="shared" si="35"/>
        <v>0.96499999999999997</v>
      </c>
      <c r="AM8" s="119">
        <f t="shared" si="36"/>
        <v>0.96499999999999997</v>
      </c>
      <c r="AN8" s="119">
        <f t="shared" si="37"/>
        <v>0.96499999999999997</v>
      </c>
      <c r="AO8" s="119">
        <f t="shared" si="38"/>
        <v>0.96499999999999997</v>
      </c>
      <c r="AP8" s="119">
        <f t="shared" si="39"/>
        <v>0.96499999999999997</v>
      </c>
      <c r="AQ8" s="119">
        <f t="shared" si="40"/>
        <v>0.96499999999999997</v>
      </c>
      <c r="AR8" s="119">
        <f t="shared" si="41"/>
        <v>0.96499999999999997</v>
      </c>
      <c r="AS8" s="119">
        <f t="shared" si="42"/>
        <v>0.96499999999999997</v>
      </c>
      <c r="AT8" s="119">
        <f t="shared" si="43"/>
        <v>0.96499999999999997</v>
      </c>
      <c r="AU8" s="119">
        <f t="shared" si="44"/>
        <v>0.96499999999999997</v>
      </c>
      <c r="AV8" s="119">
        <f t="shared" si="45"/>
        <v>0.96499999999999997</v>
      </c>
      <c r="AW8" s="119">
        <f t="shared" si="46"/>
        <v>0.96499999999999997</v>
      </c>
      <c r="AX8" s="119">
        <f t="shared" si="47"/>
        <v>0.96499999999999997</v>
      </c>
      <c r="AY8" s="119">
        <f t="shared" si="48"/>
        <v>0.96499999999999997</v>
      </c>
      <c r="AZ8" s="119">
        <f t="shared" si="49"/>
        <v>0.96499999999999997</v>
      </c>
      <c r="BA8" s="119">
        <f t="shared" si="50"/>
        <v>0.96499999999999997</v>
      </c>
      <c r="BB8" s="119">
        <f t="shared" si="51"/>
        <v>0.96499999999999997</v>
      </c>
      <c r="BC8" s="119">
        <f t="shared" si="52"/>
        <v>0.96499999999999997</v>
      </c>
      <c r="BD8" s="119">
        <f t="shared" si="53"/>
        <v>0.96499999999999997</v>
      </c>
      <c r="BE8" s="119">
        <f t="shared" si="54"/>
        <v>0.96499999999999997</v>
      </c>
      <c r="BF8" s="119">
        <f t="shared" si="55"/>
        <v>0.96499999999999997</v>
      </c>
      <c r="BG8" s="119">
        <f t="shared" si="56"/>
        <v>0.96499999999999997</v>
      </c>
      <c r="BH8" s="119">
        <f t="shared" si="57"/>
        <v>0.96499999999999997</v>
      </c>
      <c r="BI8" s="119">
        <f t="shared" si="58"/>
        <v>0.96499999999999997</v>
      </c>
      <c r="BJ8" s="119">
        <f t="shared" si="59"/>
        <v>0.96499999999999997</v>
      </c>
      <c r="BK8" s="119">
        <f t="shared" si="60"/>
        <v>0.96499999999999997</v>
      </c>
      <c r="BL8" s="119">
        <f t="shared" si="61"/>
        <v>0.96499999999999997</v>
      </c>
      <c r="BM8" s="119">
        <f t="shared" si="62"/>
        <v>0.96499999999999997</v>
      </c>
      <c r="BN8" s="119">
        <f t="shared" si="63"/>
        <v>0.96499999999999997</v>
      </c>
      <c r="BO8" s="119">
        <f t="shared" si="64"/>
        <v>0.96499999999999997</v>
      </c>
      <c r="BP8" s="119">
        <f t="shared" si="65"/>
        <v>0.96499999999999997</v>
      </c>
      <c r="BQ8" s="119">
        <f t="shared" si="66"/>
        <v>0.96499999999999997</v>
      </c>
      <c r="BR8" s="119">
        <f t="shared" si="67"/>
        <v>0.96499999999999997</v>
      </c>
      <c r="BS8" s="119">
        <f t="shared" si="68"/>
        <v>0.96499999999999997</v>
      </c>
      <c r="BT8" s="119">
        <f t="shared" si="69"/>
        <v>0.96499999999999997</v>
      </c>
      <c r="BU8" s="119">
        <f t="shared" si="70"/>
        <v>0.96499999999999997</v>
      </c>
      <c r="BV8" s="119">
        <f t="shared" si="71"/>
        <v>0.96499999999999997</v>
      </c>
      <c r="BW8" s="119">
        <f t="shared" si="72"/>
        <v>0.96499999999999997</v>
      </c>
      <c r="BX8" s="119">
        <f t="shared" si="73"/>
        <v>0.96499999999999997</v>
      </c>
      <c r="BY8" s="119">
        <f t="shared" si="74"/>
        <v>0.96499999999999997</v>
      </c>
      <c r="BZ8" s="119">
        <f t="shared" si="75"/>
        <v>0.96499999999999997</v>
      </c>
      <c r="CA8" s="119">
        <f t="shared" si="76"/>
        <v>0.96499999999999997</v>
      </c>
      <c r="CB8" s="119">
        <f t="shared" si="77"/>
        <v>0.96499999999999997</v>
      </c>
      <c r="CC8" s="119">
        <f t="shared" si="77"/>
        <v>0.96499999999999997</v>
      </c>
      <c r="CD8" s="119">
        <f t="shared" si="77"/>
        <v>0.96499999999999997</v>
      </c>
      <c r="CE8" s="119">
        <f t="shared" si="77"/>
        <v>0.96499999999999997</v>
      </c>
      <c r="CF8" s="119">
        <f t="shared" si="77"/>
        <v>0.96499999999999997</v>
      </c>
      <c r="CG8" s="119">
        <f t="shared" si="77"/>
        <v>0.96499999999999997</v>
      </c>
      <c r="CH8" s="119">
        <f t="shared" si="77"/>
        <v>0.96499999999999997</v>
      </c>
      <c r="CI8" s="119">
        <f t="shared" si="77"/>
        <v>0.96499999999999997</v>
      </c>
      <c r="CJ8" s="119">
        <f t="shared" si="77"/>
        <v>0.96499999999999997</v>
      </c>
      <c r="CK8" s="119">
        <f t="shared" si="77"/>
        <v>0.96499999999999997</v>
      </c>
      <c r="CL8" s="119">
        <f t="shared" si="77"/>
        <v>0.96499999999999997</v>
      </c>
      <c r="CM8" s="119">
        <f t="shared" si="77"/>
        <v>0.96499999999999997</v>
      </c>
      <c r="CN8" s="119">
        <f t="shared" si="77"/>
        <v>0.96499999999999997</v>
      </c>
      <c r="CO8" s="119">
        <f t="shared" si="77"/>
        <v>0.96499999999999997</v>
      </c>
      <c r="CP8" s="119">
        <f t="shared" si="77"/>
        <v>0.96499999999999997</v>
      </c>
      <c r="CQ8" s="119">
        <f t="shared" si="77"/>
        <v>0.96499999999999997</v>
      </c>
      <c r="CR8" s="119">
        <f t="shared" si="77"/>
        <v>0.96499999999999997</v>
      </c>
      <c r="CS8" s="119">
        <f t="shared" si="77"/>
        <v>0.96499999999999997</v>
      </c>
      <c r="CT8" s="119">
        <f t="shared" si="77"/>
        <v>0.96499999999999997</v>
      </c>
      <c r="CU8" s="119">
        <f t="shared" si="77"/>
        <v>0.96499999999999997</v>
      </c>
      <c r="CV8" s="119">
        <f t="shared" si="77"/>
        <v>0.96499999999999997</v>
      </c>
      <c r="CW8" s="119">
        <f t="shared" si="77"/>
        <v>0.96499999999999997</v>
      </c>
      <c r="CX8" s="119">
        <f t="shared" si="77"/>
        <v>0.96499999999999997</v>
      </c>
      <c r="CY8" s="119">
        <f t="shared" si="77"/>
        <v>0.96499999999999997</v>
      </c>
      <c r="CZ8" s="119">
        <f t="shared" si="77"/>
        <v>0.96499999999999997</v>
      </c>
      <c r="DA8" s="119">
        <f t="shared" si="77"/>
        <v>0.96499999999999997</v>
      </c>
      <c r="DB8" s="119">
        <f t="shared" si="77"/>
        <v>0.96499999999999997</v>
      </c>
      <c r="DC8" s="119">
        <f t="shared" si="77"/>
        <v>0.96499999999999997</v>
      </c>
    </row>
    <row r="9" spans="1:107" ht="15" x14ac:dyDescent="0.25">
      <c r="B9" s="110">
        <v>4</v>
      </c>
      <c r="C9" s="119">
        <f t="shared" si="0"/>
        <v>1</v>
      </c>
      <c r="D9" s="119">
        <f t="shared" si="1"/>
        <v>0.92200000000000004</v>
      </c>
      <c r="E9" s="119">
        <f t="shared" si="2"/>
        <v>0.9375</v>
      </c>
      <c r="F9" s="119">
        <f t="shared" si="3"/>
        <v>0.94269999999999998</v>
      </c>
      <c r="G9" s="119">
        <f t="shared" si="4"/>
        <v>0.94630000000000003</v>
      </c>
      <c r="H9" s="119">
        <f t="shared" si="5"/>
        <v>0.94889999999999997</v>
      </c>
      <c r="I9" s="119">
        <f t="shared" si="6"/>
        <v>0.95150000000000001</v>
      </c>
      <c r="J9" s="119">
        <f t="shared" si="7"/>
        <v>0.95389999999999997</v>
      </c>
      <c r="K9" s="119">
        <f t="shared" si="8"/>
        <v>0.95620000000000005</v>
      </c>
      <c r="L9" s="119">
        <f t="shared" si="9"/>
        <v>0.95830000000000004</v>
      </c>
      <c r="M9" s="119">
        <f t="shared" si="10"/>
        <v>0.96009999999999995</v>
      </c>
      <c r="N9" s="119">
        <f t="shared" si="11"/>
        <v>0.96379999999999999</v>
      </c>
      <c r="O9" s="119">
        <f t="shared" si="12"/>
        <v>0.96379999999999999</v>
      </c>
      <c r="P9" s="119">
        <f t="shared" si="13"/>
        <v>0.96379999999999999</v>
      </c>
      <c r="Q9" s="119">
        <f t="shared" si="14"/>
        <v>0.96379999999999999</v>
      </c>
      <c r="R9" s="119">
        <f t="shared" si="15"/>
        <v>0.96499999999999997</v>
      </c>
      <c r="S9" s="119">
        <f t="shared" si="16"/>
        <v>0.96499999999999997</v>
      </c>
      <c r="T9" s="119">
        <f t="shared" si="17"/>
        <v>0.96499999999999997</v>
      </c>
      <c r="U9" s="119">
        <f t="shared" si="18"/>
        <v>0.96499999999999997</v>
      </c>
      <c r="V9" s="119">
        <f t="shared" si="19"/>
        <v>0.96499999999999997</v>
      </c>
      <c r="W9" s="119">
        <f t="shared" si="20"/>
        <v>0.96499999999999997</v>
      </c>
      <c r="X9" s="119">
        <f t="shared" si="21"/>
        <v>0.96499999999999997</v>
      </c>
      <c r="Y9" s="119">
        <f t="shared" si="22"/>
        <v>0.96499999999999997</v>
      </c>
      <c r="Z9" s="119">
        <f t="shared" si="23"/>
        <v>0.96499999999999997</v>
      </c>
      <c r="AA9" s="119">
        <f t="shared" si="24"/>
        <v>0.96499999999999997</v>
      </c>
      <c r="AB9" s="119">
        <f t="shared" si="25"/>
        <v>0.96499999999999997</v>
      </c>
      <c r="AC9" s="119">
        <f t="shared" si="26"/>
        <v>0.96499999999999997</v>
      </c>
      <c r="AD9" s="119">
        <f t="shared" si="27"/>
        <v>0.96499999999999997</v>
      </c>
      <c r="AE9" s="119">
        <f t="shared" si="28"/>
        <v>0.96499999999999997</v>
      </c>
      <c r="AF9" s="119">
        <f t="shared" si="29"/>
        <v>0.96499999999999997</v>
      </c>
      <c r="AG9" s="119">
        <f t="shared" si="30"/>
        <v>0.96499999999999997</v>
      </c>
      <c r="AH9" s="119">
        <f t="shared" si="31"/>
        <v>0.96499999999999997</v>
      </c>
      <c r="AI9" s="119">
        <f t="shared" si="32"/>
        <v>0.96499999999999997</v>
      </c>
      <c r="AJ9" s="119">
        <f t="shared" si="33"/>
        <v>0.96499999999999997</v>
      </c>
      <c r="AK9" s="119">
        <f t="shared" si="34"/>
        <v>0.96499999999999997</v>
      </c>
      <c r="AL9" s="119">
        <f t="shared" si="35"/>
        <v>0.96499999999999997</v>
      </c>
      <c r="AM9" s="119">
        <f t="shared" si="36"/>
        <v>0.96499999999999997</v>
      </c>
      <c r="AN9" s="119">
        <f t="shared" si="37"/>
        <v>0.96499999999999997</v>
      </c>
      <c r="AO9" s="119">
        <f t="shared" si="38"/>
        <v>0.96499999999999997</v>
      </c>
      <c r="AP9" s="119">
        <f t="shared" si="39"/>
        <v>0.96499999999999997</v>
      </c>
      <c r="AQ9" s="119">
        <f t="shared" si="40"/>
        <v>0.96499999999999997</v>
      </c>
      <c r="AR9" s="119">
        <f t="shared" si="41"/>
        <v>0.96499999999999997</v>
      </c>
      <c r="AS9" s="119">
        <f t="shared" si="42"/>
        <v>0.96499999999999997</v>
      </c>
      <c r="AT9" s="119">
        <f t="shared" si="43"/>
        <v>0.96499999999999997</v>
      </c>
      <c r="AU9" s="119">
        <f t="shared" si="44"/>
        <v>0.96499999999999997</v>
      </c>
      <c r="AV9" s="119">
        <f t="shared" si="45"/>
        <v>0.96499999999999997</v>
      </c>
      <c r="AW9" s="119">
        <f t="shared" si="46"/>
        <v>0.96499999999999997</v>
      </c>
      <c r="AX9" s="119">
        <f t="shared" si="47"/>
        <v>0.96499999999999997</v>
      </c>
      <c r="AY9" s="119">
        <f t="shared" si="48"/>
        <v>0.96499999999999997</v>
      </c>
      <c r="AZ9" s="119">
        <f t="shared" si="49"/>
        <v>0.96499999999999997</v>
      </c>
      <c r="BA9" s="119">
        <f t="shared" si="50"/>
        <v>0.96499999999999997</v>
      </c>
      <c r="BB9" s="119">
        <f t="shared" si="51"/>
        <v>0.96499999999999997</v>
      </c>
      <c r="BC9" s="119">
        <f t="shared" si="52"/>
        <v>0.96499999999999997</v>
      </c>
      <c r="BD9" s="119">
        <f t="shared" si="53"/>
        <v>0.96499999999999997</v>
      </c>
      <c r="BE9" s="119">
        <f t="shared" si="54"/>
        <v>0.96499999999999997</v>
      </c>
      <c r="BF9" s="119">
        <f t="shared" si="55"/>
        <v>0.96499999999999997</v>
      </c>
      <c r="BG9" s="119">
        <f t="shared" si="56"/>
        <v>0.96499999999999997</v>
      </c>
      <c r="BH9" s="119">
        <f t="shared" si="57"/>
        <v>0.96499999999999997</v>
      </c>
      <c r="BI9" s="119">
        <f t="shared" si="58"/>
        <v>0.96499999999999997</v>
      </c>
      <c r="BJ9" s="119">
        <f t="shared" si="59"/>
        <v>0.96499999999999997</v>
      </c>
      <c r="BK9" s="119">
        <f t="shared" si="60"/>
        <v>0.96499999999999997</v>
      </c>
      <c r="BL9" s="119">
        <f t="shared" si="61"/>
        <v>0.96499999999999997</v>
      </c>
      <c r="BM9" s="119">
        <f t="shared" si="62"/>
        <v>0.96499999999999997</v>
      </c>
      <c r="BN9" s="119">
        <f t="shared" si="63"/>
        <v>0.96499999999999997</v>
      </c>
      <c r="BO9" s="119">
        <f t="shared" si="64"/>
        <v>0.96499999999999997</v>
      </c>
      <c r="BP9" s="119">
        <f t="shared" si="65"/>
        <v>0.96499999999999997</v>
      </c>
      <c r="BQ9" s="119">
        <f t="shared" si="66"/>
        <v>0.96499999999999997</v>
      </c>
      <c r="BR9" s="119">
        <f t="shared" si="67"/>
        <v>0.96499999999999997</v>
      </c>
      <c r="BS9" s="119">
        <f t="shared" si="68"/>
        <v>0.96499999999999997</v>
      </c>
      <c r="BT9" s="119">
        <f t="shared" si="69"/>
        <v>0.96499999999999997</v>
      </c>
      <c r="BU9" s="119">
        <f t="shared" si="70"/>
        <v>0.96499999999999997</v>
      </c>
      <c r="BV9" s="119">
        <f t="shared" si="71"/>
        <v>0.96499999999999997</v>
      </c>
      <c r="BW9" s="119">
        <f t="shared" si="72"/>
        <v>0.96499999999999997</v>
      </c>
      <c r="BX9" s="119">
        <f t="shared" si="73"/>
        <v>0.96499999999999997</v>
      </c>
      <c r="BY9" s="119">
        <f t="shared" si="74"/>
        <v>0.96499999999999997</v>
      </c>
      <c r="BZ9" s="119">
        <f t="shared" si="75"/>
        <v>0.96499999999999997</v>
      </c>
      <c r="CA9" s="119">
        <f t="shared" si="76"/>
        <v>0.96499999999999997</v>
      </c>
      <c r="CB9" s="119">
        <f t="shared" si="77"/>
        <v>0.96499999999999997</v>
      </c>
      <c r="CC9" s="119">
        <f t="shared" si="77"/>
        <v>0.96499999999999997</v>
      </c>
      <c r="CD9" s="119">
        <f t="shared" si="77"/>
        <v>0.96499999999999997</v>
      </c>
      <c r="CE9" s="119">
        <f t="shared" si="77"/>
        <v>0.96499999999999997</v>
      </c>
      <c r="CF9" s="119">
        <f t="shared" si="77"/>
        <v>0.96499999999999997</v>
      </c>
      <c r="CG9" s="119">
        <f t="shared" si="77"/>
        <v>0.96499999999999997</v>
      </c>
      <c r="CH9" s="119">
        <f t="shared" si="77"/>
        <v>0.96499999999999997</v>
      </c>
      <c r="CI9" s="119">
        <f t="shared" si="77"/>
        <v>0.96499999999999997</v>
      </c>
      <c r="CJ9" s="119">
        <f t="shared" si="77"/>
        <v>0.96499999999999997</v>
      </c>
      <c r="CK9" s="119">
        <f t="shared" si="77"/>
        <v>0.96499999999999997</v>
      </c>
      <c r="CL9" s="119">
        <f t="shared" si="77"/>
        <v>0.96499999999999997</v>
      </c>
      <c r="CM9" s="119">
        <f t="shared" si="77"/>
        <v>0.96499999999999997</v>
      </c>
      <c r="CN9" s="119">
        <f t="shared" si="77"/>
        <v>0.96499999999999997</v>
      </c>
      <c r="CO9" s="119">
        <f t="shared" si="77"/>
        <v>0.96499999999999997</v>
      </c>
      <c r="CP9" s="119">
        <f t="shared" si="77"/>
        <v>0.96499999999999997</v>
      </c>
      <c r="CQ9" s="119">
        <f t="shared" si="77"/>
        <v>0.96499999999999997</v>
      </c>
      <c r="CR9" s="119">
        <f t="shared" si="77"/>
        <v>0.96499999999999997</v>
      </c>
      <c r="CS9" s="119">
        <f t="shared" si="77"/>
        <v>0.96499999999999997</v>
      </c>
      <c r="CT9" s="119">
        <f t="shared" si="77"/>
        <v>0.96499999999999997</v>
      </c>
      <c r="CU9" s="119">
        <f t="shared" si="77"/>
        <v>0.96499999999999997</v>
      </c>
      <c r="CV9" s="119">
        <f t="shared" si="77"/>
        <v>0.96499999999999997</v>
      </c>
      <c r="CW9" s="119">
        <f t="shared" si="77"/>
        <v>0.96499999999999997</v>
      </c>
      <c r="CX9" s="119">
        <f t="shared" si="77"/>
        <v>0.96499999999999997</v>
      </c>
      <c r="CY9" s="119">
        <f t="shared" si="77"/>
        <v>0.96499999999999997</v>
      </c>
      <c r="CZ9" s="119">
        <f t="shared" si="77"/>
        <v>0.96499999999999997</v>
      </c>
      <c r="DA9" s="119">
        <f t="shared" si="77"/>
        <v>0.96499999999999997</v>
      </c>
      <c r="DB9" s="119">
        <f t="shared" si="77"/>
        <v>0.96499999999999997</v>
      </c>
      <c r="DC9" s="119">
        <f t="shared" si="77"/>
        <v>0.96499999999999997</v>
      </c>
    </row>
    <row r="10" spans="1:107" ht="15" x14ac:dyDescent="0.25">
      <c r="B10" s="110">
        <v>5</v>
      </c>
      <c r="C10" s="119">
        <f t="shared" si="0"/>
        <v>1</v>
      </c>
      <c r="D10" s="119">
        <f t="shared" si="1"/>
        <v>0.92200000000000004</v>
      </c>
      <c r="E10" s="119">
        <f t="shared" si="2"/>
        <v>0.9375</v>
      </c>
      <c r="F10" s="119">
        <f t="shared" si="3"/>
        <v>0.94269999999999998</v>
      </c>
      <c r="G10" s="119">
        <f t="shared" si="4"/>
        <v>0.94630000000000003</v>
      </c>
      <c r="H10" s="119">
        <f t="shared" si="5"/>
        <v>0.94889999999999997</v>
      </c>
      <c r="I10" s="119">
        <f t="shared" si="6"/>
        <v>0.95150000000000001</v>
      </c>
      <c r="J10" s="119">
        <f t="shared" si="7"/>
        <v>0.95389999999999997</v>
      </c>
      <c r="K10" s="119">
        <f t="shared" si="8"/>
        <v>0.95620000000000005</v>
      </c>
      <c r="L10" s="119">
        <f t="shared" si="9"/>
        <v>0.95830000000000004</v>
      </c>
      <c r="M10" s="119">
        <f t="shared" si="10"/>
        <v>0.96009999999999995</v>
      </c>
      <c r="N10" s="119">
        <f t="shared" si="11"/>
        <v>0.96379999999999999</v>
      </c>
      <c r="O10" s="119">
        <f t="shared" si="12"/>
        <v>0.96379999999999999</v>
      </c>
      <c r="P10" s="119">
        <f t="shared" si="13"/>
        <v>0.96379999999999999</v>
      </c>
      <c r="Q10" s="119">
        <f t="shared" si="14"/>
        <v>0.96379999999999999</v>
      </c>
      <c r="R10" s="119">
        <f t="shared" si="15"/>
        <v>0.96499999999999997</v>
      </c>
      <c r="S10" s="119">
        <f t="shared" si="16"/>
        <v>0.96499999999999997</v>
      </c>
      <c r="T10" s="119">
        <f t="shared" si="17"/>
        <v>0.96499999999999997</v>
      </c>
      <c r="U10" s="119">
        <f t="shared" si="18"/>
        <v>0.96499999999999997</v>
      </c>
      <c r="V10" s="119">
        <f t="shared" si="19"/>
        <v>0.96499999999999997</v>
      </c>
      <c r="W10" s="119">
        <f t="shared" si="20"/>
        <v>0.96499999999999997</v>
      </c>
      <c r="X10" s="119">
        <f t="shared" si="21"/>
        <v>0.96499999999999997</v>
      </c>
      <c r="Y10" s="119">
        <f t="shared" si="22"/>
        <v>0.96499999999999997</v>
      </c>
      <c r="Z10" s="119">
        <f t="shared" si="23"/>
        <v>0.96499999999999997</v>
      </c>
      <c r="AA10" s="119">
        <f t="shared" si="24"/>
        <v>0.96499999999999997</v>
      </c>
      <c r="AB10" s="119">
        <f t="shared" si="25"/>
        <v>0.96499999999999997</v>
      </c>
      <c r="AC10" s="119">
        <f t="shared" si="26"/>
        <v>0.96499999999999997</v>
      </c>
      <c r="AD10" s="119">
        <f t="shared" si="27"/>
        <v>0.96499999999999997</v>
      </c>
      <c r="AE10" s="119">
        <f t="shared" si="28"/>
        <v>0.96499999999999997</v>
      </c>
      <c r="AF10" s="119">
        <f t="shared" si="29"/>
        <v>0.96499999999999997</v>
      </c>
      <c r="AG10" s="119">
        <f t="shared" si="30"/>
        <v>0.96499999999999997</v>
      </c>
      <c r="AH10" s="119">
        <f t="shared" si="31"/>
        <v>0.96499999999999997</v>
      </c>
      <c r="AI10" s="119">
        <f t="shared" si="32"/>
        <v>0.96499999999999997</v>
      </c>
      <c r="AJ10" s="119">
        <f t="shared" si="33"/>
        <v>0.96499999999999997</v>
      </c>
      <c r="AK10" s="119">
        <f t="shared" si="34"/>
        <v>0.96499999999999997</v>
      </c>
      <c r="AL10" s="119">
        <f t="shared" si="35"/>
        <v>0.96499999999999997</v>
      </c>
      <c r="AM10" s="119">
        <f t="shared" si="36"/>
        <v>0.96499999999999997</v>
      </c>
      <c r="AN10" s="119">
        <f t="shared" si="37"/>
        <v>0.96499999999999997</v>
      </c>
      <c r="AO10" s="119">
        <f t="shared" si="38"/>
        <v>0.96499999999999997</v>
      </c>
      <c r="AP10" s="119">
        <f t="shared" si="39"/>
        <v>0.96499999999999997</v>
      </c>
      <c r="AQ10" s="119">
        <f t="shared" si="40"/>
        <v>0.96499999999999997</v>
      </c>
      <c r="AR10" s="119">
        <f t="shared" si="41"/>
        <v>0.96499999999999997</v>
      </c>
      <c r="AS10" s="119">
        <f t="shared" si="42"/>
        <v>0.96499999999999997</v>
      </c>
      <c r="AT10" s="119">
        <f t="shared" si="43"/>
        <v>0.96499999999999997</v>
      </c>
      <c r="AU10" s="119">
        <f t="shared" si="44"/>
        <v>0.96499999999999997</v>
      </c>
      <c r="AV10" s="119">
        <f t="shared" si="45"/>
        <v>0.96499999999999997</v>
      </c>
      <c r="AW10" s="119">
        <f t="shared" si="46"/>
        <v>0.96499999999999997</v>
      </c>
      <c r="AX10" s="119">
        <f t="shared" si="47"/>
        <v>0.96499999999999997</v>
      </c>
      <c r="AY10" s="119">
        <f t="shared" si="48"/>
        <v>0.96499999999999997</v>
      </c>
      <c r="AZ10" s="119">
        <f t="shared" si="49"/>
        <v>0.96499999999999997</v>
      </c>
      <c r="BA10" s="119">
        <f t="shared" si="50"/>
        <v>0.96499999999999997</v>
      </c>
      <c r="BB10" s="119">
        <f t="shared" si="51"/>
        <v>0.96499999999999997</v>
      </c>
      <c r="BC10" s="119">
        <f t="shared" si="52"/>
        <v>0.96499999999999997</v>
      </c>
      <c r="BD10" s="119">
        <f t="shared" si="53"/>
        <v>0.96499999999999997</v>
      </c>
      <c r="BE10" s="119">
        <f t="shared" si="54"/>
        <v>0.96499999999999997</v>
      </c>
      <c r="BF10" s="119">
        <f t="shared" si="55"/>
        <v>0.96499999999999997</v>
      </c>
      <c r="BG10" s="119">
        <f t="shared" si="56"/>
        <v>0.96499999999999997</v>
      </c>
      <c r="BH10" s="119">
        <f t="shared" si="57"/>
        <v>0.96499999999999997</v>
      </c>
      <c r="BI10" s="119">
        <f t="shared" si="58"/>
        <v>0.96499999999999997</v>
      </c>
      <c r="BJ10" s="119">
        <f t="shared" si="59"/>
        <v>0.96499999999999997</v>
      </c>
      <c r="BK10" s="119">
        <f t="shared" si="60"/>
        <v>0.96499999999999997</v>
      </c>
      <c r="BL10" s="119">
        <f t="shared" si="61"/>
        <v>0.96499999999999997</v>
      </c>
      <c r="BM10" s="119">
        <f t="shared" si="62"/>
        <v>0.96499999999999997</v>
      </c>
      <c r="BN10" s="119">
        <f t="shared" si="63"/>
        <v>0.96499999999999997</v>
      </c>
      <c r="BO10" s="119">
        <f t="shared" si="64"/>
        <v>0.96499999999999997</v>
      </c>
      <c r="BP10" s="119">
        <f t="shared" si="65"/>
        <v>0.96499999999999997</v>
      </c>
      <c r="BQ10" s="119">
        <f t="shared" si="66"/>
        <v>0.96499999999999997</v>
      </c>
      <c r="BR10" s="119">
        <f t="shared" si="67"/>
        <v>0.96499999999999997</v>
      </c>
      <c r="BS10" s="119">
        <f t="shared" si="68"/>
        <v>0.96499999999999997</v>
      </c>
      <c r="BT10" s="119">
        <f t="shared" si="69"/>
        <v>0.96499999999999997</v>
      </c>
      <c r="BU10" s="119">
        <f t="shared" si="70"/>
        <v>0.96499999999999997</v>
      </c>
      <c r="BV10" s="119">
        <f t="shared" si="71"/>
        <v>0.96499999999999997</v>
      </c>
      <c r="BW10" s="119">
        <f t="shared" si="72"/>
        <v>0.96499999999999997</v>
      </c>
      <c r="BX10" s="119">
        <f t="shared" si="73"/>
        <v>0.96499999999999997</v>
      </c>
      <c r="BY10" s="119">
        <f t="shared" si="74"/>
        <v>0.96499999999999997</v>
      </c>
      <c r="BZ10" s="119">
        <f t="shared" si="75"/>
        <v>0.96499999999999997</v>
      </c>
      <c r="CA10" s="119">
        <f t="shared" si="76"/>
        <v>0.96499999999999997</v>
      </c>
      <c r="CB10" s="119">
        <f t="shared" si="77"/>
        <v>0.96499999999999997</v>
      </c>
      <c r="CC10" s="119">
        <f t="shared" si="77"/>
        <v>0.96499999999999997</v>
      </c>
      <c r="CD10" s="119">
        <f t="shared" si="77"/>
        <v>0.96499999999999997</v>
      </c>
      <c r="CE10" s="119">
        <f t="shared" si="77"/>
        <v>0.96499999999999997</v>
      </c>
      <c r="CF10" s="119">
        <f t="shared" si="77"/>
        <v>0.96499999999999997</v>
      </c>
      <c r="CG10" s="119">
        <f t="shared" si="77"/>
        <v>0.96499999999999997</v>
      </c>
      <c r="CH10" s="119">
        <f t="shared" si="77"/>
        <v>0.96499999999999997</v>
      </c>
      <c r="CI10" s="119">
        <f t="shared" si="77"/>
        <v>0.96499999999999997</v>
      </c>
      <c r="CJ10" s="119">
        <f t="shared" si="77"/>
        <v>0.96499999999999997</v>
      </c>
      <c r="CK10" s="119">
        <f t="shared" si="77"/>
        <v>0.96499999999999997</v>
      </c>
      <c r="CL10" s="119">
        <f t="shared" si="77"/>
        <v>0.96499999999999997</v>
      </c>
      <c r="CM10" s="119">
        <f t="shared" si="77"/>
        <v>0.96499999999999997</v>
      </c>
      <c r="CN10" s="119">
        <f t="shared" si="77"/>
        <v>0.96499999999999997</v>
      </c>
      <c r="CO10" s="119">
        <f t="shared" si="77"/>
        <v>0.96499999999999997</v>
      </c>
      <c r="CP10" s="119">
        <f t="shared" si="77"/>
        <v>0.96499999999999997</v>
      </c>
      <c r="CQ10" s="119">
        <f t="shared" si="77"/>
        <v>0.96499999999999997</v>
      </c>
      <c r="CR10" s="119">
        <f t="shared" si="77"/>
        <v>0.96499999999999997</v>
      </c>
      <c r="CS10" s="119">
        <f t="shared" si="77"/>
        <v>0.96499999999999997</v>
      </c>
      <c r="CT10" s="119">
        <f t="shared" si="77"/>
        <v>0.96499999999999997</v>
      </c>
      <c r="CU10" s="119">
        <f t="shared" si="77"/>
        <v>0.96499999999999997</v>
      </c>
      <c r="CV10" s="119">
        <f t="shared" si="77"/>
        <v>0.96499999999999997</v>
      </c>
      <c r="CW10" s="119">
        <f t="shared" si="77"/>
        <v>0.96499999999999997</v>
      </c>
      <c r="CX10" s="119">
        <f t="shared" si="77"/>
        <v>0.96499999999999997</v>
      </c>
      <c r="CY10" s="119">
        <f t="shared" si="77"/>
        <v>0.96499999999999997</v>
      </c>
      <c r="CZ10" s="119">
        <f t="shared" si="77"/>
        <v>0.96499999999999997</v>
      </c>
      <c r="DA10" s="119">
        <f t="shared" si="77"/>
        <v>0.96499999999999997</v>
      </c>
      <c r="DB10" s="119">
        <f t="shared" si="77"/>
        <v>0.96499999999999997</v>
      </c>
      <c r="DC10" s="119">
        <f t="shared" si="77"/>
        <v>0.96499999999999997</v>
      </c>
    </row>
    <row r="11" spans="1:107" ht="15" x14ac:dyDescent="0.25">
      <c r="B11" s="110">
        <v>6</v>
      </c>
      <c r="C11" s="119">
        <f t="shared" si="0"/>
        <v>1</v>
      </c>
      <c r="D11" s="119">
        <f t="shared" si="1"/>
        <v>0.92200000000000004</v>
      </c>
      <c r="E11" s="119">
        <f t="shared" si="2"/>
        <v>0.9375</v>
      </c>
      <c r="F11" s="119">
        <f t="shared" si="3"/>
        <v>0.94269999999999998</v>
      </c>
      <c r="G11" s="119">
        <f t="shared" si="4"/>
        <v>0.94630000000000003</v>
      </c>
      <c r="H11" s="119">
        <f t="shared" si="5"/>
        <v>0.94889999999999997</v>
      </c>
      <c r="I11" s="119">
        <f t="shared" si="6"/>
        <v>0.95150000000000001</v>
      </c>
      <c r="J11" s="119">
        <f t="shared" si="7"/>
        <v>0.95389999999999997</v>
      </c>
      <c r="K11" s="119">
        <f t="shared" si="8"/>
        <v>0.95620000000000005</v>
      </c>
      <c r="L11" s="119">
        <f t="shared" si="9"/>
        <v>0.95830000000000004</v>
      </c>
      <c r="M11" s="119">
        <f t="shared" si="10"/>
        <v>0.96009999999999995</v>
      </c>
      <c r="N11" s="119">
        <f t="shared" si="11"/>
        <v>0.96379999999999999</v>
      </c>
      <c r="O11" s="119">
        <f t="shared" si="12"/>
        <v>0.96379999999999999</v>
      </c>
      <c r="P11" s="119">
        <f t="shared" si="13"/>
        <v>0.96379999999999999</v>
      </c>
      <c r="Q11" s="119">
        <f t="shared" si="14"/>
        <v>0.96379999999999999</v>
      </c>
      <c r="R11" s="119">
        <f t="shared" si="15"/>
        <v>0.96499999999999997</v>
      </c>
      <c r="S11" s="119">
        <f t="shared" si="16"/>
        <v>0.96499999999999997</v>
      </c>
      <c r="T11" s="119">
        <f t="shared" si="17"/>
        <v>0.96499999999999997</v>
      </c>
      <c r="U11" s="119">
        <f t="shared" si="18"/>
        <v>0.96499999999999997</v>
      </c>
      <c r="V11" s="119">
        <f t="shared" si="19"/>
        <v>0.96499999999999997</v>
      </c>
      <c r="W11" s="119">
        <f t="shared" si="20"/>
        <v>0.96499999999999997</v>
      </c>
      <c r="X11" s="119">
        <f t="shared" si="21"/>
        <v>0.96499999999999997</v>
      </c>
      <c r="Y11" s="119">
        <f t="shared" si="22"/>
        <v>0.96499999999999997</v>
      </c>
      <c r="Z11" s="119">
        <f t="shared" si="23"/>
        <v>0.96499999999999997</v>
      </c>
      <c r="AA11" s="119">
        <f t="shared" si="24"/>
        <v>0.96499999999999997</v>
      </c>
      <c r="AB11" s="119">
        <f t="shared" si="25"/>
        <v>0.96499999999999997</v>
      </c>
      <c r="AC11" s="119">
        <f t="shared" si="26"/>
        <v>0.96499999999999997</v>
      </c>
      <c r="AD11" s="119">
        <f t="shared" si="27"/>
        <v>0.96499999999999997</v>
      </c>
      <c r="AE11" s="119">
        <f t="shared" si="28"/>
        <v>0.96499999999999997</v>
      </c>
      <c r="AF11" s="119">
        <f t="shared" si="29"/>
        <v>0.96499999999999997</v>
      </c>
      <c r="AG11" s="119">
        <f t="shared" si="30"/>
        <v>0.96499999999999997</v>
      </c>
      <c r="AH11" s="119">
        <f t="shared" si="31"/>
        <v>0.96499999999999997</v>
      </c>
      <c r="AI11" s="119">
        <f t="shared" si="32"/>
        <v>0.96499999999999997</v>
      </c>
      <c r="AJ11" s="119">
        <f t="shared" si="33"/>
        <v>0.96499999999999997</v>
      </c>
      <c r="AK11" s="119">
        <f t="shared" si="34"/>
        <v>0.96499999999999997</v>
      </c>
      <c r="AL11" s="119">
        <f t="shared" si="35"/>
        <v>0.96499999999999997</v>
      </c>
      <c r="AM11" s="119">
        <f t="shared" si="36"/>
        <v>0.96499999999999997</v>
      </c>
      <c r="AN11" s="119">
        <f t="shared" si="37"/>
        <v>0.96499999999999997</v>
      </c>
      <c r="AO11" s="119">
        <f t="shared" si="38"/>
        <v>0.96499999999999997</v>
      </c>
      <c r="AP11" s="119">
        <f t="shared" si="39"/>
        <v>0.96499999999999997</v>
      </c>
      <c r="AQ11" s="119">
        <f t="shared" si="40"/>
        <v>0.96499999999999997</v>
      </c>
      <c r="AR11" s="119">
        <f t="shared" si="41"/>
        <v>0.96499999999999997</v>
      </c>
      <c r="AS11" s="119">
        <f t="shared" si="42"/>
        <v>0.96499999999999997</v>
      </c>
      <c r="AT11" s="119">
        <f t="shared" si="43"/>
        <v>0.96499999999999997</v>
      </c>
      <c r="AU11" s="119">
        <f t="shared" si="44"/>
        <v>0.96499999999999997</v>
      </c>
      <c r="AV11" s="119">
        <f t="shared" si="45"/>
        <v>0.96499999999999997</v>
      </c>
      <c r="AW11" s="119">
        <f t="shared" si="46"/>
        <v>0.96499999999999997</v>
      </c>
      <c r="AX11" s="119">
        <f t="shared" si="47"/>
        <v>0.96499999999999997</v>
      </c>
      <c r="AY11" s="119">
        <f t="shared" si="48"/>
        <v>0.96499999999999997</v>
      </c>
      <c r="AZ11" s="119">
        <f t="shared" si="49"/>
        <v>0.96499999999999997</v>
      </c>
      <c r="BA11" s="119">
        <f t="shared" si="50"/>
        <v>0.96499999999999997</v>
      </c>
      <c r="BB11" s="119">
        <f t="shared" si="51"/>
        <v>0.96499999999999997</v>
      </c>
      <c r="BC11" s="119">
        <f t="shared" si="52"/>
        <v>0.96499999999999997</v>
      </c>
      <c r="BD11" s="119">
        <f t="shared" si="53"/>
        <v>0.96499999999999997</v>
      </c>
      <c r="BE11" s="119">
        <f t="shared" si="54"/>
        <v>0.96499999999999997</v>
      </c>
      <c r="BF11" s="119">
        <f t="shared" si="55"/>
        <v>0.96499999999999997</v>
      </c>
      <c r="BG11" s="119">
        <f t="shared" si="56"/>
        <v>0.96499999999999997</v>
      </c>
      <c r="BH11" s="119">
        <f t="shared" si="57"/>
        <v>0.96499999999999997</v>
      </c>
      <c r="BI11" s="119">
        <f t="shared" si="58"/>
        <v>0.96499999999999997</v>
      </c>
      <c r="BJ11" s="119">
        <f t="shared" si="59"/>
        <v>0.96499999999999997</v>
      </c>
      <c r="BK11" s="119">
        <f t="shared" si="60"/>
        <v>0.96499999999999997</v>
      </c>
      <c r="BL11" s="119">
        <f t="shared" si="61"/>
        <v>0.96499999999999997</v>
      </c>
      <c r="BM11" s="119">
        <f t="shared" si="62"/>
        <v>0.96499999999999997</v>
      </c>
      <c r="BN11" s="119">
        <f t="shared" si="63"/>
        <v>0.96499999999999997</v>
      </c>
      <c r="BO11" s="119">
        <f t="shared" si="64"/>
        <v>0.96499999999999997</v>
      </c>
      <c r="BP11" s="119">
        <f t="shared" si="65"/>
        <v>0.96499999999999997</v>
      </c>
      <c r="BQ11" s="119">
        <f t="shared" si="66"/>
        <v>0.96499999999999997</v>
      </c>
      <c r="BR11" s="119">
        <f t="shared" si="67"/>
        <v>0.96499999999999997</v>
      </c>
      <c r="BS11" s="119">
        <f t="shared" si="68"/>
        <v>0.96499999999999997</v>
      </c>
      <c r="BT11" s="119">
        <f t="shared" si="69"/>
        <v>0.96499999999999997</v>
      </c>
      <c r="BU11" s="119">
        <f t="shared" si="70"/>
        <v>0.96499999999999997</v>
      </c>
      <c r="BV11" s="119">
        <f t="shared" si="71"/>
        <v>0.96499999999999997</v>
      </c>
      <c r="BW11" s="119">
        <f t="shared" si="72"/>
        <v>0.96499999999999997</v>
      </c>
      <c r="BX11" s="119">
        <f t="shared" si="73"/>
        <v>0.96499999999999997</v>
      </c>
      <c r="BY11" s="119">
        <f t="shared" si="74"/>
        <v>0.96499999999999997</v>
      </c>
      <c r="BZ11" s="119">
        <f t="shared" si="75"/>
        <v>0.96499999999999997</v>
      </c>
      <c r="CA11" s="119">
        <f t="shared" si="76"/>
        <v>0.96499999999999997</v>
      </c>
      <c r="CB11" s="119">
        <f t="shared" si="77"/>
        <v>0.96499999999999997</v>
      </c>
      <c r="CC11" s="119">
        <f t="shared" si="77"/>
        <v>0.96499999999999997</v>
      </c>
      <c r="CD11" s="119">
        <f t="shared" si="77"/>
        <v>0.96499999999999997</v>
      </c>
      <c r="CE11" s="119">
        <f t="shared" si="77"/>
        <v>0.96499999999999997</v>
      </c>
      <c r="CF11" s="119">
        <f t="shared" si="77"/>
        <v>0.96499999999999997</v>
      </c>
      <c r="CG11" s="119">
        <f t="shared" si="77"/>
        <v>0.96499999999999997</v>
      </c>
      <c r="CH11" s="119">
        <f t="shared" si="77"/>
        <v>0.96499999999999997</v>
      </c>
      <c r="CI11" s="119">
        <f t="shared" si="77"/>
        <v>0.96499999999999997</v>
      </c>
      <c r="CJ11" s="119">
        <f t="shared" si="77"/>
        <v>0.96499999999999997</v>
      </c>
      <c r="CK11" s="119">
        <f t="shared" si="77"/>
        <v>0.96499999999999997</v>
      </c>
      <c r="CL11" s="119">
        <f t="shared" si="77"/>
        <v>0.96499999999999997</v>
      </c>
      <c r="CM11" s="119">
        <f t="shared" si="77"/>
        <v>0.96499999999999997</v>
      </c>
      <c r="CN11" s="119">
        <f t="shared" si="77"/>
        <v>0.96499999999999997</v>
      </c>
      <c r="CO11" s="119">
        <f t="shared" si="77"/>
        <v>0.96499999999999997</v>
      </c>
      <c r="CP11" s="119">
        <f t="shared" si="77"/>
        <v>0.96499999999999997</v>
      </c>
      <c r="CQ11" s="119">
        <f t="shared" si="77"/>
        <v>0.96499999999999997</v>
      </c>
      <c r="CR11" s="119">
        <f t="shared" si="77"/>
        <v>0.96499999999999997</v>
      </c>
      <c r="CS11" s="119">
        <f t="shared" si="77"/>
        <v>0.96499999999999997</v>
      </c>
      <c r="CT11" s="119">
        <f t="shared" si="77"/>
        <v>0.96499999999999997</v>
      </c>
      <c r="CU11" s="119">
        <f t="shared" si="77"/>
        <v>0.96499999999999997</v>
      </c>
      <c r="CV11" s="119">
        <f t="shared" si="77"/>
        <v>0.96499999999999997</v>
      </c>
      <c r="CW11" s="119">
        <f t="shared" si="77"/>
        <v>0.96499999999999997</v>
      </c>
      <c r="CX11" s="119">
        <f t="shared" si="77"/>
        <v>0.96499999999999997</v>
      </c>
      <c r="CY11" s="119">
        <f t="shared" si="77"/>
        <v>0.96499999999999997</v>
      </c>
      <c r="CZ11" s="119">
        <f t="shared" si="77"/>
        <v>0.96499999999999997</v>
      </c>
      <c r="DA11" s="119">
        <f t="shared" si="77"/>
        <v>0.96499999999999997</v>
      </c>
      <c r="DB11" s="119">
        <f t="shared" si="77"/>
        <v>0.96499999999999997</v>
      </c>
      <c r="DC11" s="119">
        <f t="shared" si="77"/>
        <v>0.96499999999999997</v>
      </c>
    </row>
    <row r="12" spans="1:107" ht="15" x14ac:dyDescent="0.25">
      <c r="B12" s="110">
        <v>7</v>
      </c>
      <c r="C12" s="119">
        <f t="shared" si="0"/>
        <v>1</v>
      </c>
      <c r="D12" s="119">
        <f t="shared" si="1"/>
        <v>0.92200000000000004</v>
      </c>
      <c r="E12" s="119">
        <f t="shared" si="2"/>
        <v>0.9375</v>
      </c>
      <c r="F12" s="119">
        <f t="shared" si="3"/>
        <v>0.94269999999999998</v>
      </c>
      <c r="G12" s="119">
        <f t="shared" si="4"/>
        <v>0.94630000000000003</v>
      </c>
      <c r="H12" s="119">
        <f t="shared" si="5"/>
        <v>0.94889999999999997</v>
      </c>
      <c r="I12" s="119">
        <f t="shared" si="6"/>
        <v>0.95150000000000001</v>
      </c>
      <c r="J12" s="119">
        <f t="shared" si="7"/>
        <v>0.95389999999999997</v>
      </c>
      <c r="K12" s="119">
        <f t="shared" si="8"/>
        <v>0.95620000000000005</v>
      </c>
      <c r="L12" s="119">
        <f t="shared" si="9"/>
        <v>0.95830000000000004</v>
      </c>
      <c r="M12" s="119">
        <f t="shared" si="10"/>
        <v>0.96009999999999995</v>
      </c>
      <c r="N12" s="119">
        <f t="shared" si="11"/>
        <v>0.96379999999999999</v>
      </c>
      <c r="O12" s="119">
        <f t="shared" si="12"/>
        <v>0.96379999999999999</v>
      </c>
      <c r="P12" s="119">
        <f t="shared" si="13"/>
        <v>0.96379999999999999</v>
      </c>
      <c r="Q12" s="119">
        <f t="shared" si="14"/>
        <v>0.96379999999999999</v>
      </c>
      <c r="R12" s="119">
        <f t="shared" si="15"/>
        <v>0.96499999999999997</v>
      </c>
      <c r="S12" s="119">
        <f t="shared" si="16"/>
        <v>0.96499999999999997</v>
      </c>
      <c r="T12" s="119">
        <f t="shared" si="17"/>
        <v>0.96499999999999997</v>
      </c>
      <c r="U12" s="119">
        <f t="shared" si="18"/>
        <v>0.96499999999999997</v>
      </c>
      <c r="V12" s="119">
        <f t="shared" si="19"/>
        <v>0.96499999999999997</v>
      </c>
      <c r="W12" s="119">
        <f t="shared" si="20"/>
        <v>0.96499999999999997</v>
      </c>
      <c r="X12" s="119">
        <f t="shared" si="21"/>
        <v>0.96499999999999997</v>
      </c>
      <c r="Y12" s="119">
        <f t="shared" si="22"/>
        <v>0.96499999999999997</v>
      </c>
      <c r="Z12" s="119">
        <f t="shared" si="23"/>
        <v>0.96499999999999997</v>
      </c>
      <c r="AA12" s="119">
        <f t="shared" si="24"/>
        <v>0.96499999999999997</v>
      </c>
      <c r="AB12" s="119">
        <f t="shared" si="25"/>
        <v>0.96499999999999997</v>
      </c>
      <c r="AC12" s="119">
        <f t="shared" si="26"/>
        <v>0.96499999999999997</v>
      </c>
      <c r="AD12" s="119">
        <f t="shared" si="27"/>
        <v>0.96499999999999997</v>
      </c>
      <c r="AE12" s="119">
        <f t="shared" si="28"/>
        <v>0.96499999999999997</v>
      </c>
      <c r="AF12" s="119">
        <f t="shared" si="29"/>
        <v>0.96499999999999997</v>
      </c>
      <c r="AG12" s="119">
        <f t="shared" si="30"/>
        <v>0.96499999999999997</v>
      </c>
      <c r="AH12" s="119">
        <f t="shared" si="31"/>
        <v>0.96499999999999997</v>
      </c>
      <c r="AI12" s="119">
        <f t="shared" si="32"/>
        <v>0.96499999999999997</v>
      </c>
      <c r="AJ12" s="119">
        <f t="shared" si="33"/>
        <v>0.96499999999999997</v>
      </c>
      <c r="AK12" s="119">
        <f t="shared" si="34"/>
        <v>0.96499999999999997</v>
      </c>
      <c r="AL12" s="119">
        <f t="shared" si="35"/>
        <v>0.96499999999999997</v>
      </c>
      <c r="AM12" s="119">
        <f t="shared" si="36"/>
        <v>0.96499999999999997</v>
      </c>
      <c r="AN12" s="119">
        <f t="shared" si="37"/>
        <v>0.96499999999999997</v>
      </c>
      <c r="AO12" s="119">
        <f t="shared" si="38"/>
        <v>0.96499999999999997</v>
      </c>
      <c r="AP12" s="119">
        <f t="shared" si="39"/>
        <v>0.96499999999999997</v>
      </c>
      <c r="AQ12" s="119">
        <f t="shared" si="40"/>
        <v>0.96499999999999997</v>
      </c>
      <c r="AR12" s="119">
        <f t="shared" si="41"/>
        <v>0.96499999999999997</v>
      </c>
      <c r="AS12" s="119">
        <f t="shared" si="42"/>
        <v>0.96499999999999997</v>
      </c>
      <c r="AT12" s="119">
        <f t="shared" si="43"/>
        <v>0.96499999999999997</v>
      </c>
      <c r="AU12" s="119">
        <f t="shared" si="44"/>
        <v>0.96499999999999997</v>
      </c>
      <c r="AV12" s="119">
        <f t="shared" si="45"/>
        <v>0.96499999999999997</v>
      </c>
      <c r="AW12" s="119">
        <f t="shared" si="46"/>
        <v>0.96499999999999997</v>
      </c>
      <c r="AX12" s="119">
        <f t="shared" si="47"/>
        <v>0.96499999999999997</v>
      </c>
      <c r="AY12" s="119">
        <f t="shared" si="48"/>
        <v>0.96499999999999997</v>
      </c>
      <c r="AZ12" s="119">
        <f t="shared" si="49"/>
        <v>0.96499999999999997</v>
      </c>
      <c r="BA12" s="119">
        <f t="shared" si="50"/>
        <v>0.96499999999999997</v>
      </c>
      <c r="BB12" s="119">
        <f t="shared" si="51"/>
        <v>0.96499999999999997</v>
      </c>
      <c r="BC12" s="119">
        <f t="shared" si="52"/>
        <v>0.96499999999999997</v>
      </c>
      <c r="BD12" s="119">
        <f t="shared" si="53"/>
        <v>0.96499999999999997</v>
      </c>
      <c r="BE12" s="119">
        <f t="shared" si="54"/>
        <v>0.96499999999999997</v>
      </c>
      <c r="BF12" s="119">
        <f t="shared" si="55"/>
        <v>0.96499999999999997</v>
      </c>
      <c r="BG12" s="119">
        <f t="shared" si="56"/>
        <v>0.96499999999999997</v>
      </c>
      <c r="BH12" s="119">
        <f t="shared" si="57"/>
        <v>0.96499999999999997</v>
      </c>
      <c r="BI12" s="119">
        <f t="shared" si="58"/>
        <v>0.96499999999999997</v>
      </c>
      <c r="BJ12" s="119">
        <f t="shared" si="59"/>
        <v>0.96499999999999997</v>
      </c>
      <c r="BK12" s="119">
        <f t="shared" si="60"/>
        <v>0.96499999999999997</v>
      </c>
      <c r="BL12" s="119">
        <f t="shared" si="61"/>
        <v>0.96499999999999997</v>
      </c>
      <c r="BM12" s="119">
        <f t="shared" si="62"/>
        <v>0.96499999999999997</v>
      </c>
      <c r="BN12" s="119">
        <f t="shared" si="63"/>
        <v>0.96499999999999997</v>
      </c>
      <c r="BO12" s="119">
        <f t="shared" si="64"/>
        <v>0.96499999999999997</v>
      </c>
      <c r="BP12" s="119">
        <f t="shared" si="65"/>
        <v>0.96499999999999997</v>
      </c>
      <c r="BQ12" s="119">
        <f t="shared" si="66"/>
        <v>0.96499999999999997</v>
      </c>
      <c r="BR12" s="119">
        <f t="shared" si="67"/>
        <v>0.96499999999999997</v>
      </c>
      <c r="BS12" s="119">
        <f t="shared" si="68"/>
        <v>0.96499999999999997</v>
      </c>
      <c r="BT12" s="119">
        <f t="shared" si="69"/>
        <v>0.96499999999999997</v>
      </c>
      <c r="BU12" s="119">
        <f t="shared" si="70"/>
        <v>0.96499999999999997</v>
      </c>
      <c r="BV12" s="119">
        <f t="shared" si="71"/>
        <v>0.96499999999999997</v>
      </c>
      <c r="BW12" s="119">
        <f t="shared" si="72"/>
        <v>0.96499999999999997</v>
      </c>
      <c r="BX12" s="119">
        <f t="shared" si="73"/>
        <v>0.96499999999999997</v>
      </c>
      <c r="BY12" s="119">
        <f t="shared" si="74"/>
        <v>0.96499999999999997</v>
      </c>
      <c r="BZ12" s="119">
        <f t="shared" si="75"/>
        <v>0.96499999999999997</v>
      </c>
      <c r="CA12" s="119">
        <f t="shared" si="76"/>
        <v>0.96499999999999997</v>
      </c>
      <c r="CB12" s="119">
        <f t="shared" si="77"/>
        <v>0.96499999999999997</v>
      </c>
      <c r="CC12" s="119">
        <f t="shared" si="77"/>
        <v>0.96499999999999997</v>
      </c>
      <c r="CD12" s="119">
        <f t="shared" si="77"/>
        <v>0.96499999999999997</v>
      </c>
      <c r="CE12" s="119">
        <f t="shared" si="77"/>
        <v>0.96499999999999997</v>
      </c>
      <c r="CF12" s="119">
        <f t="shared" si="77"/>
        <v>0.96499999999999997</v>
      </c>
      <c r="CG12" s="119">
        <f t="shared" si="77"/>
        <v>0.96499999999999997</v>
      </c>
      <c r="CH12" s="119">
        <f t="shared" si="77"/>
        <v>0.96499999999999997</v>
      </c>
      <c r="CI12" s="119">
        <f t="shared" si="77"/>
        <v>0.96499999999999997</v>
      </c>
      <c r="CJ12" s="119">
        <f t="shared" si="77"/>
        <v>0.96499999999999997</v>
      </c>
      <c r="CK12" s="119">
        <f t="shared" si="77"/>
        <v>0.96499999999999997</v>
      </c>
      <c r="CL12" s="119">
        <f t="shared" si="77"/>
        <v>0.96499999999999997</v>
      </c>
      <c r="CM12" s="119">
        <f t="shared" si="77"/>
        <v>0.96499999999999997</v>
      </c>
      <c r="CN12" s="119">
        <f t="shared" si="77"/>
        <v>0.96499999999999997</v>
      </c>
      <c r="CO12" s="119">
        <f t="shared" si="77"/>
        <v>0.96499999999999997</v>
      </c>
      <c r="CP12" s="119">
        <f t="shared" si="77"/>
        <v>0.96499999999999997</v>
      </c>
      <c r="CQ12" s="119">
        <f t="shared" si="77"/>
        <v>0.96499999999999997</v>
      </c>
      <c r="CR12" s="119">
        <f t="shared" si="77"/>
        <v>0.96499999999999997</v>
      </c>
      <c r="CS12" s="119">
        <f t="shared" si="77"/>
        <v>0.96499999999999997</v>
      </c>
      <c r="CT12" s="119">
        <f t="shared" si="77"/>
        <v>0.96499999999999997</v>
      </c>
      <c r="CU12" s="119">
        <f t="shared" si="77"/>
        <v>0.96499999999999997</v>
      </c>
      <c r="CV12" s="119">
        <f t="shared" si="77"/>
        <v>0.96499999999999997</v>
      </c>
      <c r="CW12" s="119">
        <f t="shared" si="77"/>
        <v>0.96499999999999997</v>
      </c>
      <c r="CX12" s="119">
        <f t="shared" si="77"/>
        <v>0.96499999999999997</v>
      </c>
      <c r="CY12" s="119">
        <f t="shared" si="77"/>
        <v>0.96499999999999997</v>
      </c>
      <c r="CZ12" s="119">
        <f t="shared" si="77"/>
        <v>0.96499999999999997</v>
      </c>
      <c r="DA12" s="119">
        <f t="shared" si="77"/>
        <v>0.96499999999999997</v>
      </c>
      <c r="DB12" s="119">
        <f t="shared" si="77"/>
        <v>0.96499999999999997</v>
      </c>
      <c r="DC12" s="119">
        <f t="shared" si="77"/>
        <v>0.96499999999999997</v>
      </c>
    </row>
    <row r="13" spans="1:107" ht="15" x14ac:dyDescent="0.25">
      <c r="B13" s="110">
        <v>8</v>
      </c>
      <c r="C13" s="119">
        <f t="shared" si="0"/>
        <v>1</v>
      </c>
      <c r="D13" s="119">
        <f t="shared" si="1"/>
        <v>0.92200000000000004</v>
      </c>
      <c r="E13" s="119">
        <f t="shared" si="2"/>
        <v>0.9375</v>
      </c>
      <c r="F13" s="119">
        <f t="shared" si="3"/>
        <v>0.94269999999999998</v>
      </c>
      <c r="G13" s="119">
        <f t="shared" si="4"/>
        <v>0.94630000000000003</v>
      </c>
      <c r="H13" s="119">
        <f t="shared" si="5"/>
        <v>0.94889999999999997</v>
      </c>
      <c r="I13" s="119">
        <f t="shared" si="6"/>
        <v>0.95150000000000001</v>
      </c>
      <c r="J13" s="119">
        <f t="shared" si="7"/>
        <v>0.95389999999999997</v>
      </c>
      <c r="K13" s="119">
        <f t="shared" si="8"/>
        <v>0.95620000000000005</v>
      </c>
      <c r="L13" s="119">
        <f t="shared" si="9"/>
        <v>0.95830000000000004</v>
      </c>
      <c r="M13" s="119">
        <f t="shared" si="10"/>
        <v>0.96009999999999995</v>
      </c>
      <c r="N13" s="119">
        <f t="shared" si="11"/>
        <v>0.96379999999999999</v>
      </c>
      <c r="O13" s="119">
        <f t="shared" si="12"/>
        <v>0.96379999999999999</v>
      </c>
      <c r="P13" s="119">
        <f t="shared" si="13"/>
        <v>0.96379999999999999</v>
      </c>
      <c r="Q13" s="119">
        <f t="shared" si="14"/>
        <v>0.96379999999999999</v>
      </c>
      <c r="R13" s="119">
        <f t="shared" si="15"/>
        <v>0.96499999999999997</v>
      </c>
      <c r="S13" s="119">
        <f t="shared" si="16"/>
        <v>0.96499999999999997</v>
      </c>
      <c r="T13" s="119">
        <f t="shared" si="17"/>
        <v>0.96499999999999997</v>
      </c>
      <c r="U13" s="119">
        <f t="shared" si="18"/>
        <v>0.96499999999999997</v>
      </c>
      <c r="V13" s="119">
        <f t="shared" si="19"/>
        <v>0.96499999999999997</v>
      </c>
      <c r="W13" s="119">
        <f t="shared" si="20"/>
        <v>0.96499999999999997</v>
      </c>
      <c r="X13" s="119">
        <f t="shared" si="21"/>
        <v>0.96499999999999997</v>
      </c>
      <c r="Y13" s="119">
        <f t="shared" si="22"/>
        <v>0.96499999999999997</v>
      </c>
      <c r="Z13" s="119">
        <f t="shared" si="23"/>
        <v>0.96499999999999997</v>
      </c>
      <c r="AA13" s="119">
        <f t="shared" si="24"/>
        <v>0.96499999999999997</v>
      </c>
      <c r="AB13" s="119">
        <f t="shared" si="25"/>
        <v>0.96499999999999997</v>
      </c>
      <c r="AC13" s="119">
        <f t="shared" si="26"/>
        <v>0.96499999999999997</v>
      </c>
      <c r="AD13" s="119">
        <f t="shared" si="27"/>
        <v>0.96499999999999997</v>
      </c>
      <c r="AE13" s="119">
        <f t="shared" si="28"/>
        <v>0.96499999999999997</v>
      </c>
      <c r="AF13" s="119">
        <f t="shared" si="29"/>
        <v>0.96499999999999997</v>
      </c>
      <c r="AG13" s="119">
        <f t="shared" si="30"/>
        <v>0.96499999999999997</v>
      </c>
      <c r="AH13" s="119">
        <f t="shared" si="31"/>
        <v>0.96499999999999997</v>
      </c>
      <c r="AI13" s="119">
        <f t="shared" si="32"/>
        <v>0.96499999999999997</v>
      </c>
      <c r="AJ13" s="119">
        <f t="shared" si="33"/>
        <v>0.96499999999999997</v>
      </c>
      <c r="AK13" s="119">
        <f t="shared" si="34"/>
        <v>0.96499999999999997</v>
      </c>
      <c r="AL13" s="119">
        <f t="shared" si="35"/>
        <v>0.96499999999999997</v>
      </c>
      <c r="AM13" s="119">
        <f t="shared" si="36"/>
        <v>0.96499999999999997</v>
      </c>
      <c r="AN13" s="119">
        <f t="shared" si="37"/>
        <v>0.96499999999999997</v>
      </c>
      <c r="AO13" s="119">
        <f t="shared" si="38"/>
        <v>0.96499999999999997</v>
      </c>
      <c r="AP13" s="119">
        <f t="shared" si="39"/>
        <v>0.96499999999999997</v>
      </c>
      <c r="AQ13" s="119">
        <f t="shared" si="40"/>
        <v>0.96499999999999997</v>
      </c>
      <c r="AR13" s="119">
        <f t="shared" si="41"/>
        <v>0.96499999999999997</v>
      </c>
      <c r="AS13" s="119">
        <f t="shared" si="42"/>
        <v>0.96499999999999997</v>
      </c>
      <c r="AT13" s="119">
        <f t="shared" si="43"/>
        <v>0.96499999999999997</v>
      </c>
      <c r="AU13" s="119">
        <f t="shared" si="44"/>
        <v>0.96499999999999997</v>
      </c>
      <c r="AV13" s="119">
        <f t="shared" si="45"/>
        <v>0.96499999999999997</v>
      </c>
      <c r="AW13" s="119">
        <f t="shared" si="46"/>
        <v>0.96499999999999997</v>
      </c>
      <c r="AX13" s="119">
        <f t="shared" si="47"/>
        <v>0.96499999999999997</v>
      </c>
      <c r="AY13" s="119">
        <f t="shared" si="48"/>
        <v>0.96499999999999997</v>
      </c>
      <c r="AZ13" s="119">
        <f t="shared" si="49"/>
        <v>0.96499999999999997</v>
      </c>
      <c r="BA13" s="119">
        <f t="shared" si="50"/>
        <v>0.96499999999999997</v>
      </c>
      <c r="BB13" s="119">
        <f t="shared" si="51"/>
        <v>0.96499999999999997</v>
      </c>
      <c r="BC13" s="119">
        <f t="shared" si="52"/>
        <v>0.96499999999999997</v>
      </c>
      <c r="BD13" s="119">
        <f t="shared" si="53"/>
        <v>0.96499999999999997</v>
      </c>
      <c r="BE13" s="119">
        <f t="shared" si="54"/>
        <v>0.96499999999999997</v>
      </c>
      <c r="BF13" s="119">
        <f t="shared" si="55"/>
        <v>0.96499999999999997</v>
      </c>
      <c r="BG13" s="119">
        <f t="shared" si="56"/>
        <v>0.96499999999999997</v>
      </c>
      <c r="BH13" s="119">
        <f t="shared" si="57"/>
        <v>0.96499999999999997</v>
      </c>
      <c r="BI13" s="119">
        <f t="shared" si="58"/>
        <v>0.96499999999999997</v>
      </c>
      <c r="BJ13" s="119">
        <f t="shared" si="59"/>
        <v>0.96499999999999997</v>
      </c>
      <c r="BK13" s="119">
        <f t="shared" si="60"/>
        <v>0.96499999999999997</v>
      </c>
      <c r="BL13" s="119">
        <f t="shared" si="61"/>
        <v>0.96499999999999997</v>
      </c>
      <c r="BM13" s="119">
        <f t="shared" si="62"/>
        <v>0.96499999999999997</v>
      </c>
      <c r="BN13" s="119">
        <f t="shared" si="63"/>
        <v>0.96499999999999997</v>
      </c>
      <c r="BO13" s="119">
        <f t="shared" si="64"/>
        <v>0.96499999999999997</v>
      </c>
      <c r="BP13" s="119">
        <f t="shared" si="65"/>
        <v>0.96499999999999997</v>
      </c>
      <c r="BQ13" s="119">
        <f t="shared" si="66"/>
        <v>0.96499999999999997</v>
      </c>
      <c r="BR13" s="119">
        <f t="shared" si="67"/>
        <v>0.96499999999999997</v>
      </c>
      <c r="BS13" s="119">
        <f t="shared" si="68"/>
        <v>0.96499999999999997</v>
      </c>
      <c r="BT13" s="119">
        <f t="shared" si="69"/>
        <v>0.96499999999999997</v>
      </c>
      <c r="BU13" s="119">
        <f t="shared" si="70"/>
        <v>0.96499999999999997</v>
      </c>
      <c r="BV13" s="119">
        <f t="shared" si="71"/>
        <v>0.96499999999999997</v>
      </c>
      <c r="BW13" s="119">
        <f t="shared" si="72"/>
        <v>0.96499999999999997</v>
      </c>
      <c r="BX13" s="119">
        <f t="shared" si="73"/>
        <v>0.96499999999999997</v>
      </c>
      <c r="BY13" s="119">
        <f t="shared" si="74"/>
        <v>0.96499999999999997</v>
      </c>
      <c r="BZ13" s="119">
        <f t="shared" si="75"/>
        <v>0.96499999999999997</v>
      </c>
      <c r="CA13" s="119">
        <f t="shared" si="76"/>
        <v>0.96499999999999997</v>
      </c>
      <c r="CB13" s="119">
        <f t="shared" si="77"/>
        <v>0.96499999999999997</v>
      </c>
      <c r="CC13" s="119">
        <f t="shared" si="77"/>
        <v>0.96499999999999997</v>
      </c>
      <c r="CD13" s="119">
        <f t="shared" si="77"/>
        <v>0.96499999999999997</v>
      </c>
      <c r="CE13" s="119">
        <f t="shared" si="77"/>
        <v>0.96499999999999997</v>
      </c>
      <c r="CF13" s="119">
        <f t="shared" si="77"/>
        <v>0.96499999999999997</v>
      </c>
      <c r="CG13" s="119">
        <f t="shared" si="77"/>
        <v>0.96499999999999997</v>
      </c>
      <c r="CH13" s="119">
        <f t="shared" si="77"/>
        <v>0.96499999999999997</v>
      </c>
      <c r="CI13" s="119">
        <f t="shared" si="77"/>
        <v>0.96499999999999997</v>
      </c>
      <c r="CJ13" s="119">
        <f t="shared" si="77"/>
        <v>0.96499999999999997</v>
      </c>
      <c r="CK13" s="119">
        <f t="shared" si="77"/>
        <v>0.96499999999999997</v>
      </c>
      <c r="CL13" s="119">
        <f t="shared" si="77"/>
        <v>0.96499999999999997</v>
      </c>
      <c r="CM13" s="119">
        <f t="shared" si="77"/>
        <v>0.96499999999999997</v>
      </c>
      <c r="CN13" s="119">
        <f t="shared" si="77"/>
        <v>0.96499999999999997</v>
      </c>
      <c r="CO13" s="119">
        <f t="shared" si="77"/>
        <v>0.96499999999999997</v>
      </c>
      <c r="CP13" s="119">
        <f t="shared" si="77"/>
        <v>0.96499999999999997</v>
      </c>
      <c r="CQ13" s="119">
        <f t="shared" si="77"/>
        <v>0.96499999999999997</v>
      </c>
      <c r="CR13" s="119">
        <f t="shared" si="77"/>
        <v>0.96499999999999997</v>
      </c>
      <c r="CS13" s="119">
        <f t="shared" si="77"/>
        <v>0.96499999999999997</v>
      </c>
      <c r="CT13" s="119">
        <f t="shared" si="77"/>
        <v>0.96499999999999997</v>
      </c>
      <c r="CU13" s="119">
        <f t="shared" si="77"/>
        <v>0.96499999999999997</v>
      </c>
      <c r="CV13" s="119">
        <f t="shared" si="77"/>
        <v>0.96499999999999997</v>
      </c>
      <c r="CW13" s="119">
        <f t="shared" si="77"/>
        <v>0.96499999999999997</v>
      </c>
      <c r="CX13" s="119">
        <f t="shared" si="77"/>
        <v>0.96499999999999997</v>
      </c>
      <c r="CY13" s="119">
        <f t="shared" si="77"/>
        <v>0.96499999999999997</v>
      </c>
      <c r="CZ13" s="119">
        <f t="shared" si="77"/>
        <v>0.96499999999999997</v>
      </c>
      <c r="DA13" s="119">
        <f t="shared" si="77"/>
        <v>0.96499999999999997</v>
      </c>
      <c r="DB13" s="119">
        <f t="shared" si="77"/>
        <v>0.96499999999999997</v>
      </c>
      <c r="DC13" s="119">
        <f t="shared" si="77"/>
        <v>0.96499999999999997</v>
      </c>
    </row>
    <row r="14" spans="1:107" ht="15" x14ac:dyDescent="0.25">
      <c r="B14" s="110">
        <v>9</v>
      </c>
      <c r="C14" s="119">
        <f t="shared" si="0"/>
        <v>1</v>
      </c>
      <c r="D14" s="119">
        <f t="shared" si="1"/>
        <v>0.92200000000000004</v>
      </c>
      <c r="E14" s="119">
        <f t="shared" si="2"/>
        <v>0.9375</v>
      </c>
      <c r="F14" s="119">
        <f t="shared" si="3"/>
        <v>0.94269999999999998</v>
      </c>
      <c r="G14" s="119">
        <f t="shared" si="4"/>
        <v>0.94630000000000003</v>
      </c>
      <c r="H14" s="119">
        <f t="shared" si="5"/>
        <v>0.94889999999999997</v>
      </c>
      <c r="I14" s="119">
        <f t="shared" si="6"/>
        <v>0.95150000000000001</v>
      </c>
      <c r="J14" s="119">
        <f t="shared" si="7"/>
        <v>0.95389999999999997</v>
      </c>
      <c r="K14" s="119">
        <f t="shared" si="8"/>
        <v>0.95620000000000005</v>
      </c>
      <c r="L14" s="119">
        <f t="shared" si="9"/>
        <v>0.95830000000000004</v>
      </c>
      <c r="M14" s="119">
        <f t="shared" si="10"/>
        <v>0.96009999999999995</v>
      </c>
      <c r="N14" s="119">
        <f t="shared" si="11"/>
        <v>0.96379999999999999</v>
      </c>
      <c r="O14" s="119">
        <f t="shared" si="12"/>
        <v>0.96379999999999999</v>
      </c>
      <c r="P14" s="119">
        <f t="shared" si="13"/>
        <v>0.96379999999999999</v>
      </c>
      <c r="Q14" s="119">
        <f t="shared" si="14"/>
        <v>0.96379999999999999</v>
      </c>
      <c r="R14" s="119">
        <f t="shared" si="15"/>
        <v>0.96499999999999997</v>
      </c>
      <c r="S14" s="119">
        <f t="shared" si="16"/>
        <v>0.96499999999999997</v>
      </c>
      <c r="T14" s="119">
        <f t="shared" si="17"/>
        <v>0.96499999999999997</v>
      </c>
      <c r="U14" s="119">
        <f t="shared" si="18"/>
        <v>0.96499999999999997</v>
      </c>
      <c r="V14" s="119">
        <f t="shared" si="19"/>
        <v>0.96499999999999997</v>
      </c>
      <c r="W14" s="119">
        <f t="shared" si="20"/>
        <v>0.96499999999999997</v>
      </c>
      <c r="X14" s="119">
        <f t="shared" si="21"/>
        <v>0.96499999999999997</v>
      </c>
      <c r="Y14" s="119">
        <f t="shared" si="22"/>
        <v>0.96499999999999997</v>
      </c>
      <c r="Z14" s="119">
        <f t="shared" si="23"/>
        <v>0.96499999999999997</v>
      </c>
      <c r="AA14" s="119">
        <f t="shared" si="24"/>
        <v>0.96499999999999997</v>
      </c>
      <c r="AB14" s="119">
        <f t="shared" si="25"/>
        <v>0.96499999999999997</v>
      </c>
      <c r="AC14" s="119">
        <f t="shared" si="26"/>
        <v>0.96499999999999997</v>
      </c>
      <c r="AD14" s="119">
        <f t="shared" si="27"/>
        <v>0.96499999999999997</v>
      </c>
      <c r="AE14" s="119">
        <f t="shared" si="28"/>
        <v>0.96499999999999997</v>
      </c>
      <c r="AF14" s="119">
        <f t="shared" si="29"/>
        <v>0.96499999999999997</v>
      </c>
      <c r="AG14" s="119">
        <f t="shared" si="30"/>
        <v>0.96499999999999997</v>
      </c>
      <c r="AH14" s="119">
        <f t="shared" si="31"/>
        <v>0.96499999999999997</v>
      </c>
      <c r="AI14" s="119">
        <f t="shared" si="32"/>
        <v>0.96499999999999997</v>
      </c>
      <c r="AJ14" s="119">
        <f t="shared" si="33"/>
        <v>0.96499999999999997</v>
      </c>
      <c r="AK14" s="119">
        <f t="shared" si="34"/>
        <v>0.96499999999999997</v>
      </c>
      <c r="AL14" s="119">
        <f t="shared" si="35"/>
        <v>0.96499999999999997</v>
      </c>
      <c r="AM14" s="119">
        <f t="shared" si="36"/>
        <v>0.96499999999999997</v>
      </c>
      <c r="AN14" s="119">
        <f t="shared" si="37"/>
        <v>0.96499999999999997</v>
      </c>
      <c r="AO14" s="119">
        <f t="shared" si="38"/>
        <v>0.96499999999999997</v>
      </c>
      <c r="AP14" s="119">
        <f t="shared" si="39"/>
        <v>0.96499999999999997</v>
      </c>
      <c r="AQ14" s="119">
        <f t="shared" si="40"/>
        <v>0.96499999999999997</v>
      </c>
      <c r="AR14" s="119">
        <f t="shared" si="41"/>
        <v>0.96499999999999997</v>
      </c>
      <c r="AS14" s="119">
        <f t="shared" si="42"/>
        <v>0.96499999999999997</v>
      </c>
      <c r="AT14" s="119">
        <f t="shared" si="43"/>
        <v>0.96499999999999997</v>
      </c>
      <c r="AU14" s="119">
        <f t="shared" si="44"/>
        <v>0.96499999999999997</v>
      </c>
      <c r="AV14" s="119">
        <f t="shared" si="45"/>
        <v>0.96499999999999997</v>
      </c>
      <c r="AW14" s="119">
        <f t="shared" si="46"/>
        <v>0.96499999999999997</v>
      </c>
      <c r="AX14" s="119">
        <f t="shared" si="47"/>
        <v>0.96499999999999997</v>
      </c>
      <c r="AY14" s="119">
        <f t="shared" si="48"/>
        <v>0.96499999999999997</v>
      </c>
      <c r="AZ14" s="119">
        <f t="shared" si="49"/>
        <v>0.96499999999999997</v>
      </c>
      <c r="BA14" s="119">
        <f t="shared" si="50"/>
        <v>0.96499999999999997</v>
      </c>
      <c r="BB14" s="119">
        <f t="shared" si="51"/>
        <v>0.96499999999999997</v>
      </c>
      <c r="BC14" s="119">
        <f t="shared" si="52"/>
        <v>0.96499999999999997</v>
      </c>
      <c r="BD14" s="119">
        <f t="shared" si="53"/>
        <v>0.96499999999999997</v>
      </c>
      <c r="BE14" s="119">
        <f t="shared" si="54"/>
        <v>0.96499999999999997</v>
      </c>
      <c r="BF14" s="119">
        <f t="shared" si="55"/>
        <v>0.96499999999999997</v>
      </c>
      <c r="BG14" s="119">
        <f t="shared" si="56"/>
        <v>0.96499999999999997</v>
      </c>
      <c r="BH14" s="119">
        <f t="shared" si="57"/>
        <v>0.96499999999999997</v>
      </c>
      <c r="BI14" s="119">
        <f t="shared" si="58"/>
        <v>0.96499999999999997</v>
      </c>
      <c r="BJ14" s="119">
        <f t="shared" si="59"/>
        <v>0.96499999999999997</v>
      </c>
      <c r="BK14" s="119">
        <f t="shared" si="60"/>
        <v>0.96499999999999997</v>
      </c>
      <c r="BL14" s="119">
        <f t="shared" si="61"/>
        <v>0.96499999999999997</v>
      </c>
      <c r="BM14" s="119">
        <f t="shared" si="62"/>
        <v>0.96499999999999997</v>
      </c>
      <c r="BN14" s="119">
        <f t="shared" si="63"/>
        <v>0.96499999999999997</v>
      </c>
      <c r="BO14" s="119">
        <f t="shared" si="64"/>
        <v>0.96499999999999997</v>
      </c>
      <c r="BP14" s="119">
        <f t="shared" si="65"/>
        <v>0.96499999999999997</v>
      </c>
      <c r="BQ14" s="119">
        <f t="shared" si="66"/>
        <v>0.96499999999999997</v>
      </c>
      <c r="BR14" s="119">
        <f t="shared" si="67"/>
        <v>0.96499999999999997</v>
      </c>
      <c r="BS14" s="119">
        <f t="shared" si="68"/>
        <v>0.96499999999999997</v>
      </c>
      <c r="BT14" s="119">
        <f t="shared" si="69"/>
        <v>0.96499999999999997</v>
      </c>
      <c r="BU14" s="119">
        <f t="shared" si="70"/>
        <v>0.96499999999999997</v>
      </c>
      <c r="BV14" s="119">
        <f t="shared" si="71"/>
        <v>0.96499999999999997</v>
      </c>
      <c r="BW14" s="119">
        <f t="shared" si="72"/>
        <v>0.96499999999999997</v>
      </c>
      <c r="BX14" s="119">
        <f t="shared" si="73"/>
        <v>0.96499999999999997</v>
      </c>
      <c r="BY14" s="119">
        <f t="shared" si="74"/>
        <v>0.96499999999999997</v>
      </c>
      <c r="BZ14" s="119">
        <f t="shared" si="75"/>
        <v>0.96499999999999997</v>
      </c>
      <c r="CA14" s="119">
        <f t="shared" si="76"/>
        <v>0.96499999999999997</v>
      </c>
      <c r="CB14" s="119">
        <f t="shared" si="77"/>
        <v>0.96499999999999997</v>
      </c>
      <c r="CC14" s="119">
        <f t="shared" si="77"/>
        <v>0.96499999999999997</v>
      </c>
      <c r="CD14" s="119">
        <f t="shared" si="77"/>
        <v>0.96499999999999997</v>
      </c>
      <c r="CE14" s="119">
        <f t="shared" si="77"/>
        <v>0.96499999999999997</v>
      </c>
      <c r="CF14" s="119">
        <f t="shared" si="77"/>
        <v>0.96499999999999997</v>
      </c>
      <c r="CG14" s="119">
        <f t="shared" si="77"/>
        <v>0.96499999999999997</v>
      </c>
      <c r="CH14" s="119">
        <f t="shared" si="77"/>
        <v>0.96499999999999997</v>
      </c>
      <c r="CI14" s="119">
        <f t="shared" si="77"/>
        <v>0.96499999999999997</v>
      </c>
      <c r="CJ14" s="119">
        <f t="shared" si="77"/>
        <v>0.96499999999999997</v>
      </c>
      <c r="CK14" s="119">
        <f t="shared" si="77"/>
        <v>0.96499999999999997</v>
      </c>
      <c r="CL14" s="119">
        <f t="shared" si="77"/>
        <v>0.96499999999999997</v>
      </c>
      <c r="CM14" s="119">
        <f t="shared" si="77"/>
        <v>0.96499999999999997</v>
      </c>
      <c r="CN14" s="119">
        <f t="shared" si="77"/>
        <v>0.96499999999999997</v>
      </c>
      <c r="CO14" s="119">
        <f t="shared" si="77"/>
        <v>0.96499999999999997</v>
      </c>
      <c r="CP14" s="119">
        <f t="shared" si="77"/>
        <v>0.96499999999999997</v>
      </c>
      <c r="CQ14" s="119">
        <f t="shared" si="77"/>
        <v>0.96499999999999997</v>
      </c>
      <c r="CR14" s="119">
        <f t="shared" si="77"/>
        <v>0.96499999999999997</v>
      </c>
      <c r="CS14" s="119">
        <f t="shared" si="77"/>
        <v>0.96499999999999997</v>
      </c>
      <c r="CT14" s="119">
        <f t="shared" ref="CB14:DC20" si="78">CT15</f>
        <v>0.96499999999999997</v>
      </c>
      <c r="CU14" s="119">
        <f t="shared" si="78"/>
        <v>0.96499999999999997</v>
      </c>
      <c r="CV14" s="119">
        <f t="shared" si="78"/>
        <v>0.96499999999999997</v>
      </c>
      <c r="CW14" s="119">
        <f t="shared" si="78"/>
        <v>0.96499999999999997</v>
      </c>
      <c r="CX14" s="119">
        <f t="shared" si="78"/>
        <v>0.96499999999999997</v>
      </c>
      <c r="CY14" s="119">
        <f t="shared" si="78"/>
        <v>0.96499999999999997</v>
      </c>
      <c r="CZ14" s="119">
        <f t="shared" si="78"/>
        <v>0.96499999999999997</v>
      </c>
      <c r="DA14" s="119">
        <f t="shared" si="78"/>
        <v>0.96499999999999997</v>
      </c>
      <c r="DB14" s="119">
        <f t="shared" si="78"/>
        <v>0.96499999999999997</v>
      </c>
      <c r="DC14" s="119">
        <f t="shared" si="78"/>
        <v>0.96499999999999997</v>
      </c>
    </row>
    <row r="15" spans="1:107" ht="15" x14ac:dyDescent="0.25">
      <c r="B15" s="110">
        <v>10</v>
      </c>
      <c r="C15" s="119">
        <f t="shared" si="0"/>
        <v>1</v>
      </c>
      <c r="D15" s="119">
        <f t="shared" si="1"/>
        <v>0.92200000000000004</v>
      </c>
      <c r="E15" s="119">
        <f t="shared" si="2"/>
        <v>0.9375</v>
      </c>
      <c r="F15" s="119">
        <f t="shared" si="3"/>
        <v>0.94269999999999998</v>
      </c>
      <c r="G15" s="119">
        <f t="shared" si="4"/>
        <v>0.94630000000000003</v>
      </c>
      <c r="H15" s="119">
        <f t="shared" si="5"/>
        <v>0.94889999999999997</v>
      </c>
      <c r="I15" s="119">
        <f t="shared" si="6"/>
        <v>0.95150000000000001</v>
      </c>
      <c r="J15" s="119">
        <f t="shared" si="7"/>
        <v>0.95389999999999997</v>
      </c>
      <c r="K15" s="119">
        <f t="shared" si="8"/>
        <v>0.95620000000000005</v>
      </c>
      <c r="L15" s="119">
        <f t="shared" si="9"/>
        <v>0.95830000000000004</v>
      </c>
      <c r="M15" s="119">
        <f t="shared" si="10"/>
        <v>0.96009999999999995</v>
      </c>
      <c r="N15" s="119">
        <f t="shared" si="11"/>
        <v>0.96379999999999999</v>
      </c>
      <c r="O15" s="119">
        <f t="shared" si="12"/>
        <v>0.96379999999999999</v>
      </c>
      <c r="P15" s="119">
        <f t="shared" si="13"/>
        <v>0.96379999999999999</v>
      </c>
      <c r="Q15" s="119">
        <f t="shared" si="14"/>
        <v>0.96379999999999999</v>
      </c>
      <c r="R15" s="119">
        <f t="shared" si="15"/>
        <v>0.96499999999999997</v>
      </c>
      <c r="S15" s="119">
        <f t="shared" si="16"/>
        <v>0.96499999999999997</v>
      </c>
      <c r="T15" s="119">
        <f t="shared" si="17"/>
        <v>0.96499999999999997</v>
      </c>
      <c r="U15" s="119">
        <f t="shared" si="18"/>
        <v>0.96499999999999997</v>
      </c>
      <c r="V15" s="119">
        <f t="shared" si="19"/>
        <v>0.96499999999999997</v>
      </c>
      <c r="W15" s="119">
        <f t="shared" si="20"/>
        <v>0.96499999999999997</v>
      </c>
      <c r="X15" s="119">
        <f t="shared" si="21"/>
        <v>0.96499999999999997</v>
      </c>
      <c r="Y15" s="119">
        <f t="shared" si="22"/>
        <v>0.96499999999999997</v>
      </c>
      <c r="Z15" s="119">
        <f t="shared" si="23"/>
        <v>0.96499999999999997</v>
      </c>
      <c r="AA15" s="119">
        <f t="shared" si="24"/>
        <v>0.96499999999999997</v>
      </c>
      <c r="AB15" s="119">
        <f t="shared" si="25"/>
        <v>0.96499999999999997</v>
      </c>
      <c r="AC15" s="119">
        <f t="shared" si="26"/>
        <v>0.96499999999999997</v>
      </c>
      <c r="AD15" s="119">
        <f t="shared" si="27"/>
        <v>0.96499999999999997</v>
      </c>
      <c r="AE15" s="119">
        <f t="shared" si="28"/>
        <v>0.96499999999999997</v>
      </c>
      <c r="AF15" s="119">
        <f t="shared" si="29"/>
        <v>0.96499999999999997</v>
      </c>
      <c r="AG15" s="119">
        <f t="shared" si="30"/>
        <v>0.96499999999999997</v>
      </c>
      <c r="AH15" s="119">
        <f t="shared" si="31"/>
        <v>0.96499999999999997</v>
      </c>
      <c r="AI15" s="119">
        <f t="shared" si="32"/>
        <v>0.96499999999999997</v>
      </c>
      <c r="AJ15" s="119">
        <f t="shared" si="33"/>
        <v>0.96499999999999997</v>
      </c>
      <c r="AK15" s="119">
        <f t="shared" si="34"/>
        <v>0.96499999999999997</v>
      </c>
      <c r="AL15" s="119">
        <f t="shared" si="35"/>
        <v>0.96499999999999997</v>
      </c>
      <c r="AM15" s="119">
        <f t="shared" si="36"/>
        <v>0.96499999999999997</v>
      </c>
      <c r="AN15" s="119">
        <f t="shared" si="37"/>
        <v>0.96499999999999997</v>
      </c>
      <c r="AO15" s="119">
        <f t="shared" si="38"/>
        <v>0.96499999999999997</v>
      </c>
      <c r="AP15" s="119">
        <f t="shared" si="39"/>
        <v>0.96499999999999997</v>
      </c>
      <c r="AQ15" s="119">
        <f t="shared" si="40"/>
        <v>0.96499999999999997</v>
      </c>
      <c r="AR15" s="119">
        <f t="shared" si="41"/>
        <v>0.96499999999999997</v>
      </c>
      <c r="AS15" s="119">
        <f t="shared" si="42"/>
        <v>0.96499999999999997</v>
      </c>
      <c r="AT15" s="119">
        <f t="shared" si="43"/>
        <v>0.96499999999999997</v>
      </c>
      <c r="AU15" s="119">
        <f t="shared" si="44"/>
        <v>0.96499999999999997</v>
      </c>
      <c r="AV15" s="119">
        <f t="shared" si="45"/>
        <v>0.96499999999999997</v>
      </c>
      <c r="AW15" s="119">
        <f t="shared" si="46"/>
        <v>0.96499999999999997</v>
      </c>
      <c r="AX15" s="119">
        <f t="shared" si="47"/>
        <v>0.96499999999999997</v>
      </c>
      <c r="AY15" s="119">
        <f t="shared" si="48"/>
        <v>0.96499999999999997</v>
      </c>
      <c r="AZ15" s="119">
        <f t="shared" si="49"/>
        <v>0.96499999999999997</v>
      </c>
      <c r="BA15" s="119">
        <f t="shared" si="50"/>
        <v>0.96499999999999997</v>
      </c>
      <c r="BB15" s="119">
        <f t="shared" si="51"/>
        <v>0.96499999999999997</v>
      </c>
      <c r="BC15" s="119">
        <f t="shared" si="52"/>
        <v>0.96499999999999997</v>
      </c>
      <c r="BD15" s="119">
        <f t="shared" si="53"/>
        <v>0.96499999999999997</v>
      </c>
      <c r="BE15" s="119">
        <f t="shared" si="54"/>
        <v>0.96499999999999997</v>
      </c>
      <c r="BF15" s="119">
        <f t="shared" si="55"/>
        <v>0.96499999999999997</v>
      </c>
      <c r="BG15" s="119">
        <f t="shared" si="56"/>
        <v>0.96499999999999997</v>
      </c>
      <c r="BH15" s="119">
        <f t="shared" si="57"/>
        <v>0.96499999999999997</v>
      </c>
      <c r="BI15" s="119">
        <f t="shared" si="58"/>
        <v>0.96499999999999997</v>
      </c>
      <c r="BJ15" s="119">
        <f t="shared" si="59"/>
        <v>0.96499999999999997</v>
      </c>
      <c r="BK15" s="119">
        <f t="shared" si="60"/>
        <v>0.96499999999999997</v>
      </c>
      <c r="BL15" s="119">
        <f t="shared" si="61"/>
        <v>0.96499999999999997</v>
      </c>
      <c r="BM15" s="119">
        <f t="shared" si="62"/>
        <v>0.96499999999999997</v>
      </c>
      <c r="BN15" s="119">
        <f t="shared" si="63"/>
        <v>0.96499999999999997</v>
      </c>
      <c r="BO15" s="119">
        <f t="shared" si="64"/>
        <v>0.96499999999999997</v>
      </c>
      <c r="BP15" s="119">
        <f t="shared" si="65"/>
        <v>0.96499999999999997</v>
      </c>
      <c r="BQ15" s="119">
        <f t="shared" si="66"/>
        <v>0.96499999999999997</v>
      </c>
      <c r="BR15" s="119">
        <f t="shared" si="67"/>
        <v>0.96499999999999997</v>
      </c>
      <c r="BS15" s="119">
        <f t="shared" si="68"/>
        <v>0.96499999999999997</v>
      </c>
      <c r="BT15" s="119">
        <f t="shared" si="69"/>
        <v>0.96499999999999997</v>
      </c>
      <c r="BU15" s="119">
        <f t="shared" si="70"/>
        <v>0.96499999999999997</v>
      </c>
      <c r="BV15" s="119">
        <f t="shared" si="71"/>
        <v>0.96499999999999997</v>
      </c>
      <c r="BW15" s="119">
        <f t="shared" si="72"/>
        <v>0.96499999999999997</v>
      </c>
      <c r="BX15" s="119">
        <f t="shared" si="73"/>
        <v>0.96499999999999997</v>
      </c>
      <c r="BY15" s="119">
        <f t="shared" si="74"/>
        <v>0.96499999999999997</v>
      </c>
      <c r="BZ15" s="119">
        <f t="shared" si="75"/>
        <v>0.96499999999999997</v>
      </c>
      <c r="CA15" s="119">
        <f t="shared" si="76"/>
        <v>0.96499999999999997</v>
      </c>
      <c r="CB15" s="119">
        <f t="shared" si="78"/>
        <v>0.96499999999999997</v>
      </c>
      <c r="CC15" s="119">
        <f t="shared" si="78"/>
        <v>0.96499999999999997</v>
      </c>
      <c r="CD15" s="119">
        <f t="shared" si="78"/>
        <v>0.96499999999999997</v>
      </c>
      <c r="CE15" s="119">
        <f t="shared" si="78"/>
        <v>0.96499999999999997</v>
      </c>
      <c r="CF15" s="119">
        <f t="shared" si="78"/>
        <v>0.96499999999999997</v>
      </c>
      <c r="CG15" s="119">
        <f t="shared" si="78"/>
        <v>0.96499999999999997</v>
      </c>
      <c r="CH15" s="119">
        <f t="shared" si="78"/>
        <v>0.96499999999999997</v>
      </c>
      <c r="CI15" s="119">
        <f t="shared" si="78"/>
        <v>0.96499999999999997</v>
      </c>
      <c r="CJ15" s="119">
        <f t="shared" si="78"/>
        <v>0.96499999999999997</v>
      </c>
      <c r="CK15" s="119">
        <f t="shared" si="78"/>
        <v>0.96499999999999997</v>
      </c>
      <c r="CL15" s="119">
        <f t="shared" si="78"/>
        <v>0.96499999999999997</v>
      </c>
      <c r="CM15" s="119">
        <f t="shared" si="78"/>
        <v>0.96499999999999997</v>
      </c>
      <c r="CN15" s="119">
        <f t="shared" si="78"/>
        <v>0.96499999999999997</v>
      </c>
      <c r="CO15" s="119">
        <f t="shared" si="78"/>
        <v>0.96499999999999997</v>
      </c>
      <c r="CP15" s="119">
        <f t="shared" si="78"/>
        <v>0.96499999999999997</v>
      </c>
      <c r="CQ15" s="119">
        <f t="shared" si="78"/>
        <v>0.96499999999999997</v>
      </c>
      <c r="CR15" s="119">
        <f t="shared" si="78"/>
        <v>0.96499999999999997</v>
      </c>
      <c r="CS15" s="119">
        <f t="shared" si="78"/>
        <v>0.96499999999999997</v>
      </c>
      <c r="CT15" s="119">
        <f t="shared" si="78"/>
        <v>0.96499999999999997</v>
      </c>
      <c r="CU15" s="119">
        <f t="shared" si="78"/>
        <v>0.96499999999999997</v>
      </c>
      <c r="CV15" s="119">
        <f t="shared" si="78"/>
        <v>0.96499999999999997</v>
      </c>
      <c r="CW15" s="119">
        <f t="shared" si="78"/>
        <v>0.96499999999999997</v>
      </c>
      <c r="CX15" s="119">
        <f t="shared" si="78"/>
        <v>0.96499999999999997</v>
      </c>
      <c r="CY15" s="119">
        <f t="shared" si="78"/>
        <v>0.96499999999999997</v>
      </c>
      <c r="CZ15" s="119">
        <f t="shared" si="78"/>
        <v>0.96499999999999997</v>
      </c>
      <c r="DA15" s="119">
        <f t="shared" si="78"/>
        <v>0.96499999999999997</v>
      </c>
      <c r="DB15" s="119">
        <f t="shared" si="78"/>
        <v>0.96499999999999997</v>
      </c>
      <c r="DC15" s="119">
        <f t="shared" si="78"/>
        <v>0.96499999999999997</v>
      </c>
    </row>
    <row r="16" spans="1:107" ht="15" x14ac:dyDescent="0.25">
      <c r="B16" s="110">
        <v>11</v>
      </c>
      <c r="C16" s="119">
        <f t="shared" si="0"/>
        <v>1</v>
      </c>
      <c r="D16" s="119">
        <f t="shared" si="1"/>
        <v>0.92200000000000004</v>
      </c>
      <c r="E16" s="119">
        <f t="shared" si="2"/>
        <v>0.9375</v>
      </c>
      <c r="F16" s="119">
        <f t="shared" si="3"/>
        <v>0.94269999999999998</v>
      </c>
      <c r="G16" s="119">
        <f t="shared" si="4"/>
        <v>0.94630000000000003</v>
      </c>
      <c r="H16" s="119">
        <f t="shared" si="5"/>
        <v>0.94889999999999997</v>
      </c>
      <c r="I16" s="119">
        <f t="shared" si="6"/>
        <v>0.95150000000000001</v>
      </c>
      <c r="J16" s="119">
        <f t="shared" si="7"/>
        <v>0.95389999999999997</v>
      </c>
      <c r="K16" s="119">
        <f t="shared" si="8"/>
        <v>0.95620000000000005</v>
      </c>
      <c r="L16" s="119">
        <f t="shared" si="9"/>
        <v>0.95830000000000004</v>
      </c>
      <c r="M16" s="119">
        <f t="shared" si="10"/>
        <v>0.96009999999999995</v>
      </c>
      <c r="N16" s="119">
        <f t="shared" si="11"/>
        <v>0.96379999999999999</v>
      </c>
      <c r="O16" s="119">
        <f t="shared" si="12"/>
        <v>0.96379999999999999</v>
      </c>
      <c r="P16" s="119">
        <f t="shared" si="13"/>
        <v>0.96379999999999999</v>
      </c>
      <c r="Q16" s="119">
        <f t="shared" si="14"/>
        <v>0.96379999999999999</v>
      </c>
      <c r="R16" s="119">
        <f t="shared" si="15"/>
        <v>0.96499999999999997</v>
      </c>
      <c r="S16" s="119">
        <f t="shared" si="16"/>
        <v>0.96499999999999997</v>
      </c>
      <c r="T16" s="119">
        <f t="shared" si="17"/>
        <v>0.96499999999999997</v>
      </c>
      <c r="U16" s="119">
        <f t="shared" si="18"/>
        <v>0.96499999999999997</v>
      </c>
      <c r="V16" s="119">
        <f t="shared" si="19"/>
        <v>0.96499999999999997</v>
      </c>
      <c r="W16" s="119">
        <f t="shared" si="20"/>
        <v>0.96499999999999997</v>
      </c>
      <c r="X16" s="119">
        <f t="shared" si="21"/>
        <v>0.96499999999999997</v>
      </c>
      <c r="Y16" s="119">
        <f t="shared" si="22"/>
        <v>0.96499999999999997</v>
      </c>
      <c r="Z16" s="119">
        <f t="shared" si="23"/>
        <v>0.96499999999999997</v>
      </c>
      <c r="AA16" s="119">
        <f t="shared" si="24"/>
        <v>0.96499999999999997</v>
      </c>
      <c r="AB16" s="119">
        <f t="shared" si="25"/>
        <v>0.96499999999999997</v>
      </c>
      <c r="AC16" s="119">
        <f t="shared" si="26"/>
        <v>0.96499999999999997</v>
      </c>
      <c r="AD16" s="119">
        <f t="shared" si="27"/>
        <v>0.96499999999999997</v>
      </c>
      <c r="AE16" s="119">
        <f t="shared" si="28"/>
        <v>0.96499999999999997</v>
      </c>
      <c r="AF16" s="119">
        <f t="shared" si="29"/>
        <v>0.96499999999999997</v>
      </c>
      <c r="AG16" s="119">
        <f t="shared" si="30"/>
        <v>0.96499999999999997</v>
      </c>
      <c r="AH16" s="119">
        <f t="shared" si="31"/>
        <v>0.96499999999999997</v>
      </c>
      <c r="AI16" s="119">
        <f t="shared" si="32"/>
        <v>0.96499999999999997</v>
      </c>
      <c r="AJ16" s="119">
        <f t="shared" si="33"/>
        <v>0.96499999999999997</v>
      </c>
      <c r="AK16" s="119">
        <f t="shared" si="34"/>
        <v>0.96499999999999997</v>
      </c>
      <c r="AL16" s="119">
        <f t="shared" si="35"/>
        <v>0.96499999999999997</v>
      </c>
      <c r="AM16" s="119">
        <f t="shared" si="36"/>
        <v>0.96499999999999997</v>
      </c>
      <c r="AN16" s="119">
        <f t="shared" si="37"/>
        <v>0.96499999999999997</v>
      </c>
      <c r="AO16" s="119">
        <f t="shared" si="38"/>
        <v>0.96499999999999997</v>
      </c>
      <c r="AP16" s="119">
        <f t="shared" si="39"/>
        <v>0.96499999999999997</v>
      </c>
      <c r="AQ16" s="119">
        <f t="shared" si="40"/>
        <v>0.96499999999999997</v>
      </c>
      <c r="AR16" s="119">
        <f t="shared" si="41"/>
        <v>0.96499999999999997</v>
      </c>
      <c r="AS16" s="119">
        <f t="shared" si="42"/>
        <v>0.96499999999999997</v>
      </c>
      <c r="AT16" s="119">
        <f t="shared" si="43"/>
        <v>0.96499999999999997</v>
      </c>
      <c r="AU16" s="119">
        <f t="shared" si="44"/>
        <v>0.96499999999999997</v>
      </c>
      <c r="AV16" s="119">
        <f t="shared" si="45"/>
        <v>0.96499999999999997</v>
      </c>
      <c r="AW16" s="119">
        <f t="shared" si="46"/>
        <v>0.96499999999999997</v>
      </c>
      <c r="AX16" s="119">
        <f t="shared" si="47"/>
        <v>0.96499999999999997</v>
      </c>
      <c r="AY16" s="119">
        <f t="shared" si="48"/>
        <v>0.96499999999999997</v>
      </c>
      <c r="AZ16" s="119">
        <f t="shared" si="49"/>
        <v>0.96499999999999997</v>
      </c>
      <c r="BA16" s="119">
        <f t="shared" si="50"/>
        <v>0.96499999999999997</v>
      </c>
      <c r="BB16" s="119">
        <f t="shared" si="51"/>
        <v>0.96499999999999997</v>
      </c>
      <c r="BC16" s="119">
        <f t="shared" si="52"/>
        <v>0.96499999999999997</v>
      </c>
      <c r="BD16" s="119">
        <f t="shared" si="53"/>
        <v>0.96499999999999997</v>
      </c>
      <c r="BE16" s="119">
        <f t="shared" si="54"/>
        <v>0.96499999999999997</v>
      </c>
      <c r="BF16" s="119">
        <f t="shared" si="55"/>
        <v>0.96499999999999997</v>
      </c>
      <c r="BG16" s="119">
        <f t="shared" si="56"/>
        <v>0.96499999999999997</v>
      </c>
      <c r="BH16" s="119">
        <f t="shared" si="57"/>
        <v>0.96499999999999997</v>
      </c>
      <c r="BI16" s="119">
        <f t="shared" si="58"/>
        <v>0.96499999999999997</v>
      </c>
      <c r="BJ16" s="119">
        <f t="shared" si="59"/>
        <v>0.96499999999999997</v>
      </c>
      <c r="BK16" s="119">
        <f t="shared" si="60"/>
        <v>0.96499999999999997</v>
      </c>
      <c r="BL16" s="119">
        <f t="shared" si="61"/>
        <v>0.96499999999999997</v>
      </c>
      <c r="BM16" s="119">
        <f t="shared" si="62"/>
        <v>0.96499999999999997</v>
      </c>
      <c r="BN16" s="119">
        <f t="shared" si="63"/>
        <v>0.96499999999999997</v>
      </c>
      <c r="BO16" s="119">
        <f t="shared" si="64"/>
        <v>0.96499999999999997</v>
      </c>
      <c r="BP16" s="119">
        <f t="shared" si="65"/>
        <v>0.96499999999999997</v>
      </c>
      <c r="BQ16" s="119">
        <f t="shared" si="66"/>
        <v>0.96499999999999997</v>
      </c>
      <c r="BR16" s="119">
        <f t="shared" si="67"/>
        <v>0.96499999999999997</v>
      </c>
      <c r="BS16" s="119">
        <f t="shared" si="68"/>
        <v>0.96499999999999997</v>
      </c>
      <c r="BT16" s="119">
        <f t="shared" si="69"/>
        <v>0.96499999999999997</v>
      </c>
      <c r="BU16" s="119">
        <f t="shared" si="70"/>
        <v>0.96499999999999997</v>
      </c>
      <c r="BV16" s="119">
        <f t="shared" si="71"/>
        <v>0.96499999999999997</v>
      </c>
      <c r="BW16" s="119">
        <f t="shared" si="72"/>
        <v>0.96499999999999997</v>
      </c>
      <c r="BX16" s="119">
        <f t="shared" si="73"/>
        <v>0.96499999999999997</v>
      </c>
      <c r="BY16" s="119">
        <f t="shared" si="74"/>
        <v>0.96499999999999997</v>
      </c>
      <c r="BZ16" s="119">
        <f t="shared" si="75"/>
        <v>0.96499999999999997</v>
      </c>
      <c r="CA16" s="119">
        <f t="shared" si="76"/>
        <v>0.96499999999999997</v>
      </c>
      <c r="CB16" s="119">
        <f t="shared" si="78"/>
        <v>0.96499999999999997</v>
      </c>
      <c r="CC16" s="119">
        <f t="shared" si="78"/>
        <v>0.96499999999999997</v>
      </c>
      <c r="CD16" s="119">
        <f t="shared" si="78"/>
        <v>0.96499999999999997</v>
      </c>
      <c r="CE16" s="119">
        <f t="shared" si="78"/>
        <v>0.96499999999999997</v>
      </c>
      <c r="CF16" s="119">
        <f t="shared" si="78"/>
        <v>0.96499999999999997</v>
      </c>
      <c r="CG16" s="119">
        <f t="shared" si="78"/>
        <v>0.96499999999999997</v>
      </c>
      <c r="CH16" s="119">
        <f t="shared" si="78"/>
        <v>0.96499999999999997</v>
      </c>
      <c r="CI16" s="119">
        <f t="shared" si="78"/>
        <v>0.96499999999999997</v>
      </c>
      <c r="CJ16" s="119">
        <f t="shared" si="78"/>
        <v>0.96499999999999997</v>
      </c>
      <c r="CK16" s="119">
        <f t="shared" si="78"/>
        <v>0.96499999999999997</v>
      </c>
      <c r="CL16" s="119">
        <f t="shared" si="78"/>
        <v>0.96499999999999997</v>
      </c>
      <c r="CM16" s="119">
        <f t="shared" si="78"/>
        <v>0.96499999999999997</v>
      </c>
      <c r="CN16" s="119">
        <f t="shared" si="78"/>
        <v>0.96499999999999997</v>
      </c>
      <c r="CO16" s="119">
        <f t="shared" si="78"/>
        <v>0.96499999999999997</v>
      </c>
      <c r="CP16" s="119">
        <f t="shared" si="78"/>
        <v>0.96499999999999997</v>
      </c>
      <c r="CQ16" s="119">
        <f t="shared" si="78"/>
        <v>0.96499999999999997</v>
      </c>
      <c r="CR16" s="119">
        <f t="shared" si="78"/>
        <v>0.96499999999999997</v>
      </c>
      <c r="CS16" s="119">
        <f t="shared" si="78"/>
        <v>0.96499999999999997</v>
      </c>
      <c r="CT16" s="119">
        <f t="shared" si="78"/>
        <v>0.96499999999999997</v>
      </c>
      <c r="CU16" s="119">
        <f t="shared" si="78"/>
        <v>0.96499999999999997</v>
      </c>
      <c r="CV16" s="119">
        <f t="shared" si="78"/>
        <v>0.96499999999999997</v>
      </c>
      <c r="CW16" s="119">
        <f t="shared" si="78"/>
        <v>0.96499999999999997</v>
      </c>
      <c r="CX16" s="119">
        <f t="shared" si="78"/>
        <v>0.96499999999999997</v>
      </c>
      <c r="CY16" s="119">
        <f t="shared" si="78"/>
        <v>0.96499999999999997</v>
      </c>
      <c r="CZ16" s="119">
        <f t="shared" si="78"/>
        <v>0.96499999999999997</v>
      </c>
      <c r="DA16" s="119">
        <f t="shared" si="78"/>
        <v>0.96499999999999997</v>
      </c>
      <c r="DB16" s="119">
        <f t="shared" si="78"/>
        <v>0.96499999999999997</v>
      </c>
      <c r="DC16" s="119">
        <f t="shared" si="78"/>
        <v>0.96499999999999997</v>
      </c>
    </row>
    <row r="17" spans="2:107" ht="15" x14ac:dyDescent="0.25">
      <c r="B17" s="110">
        <v>12</v>
      </c>
      <c r="C17" s="119">
        <f t="shared" si="0"/>
        <v>1</v>
      </c>
      <c r="D17" s="119">
        <f t="shared" si="1"/>
        <v>0.92200000000000004</v>
      </c>
      <c r="E17" s="119">
        <f t="shared" si="2"/>
        <v>0.9375</v>
      </c>
      <c r="F17" s="119">
        <f t="shared" si="3"/>
        <v>0.94269999999999998</v>
      </c>
      <c r="G17" s="119">
        <f t="shared" si="4"/>
        <v>0.94630000000000003</v>
      </c>
      <c r="H17" s="119">
        <f t="shared" si="5"/>
        <v>0.94889999999999997</v>
      </c>
      <c r="I17" s="119">
        <f t="shared" si="6"/>
        <v>0.95150000000000001</v>
      </c>
      <c r="J17" s="119">
        <f t="shared" si="7"/>
        <v>0.95389999999999997</v>
      </c>
      <c r="K17" s="119">
        <f t="shared" si="8"/>
        <v>0.95620000000000005</v>
      </c>
      <c r="L17" s="119">
        <f t="shared" si="9"/>
        <v>0.95830000000000004</v>
      </c>
      <c r="M17" s="119">
        <f t="shared" si="10"/>
        <v>0.96009999999999995</v>
      </c>
      <c r="N17" s="119">
        <f t="shared" si="11"/>
        <v>0.96379999999999999</v>
      </c>
      <c r="O17" s="119">
        <f t="shared" si="12"/>
        <v>0.96379999999999999</v>
      </c>
      <c r="P17" s="119">
        <f t="shared" si="13"/>
        <v>0.96379999999999999</v>
      </c>
      <c r="Q17" s="119">
        <f t="shared" si="14"/>
        <v>0.96379999999999999</v>
      </c>
      <c r="R17" s="119">
        <f t="shared" si="15"/>
        <v>0.96499999999999997</v>
      </c>
      <c r="S17" s="119">
        <f t="shared" si="16"/>
        <v>0.96499999999999997</v>
      </c>
      <c r="T17" s="119">
        <f t="shared" si="17"/>
        <v>0.96499999999999997</v>
      </c>
      <c r="U17" s="119">
        <f t="shared" si="18"/>
        <v>0.96499999999999997</v>
      </c>
      <c r="V17" s="119">
        <f t="shared" si="19"/>
        <v>0.96499999999999997</v>
      </c>
      <c r="W17" s="119">
        <f t="shared" si="20"/>
        <v>0.96499999999999997</v>
      </c>
      <c r="X17" s="119">
        <f t="shared" si="21"/>
        <v>0.96499999999999997</v>
      </c>
      <c r="Y17" s="119">
        <f t="shared" si="22"/>
        <v>0.96499999999999997</v>
      </c>
      <c r="Z17" s="119">
        <f t="shared" si="23"/>
        <v>0.96499999999999997</v>
      </c>
      <c r="AA17" s="119">
        <f t="shared" si="24"/>
        <v>0.96499999999999997</v>
      </c>
      <c r="AB17" s="119">
        <f t="shared" si="25"/>
        <v>0.96499999999999997</v>
      </c>
      <c r="AC17" s="119">
        <f t="shared" si="26"/>
        <v>0.96499999999999997</v>
      </c>
      <c r="AD17" s="119">
        <f t="shared" si="27"/>
        <v>0.96499999999999997</v>
      </c>
      <c r="AE17" s="119">
        <f t="shared" si="28"/>
        <v>0.96499999999999997</v>
      </c>
      <c r="AF17" s="119">
        <f t="shared" si="29"/>
        <v>0.96499999999999997</v>
      </c>
      <c r="AG17" s="119">
        <f t="shared" si="30"/>
        <v>0.96499999999999997</v>
      </c>
      <c r="AH17" s="119">
        <f t="shared" si="31"/>
        <v>0.96499999999999997</v>
      </c>
      <c r="AI17" s="119">
        <f t="shared" si="32"/>
        <v>0.96499999999999997</v>
      </c>
      <c r="AJ17" s="119">
        <f t="shared" si="33"/>
        <v>0.96499999999999997</v>
      </c>
      <c r="AK17" s="119">
        <f t="shared" si="34"/>
        <v>0.96499999999999997</v>
      </c>
      <c r="AL17" s="119">
        <f t="shared" si="35"/>
        <v>0.96499999999999997</v>
      </c>
      <c r="AM17" s="119">
        <f t="shared" si="36"/>
        <v>0.96499999999999997</v>
      </c>
      <c r="AN17" s="119">
        <f t="shared" si="37"/>
        <v>0.96499999999999997</v>
      </c>
      <c r="AO17" s="119">
        <f t="shared" si="38"/>
        <v>0.96499999999999997</v>
      </c>
      <c r="AP17" s="119">
        <f t="shared" si="39"/>
        <v>0.96499999999999997</v>
      </c>
      <c r="AQ17" s="119">
        <f t="shared" si="40"/>
        <v>0.96499999999999997</v>
      </c>
      <c r="AR17" s="119">
        <f t="shared" si="41"/>
        <v>0.96499999999999997</v>
      </c>
      <c r="AS17" s="119">
        <f t="shared" si="42"/>
        <v>0.96499999999999997</v>
      </c>
      <c r="AT17" s="119">
        <f t="shared" si="43"/>
        <v>0.96499999999999997</v>
      </c>
      <c r="AU17" s="119">
        <f t="shared" si="44"/>
        <v>0.96499999999999997</v>
      </c>
      <c r="AV17" s="119">
        <f t="shared" si="45"/>
        <v>0.96499999999999997</v>
      </c>
      <c r="AW17" s="119">
        <f t="shared" si="46"/>
        <v>0.96499999999999997</v>
      </c>
      <c r="AX17" s="119">
        <f t="shared" si="47"/>
        <v>0.96499999999999997</v>
      </c>
      <c r="AY17" s="119">
        <f t="shared" si="48"/>
        <v>0.96499999999999997</v>
      </c>
      <c r="AZ17" s="119">
        <f t="shared" si="49"/>
        <v>0.96499999999999997</v>
      </c>
      <c r="BA17" s="119">
        <f t="shared" si="50"/>
        <v>0.96499999999999997</v>
      </c>
      <c r="BB17" s="119">
        <f t="shared" si="51"/>
        <v>0.96499999999999997</v>
      </c>
      <c r="BC17" s="119">
        <f t="shared" si="52"/>
        <v>0.96499999999999997</v>
      </c>
      <c r="BD17" s="119">
        <f t="shared" si="53"/>
        <v>0.96499999999999997</v>
      </c>
      <c r="BE17" s="119">
        <f t="shared" si="54"/>
        <v>0.96499999999999997</v>
      </c>
      <c r="BF17" s="119">
        <f t="shared" si="55"/>
        <v>0.96499999999999997</v>
      </c>
      <c r="BG17" s="119">
        <f t="shared" si="56"/>
        <v>0.96499999999999997</v>
      </c>
      <c r="BH17" s="119">
        <f t="shared" si="57"/>
        <v>0.96499999999999997</v>
      </c>
      <c r="BI17" s="119">
        <f t="shared" si="58"/>
        <v>0.96499999999999997</v>
      </c>
      <c r="BJ17" s="119">
        <f t="shared" si="59"/>
        <v>0.96499999999999997</v>
      </c>
      <c r="BK17" s="119">
        <f t="shared" si="60"/>
        <v>0.96499999999999997</v>
      </c>
      <c r="BL17" s="119">
        <f t="shared" si="61"/>
        <v>0.96499999999999997</v>
      </c>
      <c r="BM17" s="119">
        <f t="shared" si="62"/>
        <v>0.96499999999999997</v>
      </c>
      <c r="BN17" s="119">
        <f t="shared" si="63"/>
        <v>0.96499999999999997</v>
      </c>
      <c r="BO17" s="119">
        <f t="shared" si="64"/>
        <v>0.96499999999999997</v>
      </c>
      <c r="BP17" s="119">
        <f t="shared" si="65"/>
        <v>0.96499999999999997</v>
      </c>
      <c r="BQ17" s="119">
        <f t="shared" si="66"/>
        <v>0.96499999999999997</v>
      </c>
      <c r="BR17" s="119">
        <f t="shared" si="67"/>
        <v>0.96499999999999997</v>
      </c>
      <c r="BS17" s="119">
        <f t="shared" si="68"/>
        <v>0.96499999999999997</v>
      </c>
      <c r="BT17" s="119">
        <f t="shared" si="69"/>
        <v>0.96499999999999997</v>
      </c>
      <c r="BU17" s="119">
        <f t="shared" si="70"/>
        <v>0.96499999999999997</v>
      </c>
      <c r="BV17" s="119">
        <f t="shared" si="71"/>
        <v>0.96499999999999997</v>
      </c>
      <c r="BW17" s="119">
        <f t="shared" si="72"/>
        <v>0.96499999999999997</v>
      </c>
      <c r="BX17" s="119">
        <f t="shared" si="73"/>
        <v>0.96499999999999997</v>
      </c>
      <c r="BY17" s="119">
        <f t="shared" si="74"/>
        <v>0.96499999999999997</v>
      </c>
      <c r="BZ17" s="119">
        <f t="shared" si="75"/>
        <v>0.96499999999999997</v>
      </c>
      <c r="CA17" s="119">
        <f t="shared" si="76"/>
        <v>0.96499999999999997</v>
      </c>
      <c r="CB17" s="119">
        <f t="shared" si="78"/>
        <v>0.96499999999999997</v>
      </c>
      <c r="CC17" s="119">
        <f t="shared" si="78"/>
        <v>0.96499999999999997</v>
      </c>
      <c r="CD17" s="119">
        <f t="shared" si="78"/>
        <v>0.96499999999999997</v>
      </c>
      <c r="CE17" s="119">
        <f t="shared" si="78"/>
        <v>0.96499999999999997</v>
      </c>
      <c r="CF17" s="119">
        <f t="shared" si="78"/>
        <v>0.96499999999999997</v>
      </c>
      <c r="CG17" s="119">
        <f t="shared" si="78"/>
        <v>0.96499999999999997</v>
      </c>
      <c r="CH17" s="119">
        <f t="shared" si="78"/>
        <v>0.96499999999999997</v>
      </c>
      <c r="CI17" s="119">
        <f t="shared" si="78"/>
        <v>0.96499999999999997</v>
      </c>
      <c r="CJ17" s="119">
        <f t="shared" si="78"/>
        <v>0.96499999999999997</v>
      </c>
      <c r="CK17" s="119">
        <f t="shared" si="78"/>
        <v>0.96499999999999997</v>
      </c>
      <c r="CL17" s="119">
        <f t="shared" si="78"/>
        <v>0.96499999999999997</v>
      </c>
      <c r="CM17" s="119">
        <f t="shared" si="78"/>
        <v>0.96499999999999997</v>
      </c>
      <c r="CN17" s="119">
        <f t="shared" si="78"/>
        <v>0.96499999999999997</v>
      </c>
      <c r="CO17" s="119">
        <f t="shared" si="78"/>
        <v>0.96499999999999997</v>
      </c>
      <c r="CP17" s="119">
        <f t="shared" si="78"/>
        <v>0.96499999999999997</v>
      </c>
      <c r="CQ17" s="119">
        <f t="shared" si="78"/>
        <v>0.96499999999999997</v>
      </c>
      <c r="CR17" s="119">
        <f t="shared" si="78"/>
        <v>0.96499999999999997</v>
      </c>
      <c r="CS17" s="119">
        <f t="shared" si="78"/>
        <v>0.96499999999999997</v>
      </c>
      <c r="CT17" s="119">
        <f t="shared" si="78"/>
        <v>0.96499999999999997</v>
      </c>
      <c r="CU17" s="119">
        <f t="shared" si="78"/>
        <v>0.96499999999999997</v>
      </c>
      <c r="CV17" s="119">
        <f t="shared" si="78"/>
        <v>0.96499999999999997</v>
      </c>
      <c r="CW17" s="119">
        <f t="shared" si="78"/>
        <v>0.96499999999999997</v>
      </c>
      <c r="CX17" s="119">
        <f t="shared" si="78"/>
        <v>0.96499999999999997</v>
      </c>
      <c r="CY17" s="119">
        <f t="shared" si="78"/>
        <v>0.96499999999999997</v>
      </c>
      <c r="CZ17" s="119">
        <f t="shared" si="78"/>
        <v>0.96499999999999997</v>
      </c>
      <c r="DA17" s="119">
        <f t="shared" si="78"/>
        <v>0.96499999999999997</v>
      </c>
      <c r="DB17" s="119">
        <f t="shared" si="78"/>
        <v>0.96499999999999997</v>
      </c>
      <c r="DC17" s="119">
        <f t="shared" si="78"/>
        <v>0.96499999999999997</v>
      </c>
    </row>
    <row r="18" spans="2:107" ht="15" x14ac:dyDescent="0.25">
      <c r="B18" s="110">
        <v>13</v>
      </c>
      <c r="C18" s="119">
        <f t="shared" si="0"/>
        <v>1</v>
      </c>
      <c r="D18" s="119">
        <f t="shared" si="1"/>
        <v>0.92200000000000004</v>
      </c>
      <c r="E18" s="119">
        <f t="shared" si="2"/>
        <v>0.9375</v>
      </c>
      <c r="F18" s="119">
        <f t="shared" si="3"/>
        <v>0.94269999999999998</v>
      </c>
      <c r="G18" s="119">
        <f t="shared" si="4"/>
        <v>0.94630000000000003</v>
      </c>
      <c r="H18" s="119">
        <f t="shared" si="5"/>
        <v>0.94889999999999997</v>
      </c>
      <c r="I18" s="119">
        <f t="shared" si="6"/>
        <v>0.95150000000000001</v>
      </c>
      <c r="J18" s="119">
        <f t="shared" si="7"/>
        <v>0.95389999999999997</v>
      </c>
      <c r="K18" s="119">
        <f t="shared" si="8"/>
        <v>0.95620000000000005</v>
      </c>
      <c r="L18" s="119">
        <f t="shared" si="9"/>
        <v>0.95830000000000004</v>
      </c>
      <c r="M18" s="119">
        <f t="shared" si="10"/>
        <v>0.96009999999999995</v>
      </c>
      <c r="N18" s="119">
        <f t="shared" si="11"/>
        <v>0.96379999999999999</v>
      </c>
      <c r="O18" s="119">
        <f t="shared" si="12"/>
        <v>0.96379999999999999</v>
      </c>
      <c r="P18" s="119">
        <f t="shared" si="13"/>
        <v>0.96379999999999999</v>
      </c>
      <c r="Q18" s="119">
        <f t="shared" si="14"/>
        <v>0.96379999999999999</v>
      </c>
      <c r="R18" s="119">
        <f t="shared" si="15"/>
        <v>0.96499999999999997</v>
      </c>
      <c r="S18" s="119">
        <f t="shared" si="16"/>
        <v>0.96499999999999997</v>
      </c>
      <c r="T18" s="119">
        <f t="shared" si="17"/>
        <v>0.96499999999999997</v>
      </c>
      <c r="U18" s="119">
        <f t="shared" si="18"/>
        <v>0.96499999999999997</v>
      </c>
      <c r="V18" s="119">
        <f t="shared" si="19"/>
        <v>0.96499999999999997</v>
      </c>
      <c r="W18" s="119">
        <f t="shared" si="20"/>
        <v>0.96499999999999997</v>
      </c>
      <c r="X18" s="119">
        <f t="shared" si="21"/>
        <v>0.96499999999999997</v>
      </c>
      <c r="Y18" s="119">
        <f t="shared" si="22"/>
        <v>0.96499999999999997</v>
      </c>
      <c r="Z18" s="119">
        <f t="shared" si="23"/>
        <v>0.96499999999999997</v>
      </c>
      <c r="AA18" s="119">
        <f t="shared" si="24"/>
        <v>0.96499999999999997</v>
      </c>
      <c r="AB18" s="119">
        <f t="shared" si="25"/>
        <v>0.96499999999999997</v>
      </c>
      <c r="AC18" s="119">
        <f t="shared" si="26"/>
        <v>0.96499999999999997</v>
      </c>
      <c r="AD18" s="119">
        <f t="shared" si="27"/>
        <v>0.96499999999999997</v>
      </c>
      <c r="AE18" s="119">
        <f t="shared" si="28"/>
        <v>0.96499999999999997</v>
      </c>
      <c r="AF18" s="119">
        <f t="shared" si="29"/>
        <v>0.96499999999999997</v>
      </c>
      <c r="AG18" s="119">
        <f t="shared" si="30"/>
        <v>0.96499999999999997</v>
      </c>
      <c r="AH18" s="119">
        <f t="shared" si="31"/>
        <v>0.96499999999999997</v>
      </c>
      <c r="AI18" s="119">
        <f t="shared" si="32"/>
        <v>0.96499999999999997</v>
      </c>
      <c r="AJ18" s="119">
        <f t="shared" si="33"/>
        <v>0.96499999999999997</v>
      </c>
      <c r="AK18" s="119">
        <f t="shared" si="34"/>
        <v>0.96499999999999997</v>
      </c>
      <c r="AL18" s="119">
        <f t="shared" si="35"/>
        <v>0.96499999999999997</v>
      </c>
      <c r="AM18" s="119">
        <f t="shared" si="36"/>
        <v>0.96499999999999997</v>
      </c>
      <c r="AN18" s="119">
        <f t="shared" si="37"/>
        <v>0.96499999999999997</v>
      </c>
      <c r="AO18" s="119">
        <f t="shared" si="38"/>
        <v>0.96499999999999997</v>
      </c>
      <c r="AP18" s="119">
        <f t="shared" si="39"/>
        <v>0.96499999999999997</v>
      </c>
      <c r="AQ18" s="119">
        <f t="shared" si="40"/>
        <v>0.96499999999999997</v>
      </c>
      <c r="AR18" s="119">
        <f t="shared" si="41"/>
        <v>0.96499999999999997</v>
      </c>
      <c r="AS18" s="119">
        <f t="shared" si="42"/>
        <v>0.96499999999999997</v>
      </c>
      <c r="AT18" s="119">
        <f t="shared" si="43"/>
        <v>0.96499999999999997</v>
      </c>
      <c r="AU18" s="119">
        <f t="shared" si="44"/>
        <v>0.96499999999999997</v>
      </c>
      <c r="AV18" s="119">
        <f t="shared" si="45"/>
        <v>0.96499999999999997</v>
      </c>
      <c r="AW18" s="119">
        <f t="shared" si="46"/>
        <v>0.96499999999999997</v>
      </c>
      <c r="AX18" s="119">
        <f t="shared" si="47"/>
        <v>0.96499999999999997</v>
      </c>
      <c r="AY18" s="119">
        <f t="shared" si="48"/>
        <v>0.96499999999999997</v>
      </c>
      <c r="AZ18" s="119">
        <f t="shared" si="49"/>
        <v>0.96499999999999997</v>
      </c>
      <c r="BA18" s="119">
        <f t="shared" si="50"/>
        <v>0.96499999999999997</v>
      </c>
      <c r="BB18" s="119">
        <f t="shared" si="51"/>
        <v>0.96499999999999997</v>
      </c>
      <c r="BC18" s="119">
        <f t="shared" si="52"/>
        <v>0.96499999999999997</v>
      </c>
      <c r="BD18" s="119">
        <f t="shared" si="53"/>
        <v>0.96499999999999997</v>
      </c>
      <c r="BE18" s="119">
        <f t="shared" si="54"/>
        <v>0.96499999999999997</v>
      </c>
      <c r="BF18" s="119">
        <f t="shared" si="55"/>
        <v>0.96499999999999997</v>
      </c>
      <c r="BG18" s="119">
        <f t="shared" si="56"/>
        <v>0.96499999999999997</v>
      </c>
      <c r="BH18" s="119">
        <f t="shared" si="57"/>
        <v>0.96499999999999997</v>
      </c>
      <c r="BI18" s="119">
        <f t="shared" si="58"/>
        <v>0.96499999999999997</v>
      </c>
      <c r="BJ18" s="119">
        <f t="shared" si="59"/>
        <v>0.96499999999999997</v>
      </c>
      <c r="BK18" s="119">
        <f t="shared" si="60"/>
        <v>0.96499999999999997</v>
      </c>
      <c r="BL18" s="119">
        <f t="shared" si="61"/>
        <v>0.96499999999999997</v>
      </c>
      <c r="BM18" s="119">
        <f t="shared" si="62"/>
        <v>0.96499999999999997</v>
      </c>
      <c r="BN18" s="119">
        <f t="shared" si="63"/>
        <v>0.96499999999999997</v>
      </c>
      <c r="BO18" s="119">
        <f t="shared" si="64"/>
        <v>0.96499999999999997</v>
      </c>
      <c r="BP18" s="119">
        <f t="shared" si="65"/>
        <v>0.96499999999999997</v>
      </c>
      <c r="BQ18" s="119">
        <f t="shared" si="66"/>
        <v>0.96499999999999997</v>
      </c>
      <c r="BR18" s="119">
        <f t="shared" si="67"/>
        <v>0.96499999999999997</v>
      </c>
      <c r="BS18" s="119">
        <f t="shared" si="68"/>
        <v>0.96499999999999997</v>
      </c>
      <c r="BT18" s="119">
        <f t="shared" si="69"/>
        <v>0.96499999999999997</v>
      </c>
      <c r="BU18" s="119">
        <f t="shared" si="70"/>
        <v>0.96499999999999997</v>
      </c>
      <c r="BV18" s="119">
        <f t="shared" si="71"/>
        <v>0.96499999999999997</v>
      </c>
      <c r="BW18" s="119">
        <f t="shared" si="72"/>
        <v>0.96499999999999997</v>
      </c>
      <c r="BX18" s="119">
        <f t="shared" si="73"/>
        <v>0.96499999999999997</v>
      </c>
      <c r="BY18" s="119">
        <f t="shared" si="74"/>
        <v>0.96499999999999997</v>
      </c>
      <c r="BZ18" s="119">
        <f t="shared" si="75"/>
        <v>0.96499999999999997</v>
      </c>
      <c r="CA18" s="119">
        <f t="shared" si="76"/>
        <v>0.96499999999999997</v>
      </c>
      <c r="CB18" s="119">
        <f t="shared" si="78"/>
        <v>0.96499999999999997</v>
      </c>
      <c r="CC18" s="119">
        <f t="shared" si="78"/>
        <v>0.96499999999999997</v>
      </c>
      <c r="CD18" s="119">
        <f t="shared" si="78"/>
        <v>0.96499999999999997</v>
      </c>
      <c r="CE18" s="119">
        <f t="shared" si="78"/>
        <v>0.96499999999999997</v>
      </c>
      <c r="CF18" s="119">
        <f t="shared" si="78"/>
        <v>0.96499999999999997</v>
      </c>
      <c r="CG18" s="119">
        <f t="shared" si="78"/>
        <v>0.96499999999999997</v>
      </c>
      <c r="CH18" s="119">
        <f t="shared" si="78"/>
        <v>0.96499999999999997</v>
      </c>
      <c r="CI18" s="119">
        <f t="shared" si="78"/>
        <v>0.96499999999999997</v>
      </c>
      <c r="CJ18" s="119">
        <f t="shared" si="78"/>
        <v>0.96499999999999997</v>
      </c>
      <c r="CK18" s="119">
        <f t="shared" si="78"/>
        <v>0.96499999999999997</v>
      </c>
      <c r="CL18" s="119">
        <f t="shared" si="78"/>
        <v>0.96499999999999997</v>
      </c>
      <c r="CM18" s="119">
        <f t="shared" si="78"/>
        <v>0.96499999999999997</v>
      </c>
      <c r="CN18" s="119">
        <f t="shared" si="78"/>
        <v>0.96499999999999997</v>
      </c>
      <c r="CO18" s="119">
        <f t="shared" si="78"/>
        <v>0.96499999999999997</v>
      </c>
      <c r="CP18" s="119">
        <f t="shared" si="78"/>
        <v>0.96499999999999997</v>
      </c>
      <c r="CQ18" s="119">
        <f t="shared" si="78"/>
        <v>0.96499999999999997</v>
      </c>
      <c r="CR18" s="119">
        <f t="shared" si="78"/>
        <v>0.96499999999999997</v>
      </c>
      <c r="CS18" s="119">
        <f t="shared" si="78"/>
        <v>0.96499999999999997</v>
      </c>
      <c r="CT18" s="119">
        <f t="shared" si="78"/>
        <v>0.96499999999999997</v>
      </c>
      <c r="CU18" s="119">
        <f t="shared" si="78"/>
        <v>0.96499999999999997</v>
      </c>
      <c r="CV18" s="119">
        <f t="shared" si="78"/>
        <v>0.96499999999999997</v>
      </c>
      <c r="CW18" s="119">
        <f t="shared" si="78"/>
        <v>0.96499999999999997</v>
      </c>
      <c r="CX18" s="119">
        <f t="shared" si="78"/>
        <v>0.96499999999999997</v>
      </c>
      <c r="CY18" s="119">
        <f t="shared" si="78"/>
        <v>0.96499999999999997</v>
      </c>
      <c r="CZ18" s="119">
        <f t="shared" si="78"/>
        <v>0.96499999999999997</v>
      </c>
      <c r="DA18" s="119">
        <f t="shared" si="78"/>
        <v>0.96499999999999997</v>
      </c>
      <c r="DB18" s="119">
        <f t="shared" si="78"/>
        <v>0.96499999999999997</v>
      </c>
      <c r="DC18" s="119">
        <f t="shared" si="78"/>
        <v>0.96499999999999997</v>
      </c>
    </row>
    <row r="19" spans="2:107" ht="15" x14ac:dyDescent="0.25">
      <c r="B19" s="110">
        <v>14</v>
      </c>
      <c r="C19" s="119">
        <f t="shared" si="0"/>
        <v>1</v>
      </c>
      <c r="D19" s="119">
        <f t="shared" si="1"/>
        <v>0.92200000000000004</v>
      </c>
      <c r="E19" s="119">
        <f t="shared" si="2"/>
        <v>0.9375</v>
      </c>
      <c r="F19" s="119">
        <f t="shared" si="3"/>
        <v>0.94269999999999998</v>
      </c>
      <c r="G19" s="119">
        <f t="shared" si="4"/>
        <v>0.94630000000000003</v>
      </c>
      <c r="H19" s="119">
        <f t="shared" si="5"/>
        <v>0.94889999999999997</v>
      </c>
      <c r="I19" s="119">
        <f t="shared" si="6"/>
        <v>0.95150000000000001</v>
      </c>
      <c r="J19" s="119">
        <f t="shared" si="7"/>
        <v>0.95389999999999997</v>
      </c>
      <c r="K19" s="119">
        <f t="shared" si="8"/>
        <v>0.95620000000000005</v>
      </c>
      <c r="L19" s="119">
        <f t="shared" si="9"/>
        <v>0.95830000000000004</v>
      </c>
      <c r="M19" s="119">
        <f t="shared" si="10"/>
        <v>0.96009999999999995</v>
      </c>
      <c r="N19" s="119">
        <f t="shared" si="11"/>
        <v>0.96379999999999999</v>
      </c>
      <c r="O19" s="119">
        <f t="shared" si="12"/>
        <v>0.96379999999999999</v>
      </c>
      <c r="P19" s="119">
        <f t="shared" si="13"/>
        <v>0.96379999999999999</v>
      </c>
      <c r="Q19" s="119">
        <f t="shared" si="14"/>
        <v>0.96379999999999999</v>
      </c>
      <c r="R19" s="119">
        <f t="shared" si="15"/>
        <v>0.96499999999999997</v>
      </c>
      <c r="S19" s="119">
        <f t="shared" si="16"/>
        <v>0.96499999999999997</v>
      </c>
      <c r="T19" s="119">
        <f t="shared" si="17"/>
        <v>0.96499999999999997</v>
      </c>
      <c r="U19" s="119">
        <f t="shared" si="18"/>
        <v>0.96499999999999997</v>
      </c>
      <c r="V19" s="119">
        <f t="shared" si="19"/>
        <v>0.96499999999999997</v>
      </c>
      <c r="W19" s="119">
        <f t="shared" si="20"/>
        <v>0.96499999999999997</v>
      </c>
      <c r="X19" s="119">
        <f t="shared" si="21"/>
        <v>0.96499999999999997</v>
      </c>
      <c r="Y19" s="119">
        <f t="shared" si="22"/>
        <v>0.96499999999999997</v>
      </c>
      <c r="Z19" s="119">
        <f t="shared" si="23"/>
        <v>0.96499999999999997</v>
      </c>
      <c r="AA19" s="119">
        <f t="shared" si="24"/>
        <v>0.96499999999999997</v>
      </c>
      <c r="AB19" s="119">
        <f t="shared" si="25"/>
        <v>0.96499999999999997</v>
      </c>
      <c r="AC19" s="119">
        <f t="shared" si="26"/>
        <v>0.96499999999999997</v>
      </c>
      <c r="AD19" s="119">
        <f t="shared" si="27"/>
        <v>0.96499999999999997</v>
      </c>
      <c r="AE19" s="119">
        <f t="shared" si="28"/>
        <v>0.96499999999999997</v>
      </c>
      <c r="AF19" s="119">
        <f t="shared" si="29"/>
        <v>0.96499999999999997</v>
      </c>
      <c r="AG19" s="119">
        <f t="shared" si="30"/>
        <v>0.96499999999999997</v>
      </c>
      <c r="AH19" s="119">
        <f t="shared" si="31"/>
        <v>0.96499999999999997</v>
      </c>
      <c r="AI19" s="119">
        <f t="shared" si="32"/>
        <v>0.96499999999999997</v>
      </c>
      <c r="AJ19" s="119">
        <f t="shared" si="33"/>
        <v>0.96499999999999997</v>
      </c>
      <c r="AK19" s="119">
        <f t="shared" si="34"/>
        <v>0.96499999999999997</v>
      </c>
      <c r="AL19" s="119">
        <f t="shared" si="35"/>
        <v>0.96499999999999997</v>
      </c>
      <c r="AM19" s="119">
        <f t="shared" si="36"/>
        <v>0.96499999999999997</v>
      </c>
      <c r="AN19" s="119">
        <f t="shared" si="37"/>
        <v>0.96499999999999997</v>
      </c>
      <c r="AO19" s="119">
        <f t="shared" si="38"/>
        <v>0.96499999999999997</v>
      </c>
      <c r="AP19" s="119">
        <f t="shared" si="39"/>
        <v>0.96499999999999997</v>
      </c>
      <c r="AQ19" s="119">
        <f t="shared" si="40"/>
        <v>0.96499999999999997</v>
      </c>
      <c r="AR19" s="119">
        <f t="shared" si="41"/>
        <v>0.96499999999999997</v>
      </c>
      <c r="AS19" s="119">
        <f t="shared" si="42"/>
        <v>0.96499999999999997</v>
      </c>
      <c r="AT19" s="119">
        <f t="shared" si="43"/>
        <v>0.96499999999999997</v>
      </c>
      <c r="AU19" s="119">
        <f t="shared" si="44"/>
        <v>0.96499999999999997</v>
      </c>
      <c r="AV19" s="119">
        <f t="shared" si="45"/>
        <v>0.96499999999999997</v>
      </c>
      <c r="AW19" s="119">
        <f t="shared" si="46"/>
        <v>0.96499999999999997</v>
      </c>
      <c r="AX19" s="119">
        <f t="shared" si="47"/>
        <v>0.96499999999999997</v>
      </c>
      <c r="AY19" s="119">
        <f t="shared" si="48"/>
        <v>0.96499999999999997</v>
      </c>
      <c r="AZ19" s="119">
        <f t="shared" si="49"/>
        <v>0.96499999999999997</v>
      </c>
      <c r="BA19" s="119">
        <f t="shared" si="50"/>
        <v>0.96499999999999997</v>
      </c>
      <c r="BB19" s="119">
        <f t="shared" si="51"/>
        <v>0.96499999999999997</v>
      </c>
      <c r="BC19" s="119">
        <f t="shared" si="52"/>
        <v>0.96499999999999997</v>
      </c>
      <c r="BD19" s="119">
        <f t="shared" si="53"/>
        <v>0.96499999999999997</v>
      </c>
      <c r="BE19" s="119">
        <f t="shared" si="54"/>
        <v>0.96499999999999997</v>
      </c>
      <c r="BF19" s="119">
        <f t="shared" si="55"/>
        <v>0.96499999999999997</v>
      </c>
      <c r="BG19" s="119">
        <f t="shared" si="56"/>
        <v>0.96499999999999997</v>
      </c>
      <c r="BH19" s="119">
        <f t="shared" si="57"/>
        <v>0.96499999999999997</v>
      </c>
      <c r="BI19" s="119">
        <f t="shared" si="58"/>
        <v>0.96499999999999997</v>
      </c>
      <c r="BJ19" s="119">
        <f t="shared" si="59"/>
        <v>0.96499999999999997</v>
      </c>
      <c r="BK19" s="119">
        <f t="shared" si="60"/>
        <v>0.96499999999999997</v>
      </c>
      <c r="BL19" s="119">
        <f t="shared" si="61"/>
        <v>0.96499999999999997</v>
      </c>
      <c r="BM19" s="119">
        <f t="shared" si="62"/>
        <v>0.96499999999999997</v>
      </c>
      <c r="BN19" s="119">
        <f t="shared" si="63"/>
        <v>0.96499999999999997</v>
      </c>
      <c r="BO19" s="119">
        <f t="shared" si="64"/>
        <v>0.96499999999999997</v>
      </c>
      <c r="BP19" s="119">
        <f t="shared" si="65"/>
        <v>0.96499999999999997</v>
      </c>
      <c r="BQ19" s="119">
        <f t="shared" si="66"/>
        <v>0.96499999999999997</v>
      </c>
      <c r="BR19" s="119">
        <f t="shared" si="67"/>
        <v>0.96499999999999997</v>
      </c>
      <c r="BS19" s="119">
        <f t="shared" si="68"/>
        <v>0.96499999999999997</v>
      </c>
      <c r="BT19" s="119">
        <f t="shared" si="69"/>
        <v>0.96499999999999997</v>
      </c>
      <c r="BU19" s="119">
        <f t="shared" si="70"/>
        <v>0.96499999999999997</v>
      </c>
      <c r="BV19" s="119">
        <f t="shared" si="71"/>
        <v>0.96499999999999997</v>
      </c>
      <c r="BW19" s="119">
        <f t="shared" si="72"/>
        <v>0.96499999999999997</v>
      </c>
      <c r="BX19" s="119">
        <f t="shared" si="73"/>
        <v>0.96499999999999997</v>
      </c>
      <c r="BY19" s="119">
        <f t="shared" si="74"/>
        <v>0.96499999999999997</v>
      </c>
      <c r="BZ19" s="119">
        <f t="shared" si="75"/>
        <v>0.96499999999999997</v>
      </c>
      <c r="CA19" s="119">
        <f t="shared" si="76"/>
        <v>0.96499999999999997</v>
      </c>
      <c r="CB19" s="119">
        <f t="shared" si="78"/>
        <v>0.96499999999999997</v>
      </c>
      <c r="CC19" s="119">
        <f t="shared" si="78"/>
        <v>0.96499999999999997</v>
      </c>
      <c r="CD19" s="119">
        <f t="shared" si="78"/>
        <v>0.96499999999999997</v>
      </c>
      <c r="CE19" s="119">
        <f t="shared" si="78"/>
        <v>0.96499999999999997</v>
      </c>
      <c r="CF19" s="119">
        <f t="shared" si="78"/>
        <v>0.96499999999999997</v>
      </c>
      <c r="CG19" s="119">
        <f t="shared" si="78"/>
        <v>0.96499999999999997</v>
      </c>
      <c r="CH19" s="119">
        <f t="shared" si="78"/>
        <v>0.96499999999999997</v>
      </c>
      <c r="CI19" s="119">
        <f t="shared" si="78"/>
        <v>0.96499999999999997</v>
      </c>
      <c r="CJ19" s="119">
        <f t="shared" si="78"/>
        <v>0.96499999999999997</v>
      </c>
      <c r="CK19" s="119">
        <f t="shared" si="78"/>
        <v>0.96499999999999997</v>
      </c>
      <c r="CL19" s="119">
        <f t="shared" si="78"/>
        <v>0.96499999999999997</v>
      </c>
      <c r="CM19" s="119">
        <f t="shared" si="78"/>
        <v>0.96499999999999997</v>
      </c>
      <c r="CN19" s="119">
        <f t="shared" si="78"/>
        <v>0.96499999999999997</v>
      </c>
      <c r="CO19" s="119">
        <f t="shared" si="78"/>
        <v>0.96499999999999997</v>
      </c>
      <c r="CP19" s="119">
        <f t="shared" si="78"/>
        <v>0.96499999999999997</v>
      </c>
      <c r="CQ19" s="119">
        <f t="shared" si="78"/>
        <v>0.96499999999999997</v>
      </c>
      <c r="CR19" s="119">
        <f t="shared" si="78"/>
        <v>0.96499999999999997</v>
      </c>
      <c r="CS19" s="119">
        <f t="shared" si="78"/>
        <v>0.96499999999999997</v>
      </c>
      <c r="CT19" s="119">
        <f t="shared" si="78"/>
        <v>0.96499999999999997</v>
      </c>
      <c r="CU19" s="119">
        <f t="shared" si="78"/>
        <v>0.96499999999999997</v>
      </c>
      <c r="CV19" s="119">
        <f t="shared" si="78"/>
        <v>0.96499999999999997</v>
      </c>
      <c r="CW19" s="119">
        <f t="shared" si="78"/>
        <v>0.96499999999999997</v>
      </c>
      <c r="CX19" s="119">
        <f t="shared" si="78"/>
        <v>0.96499999999999997</v>
      </c>
      <c r="CY19" s="119">
        <f t="shared" si="78"/>
        <v>0.96499999999999997</v>
      </c>
      <c r="CZ19" s="119">
        <f t="shared" si="78"/>
        <v>0.96499999999999997</v>
      </c>
      <c r="DA19" s="119">
        <f t="shared" si="78"/>
        <v>0.96499999999999997</v>
      </c>
      <c r="DB19" s="119">
        <f t="shared" si="78"/>
        <v>0.96499999999999997</v>
      </c>
      <c r="DC19" s="119">
        <f t="shared" si="78"/>
        <v>0.96499999999999997</v>
      </c>
    </row>
    <row r="20" spans="2:107" ht="15" x14ac:dyDescent="0.25">
      <c r="B20" s="110">
        <v>15</v>
      </c>
      <c r="C20" s="119">
        <f t="shared" si="0"/>
        <v>1</v>
      </c>
      <c r="D20" s="119">
        <f t="shared" si="1"/>
        <v>0.92200000000000004</v>
      </c>
      <c r="E20" s="119">
        <f t="shared" si="2"/>
        <v>0.9375</v>
      </c>
      <c r="F20" s="119">
        <f t="shared" si="3"/>
        <v>0.94269999999999998</v>
      </c>
      <c r="G20" s="119">
        <f t="shared" si="4"/>
        <v>0.94630000000000003</v>
      </c>
      <c r="H20" s="119">
        <f t="shared" si="5"/>
        <v>0.94889999999999997</v>
      </c>
      <c r="I20" s="119">
        <f t="shared" si="6"/>
        <v>0.95150000000000001</v>
      </c>
      <c r="J20" s="119">
        <f t="shared" si="7"/>
        <v>0.95389999999999997</v>
      </c>
      <c r="K20" s="119">
        <f t="shared" si="8"/>
        <v>0.95620000000000005</v>
      </c>
      <c r="L20" s="119">
        <f t="shared" si="9"/>
        <v>0.95830000000000004</v>
      </c>
      <c r="M20" s="119">
        <f t="shared" si="10"/>
        <v>0.96009999999999995</v>
      </c>
      <c r="N20" s="119">
        <f t="shared" si="11"/>
        <v>0.96379999999999999</v>
      </c>
      <c r="O20" s="119">
        <f t="shared" si="12"/>
        <v>0.96379999999999999</v>
      </c>
      <c r="P20" s="119">
        <f t="shared" si="13"/>
        <v>0.96379999999999999</v>
      </c>
      <c r="Q20" s="119">
        <f t="shared" si="14"/>
        <v>0.96379999999999999</v>
      </c>
      <c r="R20" s="119">
        <f t="shared" si="15"/>
        <v>0.96499999999999997</v>
      </c>
      <c r="S20" s="119">
        <f t="shared" si="16"/>
        <v>0.96499999999999997</v>
      </c>
      <c r="T20" s="119">
        <f t="shared" si="17"/>
        <v>0.96499999999999997</v>
      </c>
      <c r="U20" s="119">
        <f t="shared" si="18"/>
        <v>0.96499999999999997</v>
      </c>
      <c r="V20" s="119">
        <f t="shared" si="19"/>
        <v>0.96499999999999997</v>
      </c>
      <c r="W20" s="119">
        <f t="shared" si="20"/>
        <v>0.96499999999999997</v>
      </c>
      <c r="X20" s="119">
        <f t="shared" si="21"/>
        <v>0.96499999999999997</v>
      </c>
      <c r="Y20" s="119">
        <f t="shared" si="22"/>
        <v>0.96499999999999997</v>
      </c>
      <c r="Z20" s="119">
        <f t="shared" si="23"/>
        <v>0.96499999999999997</v>
      </c>
      <c r="AA20" s="119">
        <f t="shared" si="24"/>
        <v>0.96499999999999997</v>
      </c>
      <c r="AB20" s="119">
        <f t="shared" si="25"/>
        <v>0.96499999999999997</v>
      </c>
      <c r="AC20" s="119">
        <f t="shared" si="26"/>
        <v>0.96499999999999997</v>
      </c>
      <c r="AD20" s="119">
        <f t="shared" si="27"/>
        <v>0.96499999999999997</v>
      </c>
      <c r="AE20" s="119">
        <f t="shared" si="28"/>
        <v>0.96499999999999997</v>
      </c>
      <c r="AF20" s="119">
        <f t="shared" si="29"/>
        <v>0.96499999999999997</v>
      </c>
      <c r="AG20" s="119">
        <f t="shared" si="30"/>
        <v>0.96499999999999997</v>
      </c>
      <c r="AH20" s="119">
        <f t="shared" si="31"/>
        <v>0.96499999999999997</v>
      </c>
      <c r="AI20" s="119">
        <f t="shared" si="32"/>
        <v>0.96499999999999997</v>
      </c>
      <c r="AJ20" s="119">
        <f t="shared" si="33"/>
        <v>0.96499999999999997</v>
      </c>
      <c r="AK20" s="119">
        <f t="shared" si="34"/>
        <v>0.96499999999999997</v>
      </c>
      <c r="AL20" s="119">
        <f t="shared" si="35"/>
        <v>0.96499999999999997</v>
      </c>
      <c r="AM20" s="119">
        <f t="shared" si="36"/>
        <v>0.96499999999999997</v>
      </c>
      <c r="AN20" s="119">
        <f t="shared" si="37"/>
        <v>0.96499999999999997</v>
      </c>
      <c r="AO20" s="119">
        <f t="shared" si="38"/>
        <v>0.96499999999999997</v>
      </c>
      <c r="AP20" s="119">
        <f t="shared" si="39"/>
        <v>0.96499999999999997</v>
      </c>
      <c r="AQ20" s="119">
        <f t="shared" si="40"/>
        <v>0.96499999999999997</v>
      </c>
      <c r="AR20" s="119">
        <f t="shared" si="41"/>
        <v>0.96499999999999997</v>
      </c>
      <c r="AS20" s="119">
        <f t="shared" si="42"/>
        <v>0.96499999999999997</v>
      </c>
      <c r="AT20" s="119">
        <f t="shared" si="43"/>
        <v>0.96499999999999997</v>
      </c>
      <c r="AU20" s="119">
        <f t="shared" si="44"/>
        <v>0.96499999999999997</v>
      </c>
      <c r="AV20" s="119">
        <f t="shared" si="45"/>
        <v>0.96499999999999997</v>
      </c>
      <c r="AW20" s="119">
        <f t="shared" si="46"/>
        <v>0.96499999999999997</v>
      </c>
      <c r="AX20" s="119">
        <f t="shared" si="47"/>
        <v>0.96499999999999997</v>
      </c>
      <c r="AY20" s="119">
        <f t="shared" si="48"/>
        <v>0.96499999999999997</v>
      </c>
      <c r="AZ20" s="119">
        <f t="shared" si="49"/>
        <v>0.96499999999999997</v>
      </c>
      <c r="BA20" s="119">
        <f t="shared" si="50"/>
        <v>0.96499999999999997</v>
      </c>
      <c r="BB20" s="119">
        <f t="shared" si="51"/>
        <v>0.96499999999999997</v>
      </c>
      <c r="BC20" s="119">
        <f t="shared" si="52"/>
        <v>0.96499999999999997</v>
      </c>
      <c r="BD20" s="119">
        <f t="shared" si="53"/>
        <v>0.96499999999999997</v>
      </c>
      <c r="BE20" s="119">
        <f t="shared" si="54"/>
        <v>0.96499999999999997</v>
      </c>
      <c r="BF20" s="119">
        <f t="shared" si="55"/>
        <v>0.96499999999999997</v>
      </c>
      <c r="BG20" s="119">
        <f t="shared" si="56"/>
        <v>0.96499999999999997</v>
      </c>
      <c r="BH20" s="119">
        <f t="shared" si="57"/>
        <v>0.96499999999999997</v>
      </c>
      <c r="BI20" s="119">
        <f t="shared" si="58"/>
        <v>0.96499999999999997</v>
      </c>
      <c r="BJ20" s="119">
        <f t="shared" si="59"/>
        <v>0.96499999999999997</v>
      </c>
      <c r="BK20" s="119">
        <f t="shared" si="60"/>
        <v>0.96499999999999997</v>
      </c>
      <c r="BL20" s="119">
        <f t="shared" si="61"/>
        <v>0.96499999999999997</v>
      </c>
      <c r="BM20" s="119">
        <f t="shared" si="62"/>
        <v>0.96499999999999997</v>
      </c>
      <c r="BN20" s="119">
        <f t="shared" si="63"/>
        <v>0.96499999999999997</v>
      </c>
      <c r="BO20" s="119">
        <f t="shared" si="64"/>
        <v>0.96499999999999997</v>
      </c>
      <c r="BP20" s="119">
        <f t="shared" si="65"/>
        <v>0.96499999999999997</v>
      </c>
      <c r="BQ20" s="119">
        <f t="shared" si="66"/>
        <v>0.96499999999999997</v>
      </c>
      <c r="BR20" s="119">
        <f t="shared" si="67"/>
        <v>0.96499999999999997</v>
      </c>
      <c r="BS20" s="119">
        <f t="shared" si="68"/>
        <v>0.96499999999999997</v>
      </c>
      <c r="BT20" s="119">
        <f t="shared" si="69"/>
        <v>0.96499999999999997</v>
      </c>
      <c r="BU20" s="119">
        <f t="shared" si="70"/>
        <v>0.96499999999999997</v>
      </c>
      <c r="BV20" s="119">
        <f t="shared" si="71"/>
        <v>0.96499999999999997</v>
      </c>
      <c r="BW20" s="119">
        <f t="shared" si="72"/>
        <v>0.96499999999999997</v>
      </c>
      <c r="BX20" s="119">
        <f t="shared" si="73"/>
        <v>0.96499999999999997</v>
      </c>
      <c r="BY20" s="119">
        <f t="shared" si="74"/>
        <v>0.96499999999999997</v>
      </c>
      <c r="BZ20" s="119">
        <f t="shared" si="75"/>
        <v>0.96499999999999997</v>
      </c>
      <c r="CA20" s="119">
        <f t="shared" si="76"/>
        <v>0.96499999999999997</v>
      </c>
      <c r="CB20" s="119">
        <f t="shared" si="78"/>
        <v>0.96499999999999997</v>
      </c>
      <c r="CC20" s="119">
        <f t="shared" si="78"/>
        <v>0.96499999999999997</v>
      </c>
      <c r="CD20" s="119">
        <f t="shared" si="78"/>
        <v>0.96499999999999997</v>
      </c>
      <c r="CE20" s="119">
        <f t="shared" si="78"/>
        <v>0.96499999999999997</v>
      </c>
      <c r="CF20" s="119">
        <f t="shared" si="78"/>
        <v>0.96499999999999997</v>
      </c>
      <c r="CG20" s="119">
        <f t="shared" si="78"/>
        <v>0.96499999999999997</v>
      </c>
      <c r="CH20" s="119">
        <f t="shared" si="78"/>
        <v>0.96499999999999997</v>
      </c>
      <c r="CI20" s="119">
        <f t="shared" si="78"/>
        <v>0.96499999999999997</v>
      </c>
      <c r="CJ20" s="119">
        <f t="shared" si="78"/>
        <v>0.96499999999999997</v>
      </c>
      <c r="CK20" s="119">
        <f t="shared" si="78"/>
        <v>0.96499999999999997</v>
      </c>
      <c r="CL20" s="119">
        <f t="shared" si="78"/>
        <v>0.96499999999999997</v>
      </c>
      <c r="CM20" s="119">
        <f t="shared" si="78"/>
        <v>0.96499999999999997</v>
      </c>
      <c r="CN20" s="119">
        <f t="shared" si="78"/>
        <v>0.96499999999999997</v>
      </c>
      <c r="CO20" s="119">
        <f t="shared" si="78"/>
        <v>0.96499999999999997</v>
      </c>
      <c r="CP20" s="119">
        <f t="shared" si="78"/>
        <v>0.96499999999999997</v>
      </c>
      <c r="CQ20" s="119">
        <f t="shared" si="78"/>
        <v>0.96499999999999997</v>
      </c>
      <c r="CR20" s="119">
        <f t="shared" si="78"/>
        <v>0.96499999999999997</v>
      </c>
      <c r="CS20" s="119">
        <f t="shared" si="78"/>
        <v>0.96499999999999997</v>
      </c>
      <c r="CT20" s="119">
        <f t="shared" si="78"/>
        <v>0.96499999999999997</v>
      </c>
      <c r="CU20" s="119">
        <f t="shared" si="78"/>
        <v>0.96499999999999997</v>
      </c>
      <c r="CV20" s="119">
        <f t="shared" si="78"/>
        <v>0.96499999999999997</v>
      </c>
      <c r="CW20" s="119">
        <f t="shared" si="78"/>
        <v>0.96499999999999997</v>
      </c>
      <c r="CX20" s="119">
        <f t="shared" si="78"/>
        <v>0.96499999999999997</v>
      </c>
      <c r="CY20" s="119">
        <f t="shared" si="78"/>
        <v>0.96499999999999997</v>
      </c>
      <c r="CZ20" s="119">
        <f t="shared" si="78"/>
        <v>0.96499999999999997</v>
      </c>
      <c r="DA20" s="119">
        <f t="shared" si="78"/>
        <v>0.96499999999999997</v>
      </c>
      <c r="DB20" s="119">
        <f t="shared" si="78"/>
        <v>0.96499999999999997</v>
      </c>
      <c r="DC20" s="119">
        <f t="shared" si="78"/>
        <v>0.96499999999999997</v>
      </c>
    </row>
    <row r="21" spans="2:107" ht="15" x14ac:dyDescent="0.25">
      <c r="B21" s="110">
        <v>16</v>
      </c>
      <c r="C21" s="120">
        <f>IF($A$2=1,'mil mi val'!B3,IF($A$2=2,'mil mi val'!B106,"NA"))</f>
        <v>1</v>
      </c>
      <c r="D21" s="120">
        <f>IF($A$2=1,'mil mi val'!C3,IF($A$2=2,'mil mi val'!C106,"NA"))</f>
        <v>0.92200000000000004</v>
      </c>
      <c r="E21" s="120">
        <f>IF($A$2=1,'mil mi val'!D3,IF($A$2=2,'mil mi val'!D106,"NA"))</f>
        <v>0.9375</v>
      </c>
      <c r="F21" s="120">
        <f>IF($A$2=1,'mil mi val'!E3,IF($A$2=2,'mil mi val'!E106,"NA"))</f>
        <v>0.94269999999999998</v>
      </c>
      <c r="G21" s="120">
        <f>IF($A$2=1,'mil mi val'!F3,IF($A$2=2,'mil mi val'!F106,"NA"))</f>
        <v>0.94630000000000003</v>
      </c>
      <c r="H21" s="120">
        <f>IF($A$2=1,'mil mi val'!G3,IF($A$2=2,'mil mi val'!G106,"NA"))</f>
        <v>0.94889999999999997</v>
      </c>
      <c r="I21" s="120">
        <f>IF($A$2=1,'mil mi val'!H3,IF($A$2=2,'mil mi val'!H106,"NA"))</f>
        <v>0.95150000000000001</v>
      </c>
      <c r="J21" s="120">
        <f>IF($A$2=1,'mil mi val'!I3,IF($A$2=2,'mil mi val'!I106,"NA"))</f>
        <v>0.95389999999999997</v>
      </c>
      <c r="K21" s="120">
        <f>IF($A$2=1,'mil mi val'!J3,IF($A$2=2,'mil mi val'!J106,"NA"))</f>
        <v>0.95620000000000005</v>
      </c>
      <c r="L21" s="120">
        <f>IF($A$2=1,'mil mi val'!K3,IF($A$2=2,'mil mi val'!K106,"NA"))</f>
        <v>0.95830000000000004</v>
      </c>
      <c r="M21" s="120">
        <f>IF($A$2=1,'mil mi val'!L3,IF($A$2=2,'mil mi val'!L106,"NA"))</f>
        <v>0.96009999999999995</v>
      </c>
      <c r="N21" s="120">
        <f>IF($A$2=1,'mil mi val'!M3,IF($A$2=2,'mil mi val'!M106,"NA"))</f>
        <v>0.96379999999999999</v>
      </c>
      <c r="O21" s="120">
        <f>IF($A$2=1,'mil mi val'!N3,IF($A$2=2,'mil mi val'!N106,"NA"))</f>
        <v>0.96379999999999999</v>
      </c>
      <c r="P21" s="120">
        <f>IF($A$2=1,'mil mi val'!O3,IF($A$2=2,'mil mi val'!O106,"NA"))</f>
        <v>0.96379999999999999</v>
      </c>
      <c r="Q21" s="120">
        <f>IF($A$2=1,'mil mi val'!P3,IF($A$2=2,'mil mi val'!P106,"NA"))</f>
        <v>0.96379999999999999</v>
      </c>
      <c r="R21" s="120">
        <f>IF($A$2=1,'mil mi val'!Q3,IF($A$2=2,'mil mi val'!Q106,"NA"))</f>
        <v>0.96499999999999997</v>
      </c>
      <c r="S21" s="120">
        <f>IF($A$2=1,'mil mi val'!R3,IF($A$2=2,'mil mi val'!R106,"NA"))</f>
        <v>0.96499999999999997</v>
      </c>
      <c r="T21" s="120">
        <f>IF($A$2=1,'mil mi val'!S3,IF($A$2=2,'mil mi val'!S106,"NA"))</f>
        <v>0.96499999999999997</v>
      </c>
      <c r="U21" s="120">
        <f>IF($A$2=1,'mil mi val'!T3,IF($A$2=2,'mil mi val'!T106,"NA"))</f>
        <v>0.96499999999999997</v>
      </c>
      <c r="V21" s="120">
        <f>IF($A$2=1,'mil mi val'!U3,IF($A$2=2,'mil mi val'!U106,"NA"))</f>
        <v>0.96499999999999997</v>
      </c>
      <c r="W21" s="120">
        <f>IF($A$2=1,'mil mi val'!V3,IF($A$2=2,'mil mi val'!V106,"NA"))</f>
        <v>0.96499999999999997</v>
      </c>
      <c r="X21" s="120">
        <f>IF($A$2=1,'mil mi val'!W3,IF($A$2=2,'mil mi val'!W106,"NA"))</f>
        <v>0.96499999999999997</v>
      </c>
      <c r="Y21" s="120">
        <f>IF($A$2=1,'mil mi val'!X3,IF($A$2=2,'mil mi val'!X106,"NA"))</f>
        <v>0.96499999999999997</v>
      </c>
      <c r="Z21" s="120">
        <f>IF($A$2=1,'mil mi val'!Y3,IF($A$2=2,'mil mi val'!Y106,"NA"))</f>
        <v>0.96499999999999997</v>
      </c>
      <c r="AA21" s="120">
        <f>IF($A$2=1,'mil mi val'!Z3,IF($A$2=2,'mil mi val'!Z106,"NA"))</f>
        <v>0.96499999999999997</v>
      </c>
      <c r="AB21" s="120">
        <f>IF($A$2=1,'mil mi val'!AA3,IF($A$2=2,'mil mi val'!AA106,"NA"))</f>
        <v>0.96499999999999997</v>
      </c>
      <c r="AC21" s="120">
        <f>IF($A$2=1,'mil mi val'!AB3,IF($A$2=2,'mil mi val'!AB106,"NA"))</f>
        <v>0.96499999999999997</v>
      </c>
      <c r="AD21" s="120">
        <f>IF($A$2=1,'mil mi val'!AC3,IF($A$2=2,'mil mi val'!AC106,"NA"))</f>
        <v>0.96499999999999997</v>
      </c>
      <c r="AE21" s="120">
        <f>IF($A$2=1,'mil mi val'!AD3,IF($A$2=2,'mil mi val'!AD106,"NA"))</f>
        <v>0.96499999999999997</v>
      </c>
      <c r="AF21" s="120">
        <f>IF($A$2=1,'mil mi val'!AE3,IF($A$2=2,'mil mi val'!AE106,"NA"))</f>
        <v>0.96499999999999997</v>
      </c>
      <c r="AG21" s="120">
        <f>IF($A$2=1,'mil mi val'!AF3,IF($A$2=2,'mil mi val'!AF106,"NA"))</f>
        <v>0.96499999999999997</v>
      </c>
      <c r="AH21" s="120">
        <f>IF($A$2=1,'mil mi val'!AG3,IF($A$2=2,'mil mi val'!AG106,"NA"))</f>
        <v>0.96499999999999997</v>
      </c>
      <c r="AI21" s="120">
        <f>IF($A$2=1,'mil mi val'!AH3,IF($A$2=2,'mil mi val'!AH106,"NA"))</f>
        <v>0.96499999999999997</v>
      </c>
      <c r="AJ21" s="120">
        <f>IF($A$2=1,'mil mi val'!AI3,IF($A$2=2,'mil mi val'!AI106,"NA"))</f>
        <v>0.96499999999999997</v>
      </c>
      <c r="AK21" s="120">
        <f>IF($A$2=1,'mil mi val'!AJ3,IF($A$2=2,'mil mi val'!AJ106,"NA"))</f>
        <v>0.96499999999999997</v>
      </c>
      <c r="AL21" s="120">
        <f>IF($A$2=1,'mil mi val'!AK3,IF($A$2=2,'mil mi val'!AK106,"NA"))</f>
        <v>0.96499999999999997</v>
      </c>
      <c r="AM21" s="120">
        <f>IF($A$2=1,'mil mi val'!AL3,IF($A$2=2,'mil mi val'!AL106,"NA"))</f>
        <v>0.96499999999999997</v>
      </c>
      <c r="AN21" s="120">
        <f>IF($A$2=1,'mil mi val'!AM3,IF($A$2=2,'mil mi val'!AM106,"NA"))</f>
        <v>0.96499999999999997</v>
      </c>
      <c r="AO21" s="120">
        <f>IF($A$2=1,'mil mi val'!AN3,IF($A$2=2,'mil mi val'!AN106,"NA"))</f>
        <v>0.96499999999999997</v>
      </c>
      <c r="AP21" s="120">
        <f>IF($A$2=1,'mil mi val'!AO3,IF($A$2=2,'mil mi val'!AO106,"NA"))</f>
        <v>0.96499999999999997</v>
      </c>
      <c r="AQ21" s="120">
        <f>IF($A$2=1,'mil mi val'!AP3,IF($A$2=2,'mil mi val'!AP106,"NA"))</f>
        <v>0.96499999999999997</v>
      </c>
      <c r="AR21" s="120">
        <f>IF($A$2=1,'mil mi val'!AQ3,IF($A$2=2,'mil mi val'!AQ106,"NA"))</f>
        <v>0.96499999999999997</v>
      </c>
      <c r="AS21" s="120">
        <f>IF($A$2=1,'mil mi val'!AR3,IF($A$2=2,'mil mi val'!AR106,"NA"))</f>
        <v>0.96499999999999997</v>
      </c>
      <c r="AT21" s="120">
        <f>IF($A$2=1,'mil mi val'!AS3,IF($A$2=2,'mil mi val'!AS106,"NA"))</f>
        <v>0.96499999999999997</v>
      </c>
      <c r="AU21" s="120">
        <f>IF($A$2=1,'mil mi val'!AT3,IF($A$2=2,'mil mi val'!AT106,"NA"))</f>
        <v>0.96499999999999997</v>
      </c>
      <c r="AV21" s="120">
        <f>IF($A$2=1,'mil mi val'!AU3,IF($A$2=2,'mil mi val'!AU106,"NA"))</f>
        <v>0.96499999999999997</v>
      </c>
      <c r="AW21" s="120">
        <f>IF($A$2=1,'mil mi val'!AV3,IF($A$2=2,'mil mi val'!AV106,"NA"))</f>
        <v>0.96499999999999997</v>
      </c>
      <c r="AX21" s="120">
        <f>IF($A$2=1,'mil mi val'!AW3,IF($A$2=2,'mil mi val'!AW106,"NA"))</f>
        <v>0.96499999999999997</v>
      </c>
      <c r="AY21" s="120">
        <f>IF($A$2=1,'mil mi val'!AX3,IF($A$2=2,'mil mi val'!AX106,"NA"))</f>
        <v>0.96499999999999997</v>
      </c>
      <c r="AZ21" s="120">
        <f>IF($A$2=1,'mil mi val'!AY3,IF($A$2=2,'mil mi val'!AY106,"NA"))</f>
        <v>0.96499999999999997</v>
      </c>
      <c r="BA21" s="120">
        <f>IF($A$2=1,'mil mi val'!AZ3,IF($A$2=2,'mil mi val'!AZ106,"NA"))</f>
        <v>0.96499999999999997</v>
      </c>
      <c r="BB21" s="120">
        <f>IF($A$2=1,'mil mi val'!BA3,IF($A$2=2,'mil mi val'!BA106,"NA"))</f>
        <v>0.96499999999999997</v>
      </c>
      <c r="BC21" s="120">
        <f>IF($A$2=1,'mil mi val'!BB3,IF($A$2=2,'mil mi val'!BB106,"NA"))</f>
        <v>0.96499999999999997</v>
      </c>
      <c r="BD21" s="120">
        <f>IF($A$2=1,'mil mi val'!BC3,IF($A$2=2,'mil mi val'!BC106,"NA"))</f>
        <v>0.96499999999999997</v>
      </c>
      <c r="BE21" s="120">
        <f>IF($A$2=1,'mil mi val'!BD3,IF($A$2=2,'mil mi val'!BD106,"NA"))</f>
        <v>0.96499999999999997</v>
      </c>
      <c r="BF21" s="120">
        <f>IF($A$2=1,'mil mi val'!BE3,IF($A$2=2,'mil mi val'!BE106,"NA"))</f>
        <v>0.96499999999999997</v>
      </c>
      <c r="BG21" s="120">
        <f>IF($A$2=1,'mil mi val'!BF3,IF($A$2=2,'mil mi val'!BF106,"NA"))</f>
        <v>0.96499999999999997</v>
      </c>
      <c r="BH21" s="120">
        <f>IF($A$2=1,'mil mi val'!BG3,IF($A$2=2,'mil mi val'!BG106,"NA"))</f>
        <v>0.96499999999999997</v>
      </c>
      <c r="BI21" s="120">
        <f>IF($A$2=1,'mil mi val'!BH3,IF($A$2=2,'mil mi val'!BH106,"NA"))</f>
        <v>0.96499999999999997</v>
      </c>
      <c r="BJ21" s="120">
        <f>IF($A$2=1,'mil mi val'!BI3,IF($A$2=2,'mil mi val'!BI106,"NA"))</f>
        <v>0.96499999999999997</v>
      </c>
      <c r="BK21" s="120">
        <f>IF($A$2=1,'mil mi val'!BJ3,IF($A$2=2,'mil mi val'!BJ106,"NA"))</f>
        <v>0.96499999999999997</v>
      </c>
      <c r="BL21" s="120">
        <f>IF($A$2=1,'mil mi val'!BK3,IF($A$2=2,'mil mi val'!BK106,"NA"))</f>
        <v>0.96499999999999997</v>
      </c>
      <c r="BM21" s="120">
        <f>IF($A$2=1,'mil mi val'!BL3,IF($A$2=2,'mil mi val'!BL106,"NA"))</f>
        <v>0.96499999999999997</v>
      </c>
      <c r="BN21" s="120">
        <f>IF($A$2=1,'mil mi val'!BM3,IF($A$2=2,'mil mi val'!BM106,"NA"))</f>
        <v>0.96499999999999997</v>
      </c>
      <c r="BO21" s="120">
        <f>IF($A$2=1,'mil mi val'!BN3,IF($A$2=2,'mil mi val'!BN106,"NA"))</f>
        <v>0.96499999999999997</v>
      </c>
      <c r="BP21" s="120">
        <f>IF($A$2=1,'mil mi val'!BO3,IF($A$2=2,'mil mi val'!BO106,"NA"))</f>
        <v>0.96499999999999997</v>
      </c>
      <c r="BQ21" s="120">
        <f>IF($A$2=1,'mil mi val'!BP3,IF($A$2=2,'mil mi val'!BP106,"NA"))</f>
        <v>0.96499999999999997</v>
      </c>
      <c r="BR21" s="120">
        <f>IF($A$2=1,'mil mi val'!BQ3,IF($A$2=2,'mil mi val'!BQ106,"NA"))</f>
        <v>0.96499999999999997</v>
      </c>
      <c r="BS21" s="120">
        <f>IF($A$2=1,'mil mi val'!BR3,IF($A$2=2,'mil mi val'!BR106,"NA"))</f>
        <v>0.96499999999999997</v>
      </c>
      <c r="BT21" s="120">
        <f>IF($A$2=1,'mil mi val'!BS3,IF($A$2=2,'mil mi val'!BS106,"NA"))</f>
        <v>0.96499999999999997</v>
      </c>
      <c r="BU21" s="120">
        <f>IF($A$2=1,'mil mi val'!BT3,IF($A$2=2,'mil mi val'!BT106,"NA"))</f>
        <v>0.96499999999999997</v>
      </c>
      <c r="BV21" s="120">
        <f>IF($A$2=1,'mil mi val'!BU3,IF($A$2=2,'mil mi val'!BU106,"NA"))</f>
        <v>0.96499999999999997</v>
      </c>
      <c r="BW21" s="120">
        <f>IF($A$2=1,'mil mi val'!BV3,IF($A$2=2,'mil mi val'!BV106,"NA"))</f>
        <v>0.96499999999999997</v>
      </c>
      <c r="BX21" s="120">
        <f>IF($A$2=1,'mil mi val'!BW3,IF($A$2=2,'mil mi val'!BW106,"NA"))</f>
        <v>0.96499999999999997</v>
      </c>
      <c r="BY21" s="120">
        <f>IF($A$2=1,'mil mi val'!BX3,IF($A$2=2,'mil mi val'!BX106,"NA"))</f>
        <v>0.96499999999999997</v>
      </c>
      <c r="BZ21" s="120">
        <f>IF($A$2=1,'mil mi val'!BY3,IF($A$2=2,'mil mi val'!BY106,"NA"))</f>
        <v>0.96499999999999997</v>
      </c>
      <c r="CA21" s="120">
        <f>IF($A$2=1,'mil mi val'!BZ3,IF($A$2=2,'mil mi val'!BZ106,"NA"))</f>
        <v>0.96499999999999997</v>
      </c>
      <c r="CB21" s="120">
        <f>IF($A$2=1,'mil mi val'!CA3,IF($A$2=2,'mil mi val'!CA106,"NA"))</f>
        <v>0.96499999999999997</v>
      </c>
      <c r="CC21" s="120">
        <f>IF($A$2=1,'mil mi val'!CB3,IF($A$2=2,'mil mi val'!CB106,"NA"))</f>
        <v>0.96499999999999997</v>
      </c>
      <c r="CD21" s="120">
        <f>IF($A$2=1,'mil mi val'!CC3,IF($A$2=2,'mil mi val'!CC106,"NA"))</f>
        <v>0.96499999999999997</v>
      </c>
      <c r="CE21" s="120">
        <f>IF($A$2=1,'mil mi val'!CD3,IF($A$2=2,'mil mi val'!CD106,"NA"))</f>
        <v>0.96499999999999997</v>
      </c>
      <c r="CF21" s="120">
        <f>IF($A$2=1,'mil mi val'!CE3,IF($A$2=2,'mil mi val'!CE106,"NA"))</f>
        <v>0.96499999999999997</v>
      </c>
      <c r="CG21" s="120">
        <f>IF($A$2=1,'mil mi val'!CF3,IF($A$2=2,'mil mi val'!CF106,"NA"))</f>
        <v>0.96499999999999997</v>
      </c>
      <c r="CH21" s="120">
        <f>IF($A$2=1,'mil mi val'!CG3,IF($A$2=2,'mil mi val'!CG106,"NA"))</f>
        <v>0.96499999999999997</v>
      </c>
      <c r="CI21" s="120">
        <f>IF($A$2=1,'mil mi val'!CH3,IF($A$2=2,'mil mi val'!CH106,"NA"))</f>
        <v>0.96499999999999997</v>
      </c>
      <c r="CJ21" s="120">
        <f>IF($A$2=1,'mil mi val'!CI3,IF($A$2=2,'mil mi val'!CI106,"NA"))</f>
        <v>0.96499999999999997</v>
      </c>
      <c r="CK21" s="120">
        <f>IF($A$2=1,'mil mi val'!CJ3,IF($A$2=2,'mil mi val'!CJ106,"NA"))</f>
        <v>0.96499999999999997</v>
      </c>
      <c r="CL21" s="120">
        <f>IF($A$2=1,'mil mi val'!CK3,IF($A$2=2,'mil mi val'!CK106,"NA"))</f>
        <v>0.96499999999999997</v>
      </c>
      <c r="CM21" s="120">
        <f>IF($A$2=1,'mil mi val'!CL3,IF($A$2=2,'mil mi val'!CL106,"NA"))</f>
        <v>0.96499999999999997</v>
      </c>
      <c r="CN21" s="120">
        <f>IF($A$2=1,'mil mi val'!CM3,IF($A$2=2,'mil mi val'!CM106,"NA"))</f>
        <v>0.96499999999999997</v>
      </c>
      <c r="CO21" s="120">
        <f>IF($A$2=1,'mil mi val'!CN3,IF($A$2=2,'mil mi val'!CN106,"NA"))</f>
        <v>0.96499999999999997</v>
      </c>
      <c r="CP21" s="120">
        <f>IF($A$2=1,'mil mi val'!CO3,IF($A$2=2,'mil mi val'!CO106,"NA"))</f>
        <v>0.96499999999999997</v>
      </c>
      <c r="CQ21" s="120">
        <f>IF($A$2=1,'mil mi val'!CP3,IF($A$2=2,'mil mi val'!CP106,"NA"))</f>
        <v>0.96499999999999997</v>
      </c>
      <c r="CR21" s="120">
        <f>IF($A$2=1,'mil mi val'!CQ3,IF($A$2=2,'mil mi val'!CQ106,"NA"))</f>
        <v>0.96499999999999997</v>
      </c>
      <c r="CS21" s="120">
        <f>IF($A$2=1,'mil mi val'!CR3,IF($A$2=2,'mil mi val'!CR106,"NA"))</f>
        <v>0.96499999999999997</v>
      </c>
      <c r="CT21" s="120">
        <f>IF($A$2=1,'mil mi val'!CS3,IF($A$2=2,'mil mi val'!CS106,"NA"))</f>
        <v>0.96499999999999997</v>
      </c>
      <c r="CU21" s="120">
        <f>IF($A$2=1,'mil mi val'!CT3,IF($A$2=2,'mil mi val'!CT106,"NA"))</f>
        <v>0.96499999999999997</v>
      </c>
      <c r="CV21" s="120">
        <f>IF($A$2=1,'mil mi val'!CU3,IF($A$2=2,'mil mi val'!CU106,"NA"))</f>
        <v>0.96499999999999997</v>
      </c>
      <c r="CW21" s="120">
        <f>IF($A$2=1,'mil mi val'!CV3,IF($A$2=2,'mil mi val'!CV106,"NA"))</f>
        <v>0.96499999999999997</v>
      </c>
      <c r="CX21" s="120">
        <f>IF($A$2=1,'mil mi val'!CW3,IF($A$2=2,'mil mi val'!CW106,"NA"))</f>
        <v>0.96499999999999997</v>
      </c>
      <c r="CY21" s="120">
        <f>IF($A$2=1,'mil mi val'!CX3,IF($A$2=2,'mil mi val'!CX106,"NA"))</f>
        <v>0.96499999999999997</v>
      </c>
      <c r="CZ21" s="120">
        <f>IF($A$2=1,'mil mi val'!CY3,IF($A$2=2,'mil mi val'!CY106,"NA"))</f>
        <v>0.96499999999999997</v>
      </c>
      <c r="DA21" s="120">
        <f>IF($A$2=1,'mil mi val'!CZ3,IF($A$2=2,'mil mi val'!CZ106,"NA"))</f>
        <v>0.96499999999999997</v>
      </c>
      <c r="DB21" s="120">
        <f>IF($A$2=1,'mil mi val'!DA3,IF($A$2=2,'mil mi val'!DA106,"NA"))</f>
        <v>0.96499999999999997</v>
      </c>
      <c r="DC21" s="120">
        <f>IF($A$2=1,'mil mi val'!DB3,IF($A$2=2,'mil mi val'!DB106,"NA"))</f>
        <v>0.96499999999999997</v>
      </c>
    </row>
    <row r="22" spans="2:107" ht="15" x14ac:dyDescent="0.25">
      <c r="B22" s="110">
        <v>17</v>
      </c>
      <c r="C22" s="120">
        <f>IF($A$2=1,'mil mi val'!B4,IF($A$2=2,'mil mi val'!B107,"NA"))</f>
        <v>1</v>
      </c>
      <c r="D22" s="120">
        <f>IF($A$2=1,'mil mi val'!C4,IF($A$2=2,'mil mi val'!C107,"NA"))</f>
        <v>0.92200000000000004</v>
      </c>
      <c r="E22" s="120">
        <f>IF($A$2=1,'mil mi val'!D4,IF($A$2=2,'mil mi val'!D107,"NA"))</f>
        <v>0.9375</v>
      </c>
      <c r="F22" s="120">
        <f>IF($A$2=1,'mil mi val'!E4,IF($A$2=2,'mil mi val'!E107,"NA"))</f>
        <v>0.94269999999999998</v>
      </c>
      <c r="G22" s="120">
        <f>IF($A$2=1,'mil mi val'!F4,IF($A$2=2,'mil mi val'!F107,"NA"))</f>
        <v>0.94630000000000003</v>
      </c>
      <c r="H22" s="120">
        <f>IF($A$2=1,'mil mi val'!G4,IF($A$2=2,'mil mi val'!G107,"NA"))</f>
        <v>0.94889999999999997</v>
      </c>
      <c r="I22" s="120">
        <f>IF($A$2=1,'mil mi val'!H4,IF($A$2=2,'mil mi val'!H107,"NA"))</f>
        <v>0.95150000000000001</v>
      </c>
      <c r="J22" s="120">
        <f>IF($A$2=1,'mil mi val'!I4,IF($A$2=2,'mil mi val'!I107,"NA"))</f>
        <v>0.95389999999999997</v>
      </c>
      <c r="K22" s="120">
        <f>IF($A$2=1,'mil mi val'!J4,IF($A$2=2,'mil mi val'!J107,"NA"))</f>
        <v>0.95620000000000005</v>
      </c>
      <c r="L22" s="120">
        <f>IF($A$2=1,'mil mi val'!K4,IF($A$2=2,'mil mi val'!K107,"NA"))</f>
        <v>0.95830000000000004</v>
      </c>
      <c r="M22" s="120">
        <f>IF($A$2=1,'mil mi val'!L4,IF($A$2=2,'mil mi val'!L107,"NA"))</f>
        <v>0.96009999999999995</v>
      </c>
      <c r="N22" s="120">
        <f>IF($A$2=1,'mil mi val'!M4,IF($A$2=2,'mil mi val'!M107,"NA"))</f>
        <v>0.9617</v>
      </c>
      <c r="O22" s="120">
        <f>IF($A$2=1,'mil mi val'!N4,IF($A$2=2,'mil mi val'!N107,"NA"))</f>
        <v>0.96379999999999999</v>
      </c>
      <c r="P22" s="120">
        <f>IF($A$2=1,'mil mi val'!O4,IF($A$2=2,'mil mi val'!O107,"NA"))</f>
        <v>0.96379999999999999</v>
      </c>
      <c r="Q22" s="120">
        <f>IF($A$2=1,'mil mi val'!P4,IF($A$2=2,'mil mi val'!P107,"NA"))</f>
        <v>0.96379999999999999</v>
      </c>
      <c r="R22" s="120">
        <f>IF($A$2=1,'mil mi val'!Q4,IF($A$2=2,'mil mi val'!Q107,"NA"))</f>
        <v>0.96499999999999997</v>
      </c>
      <c r="S22" s="120">
        <f>IF($A$2=1,'mil mi val'!R4,IF($A$2=2,'mil mi val'!R107,"NA"))</f>
        <v>0.96499999999999997</v>
      </c>
      <c r="T22" s="120">
        <f>IF($A$2=1,'mil mi val'!S4,IF($A$2=2,'mil mi val'!S107,"NA"))</f>
        <v>0.96499999999999997</v>
      </c>
      <c r="U22" s="120">
        <f>IF($A$2=1,'mil mi val'!T4,IF($A$2=2,'mil mi val'!T107,"NA"))</f>
        <v>0.96499999999999997</v>
      </c>
      <c r="V22" s="120">
        <f>IF($A$2=1,'mil mi val'!U4,IF($A$2=2,'mil mi val'!U107,"NA"))</f>
        <v>0.96499999999999997</v>
      </c>
      <c r="W22" s="120">
        <f>IF($A$2=1,'mil mi val'!V4,IF($A$2=2,'mil mi val'!V107,"NA"))</f>
        <v>0.96499999999999997</v>
      </c>
      <c r="X22" s="120">
        <f>IF($A$2=1,'mil mi val'!W4,IF($A$2=2,'mil mi val'!W107,"NA"))</f>
        <v>0.96499999999999997</v>
      </c>
      <c r="Y22" s="120">
        <f>IF($A$2=1,'mil mi val'!X4,IF($A$2=2,'mil mi val'!X107,"NA"))</f>
        <v>0.96499999999999997</v>
      </c>
      <c r="Z22" s="120">
        <f>IF($A$2=1,'mil mi val'!Y4,IF($A$2=2,'mil mi val'!Y107,"NA"))</f>
        <v>0.96499999999999997</v>
      </c>
      <c r="AA22" s="120">
        <f>IF($A$2=1,'mil mi val'!Z4,IF($A$2=2,'mil mi val'!Z107,"NA"))</f>
        <v>0.96499999999999997</v>
      </c>
      <c r="AB22" s="120">
        <f>IF($A$2=1,'mil mi val'!AA4,IF($A$2=2,'mil mi val'!AA107,"NA"))</f>
        <v>0.96499999999999997</v>
      </c>
      <c r="AC22" s="120">
        <f>IF($A$2=1,'mil mi val'!AB4,IF($A$2=2,'mil mi val'!AB107,"NA"))</f>
        <v>0.96499999999999997</v>
      </c>
      <c r="AD22" s="120">
        <f>IF($A$2=1,'mil mi val'!AC4,IF($A$2=2,'mil mi val'!AC107,"NA"))</f>
        <v>0.96499999999999997</v>
      </c>
      <c r="AE22" s="120">
        <f>IF($A$2=1,'mil mi val'!AD4,IF($A$2=2,'mil mi val'!AD107,"NA"))</f>
        <v>0.96499999999999997</v>
      </c>
      <c r="AF22" s="120">
        <f>IF($A$2=1,'mil mi val'!AE4,IF($A$2=2,'mil mi val'!AE107,"NA"))</f>
        <v>0.96499999999999997</v>
      </c>
      <c r="AG22" s="120">
        <f>IF($A$2=1,'mil mi val'!AF4,IF($A$2=2,'mil mi val'!AF107,"NA"))</f>
        <v>0.96499999999999997</v>
      </c>
      <c r="AH22" s="120">
        <f>IF($A$2=1,'mil mi val'!AG4,IF($A$2=2,'mil mi val'!AG107,"NA"))</f>
        <v>0.96499999999999997</v>
      </c>
      <c r="AI22" s="120">
        <f>IF($A$2=1,'mil mi val'!AH4,IF($A$2=2,'mil mi val'!AH107,"NA"))</f>
        <v>0.96499999999999997</v>
      </c>
      <c r="AJ22" s="120">
        <f>IF($A$2=1,'mil mi val'!AI4,IF($A$2=2,'mil mi val'!AI107,"NA"))</f>
        <v>0.96499999999999997</v>
      </c>
      <c r="AK22" s="120">
        <f>IF($A$2=1,'mil mi val'!AJ4,IF($A$2=2,'mil mi val'!AJ107,"NA"))</f>
        <v>0.96499999999999997</v>
      </c>
      <c r="AL22" s="120">
        <f>IF($A$2=1,'mil mi val'!AK4,IF($A$2=2,'mil mi val'!AK107,"NA"))</f>
        <v>0.96499999999999997</v>
      </c>
      <c r="AM22" s="120">
        <f>IF($A$2=1,'mil mi val'!AL4,IF($A$2=2,'mil mi val'!AL107,"NA"))</f>
        <v>0.96499999999999997</v>
      </c>
      <c r="AN22" s="120">
        <f>IF($A$2=1,'mil mi val'!AM4,IF($A$2=2,'mil mi val'!AM107,"NA"))</f>
        <v>0.96499999999999997</v>
      </c>
      <c r="AO22" s="120">
        <f>IF($A$2=1,'mil mi val'!AN4,IF($A$2=2,'mil mi val'!AN107,"NA"))</f>
        <v>0.96499999999999997</v>
      </c>
      <c r="AP22" s="120">
        <f>IF($A$2=1,'mil mi val'!AO4,IF($A$2=2,'mil mi val'!AO107,"NA"))</f>
        <v>0.96499999999999997</v>
      </c>
      <c r="AQ22" s="120">
        <f>IF($A$2=1,'mil mi val'!AP4,IF($A$2=2,'mil mi val'!AP107,"NA"))</f>
        <v>0.96499999999999997</v>
      </c>
      <c r="AR22" s="120">
        <f>IF($A$2=1,'mil mi val'!AQ4,IF($A$2=2,'mil mi val'!AQ107,"NA"))</f>
        <v>0.96499999999999997</v>
      </c>
      <c r="AS22" s="120">
        <f>IF($A$2=1,'mil mi val'!AR4,IF($A$2=2,'mil mi val'!AR107,"NA"))</f>
        <v>0.96499999999999997</v>
      </c>
      <c r="AT22" s="120">
        <f>IF($A$2=1,'mil mi val'!AS4,IF($A$2=2,'mil mi val'!AS107,"NA"))</f>
        <v>0.96499999999999997</v>
      </c>
      <c r="AU22" s="120">
        <f>IF($A$2=1,'mil mi val'!AT4,IF($A$2=2,'mil mi val'!AT107,"NA"))</f>
        <v>0.96499999999999997</v>
      </c>
      <c r="AV22" s="120">
        <f>IF($A$2=1,'mil mi val'!AU4,IF($A$2=2,'mil mi val'!AU107,"NA"))</f>
        <v>0.96499999999999997</v>
      </c>
      <c r="AW22" s="120">
        <f>IF($A$2=1,'mil mi val'!AV4,IF($A$2=2,'mil mi val'!AV107,"NA"))</f>
        <v>0.96499999999999997</v>
      </c>
      <c r="AX22" s="120">
        <f>IF($A$2=1,'mil mi val'!AW4,IF($A$2=2,'mil mi val'!AW107,"NA"))</f>
        <v>0.96499999999999997</v>
      </c>
      <c r="AY22" s="120">
        <f>IF($A$2=1,'mil mi val'!AX4,IF($A$2=2,'mil mi val'!AX107,"NA"))</f>
        <v>0.96499999999999997</v>
      </c>
      <c r="AZ22" s="120">
        <f>IF($A$2=1,'mil mi val'!AY4,IF($A$2=2,'mil mi val'!AY107,"NA"))</f>
        <v>0.96499999999999997</v>
      </c>
      <c r="BA22" s="120">
        <f>IF($A$2=1,'mil mi val'!AZ4,IF($A$2=2,'mil mi val'!AZ107,"NA"))</f>
        <v>0.96499999999999997</v>
      </c>
      <c r="BB22" s="120">
        <f>IF($A$2=1,'mil mi val'!BA4,IF($A$2=2,'mil mi val'!BA107,"NA"))</f>
        <v>0.96499999999999997</v>
      </c>
      <c r="BC22" s="120">
        <f>IF($A$2=1,'mil mi val'!BB4,IF($A$2=2,'mil mi val'!BB107,"NA"))</f>
        <v>0.96499999999999997</v>
      </c>
      <c r="BD22" s="120">
        <f>IF($A$2=1,'mil mi val'!BC4,IF($A$2=2,'mil mi val'!BC107,"NA"))</f>
        <v>0.96499999999999997</v>
      </c>
      <c r="BE22" s="120">
        <f>IF($A$2=1,'mil mi val'!BD4,IF($A$2=2,'mil mi val'!BD107,"NA"))</f>
        <v>0.96499999999999997</v>
      </c>
      <c r="BF22" s="120">
        <f>IF($A$2=1,'mil mi val'!BE4,IF($A$2=2,'mil mi val'!BE107,"NA"))</f>
        <v>0.96499999999999997</v>
      </c>
      <c r="BG22" s="120">
        <f>IF($A$2=1,'mil mi val'!BF4,IF($A$2=2,'mil mi val'!BF107,"NA"))</f>
        <v>0.96499999999999997</v>
      </c>
      <c r="BH22" s="120">
        <f>IF($A$2=1,'mil mi val'!BG4,IF($A$2=2,'mil mi val'!BG107,"NA"))</f>
        <v>0.96499999999999997</v>
      </c>
      <c r="BI22" s="120">
        <f>IF($A$2=1,'mil mi val'!BH4,IF($A$2=2,'mil mi val'!BH107,"NA"))</f>
        <v>0.96499999999999997</v>
      </c>
      <c r="BJ22" s="120">
        <f>IF($A$2=1,'mil mi val'!BI4,IF($A$2=2,'mil mi val'!BI107,"NA"))</f>
        <v>0.96499999999999997</v>
      </c>
      <c r="BK22" s="120">
        <f>IF($A$2=1,'mil mi val'!BJ4,IF($A$2=2,'mil mi val'!BJ107,"NA"))</f>
        <v>0.96499999999999997</v>
      </c>
      <c r="BL22" s="120">
        <f>IF($A$2=1,'mil mi val'!BK4,IF($A$2=2,'mil mi val'!BK107,"NA"))</f>
        <v>0.96499999999999997</v>
      </c>
      <c r="BM22" s="120">
        <f>IF($A$2=1,'mil mi val'!BL4,IF($A$2=2,'mil mi val'!BL107,"NA"))</f>
        <v>0.96499999999999997</v>
      </c>
      <c r="BN22" s="120">
        <f>IF($A$2=1,'mil mi val'!BM4,IF($A$2=2,'mil mi val'!BM107,"NA"))</f>
        <v>0.96499999999999997</v>
      </c>
      <c r="BO22" s="120">
        <f>IF($A$2=1,'mil mi val'!BN4,IF($A$2=2,'mil mi val'!BN107,"NA"))</f>
        <v>0.96499999999999997</v>
      </c>
      <c r="BP22" s="120">
        <f>IF($A$2=1,'mil mi val'!BO4,IF($A$2=2,'mil mi val'!BO107,"NA"))</f>
        <v>0.96499999999999997</v>
      </c>
      <c r="BQ22" s="120">
        <f>IF($A$2=1,'mil mi val'!BP4,IF($A$2=2,'mil mi val'!BP107,"NA"))</f>
        <v>0.96499999999999997</v>
      </c>
      <c r="BR22" s="120">
        <f>IF($A$2=1,'mil mi val'!BQ4,IF($A$2=2,'mil mi val'!BQ107,"NA"))</f>
        <v>0.96499999999999997</v>
      </c>
      <c r="BS22" s="120">
        <f>IF($A$2=1,'mil mi val'!BR4,IF($A$2=2,'mil mi val'!BR107,"NA"))</f>
        <v>0.96499999999999997</v>
      </c>
      <c r="BT22" s="120">
        <f>IF($A$2=1,'mil mi val'!BS4,IF($A$2=2,'mil mi val'!BS107,"NA"))</f>
        <v>0.96499999999999997</v>
      </c>
      <c r="BU22" s="120">
        <f>IF($A$2=1,'mil mi val'!BT4,IF($A$2=2,'mil mi val'!BT107,"NA"))</f>
        <v>0.96499999999999997</v>
      </c>
      <c r="BV22" s="120">
        <f>IF($A$2=1,'mil mi val'!BU4,IF($A$2=2,'mil mi val'!BU107,"NA"))</f>
        <v>0.96499999999999997</v>
      </c>
      <c r="BW22" s="120">
        <f>IF($A$2=1,'mil mi val'!BV4,IF($A$2=2,'mil mi val'!BV107,"NA"))</f>
        <v>0.96499999999999997</v>
      </c>
      <c r="BX22" s="120">
        <f>IF($A$2=1,'mil mi val'!BW4,IF($A$2=2,'mil mi val'!BW107,"NA"))</f>
        <v>0.96499999999999997</v>
      </c>
      <c r="BY22" s="120">
        <f>IF($A$2=1,'mil mi val'!BX4,IF($A$2=2,'mil mi val'!BX107,"NA"))</f>
        <v>0.96499999999999997</v>
      </c>
      <c r="BZ22" s="120">
        <f>IF($A$2=1,'mil mi val'!BY4,IF($A$2=2,'mil mi val'!BY107,"NA"))</f>
        <v>0.96499999999999997</v>
      </c>
      <c r="CA22" s="120">
        <f>IF($A$2=1,'mil mi val'!BZ4,IF($A$2=2,'mil mi val'!BZ107,"NA"))</f>
        <v>0.96499999999999997</v>
      </c>
      <c r="CB22" s="120">
        <f>IF($A$2=1,'mil mi val'!CA4,IF($A$2=2,'mil mi val'!CA107,"NA"))</f>
        <v>0.96499999999999997</v>
      </c>
      <c r="CC22" s="120">
        <f>IF($A$2=1,'mil mi val'!CB4,IF($A$2=2,'mil mi val'!CB107,"NA"))</f>
        <v>0.96499999999999997</v>
      </c>
      <c r="CD22" s="120">
        <f>IF($A$2=1,'mil mi val'!CC4,IF($A$2=2,'mil mi val'!CC107,"NA"))</f>
        <v>0.96499999999999997</v>
      </c>
      <c r="CE22" s="120">
        <f>IF($A$2=1,'mil mi val'!CD4,IF($A$2=2,'mil mi val'!CD107,"NA"))</f>
        <v>0.96499999999999997</v>
      </c>
      <c r="CF22" s="120">
        <f>IF($A$2=1,'mil mi val'!CE4,IF($A$2=2,'mil mi val'!CE107,"NA"))</f>
        <v>0.96499999999999997</v>
      </c>
      <c r="CG22" s="120">
        <f>IF($A$2=1,'mil mi val'!CF4,IF($A$2=2,'mil mi val'!CF107,"NA"))</f>
        <v>0.96499999999999997</v>
      </c>
      <c r="CH22" s="120">
        <f>IF($A$2=1,'mil mi val'!CG4,IF($A$2=2,'mil mi val'!CG107,"NA"))</f>
        <v>0.96499999999999997</v>
      </c>
      <c r="CI22" s="120">
        <f>IF($A$2=1,'mil mi val'!CH4,IF($A$2=2,'mil mi val'!CH107,"NA"))</f>
        <v>0.96499999999999997</v>
      </c>
      <c r="CJ22" s="120">
        <f>IF($A$2=1,'mil mi val'!CI4,IF($A$2=2,'mil mi val'!CI107,"NA"))</f>
        <v>0.96499999999999997</v>
      </c>
      <c r="CK22" s="120">
        <f>IF($A$2=1,'mil mi val'!CJ4,IF($A$2=2,'mil mi val'!CJ107,"NA"))</f>
        <v>0.96499999999999997</v>
      </c>
      <c r="CL22" s="120">
        <f>IF($A$2=1,'mil mi val'!CK4,IF($A$2=2,'mil mi val'!CK107,"NA"))</f>
        <v>0.96499999999999997</v>
      </c>
      <c r="CM22" s="120">
        <f>IF($A$2=1,'mil mi val'!CL4,IF($A$2=2,'mil mi val'!CL107,"NA"))</f>
        <v>0.96499999999999997</v>
      </c>
      <c r="CN22" s="120">
        <f>IF($A$2=1,'mil mi val'!CM4,IF($A$2=2,'mil mi val'!CM107,"NA"))</f>
        <v>0.96499999999999997</v>
      </c>
      <c r="CO22" s="120">
        <f>IF($A$2=1,'mil mi val'!CN4,IF($A$2=2,'mil mi val'!CN107,"NA"))</f>
        <v>0.96499999999999997</v>
      </c>
      <c r="CP22" s="120">
        <f>IF($A$2=1,'mil mi val'!CO4,IF($A$2=2,'mil mi val'!CO107,"NA"))</f>
        <v>0.96499999999999997</v>
      </c>
      <c r="CQ22" s="120">
        <f>IF($A$2=1,'mil mi val'!CP4,IF($A$2=2,'mil mi val'!CP107,"NA"))</f>
        <v>0.96499999999999997</v>
      </c>
      <c r="CR22" s="120">
        <f>IF($A$2=1,'mil mi val'!CQ4,IF($A$2=2,'mil mi val'!CQ107,"NA"))</f>
        <v>0.96499999999999997</v>
      </c>
      <c r="CS22" s="120">
        <f>IF($A$2=1,'mil mi val'!CR4,IF($A$2=2,'mil mi val'!CR107,"NA"))</f>
        <v>0.96499999999999997</v>
      </c>
      <c r="CT22" s="120">
        <f>IF($A$2=1,'mil mi val'!CS4,IF($A$2=2,'mil mi val'!CS107,"NA"))</f>
        <v>0.96499999999999997</v>
      </c>
      <c r="CU22" s="120">
        <f>IF($A$2=1,'mil mi val'!CT4,IF($A$2=2,'mil mi val'!CT107,"NA"))</f>
        <v>0.96499999999999997</v>
      </c>
      <c r="CV22" s="120">
        <f>IF($A$2=1,'mil mi val'!CU4,IF($A$2=2,'mil mi val'!CU107,"NA"))</f>
        <v>0.96499999999999997</v>
      </c>
      <c r="CW22" s="120">
        <f>IF($A$2=1,'mil mi val'!CV4,IF($A$2=2,'mil mi val'!CV107,"NA"))</f>
        <v>0.96499999999999997</v>
      </c>
      <c r="CX22" s="120">
        <f>IF($A$2=1,'mil mi val'!CW4,IF($A$2=2,'mil mi val'!CW107,"NA"))</f>
        <v>0.96499999999999997</v>
      </c>
      <c r="CY22" s="120">
        <f>IF($A$2=1,'mil mi val'!CX4,IF($A$2=2,'mil mi val'!CX107,"NA"))</f>
        <v>0.96499999999999997</v>
      </c>
      <c r="CZ22" s="120">
        <f>IF($A$2=1,'mil mi val'!CY4,IF($A$2=2,'mil mi val'!CY107,"NA"))</f>
        <v>0.96499999999999997</v>
      </c>
      <c r="DA22" s="120">
        <f>IF($A$2=1,'mil mi val'!CZ4,IF($A$2=2,'mil mi val'!CZ107,"NA"))</f>
        <v>0.96499999999999997</v>
      </c>
      <c r="DB22" s="120">
        <f>IF($A$2=1,'mil mi val'!DA4,IF($A$2=2,'mil mi val'!DA107,"NA"))</f>
        <v>0.96499999999999997</v>
      </c>
      <c r="DC22" s="120">
        <f>IF($A$2=1,'mil mi val'!DB4,IF($A$2=2,'mil mi val'!DB107,"NA"))</f>
        <v>0.96499999999999997</v>
      </c>
    </row>
    <row r="23" spans="2:107" ht="15" x14ac:dyDescent="0.25">
      <c r="B23" s="110">
        <v>18</v>
      </c>
      <c r="C23" s="120">
        <f>IF($A$2=1,'mil mi val'!B5,IF($A$2=2,'mil mi val'!B108,"NA"))</f>
        <v>1</v>
      </c>
      <c r="D23" s="120">
        <f>IF($A$2=1,'mil mi val'!C5,IF($A$2=2,'mil mi val'!C108,"NA"))</f>
        <v>0.92200000000000004</v>
      </c>
      <c r="E23" s="120">
        <f>IF($A$2=1,'mil mi val'!D5,IF($A$2=2,'mil mi val'!D108,"NA"))</f>
        <v>0.9375</v>
      </c>
      <c r="F23" s="120">
        <f>IF($A$2=1,'mil mi val'!E5,IF($A$2=2,'mil mi val'!E108,"NA"))</f>
        <v>0.94269999999999998</v>
      </c>
      <c r="G23" s="120">
        <f>IF($A$2=1,'mil mi val'!F5,IF($A$2=2,'mil mi val'!F108,"NA"))</f>
        <v>0.94630000000000003</v>
      </c>
      <c r="H23" s="120">
        <f>IF($A$2=1,'mil mi val'!G5,IF($A$2=2,'mil mi val'!G108,"NA"))</f>
        <v>0.94889999999999997</v>
      </c>
      <c r="I23" s="120">
        <f>IF($A$2=1,'mil mi val'!H5,IF($A$2=2,'mil mi val'!H108,"NA"))</f>
        <v>0.95150000000000001</v>
      </c>
      <c r="J23" s="120">
        <f>IF($A$2=1,'mil mi val'!I5,IF($A$2=2,'mil mi val'!I108,"NA"))</f>
        <v>0.95389999999999997</v>
      </c>
      <c r="K23" s="120">
        <f>IF($A$2=1,'mil mi val'!J5,IF($A$2=2,'mil mi val'!J108,"NA"))</f>
        <v>0.95620000000000005</v>
      </c>
      <c r="L23" s="120">
        <f>IF($A$2=1,'mil mi val'!K5,IF($A$2=2,'mil mi val'!K108,"NA"))</f>
        <v>0.95830000000000004</v>
      </c>
      <c r="M23" s="120">
        <f>IF($A$2=1,'mil mi val'!L5,IF($A$2=2,'mil mi val'!L108,"NA"))</f>
        <v>0.96009999999999995</v>
      </c>
      <c r="N23" s="120">
        <f>IF($A$2=1,'mil mi val'!M5,IF($A$2=2,'mil mi val'!M108,"NA"))</f>
        <v>0.9617</v>
      </c>
      <c r="O23" s="120">
        <f>IF($A$2=1,'mil mi val'!N5,IF($A$2=2,'mil mi val'!N108,"NA"))</f>
        <v>0.96279999999999999</v>
      </c>
      <c r="P23" s="120">
        <f>IF($A$2=1,'mil mi val'!O5,IF($A$2=2,'mil mi val'!O108,"NA"))</f>
        <v>0.96379999999999999</v>
      </c>
      <c r="Q23" s="120">
        <f>IF($A$2=1,'mil mi val'!P5,IF($A$2=2,'mil mi val'!P108,"NA"))</f>
        <v>0.96379999999999999</v>
      </c>
      <c r="R23" s="120">
        <f>IF($A$2=1,'mil mi val'!Q5,IF($A$2=2,'mil mi val'!Q108,"NA"))</f>
        <v>0.96499999999999997</v>
      </c>
      <c r="S23" s="120">
        <f>IF($A$2=1,'mil mi val'!R5,IF($A$2=2,'mil mi val'!R108,"NA"))</f>
        <v>0.96499999999999997</v>
      </c>
      <c r="T23" s="120">
        <f>IF($A$2=1,'mil mi val'!S5,IF($A$2=2,'mil mi val'!S108,"NA"))</f>
        <v>0.96499999999999997</v>
      </c>
      <c r="U23" s="120">
        <f>IF($A$2=1,'mil mi val'!T5,IF($A$2=2,'mil mi val'!T108,"NA"))</f>
        <v>0.96499999999999997</v>
      </c>
      <c r="V23" s="120">
        <f>IF($A$2=1,'mil mi val'!U5,IF($A$2=2,'mil mi val'!U108,"NA"))</f>
        <v>0.96499999999999997</v>
      </c>
      <c r="W23" s="120">
        <f>IF($A$2=1,'mil mi val'!V5,IF($A$2=2,'mil mi val'!V108,"NA"))</f>
        <v>0.96499999999999997</v>
      </c>
      <c r="X23" s="120">
        <f>IF($A$2=1,'mil mi val'!W5,IF($A$2=2,'mil mi val'!W108,"NA"))</f>
        <v>0.96499999999999997</v>
      </c>
      <c r="Y23" s="120">
        <f>IF($A$2=1,'mil mi val'!X5,IF($A$2=2,'mil mi val'!X108,"NA"))</f>
        <v>0.96499999999999997</v>
      </c>
      <c r="Z23" s="120">
        <f>IF($A$2=1,'mil mi val'!Y5,IF($A$2=2,'mil mi val'!Y108,"NA"))</f>
        <v>0.96499999999999997</v>
      </c>
      <c r="AA23" s="120">
        <f>IF($A$2=1,'mil mi val'!Z5,IF($A$2=2,'mil mi val'!Z108,"NA"))</f>
        <v>0.96499999999999997</v>
      </c>
      <c r="AB23" s="120">
        <f>IF($A$2=1,'mil mi val'!AA5,IF($A$2=2,'mil mi val'!AA108,"NA"))</f>
        <v>0.96499999999999997</v>
      </c>
      <c r="AC23" s="120">
        <f>IF($A$2=1,'mil mi val'!AB5,IF($A$2=2,'mil mi val'!AB108,"NA"))</f>
        <v>0.96499999999999997</v>
      </c>
      <c r="AD23" s="120">
        <f>IF($A$2=1,'mil mi val'!AC5,IF($A$2=2,'mil mi val'!AC108,"NA"))</f>
        <v>0.96499999999999997</v>
      </c>
      <c r="AE23" s="120">
        <f>IF($A$2=1,'mil mi val'!AD5,IF($A$2=2,'mil mi val'!AD108,"NA"))</f>
        <v>0.96499999999999997</v>
      </c>
      <c r="AF23" s="120">
        <f>IF($A$2=1,'mil mi val'!AE5,IF($A$2=2,'mil mi val'!AE108,"NA"))</f>
        <v>0.96499999999999997</v>
      </c>
      <c r="AG23" s="120">
        <f>IF($A$2=1,'mil mi val'!AF5,IF($A$2=2,'mil mi val'!AF108,"NA"))</f>
        <v>0.96499999999999997</v>
      </c>
      <c r="AH23" s="120">
        <f>IF($A$2=1,'mil mi val'!AG5,IF($A$2=2,'mil mi val'!AG108,"NA"))</f>
        <v>0.96499999999999997</v>
      </c>
      <c r="AI23" s="120">
        <f>IF($A$2=1,'mil mi val'!AH5,IF($A$2=2,'mil mi val'!AH108,"NA"))</f>
        <v>0.96499999999999997</v>
      </c>
      <c r="AJ23" s="120">
        <f>IF($A$2=1,'mil mi val'!AI5,IF($A$2=2,'mil mi val'!AI108,"NA"))</f>
        <v>0.96499999999999997</v>
      </c>
      <c r="AK23" s="120">
        <f>IF($A$2=1,'mil mi val'!AJ5,IF($A$2=2,'mil mi val'!AJ108,"NA"))</f>
        <v>0.96499999999999997</v>
      </c>
      <c r="AL23" s="120">
        <f>IF($A$2=1,'mil mi val'!AK5,IF($A$2=2,'mil mi val'!AK108,"NA"))</f>
        <v>0.96499999999999997</v>
      </c>
      <c r="AM23" s="120">
        <f>IF($A$2=1,'mil mi val'!AL5,IF($A$2=2,'mil mi val'!AL108,"NA"))</f>
        <v>0.96499999999999997</v>
      </c>
      <c r="AN23" s="120">
        <f>IF($A$2=1,'mil mi val'!AM5,IF($A$2=2,'mil mi val'!AM108,"NA"))</f>
        <v>0.96499999999999997</v>
      </c>
      <c r="AO23" s="120">
        <f>IF($A$2=1,'mil mi val'!AN5,IF($A$2=2,'mil mi val'!AN108,"NA"))</f>
        <v>0.96499999999999997</v>
      </c>
      <c r="AP23" s="120">
        <f>IF($A$2=1,'mil mi val'!AO5,IF($A$2=2,'mil mi val'!AO108,"NA"))</f>
        <v>0.96499999999999997</v>
      </c>
      <c r="AQ23" s="120">
        <f>IF($A$2=1,'mil mi val'!AP5,IF($A$2=2,'mil mi val'!AP108,"NA"))</f>
        <v>0.96499999999999997</v>
      </c>
      <c r="AR23" s="120">
        <f>IF($A$2=1,'mil mi val'!AQ5,IF($A$2=2,'mil mi val'!AQ108,"NA"))</f>
        <v>0.96499999999999997</v>
      </c>
      <c r="AS23" s="120">
        <f>IF($A$2=1,'mil mi val'!AR5,IF($A$2=2,'mil mi val'!AR108,"NA"))</f>
        <v>0.96499999999999997</v>
      </c>
      <c r="AT23" s="120">
        <f>IF($A$2=1,'mil mi val'!AS5,IF($A$2=2,'mil mi val'!AS108,"NA"))</f>
        <v>0.96499999999999997</v>
      </c>
      <c r="AU23" s="120">
        <f>IF($A$2=1,'mil mi val'!AT5,IF($A$2=2,'mil mi val'!AT108,"NA"))</f>
        <v>0.96499999999999997</v>
      </c>
      <c r="AV23" s="120">
        <f>IF($A$2=1,'mil mi val'!AU5,IF($A$2=2,'mil mi val'!AU108,"NA"))</f>
        <v>0.96499999999999997</v>
      </c>
      <c r="AW23" s="120">
        <f>IF($A$2=1,'mil mi val'!AV5,IF($A$2=2,'mil mi val'!AV108,"NA"))</f>
        <v>0.96499999999999997</v>
      </c>
      <c r="AX23" s="120">
        <f>IF($A$2=1,'mil mi val'!AW5,IF($A$2=2,'mil mi val'!AW108,"NA"))</f>
        <v>0.96499999999999997</v>
      </c>
      <c r="AY23" s="120">
        <f>IF($A$2=1,'mil mi val'!AX5,IF($A$2=2,'mil mi val'!AX108,"NA"))</f>
        <v>0.96499999999999997</v>
      </c>
      <c r="AZ23" s="120">
        <f>IF($A$2=1,'mil mi val'!AY5,IF($A$2=2,'mil mi val'!AY108,"NA"))</f>
        <v>0.96499999999999997</v>
      </c>
      <c r="BA23" s="120">
        <f>IF($A$2=1,'mil mi val'!AZ5,IF($A$2=2,'mil mi val'!AZ108,"NA"))</f>
        <v>0.96499999999999997</v>
      </c>
      <c r="BB23" s="120">
        <f>IF($A$2=1,'mil mi val'!BA5,IF($A$2=2,'mil mi val'!BA108,"NA"))</f>
        <v>0.96499999999999997</v>
      </c>
      <c r="BC23" s="120">
        <f>IF($A$2=1,'mil mi val'!BB5,IF($A$2=2,'mil mi val'!BB108,"NA"))</f>
        <v>0.96499999999999997</v>
      </c>
      <c r="BD23" s="120">
        <f>IF($A$2=1,'mil mi val'!BC5,IF($A$2=2,'mil mi val'!BC108,"NA"))</f>
        <v>0.96499999999999997</v>
      </c>
      <c r="BE23" s="120">
        <f>IF($A$2=1,'mil mi val'!BD5,IF($A$2=2,'mil mi val'!BD108,"NA"))</f>
        <v>0.96499999999999997</v>
      </c>
      <c r="BF23" s="120">
        <f>IF($A$2=1,'mil mi val'!BE5,IF($A$2=2,'mil mi val'!BE108,"NA"))</f>
        <v>0.96499999999999997</v>
      </c>
      <c r="BG23" s="120">
        <f>IF($A$2=1,'mil mi val'!BF5,IF($A$2=2,'mil mi val'!BF108,"NA"))</f>
        <v>0.96499999999999997</v>
      </c>
      <c r="BH23" s="120">
        <f>IF($A$2=1,'mil mi val'!BG5,IF($A$2=2,'mil mi val'!BG108,"NA"))</f>
        <v>0.96499999999999997</v>
      </c>
      <c r="BI23" s="120">
        <f>IF($A$2=1,'mil mi val'!BH5,IF($A$2=2,'mil mi val'!BH108,"NA"))</f>
        <v>0.96499999999999997</v>
      </c>
      <c r="BJ23" s="120">
        <f>IF($A$2=1,'mil mi val'!BI5,IF($A$2=2,'mil mi val'!BI108,"NA"))</f>
        <v>0.96499999999999997</v>
      </c>
      <c r="BK23" s="120">
        <f>IF($A$2=1,'mil mi val'!BJ5,IF($A$2=2,'mil mi val'!BJ108,"NA"))</f>
        <v>0.96499999999999997</v>
      </c>
      <c r="BL23" s="120">
        <f>IF($A$2=1,'mil mi val'!BK5,IF($A$2=2,'mil mi val'!BK108,"NA"))</f>
        <v>0.96499999999999997</v>
      </c>
      <c r="BM23" s="120">
        <f>IF($A$2=1,'mil mi val'!BL5,IF($A$2=2,'mil mi val'!BL108,"NA"))</f>
        <v>0.96499999999999997</v>
      </c>
      <c r="BN23" s="120">
        <f>IF($A$2=1,'mil mi val'!BM5,IF($A$2=2,'mil mi val'!BM108,"NA"))</f>
        <v>0.96499999999999997</v>
      </c>
      <c r="BO23" s="120">
        <f>IF($A$2=1,'mil mi val'!BN5,IF($A$2=2,'mil mi val'!BN108,"NA"))</f>
        <v>0.96499999999999997</v>
      </c>
      <c r="BP23" s="120">
        <f>IF($A$2=1,'mil mi val'!BO5,IF($A$2=2,'mil mi val'!BO108,"NA"))</f>
        <v>0.96499999999999997</v>
      </c>
      <c r="BQ23" s="120">
        <f>IF($A$2=1,'mil mi val'!BP5,IF($A$2=2,'mil mi val'!BP108,"NA"))</f>
        <v>0.96499999999999997</v>
      </c>
      <c r="BR23" s="120">
        <f>IF($A$2=1,'mil mi val'!BQ5,IF($A$2=2,'mil mi val'!BQ108,"NA"))</f>
        <v>0.96499999999999997</v>
      </c>
      <c r="BS23" s="120">
        <f>IF($A$2=1,'mil mi val'!BR5,IF($A$2=2,'mil mi val'!BR108,"NA"))</f>
        <v>0.96499999999999997</v>
      </c>
      <c r="BT23" s="120">
        <f>IF($A$2=1,'mil mi val'!BS5,IF($A$2=2,'mil mi val'!BS108,"NA"))</f>
        <v>0.96499999999999997</v>
      </c>
      <c r="BU23" s="120">
        <f>IF($A$2=1,'mil mi val'!BT5,IF($A$2=2,'mil mi val'!BT108,"NA"))</f>
        <v>0.96499999999999997</v>
      </c>
      <c r="BV23" s="120">
        <f>IF($A$2=1,'mil mi val'!BU5,IF($A$2=2,'mil mi val'!BU108,"NA"))</f>
        <v>0.96499999999999997</v>
      </c>
      <c r="BW23" s="120">
        <f>IF($A$2=1,'mil mi val'!BV5,IF($A$2=2,'mil mi val'!BV108,"NA"))</f>
        <v>0.96499999999999997</v>
      </c>
      <c r="BX23" s="120">
        <f>IF($A$2=1,'mil mi val'!BW5,IF($A$2=2,'mil mi val'!BW108,"NA"))</f>
        <v>0.96499999999999997</v>
      </c>
      <c r="BY23" s="120">
        <f>IF($A$2=1,'mil mi val'!BX5,IF($A$2=2,'mil mi val'!BX108,"NA"))</f>
        <v>0.96499999999999997</v>
      </c>
      <c r="BZ23" s="120">
        <f>IF($A$2=1,'mil mi val'!BY5,IF($A$2=2,'mil mi val'!BY108,"NA"))</f>
        <v>0.96499999999999997</v>
      </c>
      <c r="CA23" s="120">
        <f>IF($A$2=1,'mil mi val'!BZ5,IF($A$2=2,'mil mi val'!BZ108,"NA"))</f>
        <v>0.96499999999999997</v>
      </c>
      <c r="CB23" s="120">
        <f>IF($A$2=1,'mil mi val'!CA5,IF($A$2=2,'mil mi val'!CA108,"NA"))</f>
        <v>0.96499999999999997</v>
      </c>
      <c r="CC23" s="120">
        <f>IF($A$2=1,'mil mi val'!CB5,IF($A$2=2,'mil mi val'!CB108,"NA"))</f>
        <v>0.96499999999999997</v>
      </c>
      <c r="CD23" s="120">
        <f>IF($A$2=1,'mil mi val'!CC5,IF($A$2=2,'mil mi val'!CC108,"NA"))</f>
        <v>0.96499999999999997</v>
      </c>
      <c r="CE23" s="120">
        <f>IF($A$2=1,'mil mi val'!CD5,IF($A$2=2,'mil mi val'!CD108,"NA"))</f>
        <v>0.96499999999999997</v>
      </c>
      <c r="CF23" s="120">
        <f>IF($A$2=1,'mil mi val'!CE5,IF($A$2=2,'mil mi val'!CE108,"NA"))</f>
        <v>0.96499999999999997</v>
      </c>
      <c r="CG23" s="120">
        <f>IF($A$2=1,'mil mi val'!CF5,IF($A$2=2,'mil mi val'!CF108,"NA"))</f>
        <v>0.96499999999999997</v>
      </c>
      <c r="CH23" s="120">
        <f>IF($A$2=1,'mil mi val'!CG5,IF($A$2=2,'mil mi val'!CG108,"NA"))</f>
        <v>0.96499999999999997</v>
      </c>
      <c r="CI23" s="120">
        <f>IF($A$2=1,'mil mi val'!CH5,IF($A$2=2,'mil mi val'!CH108,"NA"))</f>
        <v>0.96499999999999997</v>
      </c>
      <c r="CJ23" s="120">
        <f>IF($A$2=1,'mil mi val'!CI5,IF($A$2=2,'mil mi val'!CI108,"NA"))</f>
        <v>0.96499999999999997</v>
      </c>
      <c r="CK23" s="120">
        <f>IF($A$2=1,'mil mi val'!CJ5,IF($A$2=2,'mil mi val'!CJ108,"NA"))</f>
        <v>0.96499999999999997</v>
      </c>
      <c r="CL23" s="120">
        <f>IF($A$2=1,'mil mi val'!CK5,IF($A$2=2,'mil mi val'!CK108,"NA"))</f>
        <v>0.96499999999999997</v>
      </c>
      <c r="CM23" s="120">
        <f>IF($A$2=1,'mil mi val'!CL5,IF($A$2=2,'mil mi val'!CL108,"NA"))</f>
        <v>0.96499999999999997</v>
      </c>
      <c r="CN23" s="120">
        <f>IF($A$2=1,'mil mi val'!CM5,IF($A$2=2,'mil mi val'!CM108,"NA"))</f>
        <v>0.96499999999999997</v>
      </c>
      <c r="CO23" s="120">
        <f>IF($A$2=1,'mil mi val'!CN5,IF($A$2=2,'mil mi val'!CN108,"NA"))</f>
        <v>0.96499999999999997</v>
      </c>
      <c r="CP23" s="120">
        <f>IF($A$2=1,'mil mi val'!CO5,IF($A$2=2,'mil mi val'!CO108,"NA"))</f>
        <v>0.96499999999999997</v>
      </c>
      <c r="CQ23" s="120">
        <f>IF($A$2=1,'mil mi val'!CP5,IF($A$2=2,'mil mi val'!CP108,"NA"))</f>
        <v>0.96499999999999997</v>
      </c>
      <c r="CR23" s="120">
        <f>IF($A$2=1,'mil mi val'!CQ5,IF($A$2=2,'mil mi val'!CQ108,"NA"))</f>
        <v>0.96499999999999997</v>
      </c>
      <c r="CS23" s="120">
        <f>IF($A$2=1,'mil mi val'!CR5,IF($A$2=2,'mil mi val'!CR108,"NA"))</f>
        <v>0.96499999999999997</v>
      </c>
      <c r="CT23" s="120">
        <f>IF($A$2=1,'mil mi val'!CS5,IF($A$2=2,'mil mi val'!CS108,"NA"))</f>
        <v>0.96499999999999997</v>
      </c>
      <c r="CU23" s="120">
        <f>IF($A$2=1,'mil mi val'!CT5,IF($A$2=2,'mil mi val'!CT108,"NA"))</f>
        <v>0.96499999999999997</v>
      </c>
      <c r="CV23" s="120">
        <f>IF($A$2=1,'mil mi val'!CU5,IF($A$2=2,'mil mi val'!CU108,"NA"))</f>
        <v>0.96499999999999997</v>
      </c>
      <c r="CW23" s="120">
        <f>IF($A$2=1,'mil mi val'!CV5,IF($A$2=2,'mil mi val'!CV108,"NA"))</f>
        <v>0.96499999999999997</v>
      </c>
      <c r="CX23" s="120">
        <f>IF($A$2=1,'mil mi val'!CW5,IF($A$2=2,'mil mi val'!CW108,"NA"))</f>
        <v>0.96499999999999997</v>
      </c>
      <c r="CY23" s="120">
        <f>IF($A$2=1,'mil mi val'!CX5,IF($A$2=2,'mil mi val'!CX108,"NA"))</f>
        <v>0.96499999999999997</v>
      </c>
      <c r="CZ23" s="120">
        <f>IF($A$2=1,'mil mi val'!CY5,IF($A$2=2,'mil mi val'!CY108,"NA"))</f>
        <v>0.96499999999999997</v>
      </c>
      <c r="DA23" s="120">
        <f>IF($A$2=1,'mil mi val'!CZ5,IF($A$2=2,'mil mi val'!CZ108,"NA"))</f>
        <v>0.96499999999999997</v>
      </c>
      <c r="DB23" s="120">
        <f>IF($A$2=1,'mil mi val'!DA5,IF($A$2=2,'mil mi val'!DA108,"NA"))</f>
        <v>0.96499999999999997</v>
      </c>
      <c r="DC23" s="120">
        <f>IF($A$2=1,'mil mi val'!DB5,IF($A$2=2,'mil mi val'!DB108,"NA"))</f>
        <v>0.96499999999999997</v>
      </c>
    </row>
    <row r="24" spans="2:107" ht="15" x14ac:dyDescent="0.25">
      <c r="B24" s="110">
        <v>19</v>
      </c>
      <c r="C24" s="120">
        <f>IF($A$2=1,'mil mi val'!B6,IF($A$2=2,'mil mi val'!B109,"NA"))</f>
        <v>1</v>
      </c>
      <c r="D24" s="120">
        <f>IF($A$2=1,'mil mi val'!C6,IF($A$2=2,'mil mi val'!C109,"NA"))</f>
        <v>0.92200000000000004</v>
      </c>
      <c r="E24" s="120">
        <f>IF($A$2=1,'mil mi val'!D6,IF($A$2=2,'mil mi val'!D109,"NA"))</f>
        <v>0.9375</v>
      </c>
      <c r="F24" s="120">
        <f>IF($A$2=1,'mil mi val'!E6,IF($A$2=2,'mil mi val'!E109,"NA"))</f>
        <v>0.94269999999999998</v>
      </c>
      <c r="G24" s="120">
        <f>IF($A$2=1,'mil mi val'!F6,IF($A$2=2,'mil mi val'!F109,"NA"))</f>
        <v>0.94630000000000003</v>
      </c>
      <c r="H24" s="120">
        <f>IF($A$2=1,'mil mi val'!G6,IF($A$2=2,'mil mi val'!G109,"NA"))</f>
        <v>0.94889999999999997</v>
      </c>
      <c r="I24" s="120">
        <f>IF($A$2=1,'mil mi val'!H6,IF($A$2=2,'mil mi val'!H109,"NA"))</f>
        <v>0.95150000000000001</v>
      </c>
      <c r="J24" s="120">
        <f>IF($A$2=1,'mil mi val'!I6,IF($A$2=2,'mil mi val'!I109,"NA"))</f>
        <v>0.95389999999999997</v>
      </c>
      <c r="K24" s="120">
        <f>IF($A$2=1,'mil mi val'!J6,IF($A$2=2,'mil mi val'!J109,"NA"))</f>
        <v>0.95620000000000005</v>
      </c>
      <c r="L24" s="120">
        <f>IF($A$2=1,'mil mi val'!K6,IF($A$2=2,'mil mi val'!K109,"NA"))</f>
        <v>0.95830000000000004</v>
      </c>
      <c r="M24" s="120">
        <f>IF($A$2=1,'mil mi val'!L6,IF($A$2=2,'mil mi val'!L109,"NA"))</f>
        <v>0.96009999999999995</v>
      </c>
      <c r="N24" s="120">
        <f>IF($A$2=1,'mil mi val'!M6,IF($A$2=2,'mil mi val'!M109,"NA"))</f>
        <v>0.9617</v>
      </c>
      <c r="O24" s="120">
        <f>IF($A$2=1,'mil mi val'!N6,IF($A$2=2,'mil mi val'!N109,"NA"))</f>
        <v>0.96279999999999999</v>
      </c>
      <c r="P24" s="120">
        <f>IF($A$2=1,'mil mi val'!O6,IF($A$2=2,'mil mi val'!O109,"NA"))</f>
        <v>0.96350000000000002</v>
      </c>
      <c r="Q24" s="120">
        <f>IF($A$2=1,'mil mi val'!P6,IF($A$2=2,'mil mi val'!P109,"NA"))</f>
        <v>0.96379999999999999</v>
      </c>
      <c r="R24" s="120">
        <f>IF($A$2=1,'mil mi val'!Q6,IF($A$2=2,'mil mi val'!Q109,"NA"))</f>
        <v>0.96499999999999997</v>
      </c>
      <c r="S24" s="120">
        <f>IF($A$2=1,'mil mi val'!R6,IF($A$2=2,'mil mi val'!R109,"NA"))</f>
        <v>0.96499999999999997</v>
      </c>
      <c r="T24" s="120">
        <f>IF($A$2=1,'mil mi val'!S6,IF($A$2=2,'mil mi val'!S109,"NA"))</f>
        <v>0.96499999999999997</v>
      </c>
      <c r="U24" s="120">
        <f>IF($A$2=1,'mil mi val'!T6,IF($A$2=2,'mil mi val'!T109,"NA"))</f>
        <v>0.96499999999999997</v>
      </c>
      <c r="V24" s="120">
        <f>IF($A$2=1,'mil mi val'!U6,IF($A$2=2,'mil mi val'!U109,"NA"))</f>
        <v>0.96499999999999997</v>
      </c>
      <c r="W24" s="120">
        <f>IF($A$2=1,'mil mi val'!V6,IF($A$2=2,'mil mi val'!V109,"NA"))</f>
        <v>0.96499999999999997</v>
      </c>
      <c r="X24" s="120">
        <f>IF($A$2=1,'mil mi val'!W6,IF($A$2=2,'mil mi val'!W109,"NA"))</f>
        <v>0.96499999999999997</v>
      </c>
      <c r="Y24" s="120">
        <f>IF($A$2=1,'mil mi val'!X6,IF($A$2=2,'mil mi val'!X109,"NA"))</f>
        <v>0.96499999999999997</v>
      </c>
      <c r="Z24" s="120">
        <f>IF($A$2=1,'mil mi val'!Y6,IF($A$2=2,'mil mi val'!Y109,"NA"))</f>
        <v>0.96499999999999997</v>
      </c>
      <c r="AA24" s="120">
        <f>IF($A$2=1,'mil mi val'!Z6,IF($A$2=2,'mil mi val'!Z109,"NA"))</f>
        <v>0.96499999999999997</v>
      </c>
      <c r="AB24" s="120">
        <f>IF($A$2=1,'mil mi val'!AA6,IF($A$2=2,'mil mi val'!AA109,"NA"))</f>
        <v>0.96499999999999997</v>
      </c>
      <c r="AC24" s="120">
        <f>IF($A$2=1,'mil mi val'!AB6,IF($A$2=2,'mil mi val'!AB109,"NA"))</f>
        <v>0.96499999999999997</v>
      </c>
      <c r="AD24" s="120">
        <f>IF($A$2=1,'mil mi val'!AC6,IF($A$2=2,'mil mi val'!AC109,"NA"))</f>
        <v>0.96499999999999997</v>
      </c>
      <c r="AE24" s="120">
        <f>IF($A$2=1,'mil mi val'!AD6,IF($A$2=2,'mil mi val'!AD109,"NA"))</f>
        <v>0.96499999999999997</v>
      </c>
      <c r="AF24" s="120">
        <f>IF($A$2=1,'mil mi val'!AE6,IF($A$2=2,'mil mi val'!AE109,"NA"))</f>
        <v>0.96499999999999997</v>
      </c>
      <c r="AG24" s="120">
        <f>IF($A$2=1,'mil mi val'!AF6,IF($A$2=2,'mil mi val'!AF109,"NA"))</f>
        <v>0.96499999999999997</v>
      </c>
      <c r="AH24" s="120">
        <f>IF($A$2=1,'mil mi val'!AG6,IF($A$2=2,'mil mi val'!AG109,"NA"))</f>
        <v>0.96499999999999997</v>
      </c>
      <c r="AI24" s="120">
        <f>IF($A$2=1,'mil mi val'!AH6,IF($A$2=2,'mil mi val'!AH109,"NA"))</f>
        <v>0.96499999999999997</v>
      </c>
      <c r="AJ24" s="120">
        <f>IF($A$2=1,'mil mi val'!AI6,IF($A$2=2,'mil mi val'!AI109,"NA"))</f>
        <v>0.96499999999999997</v>
      </c>
      <c r="AK24" s="120">
        <f>IF($A$2=1,'mil mi val'!AJ6,IF($A$2=2,'mil mi val'!AJ109,"NA"))</f>
        <v>0.96499999999999997</v>
      </c>
      <c r="AL24" s="120">
        <f>IF($A$2=1,'mil mi val'!AK6,IF($A$2=2,'mil mi val'!AK109,"NA"))</f>
        <v>0.96499999999999997</v>
      </c>
      <c r="AM24" s="120">
        <f>IF($A$2=1,'mil mi val'!AL6,IF($A$2=2,'mil mi val'!AL109,"NA"))</f>
        <v>0.96499999999999997</v>
      </c>
      <c r="AN24" s="120">
        <f>IF($A$2=1,'mil mi val'!AM6,IF($A$2=2,'mil mi val'!AM109,"NA"))</f>
        <v>0.96499999999999997</v>
      </c>
      <c r="AO24" s="120">
        <f>IF($A$2=1,'mil mi val'!AN6,IF($A$2=2,'mil mi val'!AN109,"NA"))</f>
        <v>0.96499999999999997</v>
      </c>
      <c r="AP24" s="120">
        <f>IF($A$2=1,'mil mi val'!AO6,IF($A$2=2,'mil mi val'!AO109,"NA"))</f>
        <v>0.96499999999999997</v>
      </c>
      <c r="AQ24" s="120">
        <f>IF($A$2=1,'mil mi val'!AP6,IF($A$2=2,'mil mi val'!AP109,"NA"))</f>
        <v>0.96499999999999997</v>
      </c>
      <c r="AR24" s="120">
        <f>IF($A$2=1,'mil mi val'!AQ6,IF($A$2=2,'mil mi val'!AQ109,"NA"))</f>
        <v>0.96499999999999997</v>
      </c>
      <c r="AS24" s="120">
        <f>IF($A$2=1,'mil mi val'!AR6,IF($A$2=2,'mil mi val'!AR109,"NA"))</f>
        <v>0.96499999999999997</v>
      </c>
      <c r="AT24" s="120">
        <f>IF($A$2=1,'mil mi val'!AS6,IF($A$2=2,'mil mi val'!AS109,"NA"))</f>
        <v>0.96499999999999997</v>
      </c>
      <c r="AU24" s="120">
        <f>IF($A$2=1,'mil mi val'!AT6,IF($A$2=2,'mil mi val'!AT109,"NA"))</f>
        <v>0.96499999999999997</v>
      </c>
      <c r="AV24" s="120">
        <f>IF($A$2=1,'mil mi val'!AU6,IF($A$2=2,'mil mi val'!AU109,"NA"))</f>
        <v>0.96499999999999997</v>
      </c>
      <c r="AW24" s="120">
        <f>IF($A$2=1,'mil mi val'!AV6,IF($A$2=2,'mil mi val'!AV109,"NA"))</f>
        <v>0.96499999999999997</v>
      </c>
      <c r="AX24" s="120">
        <f>IF($A$2=1,'mil mi val'!AW6,IF($A$2=2,'mil mi val'!AW109,"NA"))</f>
        <v>0.96499999999999997</v>
      </c>
      <c r="AY24" s="120">
        <f>IF($A$2=1,'mil mi val'!AX6,IF($A$2=2,'mil mi val'!AX109,"NA"))</f>
        <v>0.96499999999999997</v>
      </c>
      <c r="AZ24" s="120">
        <f>IF($A$2=1,'mil mi val'!AY6,IF($A$2=2,'mil mi val'!AY109,"NA"))</f>
        <v>0.96499999999999997</v>
      </c>
      <c r="BA24" s="120">
        <f>IF($A$2=1,'mil mi val'!AZ6,IF($A$2=2,'mil mi val'!AZ109,"NA"))</f>
        <v>0.96499999999999997</v>
      </c>
      <c r="BB24" s="120">
        <f>IF($A$2=1,'mil mi val'!BA6,IF($A$2=2,'mil mi val'!BA109,"NA"))</f>
        <v>0.96499999999999997</v>
      </c>
      <c r="BC24" s="120">
        <f>IF($A$2=1,'mil mi val'!BB6,IF($A$2=2,'mil mi val'!BB109,"NA"))</f>
        <v>0.96499999999999997</v>
      </c>
      <c r="BD24" s="120">
        <f>IF($A$2=1,'mil mi val'!BC6,IF($A$2=2,'mil mi val'!BC109,"NA"))</f>
        <v>0.96499999999999997</v>
      </c>
      <c r="BE24" s="120">
        <f>IF($A$2=1,'mil mi val'!BD6,IF($A$2=2,'mil mi val'!BD109,"NA"))</f>
        <v>0.96499999999999997</v>
      </c>
      <c r="BF24" s="120">
        <f>IF($A$2=1,'mil mi val'!BE6,IF($A$2=2,'mil mi val'!BE109,"NA"))</f>
        <v>0.96499999999999997</v>
      </c>
      <c r="BG24" s="120">
        <f>IF($A$2=1,'mil mi val'!BF6,IF($A$2=2,'mil mi val'!BF109,"NA"))</f>
        <v>0.96499999999999997</v>
      </c>
      <c r="BH24" s="120">
        <f>IF($A$2=1,'mil mi val'!BG6,IF($A$2=2,'mil mi val'!BG109,"NA"))</f>
        <v>0.96499999999999997</v>
      </c>
      <c r="BI24" s="120">
        <f>IF($A$2=1,'mil mi val'!BH6,IF($A$2=2,'mil mi val'!BH109,"NA"))</f>
        <v>0.96499999999999997</v>
      </c>
      <c r="BJ24" s="120">
        <f>IF($A$2=1,'mil mi val'!BI6,IF($A$2=2,'mil mi val'!BI109,"NA"))</f>
        <v>0.96499999999999997</v>
      </c>
      <c r="BK24" s="120">
        <f>IF($A$2=1,'mil mi val'!BJ6,IF($A$2=2,'mil mi val'!BJ109,"NA"))</f>
        <v>0.96499999999999997</v>
      </c>
      <c r="BL24" s="120">
        <f>IF($A$2=1,'mil mi val'!BK6,IF($A$2=2,'mil mi val'!BK109,"NA"))</f>
        <v>0.96499999999999997</v>
      </c>
      <c r="BM24" s="120">
        <f>IF($A$2=1,'mil mi val'!BL6,IF($A$2=2,'mil mi val'!BL109,"NA"))</f>
        <v>0.96499999999999997</v>
      </c>
      <c r="BN24" s="120">
        <f>IF($A$2=1,'mil mi val'!BM6,IF($A$2=2,'mil mi val'!BM109,"NA"))</f>
        <v>0.96499999999999997</v>
      </c>
      <c r="BO24" s="120">
        <f>IF($A$2=1,'mil mi val'!BN6,IF($A$2=2,'mil mi val'!BN109,"NA"))</f>
        <v>0.96499999999999997</v>
      </c>
      <c r="BP24" s="120">
        <f>IF($A$2=1,'mil mi val'!BO6,IF($A$2=2,'mil mi val'!BO109,"NA"))</f>
        <v>0.96499999999999997</v>
      </c>
      <c r="BQ24" s="120">
        <f>IF($A$2=1,'mil mi val'!BP6,IF($A$2=2,'mil mi val'!BP109,"NA"))</f>
        <v>0.96499999999999997</v>
      </c>
      <c r="BR24" s="120">
        <f>IF($A$2=1,'mil mi val'!BQ6,IF($A$2=2,'mil mi val'!BQ109,"NA"))</f>
        <v>0.96499999999999997</v>
      </c>
      <c r="BS24" s="120">
        <f>IF($A$2=1,'mil mi val'!BR6,IF($A$2=2,'mil mi val'!BR109,"NA"))</f>
        <v>0.96499999999999997</v>
      </c>
      <c r="BT24" s="120">
        <f>IF($A$2=1,'mil mi val'!BS6,IF($A$2=2,'mil mi val'!BS109,"NA"))</f>
        <v>0.96499999999999997</v>
      </c>
      <c r="BU24" s="120">
        <f>IF($A$2=1,'mil mi val'!BT6,IF($A$2=2,'mil mi val'!BT109,"NA"))</f>
        <v>0.96499999999999997</v>
      </c>
      <c r="BV24" s="120">
        <f>IF($A$2=1,'mil mi val'!BU6,IF($A$2=2,'mil mi val'!BU109,"NA"))</f>
        <v>0.96499999999999997</v>
      </c>
      <c r="BW24" s="120">
        <f>IF($A$2=1,'mil mi val'!BV6,IF($A$2=2,'mil mi val'!BV109,"NA"))</f>
        <v>0.96499999999999997</v>
      </c>
      <c r="BX24" s="120">
        <f>IF($A$2=1,'mil mi val'!BW6,IF($A$2=2,'mil mi val'!BW109,"NA"))</f>
        <v>0.96499999999999997</v>
      </c>
      <c r="BY24" s="120">
        <f>IF($A$2=1,'mil mi val'!BX6,IF($A$2=2,'mil mi val'!BX109,"NA"))</f>
        <v>0.96499999999999997</v>
      </c>
      <c r="BZ24" s="120">
        <f>IF($A$2=1,'mil mi val'!BY6,IF($A$2=2,'mil mi val'!BY109,"NA"))</f>
        <v>0.96499999999999997</v>
      </c>
      <c r="CA24" s="120">
        <f>IF($A$2=1,'mil mi val'!BZ6,IF($A$2=2,'mil mi val'!BZ109,"NA"))</f>
        <v>0.96499999999999997</v>
      </c>
      <c r="CB24" s="120">
        <f>IF($A$2=1,'mil mi val'!CA6,IF($A$2=2,'mil mi val'!CA109,"NA"))</f>
        <v>0.96499999999999997</v>
      </c>
      <c r="CC24" s="120">
        <f>IF($A$2=1,'mil mi val'!CB6,IF($A$2=2,'mil mi val'!CB109,"NA"))</f>
        <v>0.96499999999999997</v>
      </c>
      <c r="CD24" s="120">
        <f>IF($A$2=1,'mil mi val'!CC6,IF($A$2=2,'mil mi val'!CC109,"NA"))</f>
        <v>0.96499999999999997</v>
      </c>
      <c r="CE24" s="120">
        <f>IF($A$2=1,'mil mi val'!CD6,IF($A$2=2,'mil mi val'!CD109,"NA"))</f>
        <v>0.96499999999999997</v>
      </c>
      <c r="CF24" s="120">
        <f>IF($A$2=1,'mil mi val'!CE6,IF($A$2=2,'mil mi val'!CE109,"NA"))</f>
        <v>0.96499999999999997</v>
      </c>
      <c r="CG24" s="120">
        <f>IF($A$2=1,'mil mi val'!CF6,IF($A$2=2,'mil mi val'!CF109,"NA"))</f>
        <v>0.96499999999999997</v>
      </c>
      <c r="CH24" s="120">
        <f>IF($A$2=1,'mil mi val'!CG6,IF($A$2=2,'mil mi val'!CG109,"NA"))</f>
        <v>0.96499999999999997</v>
      </c>
      <c r="CI24" s="120">
        <f>IF($A$2=1,'mil mi val'!CH6,IF($A$2=2,'mil mi val'!CH109,"NA"))</f>
        <v>0.96499999999999997</v>
      </c>
      <c r="CJ24" s="120">
        <f>IF($A$2=1,'mil mi val'!CI6,IF($A$2=2,'mil mi val'!CI109,"NA"))</f>
        <v>0.96499999999999997</v>
      </c>
      <c r="CK24" s="120">
        <f>IF($A$2=1,'mil mi val'!CJ6,IF($A$2=2,'mil mi val'!CJ109,"NA"))</f>
        <v>0.96499999999999997</v>
      </c>
      <c r="CL24" s="120">
        <f>IF($A$2=1,'mil mi val'!CK6,IF($A$2=2,'mil mi val'!CK109,"NA"))</f>
        <v>0.96499999999999997</v>
      </c>
      <c r="CM24" s="120">
        <f>IF($A$2=1,'mil mi val'!CL6,IF($A$2=2,'mil mi val'!CL109,"NA"))</f>
        <v>0.96499999999999997</v>
      </c>
      <c r="CN24" s="120">
        <f>IF($A$2=1,'mil mi val'!CM6,IF($A$2=2,'mil mi val'!CM109,"NA"))</f>
        <v>0.96499999999999997</v>
      </c>
      <c r="CO24" s="120">
        <f>IF($A$2=1,'mil mi val'!CN6,IF($A$2=2,'mil mi val'!CN109,"NA"))</f>
        <v>0.96499999999999997</v>
      </c>
      <c r="CP24" s="120">
        <f>IF($A$2=1,'mil mi val'!CO6,IF($A$2=2,'mil mi val'!CO109,"NA"))</f>
        <v>0.96499999999999997</v>
      </c>
      <c r="CQ24" s="120">
        <f>IF($A$2=1,'mil mi val'!CP6,IF($A$2=2,'mil mi val'!CP109,"NA"))</f>
        <v>0.96499999999999997</v>
      </c>
      <c r="CR24" s="120">
        <f>IF($A$2=1,'mil mi val'!CQ6,IF($A$2=2,'mil mi val'!CQ109,"NA"))</f>
        <v>0.96499999999999997</v>
      </c>
      <c r="CS24" s="120">
        <f>IF($A$2=1,'mil mi val'!CR6,IF($A$2=2,'mil mi val'!CR109,"NA"))</f>
        <v>0.96499999999999997</v>
      </c>
      <c r="CT24" s="120">
        <f>IF($A$2=1,'mil mi val'!CS6,IF($A$2=2,'mil mi val'!CS109,"NA"))</f>
        <v>0.96499999999999997</v>
      </c>
      <c r="CU24" s="120">
        <f>IF($A$2=1,'mil mi val'!CT6,IF($A$2=2,'mil mi val'!CT109,"NA"))</f>
        <v>0.96499999999999997</v>
      </c>
      <c r="CV24" s="120">
        <f>IF($A$2=1,'mil mi val'!CU6,IF($A$2=2,'mil mi val'!CU109,"NA"))</f>
        <v>0.96499999999999997</v>
      </c>
      <c r="CW24" s="120">
        <f>IF($A$2=1,'mil mi val'!CV6,IF($A$2=2,'mil mi val'!CV109,"NA"))</f>
        <v>0.96499999999999997</v>
      </c>
      <c r="CX24" s="120">
        <f>IF($A$2=1,'mil mi val'!CW6,IF($A$2=2,'mil mi val'!CW109,"NA"))</f>
        <v>0.96499999999999997</v>
      </c>
      <c r="CY24" s="120">
        <f>IF($A$2=1,'mil mi val'!CX6,IF($A$2=2,'mil mi val'!CX109,"NA"))</f>
        <v>0.96499999999999997</v>
      </c>
      <c r="CZ24" s="120">
        <f>IF($A$2=1,'mil mi val'!CY6,IF($A$2=2,'mil mi val'!CY109,"NA"))</f>
        <v>0.96499999999999997</v>
      </c>
      <c r="DA24" s="120">
        <f>IF($A$2=1,'mil mi val'!CZ6,IF($A$2=2,'mil mi val'!CZ109,"NA"))</f>
        <v>0.96499999999999997</v>
      </c>
      <c r="DB24" s="120">
        <f>IF($A$2=1,'mil mi val'!DA6,IF($A$2=2,'mil mi val'!DA109,"NA"))</f>
        <v>0.96499999999999997</v>
      </c>
      <c r="DC24" s="120">
        <f>IF($A$2=1,'mil mi val'!DB6,IF($A$2=2,'mil mi val'!DB109,"NA"))</f>
        <v>0.96499999999999997</v>
      </c>
    </row>
    <row r="25" spans="2:107" ht="15" x14ac:dyDescent="0.25">
      <c r="B25" s="110">
        <f>B24+1</f>
        <v>20</v>
      </c>
      <c r="C25" s="120">
        <f>IF($A$2=1,'mil mi val'!B7,IF($A$2=2,'mil mi val'!B110,"NA"))</f>
        <v>1</v>
      </c>
      <c r="D25" s="120">
        <f>IF($A$2=1,'mil mi val'!C7,IF($A$2=2,'mil mi val'!C110,"NA"))</f>
        <v>0.92200000000000004</v>
      </c>
      <c r="E25" s="120">
        <f>IF($A$2=1,'mil mi val'!D7,IF($A$2=2,'mil mi val'!D110,"NA"))</f>
        <v>0.9375</v>
      </c>
      <c r="F25" s="120">
        <f>IF($A$2=1,'mil mi val'!E7,IF($A$2=2,'mil mi val'!E110,"NA"))</f>
        <v>0.94269999999999998</v>
      </c>
      <c r="G25" s="120">
        <f>IF($A$2=1,'mil mi val'!F7,IF($A$2=2,'mil mi val'!F110,"NA"))</f>
        <v>0.94630000000000003</v>
      </c>
      <c r="H25" s="120">
        <f>IF($A$2=1,'mil mi val'!G7,IF($A$2=2,'mil mi val'!G110,"NA"))</f>
        <v>0.94889999999999997</v>
      </c>
      <c r="I25" s="120">
        <f>IF($A$2=1,'mil mi val'!H7,IF($A$2=2,'mil mi val'!H110,"NA"))</f>
        <v>0.95150000000000001</v>
      </c>
      <c r="J25" s="120">
        <f>IF($A$2=1,'mil mi val'!I7,IF($A$2=2,'mil mi val'!I110,"NA"))</f>
        <v>0.95389999999999997</v>
      </c>
      <c r="K25" s="120">
        <f>IF($A$2=1,'mil mi val'!J7,IF($A$2=2,'mil mi val'!J110,"NA"))</f>
        <v>0.95620000000000005</v>
      </c>
      <c r="L25" s="120">
        <f>IF($A$2=1,'mil mi val'!K7,IF($A$2=2,'mil mi val'!K110,"NA"))</f>
        <v>0.95830000000000004</v>
      </c>
      <c r="M25" s="120">
        <f>IF($A$2=1,'mil mi val'!L7,IF($A$2=2,'mil mi val'!L110,"NA"))</f>
        <v>0.96009999999999995</v>
      </c>
      <c r="N25" s="120">
        <f>IF($A$2=1,'mil mi val'!M7,IF($A$2=2,'mil mi val'!M110,"NA"))</f>
        <v>0.9617</v>
      </c>
      <c r="O25" s="120">
        <f>IF($A$2=1,'mil mi val'!N7,IF($A$2=2,'mil mi val'!N110,"NA"))</f>
        <v>0.96279999999999999</v>
      </c>
      <c r="P25" s="120">
        <f>IF($A$2=1,'mil mi val'!O7,IF($A$2=2,'mil mi val'!O110,"NA"))</f>
        <v>0.96350000000000002</v>
      </c>
      <c r="Q25" s="120">
        <f>IF($A$2=1,'mil mi val'!P7,IF($A$2=2,'mil mi val'!P110,"NA"))</f>
        <v>0.96379999999999999</v>
      </c>
      <c r="R25" s="120">
        <f>IF($A$2=1,'mil mi val'!Q7,IF($A$2=2,'mil mi val'!Q110,"NA"))</f>
        <v>0.96499999999999997</v>
      </c>
      <c r="S25" s="120">
        <f>IF($A$2=1,'mil mi val'!R7,IF($A$2=2,'mil mi val'!R110,"NA"))</f>
        <v>0.96499999999999997</v>
      </c>
      <c r="T25" s="120">
        <f>IF($A$2=1,'mil mi val'!S7,IF($A$2=2,'mil mi val'!S110,"NA"))</f>
        <v>0.96499999999999997</v>
      </c>
      <c r="U25" s="120">
        <f>IF($A$2=1,'mil mi val'!T7,IF($A$2=2,'mil mi val'!T110,"NA"))</f>
        <v>0.96499999999999997</v>
      </c>
      <c r="V25" s="120">
        <f>IF($A$2=1,'mil mi val'!U7,IF($A$2=2,'mil mi val'!U110,"NA"))</f>
        <v>0.96499999999999997</v>
      </c>
      <c r="W25" s="120">
        <f>IF($A$2=1,'mil mi val'!V7,IF($A$2=2,'mil mi val'!V110,"NA"))</f>
        <v>0.96499999999999997</v>
      </c>
      <c r="X25" s="120">
        <f>IF($A$2=1,'mil mi val'!W7,IF($A$2=2,'mil mi val'!W110,"NA"))</f>
        <v>0.96499999999999997</v>
      </c>
      <c r="Y25" s="120">
        <f>IF($A$2=1,'mil mi val'!X7,IF($A$2=2,'mil mi val'!X110,"NA"))</f>
        <v>0.96499999999999997</v>
      </c>
      <c r="Z25" s="120">
        <f>IF($A$2=1,'mil mi val'!Y7,IF($A$2=2,'mil mi val'!Y110,"NA"))</f>
        <v>0.96499999999999997</v>
      </c>
      <c r="AA25" s="120">
        <f>IF($A$2=1,'mil mi val'!Z7,IF($A$2=2,'mil mi val'!Z110,"NA"))</f>
        <v>0.96499999999999997</v>
      </c>
      <c r="AB25" s="120">
        <f>IF($A$2=1,'mil mi val'!AA7,IF($A$2=2,'mil mi val'!AA110,"NA"))</f>
        <v>0.96499999999999997</v>
      </c>
      <c r="AC25" s="120">
        <f>IF($A$2=1,'mil mi val'!AB7,IF($A$2=2,'mil mi val'!AB110,"NA"))</f>
        <v>0.96499999999999997</v>
      </c>
      <c r="AD25" s="120">
        <f>IF($A$2=1,'mil mi val'!AC7,IF($A$2=2,'mil mi val'!AC110,"NA"))</f>
        <v>0.96499999999999997</v>
      </c>
      <c r="AE25" s="120">
        <f>IF($A$2=1,'mil mi val'!AD7,IF($A$2=2,'mil mi val'!AD110,"NA"))</f>
        <v>0.96499999999999997</v>
      </c>
      <c r="AF25" s="120">
        <f>IF($A$2=1,'mil mi val'!AE7,IF($A$2=2,'mil mi val'!AE110,"NA"))</f>
        <v>0.96499999999999997</v>
      </c>
      <c r="AG25" s="120">
        <f>IF($A$2=1,'mil mi val'!AF7,IF($A$2=2,'mil mi val'!AF110,"NA"))</f>
        <v>0.96499999999999997</v>
      </c>
      <c r="AH25" s="120">
        <f>IF($A$2=1,'mil mi val'!AG7,IF($A$2=2,'mil mi val'!AG110,"NA"))</f>
        <v>0.96499999999999997</v>
      </c>
      <c r="AI25" s="120">
        <f>IF($A$2=1,'mil mi val'!AH7,IF($A$2=2,'mil mi val'!AH110,"NA"))</f>
        <v>0.96499999999999997</v>
      </c>
      <c r="AJ25" s="120">
        <f>IF($A$2=1,'mil mi val'!AI7,IF($A$2=2,'mil mi val'!AI110,"NA"))</f>
        <v>0.96499999999999997</v>
      </c>
      <c r="AK25" s="120">
        <f>IF($A$2=1,'mil mi val'!AJ7,IF($A$2=2,'mil mi val'!AJ110,"NA"))</f>
        <v>0.96499999999999997</v>
      </c>
      <c r="AL25" s="120">
        <f>IF($A$2=1,'mil mi val'!AK7,IF($A$2=2,'mil mi val'!AK110,"NA"))</f>
        <v>0.96499999999999997</v>
      </c>
      <c r="AM25" s="120">
        <f>IF($A$2=1,'mil mi val'!AL7,IF($A$2=2,'mil mi val'!AL110,"NA"))</f>
        <v>0.96499999999999997</v>
      </c>
      <c r="AN25" s="120">
        <f>IF($A$2=1,'mil mi val'!AM7,IF($A$2=2,'mil mi val'!AM110,"NA"))</f>
        <v>0.96499999999999997</v>
      </c>
      <c r="AO25" s="120">
        <f>IF($A$2=1,'mil mi val'!AN7,IF($A$2=2,'mil mi val'!AN110,"NA"))</f>
        <v>0.96499999999999997</v>
      </c>
      <c r="AP25" s="120">
        <f>IF($A$2=1,'mil mi val'!AO7,IF($A$2=2,'mil mi val'!AO110,"NA"))</f>
        <v>0.96499999999999997</v>
      </c>
      <c r="AQ25" s="120">
        <f>IF($A$2=1,'mil mi val'!AP7,IF($A$2=2,'mil mi val'!AP110,"NA"))</f>
        <v>0.96499999999999997</v>
      </c>
      <c r="AR25" s="120">
        <f>IF($A$2=1,'mil mi val'!AQ7,IF($A$2=2,'mil mi val'!AQ110,"NA"))</f>
        <v>0.96499999999999997</v>
      </c>
      <c r="AS25" s="120">
        <f>IF($A$2=1,'mil mi val'!AR7,IF($A$2=2,'mil mi val'!AR110,"NA"))</f>
        <v>0.96499999999999997</v>
      </c>
      <c r="AT25" s="120">
        <f>IF($A$2=1,'mil mi val'!AS7,IF($A$2=2,'mil mi val'!AS110,"NA"))</f>
        <v>0.96499999999999997</v>
      </c>
      <c r="AU25" s="120">
        <f>IF($A$2=1,'mil mi val'!AT7,IF($A$2=2,'mil mi val'!AT110,"NA"))</f>
        <v>0.96499999999999997</v>
      </c>
      <c r="AV25" s="120">
        <f>IF($A$2=1,'mil mi val'!AU7,IF($A$2=2,'mil mi val'!AU110,"NA"))</f>
        <v>0.96499999999999997</v>
      </c>
      <c r="AW25" s="120">
        <f>IF($A$2=1,'mil mi val'!AV7,IF($A$2=2,'mil mi val'!AV110,"NA"))</f>
        <v>0.96499999999999997</v>
      </c>
      <c r="AX25" s="120">
        <f>IF($A$2=1,'mil mi val'!AW7,IF($A$2=2,'mil mi val'!AW110,"NA"))</f>
        <v>0.96499999999999997</v>
      </c>
      <c r="AY25" s="120">
        <f>IF($A$2=1,'mil mi val'!AX7,IF($A$2=2,'mil mi val'!AX110,"NA"))</f>
        <v>0.96499999999999997</v>
      </c>
      <c r="AZ25" s="120">
        <f>IF($A$2=1,'mil mi val'!AY7,IF($A$2=2,'mil mi val'!AY110,"NA"))</f>
        <v>0.96499999999999997</v>
      </c>
      <c r="BA25" s="120">
        <f>IF($A$2=1,'mil mi val'!AZ7,IF($A$2=2,'mil mi val'!AZ110,"NA"))</f>
        <v>0.96499999999999997</v>
      </c>
      <c r="BB25" s="120">
        <f>IF($A$2=1,'mil mi val'!BA7,IF($A$2=2,'mil mi val'!BA110,"NA"))</f>
        <v>0.96499999999999997</v>
      </c>
      <c r="BC25" s="120">
        <f>IF($A$2=1,'mil mi val'!BB7,IF($A$2=2,'mil mi val'!BB110,"NA"))</f>
        <v>0.96499999999999997</v>
      </c>
      <c r="BD25" s="120">
        <f>IF($A$2=1,'mil mi val'!BC7,IF($A$2=2,'mil mi val'!BC110,"NA"))</f>
        <v>0.96499999999999997</v>
      </c>
      <c r="BE25" s="120">
        <f>IF($A$2=1,'mil mi val'!BD7,IF($A$2=2,'mil mi val'!BD110,"NA"))</f>
        <v>0.96499999999999997</v>
      </c>
      <c r="BF25" s="120">
        <f>IF($A$2=1,'mil mi val'!BE7,IF($A$2=2,'mil mi val'!BE110,"NA"))</f>
        <v>0.96499999999999997</v>
      </c>
      <c r="BG25" s="120">
        <f>IF($A$2=1,'mil mi val'!BF7,IF($A$2=2,'mil mi val'!BF110,"NA"))</f>
        <v>0.96499999999999997</v>
      </c>
      <c r="BH25" s="120">
        <f>IF($A$2=1,'mil mi val'!BG7,IF($A$2=2,'mil mi val'!BG110,"NA"))</f>
        <v>0.96499999999999997</v>
      </c>
      <c r="BI25" s="120">
        <f>IF($A$2=1,'mil mi val'!BH7,IF($A$2=2,'mil mi val'!BH110,"NA"))</f>
        <v>0.96499999999999997</v>
      </c>
      <c r="BJ25" s="120">
        <f>IF($A$2=1,'mil mi val'!BI7,IF($A$2=2,'mil mi val'!BI110,"NA"))</f>
        <v>0.96499999999999997</v>
      </c>
      <c r="BK25" s="120">
        <f>IF($A$2=1,'mil mi val'!BJ7,IF($A$2=2,'mil mi val'!BJ110,"NA"))</f>
        <v>0.96499999999999997</v>
      </c>
      <c r="BL25" s="120">
        <f>IF($A$2=1,'mil mi val'!BK7,IF($A$2=2,'mil mi val'!BK110,"NA"))</f>
        <v>0.96499999999999997</v>
      </c>
      <c r="BM25" s="120">
        <f>IF($A$2=1,'mil mi val'!BL7,IF($A$2=2,'mil mi val'!BL110,"NA"))</f>
        <v>0.96499999999999997</v>
      </c>
      <c r="BN25" s="120">
        <f>IF($A$2=1,'mil mi val'!BM7,IF($A$2=2,'mil mi val'!BM110,"NA"))</f>
        <v>0.96499999999999997</v>
      </c>
      <c r="BO25" s="120">
        <f>IF($A$2=1,'mil mi val'!BN7,IF($A$2=2,'mil mi val'!BN110,"NA"))</f>
        <v>0.96499999999999997</v>
      </c>
      <c r="BP25" s="120">
        <f>IF($A$2=1,'mil mi val'!BO7,IF($A$2=2,'mil mi val'!BO110,"NA"))</f>
        <v>0.96499999999999997</v>
      </c>
      <c r="BQ25" s="120">
        <f>IF($A$2=1,'mil mi val'!BP7,IF($A$2=2,'mil mi val'!BP110,"NA"))</f>
        <v>0.96499999999999997</v>
      </c>
      <c r="BR25" s="120">
        <f>IF($A$2=1,'mil mi val'!BQ7,IF($A$2=2,'mil mi val'!BQ110,"NA"))</f>
        <v>0.96499999999999997</v>
      </c>
      <c r="BS25" s="120">
        <f>IF($A$2=1,'mil mi val'!BR7,IF($A$2=2,'mil mi val'!BR110,"NA"))</f>
        <v>0.96499999999999997</v>
      </c>
      <c r="BT25" s="120">
        <f>IF($A$2=1,'mil mi val'!BS7,IF($A$2=2,'mil mi val'!BS110,"NA"))</f>
        <v>0.96499999999999997</v>
      </c>
      <c r="BU25" s="120">
        <f>IF($A$2=1,'mil mi val'!BT7,IF($A$2=2,'mil mi val'!BT110,"NA"))</f>
        <v>0.96499999999999997</v>
      </c>
      <c r="BV25" s="120">
        <f>IF($A$2=1,'mil mi val'!BU7,IF($A$2=2,'mil mi val'!BU110,"NA"))</f>
        <v>0.96499999999999997</v>
      </c>
      <c r="BW25" s="120">
        <f>IF($A$2=1,'mil mi val'!BV7,IF($A$2=2,'mil mi val'!BV110,"NA"))</f>
        <v>0.96499999999999997</v>
      </c>
      <c r="BX25" s="120">
        <f>IF($A$2=1,'mil mi val'!BW7,IF($A$2=2,'mil mi val'!BW110,"NA"))</f>
        <v>0.96499999999999997</v>
      </c>
      <c r="BY25" s="120">
        <f>IF($A$2=1,'mil mi val'!BX7,IF($A$2=2,'mil mi val'!BX110,"NA"))</f>
        <v>0.96499999999999997</v>
      </c>
      <c r="BZ25" s="120">
        <f>IF($A$2=1,'mil mi val'!BY7,IF($A$2=2,'mil mi val'!BY110,"NA"))</f>
        <v>0.96499999999999997</v>
      </c>
      <c r="CA25" s="120">
        <f>IF($A$2=1,'mil mi val'!BZ7,IF($A$2=2,'mil mi val'!BZ110,"NA"))</f>
        <v>0.96499999999999997</v>
      </c>
      <c r="CB25" s="120">
        <f>IF($A$2=1,'mil mi val'!CA7,IF($A$2=2,'mil mi val'!CA110,"NA"))</f>
        <v>0.96499999999999997</v>
      </c>
      <c r="CC25" s="120">
        <f>IF($A$2=1,'mil mi val'!CB7,IF($A$2=2,'mil mi val'!CB110,"NA"))</f>
        <v>0.96499999999999997</v>
      </c>
      <c r="CD25" s="120">
        <f>IF($A$2=1,'mil mi val'!CC7,IF($A$2=2,'mil mi val'!CC110,"NA"))</f>
        <v>0.96499999999999997</v>
      </c>
      <c r="CE25" s="120">
        <f>IF($A$2=1,'mil mi val'!CD7,IF($A$2=2,'mil mi val'!CD110,"NA"))</f>
        <v>0.96499999999999997</v>
      </c>
      <c r="CF25" s="120">
        <f>IF($A$2=1,'mil mi val'!CE7,IF($A$2=2,'mil mi val'!CE110,"NA"))</f>
        <v>0.96499999999999997</v>
      </c>
      <c r="CG25" s="120">
        <f>IF($A$2=1,'mil mi val'!CF7,IF($A$2=2,'mil mi val'!CF110,"NA"))</f>
        <v>0.96499999999999997</v>
      </c>
      <c r="CH25" s="120">
        <f>IF($A$2=1,'mil mi val'!CG7,IF($A$2=2,'mil mi val'!CG110,"NA"))</f>
        <v>0.96499999999999997</v>
      </c>
      <c r="CI25" s="120">
        <f>IF($A$2=1,'mil mi val'!CH7,IF($A$2=2,'mil mi val'!CH110,"NA"))</f>
        <v>0.96499999999999997</v>
      </c>
      <c r="CJ25" s="120">
        <f>IF($A$2=1,'mil mi val'!CI7,IF($A$2=2,'mil mi val'!CI110,"NA"))</f>
        <v>0.96499999999999997</v>
      </c>
      <c r="CK25" s="120">
        <f>IF($A$2=1,'mil mi val'!CJ7,IF($A$2=2,'mil mi val'!CJ110,"NA"))</f>
        <v>0.96499999999999997</v>
      </c>
      <c r="CL25" s="120">
        <f>IF($A$2=1,'mil mi val'!CK7,IF($A$2=2,'mil mi val'!CK110,"NA"))</f>
        <v>0.96499999999999997</v>
      </c>
      <c r="CM25" s="120">
        <f>IF($A$2=1,'mil mi val'!CL7,IF($A$2=2,'mil mi val'!CL110,"NA"))</f>
        <v>0.96499999999999997</v>
      </c>
      <c r="CN25" s="120">
        <f>IF($A$2=1,'mil mi val'!CM7,IF($A$2=2,'mil mi val'!CM110,"NA"))</f>
        <v>0.96499999999999997</v>
      </c>
      <c r="CO25" s="120">
        <f>IF($A$2=1,'mil mi val'!CN7,IF($A$2=2,'mil mi val'!CN110,"NA"))</f>
        <v>0.96499999999999997</v>
      </c>
      <c r="CP25" s="120">
        <f>IF($A$2=1,'mil mi val'!CO7,IF($A$2=2,'mil mi val'!CO110,"NA"))</f>
        <v>0.96499999999999997</v>
      </c>
      <c r="CQ25" s="120">
        <f>IF($A$2=1,'mil mi val'!CP7,IF($A$2=2,'mil mi val'!CP110,"NA"))</f>
        <v>0.96499999999999997</v>
      </c>
      <c r="CR25" s="120">
        <f>IF($A$2=1,'mil mi val'!CQ7,IF($A$2=2,'mil mi val'!CQ110,"NA"))</f>
        <v>0.96499999999999997</v>
      </c>
      <c r="CS25" s="120">
        <f>IF($A$2=1,'mil mi val'!CR7,IF($A$2=2,'mil mi val'!CR110,"NA"))</f>
        <v>0.96499999999999997</v>
      </c>
      <c r="CT25" s="120">
        <f>IF($A$2=1,'mil mi val'!CS7,IF($A$2=2,'mil mi val'!CS110,"NA"))</f>
        <v>0.96499999999999997</v>
      </c>
      <c r="CU25" s="120">
        <f>IF($A$2=1,'mil mi val'!CT7,IF($A$2=2,'mil mi val'!CT110,"NA"))</f>
        <v>0.96499999999999997</v>
      </c>
      <c r="CV25" s="120">
        <f>IF($A$2=1,'mil mi val'!CU7,IF($A$2=2,'mil mi val'!CU110,"NA"))</f>
        <v>0.96499999999999997</v>
      </c>
      <c r="CW25" s="120">
        <f>IF($A$2=1,'mil mi val'!CV7,IF($A$2=2,'mil mi val'!CV110,"NA"))</f>
        <v>0.96499999999999997</v>
      </c>
      <c r="CX25" s="120">
        <f>IF($A$2=1,'mil mi val'!CW7,IF($A$2=2,'mil mi val'!CW110,"NA"))</f>
        <v>0.96499999999999997</v>
      </c>
      <c r="CY25" s="120">
        <f>IF($A$2=1,'mil mi val'!CX7,IF($A$2=2,'mil mi val'!CX110,"NA"))</f>
        <v>0.96499999999999997</v>
      </c>
      <c r="CZ25" s="120">
        <f>IF($A$2=1,'mil mi val'!CY7,IF($A$2=2,'mil mi val'!CY110,"NA"))</f>
        <v>0.96499999999999997</v>
      </c>
      <c r="DA25" s="120">
        <f>IF($A$2=1,'mil mi val'!CZ7,IF($A$2=2,'mil mi val'!CZ110,"NA"))</f>
        <v>0.96499999999999997</v>
      </c>
      <c r="DB25" s="120">
        <f>IF($A$2=1,'mil mi val'!DA7,IF($A$2=2,'mil mi val'!DA110,"NA"))</f>
        <v>0.96499999999999997</v>
      </c>
      <c r="DC25" s="120">
        <f>IF($A$2=1,'mil mi val'!DB7,IF($A$2=2,'mil mi val'!DB110,"NA"))</f>
        <v>0.96499999999999997</v>
      </c>
    </row>
    <row r="26" spans="2:107" ht="15" x14ac:dyDescent="0.25">
      <c r="B26" s="110">
        <v>21</v>
      </c>
      <c r="C26" s="120">
        <f>IF($A$2=1,'mil mi val'!B8,IF($A$2=2,'mil mi val'!B111,"NA"))</f>
        <v>1</v>
      </c>
      <c r="D26" s="120">
        <f>IF($A$2=1,'mil mi val'!C8,IF($A$2=2,'mil mi val'!C111,"NA"))</f>
        <v>0.92200000000000004</v>
      </c>
      <c r="E26" s="120">
        <f>IF($A$2=1,'mil mi val'!D8,IF($A$2=2,'mil mi val'!D111,"NA"))</f>
        <v>0.9375</v>
      </c>
      <c r="F26" s="120">
        <f>IF($A$2=1,'mil mi val'!E8,IF($A$2=2,'mil mi val'!E111,"NA"))</f>
        <v>0.94269999999999998</v>
      </c>
      <c r="G26" s="120">
        <f>IF($A$2=1,'mil mi val'!F8,IF($A$2=2,'mil mi val'!F111,"NA"))</f>
        <v>0.94630000000000003</v>
      </c>
      <c r="H26" s="120">
        <f>IF($A$2=1,'mil mi val'!G8,IF($A$2=2,'mil mi val'!G111,"NA"))</f>
        <v>0.94889999999999997</v>
      </c>
      <c r="I26" s="120">
        <f>IF($A$2=1,'mil mi val'!H8,IF($A$2=2,'mil mi val'!H111,"NA"))</f>
        <v>0.95150000000000001</v>
      </c>
      <c r="J26" s="120">
        <f>IF($A$2=1,'mil mi val'!I8,IF($A$2=2,'mil mi val'!I111,"NA"))</f>
        <v>0.95389999999999997</v>
      </c>
      <c r="K26" s="120">
        <f>IF($A$2=1,'mil mi val'!J8,IF($A$2=2,'mil mi val'!J111,"NA"))</f>
        <v>0.95620000000000005</v>
      </c>
      <c r="L26" s="120">
        <f>IF($A$2=1,'mil mi val'!K8,IF($A$2=2,'mil mi val'!K111,"NA"))</f>
        <v>0.95830000000000004</v>
      </c>
      <c r="M26" s="120">
        <f>IF($A$2=1,'mil mi val'!L8,IF($A$2=2,'mil mi val'!L111,"NA"))</f>
        <v>0.96009999999999995</v>
      </c>
      <c r="N26" s="120">
        <f>IF($A$2=1,'mil mi val'!M8,IF($A$2=2,'mil mi val'!M111,"NA"))</f>
        <v>0.9617</v>
      </c>
      <c r="O26" s="120">
        <f>IF($A$2=1,'mil mi val'!N8,IF($A$2=2,'mil mi val'!N111,"NA"))</f>
        <v>0.96279999999999999</v>
      </c>
      <c r="P26" s="120">
        <f>IF($A$2=1,'mil mi val'!O8,IF($A$2=2,'mil mi val'!O111,"NA"))</f>
        <v>0.96350000000000002</v>
      </c>
      <c r="Q26" s="120">
        <f>IF($A$2=1,'mil mi val'!P8,IF($A$2=2,'mil mi val'!P111,"NA"))</f>
        <v>0.96379999999999999</v>
      </c>
      <c r="R26" s="120">
        <f>IF($A$2=1,'mil mi val'!Q8,IF($A$2=2,'mil mi val'!Q111,"NA"))</f>
        <v>0.96499999999999997</v>
      </c>
      <c r="S26" s="120">
        <f>IF($A$2=1,'mil mi val'!R8,IF($A$2=2,'mil mi val'!R111,"NA"))</f>
        <v>0.96499999999999997</v>
      </c>
      <c r="T26" s="120">
        <f>IF($A$2=1,'mil mi val'!S8,IF($A$2=2,'mil mi val'!S111,"NA"))</f>
        <v>0.96499999999999997</v>
      </c>
      <c r="U26" s="120">
        <f>IF($A$2=1,'mil mi val'!T8,IF($A$2=2,'mil mi val'!T111,"NA"))</f>
        <v>0.96499999999999997</v>
      </c>
      <c r="V26" s="120">
        <f>IF($A$2=1,'mil mi val'!U8,IF($A$2=2,'mil mi val'!U111,"NA"))</f>
        <v>0.96499999999999997</v>
      </c>
      <c r="W26" s="120">
        <f>IF($A$2=1,'mil mi val'!V8,IF($A$2=2,'mil mi val'!V111,"NA"))</f>
        <v>0.96499999999999997</v>
      </c>
      <c r="X26" s="120">
        <f>IF($A$2=1,'mil mi val'!W8,IF($A$2=2,'mil mi val'!W111,"NA"))</f>
        <v>0.96499999999999997</v>
      </c>
      <c r="Y26" s="120">
        <f>IF($A$2=1,'mil mi val'!X8,IF($A$2=2,'mil mi val'!X111,"NA"))</f>
        <v>0.96499999999999997</v>
      </c>
      <c r="Z26" s="120">
        <f>IF($A$2=1,'mil mi val'!Y8,IF($A$2=2,'mil mi val'!Y111,"NA"))</f>
        <v>0.96499999999999997</v>
      </c>
      <c r="AA26" s="120">
        <f>IF($A$2=1,'mil mi val'!Z8,IF($A$2=2,'mil mi val'!Z111,"NA"))</f>
        <v>0.96499999999999997</v>
      </c>
      <c r="AB26" s="120">
        <f>IF($A$2=1,'mil mi val'!AA8,IF($A$2=2,'mil mi val'!AA111,"NA"))</f>
        <v>0.96499999999999997</v>
      </c>
      <c r="AC26" s="120">
        <f>IF($A$2=1,'mil mi val'!AB8,IF($A$2=2,'mil mi val'!AB111,"NA"))</f>
        <v>0.96499999999999997</v>
      </c>
      <c r="AD26" s="120">
        <f>IF($A$2=1,'mil mi val'!AC8,IF($A$2=2,'mil mi val'!AC111,"NA"))</f>
        <v>0.96499999999999997</v>
      </c>
      <c r="AE26" s="120">
        <f>IF($A$2=1,'mil mi val'!AD8,IF($A$2=2,'mil mi val'!AD111,"NA"))</f>
        <v>0.96499999999999997</v>
      </c>
      <c r="AF26" s="120">
        <f>IF($A$2=1,'mil mi val'!AE8,IF($A$2=2,'mil mi val'!AE111,"NA"))</f>
        <v>0.96499999999999997</v>
      </c>
      <c r="AG26" s="120">
        <f>IF($A$2=1,'mil mi val'!AF8,IF($A$2=2,'mil mi val'!AF111,"NA"))</f>
        <v>0.96499999999999997</v>
      </c>
      <c r="AH26" s="120">
        <f>IF($A$2=1,'mil mi val'!AG8,IF($A$2=2,'mil mi val'!AG111,"NA"))</f>
        <v>0.96499999999999997</v>
      </c>
      <c r="AI26" s="120">
        <f>IF($A$2=1,'mil mi val'!AH8,IF($A$2=2,'mil mi val'!AH111,"NA"))</f>
        <v>0.96499999999999997</v>
      </c>
      <c r="AJ26" s="120">
        <f>IF($A$2=1,'mil mi val'!AI8,IF($A$2=2,'mil mi val'!AI111,"NA"))</f>
        <v>0.96499999999999997</v>
      </c>
      <c r="AK26" s="120">
        <f>IF($A$2=1,'mil mi val'!AJ8,IF($A$2=2,'mil mi val'!AJ111,"NA"))</f>
        <v>0.96499999999999997</v>
      </c>
      <c r="AL26" s="120">
        <f>IF($A$2=1,'mil mi val'!AK8,IF($A$2=2,'mil mi val'!AK111,"NA"))</f>
        <v>0.96499999999999997</v>
      </c>
      <c r="AM26" s="120">
        <f>IF($A$2=1,'mil mi val'!AL8,IF($A$2=2,'mil mi val'!AL111,"NA"))</f>
        <v>0.96499999999999997</v>
      </c>
      <c r="AN26" s="120">
        <f>IF($A$2=1,'mil mi val'!AM8,IF($A$2=2,'mil mi val'!AM111,"NA"))</f>
        <v>0.96499999999999997</v>
      </c>
      <c r="AO26" s="120">
        <f>IF($A$2=1,'mil mi val'!AN8,IF($A$2=2,'mil mi val'!AN111,"NA"))</f>
        <v>0.96499999999999997</v>
      </c>
      <c r="AP26" s="120">
        <f>IF($A$2=1,'mil mi val'!AO8,IF($A$2=2,'mil mi val'!AO111,"NA"))</f>
        <v>0.96499999999999997</v>
      </c>
      <c r="AQ26" s="120">
        <f>IF($A$2=1,'mil mi val'!AP8,IF($A$2=2,'mil mi val'!AP111,"NA"))</f>
        <v>0.96499999999999997</v>
      </c>
      <c r="AR26" s="120">
        <f>IF($A$2=1,'mil mi val'!AQ8,IF($A$2=2,'mil mi val'!AQ111,"NA"))</f>
        <v>0.96499999999999997</v>
      </c>
      <c r="AS26" s="120">
        <f>IF($A$2=1,'mil mi val'!AR8,IF($A$2=2,'mil mi val'!AR111,"NA"))</f>
        <v>0.96499999999999997</v>
      </c>
      <c r="AT26" s="120">
        <f>IF($A$2=1,'mil mi val'!AS8,IF($A$2=2,'mil mi val'!AS111,"NA"))</f>
        <v>0.96499999999999997</v>
      </c>
      <c r="AU26" s="120">
        <f>IF($A$2=1,'mil mi val'!AT8,IF($A$2=2,'mil mi val'!AT111,"NA"))</f>
        <v>0.96499999999999997</v>
      </c>
      <c r="AV26" s="120">
        <f>IF($A$2=1,'mil mi val'!AU8,IF($A$2=2,'mil mi val'!AU111,"NA"))</f>
        <v>0.96499999999999997</v>
      </c>
      <c r="AW26" s="120">
        <f>IF($A$2=1,'mil mi val'!AV8,IF($A$2=2,'mil mi val'!AV111,"NA"))</f>
        <v>0.96499999999999997</v>
      </c>
      <c r="AX26" s="120">
        <f>IF($A$2=1,'mil mi val'!AW8,IF($A$2=2,'mil mi val'!AW111,"NA"))</f>
        <v>0.96499999999999997</v>
      </c>
      <c r="AY26" s="120">
        <f>IF($A$2=1,'mil mi val'!AX8,IF($A$2=2,'mil mi val'!AX111,"NA"))</f>
        <v>0.96499999999999997</v>
      </c>
      <c r="AZ26" s="120">
        <f>IF($A$2=1,'mil mi val'!AY8,IF($A$2=2,'mil mi val'!AY111,"NA"))</f>
        <v>0.96499999999999997</v>
      </c>
      <c r="BA26" s="120">
        <f>IF($A$2=1,'mil mi val'!AZ8,IF($A$2=2,'mil mi val'!AZ111,"NA"))</f>
        <v>0.96499999999999997</v>
      </c>
      <c r="BB26" s="120">
        <f>IF($A$2=1,'mil mi val'!BA8,IF($A$2=2,'mil mi val'!BA111,"NA"))</f>
        <v>0.96499999999999997</v>
      </c>
      <c r="BC26" s="120">
        <f>IF($A$2=1,'mil mi val'!BB8,IF($A$2=2,'mil mi val'!BB111,"NA"))</f>
        <v>0.96499999999999997</v>
      </c>
      <c r="BD26" s="120">
        <f>IF($A$2=1,'mil mi val'!BC8,IF($A$2=2,'mil mi val'!BC111,"NA"))</f>
        <v>0.96499999999999997</v>
      </c>
      <c r="BE26" s="120">
        <f>IF($A$2=1,'mil mi val'!BD8,IF($A$2=2,'mil mi val'!BD111,"NA"))</f>
        <v>0.96499999999999997</v>
      </c>
      <c r="BF26" s="120">
        <f>IF($A$2=1,'mil mi val'!BE8,IF($A$2=2,'mil mi val'!BE111,"NA"))</f>
        <v>0.96499999999999997</v>
      </c>
      <c r="BG26" s="120">
        <f>IF($A$2=1,'mil mi val'!BF8,IF($A$2=2,'mil mi val'!BF111,"NA"))</f>
        <v>0.96499999999999997</v>
      </c>
      <c r="BH26" s="120">
        <f>IF($A$2=1,'mil mi val'!BG8,IF($A$2=2,'mil mi val'!BG111,"NA"))</f>
        <v>0.96499999999999997</v>
      </c>
      <c r="BI26" s="120">
        <f>IF($A$2=1,'mil mi val'!BH8,IF($A$2=2,'mil mi val'!BH111,"NA"))</f>
        <v>0.96499999999999997</v>
      </c>
      <c r="BJ26" s="120">
        <f>IF($A$2=1,'mil mi val'!BI8,IF($A$2=2,'mil mi val'!BI111,"NA"))</f>
        <v>0.96499999999999997</v>
      </c>
      <c r="BK26" s="120">
        <f>IF($A$2=1,'mil mi val'!BJ8,IF($A$2=2,'mil mi val'!BJ111,"NA"))</f>
        <v>0.96499999999999997</v>
      </c>
      <c r="BL26" s="120">
        <f>IF($A$2=1,'mil mi val'!BK8,IF($A$2=2,'mil mi val'!BK111,"NA"))</f>
        <v>0.96499999999999997</v>
      </c>
      <c r="BM26" s="120">
        <f>IF($A$2=1,'mil mi val'!BL8,IF($A$2=2,'mil mi val'!BL111,"NA"))</f>
        <v>0.96499999999999997</v>
      </c>
      <c r="BN26" s="120">
        <f>IF($A$2=1,'mil mi val'!BM8,IF($A$2=2,'mil mi val'!BM111,"NA"))</f>
        <v>0.96499999999999997</v>
      </c>
      <c r="BO26" s="120">
        <f>IF($A$2=1,'mil mi val'!BN8,IF($A$2=2,'mil mi val'!BN111,"NA"))</f>
        <v>0.96499999999999997</v>
      </c>
      <c r="BP26" s="120">
        <f>IF($A$2=1,'mil mi val'!BO8,IF($A$2=2,'mil mi val'!BO111,"NA"))</f>
        <v>0.96499999999999997</v>
      </c>
      <c r="BQ26" s="120">
        <f>IF($A$2=1,'mil mi val'!BP8,IF($A$2=2,'mil mi val'!BP111,"NA"))</f>
        <v>0.96499999999999997</v>
      </c>
      <c r="BR26" s="120">
        <f>IF($A$2=1,'mil mi val'!BQ8,IF($A$2=2,'mil mi val'!BQ111,"NA"))</f>
        <v>0.96499999999999997</v>
      </c>
      <c r="BS26" s="120">
        <f>IF($A$2=1,'mil mi val'!BR8,IF($A$2=2,'mil mi val'!BR111,"NA"))</f>
        <v>0.96499999999999997</v>
      </c>
      <c r="BT26" s="120">
        <f>IF($A$2=1,'mil mi val'!BS8,IF($A$2=2,'mil mi val'!BS111,"NA"))</f>
        <v>0.96499999999999997</v>
      </c>
      <c r="BU26" s="120">
        <f>IF($A$2=1,'mil mi val'!BT8,IF($A$2=2,'mil mi val'!BT111,"NA"))</f>
        <v>0.96499999999999997</v>
      </c>
      <c r="BV26" s="120">
        <f>IF($A$2=1,'mil mi val'!BU8,IF($A$2=2,'mil mi val'!BU111,"NA"))</f>
        <v>0.96499999999999997</v>
      </c>
      <c r="BW26" s="120">
        <f>IF($A$2=1,'mil mi val'!BV8,IF($A$2=2,'mil mi val'!BV111,"NA"))</f>
        <v>0.96499999999999997</v>
      </c>
      <c r="BX26" s="120">
        <f>IF($A$2=1,'mil mi val'!BW8,IF($A$2=2,'mil mi val'!BW111,"NA"))</f>
        <v>0.96499999999999997</v>
      </c>
      <c r="BY26" s="120">
        <f>IF($A$2=1,'mil mi val'!BX8,IF($A$2=2,'mil mi val'!BX111,"NA"))</f>
        <v>0.96499999999999997</v>
      </c>
      <c r="BZ26" s="120">
        <f>IF($A$2=1,'mil mi val'!BY8,IF($A$2=2,'mil mi val'!BY111,"NA"))</f>
        <v>0.96499999999999997</v>
      </c>
      <c r="CA26" s="120">
        <f>IF($A$2=1,'mil mi val'!BZ8,IF($A$2=2,'mil mi val'!BZ111,"NA"))</f>
        <v>0.96499999999999997</v>
      </c>
      <c r="CB26" s="120">
        <f>IF($A$2=1,'mil mi val'!CA8,IF($A$2=2,'mil mi val'!CA111,"NA"))</f>
        <v>0.96499999999999997</v>
      </c>
      <c r="CC26" s="120">
        <f>IF($A$2=1,'mil mi val'!CB8,IF($A$2=2,'mil mi val'!CB111,"NA"))</f>
        <v>0.96499999999999997</v>
      </c>
      <c r="CD26" s="120">
        <f>IF($A$2=1,'mil mi val'!CC8,IF($A$2=2,'mil mi val'!CC111,"NA"))</f>
        <v>0.96499999999999997</v>
      </c>
      <c r="CE26" s="120">
        <f>IF($A$2=1,'mil mi val'!CD8,IF($A$2=2,'mil mi val'!CD111,"NA"))</f>
        <v>0.96499999999999997</v>
      </c>
      <c r="CF26" s="120">
        <f>IF($A$2=1,'mil mi val'!CE8,IF($A$2=2,'mil mi val'!CE111,"NA"))</f>
        <v>0.96499999999999997</v>
      </c>
      <c r="CG26" s="120">
        <f>IF($A$2=1,'mil mi val'!CF8,IF($A$2=2,'mil mi val'!CF111,"NA"))</f>
        <v>0.96499999999999997</v>
      </c>
      <c r="CH26" s="120">
        <f>IF($A$2=1,'mil mi val'!CG8,IF($A$2=2,'mil mi val'!CG111,"NA"))</f>
        <v>0.96499999999999997</v>
      </c>
      <c r="CI26" s="120">
        <f>IF($A$2=1,'mil mi val'!CH8,IF($A$2=2,'mil mi val'!CH111,"NA"))</f>
        <v>0.96499999999999997</v>
      </c>
      <c r="CJ26" s="120">
        <f>IF($A$2=1,'mil mi val'!CI8,IF($A$2=2,'mil mi val'!CI111,"NA"))</f>
        <v>0.96499999999999997</v>
      </c>
      <c r="CK26" s="120">
        <f>IF($A$2=1,'mil mi val'!CJ8,IF($A$2=2,'mil mi val'!CJ111,"NA"))</f>
        <v>0.96499999999999997</v>
      </c>
      <c r="CL26" s="120">
        <f>IF($A$2=1,'mil mi val'!CK8,IF($A$2=2,'mil mi val'!CK111,"NA"))</f>
        <v>0.96499999999999997</v>
      </c>
      <c r="CM26" s="120">
        <f>IF($A$2=1,'mil mi val'!CL8,IF($A$2=2,'mil mi val'!CL111,"NA"))</f>
        <v>0.96499999999999997</v>
      </c>
      <c r="CN26" s="120">
        <f>IF($A$2=1,'mil mi val'!CM8,IF($A$2=2,'mil mi val'!CM111,"NA"))</f>
        <v>0.96499999999999997</v>
      </c>
      <c r="CO26" s="120">
        <f>IF($A$2=1,'mil mi val'!CN8,IF($A$2=2,'mil mi val'!CN111,"NA"))</f>
        <v>0.96499999999999997</v>
      </c>
      <c r="CP26" s="120">
        <f>IF($A$2=1,'mil mi val'!CO8,IF($A$2=2,'mil mi val'!CO111,"NA"))</f>
        <v>0.96499999999999997</v>
      </c>
      <c r="CQ26" s="120">
        <f>IF($A$2=1,'mil mi val'!CP8,IF($A$2=2,'mil mi val'!CP111,"NA"))</f>
        <v>0.96499999999999997</v>
      </c>
      <c r="CR26" s="120">
        <f>IF($A$2=1,'mil mi val'!CQ8,IF($A$2=2,'mil mi val'!CQ111,"NA"))</f>
        <v>0.96499999999999997</v>
      </c>
      <c r="CS26" s="120">
        <f>IF($A$2=1,'mil mi val'!CR8,IF($A$2=2,'mil mi val'!CR111,"NA"))</f>
        <v>0.96499999999999997</v>
      </c>
      <c r="CT26" s="120">
        <f>IF($A$2=1,'mil mi val'!CS8,IF($A$2=2,'mil mi val'!CS111,"NA"))</f>
        <v>0.96499999999999997</v>
      </c>
      <c r="CU26" s="120">
        <f>IF($A$2=1,'mil mi val'!CT8,IF($A$2=2,'mil mi val'!CT111,"NA"))</f>
        <v>0.96499999999999997</v>
      </c>
      <c r="CV26" s="120">
        <f>IF($A$2=1,'mil mi val'!CU8,IF($A$2=2,'mil mi val'!CU111,"NA"))</f>
        <v>0.96499999999999997</v>
      </c>
      <c r="CW26" s="120">
        <f>IF($A$2=1,'mil mi val'!CV8,IF($A$2=2,'mil mi val'!CV111,"NA"))</f>
        <v>0.96499999999999997</v>
      </c>
      <c r="CX26" s="120">
        <f>IF($A$2=1,'mil mi val'!CW8,IF($A$2=2,'mil mi val'!CW111,"NA"))</f>
        <v>0.96499999999999997</v>
      </c>
      <c r="CY26" s="120">
        <f>IF($A$2=1,'mil mi val'!CX8,IF($A$2=2,'mil mi val'!CX111,"NA"))</f>
        <v>0.96499999999999997</v>
      </c>
      <c r="CZ26" s="120">
        <f>IF($A$2=1,'mil mi val'!CY8,IF($A$2=2,'mil mi val'!CY111,"NA"))</f>
        <v>0.96499999999999997</v>
      </c>
      <c r="DA26" s="120">
        <f>IF($A$2=1,'mil mi val'!CZ8,IF($A$2=2,'mil mi val'!CZ111,"NA"))</f>
        <v>0.96499999999999997</v>
      </c>
      <c r="DB26" s="120">
        <f>IF($A$2=1,'mil mi val'!DA8,IF($A$2=2,'mil mi val'!DA111,"NA"))</f>
        <v>0.96499999999999997</v>
      </c>
      <c r="DC26" s="120">
        <f>IF($A$2=1,'mil mi val'!DB8,IF($A$2=2,'mil mi val'!DB111,"NA"))</f>
        <v>0.96499999999999997</v>
      </c>
    </row>
    <row r="27" spans="2:107" ht="15" x14ac:dyDescent="0.25">
      <c r="B27" s="110">
        <v>22</v>
      </c>
      <c r="C27" s="120">
        <f>IF($A$2=1,'mil mi val'!B9,IF($A$2=2,'mil mi val'!B112,"NA"))</f>
        <v>1</v>
      </c>
      <c r="D27" s="120">
        <f>IF($A$2=1,'mil mi val'!C9,IF($A$2=2,'mil mi val'!C112,"NA"))</f>
        <v>0.92249999999999999</v>
      </c>
      <c r="E27" s="120">
        <f>IF($A$2=1,'mil mi val'!D9,IF($A$2=2,'mil mi val'!D112,"NA"))</f>
        <v>0.93779999999999997</v>
      </c>
      <c r="F27" s="120">
        <f>IF($A$2=1,'mil mi val'!E9,IF($A$2=2,'mil mi val'!E112,"NA"))</f>
        <v>0.94279999999999997</v>
      </c>
      <c r="G27" s="120">
        <f>IF($A$2=1,'mil mi val'!F9,IF($A$2=2,'mil mi val'!F112,"NA"))</f>
        <v>0.94630000000000003</v>
      </c>
      <c r="H27" s="120">
        <f>IF($A$2=1,'mil mi val'!G9,IF($A$2=2,'mil mi val'!G112,"NA"))</f>
        <v>0.94889999999999997</v>
      </c>
      <c r="I27" s="120">
        <f>IF($A$2=1,'mil mi val'!H9,IF($A$2=2,'mil mi val'!H112,"NA"))</f>
        <v>0.95150000000000001</v>
      </c>
      <c r="J27" s="120">
        <f>IF($A$2=1,'mil mi val'!I9,IF($A$2=2,'mil mi val'!I112,"NA"))</f>
        <v>0.95389999999999997</v>
      </c>
      <c r="K27" s="120">
        <f>IF($A$2=1,'mil mi val'!J9,IF($A$2=2,'mil mi val'!J112,"NA"))</f>
        <v>0.95620000000000005</v>
      </c>
      <c r="L27" s="120">
        <f>IF($A$2=1,'mil mi val'!K9,IF($A$2=2,'mil mi val'!K112,"NA"))</f>
        <v>0.95830000000000004</v>
      </c>
      <c r="M27" s="120">
        <f>IF($A$2=1,'mil mi val'!L9,IF($A$2=2,'mil mi val'!L112,"NA"))</f>
        <v>0.96009999999999995</v>
      </c>
      <c r="N27" s="120">
        <f>IF($A$2=1,'mil mi val'!M9,IF($A$2=2,'mil mi val'!M112,"NA"))</f>
        <v>0.9617</v>
      </c>
      <c r="O27" s="120">
        <f>IF($A$2=1,'mil mi val'!N9,IF($A$2=2,'mil mi val'!N112,"NA"))</f>
        <v>0.96279999999999999</v>
      </c>
      <c r="P27" s="120">
        <f>IF($A$2=1,'mil mi val'!O9,IF($A$2=2,'mil mi val'!O112,"NA"))</f>
        <v>0.96350000000000002</v>
      </c>
      <c r="Q27" s="120">
        <f>IF($A$2=1,'mil mi val'!P9,IF($A$2=2,'mil mi val'!P112,"NA"))</f>
        <v>0.96379999999999999</v>
      </c>
      <c r="R27" s="120">
        <f>IF($A$2=1,'mil mi val'!Q9,IF($A$2=2,'mil mi val'!Q112,"NA"))</f>
        <v>0.96499999999999997</v>
      </c>
      <c r="S27" s="120">
        <f>IF($A$2=1,'mil mi val'!R9,IF($A$2=2,'mil mi val'!R112,"NA"))</f>
        <v>0.96499999999999997</v>
      </c>
      <c r="T27" s="120">
        <f>IF($A$2=1,'mil mi val'!S9,IF($A$2=2,'mil mi val'!S112,"NA"))</f>
        <v>0.96499999999999997</v>
      </c>
      <c r="U27" s="120">
        <f>IF($A$2=1,'mil mi val'!T9,IF($A$2=2,'mil mi val'!T112,"NA"))</f>
        <v>0.96499999999999997</v>
      </c>
      <c r="V27" s="120">
        <f>IF($A$2=1,'mil mi val'!U9,IF($A$2=2,'mil mi val'!U112,"NA"))</f>
        <v>0.96499999999999997</v>
      </c>
      <c r="W27" s="120">
        <f>IF($A$2=1,'mil mi val'!V9,IF($A$2=2,'mil mi val'!V112,"NA"))</f>
        <v>0.96499999999999997</v>
      </c>
      <c r="X27" s="120">
        <f>IF($A$2=1,'mil mi val'!W9,IF($A$2=2,'mil mi val'!W112,"NA"))</f>
        <v>0.96499999999999997</v>
      </c>
      <c r="Y27" s="120">
        <f>IF($A$2=1,'mil mi val'!X9,IF($A$2=2,'mil mi val'!X112,"NA"))</f>
        <v>0.96499999999999997</v>
      </c>
      <c r="Z27" s="120">
        <f>IF($A$2=1,'mil mi val'!Y9,IF($A$2=2,'mil mi val'!Y112,"NA"))</f>
        <v>0.96499999999999997</v>
      </c>
      <c r="AA27" s="120">
        <f>IF($A$2=1,'mil mi val'!Z9,IF($A$2=2,'mil mi val'!Z112,"NA"))</f>
        <v>0.96499999999999997</v>
      </c>
      <c r="AB27" s="120">
        <f>IF($A$2=1,'mil mi val'!AA9,IF($A$2=2,'mil mi val'!AA112,"NA"))</f>
        <v>0.96499999999999997</v>
      </c>
      <c r="AC27" s="120">
        <f>IF($A$2=1,'mil mi val'!AB9,IF($A$2=2,'mil mi val'!AB112,"NA"))</f>
        <v>0.96499999999999997</v>
      </c>
      <c r="AD27" s="120">
        <f>IF($A$2=1,'mil mi val'!AC9,IF($A$2=2,'mil mi val'!AC112,"NA"))</f>
        <v>0.96499999999999997</v>
      </c>
      <c r="AE27" s="120">
        <f>IF($A$2=1,'mil mi val'!AD9,IF($A$2=2,'mil mi val'!AD112,"NA"))</f>
        <v>0.96499999999999997</v>
      </c>
      <c r="AF27" s="120">
        <f>IF($A$2=1,'mil mi val'!AE9,IF($A$2=2,'mil mi val'!AE112,"NA"))</f>
        <v>0.96499999999999997</v>
      </c>
      <c r="AG27" s="120">
        <f>IF($A$2=1,'mil mi val'!AF9,IF($A$2=2,'mil mi val'!AF112,"NA"))</f>
        <v>0.96499999999999997</v>
      </c>
      <c r="AH27" s="120">
        <f>IF($A$2=1,'mil mi val'!AG9,IF($A$2=2,'mil mi val'!AG112,"NA"))</f>
        <v>0.96499999999999997</v>
      </c>
      <c r="AI27" s="120">
        <f>IF($A$2=1,'mil mi val'!AH9,IF($A$2=2,'mil mi val'!AH112,"NA"))</f>
        <v>0.96499999999999997</v>
      </c>
      <c r="AJ27" s="120">
        <f>IF($A$2=1,'mil mi val'!AI9,IF($A$2=2,'mil mi val'!AI112,"NA"))</f>
        <v>0.96499999999999997</v>
      </c>
      <c r="AK27" s="120">
        <f>IF($A$2=1,'mil mi val'!AJ9,IF($A$2=2,'mil mi val'!AJ112,"NA"))</f>
        <v>0.96499999999999997</v>
      </c>
      <c r="AL27" s="120">
        <f>IF($A$2=1,'mil mi val'!AK9,IF($A$2=2,'mil mi val'!AK112,"NA"))</f>
        <v>0.96499999999999997</v>
      </c>
      <c r="AM27" s="120">
        <f>IF($A$2=1,'mil mi val'!AL9,IF($A$2=2,'mil mi val'!AL112,"NA"))</f>
        <v>0.96499999999999997</v>
      </c>
      <c r="AN27" s="120">
        <f>IF($A$2=1,'mil mi val'!AM9,IF($A$2=2,'mil mi val'!AM112,"NA"))</f>
        <v>0.96499999999999997</v>
      </c>
      <c r="AO27" s="120">
        <f>IF($A$2=1,'mil mi val'!AN9,IF($A$2=2,'mil mi val'!AN112,"NA"))</f>
        <v>0.96499999999999997</v>
      </c>
      <c r="AP27" s="120">
        <f>IF($A$2=1,'mil mi val'!AO9,IF($A$2=2,'mil mi val'!AO112,"NA"))</f>
        <v>0.96499999999999997</v>
      </c>
      <c r="AQ27" s="120">
        <f>IF($A$2=1,'mil mi val'!AP9,IF($A$2=2,'mil mi val'!AP112,"NA"))</f>
        <v>0.96499999999999997</v>
      </c>
      <c r="AR27" s="120">
        <f>IF($A$2=1,'mil mi val'!AQ9,IF($A$2=2,'mil mi val'!AQ112,"NA"))</f>
        <v>0.96499999999999997</v>
      </c>
      <c r="AS27" s="120">
        <f>IF($A$2=1,'mil mi val'!AR9,IF($A$2=2,'mil mi val'!AR112,"NA"))</f>
        <v>0.96499999999999997</v>
      </c>
      <c r="AT27" s="120">
        <f>IF($A$2=1,'mil mi val'!AS9,IF($A$2=2,'mil mi val'!AS112,"NA"))</f>
        <v>0.96499999999999997</v>
      </c>
      <c r="AU27" s="120">
        <f>IF($A$2=1,'mil mi val'!AT9,IF($A$2=2,'mil mi val'!AT112,"NA"))</f>
        <v>0.96499999999999997</v>
      </c>
      <c r="AV27" s="120">
        <f>IF($A$2=1,'mil mi val'!AU9,IF($A$2=2,'mil mi val'!AU112,"NA"))</f>
        <v>0.96499999999999997</v>
      </c>
      <c r="AW27" s="120">
        <f>IF($A$2=1,'mil mi val'!AV9,IF($A$2=2,'mil mi val'!AV112,"NA"))</f>
        <v>0.96499999999999997</v>
      </c>
      <c r="AX27" s="120">
        <f>IF($A$2=1,'mil mi val'!AW9,IF($A$2=2,'mil mi val'!AW112,"NA"))</f>
        <v>0.96499999999999997</v>
      </c>
      <c r="AY27" s="120">
        <f>IF($A$2=1,'mil mi val'!AX9,IF($A$2=2,'mil mi val'!AX112,"NA"))</f>
        <v>0.96499999999999997</v>
      </c>
      <c r="AZ27" s="120">
        <f>IF($A$2=1,'mil mi val'!AY9,IF($A$2=2,'mil mi val'!AY112,"NA"))</f>
        <v>0.96499999999999997</v>
      </c>
      <c r="BA27" s="120">
        <f>IF($A$2=1,'mil mi val'!AZ9,IF($A$2=2,'mil mi val'!AZ112,"NA"))</f>
        <v>0.96499999999999997</v>
      </c>
      <c r="BB27" s="120">
        <f>IF($A$2=1,'mil mi val'!BA9,IF($A$2=2,'mil mi val'!BA112,"NA"))</f>
        <v>0.96499999999999997</v>
      </c>
      <c r="BC27" s="120">
        <f>IF($A$2=1,'mil mi val'!BB9,IF($A$2=2,'mil mi val'!BB112,"NA"))</f>
        <v>0.96499999999999997</v>
      </c>
      <c r="BD27" s="120">
        <f>IF($A$2=1,'mil mi val'!BC9,IF($A$2=2,'mil mi val'!BC112,"NA"))</f>
        <v>0.96499999999999997</v>
      </c>
      <c r="BE27" s="120">
        <f>IF($A$2=1,'mil mi val'!BD9,IF($A$2=2,'mil mi val'!BD112,"NA"))</f>
        <v>0.96499999999999997</v>
      </c>
      <c r="BF27" s="120">
        <f>IF($A$2=1,'mil mi val'!BE9,IF($A$2=2,'mil mi val'!BE112,"NA"))</f>
        <v>0.96499999999999997</v>
      </c>
      <c r="BG27" s="120">
        <f>IF($A$2=1,'mil mi val'!BF9,IF($A$2=2,'mil mi val'!BF112,"NA"))</f>
        <v>0.96499999999999997</v>
      </c>
      <c r="BH27" s="120">
        <f>IF($A$2=1,'mil mi val'!BG9,IF($A$2=2,'mil mi val'!BG112,"NA"))</f>
        <v>0.96499999999999997</v>
      </c>
      <c r="BI27" s="120">
        <f>IF($A$2=1,'mil mi val'!BH9,IF($A$2=2,'mil mi val'!BH112,"NA"))</f>
        <v>0.96499999999999997</v>
      </c>
      <c r="BJ27" s="120">
        <f>IF($A$2=1,'mil mi val'!BI9,IF($A$2=2,'mil mi val'!BI112,"NA"))</f>
        <v>0.96499999999999997</v>
      </c>
      <c r="BK27" s="120">
        <f>IF($A$2=1,'mil mi val'!BJ9,IF($A$2=2,'mil mi val'!BJ112,"NA"))</f>
        <v>0.96499999999999997</v>
      </c>
      <c r="BL27" s="120">
        <f>IF($A$2=1,'mil mi val'!BK9,IF($A$2=2,'mil mi val'!BK112,"NA"))</f>
        <v>0.96499999999999997</v>
      </c>
      <c r="BM27" s="120">
        <f>IF($A$2=1,'mil mi val'!BL9,IF($A$2=2,'mil mi val'!BL112,"NA"))</f>
        <v>0.96499999999999997</v>
      </c>
      <c r="BN27" s="120">
        <f>IF($A$2=1,'mil mi val'!BM9,IF($A$2=2,'mil mi val'!BM112,"NA"))</f>
        <v>0.96499999999999997</v>
      </c>
      <c r="BO27" s="120">
        <f>IF($A$2=1,'mil mi val'!BN9,IF($A$2=2,'mil mi val'!BN112,"NA"))</f>
        <v>0.96499999999999997</v>
      </c>
      <c r="BP27" s="120">
        <f>IF($A$2=1,'mil mi val'!BO9,IF($A$2=2,'mil mi val'!BO112,"NA"))</f>
        <v>0.96499999999999997</v>
      </c>
      <c r="BQ27" s="120">
        <f>IF($A$2=1,'mil mi val'!BP9,IF($A$2=2,'mil mi val'!BP112,"NA"))</f>
        <v>0.96499999999999997</v>
      </c>
      <c r="BR27" s="120">
        <f>IF($A$2=1,'mil mi val'!BQ9,IF($A$2=2,'mil mi val'!BQ112,"NA"))</f>
        <v>0.96499999999999997</v>
      </c>
      <c r="BS27" s="120">
        <f>IF($A$2=1,'mil mi val'!BR9,IF($A$2=2,'mil mi val'!BR112,"NA"))</f>
        <v>0.96499999999999997</v>
      </c>
      <c r="BT27" s="120">
        <f>IF($A$2=1,'mil mi val'!BS9,IF($A$2=2,'mil mi val'!BS112,"NA"))</f>
        <v>0.96499999999999997</v>
      </c>
      <c r="BU27" s="120">
        <f>IF($A$2=1,'mil mi val'!BT9,IF($A$2=2,'mil mi val'!BT112,"NA"))</f>
        <v>0.96499999999999997</v>
      </c>
      <c r="BV27" s="120">
        <f>IF($A$2=1,'mil mi val'!BU9,IF($A$2=2,'mil mi val'!BU112,"NA"))</f>
        <v>0.96499999999999997</v>
      </c>
      <c r="BW27" s="120">
        <f>IF($A$2=1,'mil mi val'!BV9,IF($A$2=2,'mil mi val'!BV112,"NA"))</f>
        <v>0.96499999999999997</v>
      </c>
      <c r="BX27" s="120">
        <f>IF($A$2=1,'mil mi val'!BW9,IF($A$2=2,'mil mi val'!BW112,"NA"))</f>
        <v>0.96499999999999997</v>
      </c>
      <c r="BY27" s="120">
        <f>IF($A$2=1,'mil mi val'!BX9,IF($A$2=2,'mil mi val'!BX112,"NA"))</f>
        <v>0.96499999999999997</v>
      </c>
      <c r="BZ27" s="120">
        <f>IF($A$2=1,'mil mi val'!BY9,IF($A$2=2,'mil mi val'!BY112,"NA"))</f>
        <v>0.96499999999999997</v>
      </c>
      <c r="CA27" s="120">
        <f>IF($A$2=1,'mil mi val'!BZ9,IF($A$2=2,'mil mi val'!BZ112,"NA"))</f>
        <v>0.96499999999999997</v>
      </c>
      <c r="CB27" s="120">
        <f>IF($A$2=1,'mil mi val'!CA9,IF($A$2=2,'mil mi val'!CA112,"NA"))</f>
        <v>0.96499999999999997</v>
      </c>
      <c r="CC27" s="120">
        <f>IF($A$2=1,'mil mi val'!CB9,IF($A$2=2,'mil mi val'!CB112,"NA"))</f>
        <v>0.96499999999999997</v>
      </c>
      <c r="CD27" s="120">
        <f>IF($A$2=1,'mil mi val'!CC9,IF($A$2=2,'mil mi val'!CC112,"NA"))</f>
        <v>0.96499999999999997</v>
      </c>
      <c r="CE27" s="120">
        <f>IF($A$2=1,'mil mi val'!CD9,IF($A$2=2,'mil mi val'!CD112,"NA"))</f>
        <v>0.96499999999999997</v>
      </c>
      <c r="CF27" s="120">
        <f>IF($A$2=1,'mil mi val'!CE9,IF($A$2=2,'mil mi val'!CE112,"NA"))</f>
        <v>0.96499999999999997</v>
      </c>
      <c r="CG27" s="120">
        <f>IF($A$2=1,'mil mi val'!CF9,IF($A$2=2,'mil mi val'!CF112,"NA"))</f>
        <v>0.96499999999999997</v>
      </c>
      <c r="CH27" s="120">
        <f>IF($A$2=1,'mil mi val'!CG9,IF($A$2=2,'mil mi val'!CG112,"NA"))</f>
        <v>0.96499999999999997</v>
      </c>
      <c r="CI27" s="120">
        <f>IF($A$2=1,'mil mi val'!CH9,IF($A$2=2,'mil mi val'!CH112,"NA"))</f>
        <v>0.96499999999999997</v>
      </c>
      <c r="CJ27" s="120">
        <f>IF($A$2=1,'mil mi val'!CI9,IF($A$2=2,'mil mi val'!CI112,"NA"))</f>
        <v>0.96499999999999997</v>
      </c>
      <c r="CK27" s="120">
        <f>IF($A$2=1,'mil mi val'!CJ9,IF($A$2=2,'mil mi val'!CJ112,"NA"))</f>
        <v>0.96499999999999997</v>
      </c>
      <c r="CL27" s="120">
        <f>IF($A$2=1,'mil mi val'!CK9,IF($A$2=2,'mil mi val'!CK112,"NA"))</f>
        <v>0.96499999999999997</v>
      </c>
      <c r="CM27" s="120">
        <f>IF($A$2=1,'mil mi val'!CL9,IF($A$2=2,'mil mi val'!CL112,"NA"))</f>
        <v>0.96499999999999997</v>
      </c>
      <c r="CN27" s="120">
        <f>IF($A$2=1,'mil mi val'!CM9,IF($A$2=2,'mil mi val'!CM112,"NA"))</f>
        <v>0.96499999999999997</v>
      </c>
      <c r="CO27" s="120">
        <f>IF($A$2=1,'mil mi val'!CN9,IF($A$2=2,'mil mi val'!CN112,"NA"))</f>
        <v>0.96499999999999997</v>
      </c>
      <c r="CP27" s="120">
        <f>IF($A$2=1,'mil mi val'!CO9,IF($A$2=2,'mil mi val'!CO112,"NA"))</f>
        <v>0.96499999999999997</v>
      </c>
      <c r="CQ27" s="120">
        <f>IF($A$2=1,'mil mi val'!CP9,IF($A$2=2,'mil mi val'!CP112,"NA"))</f>
        <v>0.96499999999999997</v>
      </c>
      <c r="CR27" s="120">
        <f>IF($A$2=1,'mil mi val'!CQ9,IF($A$2=2,'mil mi val'!CQ112,"NA"))</f>
        <v>0.96499999999999997</v>
      </c>
      <c r="CS27" s="120">
        <f>IF($A$2=1,'mil mi val'!CR9,IF($A$2=2,'mil mi val'!CR112,"NA"))</f>
        <v>0.96499999999999997</v>
      </c>
      <c r="CT27" s="120">
        <f>IF($A$2=1,'mil mi val'!CS9,IF($A$2=2,'mil mi val'!CS112,"NA"))</f>
        <v>0.96499999999999997</v>
      </c>
      <c r="CU27" s="120">
        <f>IF($A$2=1,'mil mi val'!CT9,IF($A$2=2,'mil mi val'!CT112,"NA"))</f>
        <v>0.96499999999999997</v>
      </c>
      <c r="CV27" s="120">
        <f>IF($A$2=1,'mil mi val'!CU9,IF($A$2=2,'mil mi val'!CU112,"NA"))</f>
        <v>0.96499999999999997</v>
      </c>
      <c r="CW27" s="120">
        <f>IF($A$2=1,'mil mi val'!CV9,IF($A$2=2,'mil mi val'!CV112,"NA"))</f>
        <v>0.96499999999999997</v>
      </c>
      <c r="CX27" s="120">
        <f>IF($A$2=1,'mil mi val'!CW9,IF($A$2=2,'mil mi val'!CW112,"NA"))</f>
        <v>0.96499999999999997</v>
      </c>
      <c r="CY27" s="120">
        <f>IF($A$2=1,'mil mi val'!CX9,IF($A$2=2,'mil mi val'!CX112,"NA"))</f>
        <v>0.96499999999999997</v>
      </c>
      <c r="CZ27" s="120">
        <f>IF($A$2=1,'mil mi val'!CY9,IF($A$2=2,'mil mi val'!CY112,"NA"))</f>
        <v>0.96499999999999997</v>
      </c>
      <c r="DA27" s="120">
        <f>IF($A$2=1,'mil mi val'!CZ9,IF($A$2=2,'mil mi val'!CZ112,"NA"))</f>
        <v>0.96499999999999997</v>
      </c>
      <c r="DB27" s="120">
        <f>IF($A$2=1,'mil mi val'!DA9,IF($A$2=2,'mil mi val'!DA112,"NA"))</f>
        <v>0.96499999999999997</v>
      </c>
      <c r="DC27" s="120">
        <f>IF($A$2=1,'mil mi val'!DB9,IF($A$2=2,'mil mi val'!DB112,"NA"))</f>
        <v>0.96499999999999997</v>
      </c>
    </row>
    <row r="28" spans="2:107" ht="15" x14ac:dyDescent="0.25">
      <c r="B28" s="110">
        <v>23</v>
      </c>
      <c r="C28" s="120">
        <f>IF($A$2=1,'mil mi val'!B10,IF($A$2=2,'mil mi val'!B113,"NA"))</f>
        <v>1</v>
      </c>
      <c r="D28" s="120">
        <f>IF($A$2=1,'mil mi val'!C10,IF($A$2=2,'mil mi val'!C113,"NA"))</f>
        <v>0.92310000000000003</v>
      </c>
      <c r="E28" s="120">
        <f>IF($A$2=1,'mil mi val'!D10,IF($A$2=2,'mil mi val'!D113,"NA"))</f>
        <v>0.93810000000000004</v>
      </c>
      <c r="F28" s="120">
        <f>IF($A$2=1,'mil mi val'!E10,IF($A$2=2,'mil mi val'!E113,"NA"))</f>
        <v>0.94289999999999996</v>
      </c>
      <c r="G28" s="120">
        <f>IF($A$2=1,'mil mi val'!F10,IF($A$2=2,'mil mi val'!F113,"NA"))</f>
        <v>0.94630000000000003</v>
      </c>
      <c r="H28" s="120">
        <f>IF($A$2=1,'mil mi val'!G10,IF($A$2=2,'mil mi val'!G113,"NA"))</f>
        <v>0.94889999999999997</v>
      </c>
      <c r="I28" s="120">
        <f>IF($A$2=1,'mil mi val'!H10,IF($A$2=2,'mil mi val'!H113,"NA"))</f>
        <v>0.95150000000000001</v>
      </c>
      <c r="J28" s="120">
        <f>IF($A$2=1,'mil mi val'!I10,IF($A$2=2,'mil mi val'!I113,"NA"))</f>
        <v>0.95389999999999997</v>
      </c>
      <c r="K28" s="120">
        <f>IF($A$2=1,'mil mi val'!J10,IF($A$2=2,'mil mi val'!J113,"NA"))</f>
        <v>0.95620000000000005</v>
      </c>
      <c r="L28" s="120">
        <f>IF($A$2=1,'mil mi val'!K10,IF($A$2=2,'mil mi val'!K113,"NA"))</f>
        <v>0.95830000000000004</v>
      </c>
      <c r="M28" s="120">
        <f>IF($A$2=1,'mil mi val'!L10,IF($A$2=2,'mil mi val'!L113,"NA"))</f>
        <v>0.96009999999999995</v>
      </c>
      <c r="N28" s="120">
        <f>IF($A$2=1,'mil mi val'!M10,IF($A$2=2,'mil mi val'!M113,"NA"))</f>
        <v>0.9617</v>
      </c>
      <c r="O28" s="120">
        <f>IF($A$2=1,'mil mi val'!N10,IF($A$2=2,'mil mi val'!N113,"NA"))</f>
        <v>0.96279999999999999</v>
      </c>
      <c r="P28" s="120">
        <f>IF($A$2=1,'mil mi val'!O10,IF($A$2=2,'mil mi val'!O113,"NA"))</f>
        <v>0.96350000000000002</v>
      </c>
      <c r="Q28" s="120">
        <f>IF($A$2=1,'mil mi val'!P10,IF($A$2=2,'mil mi val'!P113,"NA"))</f>
        <v>0.96379999999999999</v>
      </c>
      <c r="R28" s="120">
        <f>IF($A$2=1,'mil mi val'!Q10,IF($A$2=2,'mil mi val'!Q113,"NA"))</f>
        <v>0.96499999999999997</v>
      </c>
      <c r="S28" s="120">
        <f>IF($A$2=1,'mil mi val'!R10,IF($A$2=2,'mil mi val'!R113,"NA"))</f>
        <v>0.96499999999999997</v>
      </c>
      <c r="T28" s="120">
        <f>IF($A$2=1,'mil mi val'!S10,IF($A$2=2,'mil mi val'!S113,"NA"))</f>
        <v>0.96499999999999997</v>
      </c>
      <c r="U28" s="120">
        <f>IF($A$2=1,'mil mi val'!T10,IF($A$2=2,'mil mi val'!T113,"NA"))</f>
        <v>0.96499999999999997</v>
      </c>
      <c r="V28" s="120">
        <f>IF($A$2=1,'mil mi val'!U10,IF($A$2=2,'mil mi val'!U113,"NA"))</f>
        <v>0.96499999999999997</v>
      </c>
      <c r="W28" s="120">
        <f>IF($A$2=1,'mil mi val'!V10,IF($A$2=2,'mil mi val'!V113,"NA"))</f>
        <v>0.96499999999999997</v>
      </c>
      <c r="X28" s="120">
        <f>IF($A$2=1,'mil mi val'!W10,IF($A$2=2,'mil mi val'!W113,"NA"))</f>
        <v>0.96499999999999997</v>
      </c>
      <c r="Y28" s="120">
        <f>IF($A$2=1,'mil mi val'!X10,IF($A$2=2,'mil mi val'!X113,"NA"))</f>
        <v>0.96499999999999997</v>
      </c>
      <c r="Z28" s="120">
        <f>IF($A$2=1,'mil mi val'!Y10,IF($A$2=2,'mil mi val'!Y113,"NA"))</f>
        <v>0.96499999999999997</v>
      </c>
      <c r="AA28" s="120">
        <f>IF($A$2=1,'mil mi val'!Z10,IF($A$2=2,'mil mi val'!Z113,"NA"))</f>
        <v>0.96499999999999997</v>
      </c>
      <c r="AB28" s="120">
        <f>IF($A$2=1,'mil mi val'!AA10,IF($A$2=2,'mil mi val'!AA113,"NA"))</f>
        <v>0.96499999999999997</v>
      </c>
      <c r="AC28" s="120">
        <f>IF($A$2=1,'mil mi val'!AB10,IF($A$2=2,'mil mi val'!AB113,"NA"))</f>
        <v>0.96499999999999997</v>
      </c>
      <c r="AD28" s="120">
        <f>IF($A$2=1,'mil mi val'!AC10,IF($A$2=2,'mil mi val'!AC113,"NA"))</f>
        <v>0.96499999999999997</v>
      </c>
      <c r="AE28" s="120">
        <f>IF($A$2=1,'mil mi val'!AD10,IF($A$2=2,'mil mi val'!AD113,"NA"))</f>
        <v>0.96499999999999997</v>
      </c>
      <c r="AF28" s="120">
        <f>IF($A$2=1,'mil mi val'!AE10,IF($A$2=2,'mil mi val'!AE113,"NA"))</f>
        <v>0.96499999999999997</v>
      </c>
      <c r="AG28" s="120">
        <f>IF($A$2=1,'mil mi val'!AF10,IF($A$2=2,'mil mi val'!AF113,"NA"))</f>
        <v>0.96499999999999997</v>
      </c>
      <c r="AH28" s="120">
        <f>IF($A$2=1,'mil mi val'!AG10,IF($A$2=2,'mil mi val'!AG113,"NA"))</f>
        <v>0.96499999999999997</v>
      </c>
      <c r="AI28" s="120">
        <f>IF($A$2=1,'mil mi val'!AH10,IF($A$2=2,'mil mi val'!AH113,"NA"))</f>
        <v>0.96499999999999997</v>
      </c>
      <c r="AJ28" s="120">
        <f>IF($A$2=1,'mil mi val'!AI10,IF($A$2=2,'mil mi val'!AI113,"NA"))</f>
        <v>0.96499999999999997</v>
      </c>
      <c r="AK28" s="120">
        <f>IF($A$2=1,'mil mi val'!AJ10,IF($A$2=2,'mil mi val'!AJ113,"NA"))</f>
        <v>0.96499999999999997</v>
      </c>
      <c r="AL28" s="120">
        <f>IF($A$2=1,'mil mi val'!AK10,IF($A$2=2,'mil mi val'!AK113,"NA"))</f>
        <v>0.96499999999999997</v>
      </c>
      <c r="AM28" s="120">
        <f>IF($A$2=1,'mil mi val'!AL10,IF($A$2=2,'mil mi val'!AL113,"NA"))</f>
        <v>0.96499999999999997</v>
      </c>
      <c r="AN28" s="120">
        <f>IF($A$2=1,'mil mi val'!AM10,IF($A$2=2,'mil mi val'!AM113,"NA"))</f>
        <v>0.96499999999999997</v>
      </c>
      <c r="AO28" s="120">
        <f>IF($A$2=1,'mil mi val'!AN10,IF($A$2=2,'mil mi val'!AN113,"NA"))</f>
        <v>0.96499999999999997</v>
      </c>
      <c r="AP28" s="120">
        <f>IF($A$2=1,'mil mi val'!AO10,IF($A$2=2,'mil mi val'!AO113,"NA"))</f>
        <v>0.96499999999999997</v>
      </c>
      <c r="AQ28" s="120">
        <f>IF($A$2=1,'mil mi val'!AP10,IF($A$2=2,'mil mi val'!AP113,"NA"))</f>
        <v>0.96499999999999997</v>
      </c>
      <c r="AR28" s="120">
        <f>IF($A$2=1,'mil mi val'!AQ10,IF($A$2=2,'mil mi val'!AQ113,"NA"))</f>
        <v>0.96499999999999997</v>
      </c>
      <c r="AS28" s="120">
        <f>IF($A$2=1,'mil mi val'!AR10,IF($A$2=2,'mil mi val'!AR113,"NA"))</f>
        <v>0.96499999999999997</v>
      </c>
      <c r="AT28" s="120">
        <f>IF($A$2=1,'mil mi val'!AS10,IF($A$2=2,'mil mi val'!AS113,"NA"))</f>
        <v>0.96499999999999997</v>
      </c>
      <c r="AU28" s="120">
        <f>IF($A$2=1,'mil mi val'!AT10,IF($A$2=2,'mil mi val'!AT113,"NA"))</f>
        <v>0.96499999999999997</v>
      </c>
      <c r="AV28" s="120">
        <f>IF($A$2=1,'mil mi val'!AU10,IF($A$2=2,'mil mi val'!AU113,"NA"))</f>
        <v>0.96499999999999997</v>
      </c>
      <c r="AW28" s="120">
        <f>IF($A$2=1,'mil mi val'!AV10,IF($A$2=2,'mil mi val'!AV113,"NA"))</f>
        <v>0.96499999999999997</v>
      </c>
      <c r="AX28" s="120">
        <f>IF($A$2=1,'mil mi val'!AW10,IF($A$2=2,'mil mi val'!AW113,"NA"))</f>
        <v>0.96499999999999997</v>
      </c>
      <c r="AY28" s="120">
        <f>IF($A$2=1,'mil mi val'!AX10,IF($A$2=2,'mil mi val'!AX113,"NA"))</f>
        <v>0.96499999999999997</v>
      </c>
      <c r="AZ28" s="120">
        <f>IF($A$2=1,'mil mi val'!AY10,IF($A$2=2,'mil mi val'!AY113,"NA"))</f>
        <v>0.96499999999999997</v>
      </c>
      <c r="BA28" s="120">
        <f>IF($A$2=1,'mil mi val'!AZ10,IF($A$2=2,'mil mi val'!AZ113,"NA"))</f>
        <v>0.96499999999999997</v>
      </c>
      <c r="BB28" s="120">
        <f>IF($A$2=1,'mil mi val'!BA10,IF($A$2=2,'mil mi val'!BA113,"NA"))</f>
        <v>0.96499999999999997</v>
      </c>
      <c r="BC28" s="120">
        <f>IF($A$2=1,'mil mi val'!BB10,IF($A$2=2,'mil mi val'!BB113,"NA"))</f>
        <v>0.96499999999999997</v>
      </c>
      <c r="BD28" s="120">
        <f>IF($A$2=1,'mil mi val'!BC10,IF($A$2=2,'mil mi val'!BC113,"NA"))</f>
        <v>0.96499999999999997</v>
      </c>
      <c r="BE28" s="120">
        <f>IF($A$2=1,'mil mi val'!BD10,IF($A$2=2,'mil mi val'!BD113,"NA"))</f>
        <v>0.96499999999999997</v>
      </c>
      <c r="BF28" s="120">
        <f>IF($A$2=1,'mil mi val'!BE10,IF($A$2=2,'mil mi val'!BE113,"NA"))</f>
        <v>0.96499999999999997</v>
      </c>
      <c r="BG28" s="120">
        <f>IF($A$2=1,'mil mi val'!BF10,IF($A$2=2,'mil mi val'!BF113,"NA"))</f>
        <v>0.96499999999999997</v>
      </c>
      <c r="BH28" s="120">
        <f>IF($A$2=1,'mil mi val'!BG10,IF($A$2=2,'mil mi val'!BG113,"NA"))</f>
        <v>0.96499999999999997</v>
      </c>
      <c r="BI28" s="120">
        <f>IF($A$2=1,'mil mi val'!BH10,IF($A$2=2,'mil mi val'!BH113,"NA"))</f>
        <v>0.96499999999999997</v>
      </c>
      <c r="BJ28" s="120">
        <f>IF($A$2=1,'mil mi val'!BI10,IF($A$2=2,'mil mi val'!BI113,"NA"))</f>
        <v>0.96499999999999997</v>
      </c>
      <c r="BK28" s="120">
        <f>IF($A$2=1,'mil mi val'!BJ10,IF($A$2=2,'mil mi val'!BJ113,"NA"))</f>
        <v>0.96499999999999997</v>
      </c>
      <c r="BL28" s="120">
        <f>IF($A$2=1,'mil mi val'!BK10,IF($A$2=2,'mil mi val'!BK113,"NA"))</f>
        <v>0.96499999999999997</v>
      </c>
      <c r="BM28" s="120">
        <f>IF($A$2=1,'mil mi val'!BL10,IF($A$2=2,'mil mi val'!BL113,"NA"))</f>
        <v>0.96499999999999997</v>
      </c>
      <c r="BN28" s="120">
        <f>IF($A$2=1,'mil mi val'!BM10,IF($A$2=2,'mil mi val'!BM113,"NA"))</f>
        <v>0.96499999999999997</v>
      </c>
      <c r="BO28" s="120">
        <f>IF($A$2=1,'mil mi val'!BN10,IF($A$2=2,'mil mi val'!BN113,"NA"))</f>
        <v>0.96499999999999997</v>
      </c>
      <c r="BP28" s="120">
        <f>IF($A$2=1,'mil mi val'!BO10,IF($A$2=2,'mil mi val'!BO113,"NA"))</f>
        <v>0.96499999999999997</v>
      </c>
      <c r="BQ28" s="120">
        <f>IF($A$2=1,'mil mi val'!BP10,IF($A$2=2,'mil mi val'!BP113,"NA"))</f>
        <v>0.96499999999999997</v>
      </c>
      <c r="BR28" s="120">
        <f>IF($A$2=1,'mil mi val'!BQ10,IF($A$2=2,'mil mi val'!BQ113,"NA"))</f>
        <v>0.96499999999999997</v>
      </c>
      <c r="BS28" s="120">
        <f>IF($A$2=1,'mil mi val'!BR10,IF($A$2=2,'mil mi val'!BR113,"NA"))</f>
        <v>0.96499999999999997</v>
      </c>
      <c r="BT28" s="120">
        <f>IF($A$2=1,'mil mi val'!BS10,IF($A$2=2,'mil mi val'!BS113,"NA"))</f>
        <v>0.96499999999999997</v>
      </c>
      <c r="BU28" s="120">
        <f>IF($A$2=1,'mil mi val'!BT10,IF($A$2=2,'mil mi val'!BT113,"NA"))</f>
        <v>0.96499999999999997</v>
      </c>
      <c r="BV28" s="120">
        <f>IF($A$2=1,'mil mi val'!BU10,IF($A$2=2,'mil mi val'!BU113,"NA"))</f>
        <v>0.96499999999999997</v>
      </c>
      <c r="BW28" s="120">
        <f>IF($A$2=1,'mil mi val'!BV10,IF($A$2=2,'mil mi val'!BV113,"NA"))</f>
        <v>0.96499999999999997</v>
      </c>
      <c r="BX28" s="120">
        <f>IF($A$2=1,'mil mi val'!BW10,IF($A$2=2,'mil mi val'!BW113,"NA"))</f>
        <v>0.96499999999999997</v>
      </c>
      <c r="BY28" s="120">
        <f>IF($A$2=1,'mil mi val'!BX10,IF($A$2=2,'mil mi val'!BX113,"NA"))</f>
        <v>0.96499999999999997</v>
      </c>
      <c r="BZ28" s="120">
        <f>IF($A$2=1,'mil mi val'!BY10,IF($A$2=2,'mil mi val'!BY113,"NA"))</f>
        <v>0.96499999999999997</v>
      </c>
      <c r="CA28" s="120">
        <f>IF($A$2=1,'mil mi val'!BZ10,IF($A$2=2,'mil mi val'!BZ113,"NA"))</f>
        <v>0.96499999999999997</v>
      </c>
      <c r="CB28" s="120">
        <f>IF($A$2=1,'mil mi val'!CA10,IF($A$2=2,'mil mi val'!CA113,"NA"))</f>
        <v>0.96499999999999997</v>
      </c>
      <c r="CC28" s="120">
        <f>IF($A$2=1,'mil mi val'!CB10,IF($A$2=2,'mil mi val'!CB113,"NA"))</f>
        <v>0.96499999999999997</v>
      </c>
      <c r="CD28" s="120">
        <f>IF($A$2=1,'mil mi val'!CC10,IF($A$2=2,'mil mi val'!CC113,"NA"))</f>
        <v>0.96499999999999997</v>
      </c>
      <c r="CE28" s="120">
        <f>IF($A$2=1,'mil mi val'!CD10,IF($A$2=2,'mil mi val'!CD113,"NA"))</f>
        <v>0.96499999999999997</v>
      </c>
      <c r="CF28" s="120">
        <f>IF($A$2=1,'mil mi val'!CE10,IF($A$2=2,'mil mi val'!CE113,"NA"))</f>
        <v>0.96499999999999997</v>
      </c>
      <c r="CG28" s="120">
        <f>IF($A$2=1,'mil mi val'!CF10,IF($A$2=2,'mil mi val'!CF113,"NA"))</f>
        <v>0.96499999999999997</v>
      </c>
      <c r="CH28" s="120">
        <f>IF($A$2=1,'mil mi val'!CG10,IF($A$2=2,'mil mi val'!CG113,"NA"))</f>
        <v>0.96499999999999997</v>
      </c>
      <c r="CI28" s="120">
        <f>IF($A$2=1,'mil mi val'!CH10,IF($A$2=2,'mil mi val'!CH113,"NA"))</f>
        <v>0.96499999999999997</v>
      </c>
      <c r="CJ28" s="120">
        <f>IF($A$2=1,'mil mi val'!CI10,IF($A$2=2,'mil mi val'!CI113,"NA"))</f>
        <v>0.96499999999999997</v>
      </c>
      <c r="CK28" s="120">
        <f>IF($A$2=1,'mil mi val'!CJ10,IF($A$2=2,'mil mi val'!CJ113,"NA"))</f>
        <v>0.96499999999999997</v>
      </c>
      <c r="CL28" s="120">
        <f>IF($A$2=1,'mil mi val'!CK10,IF($A$2=2,'mil mi val'!CK113,"NA"))</f>
        <v>0.96499999999999997</v>
      </c>
      <c r="CM28" s="120">
        <f>IF($A$2=1,'mil mi val'!CL10,IF($A$2=2,'mil mi val'!CL113,"NA"))</f>
        <v>0.96499999999999997</v>
      </c>
      <c r="CN28" s="120">
        <f>IF($A$2=1,'mil mi val'!CM10,IF($A$2=2,'mil mi val'!CM113,"NA"))</f>
        <v>0.96499999999999997</v>
      </c>
      <c r="CO28" s="120">
        <f>IF($A$2=1,'mil mi val'!CN10,IF($A$2=2,'mil mi val'!CN113,"NA"))</f>
        <v>0.96499999999999997</v>
      </c>
      <c r="CP28" s="120">
        <f>IF($A$2=1,'mil mi val'!CO10,IF($A$2=2,'mil mi val'!CO113,"NA"))</f>
        <v>0.96499999999999997</v>
      </c>
      <c r="CQ28" s="120">
        <f>IF($A$2=1,'mil mi val'!CP10,IF($A$2=2,'mil mi val'!CP113,"NA"))</f>
        <v>0.96499999999999997</v>
      </c>
      <c r="CR28" s="120">
        <f>IF($A$2=1,'mil mi val'!CQ10,IF($A$2=2,'mil mi val'!CQ113,"NA"))</f>
        <v>0.96499999999999997</v>
      </c>
      <c r="CS28" s="120">
        <f>IF($A$2=1,'mil mi val'!CR10,IF($A$2=2,'mil mi val'!CR113,"NA"))</f>
        <v>0.96499999999999997</v>
      </c>
      <c r="CT28" s="120">
        <f>IF($A$2=1,'mil mi val'!CS10,IF($A$2=2,'mil mi val'!CS113,"NA"))</f>
        <v>0.96499999999999997</v>
      </c>
      <c r="CU28" s="120">
        <f>IF($A$2=1,'mil mi val'!CT10,IF($A$2=2,'mil mi val'!CT113,"NA"))</f>
        <v>0.96499999999999997</v>
      </c>
      <c r="CV28" s="120">
        <f>IF($A$2=1,'mil mi val'!CU10,IF($A$2=2,'mil mi val'!CU113,"NA"))</f>
        <v>0.96499999999999997</v>
      </c>
      <c r="CW28" s="120">
        <f>IF($A$2=1,'mil mi val'!CV10,IF($A$2=2,'mil mi val'!CV113,"NA"))</f>
        <v>0.96499999999999997</v>
      </c>
      <c r="CX28" s="120">
        <f>IF($A$2=1,'mil mi val'!CW10,IF($A$2=2,'mil mi val'!CW113,"NA"))</f>
        <v>0.96499999999999997</v>
      </c>
      <c r="CY28" s="120">
        <f>IF($A$2=1,'mil mi val'!CX10,IF($A$2=2,'mil mi val'!CX113,"NA"))</f>
        <v>0.96499999999999997</v>
      </c>
      <c r="CZ28" s="120">
        <f>IF($A$2=1,'mil mi val'!CY10,IF($A$2=2,'mil mi val'!CY113,"NA"))</f>
        <v>0.96499999999999997</v>
      </c>
      <c r="DA28" s="120">
        <f>IF($A$2=1,'mil mi val'!CZ10,IF($A$2=2,'mil mi val'!CZ113,"NA"))</f>
        <v>0.96499999999999997</v>
      </c>
      <c r="DB28" s="120">
        <f>IF($A$2=1,'mil mi val'!DA10,IF($A$2=2,'mil mi val'!DA113,"NA"))</f>
        <v>0.96499999999999997</v>
      </c>
      <c r="DC28" s="120">
        <f>IF($A$2=1,'mil mi val'!DB10,IF($A$2=2,'mil mi val'!DB113,"NA"))</f>
        <v>0.96499999999999997</v>
      </c>
    </row>
    <row r="29" spans="2:107" ht="15" x14ac:dyDescent="0.25">
      <c r="B29" s="110">
        <v>24</v>
      </c>
      <c r="C29" s="120">
        <f>IF($A$2=1,'mil mi val'!B11,IF($A$2=2,'mil mi val'!B114,"NA"))</f>
        <v>1</v>
      </c>
      <c r="D29" s="120">
        <f>IF($A$2=1,'mil mi val'!C11,IF($A$2=2,'mil mi val'!C114,"NA"))</f>
        <v>0.92369999999999997</v>
      </c>
      <c r="E29" s="120">
        <f>IF($A$2=1,'mil mi val'!D11,IF($A$2=2,'mil mi val'!D114,"NA"))</f>
        <v>0.93840000000000001</v>
      </c>
      <c r="F29" s="120">
        <f>IF($A$2=1,'mil mi val'!E11,IF($A$2=2,'mil mi val'!E114,"NA"))</f>
        <v>0.94299999999999995</v>
      </c>
      <c r="G29" s="120">
        <f>IF($A$2=1,'mil mi val'!F11,IF($A$2=2,'mil mi val'!F114,"NA"))</f>
        <v>0.94630000000000003</v>
      </c>
      <c r="H29" s="120">
        <f>IF($A$2=1,'mil mi val'!G11,IF($A$2=2,'mil mi val'!G114,"NA"))</f>
        <v>0.94889999999999997</v>
      </c>
      <c r="I29" s="120">
        <f>IF($A$2=1,'mil mi val'!H11,IF($A$2=2,'mil mi val'!H114,"NA"))</f>
        <v>0.95150000000000001</v>
      </c>
      <c r="J29" s="120">
        <f>IF($A$2=1,'mil mi val'!I11,IF($A$2=2,'mil mi val'!I114,"NA"))</f>
        <v>0.95389999999999997</v>
      </c>
      <c r="K29" s="120">
        <f>IF($A$2=1,'mil mi val'!J11,IF($A$2=2,'mil mi val'!J114,"NA"))</f>
        <v>0.95620000000000005</v>
      </c>
      <c r="L29" s="120">
        <f>IF($A$2=1,'mil mi val'!K11,IF($A$2=2,'mil mi val'!K114,"NA"))</f>
        <v>0.95830000000000004</v>
      </c>
      <c r="M29" s="120">
        <f>IF($A$2=1,'mil mi val'!L11,IF($A$2=2,'mil mi val'!L114,"NA"))</f>
        <v>0.96009999999999995</v>
      </c>
      <c r="N29" s="120">
        <f>IF($A$2=1,'mil mi val'!M11,IF($A$2=2,'mil mi val'!M114,"NA"))</f>
        <v>0.9617</v>
      </c>
      <c r="O29" s="120">
        <f>IF($A$2=1,'mil mi val'!N11,IF($A$2=2,'mil mi val'!N114,"NA"))</f>
        <v>0.96279999999999999</v>
      </c>
      <c r="P29" s="120">
        <f>IF($A$2=1,'mil mi val'!O11,IF($A$2=2,'mil mi val'!O114,"NA"))</f>
        <v>0.96350000000000002</v>
      </c>
      <c r="Q29" s="120">
        <f>IF($A$2=1,'mil mi val'!P11,IF($A$2=2,'mil mi val'!P114,"NA"))</f>
        <v>0.96379999999999999</v>
      </c>
      <c r="R29" s="120">
        <f>IF($A$2=1,'mil mi val'!Q11,IF($A$2=2,'mil mi val'!Q114,"NA"))</f>
        <v>0.96499999999999997</v>
      </c>
      <c r="S29" s="120">
        <f>IF($A$2=1,'mil mi val'!R11,IF($A$2=2,'mil mi val'!R114,"NA"))</f>
        <v>0.96499999999999997</v>
      </c>
      <c r="T29" s="120">
        <f>IF($A$2=1,'mil mi val'!S11,IF($A$2=2,'mil mi val'!S114,"NA"))</f>
        <v>0.96499999999999997</v>
      </c>
      <c r="U29" s="120">
        <f>IF($A$2=1,'mil mi val'!T11,IF($A$2=2,'mil mi val'!T114,"NA"))</f>
        <v>0.96499999999999997</v>
      </c>
      <c r="V29" s="120">
        <f>IF($A$2=1,'mil mi val'!U11,IF($A$2=2,'mil mi val'!U114,"NA"))</f>
        <v>0.96499999999999997</v>
      </c>
      <c r="W29" s="120">
        <f>IF($A$2=1,'mil mi val'!V11,IF($A$2=2,'mil mi val'!V114,"NA"))</f>
        <v>0.96499999999999997</v>
      </c>
      <c r="X29" s="120">
        <f>IF($A$2=1,'mil mi val'!W11,IF($A$2=2,'mil mi val'!W114,"NA"))</f>
        <v>0.96499999999999997</v>
      </c>
      <c r="Y29" s="120">
        <f>IF($A$2=1,'mil mi val'!X11,IF($A$2=2,'mil mi val'!X114,"NA"))</f>
        <v>0.96499999999999997</v>
      </c>
      <c r="Z29" s="120">
        <f>IF($A$2=1,'mil mi val'!Y11,IF($A$2=2,'mil mi val'!Y114,"NA"))</f>
        <v>0.96499999999999997</v>
      </c>
      <c r="AA29" s="120">
        <f>IF($A$2=1,'mil mi val'!Z11,IF($A$2=2,'mil mi val'!Z114,"NA"))</f>
        <v>0.96499999999999997</v>
      </c>
      <c r="AB29" s="120">
        <f>IF($A$2=1,'mil mi val'!AA11,IF($A$2=2,'mil mi val'!AA114,"NA"))</f>
        <v>0.96499999999999997</v>
      </c>
      <c r="AC29" s="120">
        <f>IF($A$2=1,'mil mi val'!AB11,IF($A$2=2,'mil mi val'!AB114,"NA"))</f>
        <v>0.96499999999999997</v>
      </c>
      <c r="AD29" s="120">
        <f>IF($A$2=1,'mil mi val'!AC11,IF($A$2=2,'mil mi val'!AC114,"NA"))</f>
        <v>0.96499999999999997</v>
      </c>
      <c r="AE29" s="120">
        <f>IF($A$2=1,'mil mi val'!AD11,IF($A$2=2,'mil mi val'!AD114,"NA"))</f>
        <v>0.96499999999999997</v>
      </c>
      <c r="AF29" s="120">
        <f>IF($A$2=1,'mil mi val'!AE11,IF($A$2=2,'mil mi val'!AE114,"NA"))</f>
        <v>0.96499999999999997</v>
      </c>
      <c r="AG29" s="120">
        <f>IF($A$2=1,'mil mi val'!AF11,IF($A$2=2,'mil mi val'!AF114,"NA"))</f>
        <v>0.96499999999999997</v>
      </c>
      <c r="AH29" s="120">
        <f>IF($A$2=1,'mil mi val'!AG11,IF($A$2=2,'mil mi val'!AG114,"NA"))</f>
        <v>0.96499999999999997</v>
      </c>
      <c r="AI29" s="120">
        <f>IF($A$2=1,'mil mi val'!AH11,IF($A$2=2,'mil mi val'!AH114,"NA"))</f>
        <v>0.96499999999999997</v>
      </c>
      <c r="AJ29" s="120">
        <f>IF($A$2=1,'mil mi val'!AI11,IF($A$2=2,'mil mi val'!AI114,"NA"))</f>
        <v>0.96499999999999997</v>
      </c>
      <c r="AK29" s="120">
        <f>IF($A$2=1,'mil mi val'!AJ11,IF($A$2=2,'mil mi val'!AJ114,"NA"))</f>
        <v>0.96499999999999997</v>
      </c>
      <c r="AL29" s="120">
        <f>IF($A$2=1,'mil mi val'!AK11,IF($A$2=2,'mil mi val'!AK114,"NA"))</f>
        <v>0.96499999999999997</v>
      </c>
      <c r="AM29" s="120">
        <f>IF($A$2=1,'mil mi val'!AL11,IF($A$2=2,'mil mi val'!AL114,"NA"))</f>
        <v>0.96499999999999997</v>
      </c>
      <c r="AN29" s="120">
        <f>IF($A$2=1,'mil mi val'!AM11,IF($A$2=2,'mil mi val'!AM114,"NA"))</f>
        <v>0.96499999999999997</v>
      </c>
      <c r="AO29" s="120">
        <f>IF($A$2=1,'mil mi val'!AN11,IF($A$2=2,'mil mi val'!AN114,"NA"))</f>
        <v>0.96499999999999997</v>
      </c>
      <c r="AP29" s="120">
        <f>IF($A$2=1,'mil mi val'!AO11,IF($A$2=2,'mil mi val'!AO114,"NA"))</f>
        <v>0.96499999999999997</v>
      </c>
      <c r="AQ29" s="120">
        <f>IF($A$2=1,'mil mi val'!AP11,IF($A$2=2,'mil mi val'!AP114,"NA"))</f>
        <v>0.96499999999999997</v>
      </c>
      <c r="AR29" s="120">
        <f>IF($A$2=1,'mil mi val'!AQ11,IF($A$2=2,'mil mi val'!AQ114,"NA"))</f>
        <v>0.96499999999999997</v>
      </c>
      <c r="AS29" s="120">
        <f>IF($A$2=1,'mil mi val'!AR11,IF($A$2=2,'mil mi val'!AR114,"NA"))</f>
        <v>0.96499999999999997</v>
      </c>
      <c r="AT29" s="120">
        <f>IF($A$2=1,'mil mi val'!AS11,IF($A$2=2,'mil mi val'!AS114,"NA"))</f>
        <v>0.96499999999999997</v>
      </c>
      <c r="AU29" s="120">
        <f>IF($A$2=1,'mil mi val'!AT11,IF($A$2=2,'mil mi val'!AT114,"NA"))</f>
        <v>0.96499999999999997</v>
      </c>
      <c r="AV29" s="120">
        <f>IF($A$2=1,'mil mi val'!AU11,IF($A$2=2,'mil mi val'!AU114,"NA"))</f>
        <v>0.96499999999999997</v>
      </c>
      <c r="AW29" s="120">
        <f>IF($A$2=1,'mil mi val'!AV11,IF($A$2=2,'mil mi val'!AV114,"NA"))</f>
        <v>0.96499999999999997</v>
      </c>
      <c r="AX29" s="120">
        <f>IF($A$2=1,'mil mi val'!AW11,IF($A$2=2,'mil mi val'!AW114,"NA"))</f>
        <v>0.96499999999999997</v>
      </c>
      <c r="AY29" s="120">
        <f>IF($A$2=1,'mil mi val'!AX11,IF($A$2=2,'mil mi val'!AX114,"NA"))</f>
        <v>0.96499999999999997</v>
      </c>
      <c r="AZ29" s="120">
        <f>IF($A$2=1,'mil mi val'!AY11,IF($A$2=2,'mil mi val'!AY114,"NA"))</f>
        <v>0.96499999999999997</v>
      </c>
      <c r="BA29" s="120">
        <f>IF($A$2=1,'mil mi val'!AZ11,IF($A$2=2,'mil mi val'!AZ114,"NA"))</f>
        <v>0.96499999999999997</v>
      </c>
      <c r="BB29" s="120">
        <f>IF($A$2=1,'mil mi val'!BA11,IF($A$2=2,'mil mi val'!BA114,"NA"))</f>
        <v>0.96499999999999997</v>
      </c>
      <c r="BC29" s="120">
        <f>IF($A$2=1,'mil mi val'!BB11,IF($A$2=2,'mil mi val'!BB114,"NA"))</f>
        <v>0.96499999999999997</v>
      </c>
      <c r="BD29" s="120">
        <f>IF($A$2=1,'mil mi val'!BC11,IF($A$2=2,'mil mi val'!BC114,"NA"))</f>
        <v>0.96499999999999997</v>
      </c>
      <c r="BE29" s="120">
        <f>IF($A$2=1,'mil mi val'!BD11,IF($A$2=2,'mil mi val'!BD114,"NA"))</f>
        <v>0.96499999999999997</v>
      </c>
      <c r="BF29" s="120">
        <f>IF($A$2=1,'mil mi val'!BE11,IF($A$2=2,'mil mi val'!BE114,"NA"))</f>
        <v>0.96499999999999997</v>
      </c>
      <c r="BG29" s="120">
        <f>IF($A$2=1,'mil mi val'!BF11,IF($A$2=2,'mil mi val'!BF114,"NA"))</f>
        <v>0.96499999999999997</v>
      </c>
      <c r="BH29" s="120">
        <f>IF($A$2=1,'mil mi val'!BG11,IF($A$2=2,'mil mi val'!BG114,"NA"))</f>
        <v>0.96499999999999997</v>
      </c>
      <c r="BI29" s="120">
        <f>IF($A$2=1,'mil mi val'!BH11,IF($A$2=2,'mil mi val'!BH114,"NA"))</f>
        <v>0.96499999999999997</v>
      </c>
      <c r="BJ29" s="120">
        <f>IF($A$2=1,'mil mi val'!BI11,IF($A$2=2,'mil mi val'!BI114,"NA"))</f>
        <v>0.96499999999999997</v>
      </c>
      <c r="BK29" s="120">
        <f>IF($A$2=1,'mil mi val'!BJ11,IF($A$2=2,'mil mi val'!BJ114,"NA"))</f>
        <v>0.96499999999999997</v>
      </c>
      <c r="BL29" s="120">
        <f>IF($A$2=1,'mil mi val'!BK11,IF($A$2=2,'mil mi val'!BK114,"NA"))</f>
        <v>0.96499999999999997</v>
      </c>
      <c r="BM29" s="120">
        <f>IF($A$2=1,'mil mi val'!BL11,IF($A$2=2,'mil mi val'!BL114,"NA"))</f>
        <v>0.96499999999999997</v>
      </c>
      <c r="BN29" s="120">
        <f>IF($A$2=1,'mil mi val'!BM11,IF($A$2=2,'mil mi val'!BM114,"NA"))</f>
        <v>0.96499999999999997</v>
      </c>
      <c r="BO29" s="120">
        <f>IF($A$2=1,'mil mi val'!BN11,IF($A$2=2,'mil mi val'!BN114,"NA"))</f>
        <v>0.96499999999999997</v>
      </c>
      <c r="BP29" s="120">
        <f>IF($A$2=1,'mil mi val'!BO11,IF($A$2=2,'mil mi val'!BO114,"NA"))</f>
        <v>0.96499999999999997</v>
      </c>
      <c r="BQ29" s="120">
        <f>IF($A$2=1,'mil mi val'!BP11,IF($A$2=2,'mil mi val'!BP114,"NA"))</f>
        <v>0.96499999999999997</v>
      </c>
      <c r="BR29" s="120">
        <f>IF($A$2=1,'mil mi val'!BQ11,IF($A$2=2,'mil mi val'!BQ114,"NA"))</f>
        <v>0.96499999999999997</v>
      </c>
      <c r="BS29" s="120">
        <f>IF($A$2=1,'mil mi val'!BR11,IF($A$2=2,'mil mi val'!BR114,"NA"))</f>
        <v>0.96499999999999997</v>
      </c>
      <c r="BT29" s="120">
        <f>IF($A$2=1,'mil mi val'!BS11,IF($A$2=2,'mil mi val'!BS114,"NA"))</f>
        <v>0.96499999999999997</v>
      </c>
      <c r="BU29" s="120">
        <f>IF($A$2=1,'mil mi val'!BT11,IF($A$2=2,'mil mi val'!BT114,"NA"))</f>
        <v>0.96499999999999997</v>
      </c>
      <c r="BV29" s="120">
        <f>IF($A$2=1,'mil mi val'!BU11,IF($A$2=2,'mil mi val'!BU114,"NA"))</f>
        <v>0.96499999999999997</v>
      </c>
      <c r="BW29" s="120">
        <f>IF($A$2=1,'mil mi val'!BV11,IF($A$2=2,'mil mi val'!BV114,"NA"))</f>
        <v>0.96499999999999997</v>
      </c>
      <c r="BX29" s="120">
        <f>IF($A$2=1,'mil mi val'!BW11,IF($A$2=2,'mil mi val'!BW114,"NA"))</f>
        <v>0.96499999999999997</v>
      </c>
      <c r="BY29" s="120">
        <f>IF($A$2=1,'mil mi val'!BX11,IF($A$2=2,'mil mi val'!BX114,"NA"))</f>
        <v>0.96499999999999997</v>
      </c>
      <c r="BZ29" s="120">
        <f>IF($A$2=1,'mil mi val'!BY11,IF($A$2=2,'mil mi val'!BY114,"NA"))</f>
        <v>0.96499999999999997</v>
      </c>
      <c r="CA29" s="120">
        <f>IF($A$2=1,'mil mi val'!BZ11,IF($A$2=2,'mil mi val'!BZ114,"NA"))</f>
        <v>0.96499999999999997</v>
      </c>
      <c r="CB29" s="120">
        <f>IF($A$2=1,'mil mi val'!CA11,IF($A$2=2,'mil mi val'!CA114,"NA"))</f>
        <v>0.96499999999999997</v>
      </c>
      <c r="CC29" s="120">
        <f>IF($A$2=1,'mil mi val'!CB11,IF($A$2=2,'mil mi val'!CB114,"NA"))</f>
        <v>0.96499999999999997</v>
      </c>
      <c r="CD29" s="120">
        <f>IF($A$2=1,'mil mi val'!CC11,IF($A$2=2,'mil mi val'!CC114,"NA"))</f>
        <v>0.96499999999999997</v>
      </c>
      <c r="CE29" s="120">
        <f>IF($A$2=1,'mil mi val'!CD11,IF($A$2=2,'mil mi val'!CD114,"NA"))</f>
        <v>0.96499999999999997</v>
      </c>
      <c r="CF29" s="120">
        <f>IF($A$2=1,'mil mi val'!CE11,IF($A$2=2,'mil mi val'!CE114,"NA"))</f>
        <v>0.96499999999999997</v>
      </c>
      <c r="CG29" s="120">
        <f>IF($A$2=1,'mil mi val'!CF11,IF($A$2=2,'mil mi val'!CF114,"NA"))</f>
        <v>0.96499999999999997</v>
      </c>
      <c r="CH29" s="120">
        <f>IF($A$2=1,'mil mi val'!CG11,IF($A$2=2,'mil mi val'!CG114,"NA"))</f>
        <v>0.96499999999999997</v>
      </c>
      <c r="CI29" s="120">
        <f>IF($A$2=1,'mil mi val'!CH11,IF($A$2=2,'mil mi val'!CH114,"NA"))</f>
        <v>0.96499999999999997</v>
      </c>
      <c r="CJ29" s="120">
        <f>IF($A$2=1,'mil mi val'!CI11,IF($A$2=2,'mil mi val'!CI114,"NA"))</f>
        <v>0.96499999999999997</v>
      </c>
      <c r="CK29" s="120">
        <f>IF($A$2=1,'mil mi val'!CJ11,IF($A$2=2,'mil mi val'!CJ114,"NA"))</f>
        <v>0.96499999999999997</v>
      </c>
      <c r="CL29" s="120">
        <f>IF($A$2=1,'mil mi val'!CK11,IF($A$2=2,'mil mi val'!CK114,"NA"))</f>
        <v>0.96499999999999997</v>
      </c>
      <c r="CM29" s="120">
        <f>IF($A$2=1,'mil mi val'!CL11,IF($A$2=2,'mil mi val'!CL114,"NA"))</f>
        <v>0.96499999999999997</v>
      </c>
      <c r="CN29" s="120">
        <f>IF($A$2=1,'mil mi val'!CM11,IF($A$2=2,'mil mi val'!CM114,"NA"))</f>
        <v>0.96499999999999997</v>
      </c>
      <c r="CO29" s="120">
        <f>IF($A$2=1,'mil mi val'!CN11,IF($A$2=2,'mil mi val'!CN114,"NA"))</f>
        <v>0.96499999999999997</v>
      </c>
      <c r="CP29" s="120">
        <f>IF($A$2=1,'mil mi val'!CO11,IF($A$2=2,'mil mi val'!CO114,"NA"))</f>
        <v>0.96499999999999997</v>
      </c>
      <c r="CQ29" s="120">
        <f>IF($A$2=1,'mil mi val'!CP11,IF($A$2=2,'mil mi val'!CP114,"NA"))</f>
        <v>0.96499999999999997</v>
      </c>
      <c r="CR29" s="120">
        <f>IF($A$2=1,'mil mi val'!CQ11,IF($A$2=2,'mil mi val'!CQ114,"NA"))</f>
        <v>0.96499999999999997</v>
      </c>
      <c r="CS29" s="120">
        <f>IF($A$2=1,'mil mi val'!CR11,IF($A$2=2,'mil mi val'!CR114,"NA"))</f>
        <v>0.96499999999999997</v>
      </c>
      <c r="CT29" s="120">
        <f>IF($A$2=1,'mil mi val'!CS11,IF($A$2=2,'mil mi val'!CS114,"NA"))</f>
        <v>0.96499999999999997</v>
      </c>
      <c r="CU29" s="120">
        <f>IF($A$2=1,'mil mi val'!CT11,IF($A$2=2,'mil mi val'!CT114,"NA"))</f>
        <v>0.96499999999999997</v>
      </c>
      <c r="CV29" s="120">
        <f>IF($A$2=1,'mil mi val'!CU11,IF($A$2=2,'mil mi val'!CU114,"NA"))</f>
        <v>0.96499999999999997</v>
      </c>
      <c r="CW29" s="120">
        <f>IF($A$2=1,'mil mi val'!CV11,IF($A$2=2,'mil mi val'!CV114,"NA"))</f>
        <v>0.96499999999999997</v>
      </c>
      <c r="CX29" s="120">
        <f>IF($A$2=1,'mil mi val'!CW11,IF($A$2=2,'mil mi val'!CW114,"NA"))</f>
        <v>0.96499999999999997</v>
      </c>
      <c r="CY29" s="120">
        <f>IF($A$2=1,'mil mi val'!CX11,IF($A$2=2,'mil mi val'!CX114,"NA"))</f>
        <v>0.96499999999999997</v>
      </c>
      <c r="CZ29" s="120">
        <f>IF($A$2=1,'mil mi val'!CY11,IF($A$2=2,'mil mi val'!CY114,"NA"))</f>
        <v>0.96499999999999997</v>
      </c>
      <c r="DA29" s="120">
        <f>IF($A$2=1,'mil mi val'!CZ11,IF($A$2=2,'mil mi val'!CZ114,"NA"))</f>
        <v>0.96499999999999997</v>
      </c>
      <c r="DB29" s="120">
        <f>IF($A$2=1,'mil mi val'!DA11,IF($A$2=2,'mil mi val'!DA114,"NA"))</f>
        <v>0.96499999999999997</v>
      </c>
      <c r="DC29" s="120">
        <f>IF($A$2=1,'mil mi val'!DB11,IF($A$2=2,'mil mi val'!DB114,"NA"))</f>
        <v>0.96499999999999997</v>
      </c>
    </row>
    <row r="30" spans="2:107" ht="15" x14ac:dyDescent="0.25">
      <c r="B30" s="110">
        <v>25</v>
      </c>
      <c r="C30" s="120">
        <f>IF($A$2=1,'mil mi val'!B12,IF($A$2=2,'mil mi val'!B115,"NA"))</f>
        <v>1</v>
      </c>
      <c r="D30" s="120">
        <f>IF($A$2=1,'mil mi val'!C12,IF($A$2=2,'mil mi val'!C115,"NA"))</f>
        <v>0.92430000000000001</v>
      </c>
      <c r="E30" s="120">
        <f>IF($A$2=1,'mil mi val'!D12,IF($A$2=2,'mil mi val'!D115,"NA"))</f>
        <v>0.93869999999999998</v>
      </c>
      <c r="F30" s="120">
        <f>IF($A$2=1,'mil mi val'!E12,IF($A$2=2,'mil mi val'!E115,"NA"))</f>
        <v>0.94310000000000005</v>
      </c>
      <c r="G30" s="120">
        <f>IF($A$2=1,'mil mi val'!F12,IF($A$2=2,'mil mi val'!F115,"NA"))</f>
        <v>0.94630000000000003</v>
      </c>
      <c r="H30" s="120">
        <f>IF($A$2=1,'mil mi val'!G12,IF($A$2=2,'mil mi val'!G115,"NA"))</f>
        <v>0.94889999999999997</v>
      </c>
      <c r="I30" s="120">
        <f>IF($A$2=1,'mil mi val'!H12,IF($A$2=2,'mil mi val'!H115,"NA"))</f>
        <v>0.95150000000000001</v>
      </c>
      <c r="J30" s="120">
        <f>IF($A$2=1,'mil mi val'!I12,IF($A$2=2,'mil mi val'!I115,"NA"))</f>
        <v>0.95389999999999997</v>
      </c>
      <c r="K30" s="120">
        <f>IF($A$2=1,'mil mi val'!J12,IF($A$2=2,'mil mi val'!J115,"NA"))</f>
        <v>0.95620000000000005</v>
      </c>
      <c r="L30" s="120">
        <f>IF($A$2=1,'mil mi val'!K12,IF($A$2=2,'mil mi val'!K115,"NA"))</f>
        <v>0.95830000000000004</v>
      </c>
      <c r="M30" s="120">
        <f>IF($A$2=1,'mil mi val'!L12,IF($A$2=2,'mil mi val'!L115,"NA"))</f>
        <v>0.96009999999999995</v>
      </c>
      <c r="N30" s="120">
        <f>IF($A$2=1,'mil mi val'!M12,IF($A$2=2,'mil mi val'!M115,"NA"))</f>
        <v>0.9617</v>
      </c>
      <c r="O30" s="120">
        <f>IF($A$2=1,'mil mi val'!N12,IF($A$2=2,'mil mi val'!N115,"NA"))</f>
        <v>0.96279999999999999</v>
      </c>
      <c r="P30" s="120">
        <f>IF($A$2=1,'mil mi val'!O12,IF($A$2=2,'mil mi val'!O115,"NA"))</f>
        <v>0.96350000000000002</v>
      </c>
      <c r="Q30" s="120">
        <f>IF($A$2=1,'mil mi val'!P12,IF($A$2=2,'mil mi val'!P115,"NA"))</f>
        <v>0.96379999999999999</v>
      </c>
      <c r="R30" s="120">
        <f>IF($A$2=1,'mil mi val'!Q12,IF($A$2=2,'mil mi val'!Q115,"NA"))</f>
        <v>0.96499999999999997</v>
      </c>
      <c r="S30" s="120">
        <f>IF($A$2=1,'mil mi val'!R12,IF($A$2=2,'mil mi val'!R115,"NA"))</f>
        <v>0.96499999999999997</v>
      </c>
      <c r="T30" s="120">
        <f>IF($A$2=1,'mil mi val'!S12,IF($A$2=2,'mil mi val'!S115,"NA"))</f>
        <v>0.96499999999999997</v>
      </c>
      <c r="U30" s="120">
        <f>IF($A$2=1,'mil mi val'!T12,IF($A$2=2,'mil mi val'!T115,"NA"))</f>
        <v>0.96499999999999997</v>
      </c>
      <c r="V30" s="120">
        <f>IF($A$2=1,'mil mi val'!U12,IF($A$2=2,'mil mi val'!U115,"NA"))</f>
        <v>0.96499999999999997</v>
      </c>
      <c r="W30" s="120">
        <f>IF($A$2=1,'mil mi val'!V12,IF($A$2=2,'mil mi val'!V115,"NA"))</f>
        <v>0.96499999999999997</v>
      </c>
      <c r="X30" s="120">
        <f>IF($A$2=1,'mil mi val'!W12,IF($A$2=2,'mil mi val'!W115,"NA"))</f>
        <v>0.96499999999999997</v>
      </c>
      <c r="Y30" s="120">
        <f>IF($A$2=1,'mil mi val'!X12,IF($A$2=2,'mil mi val'!X115,"NA"))</f>
        <v>0.96499999999999997</v>
      </c>
      <c r="Z30" s="120">
        <f>IF($A$2=1,'mil mi val'!Y12,IF($A$2=2,'mil mi val'!Y115,"NA"))</f>
        <v>0.96499999999999997</v>
      </c>
      <c r="AA30" s="120">
        <f>IF($A$2=1,'mil mi val'!Z12,IF($A$2=2,'mil mi val'!Z115,"NA"))</f>
        <v>0.96499999999999997</v>
      </c>
      <c r="AB30" s="120">
        <f>IF($A$2=1,'mil mi val'!AA12,IF($A$2=2,'mil mi val'!AA115,"NA"))</f>
        <v>0.96499999999999997</v>
      </c>
      <c r="AC30" s="120">
        <f>IF($A$2=1,'mil mi val'!AB12,IF($A$2=2,'mil mi val'!AB115,"NA"))</f>
        <v>0.96499999999999997</v>
      </c>
      <c r="AD30" s="120">
        <f>IF($A$2=1,'mil mi val'!AC12,IF($A$2=2,'mil mi val'!AC115,"NA"))</f>
        <v>0.96499999999999997</v>
      </c>
      <c r="AE30" s="120">
        <f>IF($A$2=1,'mil mi val'!AD12,IF($A$2=2,'mil mi val'!AD115,"NA"))</f>
        <v>0.96499999999999997</v>
      </c>
      <c r="AF30" s="120">
        <f>IF($A$2=1,'mil mi val'!AE12,IF($A$2=2,'mil mi val'!AE115,"NA"))</f>
        <v>0.96499999999999997</v>
      </c>
      <c r="AG30" s="120">
        <f>IF($A$2=1,'mil mi val'!AF12,IF($A$2=2,'mil mi val'!AF115,"NA"))</f>
        <v>0.96499999999999997</v>
      </c>
      <c r="AH30" s="120">
        <f>IF($A$2=1,'mil mi val'!AG12,IF($A$2=2,'mil mi val'!AG115,"NA"))</f>
        <v>0.96499999999999997</v>
      </c>
      <c r="AI30" s="120">
        <f>IF($A$2=1,'mil mi val'!AH12,IF($A$2=2,'mil mi val'!AH115,"NA"))</f>
        <v>0.96499999999999997</v>
      </c>
      <c r="AJ30" s="120">
        <f>IF($A$2=1,'mil mi val'!AI12,IF($A$2=2,'mil mi val'!AI115,"NA"))</f>
        <v>0.96499999999999997</v>
      </c>
      <c r="AK30" s="120">
        <f>IF($A$2=1,'mil mi val'!AJ12,IF($A$2=2,'mil mi val'!AJ115,"NA"))</f>
        <v>0.96499999999999997</v>
      </c>
      <c r="AL30" s="120">
        <f>IF($A$2=1,'mil mi val'!AK12,IF($A$2=2,'mil mi val'!AK115,"NA"))</f>
        <v>0.96499999999999997</v>
      </c>
      <c r="AM30" s="120">
        <f>IF($A$2=1,'mil mi val'!AL12,IF($A$2=2,'mil mi val'!AL115,"NA"))</f>
        <v>0.96499999999999997</v>
      </c>
      <c r="AN30" s="120">
        <f>IF($A$2=1,'mil mi val'!AM12,IF($A$2=2,'mil mi val'!AM115,"NA"))</f>
        <v>0.96499999999999997</v>
      </c>
      <c r="AO30" s="120">
        <f>IF($A$2=1,'mil mi val'!AN12,IF($A$2=2,'mil mi val'!AN115,"NA"))</f>
        <v>0.96499999999999997</v>
      </c>
      <c r="AP30" s="120">
        <f>IF($A$2=1,'mil mi val'!AO12,IF($A$2=2,'mil mi val'!AO115,"NA"))</f>
        <v>0.96499999999999997</v>
      </c>
      <c r="AQ30" s="120">
        <f>IF($A$2=1,'mil mi val'!AP12,IF($A$2=2,'mil mi val'!AP115,"NA"))</f>
        <v>0.96499999999999997</v>
      </c>
      <c r="AR30" s="120">
        <f>IF($A$2=1,'mil mi val'!AQ12,IF($A$2=2,'mil mi val'!AQ115,"NA"))</f>
        <v>0.96499999999999997</v>
      </c>
      <c r="AS30" s="120">
        <f>IF($A$2=1,'mil mi val'!AR12,IF($A$2=2,'mil mi val'!AR115,"NA"))</f>
        <v>0.96499999999999997</v>
      </c>
      <c r="AT30" s="120">
        <f>IF($A$2=1,'mil mi val'!AS12,IF($A$2=2,'mil mi val'!AS115,"NA"))</f>
        <v>0.96499999999999997</v>
      </c>
      <c r="AU30" s="120">
        <f>IF($A$2=1,'mil mi val'!AT12,IF($A$2=2,'mil mi val'!AT115,"NA"))</f>
        <v>0.96499999999999997</v>
      </c>
      <c r="AV30" s="120">
        <f>IF($A$2=1,'mil mi val'!AU12,IF($A$2=2,'mil mi val'!AU115,"NA"))</f>
        <v>0.96499999999999997</v>
      </c>
      <c r="AW30" s="120">
        <f>IF($A$2=1,'mil mi val'!AV12,IF($A$2=2,'mil mi val'!AV115,"NA"))</f>
        <v>0.96499999999999997</v>
      </c>
      <c r="AX30" s="120">
        <f>IF($A$2=1,'mil mi val'!AW12,IF($A$2=2,'mil mi val'!AW115,"NA"))</f>
        <v>0.96499999999999997</v>
      </c>
      <c r="AY30" s="120">
        <f>IF($A$2=1,'mil mi val'!AX12,IF($A$2=2,'mil mi val'!AX115,"NA"))</f>
        <v>0.96499999999999997</v>
      </c>
      <c r="AZ30" s="120">
        <f>IF($A$2=1,'mil mi val'!AY12,IF($A$2=2,'mil mi val'!AY115,"NA"))</f>
        <v>0.96499999999999997</v>
      </c>
      <c r="BA30" s="120">
        <f>IF($A$2=1,'mil mi val'!AZ12,IF($A$2=2,'mil mi val'!AZ115,"NA"))</f>
        <v>0.96499999999999997</v>
      </c>
      <c r="BB30" s="120">
        <f>IF($A$2=1,'mil mi val'!BA12,IF($A$2=2,'mil mi val'!BA115,"NA"))</f>
        <v>0.96499999999999997</v>
      </c>
      <c r="BC30" s="120">
        <f>IF($A$2=1,'mil mi val'!BB12,IF($A$2=2,'mil mi val'!BB115,"NA"))</f>
        <v>0.96499999999999997</v>
      </c>
      <c r="BD30" s="120">
        <f>IF($A$2=1,'mil mi val'!BC12,IF($A$2=2,'mil mi val'!BC115,"NA"))</f>
        <v>0.96499999999999997</v>
      </c>
      <c r="BE30" s="120">
        <f>IF($A$2=1,'mil mi val'!BD12,IF($A$2=2,'mil mi val'!BD115,"NA"))</f>
        <v>0.96499999999999997</v>
      </c>
      <c r="BF30" s="120">
        <f>IF($A$2=1,'mil mi val'!BE12,IF($A$2=2,'mil mi val'!BE115,"NA"))</f>
        <v>0.96499999999999997</v>
      </c>
      <c r="BG30" s="120">
        <f>IF($A$2=1,'mil mi val'!BF12,IF($A$2=2,'mil mi val'!BF115,"NA"))</f>
        <v>0.96499999999999997</v>
      </c>
      <c r="BH30" s="120">
        <f>IF($A$2=1,'mil mi val'!BG12,IF($A$2=2,'mil mi val'!BG115,"NA"))</f>
        <v>0.96499999999999997</v>
      </c>
      <c r="BI30" s="120">
        <f>IF($A$2=1,'mil mi val'!BH12,IF($A$2=2,'mil mi val'!BH115,"NA"))</f>
        <v>0.96499999999999997</v>
      </c>
      <c r="BJ30" s="120">
        <f>IF($A$2=1,'mil mi val'!BI12,IF($A$2=2,'mil mi val'!BI115,"NA"))</f>
        <v>0.96499999999999997</v>
      </c>
      <c r="BK30" s="120">
        <f>IF($A$2=1,'mil mi val'!BJ12,IF($A$2=2,'mil mi val'!BJ115,"NA"))</f>
        <v>0.96499999999999997</v>
      </c>
      <c r="BL30" s="120">
        <f>IF($A$2=1,'mil mi val'!BK12,IF($A$2=2,'mil mi val'!BK115,"NA"))</f>
        <v>0.96499999999999997</v>
      </c>
      <c r="BM30" s="120">
        <f>IF($A$2=1,'mil mi val'!BL12,IF($A$2=2,'mil mi val'!BL115,"NA"))</f>
        <v>0.96499999999999997</v>
      </c>
      <c r="BN30" s="120">
        <f>IF($A$2=1,'mil mi val'!BM12,IF($A$2=2,'mil mi val'!BM115,"NA"))</f>
        <v>0.96499999999999997</v>
      </c>
      <c r="BO30" s="120">
        <f>IF($A$2=1,'mil mi val'!BN12,IF($A$2=2,'mil mi val'!BN115,"NA"))</f>
        <v>0.96499999999999997</v>
      </c>
      <c r="BP30" s="120">
        <f>IF($A$2=1,'mil mi val'!BO12,IF($A$2=2,'mil mi val'!BO115,"NA"))</f>
        <v>0.96499999999999997</v>
      </c>
      <c r="BQ30" s="120">
        <f>IF($A$2=1,'mil mi val'!BP12,IF($A$2=2,'mil mi val'!BP115,"NA"))</f>
        <v>0.96499999999999997</v>
      </c>
      <c r="BR30" s="120">
        <f>IF($A$2=1,'mil mi val'!BQ12,IF($A$2=2,'mil mi val'!BQ115,"NA"))</f>
        <v>0.96499999999999997</v>
      </c>
      <c r="BS30" s="120">
        <f>IF($A$2=1,'mil mi val'!BR12,IF($A$2=2,'mil mi val'!BR115,"NA"))</f>
        <v>0.96499999999999997</v>
      </c>
      <c r="BT30" s="120">
        <f>IF($A$2=1,'mil mi val'!BS12,IF($A$2=2,'mil mi val'!BS115,"NA"))</f>
        <v>0.96499999999999997</v>
      </c>
      <c r="BU30" s="120">
        <f>IF($A$2=1,'mil mi val'!BT12,IF($A$2=2,'mil mi val'!BT115,"NA"))</f>
        <v>0.96499999999999997</v>
      </c>
      <c r="BV30" s="120">
        <f>IF($A$2=1,'mil mi val'!BU12,IF($A$2=2,'mil mi val'!BU115,"NA"))</f>
        <v>0.96499999999999997</v>
      </c>
      <c r="BW30" s="120">
        <f>IF($A$2=1,'mil mi val'!BV12,IF($A$2=2,'mil mi val'!BV115,"NA"))</f>
        <v>0.96499999999999997</v>
      </c>
      <c r="BX30" s="120">
        <f>IF($A$2=1,'mil mi val'!BW12,IF($A$2=2,'mil mi val'!BW115,"NA"))</f>
        <v>0.96499999999999997</v>
      </c>
      <c r="BY30" s="120">
        <f>IF($A$2=1,'mil mi val'!BX12,IF($A$2=2,'mil mi val'!BX115,"NA"))</f>
        <v>0.96499999999999997</v>
      </c>
      <c r="BZ30" s="120">
        <f>IF($A$2=1,'mil mi val'!BY12,IF($A$2=2,'mil mi val'!BY115,"NA"))</f>
        <v>0.96499999999999997</v>
      </c>
      <c r="CA30" s="120">
        <f>IF($A$2=1,'mil mi val'!BZ12,IF($A$2=2,'mil mi val'!BZ115,"NA"))</f>
        <v>0.96499999999999997</v>
      </c>
      <c r="CB30" s="120">
        <f>IF($A$2=1,'mil mi val'!CA12,IF($A$2=2,'mil mi val'!CA115,"NA"))</f>
        <v>0.96499999999999997</v>
      </c>
      <c r="CC30" s="120">
        <f>IF($A$2=1,'mil mi val'!CB12,IF($A$2=2,'mil mi val'!CB115,"NA"))</f>
        <v>0.96499999999999997</v>
      </c>
      <c r="CD30" s="120">
        <f>IF($A$2=1,'mil mi val'!CC12,IF($A$2=2,'mil mi val'!CC115,"NA"))</f>
        <v>0.96499999999999997</v>
      </c>
      <c r="CE30" s="120">
        <f>IF($A$2=1,'mil mi val'!CD12,IF($A$2=2,'mil mi val'!CD115,"NA"))</f>
        <v>0.96499999999999997</v>
      </c>
      <c r="CF30" s="120">
        <f>IF($A$2=1,'mil mi val'!CE12,IF($A$2=2,'mil mi val'!CE115,"NA"))</f>
        <v>0.96499999999999997</v>
      </c>
      <c r="CG30" s="120">
        <f>IF($A$2=1,'mil mi val'!CF12,IF($A$2=2,'mil mi val'!CF115,"NA"))</f>
        <v>0.96499999999999997</v>
      </c>
      <c r="CH30" s="120">
        <f>IF($A$2=1,'mil mi val'!CG12,IF($A$2=2,'mil mi val'!CG115,"NA"))</f>
        <v>0.96499999999999997</v>
      </c>
      <c r="CI30" s="120">
        <f>IF($A$2=1,'mil mi val'!CH12,IF($A$2=2,'mil mi val'!CH115,"NA"))</f>
        <v>0.96499999999999997</v>
      </c>
      <c r="CJ30" s="120">
        <f>IF($A$2=1,'mil mi val'!CI12,IF($A$2=2,'mil mi val'!CI115,"NA"))</f>
        <v>0.96499999999999997</v>
      </c>
      <c r="CK30" s="120">
        <f>IF($A$2=1,'mil mi val'!CJ12,IF($A$2=2,'mil mi val'!CJ115,"NA"))</f>
        <v>0.96499999999999997</v>
      </c>
      <c r="CL30" s="120">
        <f>IF($A$2=1,'mil mi val'!CK12,IF($A$2=2,'mil mi val'!CK115,"NA"))</f>
        <v>0.96499999999999997</v>
      </c>
      <c r="CM30" s="120">
        <f>IF($A$2=1,'mil mi val'!CL12,IF($A$2=2,'mil mi val'!CL115,"NA"))</f>
        <v>0.96499999999999997</v>
      </c>
      <c r="CN30" s="120">
        <f>IF($A$2=1,'mil mi val'!CM12,IF($A$2=2,'mil mi val'!CM115,"NA"))</f>
        <v>0.96499999999999997</v>
      </c>
      <c r="CO30" s="120">
        <f>IF($A$2=1,'mil mi val'!CN12,IF($A$2=2,'mil mi val'!CN115,"NA"))</f>
        <v>0.96499999999999997</v>
      </c>
      <c r="CP30" s="120">
        <f>IF($A$2=1,'mil mi val'!CO12,IF($A$2=2,'mil mi val'!CO115,"NA"))</f>
        <v>0.96499999999999997</v>
      </c>
      <c r="CQ30" s="120">
        <f>IF($A$2=1,'mil mi val'!CP12,IF($A$2=2,'mil mi val'!CP115,"NA"))</f>
        <v>0.96499999999999997</v>
      </c>
      <c r="CR30" s="120">
        <f>IF($A$2=1,'mil mi val'!CQ12,IF($A$2=2,'mil mi val'!CQ115,"NA"))</f>
        <v>0.96499999999999997</v>
      </c>
      <c r="CS30" s="120">
        <f>IF($A$2=1,'mil mi val'!CR12,IF($A$2=2,'mil mi val'!CR115,"NA"))</f>
        <v>0.96499999999999997</v>
      </c>
      <c r="CT30" s="120">
        <f>IF($A$2=1,'mil mi val'!CS12,IF($A$2=2,'mil mi val'!CS115,"NA"))</f>
        <v>0.96499999999999997</v>
      </c>
      <c r="CU30" s="120">
        <f>IF($A$2=1,'mil mi val'!CT12,IF($A$2=2,'mil mi val'!CT115,"NA"))</f>
        <v>0.96499999999999997</v>
      </c>
      <c r="CV30" s="120">
        <f>IF($A$2=1,'mil mi val'!CU12,IF($A$2=2,'mil mi val'!CU115,"NA"))</f>
        <v>0.96499999999999997</v>
      </c>
      <c r="CW30" s="120">
        <f>IF($A$2=1,'mil mi val'!CV12,IF($A$2=2,'mil mi val'!CV115,"NA"))</f>
        <v>0.96499999999999997</v>
      </c>
      <c r="CX30" s="120">
        <f>IF($A$2=1,'mil mi val'!CW12,IF($A$2=2,'mil mi val'!CW115,"NA"))</f>
        <v>0.96499999999999997</v>
      </c>
      <c r="CY30" s="120">
        <f>IF($A$2=1,'mil mi val'!CX12,IF($A$2=2,'mil mi val'!CX115,"NA"))</f>
        <v>0.96499999999999997</v>
      </c>
      <c r="CZ30" s="120">
        <f>IF($A$2=1,'mil mi val'!CY12,IF($A$2=2,'mil mi val'!CY115,"NA"))</f>
        <v>0.96499999999999997</v>
      </c>
      <c r="DA30" s="120">
        <f>IF($A$2=1,'mil mi val'!CZ12,IF($A$2=2,'mil mi val'!CZ115,"NA"))</f>
        <v>0.96499999999999997</v>
      </c>
      <c r="DB30" s="120">
        <f>IF($A$2=1,'mil mi val'!DA12,IF($A$2=2,'mil mi val'!DA115,"NA"))</f>
        <v>0.96499999999999997</v>
      </c>
      <c r="DC30" s="120">
        <f>IF($A$2=1,'mil mi val'!DB12,IF($A$2=2,'mil mi val'!DB115,"NA"))</f>
        <v>0.96499999999999997</v>
      </c>
    </row>
    <row r="31" spans="2:107" ht="15" x14ac:dyDescent="0.25">
      <c r="B31" s="110">
        <v>26</v>
      </c>
      <c r="C31" s="120">
        <f>IF($A$2=1,'mil mi val'!B13,IF($A$2=2,'mil mi val'!B116,"NA"))</f>
        <v>1</v>
      </c>
      <c r="D31" s="120">
        <f>IF($A$2=1,'mil mi val'!C13,IF($A$2=2,'mil mi val'!C116,"NA"))</f>
        <v>0.92490000000000006</v>
      </c>
      <c r="E31" s="120">
        <f>IF($A$2=1,'mil mi val'!D13,IF($A$2=2,'mil mi val'!D116,"NA"))</f>
        <v>0.93899999999999995</v>
      </c>
      <c r="F31" s="120">
        <f>IF($A$2=1,'mil mi val'!E13,IF($A$2=2,'mil mi val'!E116,"NA"))</f>
        <v>0.94310000000000005</v>
      </c>
      <c r="G31" s="120">
        <f>IF($A$2=1,'mil mi val'!F13,IF($A$2=2,'mil mi val'!F116,"NA"))</f>
        <v>0.94630000000000003</v>
      </c>
      <c r="H31" s="120">
        <f>IF($A$2=1,'mil mi val'!G13,IF($A$2=2,'mil mi val'!G116,"NA"))</f>
        <v>0.94889999999999997</v>
      </c>
      <c r="I31" s="120">
        <f>IF($A$2=1,'mil mi val'!H13,IF($A$2=2,'mil mi val'!H116,"NA"))</f>
        <v>0.95150000000000001</v>
      </c>
      <c r="J31" s="120">
        <f>IF($A$2=1,'mil mi val'!I13,IF($A$2=2,'mil mi val'!I116,"NA"))</f>
        <v>0.95389999999999997</v>
      </c>
      <c r="K31" s="120">
        <f>IF($A$2=1,'mil mi val'!J13,IF($A$2=2,'mil mi val'!J116,"NA"))</f>
        <v>0.95620000000000005</v>
      </c>
      <c r="L31" s="120">
        <f>IF($A$2=1,'mil mi val'!K13,IF($A$2=2,'mil mi val'!K116,"NA"))</f>
        <v>0.95830000000000004</v>
      </c>
      <c r="M31" s="120">
        <f>IF($A$2=1,'mil mi val'!L13,IF($A$2=2,'mil mi val'!L116,"NA"))</f>
        <v>0.96009999999999995</v>
      </c>
      <c r="N31" s="120">
        <f>IF($A$2=1,'mil mi val'!M13,IF($A$2=2,'mil mi val'!M116,"NA"))</f>
        <v>0.9617</v>
      </c>
      <c r="O31" s="120">
        <f>IF($A$2=1,'mil mi val'!N13,IF($A$2=2,'mil mi val'!N116,"NA"))</f>
        <v>0.96279999999999999</v>
      </c>
      <c r="P31" s="120">
        <f>IF($A$2=1,'mil mi val'!O13,IF($A$2=2,'mil mi val'!O116,"NA"))</f>
        <v>0.96350000000000002</v>
      </c>
      <c r="Q31" s="120">
        <f>IF($A$2=1,'mil mi val'!P13,IF($A$2=2,'mil mi val'!P116,"NA"))</f>
        <v>0.96379999999999999</v>
      </c>
      <c r="R31" s="120">
        <f>IF($A$2=1,'mil mi val'!Q13,IF($A$2=2,'mil mi val'!Q116,"NA"))</f>
        <v>0.96499999999999997</v>
      </c>
      <c r="S31" s="120">
        <f>IF($A$2=1,'mil mi val'!R13,IF($A$2=2,'mil mi val'!R116,"NA"))</f>
        <v>0.96499999999999997</v>
      </c>
      <c r="T31" s="120">
        <f>IF($A$2=1,'mil mi val'!S13,IF($A$2=2,'mil mi val'!S116,"NA"))</f>
        <v>0.96499999999999997</v>
      </c>
      <c r="U31" s="120">
        <f>IF($A$2=1,'mil mi val'!T13,IF($A$2=2,'mil mi val'!T116,"NA"))</f>
        <v>0.96499999999999997</v>
      </c>
      <c r="V31" s="120">
        <f>IF($A$2=1,'mil mi val'!U13,IF($A$2=2,'mil mi val'!U116,"NA"))</f>
        <v>0.96499999999999997</v>
      </c>
      <c r="W31" s="120">
        <f>IF($A$2=1,'mil mi val'!V13,IF($A$2=2,'mil mi val'!V116,"NA"))</f>
        <v>0.96499999999999997</v>
      </c>
      <c r="X31" s="120">
        <f>IF($A$2=1,'mil mi val'!W13,IF($A$2=2,'mil mi val'!W116,"NA"))</f>
        <v>0.96499999999999997</v>
      </c>
      <c r="Y31" s="120">
        <f>IF($A$2=1,'mil mi val'!X13,IF($A$2=2,'mil mi val'!X116,"NA"))</f>
        <v>0.96499999999999997</v>
      </c>
      <c r="Z31" s="120">
        <f>IF($A$2=1,'mil mi val'!Y13,IF($A$2=2,'mil mi val'!Y116,"NA"))</f>
        <v>0.96499999999999997</v>
      </c>
      <c r="AA31" s="120">
        <f>IF($A$2=1,'mil mi val'!Z13,IF($A$2=2,'mil mi val'!Z116,"NA"))</f>
        <v>0.96499999999999997</v>
      </c>
      <c r="AB31" s="120">
        <f>IF($A$2=1,'mil mi val'!AA13,IF($A$2=2,'mil mi val'!AA116,"NA"))</f>
        <v>0.96499999999999997</v>
      </c>
      <c r="AC31" s="120">
        <f>IF($A$2=1,'mil mi val'!AB13,IF($A$2=2,'mil mi val'!AB116,"NA"))</f>
        <v>0.96499999999999997</v>
      </c>
      <c r="AD31" s="120">
        <f>IF($A$2=1,'mil mi val'!AC13,IF($A$2=2,'mil mi val'!AC116,"NA"))</f>
        <v>0.96499999999999997</v>
      </c>
      <c r="AE31" s="120">
        <f>IF($A$2=1,'mil mi val'!AD13,IF($A$2=2,'mil mi val'!AD116,"NA"))</f>
        <v>0.96499999999999997</v>
      </c>
      <c r="AF31" s="120">
        <f>IF($A$2=1,'mil mi val'!AE13,IF($A$2=2,'mil mi val'!AE116,"NA"))</f>
        <v>0.96499999999999997</v>
      </c>
      <c r="AG31" s="120">
        <f>IF($A$2=1,'mil mi val'!AF13,IF($A$2=2,'mil mi val'!AF116,"NA"))</f>
        <v>0.96499999999999997</v>
      </c>
      <c r="AH31" s="120">
        <f>IF($A$2=1,'mil mi val'!AG13,IF($A$2=2,'mil mi val'!AG116,"NA"))</f>
        <v>0.96499999999999997</v>
      </c>
      <c r="AI31" s="120">
        <f>IF($A$2=1,'mil mi val'!AH13,IF($A$2=2,'mil mi val'!AH116,"NA"))</f>
        <v>0.96499999999999997</v>
      </c>
      <c r="AJ31" s="120">
        <f>IF($A$2=1,'mil mi val'!AI13,IF($A$2=2,'mil mi val'!AI116,"NA"))</f>
        <v>0.96499999999999997</v>
      </c>
      <c r="AK31" s="120">
        <f>IF($A$2=1,'mil mi val'!AJ13,IF($A$2=2,'mil mi val'!AJ116,"NA"))</f>
        <v>0.96499999999999997</v>
      </c>
      <c r="AL31" s="120">
        <f>IF($A$2=1,'mil mi val'!AK13,IF($A$2=2,'mil mi val'!AK116,"NA"))</f>
        <v>0.96499999999999997</v>
      </c>
      <c r="AM31" s="120">
        <f>IF($A$2=1,'mil mi val'!AL13,IF($A$2=2,'mil mi val'!AL116,"NA"))</f>
        <v>0.96499999999999997</v>
      </c>
      <c r="AN31" s="120">
        <f>IF($A$2=1,'mil mi val'!AM13,IF($A$2=2,'mil mi val'!AM116,"NA"))</f>
        <v>0.96499999999999997</v>
      </c>
      <c r="AO31" s="120">
        <f>IF($A$2=1,'mil mi val'!AN13,IF($A$2=2,'mil mi val'!AN116,"NA"))</f>
        <v>0.96499999999999997</v>
      </c>
      <c r="AP31" s="120">
        <f>IF($A$2=1,'mil mi val'!AO13,IF($A$2=2,'mil mi val'!AO116,"NA"))</f>
        <v>0.96499999999999997</v>
      </c>
      <c r="AQ31" s="120">
        <f>IF($A$2=1,'mil mi val'!AP13,IF($A$2=2,'mil mi val'!AP116,"NA"))</f>
        <v>0.96499999999999997</v>
      </c>
      <c r="AR31" s="120">
        <f>IF($A$2=1,'mil mi val'!AQ13,IF($A$2=2,'mil mi val'!AQ116,"NA"))</f>
        <v>0.96499999999999997</v>
      </c>
      <c r="AS31" s="120">
        <f>IF($A$2=1,'mil mi val'!AR13,IF($A$2=2,'mil mi val'!AR116,"NA"))</f>
        <v>0.96499999999999997</v>
      </c>
      <c r="AT31" s="120">
        <f>IF($A$2=1,'mil mi val'!AS13,IF($A$2=2,'mil mi val'!AS116,"NA"))</f>
        <v>0.96499999999999997</v>
      </c>
      <c r="AU31" s="120">
        <f>IF($A$2=1,'mil mi val'!AT13,IF($A$2=2,'mil mi val'!AT116,"NA"))</f>
        <v>0.96499999999999997</v>
      </c>
      <c r="AV31" s="120">
        <f>IF($A$2=1,'mil mi val'!AU13,IF($A$2=2,'mil mi val'!AU116,"NA"))</f>
        <v>0.96499999999999997</v>
      </c>
      <c r="AW31" s="120">
        <f>IF($A$2=1,'mil mi val'!AV13,IF($A$2=2,'mil mi val'!AV116,"NA"))</f>
        <v>0.96499999999999997</v>
      </c>
      <c r="AX31" s="120">
        <f>IF($A$2=1,'mil mi val'!AW13,IF($A$2=2,'mil mi val'!AW116,"NA"))</f>
        <v>0.96499999999999997</v>
      </c>
      <c r="AY31" s="120">
        <f>IF($A$2=1,'mil mi val'!AX13,IF($A$2=2,'mil mi val'!AX116,"NA"))</f>
        <v>0.96499999999999997</v>
      </c>
      <c r="AZ31" s="120">
        <f>IF($A$2=1,'mil mi val'!AY13,IF($A$2=2,'mil mi val'!AY116,"NA"))</f>
        <v>0.96499999999999997</v>
      </c>
      <c r="BA31" s="120">
        <f>IF($A$2=1,'mil mi val'!AZ13,IF($A$2=2,'mil mi val'!AZ116,"NA"))</f>
        <v>0.96499999999999997</v>
      </c>
      <c r="BB31" s="120">
        <f>IF($A$2=1,'mil mi val'!BA13,IF($A$2=2,'mil mi val'!BA116,"NA"))</f>
        <v>0.96499999999999997</v>
      </c>
      <c r="BC31" s="120">
        <f>IF($A$2=1,'mil mi val'!BB13,IF($A$2=2,'mil mi val'!BB116,"NA"))</f>
        <v>0.96499999999999997</v>
      </c>
      <c r="BD31" s="120">
        <f>IF($A$2=1,'mil mi val'!BC13,IF($A$2=2,'mil mi val'!BC116,"NA"))</f>
        <v>0.96499999999999997</v>
      </c>
      <c r="BE31" s="120">
        <f>IF($A$2=1,'mil mi val'!BD13,IF($A$2=2,'mil mi val'!BD116,"NA"))</f>
        <v>0.96499999999999997</v>
      </c>
      <c r="BF31" s="120">
        <f>IF($A$2=1,'mil mi val'!BE13,IF($A$2=2,'mil mi val'!BE116,"NA"))</f>
        <v>0.96499999999999997</v>
      </c>
      <c r="BG31" s="120">
        <f>IF($A$2=1,'mil mi val'!BF13,IF($A$2=2,'mil mi val'!BF116,"NA"))</f>
        <v>0.96499999999999997</v>
      </c>
      <c r="BH31" s="120">
        <f>IF($A$2=1,'mil mi val'!BG13,IF($A$2=2,'mil mi val'!BG116,"NA"))</f>
        <v>0.96499999999999997</v>
      </c>
      <c r="BI31" s="120">
        <f>IF($A$2=1,'mil mi val'!BH13,IF($A$2=2,'mil mi val'!BH116,"NA"))</f>
        <v>0.96499999999999997</v>
      </c>
      <c r="BJ31" s="120">
        <f>IF($A$2=1,'mil mi val'!BI13,IF($A$2=2,'mil mi val'!BI116,"NA"))</f>
        <v>0.96499999999999997</v>
      </c>
      <c r="BK31" s="120">
        <f>IF($A$2=1,'mil mi val'!BJ13,IF($A$2=2,'mil mi val'!BJ116,"NA"))</f>
        <v>0.96499999999999997</v>
      </c>
      <c r="BL31" s="120">
        <f>IF($A$2=1,'mil mi val'!BK13,IF($A$2=2,'mil mi val'!BK116,"NA"))</f>
        <v>0.96499999999999997</v>
      </c>
      <c r="BM31" s="120">
        <f>IF($A$2=1,'mil mi val'!BL13,IF($A$2=2,'mil mi val'!BL116,"NA"))</f>
        <v>0.96499999999999997</v>
      </c>
      <c r="BN31" s="120">
        <f>IF($A$2=1,'mil mi val'!BM13,IF($A$2=2,'mil mi val'!BM116,"NA"))</f>
        <v>0.96499999999999997</v>
      </c>
      <c r="BO31" s="120">
        <f>IF($A$2=1,'mil mi val'!BN13,IF($A$2=2,'mil mi val'!BN116,"NA"))</f>
        <v>0.96499999999999997</v>
      </c>
      <c r="BP31" s="120">
        <f>IF($A$2=1,'mil mi val'!BO13,IF($A$2=2,'mil mi val'!BO116,"NA"))</f>
        <v>0.96499999999999997</v>
      </c>
      <c r="BQ31" s="120">
        <f>IF($A$2=1,'mil mi val'!BP13,IF($A$2=2,'mil mi val'!BP116,"NA"))</f>
        <v>0.96499999999999997</v>
      </c>
      <c r="BR31" s="120">
        <f>IF($A$2=1,'mil mi val'!BQ13,IF($A$2=2,'mil mi val'!BQ116,"NA"))</f>
        <v>0.96499999999999997</v>
      </c>
      <c r="BS31" s="120">
        <f>IF($A$2=1,'mil mi val'!BR13,IF($A$2=2,'mil mi val'!BR116,"NA"))</f>
        <v>0.96499999999999997</v>
      </c>
      <c r="BT31" s="120">
        <f>IF($A$2=1,'mil mi val'!BS13,IF($A$2=2,'mil mi val'!BS116,"NA"))</f>
        <v>0.96499999999999997</v>
      </c>
      <c r="BU31" s="120">
        <f>IF($A$2=1,'mil mi val'!BT13,IF($A$2=2,'mil mi val'!BT116,"NA"))</f>
        <v>0.96499999999999997</v>
      </c>
      <c r="BV31" s="120">
        <f>IF($A$2=1,'mil mi val'!BU13,IF($A$2=2,'mil mi val'!BU116,"NA"))</f>
        <v>0.96499999999999997</v>
      </c>
      <c r="BW31" s="120">
        <f>IF($A$2=1,'mil mi val'!BV13,IF($A$2=2,'mil mi val'!BV116,"NA"))</f>
        <v>0.96499999999999997</v>
      </c>
      <c r="BX31" s="120">
        <f>IF($A$2=1,'mil mi val'!BW13,IF($A$2=2,'mil mi val'!BW116,"NA"))</f>
        <v>0.96499999999999997</v>
      </c>
      <c r="BY31" s="120">
        <f>IF($A$2=1,'mil mi val'!BX13,IF($A$2=2,'mil mi val'!BX116,"NA"))</f>
        <v>0.96499999999999997</v>
      </c>
      <c r="BZ31" s="120">
        <f>IF($A$2=1,'mil mi val'!BY13,IF($A$2=2,'mil mi val'!BY116,"NA"))</f>
        <v>0.96499999999999997</v>
      </c>
      <c r="CA31" s="120">
        <f>IF($A$2=1,'mil mi val'!BZ13,IF($A$2=2,'mil mi val'!BZ116,"NA"))</f>
        <v>0.96499999999999997</v>
      </c>
      <c r="CB31" s="120">
        <f>IF($A$2=1,'mil mi val'!CA13,IF($A$2=2,'mil mi val'!CA116,"NA"))</f>
        <v>0.96499999999999997</v>
      </c>
      <c r="CC31" s="120">
        <f>IF($A$2=1,'mil mi val'!CB13,IF($A$2=2,'mil mi val'!CB116,"NA"))</f>
        <v>0.96499999999999997</v>
      </c>
      <c r="CD31" s="120">
        <f>IF($A$2=1,'mil mi val'!CC13,IF($A$2=2,'mil mi val'!CC116,"NA"))</f>
        <v>0.96499999999999997</v>
      </c>
      <c r="CE31" s="120">
        <f>IF($A$2=1,'mil mi val'!CD13,IF($A$2=2,'mil mi val'!CD116,"NA"))</f>
        <v>0.96499999999999997</v>
      </c>
      <c r="CF31" s="120">
        <f>IF($A$2=1,'mil mi val'!CE13,IF($A$2=2,'mil mi val'!CE116,"NA"))</f>
        <v>0.96499999999999997</v>
      </c>
      <c r="CG31" s="120">
        <f>IF($A$2=1,'mil mi val'!CF13,IF($A$2=2,'mil mi val'!CF116,"NA"))</f>
        <v>0.96499999999999997</v>
      </c>
      <c r="CH31" s="120">
        <f>IF($A$2=1,'mil mi val'!CG13,IF($A$2=2,'mil mi val'!CG116,"NA"))</f>
        <v>0.96499999999999997</v>
      </c>
      <c r="CI31" s="120">
        <f>IF($A$2=1,'mil mi val'!CH13,IF($A$2=2,'mil mi val'!CH116,"NA"))</f>
        <v>0.96499999999999997</v>
      </c>
      <c r="CJ31" s="120">
        <f>IF($A$2=1,'mil mi val'!CI13,IF($A$2=2,'mil mi val'!CI116,"NA"))</f>
        <v>0.96499999999999997</v>
      </c>
      <c r="CK31" s="120">
        <f>IF($A$2=1,'mil mi val'!CJ13,IF($A$2=2,'mil mi val'!CJ116,"NA"))</f>
        <v>0.96499999999999997</v>
      </c>
      <c r="CL31" s="120">
        <f>IF($A$2=1,'mil mi val'!CK13,IF($A$2=2,'mil mi val'!CK116,"NA"))</f>
        <v>0.96499999999999997</v>
      </c>
      <c r="CM31" s="120">
        <f>IF($A$2=1,'mil mi val'!CL13,IF($A$2=2,'mil mi val'!CL116,"NA"))</f>
        <v>0.96499999999999997</v>
      </c>
      <c r="CN31" s="120">
        <f>IF($A$2=1,'mil mi val'!CM13,IF($A$2=2,'mil mi val'!CM116,"NA"))</f>
        <v>0.96499999999999997</v>
      </c>
      <c r="CO31" s="120">
        <f>IF($A$2=1,'mil mi val'!CN13,IF($A$2=2,'mil mi val'!CN116,"NA"))</f>
        <v>0.96499999999999997</v>
      </c>
      <c r="CP31" s="120">
        <f>IF($A$2=1,'mil mi val'!CO13,IF($A$2=2,'mil mi val'!CO116,"NA"))</f>
        <v>0.96499999999999997</v>
      </c>
      <c r="CQ31" s="120">
        <f>IF($A$2=1,'mil mi val'!CP13,IF($A$2=2,'mil mi val'!CP116,"NA"))</f>
        <v>0.96499999999999997</v>
      </c>
      <c r="CR31" s="120">
        <f>IF($A$2=1,'mil mi val'!CQ13,IF($A$2=2,'mil mi val'!CQ116,"NA"))</f>
        <v>0.96499999999999997</v>
      </c>
      <c r="CS31" s="120">
        <f>IF($A$2=1,'mil mi val'!CR13,IF($A$2=2,'mil mi val'!CR116,"NA"))</f>
        <v>0.96499999999999997</v>
      </c>
      <c r="CT31" s="120">
        <f>IF($A$2=1,'mil mi val'!CS13,IF($A$2=2,'mil mi val'!CS116,"NA"))</f>
        <v>0.96499999999999997</v>
      </c>
      <c r="CU31" s="120">
        <f>IF($A$2=1,'mil mi val'!CT13,IF($A$2=2,'mil mi val'!CT116,"NA"))</f>
        <v>0.96499999999999997</v>
      </c>
      <c r="CV31" s="120">
        <f>IF($A$2=1,'mil mi val'!CU13,IF($A$2=2,'mil mi val'!CU116,"NA"))</f>
        <v>0.96499999999999997</v>
      </c>
      <c r="CW31" s="120">
        <f>IF($A$2=1,'mil mi val'!CV13,IF($A$2=2,'mil mi val'!CV116,"NA"))</f>
        <v>0.96499999999999997</v>
      </c>
      <c r="CX31" s="120">
        <f>IF($A$2=1,'mil mi val'!CW13,IF($A$2=2,'mil mi val'!CW116,"NA"))</f>
        <v>0.96499999999999997</v>
      </c>
      <c r="CY31" s="120">
        <f>IF($A$2=1,'mil mi val'!CX13,IF($A$2=2,'mil mi val'!CX116,"NA"))</f>
        <v>0.96499999999999997</v>
      </c>
      <c r="CZ31" s="120">
        <f>IF($A$2=1,'mil mi val'!CY13,IF($A$2=2,'mil mi val'!CY116,"NA"))</f>
        <v>0.96499999999999997</v>
      </c>
      <c r="DA31" s="120">
        <f>IF($A$2=1,'mil mi val'!CZ13,IF($A$2=2,'mil mi val'!CZ116,"NA"))</f>
        <v>0.96499999999999997</v>
      </c>
      <c r="DB31" s="120">
        <f>IF($A$2=1,'mil mi val'!DA13,IF($A$2=2,'mil mi val'!DA116,"NA"))</f>
        <v>0.96499999999999997</v>
      </c>
      <c r="DC31" s="120">
        <f>IF($A$2=1,'mil mi val'!DB13,IF($A$2=2,'mil mi val'!DB116,"NA"))</f>
        <v>0.96499999999999997</v>
      </c>
    </row>
    <row r="32" spans="2:107" ht="15" x14ac:dyDescent="0.25">
      <c r="B32" s="110">
        <v>27</v>
      </c>
      <c r="C32" s="120">
        <f>IF($A$2=1,'mil mi val'!B14,IF($A$2=2,'mil mi val'!B117,"NA"))</f>
        <v>1</v>
      </c>
      <c r="D32" s="120">
        <f>IF($A$2=1,'mil mi val'!C14,IF($A$2=2,'mil mi val'!C117,"NA"))</f>
        <v>0.92549999999999999</v>
      </c>
      <c r="E32" s="120">
        <f>IF($A$2=1,'mil mi val'!D14,IF($A$2=2,'mil mi val'!D117,"NA"))</f>
        <v>0.93930000000000002</v>
      </c>
      <c r="F32" s="120">
        <f>IF($A$2=1,'mil mi val'!E14,IF($A$2=2,'mil mi val'!E117,"NA"))</f>
        <v>0.94320000000000004</v>
      </c>
      <c r="G32" s="120">
        <f>IF($A$2=1,'mil mi val'!F14,IF($A$2=2,'mil mi val'!F117,"NA"))</f>
        <v>0.94630000000000003</v>
      </c>
      <c r="H32" s="120">
        <f>IF($A$2=1,'mil mi val'!G14,IF($A$2=2,'mil mi val'!G117,"NA"))</f>
        <v>0.94889999999999997</v>
      </c>
      <c r="I32" s="120">
        <f>IF($A$2=1,'mil mi val'!H14,IF($A$2=2,'mil mi val'!H117,"NA"))</f>
        <v>0.95150000000000001</v>
      </c>
      <c r="J32" s="120">
        <f>IF($A$2=1,'mil mi val'!I14,IF($A$2=2,'mil mi val'!I117,"NA"))</f>
        <v>0.95389999999999997</v>
      </c>
      <c r="K32" s="120">
        <f>IF($A$2=1,'mil mi val'!J14,IF($A$2=2,'mil mi val'!J117,"NA"))</f>
        <v>0.95620000000000005</v>
      </c>
      <c r="L32" s="120">
        <f>IF($A$2=1,'mil mi val'!K14,IF($A$2=2,'mil mi val'!K117,"NA"))</f>
        <v>0.95830000000000004</v>
      </c>
      <c r="M32" s="120">
        <f>IF($A$2=1,'mil mi val'!L14,IF($A$2=2,'mil mi val'!L117,"NA"))</f>
        <v>0.96009999999999995</v>
      </c>
      <c r="N32" s="120">
        <f>IF($A$2=1,'mil mi val'!M14,IF($A$2=2,'mil mi val'!M117,"NA"))</f>
        <v>0.9617</v>
      </c>
      <c r="O32" s="120">
        <f>IF($A$2=1,'mil mi val'!N14,IF($A$2=2,'mil mi val'!N117,"NA"))</f>
        <v>0.96279999999999999</v>
      </c>
      <c r="P32" s="120">
        <f>IF($A$2=1,'mil mi val'!O14,IF($A$2=2,'mil mi val'!O117,"NA"))</f>
        <v>0.96350000000000002</v>
      </c>
      <c r="Q32" s="120">
        <f>IF($A$2=1,'mil mi val'!P14,IF($A$2=2,'mil mi val'!P117,"NA"))</f>
        <v>0.96379999999999999</v>
      </c>
      <c r="R32" s="120">
        <f>IF($A$2=1,'mil mi val'!Q14,IF($A$2=2,'mil mi val'!Q117,"NA"))</f>
        <v>0.96499999999999997</v>
      </c>
      <c r="S32" s="120">
        <f>IF($A$2=1,'mil mi val'!R14,IF($A$2=2,'mil mi val'!R117,"NA"))</f>
        <v>0.96499999999999997</v>
      </c>
      <c r="T32" s="120">
        <f>IF($A$2=1,'mil mi val'!S14,IF($A$2=2,'mil mi val'!S117,"NA"))</f>
        <v>0.96499999999999997</v>
      </c>
      <c r="U32" s="120">
        <f>IF($A$2=1,'mil mi val'!T14,IF($A$2=2,'mil mi val'!T117,"NA"))</f>
        <v>0.96499999999999997</v>
      </c>
      <c r="V32" s="120">
        <f>IF($A$2=1,'mil mi val'!U14,IF($A$2=2,'mil mi val'!U117,"NA"))</f>
        <v>0.96499999999999997</v>
      </c>
      <c r="W32" s="120">
        <f>IF($A$2=1,'mil mi val'!V14,IF($A$2=2,'mil mi val'!V117,"NA"))</f>
        <v>0.96499999999999997</v>
      </c>
      <c r="X32" s="120">
        <f>IF($A$2=1,'mil mi val'!W14,IF($A$2=2,'mil mi val'!W117,"NA"))</f>
        <v>0.96499999999999997</v>
      </c>
      <c r="Y32" s="120">
        <f>IF($A$2=1,'mil mi val'!X14,IF($A$2=2,'mil mi val'!X117,"NA"))</f>
        <v>0.96499999999999997</v>
      </c>
      <c r="Z32" s="120">
        <f>IF($A$2=1,'mil mi val'!Y14,IF($A$2=2,'mil mi val'!Y117,"NA"))</f>
        <v>0.96499999999999997</v>
      </c>
      <c r="AA32" s="120">
        <f>IF($A$2=1,'mil mi val'!Z14,IF($A$2=2,'mil mi val'!Z117,"NA"))</f>
        <v>0.96499999999999997</v>
      </c>
      <c r="AB32" s="120">
        <f>IF($A$2=1,'mil mi val'!AA14,IF($A$2=2,'mil mi val'!AA117,"NA"))</f>
        <v>0.96499999999999997</v>
      </c>
      <c r="AC32" s="120">
        <f>IF($A$2=1,'mil mi val'!AB14,IF($A$2=2,'mil mi val'!AB117,"NA"))</f>
        <v>0.96499999999999997</v>
      </c>
      <c r="AD32" s="120">
        <f>IF($A$2=1,'mil mi val'!AC14,IF($A$2=2,'mil mi val'!AC117,"NA"))</f>
        <v>0.96499999999999997</v>
      </c>
      <c r="AE32" s="120">
        <f>IF($A$2=1,'mil mi val'!AD14,IF($A$2=2,'mil mi val'!AD117,"NA"))</f>
        <v>0.96499999999999997</v>
      </c>
      <c r="AF32" s="120">
        <f>IF($A$2=1,'mil mi val'!AE14,IF($A$2=2,'mil mi val'!AE117,"NA"))</f>
        <v>0.96499999999999997</v>
      </c>
      <c r="AG32" s="120">
        <f>IF($A$2=1,'mil mi val'!AF14,IF($A$2=2,'mil mi val'!AF117,"NA"))</f>
        <v>0.96499999999999997</v>
      </c>
      <c r="AH32" s="120">
        <f>IF($A$2=1,'mil mi val'!AG14,IF($A$2=2,'mil mi val'!AG117,"NA"))</f>
        <v>0.96499999999999997</v>
      </c>
      <c r="AI32" s="120">
        <f>IF($A$2=1,'mil mi val'!AH14,IF($A$2=2,'mil mi val'!AH117,"NA"))</f>
        <v>0.96499999999999997</v>
      </c>
      <c r="AJ32" s="120">
        <f>IF($A$2=1,'mil mi val'!AI14,IF($A$2=2,'mil mi val'!AI117,"NA"))</f>
        <v>0.96499999999999997</v>
      </c>
      <c r="AK32" s="120">
        <f>IF($A$2=1,'mil mi val'!AJ14,IF($A$2=2,'mil mi val'!AJ117,"NA"))</f>
        <v>0.96499999999999997</v>
      </c>
      <c r="AL32" s="120">
        <f>IF($A$2=1,'mil mi val'!AK14,IF($A$2=2,'mil mi val'!AK117,"NA"))</f>
        <v>0.96499999999999997</v>
      </c>
      <c r="AM32" s="120">
        <f>IF($A$2=1,'mil mi val'!AL14,IF($A$2=2,'mil mi val'!AL117,"NA"))</f>
        <v>0.96499999999999997</v>
      </c>
      <c r="AN32" s="120">
        <f>IF($A$2=1,'mil mi val'!AM14,IF($A$2=2,'mil mi val'!AM117,"NA"))</f>
        <v>0.96499999999999997</v>
      </c>
      <c r="AO32" s="120">
        <f>IF($A$2=1,'mil mi val'!AN14,IF($A$2=2,'mil mi val'!AN117,"NA"))</f>
        <v>0.96499999999999997</v>
      </c>
      <c r="AP32" s="120">
        <f>IF($A$2=1,'mil mi val'!AO14,IF($A$2=2,'mil mi val'!AO117,"NA"))</f>
        <v>0.96499999999999997</v>
      </c>
      <c r="AQ32" s="120">
        <f>IF($A$2=1,'mil mi val'!AP14,IF($A$2=2,'mil mi val'!AP117,"NA"))</f>
        <v>0.96499999999999997</v>
      </c>
      <c r="AR32" s="120">
        <f>IF($A$2=1,'mil mi val'!AQ14,IF($A$2=2,'mil mi val'!AQ117,"NA"))</f>
        <v>0.96499999999999997</v>
      </c>
      <c r="AS32" s="120">
        <f>IF($A$2=1,'mil mi val'!AR14,IF($A$2=2,'mil mi val'!AR117,"NA"))</f>
        <v>0.96499999999999997</v>
      </c>
      <c r="AT32" s="120">
        <f>IF($A$2=1,'mil mi val'!AS14,IF($A$2=2,'mil mi val'!AS117,"NA"))</f>
        <v>0.96499999999999997</v>
      </c>
      <c r="AU32" s="120">
        <f>IF($A$2=1,'mil mi val'!AT14,IF($A$2=2,'mil mi val'!AT117,"NA"))</f>
        <v>0.96499999999999997</v>
      </c>
      <c r="AV32" s="120">
        <f>IF($A$2=1,'mil mi val'!AU14,IF($A$2=2,'mil mi val'!AU117,"NA"))</f>
        <v>0.96499999999999997</v>
      </c>
      <c r="AW32" s="120">
        <f>IF($A$2=1,'mil mi val'!AV14,IF($A$2=2,'mil mi val'!AV117,"NA"))</f>
        <v>0.96499999999999997</v>
      </c>
      <c r="AX32" s="120">
        <f>IF($A$2=1,'mil mi val'!AW14,IF($A$2=2,'mil mi val'!AW117,"NA"))</f>
        <v>0.96499999999999997</v>
      </c>
      <c r="AY32" s="120">
        <f>IF($A$2=1,'mil mi val'!AX14,IF($A$2=2,'mil mi val'!AX117,"NA"))</f>
        <v>0.96499999999999997</v>
      </c>
      <c r="AZ32" s="120">
        <f>IF($A$2=1,'mil mi val'!AY14,IF($A$2=2,'mil mi val'!AY117,"NA"))</f>
        <v>0.96499999999999997</v>
      </c>
      <c r="BA32" s="120">
        <f>IF($A$2=1,'mil mi val'!AZ14,IF($A$2=2,'mil mi val'!AZ117,"NA"))</f>
        <v>0.96499999999999997</v>
      </c>
      <c r="BB32" s="120">
        <f>IF($A$2=1,'mil mi val'!BA14,IF($A$2=2,'mil mi val'!BA117,"NA"))</f>
        <v>0.96499999999999997</v>
      </c>
      <c r="BC32" s="120">
        <f>IF($A$2=1,'mil mi val'!BB14,IF($A$2=2,'mil mi val'!BB117,"NA"))</f>
        <v>0.96499999999999997</v>
      </c>
      <c r="BD32" s="120">
        <f>IF($A$2=1,'mil mi val'!BC14,IF($A$2=2,'mil mi val'!BC117,"NA"))</f>
        <v>0.96499999999999997</v>
      </c>
      <c r="BE32" s="120">
        <f>IF($A$2=1,'mil mi val'!BD14,IF($A$2=2,'mil mi val'!BD117,"NA"))</f>
        <v>0.96499999999999997</v>
      </c>
      <c r="BF32" s="120">
        <f>IF($A$2=1,'mil mi val'!BE14,IF($A$2=2,'mil mi val'!BE117,"NA"))</f>
        <v>0.96499999999999997</v>
      </c>
      <c r="BG32" s="120">
        <f>IF($A$2=1,'mil mi val'!BF14,IF($A$2=2,'mil mi val'!BF117,"NA"))</f>
        <v>0.96499999999999997</v>
      </c>
      <c r="BH32" s="120">
        <f>IF($A$2=1,'mil mi val'!BG14,IF($A$2=2,'mil mi val'!BG117,"NA"))</f>
        <v>0.96499999999999997</v>
      </c>
      <c r="BI32" s="120">
        <f>IF($A$2=1,'mil mi val'!BH14,IF($A$2=2,'mil mi val'!BH117,"NA"))</f>
        <v>0.96499999999999997</v>
      </c>
      <c r="BJ32" s="120">
        <f>IF($A$2=1,'mil mi val'!BI14,IF($A$2=2,'mil mi val'!BI117,"NA"))</f>
        <v>0.96499999999999997</v>
      </c>
      <c r="BK32" s="120">
        <f>IF($A$2=1,'mil mi val'!BJ14,IF($A$2=2,'mil mi val'!BJ117,"NA"))</f>
        <v>0.96499999999999997</v>
      </c>
      <c r="BL32" s="120">
        <f>IF($A$2=1,'mil mi val'!BK14,IF($A$2=2,'mil mi val'!BK117,"NA"))</f>
        <v>0.96499999999999997</v>
      </c>
      <c r="BM32" s="120">
        <f>IF($A$2=1,'mil mi val'!BL14,IF($A$2=2,'mil mi val'!BL117,"NA"))</f>
        <v>0.96499999999999997</v>
      </c>
      <c r="BN32" s="120">
        <f>IF($A$2=1,'mil mi val'!BM14,IF($A$2=2,'mil mi val'!BM117,"NA"))</f>
        <v>0.96499999999999997</v>
      </c>
      <c r="BO32" s="120">
        <f>IF($A$2=1,'mil mi val'!BN14,IF($A$2=2,'mil mi val'!BN117,"NA"))</f>
        <v>0.96499999999999997</v>
      </c>
      <c r="BP32" s="120">
        <f>IF($A$2=1,'mil mi val'!BO14,IF($A$2=2,'mil mi val'!BO117,"NA"))</f>
        <v>0.96499999999999997</v>
      </c>
      <c r="BQ32" s="120">
        <f>IF($A$2=1,'mil mi val'!BP14,IF($A$2=2,'mil mi val'!BP117,"NA"))</f>
        <v>0.96499999999999997</v>
      </c>
      <c r="BR32" s="120">
        <f>IF($A$2=1,'mil mi val'!BQ14,IF($A$2=2,'mil mi val'!BQ117,"NA"))</f>
        <v>0.96499999999999997</v>
      </c>
      <c r="BS32" s="120">
        <f>IF($A$2=1,'mil mi val'!BR14,IF($A$2=2,'mil mi val'!BR117,"NA"))</f>
        <v>0.96499999999999997</v>
      </c>
      <c r="BT32" s="120">
        <f>IF($A$2=1,'mil mi val'!BS14,IF($A$2=2,'mil mi val'!BS117,"NA"))</f>
        <v>0.96499999999999997</v>
      </c>
      <c r="BU32" s="120">
        <f>IF($A$2=1,'mil mi val'!BT14,IF($A$2=2,'mil mi val'!BT117,"NA"))</f>
        <v>0.96499999999999997</v>
      </c>
      <c r="BV32" s="120">
        <f>IF($A$2=1,'mil mi val'!BU14,IF($A$2=2,'mil mi val'!BU117,"NA"))</f>
        <v>0.96499999999999997</v>
      </c>
      <c r="BW32" s="120">
        <f>IF($A$2=1,'mil mi val'!BV14,IF($A$2=2,'mil mi val'!BV117,"NA"))</f>
        <v>0.96499999999999997</v>
      </c>
      <c r="BX32" s="120">
        <f>IF($A$2=1,'mil mi val'!BW14,IF($A$2=2,'mil mi val'!BW117,"NA"))</f>
        <v>0.96499999999999997</v>
      </c>
      <c r="BY32" s="120">
        <f>IF($A$2=1,'mil mi val'!BX14,IF($A$2=2,'mil mi val'!BX117,"NA"))</f>
        <v>0.96499999999999997</v>
      </c>
      <c r="BZ32" s="120">
        <f>IF($A$2=1,'mil mi val'!BY14,IF($A$2=2,'mil mi val'!BY117,"NA"))</f>
        <v>0.96499999999999997</v>
      </c>
      <c r="CA32" s="120">
        <f>IF($A$2=1,'mil mi val'!BZ14,IF($A$2=2,'mil mi val'!BZ117,"NA"))</f>
        <v>0.96499999999999997</v>
      </c>
      <c r="CB32" s="120">
        <f>IF($A$2=1,'mil mi val'!CA14,IF($A$2=2,'mil mi val'!CA117,"NA"))</f>
        <v>0.96499999999999997</v>
      </c>
      <c r="CC32" s="120">
        <f>IF($A$2=1,'mil mi val'!CB14,IF($A$2=2,'mil mi val'!CB117,"NA"))</f>
        <v>0.96499999999999997</v>
      </c>
      <c r="CD32" s="120">
        <f>IF($A$2=1,'mil mi val'!CC14,IF($A$2=2,'mil mi val'!CC117,"NA"))</f>
        <v>0.96499999999999997</v>
      </c>
      <c r="CE32" s="120">
        <f>IF($A$2=1,'mil mi val'!CD14,IF($A$2=2,'mil mi val'!CD117,"NA"))</f>
        <v>0.96499999999999997</v>
      </c>
      <c r="CF32" s="120">
        <f>IF($A$2=1,'mil mi val'!CE14,IF($A$2=2,'mil mi val'!CE117,"NA"))</f>
        <v>0.96499999999999997</v>
      </c>
      <c r="CG32" s="120">
        <f>IF($A$2=1,'mil mi val'!CF14,IF($A$2=2,'mil mi val'!CF117,"NA"))</f>
        <v>0.96499999999999997</v>
      </c>
      <c r="CH32" s="120">
        <f>IF($A$2=1,'mil mi val'!CG14,IF($A$2=2,'mil mi val'!CG117,"NA"))</f>
        <v>0.96499999999999997</v>
      </c>
      <c r="CI32" s="120">
        <f>IF($A$2=1,'mil mi val'!CH14,IF($A$2=2,'mil mi val'!CH117,"NA"))</f>
        <v>0.96499999999999997</v>
      </c>
      <c r="CJ32" s="120">
        <f>IF($A$2=1,'mil mi val'!CI14,IF($A$2=2,'mil mi val'!CI117,"NA"))</f>
        <v>0.96499999999999997</v>
      </c>
      <c r="CK32" s="120">
        <f>IF($A$2=1,'mil mi val'!CJ14,IF($A$2=2,'mil mi val'!CJ117,"NA"))</f>
        <v>0.96499999999999997</v>
      </c>
      <c r="CL32" s="120">
        <f>IF($A$2=1,'mil mi val'!CK14,IF($A$2=2,'mil mi val'!CK117,"NA"))</f>
        <v>0.96499999999999997</v>
      </c>
      <c r="CM32" s="120">
        <f>IF($A$2=1,'mil mi val'!CL14,IF($A$2=2,'mil mi val'!CL117,"NA"))</f>
        <v>0.96499999999999997</v>
      </c>
      <c r="CN32" s="120">
        <f>IF($A$2=1,'mil mi val'!CM14,IF($A$2=2,'mil mi val'!CM117,"NA"))</f>
        <v>0.96499999999999997</v>
      </c>
      <c r="CO32" s="120">
        <f>IF($A$2=1,'mil mi val'!CN14,IF($A$2=2,'mil mi val'!CN117,"NA"))</f>
        <v>0.96499999999999997</v>
      </c>
      <c r="CP32" s="120">
        <f>IF($A$2=1,'mil mi val'!CO14,IF($A$2=2,'mil mi val'!CO117,"NA"))</f>
        <v>0.96499999999999997</v>
      </c>
      <c r="CQ32" s="120">
        <f>IF($A$2=1,'mil mi val'!CP14,IF($A$2=2,'mil mi val'!CP117,"NA"))</f>
        <v>0.96499999999999997</v>
      </c>
      <c r="CR32" s="120">
        <f>IF($A$2=1,'mil mi val'!CQ14,IF($A$2=2,'mil mi val'!CQ117,"NA"))</f>
        <v>0.96499999999999997</v>
      </c>
      <c r="CS32" s="120">
        <f>IF($A$2=1,'mil mi val'!CR14,IF($A$2=2,'mil mi val'!CR117,"NA"))</f>
        <v>0.96499999999999997</v>
      </c>
      <c r="CT32" s="120">
        <f>IF($A$2=1,'mil mi val'!CS14,IF($A$2=2,'mil mi val'!CS117,"NA"))</f>
        <v>0.96499999999999997</v>
      </c>
      <c r="CU32" s="120">
        <f>IF($A$2=1,'mil mi val'!CT14,IF($A$2=2,'mil mi val'!CT117,"NA"))</f>
        <v>0.96499999999999997</v>
      </c>
      <c r="CV32" s="120">
        <f>IF($A$2=1,'mil mi val'!CU14,IF($A$2=2,'mil mi val'!CU117,"NA"))</f>
        <v>0.96499999999999997</v>
      </c>
      <c r="CW32" s="120">
        <f>IF($A$2=1,'mil mi val'!CV14,IF($A$2=2,'mil mi val'!CV117,"NA"))</f>
        <v>0.96499999999999997</v>
      </c>
      <c r="CX32" s="120">
        <f>IF($A$2=1,'mil mi val'!CW14,IF($A$2=2,'mil mi val'!CW117,"NA"))</f>
        <v>0.96499999999999997</v>
      </c>
      <c r="CY32" s="120">
        <f>IF($A$2=1,'mil mi val'!CX14,IF($A$2=2,'mil mi val'!CX117,"NA"))</f>
        <v>0.96499999999999997</v>
      </c>
      <c r="CZ32" s="120">
        <f>IF($A$2=1,'mil mi val'!CY14,IF($A$2=2,'mil mi val'!CY117,"NA"))</f>
        <v>0.96499999999999997</v>
      </c>
      <c r="DA32" s="120">
        <f>IF($A$2=1,'mil mi val'!CZ14,IF($A$2=2,'mil mi val'!CZ117,"NA"))</f>
        <v>0.96499999999999997</v>
      </c>
      <c r="DB32" s="120">
        <f>IF($A$2=1,'mil mi val'!DA14,IF($A$2=2,'mil mi val'!DA117,"NA"))</f>
        <v>0.96499999999999997</v>
      </c>
      <c r="DC32" s="120">
        <f>IF($A$2=1,'mil mi val'!DB14,IF($A$2=2,'mil mi val'!DB117,"NA"))</f>
        <v>0.96499999999999997</v>
      </c>
    </row>
    <row r="33" spans="2:107" ht="15" x14ac:dyDescent="0.25">
      <c r="B33" s="110">
        <v>28</v>
      </c>
      <c r="C33" s="120">
        <f>IF($A$2=1,'mil mi val'!B15,IF($A$2=2,'mil mi val'!B118,"NA"))</f>
        <v>1</v>
      </c>
      <c r="D33" s="120">
        <f>IF($A$2=1,'mil mi val'!C15,IF($A$2=2,'mil mi val'!C118,"NA"))</f>
        <v>0.92610000000000003</v>
      </c>
      <c r="E33" s="120">
        <f>IF($A$2=1,'mil mi val'!D15,IF($A$2=2,'mil mi val'!D118,"NA"))</f>
        <v>0.9395</v>
      </c>
      <c r="F33" s="120">
        <f>IF($A$2=1,'mil mi val'!E15,IF($A$2=2,'mil mi val'!E118,"NA"))</f>
        <v>0.94330000000000003</v>
      </c>
      <c r="G33" s="120">
        <f>IF($A$2=1,'mil mi val'!F15,IF($A$2=2,'mil mi val'!F118,"NA"))</f>
        <v>0.94630000000000003</v>
      </c>
      <c r="H33" s="120">
        <f>IF($A$2=1,'mil mi val'!G15,IF($A$2=2,'mil mi val'!G118,"NA"))</f>
        <v>0.94889999999999997</v>
      </c>
      <c r="I33" s="120">
        <f>IF($A$2=1,'mil mi val'!H15,IF($A$2=2,'mil mi val'!H118,"NA"))</f>
        <v>0.95150000000000001</v>
      </c>
      <c r="J33" s="120">
        <f>IF($A$2=1,'mil mi val'!I15,IF($A$2=2,'mil mi val'!I118,"NA"))</f>
        <v>0.95389999999999997</v>
      </c>
      <c r="K33" s="120">
        <f>IF($A$2=1,'mil mi val'!J15,IF($A$2=2,'mil mi val'!J118,"NA"))</f>
        <v>0.95620000000000005</v>
      </c>
      <c r="L33" s="120">
        <f>IF($A$2=1,'mil mi val'!K15,IF($A$2=2,'mil mi val'!K118,"NA"))</f>
        <v>0.95830000000000004</v>
      </c>
      <c r="M33" s="120">
        <f>IF($A$2=1,'mil mi val'!L15,IF($A$2=2,'mil mi val'!L118,"NA"))</f>
        <v>0.96009999999999995</v>
      </c>
      <c r="N33" s="120">
        <f>IF($A$2=1,'mil mi val'!M15,IF($A$2=2,'mil mi val'!M118,"NA"))</f>
        <v>0.9617</v>
      </c>
      <c r="O33" s="120">
        <f>IF($A$2=1,'mil mi val'!N15,IF($A$2=2,'mil mi val'!N118,"NA"))</f>
        <v>0.96279999999999999</v>
      </c>
      <c r="P33" s="120">
        <f>IF($A$2=1,'mil mi val'!O15,IF($A$2=2,'mil mi val'!O118,"NA"))</f>
        <v>0.96350000000000002</v>
      </c>
      <c r="Q33" s="120">
        <f>IF($A$2=1,'mil mi val'!P15,IF($A$2=2,'mil mi val'!P118,"NA"))</f>
        <v>0.96379999999999999</v>
      </c>
      <c r="R33" s="120">
        <f>IF($A$2=1,'mil mi val'!Q15,IF($A$2=2,'mil mi val'!Q118,"NA"))</f>
        <v>0.96499999999999997</v>
      </c>
      <c r="S33" s="120">
        <f>IF($A$2=1,'mil mi val'!R15,IF($A$2=2,'mil mi val'!R118,"NA"))</f>
        <v>0.96499999999999997</v>
      </c>
      <c r="T33" s="120">
        <f>IF($A$2=1,'mil mi val'!S15,IF($A$2=2,'mil mi val'!S118,"NA"))</f>
        <v>0.96499999999999997</v>
      </c>
      <c r="U33" s="120">
        <f>IF($A$2=1,'mil mi val'!T15,IF($A$2=2,'mil mi val'!T118,"NA"))</f>
        <v>0.96499999999999997</v>
      </c>
      <c r="V33" s="120">
        <f>IF($A$2=1,'mil mi val'!U15,IF($A$2=2,'mil mi val'!U118,"NA"))</f>
        <v>0.96499999999999997</v>
      </c>
      <c r="W33" s="120">
        <f>IF($A$2=1,'mil mi val'!V15,IF($A$2=2,'mil mi val'!V118,"NA"))</f>
        <v>0.96499999999999997</v>
      </c>
      <c r="X33" s="120">
        <f>IF($A$2=1,'mil mi val'!W15,IF($A$2=2,'mil mi val'!W118,"NA"))</f>
        <v>0.96499999999999997</v>
      </c>
      <c r="Y33" s="120">
        <f>IF($A$2=1,'mil mi val'!X15,IF($A$2=2,'mil mi val'!X118,"NA"))</f>
        <v>0.96499999999999997</v>
      </c>
      <c r="Z33" s="120">
        <f>IF($A$2=1,'mil mi val'!Y15,IF($A$2=2,'mil mi val'!Y118,"NA"))</f>
        <v>0.96499999999999997</v>
      </c>
      <c r="AA33" s="120">
        <f>IF($A$2=1,'mil mi val'!Z15,IF($A$2=2,'mil mi val'!Z118,"NA"))</f>
        <v>0.96499999999999997</v>
      </c>
      <c r="AB33" s="120">
        <f>IF($A$2=1,'mil mi val'!AA15,IF($A$2=2,'mil mi val'!AA118,"NA"))</f>
        <v>0.96499999999999997</v>
      </c>
      <c r="AC33" s="120">
        <f>IF($A$2=1,'mil mi val'!AB15,IF($A$2=2,'mil mi val'!AB118,"NA"))</f>
        <v>0.96499999999999997</v>
      </c>
      <c r="AD33" s="120">
        <f>IF($A$2=1,'mil mi val'!AC15,IF($A$2=2,'mil mi val'!AC118,"NA"))</f>
        <v>0.96499999999999997</v>
      </c>
      <c r="AE33" s="120">
        <f>IF($A$2=1,'mil mi val'!AD15,IF($A$2=2,'mil mi val'!AD118,"NA"))</f>
        <v>0.96499999999999997</v>
      </c>
      <c r="AF33" s="120">
        <f>IF($A$2=1,'mil mi val'!AE15,IF($A$2=2,'mil mi val'!AE118,"NA"))</f>
        <v>0.96499999999999997</v>
      </c>
      <c r="AG33" s="120">
        <f>IF($A$2=1,'mil mi val'!AF15,IF($A$2=2,'mil mi val'!AF118,"NA"))</f>
        <v>0.96499999999999997</v>
      </c>
      <c r="AH33" s="120">
        <f>IF($A$2=1,'mil mi val'!AG15,IF($A$2=2,'mil mi val'!AG118,"NA"))</f>
        <v>0.96499999999999997</v>
      </c>
      <c r="AI33" s="120">
        <f>IF($A$2=1,'mil mi val'!AH15,IF($A$2=2,'mil mi val'!AH118,"NA"))</f>
        <v>0.96499999999999997</v>
      </c>
      <c r="AJ33" s="120">
        <f>IF($A$2=1,'mil mi val'!AI15,IF($A$2=2,'mil mi val'!AI118,"NA"))</f>
        <v>0.96499999999999997</v>
      </c>
      <c r="AK33" s="120">
        <f>IF($A$2=1,'mil mi val'!AJ15,IF($A$2=2,'mil mi val'!AJ118,"NA"))</f>
        <v>0.96499999999999997</v>
      </c>
      <c r="AL33" s="120">
        <f>IF($A$2=1,'mil mi val'!AK15,IF($A$2=2,'mil mi val'!AK118,"NA"))</f>
        <v>0.96499999999999997</v>
      </c>
      <c r="AM33" s="120">
        <f>IF($A$2=1,'mil mi val'!AL15,IF($A$2=2,'mil mi val'!AL118,"NA"))</f>
        <v>0.96499999999999997</v>
      </c>
      <c r="AN33" s="120">
        <f>IF($A$2=1,'mil mi val'!AM15,IF($A$2=2,'mil mi val'!AM118,"NA"))</f>
        <v>0.96499999999999997</v>
      </c>
      <c r="AO33" s="120">
        <f>IF($A$2=1,'mil mi val'!AN15,IF($A$2=2,'mil mi val'!AN118,"NA"))</f>
        <v>0.96499999999999997</v>
      </c>
      <c r="AP33" s="120">
        <f>IF($A$2=1,'mil mi val'!AO15,IF($A$2=2,'mil mi val'!AO118,"NA"))</f>
        <v>0.96499999999999997</v>
      </c>
      <c r="AQ33" s="120">
        <f>IF($A$2=1,'mil mi val'!AP15,IF($A$2=2,'mil mi val'!AP118,"NA"))</f>
        <v>0.96499999999999997</v>
      </c>
      <c r="AR33" s="120">
        <f>IF($A$2=1,'mil mi val'!AQ15,IF($A$2=2,'mil mi val'!AQ118,"NA"))</f>
        <v>0.96499999999999997</v>
      </c>
      <c r="AS33" s="120">
        <f>IF($A$2=1,'mil mi val'!AR15,IF($A$2=2,'mil mi val'!AR118,"NA"))</f>
        <v>0.96499999999999997</v>
      </c>
      <c r="AT33" s="120">
        <f>IF($A$2=1,'mil mi val'!AS15,IF($A$2=2,'mil mi val'!AS118,"NA"))</f>
        <v>0.96499999999999997</v>
      </c>
      <c r="AU33" s="120">
        <f>IF($A$2=1,'mil mi val'!AT15,IF($A$2=2,'mil mi val'!AT118,"NA"))</f>
        <v>0.96499999999999997</v>
      </c>
      <c r="AV33" s="120">
        <f>IF($A$2=1,'mil mi val'!AU15,IF($A$2=2,'mil mi val'!AU118,"NA"))</f>
        <v>0.96499999999999997</v>
      </c>
      <c r="AW33" s="120">
        <f>IF($A$2=1,'mil mi val'!AV15,IF($A$2=2,'mil mi val'!AV118,"NA"))</f>
        <v>0.96499999999999997</v>
      </c>
      <c r="AX33" s="120">
        <f>IF($A$2=1,'mil mi val'!AW15,IF($A$2=2,'mil mi val'!AW118,"NA"))</f>
        <v>0.96499999999999997</v>
      </c>
      <c r="AY33" s="120">
        <f>IF($A$2=1,'mil mi val'!AX15,IF($A$2=2,'mil mi val'!AX118,"NA"))</f>
        <v>0.96499999999999997</v>
      </c>
      <c r="AZ33" s="120">
        <f>IF($A$2=1,'mil mi val'!AY15,IF($A$2=2,'mil mi val'!AY118,"NA"))</f>
        <v>0.96499999999999997</v>
      </c>
      <c r="BA33" s="120">
        <f>IF($A$2=1,'mil mi val'!AZ15,IF($A$2=2,'mil mi val'!AZ118,"NA"))</f>
        <v>0.96499999999999997</v>
      </c>
      <c r="BB33" s="120">
        <f>IF($A$2=1,'mil mi val'!BA15,IF($A$2=2,'mil mi val'!BA118,"NA"))</f>
        <v>0.96499999999999997</v>
      </c>
      <c r="BC33" s="120">
        <f>IF($A$2=1,'mil mi val'!BB15,IF($A$2=2,'mil mi val'!BB118,"NA"))</f>
        <v>0.96499999999999997</v>
      </c>
      <c r="BD33" s="120">
        <f>IF($A$2=1,'mil mi val'!BC15,IF($A$2=2,'mil mi val'!BC118,"NA"))</f>
        <v>0.96499999999999997</v>
      </c>
      <c r="BE33" s="120">
        <f>IF($A$2=1,'mil mi val'!BD15,IF($A$2=2,'mil mi val'!BD118,"NA"))</f>
        <v>0.96499999999999997</v>
      </c>
      <c r="BF33" s="120">
        <f>IF($A$2=1,'mil mi val'!BE15,IF($A$2=2,'mil mi val'!BE118,"NA"))</f>
        <v>0.96499999999999997</v>
      </c>
      <c r="BG33" s="120">
        <f>IF($A$2=1,'mil mi val'!BF15,IF($A$2=2,'mil mi val'!BF118,"NA"))</f>
        <v>0.96499999999999997</v>
      </c>
      <c r="BH33" s="120">
        <f>IF($A$2=1,'mil mi val'!BG15,IF($A$2=2,'mil mi val'!BG118,"NA"))</f>
        <v>0.96499999999999997</v>
      </c>
      <c r="BI33" s="120">
        <f>IF($A$2=1,'mil mi val'!BH15,IF($A$2=2,'mil mi val'!BH118,"NA"))</f>
        <v>0.96499999999999997</v>
      </c>
      <c r="BJ33" s="120">
        <f>IF($A$2=1,'mil mi val'!BI15,IF($A$2=2,'mil mi val'!BI118,"NA"))</f>
        <v>0.96499999999999997</v>
      </c>
      <c r="BK33" s="120">
        <f>IF($A$2=1,'mil mi val'!BJ15,IF($A$2=2,'mil mi val'!BJ118,"NA"))</f>
        <v>0.96499999999999997</v>
      </c>
      <c r="BL33" s="120">
        <f>IF($A$2=1,'mil mi val'!BK15,IF($A$2=2,'mil mi val'!BK118,"NA"))</f>
        <v>0.96499999999999997</v>
      </c>
      <c r="BM33" s="120">
        <f>IF($A$2=1,'mil mi val'!BL15,IF($A$2=2,'mil mi val'!BL118,"NA"))</f>
        <v>0.96499999999999997</v>
      </c>
      <c r="BN33" s="120">
        <f>IF($A$2=1,'mil mi val'!BM15,IF($A$2=2,'mil mi val'!BM118,"NA"))</f>
        <v>0.96499999999999997</v>
      </c>
      <c r="BO33" s="120">
        <f>IF($A$2=1,'mil mi val'!BN15,IF($A$2=2,'mil mi val'!BN118,"NA"))</f>
        <v>0.96499999999999997</v>
      </c>
      <c r="BP33" s="120">
        <f>IF($A$2=1,'mil mi val'!BO15,IF($A$2=2,'mil mi val'!BO118,"NA"))</f>
        <v>0.96499999999999997</v>
      </c>
      <c r="BQ33" s="120">
        <f>IF($A$2=1,'mil mi val'!BP15,IF($A$2=2,'mil mi val'!BP118,"NA"))</f>
        <v>0.96499999999999997</v>
      </c>
      <c r="BR33" s="120">
        <f>IF($A$2=1,'mil mi val'!BQ15,IF($A$2=2,'mil mi val'!BQ118,"NA"))</f>
        <v>0.96499999999999997</v>
      </c>
      <c r="BS33" s="120">
        <f>IF($A$2=1,'mil mi val'!BR15,IF($A$2=2,'mil mi val'!BR118,"NA"))</f>
        <v>0.96499999999999997</v>
      </c>
      <c r="BT33" s="120">
        <f>IF($A$2=1,'mil mi val'!BS15,IF($A$2=2,'mil mi val'!BS118,"NA"))</f>
        <v>0.96499999999999997</v>
      </c>
      <c r="BU33" s="120">
        <f>IF($A$2=1,'mil mi val'!BT15,IF($A$2=2,'mil mi val'!BT118,"NA"))</f>
        <v>0.96499999999999997</v>
      </c>
      <c r="BV33" s="120">
        <f>IF($A$2=1,'mil mi val'!BU15,IF($A$2=2,'mil mi val'!BU118,"NA"))</f>
        <v>0.96499999999999997</v>
      </c>
      <c r="BW33" s="120">
        <f>IF($A$2=1,'mil mi val'!BV15,IF($A$2=2,'mil mi val'!BV118,"NA"))</f>
        <v>0.96499999999999997</v>
      </c>
      <c r="BX33" s="120">
        <f>IF($A$2=1,'mil mi val'!BW15,IF($A$2=2,'mil mi val'!BW118,"NA"))</f>
        <v>0.96499999999999997</v>
      </c>
      <c r="BY33" s="120">
        <f>IF($A$2=1,'mil mi val'!BX15,IF($A$2=2,'mil mi val'!BX118,"NA"))</f>
        <v>0.96499999999999997</v>
      </c>
      <c r="BZ33" s="120">
        <f>IF($A$2=1,'mil mi val'!BY15,IF($A$2=2,'mil mi val'!BY118,"NA"))</f>
        <v>0.96499999999999997</v>
      </c>
      <c r="CA33" s="120">
        <f>IF($A$2=1,'mil mi val'!BZ15,IF($A$2=2,'mil mi val'!BZ118,"NA"))</f>
        <v>0.96499999999999997</v>
      </c>
      <c r="CB33" s="120">
        <f>IF($A$2=1,'mil mi val'!CA15,IF($A$2=2,'mil mi val'!CA118,"NA"))</f>
        <v>0.96499999999999997</v>
      </c>
      <c r="CC33" s="120">
        <f>IF($A$2=1,'mil mi val'!CB15,IF($A$2=2,'mil mi val'!CB118,"NA"))</f>
        <v>0.96499999999999997</v>
      </c>
      <c r="CD33" s="120">
        <f>IF($A$2=1,'mil mi val'!CC15,IF($A$2=2,'mil mi val'!CC118,"NA"))</f>
        <v>0.96499999999999997</v>
      </c>
      <c r="CE33" s="120">
        <f>IF($A$2=1,'mil mi val'!CD15,IF($A$2=2,'mil mi val'!CD118,"NA"))</f>
        <v>0.96499999999999997</v>
      </c>
      <c r="CF33" s="120">
        <f>IF($A$2=1,'mil mi val'!CE15,IF($A$2=2,'mil mi val'!CE118,"NA"))</f>
        <v>0.96499999999999997</v>
      </c>
      <c r="CG33" s="120">
        <f>IF($A$2=1,'mil mi val'!CF15,IF($A$2=2,'mil mi val'!CF118,"NA"))</f>
        <v>0.96499999999999997</v>
      </c>
      <c r="CH33" s="120">
        <f>IF($A$2=1,'mil mi val'!CG15,IF($A$2=2,'mil mi val'!CG118,"NA"))</f>
        <v>0.96499999999999997</v>
      </c>
      <c r="CI33" s="120">
        <f>IF($A$2=1,'mil mi val'!CH15,IF($A$2=2,'mil mi val'!CH118,"NA"))</f>
        <v>0.96499999999999997</v>
      </c>
      <c r="CJ33" s="120">
        <f>IF($A$2=1,'mil mi val'!CI15,IF($A$2=2,'mil mi val'!CI118,"NA"))</f>
        <v>0.96499999999999997</v>
      </c>
      <c r="CK33" s="120">
        <f>IF($A$2=1,'mil mi val'!CJ15,IF($A$2=2,'mil mi val'!CJ118,"NA"))</f>
        <v>0.96499999999999997</v>
      </c>
      <c r="CL33" s="120">
        <f>IF($A$2=1,'mil mi val'!CK15,IF($A$2=2,'mil mi val'!CK118,"NA"))</f>
        <v>0.96499999999999997</v>
      </c>
      <c r="CM33" s="120">
        <f>IF($A$2=1,'mil mi val'!CL15,IF($A$2=2,'mil mi val'!CL118,"NA"))</f>
        <v>0.96499999999999997</v>
      </c>
      <c r="CN33" s="120">
        <f>IF($A$2=1,'mil mi val'!CM15,IF($A$2=2,'mil mi val'!CM118,"NA"))</f>
        <v>0.96499999999999997</v>
      </c>
      <c r="CO33" s="120">
        <f>IF($A$2=1,'mil mi val'!CN15,IF($A$2=2,'mil mi val'!CN118,"NA"))</f>
        <v>0.96499999999999997</v>
      </c>
      <c r="CP33" s="120">
        <f>IF($A$2=1,'mil mi val'!CO15,IF($A$2=2,'mil mi val'!CO118,"NA"))</f>
        <v>0.96499999999999997</v>
      </c>
      <c r="CQ33" s="120">
        <f>IF($A$2=1,'mil mi val'!CP15,IF($A$2=2,'mil mi val'!CP118,"NA"))</f>
        <v>0.96499999999999997</v>
      </c>
      <c r="CR33" s="120">
        <f>IF($A$2=1,'mil mi val'!CQ15,IF($A$2=2,'mil mi val'!CQ118,"NA"))</f>
        <v>0.96499999999999997</v>
      </c>
      <c r="CS33" s="120">
        <f>IF($A$2=1,'mil mi val'!CR15,IF($A$2=2,'mil mi val'!CR118,"NA"))</f>
        <v>0.96499999999999997</v>
      </c>
      <c r="CT33" s="120">
        <f>IF($A$2=1,'mil mi val'!CS15,IF($A$2=2,'mil mi val'!CS118,"NA"))</f>
        <v>0.96499999999999997</v>
      </c>
      <c r="CU33" s="120">
        <f>IF($A$2=1,'mil mi val'!CT15,IF($A$2=2,'mil mi val'!CT118,"NA"))</f>
        <v>0.96499999999999997</v>
      </c>
      <c r="CV33" s="120">
        <f>IF($A$2=1,'mil mi val'!CU15,IF($A$2=2,'mil mi val'!CU118,"NA"))</f>
        <v>0.96499999999999997</v>
      </c>
      <c r="CW33" s="120">
        <f>IF($A$2=1,'mil mi val'!CV15,IF($A$2=2,'mil mi val'!CV118,"NA"))</f>
        <v>0.96499999999999997</v>
      </c>
      <c r="CX33" s="120">
        <f>IF($A$2=1,'mil mi val'!CW15,IF($A$2=2,'mil mi val'!CW118,"NA"))</f>
        <v>0.96499999999999997</v>
      </c>
      <c r="CY33" s="120">
        <f>IF($A$2=1,'mil mi val'!CX15,IF($A$2=2,'mil mi val'!CX118,"NA"))</f>
        <v>0.96499999999999997</v>
      </c>
      <c r="CZ33" s="120">
        <f>IF($A$2=1,'mil mi val'!CY15,IF($A$2=2,'mil mi val'!CY118,"NA"))</f>
        <v>0.96499999999999997</v>
      </c>
      <c r="DA33" s="120">
        <f>IF($A$2=1,'mil mi val'!CZ15,IF($A$2=2,'mil mi val'!CZ118,"NA"))</f>
        <v>0.96499999999999997</v>
      </c>
      <c r="DB33" s="120">
        <f>IF($A$2=1,'mil mi val'!DA15,IF($A$2=2,'mil mi val'!DA118,"NA"))</f>
        <v>0.96499999999999997</v>
      </c>
      <c r="DC33" s="120">
        <f>IF($A$2=1,'mil mi val'!DB15,IF($A$2=2,'mil mi val'!DB118,"NA"))</f>
        <v>0.96499999999999997</v>
      </c>
    </row>
    <row r="34" spans="2:107" ht="15" x14ac:dyDescent="0.25">
      <c r="B34" s="110">
        <v>29</v>
      </c>
      <c r="C34" s="120">
        <f>IF($A$2=1,'mil mi val'!B16,IF($A$2=2,'mil mi val'!B119,"NA"))</f>
        <v>1</v>
      </c>
      <c r="D34" s="120">
        <f>IF($A$2=1,'mil mi val'!C16,IF($A$2=2,'mil mi val'!C119,"NA"))</f>
        <v>0.92859999999999998</v>
      </c>
      <c r="E34" s="120">
        <f>IF($A$2=1,'mil mi val'!D16,IF($A$2=2,'mil mi val'!D119,"NA"))</f>
        <v>0.93979999999999997</v>
      </c>
      <c r="F34" s="120">
        <f>IF($A$2=1,'mil mi val'!E16,IF($A$2=2,'mil mi val'!E119,"NA"))</f>
        <v>0.94340000000000002</v>
      </c>
      <c r="G34" s="120">
        <f>IF($A$2=1,'mil mi val'!F16,IF($A$2=2,'mil mi val'!F119,"NA"))</f>
        <v>0.94630000000000003</v>
      </c>
      <c r="H34" s="120">
        <f>IF($A$2=1,'mil mi val'!G16,IF($A$2=2,'mil mi val'!G119,"NA"))</f>
        <v>0.94889999999999997</v>
      </c>
      <c r="I34" s="120">
        <f>IF($A$2=1,'mil mi val'!H16,IF($A$2=2,'mil mi val'!H119,"NA"))</f>
        <v>0.95150000000000001</v>
      </c>
      <c r="J34" s="120">
        <f>IF($A$2=1,'mil mi val'!I16,IF($A$2=2,'mil mi val'!I119,"NA"))</f>
        <v>0.95389999999999997</v>
      </c>
      <c r="K34" s="120">
        <f>IF($A$2=1,'mil mi val'!J16,IF($A$2=2,'mil mi val'!J119,"NA"))</f>
        <v>0.95620000000000005</v>
      </c>
      <c r="L34" s="120">
        <f>IF($A$2=1,'mil mi val'!K16,IF($A$2=2,'mil mi val'!K119,"NA"))</f>
        <v>0.95830000000000004</v>
      </c>
      <c r="M34" s="120">
        <f>IF($A$2=1,'mil mi val'!L16,IF($A$2=2,'mil mi val'!L119,"NA"))</f>
        <v>0.96009999999999995</v>
      </c>
      <c r="N34" s="120">
        <f>IF($A$2=1,'mil mi val'!M16,IF($A$2=2,'mil mi val'!M119,"NA"))</f>
        <v>0.9617</v>
      </c>
      <c r="O34" s="120">
        <f>IF($A$2=1,'mil mi val'!N16,IF($A$2=2,'mil mi val'!N119,"NA"))</f>
        <v>0.96279999999999999</v>
      </c>
      <c r="P34" s="120">
        <f>IF($A$2=1,'mil mi val'!O16,IF($A$2=2,'mil mi val'!O119,"NA"))</f>
        <v>0.96350000000000002</v>
      </c>
      <c r="Q34" s="120">
        <f>IF($A$2=1,'mil mi val'!P16,IF($A$2=2,'mil mi val'!P119,"NA"))</f>
        <v>0.96379999999999999</v>
      </c>
      <c r="R34" s="120">
        <f>IF($A$2=1,'mil mi val'!Q16,IF($A$2=2,'mil mi val'!Q119,"NA"))</f>
        <v>0.96499999999999997</v>
      </c>
      <c r="S34" s="120">
        <f>IF($A$2=1,'mil mi val'!R16,IF($A$2=2,'mil mi val'!R119,"NA"))</f>
        <v>0.96499999999999997</v>
      </c>
      <c r="T34" s="120">
        <f>IF($A$2=1,'mil mi val'!S16,IF($A$2=2,'mil mi val'!S119,"NA"))</f>
        <v>0.96499999999999997</v>
      </c>
      <c r="U34" s="120">
        <f>IF($A$2=1,'mil mi val'!T16,IF($A$2=2,'mil mi val'!T119,"NA"))</f>
        <v>0.96499999999999997</v>
      </c>
      <c r="V34" s="120">
        <f>IF($A$2=1,'mil mi val'!U16,IF($A$2=2,'mil mi val'!U119,"NA"))</f>
        <v>0.96499999999999997</v>
      </c>
      <c r="W34" s="120">
        <f>IF($A$2=1,'mil mi val'!V16,IF($A$2=2,'mil mi val'!V119,"NA"))</f>
        <v>0.96499999999999997</v>
      </c>
      <c r="X34" s="120">
        <f>IF($A$2=1,'mil mi val'!W16,IF($A$2=2,'mil mi val'!W119,"NA"))</f>
        <v>0.96499999999999997</v>
      </c>
      <c r="Y34" s="120">
        <f>IF($A$2=1,'mil mi val'!X16,IF($A$2=2,'mil mi val'!X119,"NA"))</f>
        <v>0.96499999999999997</v>
      </c>
      <c r="Z34" s="120">
        <f>IF($A$2=1,'mil mi val'!Y16,IF($A$2=2,'mil mi val'!Y119,"NA"))</f>
        <v>0.96499999999999997</v>
      </c>
      <c r="AA34" s="120">
        <f>IF($A$2=1,'mil mi val'!Z16,IF($A$2=2,'mil mi val'!Z119,"NA"))</f>
        <v>0.96499999999999997</v>
      </c>
      <c r="AB34" s="120">
        <f>IF($A$2=1,'mil mi val'!AA16,IF($A$2=2,'mil mi val'!AA119,"NA"))</f>
        <v>0.96499999999999997</v>
      </c>
      <c r="AC34" s="120">
        <f>IF($A$2=1,'mil mi val'!AB16,IF($A$2=2,'mil mi val'!AB119,"NA"))</f>
        <v>0.96499999999999997</v>
      </c>
      <c r="AD34" s="120">
        <f>IF($A$2=1,'mil mi val'!AC16,IF($A$2=2,'mil mi val'!AC119,"NA"))</f>
        <v>0.96499999999999997</v>
      </c>
      <c r="AE34" s="120">
        <f>IF($A$2=1,'mil mi val'!AD16,IF($A$2=2,'mil mi val'!AD119,"NA"))</f>
        <v>0.96499999999999997</v>
      </c>
      <c r="AF34" s="120">
        <f>IF($A$2=1,'mil mi val'!AE16,IF($A$2=2,'mil mi val'!AE119,"NA"))</f>
        <v>0.96499999999999997</v>
      </c>
      <c r="AG34" s="120">
        <f>IF($A$2=1,'mil mi val'!AF16,IF($A$2=2,'mil mi val'!AF119,"NA"))</f>
        <v>0.96499999999999997</v>
      </c>
      <c r="AH34" s="120">
        <f>IF($A$2=1,'mil mi val'!AG16,IF($A$2=2,'mil mi val'!AG119,"NA"))</f>
        <v>0.96499999999999997</v>
      </c>
      <c r="AI34" s="120">
        <f>IF($A$2=1,'mil mi val'!AH16,IF($A$2=2,'mil mi val'!AH119,"NA"))</f>
        <v>0.96499999999999997</v>
      </c>
      <c r="AJ34" s="120">
        <f>IF($A$2=1,'mil mi val'!AI16,IF($A$2=2,'mil mi val'!AI119,"NA"))</f>
        <v>0.96499999999999997</v>
      </c>
      <c r="AK34" s="120">
        <f>IF($A$2=1,'mil mi val'!AJ16,IF($A$2=2,'mil mi val'!AJ119,"NA"))</f>
        <v>0.96499999999999997</v>
      </c>
      <c r="AL34" s="120">
        <f>IF($A$2=1,'mil mi val'!AK16,IF($A$2=2,'mil mi val'!AK119,"NA"))</f>
        <v>0.96499999999999997</v>
      </c>
      <c r="AM34" s="120">
        <f>IF($A$2=1,'mil mi val'!AL16,IF($A$2=2,'mil mi val'!AL119,"NA"))</f>
        <v>0.96499999999999997</v>
      </c>
      <c r="AN34" s="120">
        <f>IF($A$2=1,'mil mi val'!AM16,IF($A$2=2,'mil mi val'!AM119,"NA"))</f>
        <v>0.96499999999999997</v>
      </c>
      <c r="AO34" s="120">
        <f>IF($A$2=1,'mil mi val'!AN16,IF($A$2=2,'mil mi val'!AN119,"NA"))</f>
        <v>0.96499999999999997</v>
      </c>
      <c r="AP34" s="120">
        <f>IF($A$2=1,'mil mi val'!AO16,IF($A$2=2,'mil mi val'!AO119,"NA"))</f>
        <v>0.96499999999999997</v>
      </c>
      <c r="AQ34" s="120">
        <f>IF($A$2=1,'mil mi val'!AP16,IF($A$2=2,'mil mi val'!AP119,"NA"))</f>
        <v>0.96499999999999997</v>
      </c>
      <c r="AR34" s="120">
        <f>IF($A$2=1,'mil mi val'!AQ16,IF($A$2=2,'mil mi val'!AQ119,"NA"))</f>
        <v>0.96499999999999997</v>
      </c>
      <c r="AS34" s="120">
        <f>IF($A$2=1,'mil mi val'!AR16,IF($A$2=2,'mil mi val'!AR119,"NA"))</f>
        <v>0.96499999999999997</v>
      </c>
      <c r="AT34" s="120">
        <f>IF($A$2=1,'mil mi val'!AS16,IF($A$2=2,'mil mi val'!AS119,"NA"))</f>
        <v>0.96499999999999997</v>
      </c>
      <c r="AU34" s="120">
        <f>IF($A$2=1,'mil mi val'!AT16,IF($A$2=2,'mil mi val'!AT119,"NA"))</f>
        <v>0.96499999999999997</v>
      </c>
      <c r="AV34" s="120">
        <f>IF($A$2=1,'mil mi val'!AU16,IF($A$2=2,'mil mi val'!AU119,"NA"))</f>
        <v>0.96499999999999997</v>
      </c>
      <c r="AW34" s="120">
        <f>IF($A$2=1,'mil mi val'!AV16,IF($A$2=2,'mil mi val'!AV119,"NA"))</f>
        <v>0.96499999999999997</v>
      </c>
      <c r="AX34" s="120">
        <f>IF($A$2=1,'mil mi val'!AW16,IF($A$2=2,'mil mi val'!AW119,"NA"))</f>
        <v>0.96499999999999997</v>
      </c>
      <c r="AY34" s="120">
        <f>IF($A$2=1,'mil mi val'!AX16,IF($A$2=2,'mil mi val'!AX119,"NA"))</f>
        <v>0.96499999999999997</v>
      </c>
      <c r="AZ34" s="120">
        <f>IF($A$2=1,'mil mi val'!AY16,IF($A$2=2,'mil mi val'!AY119,"NA"))</f>
        <v>0.96499999999999997</v>
      </c>
      <c r="BA34" s="120">
        <f>IF($A$2=1,'mil mi val'!AZ16,IF($A$2=2,'mil mi val'!AZ119,"NA"))</f>
        <v>0.96499999999999997</v>
      </c>
      <c r="BB34" s="120">
        <f>IF($A$2=1,'mil mi val'!BA16,IF($A$2=2,'mil mi val'!BA119,"NA"))</f>
        <v>0.96499999999999997</v>
      </c>
      <c r="BC34" s="120">
        <f>IF($A$2=1,'mil mi val'!BB16,IF($A$2=2,'mil mi val'!BB119,"NA"))</f>
        <v>0.96499999999999997</v>
      </c>
      <c r="BD34" s="120">
        <f>IF($A$2=1,'mil mi val'!BC16,IF($A$2=2,'mil mi val'!BC119,"NA"))</f>
        <v>0.96499999999999997</v>
      </c>
      <c r="BE34" s="120">
        <f>IF($A$2=1,'mil mi val'!BD16,IF($A$2=2,'mil mi val'!BD119,"NA"))</f>
        <v>0.96499999999999997</v>
      </c>
      <c r="BF34" s="120">
        <f>IF($A$2=1,'mil mi val'!BE16,IF($A$2=2,'mil mi val'!BE119,"NA"))</f>
        <v>0.96499999999999997</v>
      </c>
      <c r="BG34" s="120">
        <f>IF($A$2=1,'mil mi val'!BF16,IF($A$2=2,'mil mi val'!BF119,"NA"))</f>
        <v>0.96499999999999997</v>
      </c>
      <c r="BH34" s="120">
        <f>IF($A$2=1,'mil mi val'!BG16,IF($A$2=2,'mil mi val'!BG119,"NA"))</f>
        <v>0.96499999999999997</v>
      </c>
      <c r="BI34" s="120">
        <f>IF($A$2=1,'mil mi val'!BH16,IF($A$2=2,'mil mi val'!BH119,"NA"))</f>
        <v>0.96499999999999997</v>
      </c>
      <c r="BJ34" s="120">
        <f>IF($A$2=1,'mil mi val'!BI16,IF($A$2=2,'mil mi val'!BI119,"NA"))</f>
        <v>0.96499999999999997</v>
      </c>
      <c r="BK34" s="120">
        <f>IF($A$2=1,'mil mi val'!BJ16,IF($A$2=2,'mil mi val'!BJ119,"NA"))</f>
        <v>0.96499999999999997</v>
      </c>
      <c r="BL34" s="120">
        <f>IF($A$2=1,'mil mi val'!BK16,IF($A$2=2,'mil mi val'!BK119,"NA"))</f>
        <v>0.96499999999999997</v>
      </c>
      <c r="BM34" s="120">
        <f>IF($A$2=1,'mil mi val'!BL16,IF($A$2=2,'mil mi val'!BL119,"NA"))</f>
        <v>0.96499999999999997</v>
      </c>
      <c r="BN34" s="120">
        <f>IF($A$2=1,'mil mi val'!BM16,IF($A$2=2,'mil mi val'!BM119,"NA"))</f>
        <v>0.96499999999999997</v>
      </c>
      <c r="BO34" s="120">
        <f>IF($A$2=1,'mil mi val'!BN16,IF($A$2=2,'mil mi val'!BN119,"NA"))</f>
        <v>0.96499999999999997</v>
      </c>
      <c r="BP34" s="120">
        <f>IF($A$2=1,'mil mi val'!BO16,IF($A$2=2,'mil mi val'!BO119,"NA"))</f>
        <v>0.96499999999999997</v>
      </c>
      <c r="BQ34" s="120">
        <f>IF($A$2=1,'mil mi val'!BP16,IF($A$2=2,'mil mi val'!BP119,"NA"))</f>
        <v>0.96499999999999997</v>
      </c>
      <c r="BR34" s="120">
        <f>IF($A$2=1,'mil mi val'!BQ16,IF($A$2=2,'mil mi val'!BQ119,"NA"))</f>
        <v>0.96499999999999997</v>
      </c>
      <c r="BS34" s="120">
        <f>IF($A$2=1,'mil mi val'!BR16,IF($A$2=2,'mil mi val'!BR119,"NA"))</f>
        <v>0.96499999999999997</v>
      </c>
      <c r="BT34" s="120">
        <f>IF($A$2=1,'mil mi val'!BS16,IF($A$2=2,'mil mi val'!BS119,"NA"))</f>
        <v>0.96499999999999997</v>
      </c>
      <c r="BU34" s="120">
        <f>IF($A$2=1,'mil mi val'!BT16,IF($A$2=2,'mil mi val'!BT119,"NA"))</f>
        <v>0.96499999999999997</v>
      </c>
      <c r="BV34" s="120">
        <f>IF($A$2=1,'mil mi val'!BU16,IF($A$2=2,'mil mi val'!BU119,"NA"))</f>
        <v>0.96499999999999997</v>
      </c>
      <c r="BW34" s="120">
        <f>IF($A$2=1,'mil mi val'!BV16,IF($A$2=2,'mil mi val'!BV119,"NA"))</f>
        <v>0.96499999999999997</v>
      </c>
      <c r="BX34" s="120">
        <f>IF($A$2=1,'mil mi val'!BW16,IF($A$2=2,'mil mi val'!BW119,"NA"))</f>
        <v>0.96499999999999997</v>
      </c>
      <c r="BY34" s="120">
        <f>IF($A$2=1,'mil mi val'!BX16,IF($A$2=2,'mil mi val'!BX119,"NA"))</f>
        <v>0.96499999999999997</v>
      </c>
      <c r="BZ34" s="120">
        <f>IF($A$2=1,'mil mi val'!BY16,IF($A$2=2,'mil mi val'!BY119,"NA"))</f>
        <v>0.96499999999999997</v>
      </c>
      <c r="CA34" s="120">
        <f>IF($A$2=1,'mil mi val'!BZ16,IF($A$2=2,'mil mi val'!BZ119,"NA"))</f>
        <v>0.96499999999999997</v>
      </c>
      <c r="CB34" s="120">
        <f>IF($A$2=1,'mil mi val'!CA16,IF($A$2=2,'mil mi val'!CA119,"NA"))</f>
        <v>0.96499999999999997</v>
      </c>
      <c r="CC34" s="120">
        <f>IF($A$2=1,'mil mi val'!CB16,IF($A$2=2,'mil mi val'!CB119,"NA"))</f>
        <v>0.96499999999999997</v>
      </c>
      <c r="CD34" s="120">
        <f>IF($A$2=1,'mil mi val'!CC16,IF($A$2=2,'mil mi val'!CC119,"NA"))</f>
        <v>0.96499999999999997</v>
      </c>
      <c r="CE34" s="120">
        <f>IF($A$2=1,'mil mi val'!CD16,IF($A$2=2,'mil mi val'!CD119,"NA"))</f>
        <v>0.96499999999999997</v>
      </c>
      <c r="CF34" s="120">
        <f>IF($A$2=1,'mil mi val'!CE16,IF($A$2=2,'mil mi val'!CE119,"NA"))</f>
        <v>0.96499999999999997</v>
      </c>
      <c r="CG34" s="120">
        <f>IF($A$2=1,'mil mi val'!CF16,IF($A$2=2,'mil mi val'!CF119,"NA"))</f>
        <v>0.96499999999999997</v>
      </c>
      <c r="CH34" s="120">
        <f>IF($A$2=1,'mil mi val'!CG16,IF($A$2=2,'mil mi val'!CG119,"NA"))</f>
        <v>0.96499999999999997</v>
      </c>
      <c r="CI34" s="120">
        <f>IF($A$2=1,'mil mi val'!CH16,IF($A$2=2,'mil mi val'!CH119,"NA"))</f>
        <v>0.96499999999999997</v>
      </c>
      <c r="CJ34" s="120">
        <f>IF($A$2=1,'mil mi val'!CI16,IF($A$2=2,'mil mi val'!CI119,"NA"))</f>
        <v>0.96499999999999997</v>
      </c>
      <c r="CK34" s="120">
        <f>IF($A$2=1,'mil mi val'!CJ16,IF($A$2=2,'mil mi val'!CJ119,"NA"))</f>
        <v>0.96499999999999997</v>
      </c>
      <c r="CL34" s="120">
        <f>IF($A$2=1,'mil mi val'!CK16,IF($A$2=2,'mil mi val'!CK119,"NA"))</f>
        <v>0.96499999999999997</v>
      </c>
      <c r="CM34" s="120">
        <f>IF($A$2=1,'mil mi val'!CL16,IF($A$2=2,'mil mi val'!CL119,"NA"))</f>
        <v>0.96499999999999997</v>
      </c>
      <c r="CN34" s="120">
        <f>IF($A$2=1,'mil mi val'!CM16,IF($A$2=2,'mil mi val'!CM119,"NA"))</f>
        <v>0.96499999999999997</v>
      </c>
      <c r="CO34" s="120">
        <f>IF($A$2=1,'mil mi val'!CN16,IF($A$2=2,'mil mi val'!CN119,"NA"))</f>
        <v>0.96499999999999997</v>
      </c>
      <c r="CP34" s="120">
        <f>IF($A$2=1,'mil mi val'!CO16,IF($A$2=2,'mil mi val'!CO119,"NA"))</f>
        <v>0.96499999999999997</v>
      </c>
      <c r="CQ34" s="120">
        <f>IF($A$2=1,'mil mi val'!CP16,IF($A$2=2,'mil mi val'!CP119,"NA"))</f>
        <v>0.96499999999999997</v>
      </c>
      <c r="CR34" s="120">
        <f>IF($A$2=1,'mil mi val'!CQ16,IF($A$2=2,'mil mi val'!CQ119,"NA"))</f>
        <v>0.96499999999999997</v>
      </c>
      <c r="CS34" s="120">
        <f>IF($A$2=1,'mil mi val'!CR16,IF($A$2=2,'mil mi val'!CR119,"NA"))</f>
        <v>0.96499999999999997</v>
      </c>
      <c r="CT34" s="120">
        <f>IF($A$2=1,'mil mi val'!CS16,IF($A$2=2,'mil mi val'!CS119,"NA"))</f>
        <v>0.96499999999999997</v>
      </c>
      <c r="CU34" s="120">
        <f>IF($A$2=1,'mil mi val'!CT16,IF($A$2=2,'mil mi val'!CT119,"NA"))</f>
        <v>0.96499999999999997</v>
      </c>
      <c r="CV34" s="120">
        <f>IF($A$2=1,'mil mi val'!CU16,IF($A$2=2,'mil mi val'!CU119,"NA"))</f>
        <v>0.96499999999999997</v>
      </c>
      <c r="CW34" s="120">
        <f>IF($A$2=1,'mil mi val'!CV16,IF($A$2=2,'mil mi val'!CV119,"NA"))</f>
        <v>0.96499999999999997</v>
      </c>
      <c r="CX34" s="120">
        <f>IF($A$2=1,'mil mi val'!CW16,IF($A$2=2,'mil mi val'!CW119,"NA"))</f>
        <v>0.96499999999999997</v>
      </c>
      <c r="CY34" s="120">
        <f>IF($A$2=1,'mil mi val'!CX16,IF($A$2=2,'mil mi val'!CX119,"NA"))</f>
        <v>0.96499999999999997</v>
      </c>
      <c r="CZ34" s="120">
        <f>IF($A$2=1,'mil mi val'!CY16,IF($A$2=2,'mil mi val'!CY119,"NA"))</f>
        <v>0.96499999999999997</v>
      </c>
      <c r="DA34" s="120">
        <f>IF($A$2=1,'mil mi val'!CZ16,IF($A$2=2,'mil mi val'!CZ119,"NA"))</f>
        <v>0.96499999999999997</v>
      </c>
      <c r="DB34" s="120">
        <f>IF($A$2=1,'mil mi val'!DA16,IF($A$2=2,'mil mi val'!DA119,"NA"))</f>
        <v>0.96499999999999997</v>
      </c>
      <c r="DC34" s="120">
        <f>IF($A$2=1,'mil mi val'!DB16,IF($A$2=2,'mil mi val'!DB119,"NA"))</f>
        <v>0.96499999999999997</v>
      </c>
    </row>
    <row r="35" spans="2:107" ht="15" x14ac:dyDescent="0.25">
      <c r="B35" s="110">
        <v>30</v>
      </c>
      <c r="C35" s="120">
        <f>IF($A$2=1,'mil mi val'!B17,IF($A$2=2,'mil mi val'!B120,"NA"))</f>
        <v>1</v>
      </c>
      <c r="D35" s="120">
        <f>IF($A$2=1,'mil mi val'!C17,IF($A$2=2,'mil mi val'!C120,"NA"))</f>
        <v>0.93120000000000003</v>
      </c>
      <c r="E35" s="120">
        <f>IF($A$2=1,'mil mi val'!D17,IF($A$2=2,'mil mi val'!D120,"NA"))</f>
        <v>0.94189999999999996</v>
      </c>
      <c r="F35" s="120">
        <f>IF($A$2=1,'mil mi val'!E17,IF($A$2=2,'mil mi val'!E120,"NA"))</f>
        <v>0.94340000000000002</v>
      </c>
      <c r="G35" s="120">
        <f>IF($A$2=1,'mil mi val'!F17,IF($A$2=2,'mil mi val'!F120,"NA"))</f>
        <v>0.94630000000000003</v>
      </c>
      <c r="H35" s="120">
        <f>IF($A$2=1,'mil mi val'!G17,IF($A$2=2,'mil mi val'!G120,"NA"))</f>
        <v>0.94889999999999997</v>
      </c>
      <c r="I35" s="120">
        <f>IF($A$2=1,'mil mi val'!H17,IF($A$2=2,'mil mi val'!H120,"NA"))</f>
        <v>0.95150000000000001</v>
      </c>
      <c r="J35" s="120">
        <f>IF($A$2=1,'mil mi val'!I17,IF($A$2=2,'mil mi val'!I120,"NA"))</f>
        <v>0.95389999999999997</v>
      </c>
      <c r="K35" s="120">
        <f>IF($A$2=1,'mil mi val'!J17,IF($A$2=2,'mil mi val'!J120,"NA"))</f>
        <v>0.95620000000000005</v>
      </c>
      <c r="L35" s="120">
        <f>IF($A$2=1,'mil mi val'!K17,IF($A$2=2,'mil mi val'!K120,"NA"))</f>
        <v>0.95830000000000004</v>
      </c>
      <c r="M35" s="120">
        <f>IF($A$2=1,'mil mi val'!L17,IF($A$2=2,'mil mi val'!L120,"NA"))</f>
        <v>0.96009999999999995</v>
      </c>
      <c r="N35" s="120">
        <f>IF($A$2=1,'mil mi val'!M17,IF($A$2=2,'mil mi val'!M120,"NA"))</f>
        <v>0.9617</v>
      </c>
      <c r="O35" s="120">
        <f>IF($A$2=1,'mil mi val'!N17,IF($A$2=2,'mil mi val'!N120,"NA"))</f>
        <v>0.96279999999999999</v>
      </c>
      <c r="P35" s="120">
        <f>IF($A$2=1,'mil mi val'!O17,IF($A$2=2,'mil mi val'!O120,"NA"))</f>
        <v>0.96350000000000002</v>
      </c>
      <c r="Q35" s="120">
        <f>IF($A$2=1,'mil mi val'!P17,IF($A$2=2,'mil mi val'!P120,"NA"))</f>
        <v>0.96379999999999999</v>
      </c>
      <c r="R35" s="120">
        <f>IF($A$2=1,'mil mi val'!Q17,IF($A$2=2,'mil mi val'!Q120,"NA"))</f>
        <v>0.96499999999999997</v>
      </c>
      <c r="S35" s="120">
        <f>IF($A$2=1,'mil mi val'!R17,IF($A$2=2,'mil mi val'!R120,"NA"))</f>
        <v>0.96499999999999997</v>
      </c>
      <c r="T35" s="120">
        <f>IF($A$2=1,'mil mi val'!S17,IF($A$2=2,'mil mi val'!S120,"NA"))</f>
        <v>0.96499999999999997</v>
      </c>
      <c r="U35" s="120">
        <f>IF($A$2=1,'mil mi val'!T17,IF($A$2=2,'mil mi val'!T120,"NA"))</f>
        <v>0.96499999999999997</v>
      </c>
      <c r="V35" s="120">
        <f>IF($A$2=1,'mil mi val'!U17,IF($A$2=2,'mil mi val'!U120,"NA"))</f>
        <v>0.96499999999999997</v>
      </c>
      <c r="W35" s="120">
        <f>IF($A$2=1,'mil mi val'!V17,IF($A$2=2,'mil mi val'!V120,"NA"))</f>
        <v>0.96499999999999997</v>
      </c>
      <c r="X35" s="120">
        <f>IF($A$2=1,'mil mi val'!W17,IF($A$2=2,'mil mi val'!W120,"NA"))</f>
        <v>0.96499999999999997</v>
      </c>
      <c r="Y35" s="120">
        <f>IF($A$2=1,'mil mi val'!X17,IF($A$2=2,'mil mi val'!X120,"NA"))</f>
        <v>0.96499999999999997</v>
      </c>
      <c r="Z35" s="120">
        <f>IF($A$2=1,'mil mi val'!Y17,IF($A$2=2,'mil mi val'!Y120,"NA"))</f>
        <v>0.96499999999999997</v>
      </c>
      <c r="AA35" s="120">
        <f>IF($A$2=1,'mil mi val'!Z17,IF($A$2=2,'mil mi val'!Z120,"NA"))</f>
        <v>0.96499999999999997</v>
      </c>
      <c r="AB35" s="120">
        <f>IF($A$2=1,'mil mi val'!AA17,IF($A$2=2,'mil mi val'!AA120,"NA"))</f>
        <v>0.96499999999999997</v>
      </c>
      <c r="AC35" s="120">
        <f>IF($A$2=1,'mil mi val'!AB17,IF($A$2=2,'mil mi val'!AB120,"NA"))</f>
        <v>0.96499999999999997</v>
      </c>
      <c r="AD35" s="120">
        <f>IF($A$2=1,'mil mi val'!AC17,IF($A$2=2,'mil mi val'!AC120,"NA"))</f>
        <v>0.96499999999999997</v>
      </c>
      <c r="AE35" s="120">
        <f>IF($A$2=1,'mil mi val'!AD17,IF($A$2=2,'mil mi val'!AD120,"NA"))</f>
        <v>0.96499999999999997</v>
      </c>
      <c r="AF35" s="120">
        <f>IF($A$2=1,'mil mi val'!AE17,IF($A$2=2,'mil mi val'!AE120,"NA"))</f>
        <v>0.96499999999999997</v>
      </c>
      <c r="AG35" s="120">
        <f>IF($A$2=1,'mil mi val'!AF17,IF($A$2=2,'mil mi val'!AF120,"NA"))</f>
        <v>0.96499999999999997</v>
      </c>
      <c r="AH35" s="120">
        <f>IF($A$2=1,'mil mi val'!AG17,IF($A$2=2,'mil mi val'!AG120,"NA"))</f>
        <v>0.96499999999999997</v>
      </c>
      <c r="AI35" s="120">
        <f>IF($A$2=1,'mil mi val'!AH17,IF($A$2=2,'mil mi val'!AH120,"NA"))</f>
        <v>0.96499999999999997</v>
      </c>
      <c r="AJ35" s="120">
        <f>IF($A$2=1,'mil mi val'!AI17,IF($A$2=2,'mil mi val'!AI120,"NA"))</f>
        <v>0.96499999999999997</v>
      </c>
      <c r="AK35" s="120">
        <f>IF($A$2=1,'mil mi val'!AJ17,IF($A$2=2,'mil mi val'!AJ120,"NA"))</f>
        <v>0.96499999999999997</v>
      </c>
      <c r="AL35" s="120">
        <f>IF($A$2=1,'mil mi val'!AK17,IF($A$2=2,'mil mi val'!AK120,"NA"))</f>
        <v>0.96499999999999997</v>
      </c>
      <c r="AM35" s="120">
        <f>IF($A$2=1,'mil mi val'!AL17,IF($A$2=2,'mil mi val'!AL120,"NA"))</f>
        <v>0.96499999999999997</v>
      </c>
      <c r="AN35" s="120">
        <f>IF($A$2=1,'mil mi val'!AM17,IF($A$2=2,'mil mi val'!AM120,"NA"))</f>
        <v>0.96499999999999997</v>
      </c>
      <c r="AO35" s="120">
        <f>IF($A$2=1,'mil mi val'!AN17,IF($A$2=2,'mil mi val'!AN120,"NA"))</f>
        <v>0.96499999999999997</v>
      </c>
      <c r="AP35" s="120">
        <f>IF($A$2=1,'mil mi val'!AO17,IF($A$2=2,'mil mi val'!AO120,"NA"))</f>
        <v>0.96499999999999997</v>
      </c>
      <c r="AQ35" s="120">
        <f>IF($A$2=1,'mil mi val'!AP17,IF($A$2=2,'mil mi val'!AP120,"NA"))</f>
        <v>0.96499999999999997</v>
      </c>
      <c r="AR35" s="120">
        <f>IF($A$2=1,'mil mi val'!AQ17,IF($A$2=2,'mil mi val'!AQ120,"NA"))</f>
        <v>0.96499999999999997</v>
      </c>
      <c r="AS35" s="120">
        <f>IF($A$2=1,'mil mi val'!AR17,IF($A$2=2,'mil mi val'!AR120,"NA"))</f>
        <v>0.96499999999999997</v>
      </c>
      <c r="AT35" s="120">
        <f>IF($A$2=1,'mil mi val'!AS17,IF($A$2=2,'mil mi val'!AS120,"NA"))</f>
        <v>0.96499999999999997</v>
      </c>
      <c r="AU35" s="120">
        <f>IF($A$2=1,'mil mi val'!AT17,IF($A$2=2,'mil mi val'!AT120,"NA"))</f>
        <v>0.96499999999999997</v>
      </c>
      <c r="AV35" s="120">
        <f>IF($A$2=1,'mil mi val'!AU17,IF($A$2=2,'mil mi val'!AU120,"NA"))</f>
        <v>0.96499999999999997</v>
      </c>
      <c r="AW35" s="120">
        <f>IF($A$2=1,'mil mi val'!AV17,IF($A$2=2,'mil mi val'!AV120,"NA"))</f>
        <v>0.96499999999999997</v>
      </c>
      <c r="AX35" s="120">
        <f>IF($A$2=1,'mil mi val'!AW17,IF($A$2=2,'mil mi val'!AW120,"NA"))</f>
        <v>0.96499999999999997</v>
      </c>
      <c r="AY35" s="120">
        <f>IF($A$2=1,'mil mi val'!AX17,IF($A$2=2,'mil mi val'!AX120,"NA"))</f>
        <v>0.96499999999999997</v>
      </c>
      <c r="AZ35" s="120">
        <f>IF($A$2=1,'mil mi val'!AY17,IF($A$2=2,'mil mi val'!AY120,"NA"))</f>
        <v>0.96499999999999997</v>
      </c>
      <c r="BA35" s="120">
        <f>IF($A$2=1,'mil mi val'!AZ17,IF($A$2=2,'mil mi val'!AZ120,"NA"))</f>
        <v>0.96499999999999997</v>
      </c>
      <c r="BB35" s="120">
        <f>IF($A$2=1,'mil mi val'!BA17,IF($A$2=2,'mil mi val'!BA120,"NA"))</f>
        <v>0.96499999999999997</v>
      </c>
      <c r="BC35" s="120">
        <f>IF($A$2=1,'mil mi val'!BB17,IF($A$2=2,'mil mi val'!BB120,"NA"))</f>
        <v>0.96499999999999997</v>
      </c>
      <c r="BD35" s="120">
        <f>IF($A$2=1,'mil mi val'!BC17,IF($A$2=2,'mil mi val'!BC120,"NA"))</f>
        <v>0.96499999999999997</v>
      </c>
      <c r="BE35" s="120">
        <f>IF($A$2=1,'mil mi val'!BD17,IF($A$2=2,'mil mi val'!BD120,"NA"))</f>
        <v>0.96499999999999997</v>
      </c>
      <c r="BF35" s="120">
        <f>IF($A$2=1,'mil mi val'!BE17,IF($A$2=2,'mil mi val'!BE120,"NA"))</f>
        <v>0.96499999999999997</v>
      </c>
      <c r="BG35" s="120">
        <f>IF($A$2=1,'mil mi val'!BF17,IF($A$2=2,'mil mi val'!BF120,"NA"))</f>
        <v>0.96499999999999997</v>
      </c>
      <c r="BH35" s="120">
        <f>IF($A$2=1,'mil mi val'!BG17,IF($A$2=2,'mil mi val'!BG120,"NA"))</f>
        <v>0.96499999999999997</v>
      </c>
      <c r="BI35" s="120">
        <f>IF($A$2=1,'mil mi val'!BH17,IF($A$2=2,'mil mi val'!BH120,"NA"))</f>
        <v>0.96499999999999997</v>
      </c>
      <c r="BJ35" s="120">
        <f>IF($A$2=1,'mil mi val'!BI17,IF($A$2=2,'mil mi val'!BI120,"NA"))</f>
        <v>0.96499999999999997</v>
      </c>
      <c r="BK35" s="120">
        <f>IF($A$2=1,'mil mi val'!BJ17,IF($A$2=2,'mil mi val'!BJ120,"NA"))</f>
        <v>0.96499999999999997</v>
      </c>
      <c r="BL35" s="120">
        <f>IF($A$2=1,'mil mi val'!BK17,IF($A$2=2,'mil mi val'!BK120,"NA"))</f>
        <v>0.96499999999999997</v>
      </c>
      <c r="BM35" s="120">
        <f>IF($A$2=1,'mil mi val'!BL17,IF($A$2=2,'mil mi val'!BL120,"NA"))</f>
        <v>0.96499999999999997</v>
      </c>
      <c r="BN35" s="120">
        <f>IF($A$2=1,'mil mi val'!BM17,IF($A$2=2,'mil mi val'!BM120,"NA"))</f>
        <v>0.96499999999999997</v>
      </c>
      <c r="BO35" s="120">
        <f>IF($A$2=1,'mil mi val'!BN17,IF($A$2=2,'mil mi val'!BN120,"NA"))</f>
        <v>0.96499999999999997</v>
      </c>
      <c r="BP35" s="120">
        <f>IF($A$2=1,'mil mi val'!BO17,IF($A$2=2,'mil mi val'!BO120,"NA"))</f>
        <v>0.96499999999999997</v>
      </c>
      <c r="BQ35" s="120">
        <f>IF($A$2=1,'mil mi val'!BP17,IF($A$2=2,'mil mi val'!BP120,"NA"))</f>
        <v>0.96499999999999997</v>
      </c>
      <c r="BR35" s="120">
        <f>IF($A$2=1,'mil mi val'!BQ17,IF($A$2=2,'mil mi val'!BQ120,"NA"))</f>
        <v>0.96499999999999997</v>
      </c>
      <c r="BS35" s="120">
        <f>IF($A$2=1,'mil mi val'!BR17,IF($A$2=2,'mil mi val'!BR120,"NA"))</f>
        <v>0.96499999999999997</v>
      </c>
      <c r="BT35" s="120">
        <f>IF($A$2=1,'mil mi val'!BS17,IF($A$2=2,'mil mi val'!BS120,"NA"))</f>
        <v>0.96499999999999997</v>
      </c>
      <c r="BU35" s="120">
        <f>IF($A$2=1,'mil mi val'!BT17,IF($A$2=2,'mil mi val'!BT120,"NA"))</f>
        <v>0.96499999999999997</v>
      </c>
      <c r="BV35" s="120">
        <f>IF($A$2=1,'mil mi val'!BU17,IF($A$2=2,'mil mi val'!BU120,"NA"))</f>
        <v>0.96499999999999997</v>
      </c>
      <c r="BW35" s="120">
        <f>IF($A$2=1,'mil mi val'!BV17,IF($A$2=2,'mil mi val'!BV120,"NA"))</f>
        <v>0.96499999999999997</v>
      </c>
      <c r="BX35" s="120">
        <f>IF($A$2=1,'mil mi val'!BW17,IF($A$2=2,'mil mi val'!BW120,"NA"))</f>
        <v>0.96499999999999997</v>
      </c>
      <c r="BY35" s="120">
        <f>IF($A$2=1,'mil mi val'!BX17,IF($A$2=2,'mil mi val'!BX120,"NA"))</f>
        <v>0.96499999999999997</v>
      </c>
      <c r="BZ35" s="120">
        <f>IF($A$2=1,'mil mi val'!BY17,IF($A$2=2,'mil mi val'!BY120,"NA"))</f>
        <v>0.96499999999999997</v>
      </c>
      <c r="CA35" s="120">
        <f>IF($A$2=1,'mil mi val'!BZ17,IF($A$2=2,'mil mi val'!BZ120,"NA"))</f>
        <v>0.96499999999999997</v>
      </c>
      <c r="CB35" s="120">
        <f>IF($A$2=1,'mil mi val'!CA17,IF($A$2=2,'mil mi val'!CA120,"NA"))</f>
        <v>0.96499999999999997</v>
      </c>
      <c r="CC35" s="120">
        <f>IF($A$2=1,'mil mi val'!CB17,IF($A$2=2,'mil mi val'!CB120,"NA"))</f>
        <v>0.96499999999999997</v>
      </c>
      <c r="CD35" s="120">
        <f>IF($A$2=1,'mil mi val'!CC17,IF($A$2=2,'mil mi val'!CC120,"NA"))</f>
        <v>0.96499999999999997</v>
      </c>
      <c r="CE35" s="120">
        <f>IF($A$2=1,'mil mi val'!CD17,IF($A$2=2,'mil mi val'!CD120,"NA"))</f>
        <v>0.96499999999999997</v>
      </c>
      <c r="CF35" s="120">
        <f>IF($A$2=1,'mil mi val'!CE17,IF($A$2=2,'mil mi val'!CE120,"NA"))</f>
        <v>0.96499999999999997</v>
      </c>
      <c r="CG35" s="120">
        <f>IF($A$2=1,'mil mi val'!CF17,IF($A$2=2,'mil mi val'!CF120,"NA"))</f>
        <v>0.96499999999999997</v>
      </c>
      <c r="CH35" s="120">
        <f>IF($A$2=1,'mil mi val'!CG17,IF($A$2=2,'mil mi val'!CG120,"NA"))</f>
        <v>0.96499999999999997</v>
      </c>
      <c r="CI35" s="120">
        <f>IF($A$2=1,'mil mi val'!CH17,IF($A$2=2,'mil mi val'!CH120,"NA"))</f>
        <v>0.96499999999999997</v>
      </c>
      <c r="CJ35" s="120">
        <f>IF($A$2=1,'mil mi val'!CI17,IF($A$2=2,'mil mi val'!CI120,"NA"))</f>
        <v>0.96499999999999997</v>
      </c>
      <c r="CK35" s="120">
        <f>IF($A$2=1,'mil mi val'!CJ17,IF($A$2=2,'mil mi val'!CJ120,"NA"))</f>
        <v>0.96499999999999997</v>
      </c>
      <c r="CL35" s="120">
        <f>IF($A$2=1,'mil mi val'!CK17,IF($A$2=2,'mil mi val'!CK120,"NA"))</f>
        <v>0.96499999999999997</v>
      </c>
      <c r="CM35" s="120">
        <f>IF($A$2=1,'mil mi val'!CL17,IF($A$2=2,'mil mi val'!CL120,"NA"))</f>
        <v>0.96499999999999997</v>
      </c>
      <c r="CN35" s="120">
        <f>IF($A$2=1,'mil mi val'!CM17,IF($A$2=2,'mil mi val'!CM120,"NA"))</f>
        <v>0.96499999999999997</v>
      </c>
      <c r="CO35" s="120">
        <f>IF($A$2=1,'mil mi val'!CN17,IF($A$2=2,'mil mi val'!CN120,"NA"))</f>
        <v>0.96499999999999997</v>
      </c>
      <c r="CP35" s="120">
        <f>IF($A$2=1,'mil mi val'!CO17,IF($A$2=2,'mil mi val'!CO120,"NA"))</f>
        <v>0.96499999999999997</v>
      </c>
      <c r="CQ35" s="120">
        <f>IF($A$2=1,'mil mi val'!CP17,IF($A$2=2,'mil mi val'!CP120,"NA"))</f>
        <v>0.96499999999999997</v>
      </c>
      <c r="CR35" s="120">
        <f>IF($A$2=1,'mil mi val'!CQ17,IF($A$2=2,'mil mi val'!CQ120,"NA"))</f>
        <v>0.96499999999999997</v>
      </c>
      <c r="CS35" s="120">
        <f>IF($A$2=1,'mil mi val'!CR17,IF($A$2=2,'mil mi val'!CR120,"NA"))</f>
        <v>0.96499999999999997</v>
      </c>
      <c r="CT35" s="120">
        <f>IF($A$2=1,'mil mi val'!CS17,IF($A$2=2,'mil mi val'!CS120,"NA"))</f>
        <v>0.96499999999999997</v>
      </c>
      <c r="CU35" s="120">
        <f>IF($A$2=1,'mil mi val'!CT17,IF($A$2=2,'mil mi val'!CT120,"NA"))</f>
        <v>0.96499999999999997</v>
      </c>
      <c r="CV35" s="120">
        <f>IF($A$2=1,'mil mi val'!CU17,IF($A$2=2,'mil mi val'!CU120,"NA"))</f>
        <v>0.96499999999999997</v>
      </c>
      <c r="CW35" s="120">
        <f>IF($A$2=1,'mil mi val'!CV17,IF($A$2=2,'mil mi val'!CV120,"NA"))</f>
        <v>0.96499999999999997</v>
      </c>
      <c r="CX35" s="120">
        <f>IF($A$2=1,'mil mi val'!CW17,IF($A$2=2,'mil mi val'!CW120,"NA"))</f>
        <v>0.96499999999999997</v>
      </c>
      <c r="CY35" s="120">
        <f>IF($A$2=1,'mil mi val'!CX17,IF($A$2=2,'mil mi val'!CX120,"NA"))</f>
        <v>0.96499999999999997</v>
      </c>
      <c r="CZ35" s="120">
        <f>IF($A$2=1,'mil mi val'!CY17,IF($A$2=2,'mil mi val'!CY120,"NA"))</f>
        <v>0.96499999999999997</v>
      </c>
      <c r="DA35" s="120">
        <f>IF($A$2=1,'mil mi val'!CZ17,IF($A$2=2,'mil mi val'!CZ120,"NA"))</f>
        <v>0.96499999999999997</v>
      </c>
      <c r="DB35" s="120">
        <f>IF($A$2=1,'mil mi val'!DA17,IF($A$2=2,'mil mi val'!DA120,"NA"))</f>
        <v>0.96499999999999997</v>
      </c>
      <c r="DC35" s="120">
        <f>IF($A$2=1,'mil mi val'!DB17,IF($A$2=2,'mil mi val'!DB120,"NA"))</f>
        <v>0.96499999999999997</v>
      </c>
    </row>
    <row r="36" spans="2:107" ht="15" x14ac:dyDescent="0.25">
      <c r="B36" s="110">
        <v>31</v>
      </c>
      <c r="C36" s="120">
        <f>IF($A$2=1,'mil mi val'!B18,IF($A$2=2,'mil mi val'!B121,"NA"))</f>
        <v>1</v>
      </c>
      <c r="D36" s="120">
        <f>IF($A$2=1,'mil mi val'!C18,IF($A$2=2,'mil mi val'!C121,"NA"))</f>
        <v>0.93369999999999997</v>
      </c>
      <c r="E36" s="120">
        <f>IF($A$2=1,'mil mi val'!D18,IF($A$2=2,'mil mi val'!D121,"NA"))</f>
        <v>0.94399999999999995</v>
      </c>
      <c r="F36" s="120">
        <f>IF($A$2=1,'mil mi val'!E18,IF($A$2=2,'mil mi val'!E121,"NA"))</f>
        <v>0.94510000000000005</v>
      </c>
      <c r="G36" s="120">
        <f>IF($A$2=1,'mil mi val'!F18,IF($A$2=2,'mil mi val'!F121,"NA"))</f>
        <v>0.94630000000000003</v>
      </c>
      <c r="H36" s="120">
        <f>IF($A$2=1,'mil mi val'!G18,IF($A$2=2,'mil mi val'!G121,"NA"))</f>
        <v>0.94889999999999997</v>
      </c>
      <c r="I36" s="120">
        <f>IF($A$2=1,'mil mi val'!H18,IF($A$2=2,'mil mi val'!H121,"NA"))</f>
        <v>0.95150000000000001</v>
      </c>
      <c r="J36" s="120">
        <f>IF($A$2=1,'mil mi val'!I18,IF($A$2=2,'mil mi val'!I121,"NA"))</f>
        <v>0.95389999999999997</v>
      </c>
      <c r="K36" s="120">
        <f>IF($A$2=1,'mil mi val'!J18,IF($A$2=2,'mil mi val'!J121,"NA"))</f>
        <v>0.95620000000000005</v>
      </c>
      <c r="L36" s="120">
        <f>IF($A$2=1,'mil mi val'!K18,IF($A$2=2,'mil mi val'!K121,"NA"))</f>
        <v>0.95830000000000004</v>
      </c>
      <c r="M36" s="120">
        <f>IF($A$2=1,'mil mi val'!L18,IF($A$2=2,'mil mi val'!L121,"NA"))</f>
        <v>0.96009999999999995</v>
      </c>
      <c r="N36" s="120">
        <f>IF($A$2=1,'mil mi val'!M18,IF($A$2=2,'mil mi val'!M121,"NA"))</f>
        <v>0.9617</v>
      </c>
      <c r="O36" s="120">
        <f>IF($A$2=1,'mil mi val'!N18,IF($A$2=2,'mil mi val'!N121,"NA"))</f>
        <v>0.96279999999999999</v>
      </c>
      <c r="P36" s="120">
        <f>IF($A$2=1,'mil mi val'!O18,IF($A$2=2,'mil mi val'!O121,"NA"))</f>
        <v>0.96350000000000002</v>
      </c>
      <c r="Q36" s="120">
        <f>IF($A$2=1,'mil mi val'!P18,IF($A$2=2,'mil mi val'!P121,"NA"))</f>
        <v>0.96379999999999999</v>
      </c>
      <c r="R36" s="120">
        <f>IF($A$2=1,'mil mi val'!Q18,IF($A$2=2,'mil mi val'!Q121,"NA"))</f>
        <v>0.96499999999999997</v>
      </c>
      <c r="S36" s="120">
        <f>IF($A$2=1,'mil mi val'!R18,IF($A$2=2,'mil mi val'!R121,"NA"))</f>
        <v>0.96499999999999997</v>
      </c>
      <c r="T36" s="120">
        <f>IF($A$2=1,'mil mi val'!S18,IF($A$2=2,'mil mi val'!S121,"NA"))</f>
        <v>0.96499999999999997</v>
      </c>
      <c r="U36" s="120">
        <f>IF($A$2=1,'mil mi val'!T18,IF($A$2=2,'mil mi val'!T121,"NA"))</f>
        <v>0.96499999999999997</v>
      </c>
      <c r="V36" s="120">
        <f>IF($A$2=1,'mil mi val'!U18,IF($A$2=2,'mil mi val'!U121,"NA"))</f>
        <v>0.96499999999999997</v>
      </c>
      <c r="W36" s="120">
        <f>IF($A$2=1,'mil mi val'!V18,IF($A$2=2,'mil mi val'!V121,"NA"))</f>
        <v>0.96499999999999997</v>
      </c>
      <c r="X36" s="120">
        <f>IF($A$2=1,'mil mi val'!W18,IF($A$2=2,'mil mi val'!W121,"NA"))</f>
        <v>0.96499999999999997</v>
      </c>
      <c r="Y36" s="120">
        <f>IF($A$2=1,'mil mi val'!X18,IF($A$2=2,'mil mi val'!X121,"NA"))</f>
        <v>0.96499999999999997</v>
      </c>
      <c r="Z36" s="120">
        <f>IF($A$2=1,'mil mi val'!Y18,IF($A$2=2,'mil mi val'!Y121,"NA"))</f>
        <v>0.96499999999999997</v>
      </c>
      <c r="AA36" s="120">
        <f>IF($A$2=1,'mil mi val'!Z18,IF($A$2=2,'mil mi val'!Z121,"NA"))</f>
        <v>0.96499999999999997</v>
      </c>
      <c r="AB36" s="120">
        <f>IF($A$2=1,'mil mi val'!AA18,IF($A$2=2,'mil mi val'!AA121,"NA"))</f>
        <v>0.96499999999999997</v>
      </c>
      <c r="AC36" s="120">
        <f>IF($A$2=1,'mil mi val'!AB18,IF($A$2=2,'mil mi val'!AB121,"NA"))</f>
        <v>0.96499999999999997</v>
      </c>
      <c r="AD36" s="120">
        <f>IF($A$2=1,'mil mi val'!AC18,IF($A$2=2,'mil mi val'!AC121,"NA"))</f>
        <v>0.96499999999999997</v>
      </c>
      <c r="AE36" s="120">
        <f>IF($A$2=1,'mil mi val'!AD18,IF($A$2=2,'mil mi val'!AD121,"NA"))</f>
        <v>0.96499999999999997</v>
      </c>
      <c r="AF36" s="120">
        <f>IF($A$2=1,'mil mi val'!AE18,IF($A$2=2,'mil mi val'!AE121,"NA"))</f>
        <v>0.96499999999999997</v>
      </c>
      <c r="AG36" s="120">
        <f>IF($A$2=1,'mil mi val'!AF18,IF($A$2=2,'mil mi val'!AF121,"NA"))</f>
        <v>0.96499999999999997</v>
      </c>
      <c r="AH36" s="120">
        <f>IF($A$2=1,'mil mi val'!AG18,IF($A$2=2,'mil mi val'!AG121,"NA"))</f>
        <v>0.96499999999999997</v>
      </c>
      <c r="AI36" s="120">
        <f>IF($A$2=1,'mil mi val'!AH18,IF($A$2=2,'mil mi val'!AH121,"NA"))</f>
        <v>0.96499999999999997</v>
      </c>
      <c r="AJ36" s="120">
        <f>IF($A$2=1,'mil mi val'!AI18,IF($A$2=2,'mil mi val'!AI121,"NA"))</f>
        <v>0.96499999999999997</v>
      </c>
      <c r="AK36" s="120">
        <f>IF($A$2=1,'mil mi val'!AJ18,IF($A$2=2,'mil mi val'!AJ121,"NA"))</f>
        <v>0.96499999999999997</v>
      </c>
      <c r="AL36" s="120">
        <f>IF($A$2=1,'mil mi val'!AK18,IF($A$2=2,'mil mi val'!AK121,"NA"))</f>
        <v>0.96499999999999997</v>
      </c>
      <c r="AM36" s="120">
        <f>IF($A$2=1,'mil mi val'!AL18,IF($A$2=2,'mil mi val'!AL121,"NA"))</f>
        <v>0.96499999999999997</v>
      </c>
      <c r="AN36" s="120">
        <f>IF($A$2=1,'mil mi val'!AM18,IF($A$2=2,'mil mi val'!AM121,"NA"))</f>
        <v>0.96499999999999997</v>
      </c>
      <c r="AO36" s="120">
        <f>IF($A$2=1,'mil mi val'!AN18,IF($A$2=2,'mil mi val'!AN121,"NA"))</f>
        <v>0.96499999999999997</v>
      </c>
      <c r="AP36" s="120">
        <f>IF($A$2=1,'mil mi val'!AO18,IF($A$2=2,'mil mi val'!AO121,"NA"))</f>
        <v>0.96499999999999997</v>
      </c>
      <c r="AQ36" s="120">
        <f>IF($A$2=1,'mil mi val'!AP18,IF($A$2=2,'mil mi val'!AP121,"NA"))</f>
        <v>0.96499999999999997</v>
      </c>
      <c r="AR36" s="120">
        <f>IF($A$2=1,'mil mi val'!AQ18,IF($A$2=2,'mil mi val'!AQ121,"NA"))</f>
        <v>0.96499999999999997</v>
      </c>
      <c r="AS36" s="120">
        <f>IF($A$2=1,'mil mi val'!AR18,IF($A$2=2,'mil mi val'!AR121,"NA"))</f>
        <v>0.96499999999999997</v>
      </c>
      <c r="AT36" s="120">
        <f>IF($A$2=1,'mil mi val'!AS18,IF($A$2=2,'mil mi val'!AS121,"NA"))</f>
        <v>0.96499999999999997</v>
      </c>
      <c r="AU36" s="120">
        <f>IF($A$2=1,'mil mi val'!AT18,IF($A$2=2,'mil mi val'!AT121,"NA"))</f>
        <v>0.96499999999999997</v>
      </c>
      <c r="AV36" s="120">
        <f>IF($A$2=1,'mil mi val'!AU18,IF($A$2=2,'mil mi val'!AU121,"NA"))</f>
        <v>0.96499999999999997</v>
      </c>
      <c r="AW36" s="120">
        <f>IF($A$2=1,'mil mi val'!AV18,IF($A$2=2,'mil mi val'!AV121,"NA"))</f>
        <v>0.96499999999999997</v>
      </c>
      <c r="AX36" s="120">
        <f>IF($A$2=1,'mil mi val'!AW18,IF($A$2=2,'mil mi val'!AW121,"NA"))</f>
        <v>0.96499999999999997</v>
      </c>
      <c r="AY36" s="120">
        <f>IF($A$2=1,'mil mi val'!AX18,IF($A$2=2,'mil mi val'!AX121,"NA"))</f>
        <v>0.96499999999999997</v>
      </c>
      <c r="AZ36" s="120">
        <f>IF($A$2=1,'mil mi val'!AY18,IF($A$2=2,'mil mi val'!AY121,"NA"))</f>
        <v>0.96499999999999997</v>
      </c>
      <c r="BA36" s="120">
        <f>IF($A$2=1,'mil mi val'!AZ18,IF($A$2=2,'mil mi val'!AZ121,"NA"))</f>
        <v>0.96499999999999997</v>
      </c>
      <c r="BB36" s="120">
        <f>IF($A$2=1,'mil mi val'!BA18,IF($A$2=2,'mil mi val'!BA121,"NA"))</f>
        <v>0.96499999999999997</v>
      </c>
      <c r="BC36" s="120">
        <f>IF($A$2=1,'mil mi val'!BB18,IF($A$2=2,'mil mi val'!BB121,"NA"))</f>
        <v>0.96499999999999997</v>
      </c>
      <c r="BD36" s="120">
        <f>IF($A$2=1,'mil mi val'!BC18,IF($A$2=2,'mil mi val'!BC121,"NA"))</f>
        <v>0.96499999999999997</v>
      </c>
      <c r="BE36" s="120">
        <f>IF($A$2=1,'mil mi val'!BD18,IF($A$2=2,'mil mi val'!BD121,"NA"))</f>
        <v>0.96499999999999997</v>
      </c>
      <c r="BF36" s="120">
        <f>IF($A$2=1,'mil mi val'!BE18,IF($A$2=2,'mil mi val'!BE121,"NA"))</f>
        <v>0.96499999999999997</v>
      </c>
      <c r="BG36" s="120">
        <f>IF($A$2=1,'mil mi val'!BF18,IF($A$2=2,'mil mi val'!BF121,"NA"))</f>
        <v>0.96499999999999997</v>
      </c>
      <c r="BH36" s="120">
        <f>IF($A$2=1,'mil mi val'!BG18,IF($A$2=2,'mil mi val'!BG121,"NA"))</f>
        <v>0.96499999999999997</v>
      </c>
      <c r="BI36" s="120">
        <f>IF($A$2=1,'mil mi val'!BH18,IF($A$2=2,'mil mi val'!BH121,"NA"))</f>
        <v>0.96499999999999997</v>
      </c>
      <c r="BJ36" s="120">
        <f>IF($A$2=1,'mil mi val'!BI18,IF($A$2=2,'mil mi val'!BI121,"NA"))</f>
        <v>0.96499999999999997</v>
      </c>
      <c r="BK36" s="120">
        <f>IF($A$2=1,'mil mi val'!BJ18,IF($A$2=2,'mil mi val'!BJ121,"NA"))</f>
        <v>0.96499999999999997</v>
      </c>
      <c r="BL36" s="120">
        <f>IF($A$2=1,'mil mi val'!BK18,IF($A$2=2,'mil mi val'!BK121,"NA"))</f>
        <v>0.96499999999999997</v>
      </c>
      <c r="BM36" s="120">
        <f>IF($A$2=1,'mil mi val'!BL18,IF($A$2=2,'mil mi val'!BL121,"NA"))</f>
        <v>0.96499999999999997</v>
      </c>
      <c r="BN36" s="120">
        <f>IF($A$2=1,'mil mi val'!BM18,IF($A$2=2,'mil mi val'!BM121,"NA"))</f>
        <v>0.96499999999999997</v>
      </c>
      <c r="BO36" s="120">
        <f>IF($A$2=1,'mil mi val'!BN18,IF($A$2=2,'mil mi val'!BN121,"NA"))</f>
        <v>0.96499999999999997</v>
      </c>
      <c r="BP36" s="120">
        <f>IF($A$2=1,'mil mi val'!BO18,IF($A$2=2,'mil mi val'!BO121,"NA"))</f>
        <v>0.96499999999999997</v>
      </c>
      <c r="BQ36" s="120">
        <f>IF($A$2=1,'mil mi val'!BP18,IF($A$2=2,'mil mi val'!BP121,"NA"))</f>
        <v>0.96499999999999997</v>
      </c>
      <c r="BR36" s="120">
        <f>IF($A$2=1,'mil mi val'!BQ18,IF($A$2=2,'mil mi val'!BQ121,"NA"))</f>
        <v>0.96499999999999997</v>
      </c>
      <c r="BS36" s="120">
        <f>IF($A$2=1,'mil mi val'!BR18,IF($A$2=2,'mil mi val'!BR121,"NA"))</f>
        <v>0.96499999999999997</v>
      </c>
      <c r="BT36" s="120">
        <f>IF($A$2=1,'mil mi val'!BS18,IF($A$2=2,'mil mi val'!BS121,"NA"))</f>
        <v>0.96499999999999997</v>
      </c>
      <c r="BU36" s="120">
        <f>IF($A$2=1,'mil mi val'!BT18,IF($A$2=2,'mil mi val'!BT121,"NA"))</f>
        <v>0.96499999999999997</v>
      </c>
      <c r="BV36" s="120">
        <f>IF($A$2=1,'mil mi val'!BU18,IF($A$2=2,'mil mi val'!BU121,"NA"))</f>
        <v>0.96499999999999997</v>
      </c>
      <c r="BW36" s="120">
        <f>IF($A$2=1,'mil mi val'!BV18,IF($A$2=2,'mil mi val'!BV121,"NA"))</f>
        <v>0.96499999999999997</v>
      </c>
      <c r="BX36" s="120">
        <f>IF($A$2=1,'mil mi val'!BW18,IF($A$2=2,'mil mi val'!BW121,"NA"))</f>
        <v>0.96499999999999997</v>
      </c>
      <c r="BY36" s="120">
        <f>IF($A$2=1,'mil mi val'!BX18,IF($A$2=2,'mil mi val'!BX121,"NA"))</f>
        <v>0.96499999999999997</v>
      </c>
      <c r="BZ36" s="120">
        <f>IF($A$2=1,'mil mi val'!BY18,IF($A$2=2,'mil mi val'!BY121,"NA"))</f>
        <v>0.96499999999999997</v>
      </c>
      <c r="CA36" s="120">
        <f>IF($A$2=1,'mil mi val'!BZ18,IF($A$2=2,'mil mi val'!BZ121,"NA"))</f>
        <v>0.96499999999999997</v>
      </c>
      <c r="CB36" s="120">
        <f>IF($A$2=1,'mil mi val'!CA18,IF($A$2=2,'mil mi val'!CA121,"NA"))</f>
        <v>0.96499999999999997</v>
      </c>
      <c r="CC36" s="120">
        <f>IF($A$2=1,'mil mi val'!CB18,IF($A$2=2,'mil mi val'!CB121,"NA"))</f>
        <v>0.96499999999999997</v>
      </c>
      <c r="CD36" s="120">
        <f>IF($A$2=1,'mil mi val'!CC18,IF($A$2=2,'mil mi val'!CC121,"NA"))</f>
        <v>0.96499999999999997</v>
      </c>
      <c r="CE36" s="120">
        <f>IF($A$2=1,'mil mi val'!CD18,IF($A$2=2,'mil mi val'!CD121,"NA"))</f>
        <v>0.96499999999999997</v>
      </c>
      <c r="CF36" s="120">
        <f>IF($A$2=1,'mil mi val'!CE18,IF($A$2=2,'mil mi val'!CE121,"NA"))</f>
        <v>0.96499999999999997</v>
      </c>
      <c r="CG36" s="120">
        <f>IF($A$2=1,'mil mi val'!CF18,IF($A$2=2,'mil mi val'!CF121,"NA"))</f>
        <v>0.96499999999999997</v>
      </c>
      <c r="CH36" s="120">
        <f>IF($A$2=1,'mil mi val'!CG18,IF($A$2=2,'mil mi val'!CG121,"NA"))</f>
        <v>0.96499999999999997</v>
      </c>
      <c r="CI36" s="120">
        <f>IF($A$2=1,'mil mi val'!CH18,IF($A$2=2,'mil mi val'!CH121,"NA"))</f>
        <v>0.96499999999999997</v>
      </c>
      <c r="CJ36" s="120">
        <f>IF($A$2=1,'mil mi val'!CI18,IF($A$2=2,'mil mi val'!CI121,"NA"))</f>
        <v>0.96499999999999997</v>
      </c>
      <c r="CK36" s="120">
        <f>IF($A$2=1,'mil mi val'!CJ18,IF($A$2=2,'mil mi val'!CJ121,"NA"))</f>
        <v>0.96499999999999997</v>
      </c>
      <c r="CL36" s="120">
        <f>IF($A$2=1,'mil mi val'!CK18,IF($A$2=2,'mil mi val'!CK121,"NA"))</f>
        <v>0.96499999999999997</v>
      </c>
      <c r="CM36" s="120">
        <f>IF($A$2=1,'mil mi val'!CL18,IF($A$2=2,'mil mi val'!CL121,"NA"))</f>
        <v>0.96499999999999997</v>
      </c>
      <c r="CN36" s="120">
        <f>IF($A$2=1,'mil mi val'!CM18,IF($A$2=2,'mil mi val'!CM121,"NA"))</f>
        <v>0.96499999999999997</v>
      </c>
      <c r="CO36" s="120">
        <f>IF($A$2=1,'mil mi val'!CN18,IF($A$2=2,'mil mi val'!CN121,"NA"))</f>
        <v>0.96499999999999997</v>
      </c>
      <c r="CP36" s="120">
        <f>IF($A$2=1,'mil mi val'!CO18,IF($A$2=2,'mil mi val'!CO121,"NA"))</f>
        <v>0.96499999999999997</v>
      </c>
      <c r="CQ36" s="120">
        <f>IF($A$2=1,'mil mi val'!CP18,IF($A$2=2,'mil mi val'!CP121,"NA"))</f>
        <v>0.96499999999999997</v>
      </c>
      <c r="CR36" s="120">
        <f>IF($A$2=1,'mil mi val'!CQ18,IF($A$2=2,'mil mi val'!CQ121,"NA"))</f>
        <v>0.96499999999999997</v>
      </c>
      <c r="CS36" s="120">
        <f>IF($A$2=1,'mil mi val'!CR18,IF($A$2=2,'mil mi val'!CR121,"NA"))</f>
        <v>0.96499999999999997</v>
      </c>
      <c r="CT36" s="120">
        <f>IF($A$2=1,'mil mi val'!CS18,IF($A$2=2,'mil mi val'!CS121,"NA"))</f>
        <v>0.96499999999999997</v>
      </c>
      <c r="CU36" s="120">
        <f>IF($A$2=1,'mil mi val'!CT18,IF($A$2=2,'mil mi val'!CT121,"NA"))</f>
        <v>0.96499999999999997</v>
      </c>
      <c r="CV36" s="120">
        <f>IF($A$2=1,'mil mi val'!CU18,IF($A$2=2,'mil mi val'!CU121,"NA"))</f>
        <v>0.96499999999999997</v>
      </c>
      <c r="CW36" s="120">
        <f>IF($A$2=1,'mil mi val'!CV18,IF($A$2=2,'mil mi val'!CV121,"NA"))</f>
        <v>0.96499999999999997</v>
      </c>
      <c r="CX36" s="120">
        <f>IF($A$2=1,'mil mi val'!CW18,IF($A$2=2,'mil mi val'!CW121,"NA"))</f>
        <v>0.96499999999999997</v>
      </c>
      <c r="CY36" s="120">
        <f>IF($A$2=1,'mil mi val'!CX18,IF($A$2=2,'mil mi val'!CX121,"NA"))</f>
        <v>0.96499999999999997</v>
      </c>
      <c r="CZ36" s="120">
        <f>IF($A$2=1,'mil mi val'!CY18,IF($A$2=2,'mil mi val'!CY121,"NA"))</f>
        <v>0.96499999999999997</v>
      </c>
      <c r="DA36" s="120">
        <f>IF($A$2=1,'mil mi val'!CZ18,IF($A$2=2,'mil mi val'!CZ121,"NA"))</f>
        <v>0.96499999999999997</v>
      </c>
      <c r="DB36" s="120">
        <f>IF($A$2=1,'mil mi val'!DA18,IF($A$2=2,'mil mi val'!DA121,"NA"))</f>
        <v>0.96499999999999997</v>
      </c>
      <c r="DC36" s="120">
        <f>IF($A$2=1,'mil mi val'!DB18,IF($A$2=2,'mil mi val'!DB121,"NA"))</f>
        <v>0.96499999999999997</v>
      </c>
    </row>
    <row r="37" spans="2:107" ht="15" x14ac:dyDescent="0.25">
      <c r="B37" s="110">
        <v>32</v>
      </c>
      <c r="C37" s="120">
        <f>IF($A$2=1,'mil mi val'!B19,IF($A$2=2,'mil mi val'!B122,"NA"))</f>
        <v>1</v>
      </c>
      <c r="D37" s="120">
        <f>IF($A$2=1,'mil mi val'!C19,IF($A$2=2,'mil mi val'!C122,"NA"))</f>
        <v>0.93630000000000002</v>
      </c>
      <c r="E37" s="120">
        <f>IF($A$2=1,'mil mi val'!D19,IF($A$2=2,'mil mi val'!D122,"NA"))</f>
        <v>0.94599999999999995</v>
      </c>
      <c r="F37" s="120">
        <f>IF($A$2=1,'mil mi val'!E19,IF($A$2=2,'mil mi val'!E122,"NA"))</f>
        <v>0.94669999999999999</v>
      </c>
      <c r="G37" s="120">
        <f>IF($A$2=1,'mil mi val'!F19,IF($A$2=2,'mil mi val'!F122,"NA"))</f>
        <v>0.94769999999999999</v>
      </c>
      <c r="H37" s="120">
        <f>IF($A$2=1,'mil mi val'!G19,IF($A$2=2,'mil mi val'!G122,"NA"))</f>
        <v>0.94889999999999997</v>
      </c>
      <c r="I37" s="120">
        <f>IF($A$2=1,'mil mi val'!H19,IF($A$2=2,'mil mi val'!H122,"NA"))</f>
        <v>0.95150000000000001</v>
      </c>
      <c r="J37" s="120">
        <f>IF($A$2=1,'mil mi val'!I19,IF($A$2=2,'mil mi val'!I122,"NA"))</f>
        <v>0.95389999999999997</v>
      </c>
      <c r="K37" s="120">
        <f>IF($A$2=1,'mil mi val'!J19,IF($A$2=2,'mil mi val'!J122,"NA"))</f>
        <v>0.95620000000000005</v>
      </c>
      <c r="L37" s="120">
        <f>IF($A$2=1,'mil mi val'!K19,IF($A$2=2,'mil mi val'!K122,"NA"))</f>
        <v>0.95830000000000004</v>
      </c>
      <c r="M37" s="120">
        <f>IF($A$2=1,'mil mi val'!L19,IF($A$2=2,'mil mi val'!L122,"NA"))</f>
        <v>0.96009999999999995</v>
      </c>
      <c r="N37" s="120">
        <f>IF($A$2=1,'mil mi val'!M19,IF($A$2=2,'mil mi val'!M122,"NA"))</f>
        <v>0.9617</v>
      </c>
      <c r="O37" s="120">
        <f>IF($A$2=1,'mil mi val'!N19,IF($A$2=2,'mil mi val'!N122,"NA"))</f>
        <v>0.96279999999999999</v>
      </c>
      <c r="P37" s="120">
        <f>IF($A$2=1,'mil mi val'!O19,IF($A$2=2,'mil mi val'!O122,"NA"))</f>
        <v>0.96350000000000002</v>
      </c>
      <c r="Q37" s="120">
        <f>IF($A$2=1,'mil mi val'!P19,IF($A$2=2,'mil mi val'!P122,"NA"))</f>
        <v>0.96379999999999999</v>
      </c>
      <c r="R37" s="120">
        <f>IF($A$2=1,'mil mi val'!Q19,IF($A$2=2,'mil mi val'!Q122,"NA"))</f>
        <v>0.96499999999999997</v>
      </c>
      <c r="S37" s="120">
        <f>IF($A$2=1,'mil mi val'!R19,IF($A$2=2,'mil mi val'!R122,"NA"))</f>
        <v>0.96499999999999997</v>
      </c>
      <c r="T37" s="120">
        <f>IF($A$2=1,'mil mi val'!S19,IF($A$2=2,'mil mi val'!S122,"NA"))</f>
        <v>0.96499999999999997</v>
      </c>
      <c r="U37" s="120">
        <f>IF($A$2=1,'mil mi val'!T19,IF($A$2=2,'mil mi val'!T122,"NA"))</f>
        <v>0.96499999999999997</v>
      </c>
      <c r="V37" s="120">
        <f>IF($A$2=1,'mil mi val'!U19,IF($A$2=2,'mil mi val'!U122,"NA"))</f>
        <v>0.96499999999999997</v>
      </c>
      <c r="W37" s="120">
        <f>IF($A$2=1,'mil mi val'!V19,IF($A$2=2,'mil mi val'!V122,"NA"))</f>
        <v>0.96499999999999997</v>
      </c>
      <c r="X37" s="120">
        <f>IF($A$2=1,'mil mi val'!W19,IF($A$2=2,'mil mi val'!W122,"NA"))</f>
        <v>0.96499999999999997</v>
      </c>
      <c r="Y37" s="120">
        <f>IF($A$2=1,'mil mi val'!X19,IF($A$2=2,'mil mi val'!X122,"NA"))</f>
        <v>0.96499999999999997</v>
      </c>
      <c r="Z37" s="120">
        <f>IF($A$2=1,'mil mi val'!Y19,IF($A$2=2,'mil mi val'!Y122,"NA"))</f>
        <v>0.96499999999999997</v>
      </c>
      <c r="AA37" s="120">
        <f>IF($A$2=1,'mil mi val'!Z19,IF($A$2=2,'mil mi val'!Z122,"NA"))</f>
        <v>0.96499999999999997</v>
      </c>
      <c r="AB37" s="120">
        <f>IF($A$2=1,'mil mi val'!AA19,IF($A$2=2,'mil mi val'!AA122,"NA"))</f>
        <v>0.96499999999999997</v>
      </c>
      <c r="AC37" s="120">
        <f>IF($A$2=1,'mil mi val'!AB19,IF($A$2=2,'mil mi val'!AB122,"NA"))</f>
        <v>0.96499999999999997</v>
      </c>
      <c r="AD37" s="120">
        <f>IF($A$2=1,'mil mi val'!AC19,IF($A$2=2,'mil mi val'!AC122,"NA"))</f>
        <v>0.96499999999999997</v>
      </c>
      <c r="AE37" s="120">
        <f>IF($A$2=1,'mil mi val'!AD19,IF($A$2=2,'mil mi val'!AD122,"NA"))</f>
        <v>0.96499999999999997</v>
      </c>
      <c r="AF37" s="120">
        <f>IF($A$2=1,'mil mi val'!AE19,IF($A$2=2,'mil mi val'!AE122,"NA"))</f>
        <v>0.96499999999999997</v>
      </c>
      <c r="AG37" s="120">
        <f>IF($A$2=1,'mil mi val'!AF19,IF($A$2=2,'mil mi val'!AF122,"NA"))</f>
        <v>0.96499999999999997</v>
      </c>
      <c r="AH37" s="120">
        <f>IF($A$2=1,'mil mi val'!AG19,IF($A$2=2,'mil mi val'!AG122,"NA"))</f>
        <v>0.96499999999999997</v>
      </c>
      <c r="AI37" s="120">
        <f>IF($A$2=1,'mil mi val'!AH19,IF($A$2=2,'mil mi val'!AH122,"NA"))</f>
        <v>0.96499999999999997</v>
      </c>
      <c r="AJ37" s="120">
        <f>IF($A$2=1,'mil mi val'!AI19,IF($A$2=2,'mil mi val'!AI122,"NA"))</f>
        <v>0.96499999999999997</v>
      </c>
      <c r="AK37" s="120">
        <f>IF($A$2=1,'mil mi val'!AJ19,IF($A$2=2,'mil mi val'!AJ122,"NA"))</f>
        <v>0.96499999999999997</v>
      </c>
      <c r="AL37" s="120">
        <f>IF($A$2=1,'mil mi val'!AK19,IF($A$2=2,'mil mi val'!AK122,"NA"))</f>
        <v>0.96499999999999997</v>
      </c>
      <c r="AM37" s="120">
        <f>IF($A$2=1,'mil mi val'!AL19,IF($A$2=2,'mil mi val'!AL122,"NA"))</f>
        <v>0.96499999999999997</v>
      </c>
      <c r="AN37" s="120">
        <f>IF($A$2=1,'mil mi val'!AM19,IF($A$2=2,'mil mi val'!AM122,"NA"))</f>
        <v>0.96499999999999997</v>
      </c>
      <c r="AO37" s="120">
        <f>IF($A$2=1,'mil mi val'!AN19,IF($A$2=2,'mil mi val'!AN122,"NA"))</f>
        <v>0.96499999999999997</v>
      </c>
      <c r="AP37" s="120">
        <f>IF($A$2=1,'mil mi val'!AO19,IF($A$2=2,'mil mi val'!AO122,"NA"))</f>
        <v>0.96499999999999997</v>
      </c>
      <c r="AQ37" s="120">
        <f>IF($A$2=1,'mil mi val'!AP19,IF($A$2=2,'mil mi val'!AP122,"NA"))</f>
        <v>0.96499999999999997</v>
      </c>
      <c r="AR37" s="120">
        <f>IF($A$2=1,'mil mi val'!AQ19,IF($A$2=2,'mil mi val'!AQ122,"NA"))</f>
        <v>0.96499999999999997</v>
      </c>
      <c r="AS37" s="120">
        <f>IF($A$2=1,'mil mi val'!AR19,IF($A$2=2,'mil mi val'!AR122,"NA"))</f>
        <v>0.96499999999999997</v>
      </c>
      <c r="AT37" s="120">
        <f>IF($A$2=1,'mil mi val'!AS19,IF($A$2=2,'mil mi val'!AS122,"NA"))</f>
        <v>0.96499999999999997</v>
      </c>
      <c r="AU37" s="120">
        <f>IF($A$2=1,'mil mi val'!AT19,IF($A$2=2,'mil mi val'!AT122,"NA"))</f>
        <v>0.96499999999999997</v>
      </c>
      <c r="AV37" s="120">
        <f>IF($A$2=1,'mil mi val'!AU19,IF($A$2=2,'mil mi val'!AU122,"NA"))</f>
        <v>0.96499999999999997</v>
      </c>
      <c r="AW37" s="120">
        <f>IF($A$2=1,'mil mi val'!AV19,IF($A$2=2,'mil mi val'!AV122,"NA"))</f>
        <v>0.96499999999999997</v>
      </c>
      <c r="AX37" s="120">
        <f>IF($A$2=1,'mil mi val'!AW19,IF($A$2=2,'mil mi val'!AW122,"NA"))</f>
        <v>0.96499999999999997</v>
      </c>
      <c r="AY37" s="120">
        <f>IF($A$2=1,'mil mi val'!AX19,IF($A$2=2,'mil mi val'!AX122,"NA"))</f>
        <v>0.96499999999999997</v>
      </c>
      <c r="AZ37" s="120">
        <f>IF($A$2=1,'mil mi val'!AY19,IF($A$2=2,'mil mi val'!AY122,"NA"))</f>
        <v>0.96499999999999997</v>
      </c>
      <c r="BA37" s="120">
        <f>IF($A$2=1,'mil mi val'!AZ19,IF($A$2=2,'mil mi val'!AZ122,"NA"))</f>
        <v>0.96499999999999997</v>
      </c>
      <c r="BB37" s="120">
        <f>IF($A$2=1,'mil mi val'!BA19,IF($A$2=2,'mil mi val'!BA122,"NA"))</f>
        <v>0.96499999999999997</v>
      </c>
      <c r="BC37" s="120">
        <f>IF($A$2=1,'mil mi val'!BB19,IF($A$2=2,'mil mi val'!BB122,"NA"))</f>
        <v>0.96499999999999997</v>
      </c>
      <c r="BD37" s="120">
        <f>IF($A$2=1,'mil mi val'!BC19,IF($A$2=2,'mil mi val'!BC122,"NA"))</f>
        <v>0.96499999999999997</v>
      </c>
      <c r="BE37" s="120">
        <f>IF($A$2=1,'mil mi val'!BD19,IF($A$2=2,'mil mi val'!BD122,"NA"))</f>
        <v>0.96499999999999997</v>
      </c>
      <c r="BF37" s="120">
        <f>IF($A$2=1,'mil mi val'!BE19,IF($A$2=2,'mil mi val'!BE122,"NA"))</f>
        <v>0.96499999999999997</v>
      </c>
      <c r="BG37" s="120">
        <f>IF($A$2=1,'mil mi val'!BF19,IF($A$2=2,'mil mi val'!BF122,"NA"))</f>
        <v>0.96499999999999997</v>
      </c>
      <c r="BH37" s="120">
        <f>IF($A$2=1,'mil mi val'!BG19,IF($A$2=2,'mil mi val'!BG122,"NA"))</f>
        <v>0.96499999999999997</v>
      </c>
      <c r="BI37" s="120">
        <f>IF($A$2=1,'mil mi val'!BH19,IF($A$2=2,'mil mi val'!BH122,"NA"))</f>
        <v>0.96499999999999997</v>
      </c>
      <c r="BJ37" s="120">
        <f>IF($A$2=1,'mil mi val'!BI19,IF($A$2=2,'mil mi val'!BI122,"NA"))</f>
        <v>0.96499999999999997</v>
      </c>
      <c r="BK37" s="120">
        <f>IF($A$2=1,'mil mi val'!BJ19,IF($A$2=2,'mil mi val'!BJ122,"NA"))</f>
        <v>0.96499999999999997</v>
      </c>
      <c r="BL37" s="120">
        <f>IF($A$2=1,'mil mi val'!BK19,IF($A$2=2,'mil mi val'!BK122,"NA"))</f>
        <v>0.96499999999999997</v>
      </c>
      <c r="BM37" s="120">
        <f>IF($A$2=1,'mil mi val'!BL19,IF($A$2=2,'mil mi val'!BL122,"NA"))</f>
        <v>0.96499999999999997</v>
      </c>
      <c r="BN37" s="120">
        <f>IF($A$2=1,'mil mi val'!BM19,IF($A$2=2,'mil mi val'!BM122,"NA"))</f>
        <v>0.96499999999999997</v>
      </c>
      <c r="BO37" s="120">
        <f>IF($A$2=1,'mil mi val'!BN19,IF($A$2=2,'mil mi val'!BN122,"NA"))</f>
        <v>0.96499999999999997</v>
      </c>
      <c r="BP37" s="120">
        <f>IF($A$2=1,'mil mi val'!BO19,IF($A$2=2,'mil mi val'!BO122,"NA"))</f>
        <v>0.96499999999999997</v>
      </c>
      <c r="BQ37" s="120">
        <f>IF($A$2=1,'mil mi val'!BP19,IF($A$2=2,'mil mi val'!BP122,"NA"))</f>
        <v>0.96499999999999997</v>
      </c>
      <c r="BR37" s="120">
        <f>IF($A$2=1,'mil mi val'!BQ19,IF($A$2=2,'mil mi val'!BQ122,"NA"))</f>
        <v>0.96499999999999997</v>
      </c>
      <c r="BS37" s="120">
        <f>IF($A$2=1,'mil mi val'!BR19,IF($A$2=2,'mil mi val'!BR122,"NA"))</f>
        <v>0.96499999999999997</v>
      </c>
      <c r="BT37" s="120">
        <f>IF($A$2=1,'mil mi val'!BS19,IF($A$2=2,'mil mi val'!BS122,"NA"))</f>
        <v>0.96499999999999997</v>
      </c>
      <c r="BU37" s="120">
        <f>IF($A$2=1,'mil mi val'!BT19,IF($A$2=2,'mil mi val'!BT122,"NA"))</f>
        <v>0.96499999999999997</v>
      </c>
      <c r="BV37" s="120">
        <f>IF($A$2=1,'mil mi val'!BU19,IF($A$2=2,'mil mi val'!BU122,"NA"))</f>
        <v>0.96499999999999997</v>
      </c>
      <c r="BW37" s="120">
        <f>IF($A$2=1,'mil mi val'!BV19,IF($A$2=2,'mil mi val'!BV122,"NA"))</f>
        <v>0.96499999999999997</v>
      </c>
      <c r="BX37" s="120">
        <f>IF($A$2=1,'mil mi val'!BW19,IF($A$2=2,'mil mi val'!BW122,"NA"))</f>
        <v>0.96499999999999997</v>
      </c>
      <c r="BY37" s="120">
        <f>IF($A$2=1,'mil mi val'!BX19,IF($A$2=2,'mil mi val'!BX122,"NA"))</f>
        <v>0.96499999999999997</v>
      </c>
      <c r="BZ37" s="120">
        <f>IF($A$2=1,'mil mi val'!BY19,IF($A$2=2,'mil mi val'!BY122,"NA"))</f>
        <v>0.96499999999999997</v>
      </c>
      <c r="CA37" s="120">
        <f>IF($A$2=1,'mil mi val'!BZ19,IF($A$2=2,'mil mi val'!BZ122,"NA"))</f>
        <v>0.96499999999999997</v>
      </c>
      <c r="CB37" s="120">
        <f>IF($A$2=1,'mil mi val'!CA19,IF($A$2=2,'mil mi val'!CA122,"NA"))</f>
        <v>0.96499999999999997</v>
      </c>
      <c r="CC37" s="120">
        <f>IF($A$2=1,'mil mi val'!CB19,IF($A$2=2,'mil mi val'!CB122,"NA"))</f>
        <v>0.96499999999999997</v>
      </c>
      <c r="CD37" s="120">
        <f>IF($A$2=1,'mil mi val'!CC19,IF($A$2=2,'mil mi val'!CC122,"NA"))</f>
        <v>0.96499999999999997</v>
      </c>
      <c r="CE37" s="120">
        <f>IF($A$2=1,'mil mi val'!CD19,IF($A$2=2,'mil mi val'!CD122,"NA"))</f>
        <v>0.96499999999999997</v>
      </c>
      <c r="CF37" s="120">
        <f>IF($A$2=1,'mil mi val'!CE19,IF($A$2=2,'mil mi val'!CE122,"NA"))</f>
        <v>0.96499999999999997</v>
      </c>
      <c r="CG37" s="120">
        <f>IF($A$2=1,'mil mi val'!CF19,IF($A$2=2,'mil mi val'!CF122,"NA"))</f>
        <v>0.96499999999999997</v>
      </c>
      <c r="CH37" s="120">
        <f>IF($A$2=1,'mil mi val'!CG19,IF($A$2=2,'mil mi val'!CG122,"NA"))</f>
        <v>0.96499999999999997</v>
      </c>
      <c r="CI37" s="120">
        <f>IF($A$2=1,'mil mi val'!CH19,IF($A$2=2,'mil mi val'!CH122,"NA"))</f>
        <v>0.96499999999999997</v>
      </c>
      <c r="CJ37" s="120">
        <f>IF($A$2=1,'mil mi val'!CI19,IF($A$2=2,'mil mi val'!CI122,"NA"))</f>
        <v>0.96499999999999997</v>
      </c>
      <c r="CK37" s="120">
        <f>IF($A$2=1,'mil mi val'!CJ19,IF($A$2=2,'mil mi val'!CJ122,"NA"))</f>
        <v>0.96499999999999997</v>
      </c>
      <c r="CL37" s="120">
        <f>IF($A$2=1,'mil mi val'!CK19,IF($A$2=2,'mil mi val'!CK122,"NA"))</f>
        <v>0.96499999999999997</v>
      </c>
      <c r="CM37" s="120">
        <f>IF($A$2=1,'mil mi val'!CL19,IF($A$2=2,'mil mi val'!CL122,"NA"))</f>
        <v>0.96499999999999997</v>
      </c>
      <c r="CN37" s="120">
        <f>IF($A$2=1,'mil mi val'!CM19,IF($A$2=2,'mil mi val'!CM122,"NA"))</f>
        <v>0.96499999999999997</v>
      </c>
      <c r="CO37" s="120">
        <f>IF($A$2=1,'mil mi val'!CN19,IF($A$2=2,'mil mi val'!CN122,"NA"))</f>
        <v>0.96499999999999997</v>
      </c>
      <c r="CP37" s="120">
        <f>IF($A$2=1,'mil mi val'!CO19,IF($A$2=2,'mil mi val'!CO122,"NA"))</f>
        <v>0.96499999999999997</v>
      </c>
      <c r="CQ37" s="120">
        <f>IF($A$2=1,'mil mi val'!CP19,IF($A$2=2,'mil mi val'!CP122,"NA"))</f>
        <v>0.96499999999999997</v>
      </c>
      <c r="CR37" s="120">
        <f>IF($A$2=1,'mil mi val'!CQ19,IF($A$2=2,'mil mi val'!CQ122,"NA"))</f>
        <v>0.96499999999999997</v>
      </c>
      <c r="CS37" s="120">
        <f>IF($A$2=1,'mil mi val'!CR19,IF($A$2=2,'mil mi val'!CR122,"NA"))</f>
        <v>0.96499999999999997</v>
      </c>
      <c r="CT37" s="120">
        <f>IF($A$2=1,'mil mi val'!CS19,IF($A$2=2,'mil mi val'!CS122,"NA"))</f>
        <v>0.96499999999999997</v>
      </c>
      <c r="CU37" s="120">
        <f>IF($A$2=1,'mil mi val'!CT19,IF($A$2=2,'mil mi val'!CT122,"NA"))</f>
        <v>0.96499999999999997</v>
      </c>
      <c r="CV37" s="120">
        <f>IF($A$2=1,'mil mi val'!CU19,IF($A$2=2,'mil mi val'!CU122,"NA"))</f>
        <v>0.96499999999999997</v>
      </c>
      <c r="CW37" s="120">
        <f>IF($A$2=1,'mil mi val'!CV19,IF($A$2=2,'mil mi val'!CV122,"NA"))</f>
        <v>0.96499999999999997</v>
      </c>
      <c r="CX37" s="120">
        <f>IF($A$2=1,'mil mi val'!CW19,IF($A$2=2,'mil mi val'!CW122,"NA"))</f>
        <v>0.96499999999999997</v>
      </c>
      <c r="CY37" s="120">
        <f>IF($A$2=1,'mil mi val'!CX19,IF($A$2=2,'mil mi val'!CX122,"NA"))</f>
        <v>0.96499999999999997</v>
      </c>
      <c r="CZ37" s="120">
        <f>IF($A$2=1,'mil mi val'!CY19,IF($A$2=2,'mil mi val'!CY122,"NA"))</f>
        <v>0.96499999999999997</v>
      </c>
      <c r="DA37" s="120">
        <f>IF($A$2=1,'mil mi val'!CZ19,IF($A$2=2,'mil mi val'!CZ122,"NA"))</f>
        <v>0.96499999999999997</v>
      </c>
      <c r="DB37" s="120">
        <f>IF($A$2=1,'mil mi val'!DA19,IF($A$2=2,'mil mi val'!DA122,"NA"))</f>
        <v>0.96499999999999997</v>
      </c>
      <c r="DC37" s="120">
        <f>IF($A$2=1,'mil mi val'!DB19,IF($A$2=2,'mil mi val'!DB122,"NA"))</f>
        <v>0.96499999999999997</v>
      </c>
    </row>
    <row r="38" spans="2:107" ht="15" x14ac:dyDescent="0.25">
      <c r="B38" s="110">
        <v>33</v>
      </c>
      <c r="C38" s="120">
        <f>IF($A$2=1,'mil mi val'!B20,IF($A$2=2,'mil mi val'!B123,"NA"))</f>
        <v>1</v>
      </c>
      <c r="D38" s="120">
        <f>IF($A$2=1,'mil mi val'!C20,IF($A$2=2,'mil mi val'!C123,"NA"))</f>
        <v>0.93899999999999995</v>
      </c>
      <c r="E38" s="120">
        <f>IF($A$2=1,'mil mi val'!D20,IF($A$2=2,'mil mi val'!D123,"NA"))</f>
        <v>0.94810000000000005</v>
      </c>
      <c r="F38" s="120">
        <f>IF($A$2=1,'mil mi val'!E20,IF($A$2=2,'mil mi val'!E123,"NA"))</f>
        <v>0.94840000000000002</v>
      </c>
      <c r="G38" s="120">
        <f>IF($A$2=1,'mil mi val'!F20,IF($A$2=2,'mil mi val'!F123,"NA"))</f>
        <v>0.94899999999999995</v>
      </c>
      <c r="H38" s="120">
        <f>IF($A$2=1,'mil mi val'!G20,IF($A$2=2,'mil mi val'!G123,"NA"))</f>
        <v>0.95009999999999994</v>
      </c>
      <c r="I38" s="120">
        <f>IF($A$2=1,'mil mi val'!H20,IF($A$2=2,'mil mi val'!H123,"NA"))</f>
        <v>0.95150000000000001</v>
      </c>
      <c r="J38" s="120">
        <f>IF($A$2=1,'mil mi val'!I20,IF($A$2=2,'mil mi val'!I123,"NA"))</f>
        <v>0.95389999999999997</v>
      </c>
      <c r="K38" s="120">
        <f>IF($A$2=1,'mil mi val'!J20,IF($A$2=2,'mil mi val'!J123,"NA"))</f>
        <v>0.95620000000000005</v>
      </c>
      <c r="L38" s="120">
        <f>IF($A$2=1,'mil mi val'!K20,IF($A$2=2,'mil mi val'!K123,"NA"))</f>
        <v>0.95830000000000004</v>
      </c>
      <c r="M38" s="120">
        <f>IF($A$2=1,'mil mi val'!L20,IF($A$2=2,'mil mi val'!L123,"NA"))</f>
        <v>0.96009999999999995</v>
      </c>
      <c r="N38" s="120">
        <f>IF($A$2=1,'mil mi val'!M20,IF($A$2=2,'mil mi val'!M123,"NA"))</f>
        <v>0.9617</v>
      </c>
      <c r="O38" s="120">
        <f>IF($A$2=1,'mil mi val'!N20,IF($A$2=2,'mil mi val'!N123,"NA"))</f>
        <v>0.96279999999999999</v>
      </c>
      <c r="P38" s="120">
        <f>IF($A$2=1,'mil mi val'!O20,IF($A$2=2,'mil mi val'!O123,"NA"))</f>
        <v>0.96350000000000002</v>
      </c>
      <c r="Q38" s="120">
        <f>IF($A$2=1,'mil mi val'!P20,IF($A$2=2,'mil mi val'!P123,"NA"))</f>
        <v>0.96379999999999999</v>
      </c>
      <c r="R38" s="120">
        <f>IF($A$2=1,'mil mi val'!Q20,IF($A$2=2,'mil mi val'!Q123,"NA"))</f>
        <v>0.96499999999999997</v>
      </c>
      <c r="S38" s="120">
        <f>IF($A$2=1,'mil mi val'!R20,IF($A$2=2,'mil mi val'!R123,"NA"))</f>
        <v>0.96499999999999997</v>
      </c>
      <c r="T38" s="120">
        <f>IF($A$2=1,'mil mi val'!S20,IF($A$2=2,'mil mi val'!S123,"NA"))</f>
        <v>0.96499999999999997</v>
      </c>
      <c r="U38" s="120">
        <f>IF($A$2=1,'mil mi val'!T20,IF($A$2=2,'mil mi val'!T123,"NA"))</f>
        <v>0.96499999999999997</v>
      </c>
      <c r="V38" s="120">
        <f>IF($A$2=1,'mil mi val'!U20,IF($A$2=2,'mil mi val'!U123,"NA"))</f>
        <v>0.96499999999999997</v>
      </c>
      <c r="W38" s="120">
        <f>IF($A$2=1,'mil mi val'!V20,IF($A$2=2,'mil mi val'!V123,"NA"))</f>
        <v>0.96499999999999997</v>
      </c>
      <c r="X38" s="120">
        <f>IF($A$2=1,'mil mi val'!W20,IF($A$2=2,'mil mi val'!W123,"NA"))</f>
        <v>0.96499999999999997</v>
      </c>
      <c r="Y38" s="120">
        <f>IF($A$2=1,'mil mi val'!X20,IF($A$2=2,'mil mi val'!X123,"NA"))</f>
        <v>0.96499999999999997</v>
      </c>
      <c r="Z38" s="120">
        <f>IF($A$2=1,'mil mi val'!Y20,IF($A$2=2,'mil mi val'!Y123,"NA"))</f>
        <v>0.96499999999999997</v>
      </c>
      <c r="AA38" s="120">
        <f>IF($A$2=1,'mil mi val'!Z20,IF($A$2=2,'mil mi val'!Z123,"NA"))</f>
        <v>0.96499999999999997</v>
      </c>
      <c r="AB38" s="120">
        <f>IF($A$2=1,'mil mi val'!AA20,IF($A$2=2,'mil mi val'!AA123,"NA"))</f>
        <v>0.96499999999999997</v>
      </c>
      <c r="AC38" s="120">
        <f>IF($A$2=1,'mil mi val'!AB20,IF($A$2=2,'mil mi val'!AB123,"NA"))</f>
        <v>0.96499999999999997</v>
      </c>
      <c r="AD38" s="120">
        <f>IF($A$2=1,'mil mi val'!AC20,IF($A$2=2,'mil mi val'!AC123,"NA"))</f>
        <v>0.96499999999999997</v>
      </c>
      <c r="AE38" s="120">
        <f>IF($A$2=1,'mil mi val'!AD20,IF($A$2=2,'mil mi val'!AD123,"NA"))</f>
        <v>0.96499999999999997</v>
      </c>
      <c r="AF38" s="120">
        <f>IF($A$2=1,'mil mi val'!AE20,IF($A$2=2,'mil mi val'!AE123,"NA"))</f>
        <v>0.96499999999999997</v>
      </c>
      <c r="AG38" s="120">
        <f>IF($A$2=1,'mil mi val'!AF20,IF($A$2=2,'mil mi val'!AF123,"NA"))</f>
        <v>0.96499999999999997</v>
      </c>
      <c r="AH38" s="120">
        <f>IF($A$2=1,'mil mi val'!AG20,IF($A$2=2,'mil mi val'!AG123,"NA"))</f>
        <v>0.96499999999999997</v>
      </c>
      <c r="AI38" s="120">
        <f>IF($A$2=1,'mil mi val'!AH20,IF($A$2=2,'mil mi val'!AH123,"NA"))</f>
        <v>0.96499999999999997</v>
      </c>
      <c r="AJ38" s="120">
        <f>IF($A$2=1,'mil mi val'!AI20,IF($A$2=2,'mil mi val'!AI123,"NA"))</f>
        <v>0.96499999999999997</v>
      </c>
      <c r="AK38" s="120">
        <f>IF($A$2=1,'mil mi val'!AJ20,IF($A$2=2,'mil mi val'!AJ123,"NA"))</f>
        <v>0.96499999999999997</v>
      </c>
      <c r="AL38" s="120">
        <f>IF($A$2=1,'mil mi val'!AK20,IF($A$2=2,'mil mi val'!AK123,"NA"))</f>
        <v>0.96499999999999997</v>
      </c>
      <c r="AM38" s="120">
        <f>IF($A$2=1,'mil mi val'!AL20,IF($A$2=2,'mil mi val'!AL123,"NA"))</f>
        <v>0.96499999999999997</v>
      </c>
      <c r="AN38" s="120">
        <f>IF($A$2=1,'mil mi val'!AM20,IF($A$2=2,'mil mi val'!AM123,"NA"))</f>
        <v>0.96499999999999997</v>
      </c>
      <c r="AO38" s="120">
        <f>IF($A$2=1,'mil mi val'!AN20,IF($A$2=2,'mil mi val'!AN123,"NA"))</f>
        <v>0.96499999999999997</v>
      </c>
      <c r="AP38" s="120">
        <f>IF($A$2=1,'mil mi val'!AO20,IF($A$2=2,'mil mi val'!AO123,"NA"))</f>
        <v>0.96499999999999997</v>
      </c>
      <c r="AQ38" s="120">
        <f>IF($A$2=1,'mil mi val'!AP20,IF($A$2=2,'mil mi val'!AP123,"NA"))</f>
        <v>0.96499999999999997</v>
      </c>
      <c r="AR38" s="120">
        <f>IF($A$2=1,'mil mi val'!AQ20,IF($A$2=2,'mil mi val'!AQ123,"NA"))</f>
        <v>0.96499999999999997</v>
      </c>
      <c r="AS38" s="120">
        <f>IF($A$2=1,'mil mi val'!AR20,IF($A$2=2,'mil mi val'!AR123,"NA"))</f>
        <v>0.96499999999999997</v>
      </c>
      <c r="AT38" s="120">
        <f>IF($A$2=1,'mil mi val'!AS20,IF($A$2=2,'mil mi val'!AS123,"NA"))</f>
        <v>0.96499999999999997</v>
      </c>
      <c r="AU38" s="120">
        <f>IF($A$2=1,'mil mi val'!AT20,IF($A$2=2,'mil mi val'!AT123,"NA"))</f>
        <v>0.96499999999999997</v>
      </c>
      <c r="AV38" s="120">
        <f>IF($A$2=1,'mil mi val'!AU20,IF($A$2=2,'mil mi val'!AU123,"NA"))</f>
        <v>0.96499999999999997</v>
      </c>
      <c r="AW38" s="120">
        <f>IF($A$2=1,'mil mi val'!AV20,IF($A$2=2,'mil mi val'!AV123,"NA"))</f>
        <v>0.96499999999999997</v>
      </c>
      <c r="AX38" s="120">
        <f>IF($A$2=1,'mil mi val'!AW20,IF($A$2=2,'mil mi val'!AW123,"NA"))</f>
        <v>0.96499999999999997</v>
      </c>
      <c r="AY38" s="120">
        <f>IF($A$2=1,'mil mi val'!AX20,IF($A$2=2,'mil mi val'!AX123,"NA"))</f>
        <v>0.96499999999999997</v>
      </c>
      <c r="AZ38" s="120">
        <f>IF($A$2=1,'mil mi val'!AY20,IF($A$2=2,'mil mi val'!AY123,"NA"))</f>
        <v>0.96499999999999997</v>
      </c>
      <c r="BA38" s="120">
        <f>IF($A$2=1,'mil mi val'!AZ20,IF($A$2=2,'mil mi val'!AZ123,"NA"))</f>
        <v>0.96499999999999997</v>
      </c>
      <c r="BB38" s="120">
        <f>IF($A$2=1,'mil mi val'!BA20,IF($A$2=2,'mil mi val'!BA123,"NA"))</f>
        <v>0.96499999999999997</v>
      </c>
      <c r="BC38" s="120">
        <f>IF($A$2=1,'mil mi val'!BB20,IF($A$2=2,'mil mi val'!BB123,"NA"))</f>
        <v>0.96499999999999997</v>
      </c>
      <c r="BD38" s="120">
        <f>IF($A$2=1,'mil mi val'!BC20,IF($A$2=2,'mil mi val'!BC123,"NA"))</f>
        <v>0.96499999999999997</v>
      </c>
      <c r="BE38" s="120">
        <f>IF($A$2=1,'mil mi val'!BD20,IF($A$2=2,'mil mi val'!BD123,"NA"))</f>
        <v>0.96499999999999997</v>
      </c>
      <c r="BF38" s="120">
        <f>IF($A$2=1,'mil mi val'!BE20,IF($A$2=2,'mil mi val'!BE123,"NA"))</f>
        <v>0.96499999999999997</v>
      </c>
      <c r="BG38" s="120">
        <f>IF($A$2=1,'mil mi val'!BF20,IF($A$2=2,'mil mi val'!BF123,"NA"))</f>
        <v>0.96499999999999997</v>
      </c>
      <c r="BH38" s="120">
        <f>IF($A$2=1,'mil mi val'!BG20,IF($A$2=2,'mil mi val'!BG123,"NA"))</f>
        <v>0.96499999999999997</v>
      </c>
      <c r="BI38" s="120">
        <f>IF($A$2=1,'mil mi val'!BH20,IF($A$2=2,'mil mi val'!BH123,"NA"))</f>
        <v>0.96499999999999997</v>
      </c>
      <c r="BJ38" s="120">
        <f>IF($A$2=1,'mil mi val'!BI20,IF($A$2=2,'mil mi val'!BI123,"NA"))</f>
        <v>0.96499999999999997</v>
      </c>
      <c r="BK38" s="120">
        <f>IF($A$2=1,'mil mi val'!BJ20,IF($A$2=2,'mil mi val'!BJ123,"NA"))</f>
        <v>0.96499999999999997</v>
      </c>
      <c r="BL38" s="120">
        <f>IF($A$2=1,'mil mi val'!BK20,IF($A$2=2,'mil mi val'!BK123,"NA"))</f>
        <v>0.96499999999999997</v>
      </c>
      <c r="BM38" s="120">
        <f>IF($A$2=1,'mil mi val'!BL20,IF($A$2=2,'mil mi val'!BL123,"NA"))</f>
        <v>0.96499999999999997</v>
      </c>
      <c r="BN38" s="120">
        <f>IF($A$2=1,'mil mi val'!BM20,IF($A$2=2,'mil mi val'!BM123,"NA"))</f>
        <v>0.96499999999999997</v>
      </c>
      <c r="BO38" s="120">
        <f>IF($A$2=1,'mil mi val'!BN20,IF($A$2=2,'mil mi val'!BN123,"NA"))</f>
        <v>0.96499999999999997</v>
      </c>
      <c r="BP38" s="120">
        <f>IF($A$2=1,'mil mi val'!BO20,IF($A$2=2,'mil mi val'!BO123,"NA"))</f>
        <v>0.96499999999999997</v>
      </c>
      <c r="BQ38" s="120">
        <f>IF($A$2=1,'mil mi val'!BP20,IF($A$2=2,'mil mi val'!BP123,"NA"))</f>
        <v>0.96499999999999997</v>
      </c>
      <c r="BR38" s="120">
        <f>IF($A$2=1,'mil mi val'!BQ20,IF($A$2=2,'mil mi val'!BQ123,"NA"))</f>
        <v>0.96499999999999997</v>
      </c>
      <c r="BS38" s="120">
        <f>IF($A$2=1,'mil mi val'!BR20,IF($A$2=2,'mil mi val'!BR123,"NA"))</f>
        <v>0.96499999999999997</v>
      </c>
      <c r="BT38" s="120">
        <f>IF($A$2=1,'mil mi val'!BS20,IF($A$2=2,'mil mi val'!BS123,"NA"))</f>
        <v>0.96499999999999997</v>
      </c>
      <c r="BU38" s="120">
        <f>IF($A$2=1,'mil mi val'!BT20,IF($A$2=2,'mil mi val'!BT123,"NA"))</f>
        <v>0.96499999999999997</v>
      </c>
      <c r="BV38" s="120">
        <f>IF($A$2=1,'mil mi val'!BU20,IF($A$2=2,'mil mi val'!BU123,"NA"))</f>
        <v>0.96499999999999997</v>
      </c>
      <c r="BW38" s="120">
        <f>IF($A$2=1,'mil mi val'!BV20,IF($A$2=2,'mil mi val'!BV123,"NA"))</f>
        <v>0.96499999999999997</v>
      </c>
      <c r="BX38" s="120">
        <f>IF($A$2=1,'mil mi val'!BW20,IF($A$2=2,'mil mi val'!BW123,"NA"))</f>
        <v>0.96499999999999997</v>
      </c>
      <c r="BY38" s="120">
        <f>IF($A$2=1,'mil mi val'!BX20,IF($A$2=2,'mil mi val'!BX123,"NA"))</f>
        <v>0.96499999999999997</v>
      </c>
      <c r="BZ38" s="120">
        <f>IF($A$2=1,'mil mi val'!BY20,IF($A$2=2,'mil mi val'!BY123,"NA"))</f>
        <v>0.96499999999999997</v>
      </c>
      <c r="CA38" s="120">
        <f>IF($A$2=1,'mil mi val'!BZ20,IF($A$2=2,'mil mi val'!BZ123,"NA"))</f>
        <v>0.96499999999999997</v>
      </c>
      <c r="CB38" s="120">
        <f>IF($A$2=1,'mil mi val'!CA20,IF($A$2=2,'mil mi val'!CA123,"NA"))</f>
        <v>0.96499999999999997</v>
      </c>
      <c r="CC38" s="120">
        <f>IF($A$2=1,'mil mi val'!CB20,IF($A$2=2,'mil mi val'!CB123,"NA"))</f>
        <v>0.96499999999999997</v>
      </c>
      <c r="CD38" s="120">
        <f>IF($A$2=1,'mil mi val'!CC20,IF($A$2=2,'mil mi val'!CC123,"NA"))</f>
        <v>0.96499999999999997</v>
      </c>
      <c r="CE38" s="120">
        <f>IF($A$2=1,'mil mi val'!CD20,IF($A$2=2,'mil mi val'!CD123,"NA"))</f>
        <v>0.96499999999999997</v>
      </c>
      <c r="CF38" s="120">
        <f>IF($A$2=1,'mil mi val'!CE20,IF($A$2=2,'mil mi val'!CE123,"NA"))</f>
        <v>0.96499999999999997</v>
      </c>
      <c r="CG38" s="120">
        <f>IF($A$2=1,'mil mi val'!CF20,IF($A$2=2,'mil mi val'!CF123,"NA"))</f>
        <v>0.96499999999999997</v>
      </c>
      <c r="CH38" s="120">
        <f>IF($A$2=1,'mil mi val'!CG20,IF($A$2=2,'mil mi val'!CG123,"NA"))</f>
        <v>0.96499999999999997</v>
      </c>
      <c r="CI38" s="120">
        <f>IF($A$2=1,'mil mi val'!CH20,IF($A$2=2,'mil mi val'!CH123,"NA"))</f>
        <v>0.96499999999999997</v>
      </c>
      <c r="CJ38" s="120">
        <f>IF($A$2=1,'mil mi val'!CI20,IF($A$2=2,'mil mi val'!CI123,"NA"))</f>
        <v>0.96499999999999997</v>
      </c>
      <c r="CK38" s="120">
        <f>IF($A$2=1,'mil mi val'!CJ20,IF($A$2=2,'mil mi val'!CJ123,"NA"))</f>
        <v>0.96499999999999997</v>
      </c>
      <c r="CL38" s="120">
        <f>IF($A$2=1,'mil mi val'!CK20,IF($A$2=2,'mil mi val'!CK123,"NA"))</f>
        <v>0.96499999999999997</v>
      </c>
      <c r="CM38" s="120">
        <f>IF($A$2=1,'mil mi val'!CL20,IF($A$2=2,'mil mi val'!CL123,"NA"))</f>
        <v>0.96499999999999997</v>
      </c>
      <c r="CN38" s="120">
        <f>IF($A$2=1,'mil mi val'!CM20,IF($A$2=2,'mil mi val'!CM123,"NA"))</f>
        <v>0.96499999999999997</v>
      </c>
      <c r="CO38" s="120">
        <f>IF($A$2=1,'mil mi val'!CN20,IF($A$2=2,'mil mi val'!CN123,"NA"))</f>
        <v>0.96499999999999997</v>
      </c>
      <c r="CP38" s="120">
        <f>IF($A$2=1,'mil mi val'!CO20,IF($A$2=2,'mil mi val'!CO123,"NA"))</f>
        <v>0.96499999999999997</v>
      </c>
      <c r="CQ38" s="120">
        <f>IF($A$2=1,'mil mi val'!CP20,IF($A$2=2,'mil mi val'!CP123,"NA"))</f>
        <v>0.96499999999999997</v>
      </c>
      <c r="CR38" s="120">
        <f>IF($A$2=1,'mil mi val'!CQ20,IF($A$2=2,'mil mi val'!CQ123,"NA"))</f>
        <v>0.96499999999999997</v>
      </c>
      <c r="CS38" s="120">
        <f>IF($A$2=1,'mil mi val'!CR20,IF($A$2=2,'mil mi val'!CR123,"NA"))</f>
        <v>0.96499999999999997</v>
      </c>
      <c r="CT38" s="120">
        <f>IF($A$2=1,'mil mi val'!CS20,IF($A$2=2,'mil mi val'!CS123,"NA"))</f>
        <v>0.96499999999999997</v>
      </c>
      <c r="CU38" s="120">
        <f>IF($A$2=1,'mil mi val'!CT20,IF($A$2=2,'mil mi val'!CT123,"NA"))</f>
        <v>0.96499999999999997</v>
      </c>
      <c r="CV38" s="120">
        <f>IF($A$2=1,'mil mi val'!CU20,IF($A$2=2,'mil mi val'!CU123,"NA"))</f>
        <v>0.96499999999999997</v>
      </c>
      <c r="CW38" s="120">
        <f>IF($A$2=1,'mil mi val'!CV20,IF($A$2=2,'mil mi val'!CV123,"NA"))</f>
        <v>0.96499999999999997</v>
      </c>
      <c r="CX38" s="120">
        <f>IF($A$2=1,'mil mi val'!CW20,IF($A$2=2,'mil mi val'!CW123,"NA"))</f>
        <v>0.96499999999999997</v>
      </c>
      <c r="CY38" s="120">
        <f>IF($A$2=1,'mil mi val'!CX20,IF($A$2=2,'mil mi val'!CX123,"NA"))</f>
        <v>0.96499999999999997</v>
      </c>
      <c r="CZ38" s="120">
        <f>IF($A$2=1,'mil mi val'!CY20,IF($A$2=2,'mil mi val'!CY123,"NA"))</f>
        <v>0.96499999999999997</v>
      </c>
      <c r="DA38" s="120">
        <f>IF($A$2=1,'mil mi val'!CZ20,IF($A$2=2,'mil mi val'!CZ123,"NA"))</f>
        <v>0.96499999999999997</v>
      </c>
      <c r="DB38" s="120">
        <f>IF($A$2=1,'mil mi val'!DA20,IF($A$2=2,'mil mi val'!DA123,"NA"))</f>
        <v>0.96499999999999997</v>
      </c>
      <c r="DC38" s="120">
        <f>IF($A$2=1,'mil mi val'!DB20,IF($A$2=2,'mil mi val'!DB123,"NA"))</f>
        <v>0.96499999999999997</v>
      </c>
    </row>
    <row r="39" spans="2:107" ht="15" x14ac:dyDescent="0.25">
      <c r="B39" s="110">
        <v>34</v>
      </c>
      <c r="C39" s="120">
        <f>IF($A$2=1,'mil mi val'!B21,IF($A$2=2,'mil mi val'!B124,"NA"))</f>
        <v>1</v>
      </c>
      <c r="D39" s="120">
        <f>IF($A$2=1,'mil mi val'!C21,IF($A$2=2,'mil mi val'!C124,"NA"))</f>
        <v>0.94169999999999998</v>
      </c>
      <c r="E39" s="120">
        <f>IF($A$2=1,'mil mi val'!D21,IF($A$2=2,'mil mi val'!D124,"NA"))</f>
        <v>0.95030000000000003</v>
      </c>
      <c r="F39" s="120">
        <f>IF($A$2=1,'mil mi val'!E21,IF($A$2=2,'mil mi val'!E124,"NA"))</f>
        <v>0.95</v>
      </c>
      <c r="G39" s="120">
        <f>IF($A$2=1,'mil mi val'!F21,IF($A$2=2,'mil mi val'!F124,"NA"))</f>
        <v>0.95040000000000002</v>
      </c>
      <c r="H39" s="120">
        <f>IF($A$2=1,'mil mi val'!G21,IF($A$2=2,'mil mi val'!G124,"NA"))</f>
        <v>0.95130000000000003</v>
      </c>
      <c r="I39" s="120">
        <f>IF($A$2=1,'mil mi val'!H21,IF($A$2=2,'mil mi val'!H124,"NA"))</f>
        <v>0.95250000000000001</v>
      </c>
      <c r="J39" s="120">
        <f>IF($A$2=1,'mil mi val'!I21,IF($A$2=2,'mil mi val'!I124,"NA"))</f>
        <v>0.95389999999999997</v>
      </c>
      <c r="K39" s="120">
        <f>IF($A$2=1,'mil mi val'!J21,IF($A$2=2,'mil mi val'!J124,"NA"))</f>
        <v>0.95620000000000005</v>
      </c>
      <c r="L39" s="120">
        <f>IF($A$2=1,'mil mi val'!K21,IF($A$2=2,'mil mi val'!K124,"NA"))</f>
        <v>0.95830000000000004</v>
      </c>
      <c r="M39" s="120">
        <f>IF($A$2=1,'mil mi val'!L21,IF($A$2=2,'mil mi val'!L124,"NA"))</f>
        <v>0.96009999999999995</v>
      </c>
      <c r="N39" s="120">
        <f>IF($A$2=1,'mil mi val'!M21,IF($A$2=2,'mil mi val'!M124,"NA"))</f>
        <v>0.9617</v>
      </c>
      <c r="O39" s="120">
        <f>IF($A$2=1,'mil mi val'!N21,IF($A$2=2,'mil mi val'!N124,"NA"))</f>
        <v>0.96279999999999999</v>
      </c>
      <c r="P39" s="120">
        <f>IF($A$2=1,'mil mi val'!O21,IF($A$2=2,'mil mi val'!O124,"NA"))</f>
        <v>0.96350000000000002</v>
      </c>
      <c r="Q39" s="120">
        <f>IF($A$2=1,'mil mi val'!P21,IF($A$2=2,'mil mi val'!P124,"NA"))</f>
        <v>0.96379999999999999</v>
      </c>
      <c r="R39" s="120">
        <f>IF($A$2=1,'mil mi val'!Q21,IF($A$2=2,'mil mi val'!Q124,"NA"))</f>
        <v>0.96499999999999997</v>
      </c>
      <c r="S39" s="120">
        <f>IF($A$2=1,'mil mi val'!R21,IF($A$2=2,'mil mi val'!R124,"NA"))</f>
        <v>0.96499999999999997</v>
      </c>
      <c r="T39" s="120">
        <f>IF($A$2=1,'mil mi val'!S21,IF($A$2=2,'mil mi val'!S124,"NA"))</f>
        <v>0.96499999999999997</v>
      </c>
      <c r="U39" s="120">
        <f>IF($A$2=1,'mil mi val'!T21,IF($A$2=2,'mil mi val'!T124,"NA"))</f>
        <v>0.96499999999999997</v>
      </c>
      <c r="V39" s="120">
        <f>IF($A$2=1,'mil mi val'!U21,IF($A$2=2,'mil mi val'!U124,"NA"))</f>
        <v>0.96499999999999997</v>
      </c>
      <c r="W39" s="120">
        <f>IF($A$2=1,'mil mi val'!V21,IF($A$2=2,'mil mi val'!V124,"NA"))</f>
        <v>0.96499999999999997</v>
      </c>
      <c r="X39" s="120">
        <f>IF($A$2=1,'mil mi val'!W21,IF($A$2=2,'mil mi val'!W124,"NA"))</f>
        <v>0.96499999999999997</v>
      </c>
      <c r="Y39" s="120">
        <f>IF($A$2=1,'mil mi val'!X21,IF($A$2=2,'mil mi val'!X124,"NA"))</f>
        <v>0.96499999999999997</v>
      </c>
      <c r="Z39" s="120">
        <f>IF($A$2=1,'mil mi val'!Y21,IF($A$2=2,'mil mi val'!Y124,"NA"))</f>
        <v>0.96499999999999997</v>
      </c>
      <c r="AA39" s="120">
        <f>IF($A$2=1,'mil mi val'!Z21,IF($A$2=2,'mil mi val'!Z124,"NA"))</f>
        <v>0.96499999999999997</v>
      </c>
      <c r="AB39" s="120">
        <f>IF($A$2=1,'mil mi val'!AA21,IF($A$2=2,'mil mi val'!AA124,"NA"))</f>
        <v>0.96499999999999997</v>
      </c>
      <c r="AC39" s="120">
        <f>IF($A$2=1,'mil mi val'!AB21,IF($A$2=2,'mil mi val'!AB124,"NA"))</f>
        <v>0.96499999999999997</v>
      </c>
      <c r="AD39" s="120">
        <f>IF($A$2=1,'mil mi val'!AC21,IF($A$2=2,'mil mi val'!AC124,"NA"))</f>
        <v>0.96499999999999997</v>
      </c>
      <c r="AE39" s="120">
        <f>IF($A$2=1,'mil mi val'!AD21,IF($A$2=2,'mil mi val'!AD124,"NA"))</f>
        <v>0.96499999999999997</v>
      </c>
      <c r="AF39" s="120">
        <f>IF($A$2=1,'mil mi val'!AE21,IF($A$2=2,'mil mi val'!AE124,"NA"))</f>
        <v>0.96499999999999997</v>
      </c>
      <c r="AG39" s="120">
        <f>IF($A$2=1,'mil mi val'!AF21,IF($A$2=2,'mil mi val'!AF124,"NA"))</f>
        <v>0.96499999999999997</v>
      </c>
      <c r="AH39" s="120">
        <f>IF($A$2=1,'mil mi val'!AG21,IF($A$2=2,'mil mi val'!AG124,"NA"))</f>
        <v>0.96499999999999997</v>
      </c>
      <c r="AI39" s="120">
        <f>IF($A$2=1,'mil mi val'!AH21,IF($A$2=2,'mil mi val'!AH124,"NA"))</f>
        <v>0.96499999999999997</v>
      </c>
      <c r="AJ39" s="120">
        <f>IF($A$2=1,'mil mi val'!AI21,IF($A$2=2,'mil mi val'!AI124,"NA"))</f>
        <v>0.96499999999999997</v>
      </c>
      <c r="AK39" s="120">
        <f>IF($A$2=1,'mil mi val'!AJ21,IF($A$2=2,'mil mi val'!AJ124,"NA"))</f>
        <v>0.96499999999999997</v>
      </c>
      <c r="AL39" s="120">
        <f>IF($A$2=1,'mil mi val'!AK21,IF($A$2=2,'mil mi val'!AK124,"NA"))</f>
        <v>0.96499999999999997</v>
      </c>
      <c r="AM39" s="120">
        <f>IF($A$2=1,'mil mi val'!AL21,IF($A$2=2,'mil mi val'!AL124,"NA"))</f>
        <v>0.96499999999999997</v>
      </c>
      <c r="AN39" s="120">
        <f>IF($A$2=1,'mil mi val'!AM21,IF($A$2=2,'mil mi val'!AM124,"NA"))</f>
        <v>0.96499999999999997</v>
      </c>
      <c r="AO39" s="120">
        <f>IF($A$2=1,'mil mi val'!AN21,IF($A$2=2,'mil mi val'!AN124,"NA"))</f>
        <v>0.96499999999999997</v>
      </c>
      <c r="AP39" s="120">
        <f>IF($A$2=1,'mil mi val'!AO21,IF($A$2=2,'mil mi val'!AO124,"NA"))</f>
        <v>0.96499999999999997</v>
      </c>
      <c r="AQ39" s="120">
        <f>IF($A$2=1,'mil mi val'!AP21,IF($A$2=2,'mil mi val'!AP124,"NA"))</f>
        <v>0.96499999999999997</v>
      </c>
      <c r="AR39" s="120">
        <f>IF($A$2=1,'mil mi val'!AQ21,IF($A$2=2,'mil mi val'!AQ124,"NA"))</f>
        <v>0.96499999999999997</v>
      </c>
      <c r="AS39" s="120">
        <f>IF($A$2=1,'mil mi val'!AR21,IF($A$2=2,'mil mi val'!AR124,"NA"))</f>
        <v>0.96499999999999997</v>
      </c>
      <c r="AT39" s="120">
        <f>IF($A$2=1,'mil mi val'!AS21,IF($A$2=2,'mil mi val'!AS124,"NA"))</f>
        <v>0.96499999999999997</v>
      </c>
      <c r="AU39" s="120">
        <f>IF($A$2=1,'mil mi val'!AT21,IF($A$2=2,'mil mi val'!AT124,"NA"))</f>
        <v>0.96499999999999997</v>
      </c>
      <c r="AV39" s="120">
        <f>IF($A$2=1,'mil mi val'!AU21,IF($A$2=2,'mil mi val'!AU124,"NA"))</f>
        <v>0.96499999999999997</v>
      </c>
      <c r="AW39" s="120">
        <f>IF($A$2=1,'mil mi val'!AV21,IF($A$2=2,'mil mi val'!AV124,"NA"))</f>
        <v>0.96499999999999997</v>
      </c>
      <c r="AX39" s="120">
        <f>IF($A$2=1,'mil mi val'!AW21,IF($A$2=2,'mil mi val'!AW124,"NA"))</f>
        <v>0.96499999999999997</v>
      </c>
      <c r="AY39" s="120">
        <f>IF($A$2=1,'mil mi val'!AX21,IF($A$2=2,'mil mi val'!AX124,"NA"))</f>
        <v>0.96499999999999997</v>
      </c>
      <c r="AZ39" s="120">
        <f>IF($A$2=1,'mil mi val'!AY21,IF($A$2=2,'mil mi val'!AY124,"NA"))</f>
        <v>0.96499999999999997</v>
      </c>
      <c r="BA39" s="120">
        <f>IF($A$2=1,'mil mi val'!AZ21,IF($A$2=2,'mil mi val'!AZ124,"NA"))</f>
        <v>0.96499999999999997</v>
      </c>
      <c r="BB39" s="120">
        <f>IF($A$2=1,'mil mi val'!BA21,IF($A$2=2,'mil mi val'!BA124,"NA"))</f>
        <v>0.96499999999999997</v>
      </c>
      <c r="BC39" s="120">
        <f>IF($A$2=1,'mil mi val'!BB21,IF($A$2=2,'mil mi val'!BB124,"NA"))</f>
        <v>0.96499999999999997</v>
      </c>
      <c r="BD39" s="120">
        <f>IF($A$2=1,'mil mi val'!BC21,IF($A$2=2,'mil mi val'!BC124,"NA"))</f>
        <v>0.96499999999999997</v>
      </c>
      <c r="BE39" s="120">
        <f>IF($A$2=1,'mil mi val'!BD21,IF($A$2=2,'mil mi val'!BD124,"NA"))</f>
        <v>0.96499999999999997</v>
      </c>
      <c r="BF39" s="120">
        <f>IF($A$2=1,'mil mi val'!BE21,IF($A$2=2,'mil mi val'!BE124,"NA"))</f>
        <v>0.96499999999999997</v>
      </c>
      <c r="BG39" s="120">
        <f>IF($A$2=1,'mil mi val'!BF21,IF($A$2=2,'mil mi val'!BF124,"NA"))</f>
        <v>0.96499999999999997</v>
      </c>
      <c r="BH39" s="120">
        <f>IF($A$2=1,'mil mi val'!BG21,IF($A$2=2,'mil mi val'!BG124,"NA"))</f>
        <v>0.96499999999999997</v>
      </c>
      <c r="BI39" s="120">
        <f>IF($A$2=1,'mil mi val'!BH21,IF($A$2=2,'mil mi val'!BH124,"NA"))</f>
        <v>0.96499999999999997</v>
      </c>
      <c r="BJ39" s="120">
        <f>IF($A$2=1,'mil mi val'!BI21,IF($A$2=2,'mil mi val'!BI124,"NA"))</f>
        <v>0.96499999999999997</v>
      </c>
      <c r="BK39" s="120">
        <f>IF($A$2=1,'mil mi val'!BJ21,IF($A$2=2,'mil mi val'!BJ124,"NA"))</f>
        <v>0.96499999999999997</v>
      </c>
      <c r="BL39" s="120">
        <f>IF($A$2=1,'mil mi val'!BK21,IF($A$2=2,'mil mi val'!BK124,"NA"))</f>
        <v>0.96499999999999997</v>
      </c>
      <c r="BM39" s="120">
        <f>IF($A$2=1,'mil mi val'!BL21,IF($A$2=2,'mil mi val'!BL124,"NA"))</f>
        <v>0.96499999999999997</v>
      </c>
      <c r="BN39" s="120">
        <f>IF($A$2=1,'mil mi val'!BM21,IF($A$2=2,'mil mi val'!BM124,"NA"))</f>
        <v>0.96499999999999997</v>
      </c>
      <c r="BO39" s="120">
        <f>IF($A$2=1,'mil mi val'!BN21,IF($A$2=2,'mil mi val'!BN124,"NA"))</f>
        <v>0.96499999999999997</v>
      </c>
      <c r="BP39" s="120">
        <f>IF($A$2=1,'mil mi val'!BO21,IF($A$2=2,'mil mi val'!BO124,"NA"))</f>
        <v>0.96499999999999997</v>
      </c>
      <c r="BQ39" s="120">
        <f>IF($A$2=1,'mil mi val'!BP21,IF($A$2=2,'mil mi val'!BP124,"NA"))</f>
        <v>0.96499999999999997</v>
      </c>
      <c r="BR39" s="120">
        <f>IF($A$2=1,'mil mi val'!BQ21,IF($A$2=2,'mil mi val'!BQ124,"NA"))</f>
        <v>0.96499999999999997</v>
      </c>
      <c r="BS39" s="120">
        <f>IF($A$2=1,'mil mi val'!BR21,IF($A$2=2,'mil mi val'!BR124,"NA"))</f>
        <v>0.96499999999999997</v>
      </c>
      <c r="BT39" s="120">
        <f>IF($A$2=1,'mil mi val'!BS21,IF($A$2=2,'mil mi val'!BS124,"NA"))</f>
        <v>0.96499999999999997</v>
      </c>
      <c r="BU39" s="120">
        <f>IF($A$2=1,'mil mi val'!BT21,IF($A$2=2,'mil mi val'!BT124,"NA"))</f>
        <v>0.96499999999999997</v>
      </c>
      <c r="BV39" s="120">
        <f>IF($A$2=1,'mil mi val'!BU21,IF($A$2=2,'mil mi val'!BU124,"NA"))</f>
        <v>0.96499999999999997</v>
      </c>
      <c r="BW39" s="120">
        <f>IF($A$2=1,'mil mi val'!BV21,IF($A$2=2,'mil mi val'!BV124,"NA"))</f>
        <v>0.96499999999999997</v>
      </c>
      <c r="BX39" s="120">
        <f>IF($A$2=1,'mil mi val'!BW21,IF($A$2=2,'mil mi val'!BW124,"NA"))</f>
        <v>0.96499999999999997</v>
      </c>
      <c r="BY39" s="120">
        <f>IF($A$2=1,'mil mi val'!BX21,IF($A$2=2,'mil mi val'!BX124,"NA"))</f>
        <v>0.96499999999999997</v>
      </c>
      <c r="BZ39" s="120">
        <f>IF($A$2=1,'mil mi val'!BY21,IF($A$2=2,'mil mi val'!BY124,"NA"))</f>
        <v>0.96499999999999997</v>
      </c>
      <c r="CA39" s="120">
        <f>IF($A$2=1,'mil mi val'!BZ21,IF($A$2=2,'mil mi val'!BZ124,"NA"))</f>
        <v>0.96499999999999997</v>
      </c>
      <c r="CB39" s="120">
        <f>IF($A$2=1,'mil mi val'!CA21,IF($A$2=2,'mil mi val'!CA124,"NA"))</f>
        <v>0.96499999999999997</v>
      </c>
      <c r="CC39" s="120">
        <f>IF($A$2=1,'mil mi val'!CB21,IF($A$2=2,'mil mi val'!CB124,"NA"))</f>
        <v>0.96499999999999997</v>
      </c>
      <c r="CD39" s="120">
        <f>IF($A$2=1,'mil mi val'!CC21,IF($A$2=2,'mil mi val'!CC124,"NA"))</f>
        <v>0.96499999999999997</v>
      </c>
      <c r="CE39" s="120">
        <f>IF($A$2=1,'mil mi val'!CD21,IF($A$2=2,'mil mi val'!CD124,"NA"))</f>
        <v>0.96499999999999997</v>
      </c>
      <c r="CF39" s="120">
        <f>IF($A$2=1,'mil mi val'!CE21,IF($A$2=2,'mil mi val'!CE124,"NA"))</f>
        <v>0.96499999999999997</v>
      </c>
      <c r="CG39" s="120">
        <f>IF($A$2=1,'mil mi val'!CF21,IF($A$2=2,'mil mi val'!CF124,"NA"))</f>
        <v>0.96499999999999997</v>
      </c>
      <c r="CH39" s="120">
        <f>IF($A$2=1,'mil mi val'!CG21,IF($A$2=2,'mil mi val'!CG124,"NA"))</f>
        <v>0.96499999999999997</v>
      </c>
      <c r="CI39" s="120">
        <f>IF($A$2=1,'mil mi val'!CH21,IF($A$2=2,'mil mi val'!CH124,"NA"))</f>
        <v>0.96499999999999997</v>
      </c>
      <c r="CJ39" s="120">
        <f>IF($A$2=1,'mil mi val'!CI21,IF($A$2=2,'mil mi val'!CI124,"NA"))</f>
        <v>0.96499999999999997</v>
      </c>
      <c r="CK39" s="120">
        <f>IF($A$2=1,'mil mi val'!CJ21,IF($A$2=2,'mil mi val'!CJ124,"NA"))</f>
        <v>0.96499999999999997</v>
      </c>
      <c r="CL39" s="120">
        <f>IF($A$2=1,'mil mi val'!CK21,IF($A$2=2,'mil mi val'!CK124,"NA"))</f>
        <v>0.96499999999999997</v>
      </c>
      <c r="CM39" s="120">
        <f>IF($A$2=1,'mil mi val'!CL21,IF($A$2=2,'mil mi val'!CL124,"NA"))</f>
        <v>0.96499999999999997</v>
      </c>
      <c r="CN39" s="120">
        <f>IF($A$2=1,'mil mi val'!CM21,IF($A$2=2,'mil mi val'!CM124,"NA"))</f>
        <v>0.96499999999999997</v>
      </c>
      <c r="CO39" s="120">
        <f>IF($A$2=1,'mil mi val'!CN21,IF($A$2=2,'mil mi val'!CN124,"NA"))</f>
        <v>0.96499999999999997</v>
      </c>
      <c r="CP39" s="120">
        <f>IF($A$2=1,'mil mi val'!CO21,IF($A$2=2,'mil mi val'!CO124,"NA"))</f>
        <v>0.96499999999999997</v>
      </c>
      <c r="CQ39" s="120">
        <f>IF($A$2=1,'mil mi val'!CP21,IF($A$2=2,'mil mi val'!CP124,"NA"))</f>
        <v>0.96499999999999997</v>
      </c>
      <c r="CR39" s="120">
        <f>IF($A$2=1,'mil mi val'!CQ21,IF($A$2=2,'mil mi val'!CQ124,"NA"))</f>
        <v>0.96499999999999997</v>
      </c>
      <c r="CS39" s="120">
        <f>IF($A$2=1,'mil mi val'!CR21,IF($A$2=2,'mil mi val'!CR124,"NA"))</f>
        <v>0.96499999999999997</v>
      </c>
      <c r="CT39" s="120">
        <f>IF($A$2=1,'mil mi val'!CS21,IF($A$2=2,'mil mi val'!CS124,"NA"))</f>
        <v>0.96499999999999997</v>
      </c>
      <c r="CU39" s="120">
        <f>IF($A$2=1,'mil mi val'!CT21,IF($A$2=2,'mil mi val'!CT124,"NA"))</f>
        <v>0.96499999999999997</v>
      </c>
      <c r="CV39" s="120">
        <f>IF($A$2=1,'mil mi val'!CU21,IF($A$2=2,'mil mi val'!CU124,"NA"))</f>
        <v>0.96499999999999997</v>
      </c>
      <c r="CW39" s="120">
        <f>IF($A$2=1,'mil mi val'!CV21,IF($A$2=2,'mil mi val'!CV124,"NA"))</f>
        <v>0.96499999999999997</v>
      </c>
      <c r="CX39" s="120">
        <f>IF($A$2=1,'mil mi val'!CW21,IF($A$2=2,'mil mi val'!CW124,"NA"))</f>
        <v>0.96499999999999997</v>
      </c>
      <c r="CY39" s="120">
        <f>IF($A$2=1,'mil mi val'!CX21,IF($A$2=2,'mil mi val'!CX124,"NA"))</f>
        <v>0.96499999999999997</v>
      </c>
      <c r="CZ39" s="120">
        <f>IF($A$2=1,'mil mi val'!CY21,IF($A$2=2,'mil mi val'!CY124,"NA"))</f>
        <v>0.96499999999999997</v>
      </c>
      <c r="DA39" s="120">
        <f>IF($A$2=1,'mil mi val'!CZ21,IF($A$2=2,'mil mi val'!CZ124,"NA"))</f>
        <v>0.96499999999999997</v>
      </c>
      <c r="DB39" s="120">
        <f>IF($A$2=1,'mil mi val'!DA21,IF($A$2=2,'mil mi val'!DA124,"NA"))</f>
        <v>0.96499999999999997</v>
      </c>
      <c r="DC39" s="120">
        <f>IF($A$2=1,'mil mi val'!DB21,IF($A$2=2,'mil mi val'!DB124,"NA"))</f>
        <v>0.96499999999999997</v>
      </c>
    </row>
    <row r="40" spans="2:107" ht="15" x14ac:dyDescent="0.25">
      <c r="B40" s="110">
        <v>35</v>
      </c>
      <c r="C40" s="120">
        <f>IF($A$2=1,'mil mi val'!B22,IF($A$2=2,'mil mi val'!B125,"NA"))</f>
        <v>1</v>
      </c>
      <c r="D40" s="120">
        <f>IF($A$2=1,'mil mi val'!C22,IF($A$2=2,'mil mi val'!C125,"NA"))</f>
        <v>0.94430000000000003</v>
      </c>
      <c r="E40" s="120">
        <f>IF($A$2=1,'mil mi val'!D22,IF($A$2=2,'mil mi val'!D125,"NA"))</f>
        <v>0.95250000000000001</v>
      </c>
      <c r="F40" s="120">
        <f>IF($A$2=1,'mil mi val'!E22,IF($A$2=2,'mil mi val'!E125,"NA"))</f>
        <v>0.95189999999999997</v>
      </c>
      <c r="G40" s="120">
        <f>IF($A$2=1,'mil mi val'!F22,IF($A$2=2,'mil mi val'!F125,"NA"))</f>
        <v>0.95179999999999998</v>
      </c>
      <c r="H40" s="120">
        <f>IF($A$2=1,'mil mi val'!G22,IF($A$2=2,'mil mi val'!G125,"NA"))</f>
        <v>0.95240000000000002</v>
      </c>
      <c r="I40" s="120">
        <f>IF($A$2=1,'mil mi val'!H22,IF($A$2=2,'mil mi val'!H125,"NA"))</f>
        <v>0.95340000000000003</v>
      </c>
      <c r="J40" s="120">
        <f>IF($A$2=1,'mil mi val'!I22,IF($A$2=2,'mil mi val'!I125,"NA"))</f>
        <v>0.95469999999999999</v>
      </c>
      <c r="K40" s="120">
        <f>IF($A$2=1,'mil mi val'!J22,IF($A$2=2,'mil mi val'!J125,"NA"))</f>
        <v>0.95620000000000005</v>
      </c>
      <c r="L40" s="120">
        <f>IF($A$2=1,'mil mi val'!K22,IF($A$2=2,'mil mi val'!K125,"NA"))</f>
        <v>0.95830000000000004</v>
      </c>
      <c r="M40" s="120">
        <f>IF($A$2=1,'mil mi val'!L22,IF($A$2=2,'mil mi val'!L125,"NA"))</f>
        <v>0.96009999999999995</v>
      </c>
      <c r="N40" s="120">
        <f>IF($A$2=1,'mil mi val'!M22,IF($A$2=2,'mil mi val'!M125,"NA"))</f>
        <v>0.9617</v>
      </c>
      <c r="O40" s="120">
        <f>IF($A$2=1,'mil mi val'!N22,IF($A$2=2,'mil mi val'!N125,"NA"))</f>
        <v>0.96279999999999999</v>
      </c>
      <c r="P40" s="120">
        <f>IF($A$2=1,'mil mi val'!O22,IF($A$2=2,'mil mi val'!O125,"NA"))</f>
        <v>0.96350000000000002</v>
      </c>
      <c r="Q40" s="120">
        <f>IF($A$2=1,'mil mi val'!P22,IF($A$2=2,'mil mi val'!P125,"NA"))</f>
        <v>0.96379999999999999</v>
      </c>
      <c r="R40" s="120">
        <f>IF($A$2=1,'mil mi val'!Q22,IF($A$2=2,'mil mi val'!Q125,"NA"))</f>
        <v>0.96499999999999997</v>
      </c>
      <c r="S40" s="120">
        <f>IF($A$2=1,'mil mi val'!R22,IF($A$2=2,'mil mi val'!R125,"NA"))</f>
        <v>0.96499999999999997</v>
      </c>
      <c r="T40" s="120">
        <f>IF($A$2=1,'mil mi val'!S22,IF($A$2=2,'mil mi val'!S125,"NA"))</f>
        <v>0.96499999999999997</v>
      </c>
      <c r="U40" s="120">
        <f>IF($A$2=1,'mil mi val'!T22,IF($A$2=2,'mil mi val'!T125,"NA"))</f>
        <v>0.96499999999999997</v>
      </c>
      <c r="V40" s="120">
        <f>IF($A$2=1,'mil mi val'!U22,IF($A$2=2,'mil mi val'!U125,"NA"))</f>
        <v>0.96499999999999997</v>
      </c>
      <c r="W40" s="120">
        <f>IF($A$2=1,'mil mi val'!V22,IF($A$2=2,'mil mi val'!V125,"NA"))</f>
        <v>0.96499999999999997</v>
      </c>
      <c r="X40" s="120">
        <f>IF($A$2=1,'mil mi val'!W22,IF($A$2=2,'mil mi val'!W125,"NA"))</f>
        <v>0.96499999999999997</v>
      </c>
      <c r="Y40" s="120">
        <f>IF($A$2=1,'mil mi val'!X22,IF($A$2=2,'mil mi val'!X125,"NA"))</f>
        <v>0.96499999999999997</v>
      </c>
      <c r="Z40" s="120">
        <f>IF($A$2=1,'mil mi val'!Y22,IF($A$2=2,'mil mi val'!Y125,"NA"))</f>
        <v>0.96499999999999997</v>
      </c>
      <c r="AA40" s="120">
        <f>IF($A$2=1,'mil mi val'!Z22,IF($A$2=2,'mil mi val'!Z125,"NA"))</f>
        <v>0.96499999999999997</v>
      </c>
      <c r="AB40" s="120">
        <f>IF($A$2=1,'mil mi val'!AA22,IF($A$2=2,'mil mi val'!AA125,"NA"))</f>
        <v>0.96499999999999997</v>
      </c>
      <c r="AC40" s="120">
        <f>IF($A$2=1,'mil mi val'!AB22,IF($A$2=2,'mil mi val'!AB125,"NA"))</f>
        <v>0.96499999999999997</v>
      </c>
      <c r="AD40" s="120">
        <f>IF($A$2=1,'mil mi val'!AC22,IF($A$2=2,'mil mi val'!AC125,"NA"))</f>
        <v>0.96499999999999997</v>
      </c>
      <c r="AE40" s="120">
        <f>IF($A$2=1,'mil mi val'!AD22,IF($A$2=2,'mil mi val'!AD125,"NA"))</f>
        <v>0.96499999999999997</v>
      </c>
      <c r="AF40" s="120">
        <f>IF($A$2=1,'mil mi val'!AE22,IF($A$2=2,'mil mi val'!AE125,"NA"))</f>
        <v>0.96499999999999997</v>
      </c>
      <c r="AG40" s="120">
        <f>IF($A$2=1,'mil mi val'!AF22,IF($A$2=2,'mil mi val'!AF125,"NA"))</f>
        <v>0.96499999999999997</v>
      </c>
      <c r="AH40" s="120">
        <f>IF($A$2=1,'mil mi val'!AG22,IF($A$2=2,'mil mi val'!AG125,"NA"))</f>
        <v>0.96499999999999997</v>
      </c>
      <c r="AI40" s="120">
        <f>IF($A$2=1,'mil mi val'!AH22,IF($A$2=2,'mil mi val'!AH125,"NA"))</f>
        <v>0.96499999999999997</v>
      </c>
      <c r="AJ40" s="120">
        <f>IF($A$2=1,'mil mi val'!AI22,IF($A$2=2,'mil mi val'!AI125,"NA"))</f>
        <v>0.96499999999999997</v>
      </c>
      <c r="AK40" s="120">
        <f>IF($A$2=1,'mil mi val'!AJ22,IF($A$2=2,'mil mi val'!AJ125,"NA"))</f>
        <v>0.96499999999999997</v>
      </c>
      <c r="AL40" s="120">
        <f>IF($A$2=1,'mil mi val'!AK22,IF($A$2=2,'mil mi val'!AK125,"NA"))</f>
        <v>0.96499999999999997</v>
      </c>
      <c r="AM40" s="120">
        <f>IF($A$2=1,'mil mi val'!AL22,IF($A$2=2,'mil mi val'!AL125,"NA"))</f>
        <v>0.96499999999999997</v>
      </c>
      <c r="AN40" s="120">
        <f>IF($A$2=1,'mil mi val'!AM22,IF($A$2=2,'mil mi val'!AM125,"NA"))</f>
        <v>0.96499999999999997</v>
      </c>
      <c r="AO40" s="120">
        <f>IF($A$2=1,'mil mi val'!AN22,IF($A$2=2,'mil mi val'!AN125,"NA"))</f>
        <v>0.96499999999999997</v>
      </c>
      <c r="AP40" s="120">
        <f>IF($A$2=1,'mil mi val'!AO22,IF($A$2=2,'mil mi val'!AO125,"NA"))</f>
        <v>0.96499999999999997</v>
      </c>
      <c r="AQ40" s="120">
        <f>IF($A$2=1,'mil mi val'!AP22,IF($A$2=2,'mil mi val'!AP125,"NA"))</f>
        <v>0.96499999999999997</v>
      </c>
      <c r="AR40" s="120">
        <f>IF($A$2=1,'mil mi val'!AQ22,IF($A$2=2,'mil mi val'!AQ125,"NA"))</f>
        <v>0.96499999999999997</v>
      </c>
      <c r="AS40" s="120">
        <f>IF($A$2=1,'mil mi val'!AR22,IF($A$2=2,'mil mi val'!AR125,"NA"))</f>
        <v>0.96499999999999997</v>
      </c>
      <c r="AT40" s="120">
        <f>IF($A$2=1,'mil mi val'!AS22,IF($A$2=2,'mil mi val'!AS125,"NA"))</f>
        <v>0.96499999999999997</v>
      </c>
      <c r="AU40" s="120">
        <f>IF($A$2=1,'mil mi val'!AT22,IF($A$2=2,'mil mi val'!AT125,"NA"))</f>
        <v>0.96499999999999997</v>
      </c>
      <c r="AV40" s="120">
        <f>IF($A$2=1,'mil mi val'!AU22,IF($A$2=2,'mil mi val'!AU125,"NA"))</f>
        <v>0.96499999999999997</v>
      </c>
      <c r="AW40" s="120">
        <f>IF($A$2=1,'mil mi val'!AV22,IF($A$2=2,'mil mi val'!AV125,"NA"))</f>
        <v>0.96499999999999997</v>
      </c>
      <c r="AX40" s="120">
        <f>IF($A$2=1,'mil mi val'!AW22,IF($A$2=2,'mil mi val'!AW125,"NA"))</f>
        <v>0.96499999999999997</v>
      </c>
      <c r="AY40" s="120">
        <f>IF($A$2=1,'mil mi val'!AX22,IF($A$2=2,'mil mi val'!AX125,"NA"))</f>
        <v>0.96499999999999997</v>
      </c>
      <c r="AZ40" s="120">
        <f>IF($A$2=1,'mil mi val'!AY22,IF($A$2=2,'mil mi val'!AY125,"NA"))</f>
        <v>0.96499999999999997</v>
      </c>
      <c r="BA40" s="120">
        <f>IF($A$2=1,'mil mi val'!AZ22,IF($A$2=2,'mil mi val'!AZ125,"NA"))</f>
        <v>0.96499999999999997</v>
      </c>
      <c r="BB40" s="120">
        <f>IF($A$2=1,'mil mi val'!BA22,IF($A$2=2,'mil mi val'!BA125,"NA"))</f>
        <v>0.96499999999999997</v>
      </c>
      <c r="BC40" s="120">
        <f>IF($A$2=1,'mil mi val'!BB22,IF($A$2=2,'mil mi val'!BB125,"NA"))</f>
        <v>0.96499999999999997</v>
      </c>
      <c r="BD40" s="120">
        <f>IF($A$2=1,'mil mi val'!BC22,IF($A$2=2,'mil mi val'!BC125,"NA"))</f>
        <v>0.96499999999999997</v>
      </c>
      <c r="BE40" s="120">
        <f>IF($A$2=1,'mil mi val'!BD22,IF($A$2=2,'mil mi val'!BD125,"NA"))</f>
        <v>0.96499999999999997</v>
      </c>
      <c r="BF40" s="120">
        <f>IF($A$2=1,'mil mi val'!BE22,IF($A$2=2,'mil mi val'!BE125,"NA"))</f>
        <v>0.96499999999999997</v>
      </c>
      <c r="BG40" s="120">
        <f>IF($A$2=1,'mil mi val'!BF22,IF($A$2=2,'mil mi val'!BF125,"NA"))</f>
        <v>0.96499999999999997</v>
      </c>
      <c r="BH40" s="120">
        <f>IF($A$2=1,'mil mi val'!BG22,IF($A$2=2,'mil mi val'!BG125,"NA"))</f>
        <v>0.96499999999999997</v>
      </c>
      <c r="BI40" s="120">
        <f>IF($A$2=1,'mil mi val'!BH22,IF($A$2=2,'mil mi val'!BH125,"NA"))</f>
        <v>0.96499999999999997</v>
      </c>
      <c r="BJ40" s="120">
        <f>IF($A$2=1,'mil mi val'!BI22,IF($A$2=2,'mil mi val'!BI125,"NA"))</f>
        <v>0.96499999999999997</v>
      </c>
      <c r="BK40" s="120">
        <f>IF($A$2=1,'mil mi val'!BJ22,IF($A$2=2,'mil mi val'!BJ125,"NA"))</f>
        <v>0.96499999999999997</v>
      </c>
      <c r="BL40" s="120">
        <f>IF($A$2=1,'mil mi val'!BK22,IF($A$2=2,'mil mi val'!BK125,"NA"))</f>
        <v>0.96499999999999997</v>
      </c>
      <c r="BM40" s="120">
        <f>IF($A$2=1,'mil mi val'!BL22,IF($A$2=2,'mil mi val'!BL125,"NA"))</f>
        <v>0.96499999999999997</v>
      </c>
      <c r="BN40" s="120">
        <f>IF($A$2=1,'mil mi val'!BM22,IF($A$2=2,'mil mi val'!BM125,"NA"))</f>
        <v>0.96499999999999997</v>
      </c>
      <c r="BO40" s="120">
        <f>IF($A$2=1,'mil mi val'!BN22,IF($A$2=2,'mil mi val'!BN125,"NA"))</f>
        <v>0.96499999999999997</v>
      </c>
      <c r="BP40" s="120">
        <f>IF($A$2=1,'mil mi val'!BO22,IF($A$2=2,'mil mi val'!BO125,"NA"))</f>
        <v>0.96499999999999997</v>
      </c>
      <c r="BQ40" s="120">
        <f>IF($A$2=1,'mil mi val'!BP22,IF($A$2=2,'mil mi val'!BP125,"NA"))</f>
        <v>0.96499999999999997</v>
      </c>
      <c r="BR40" s="120">
        <f>IF($A$2=1,'mil mi val'!BQ22,IF($A$2=2,'mil mi val'!BQ125,"NA"))</f>
        <v>0.96499999999999997</v>
      </c>
      <c r="BS40" s="120">
        <f>IF($A$2=1,'mil mi val'!BR22,IF($A$2=2,'mil mi val'!BR125,"NA"))</f>
        <v>0.96499999999999997</v>
      </c>
      <c r="BT40" s="120">
        <f>IF($A$2=1,'mil mi val'!BS22,IF($A$2=2,'mil mi val'!BS125,"NA"))</f>
        <v>0.96499999999999997</v>
      </c>
      <c r="BU40" s="120">
        <f>IF($A$2=1,'mil mi val'!BT22,IF($A$2=2,'mil mi val'!BT125,"NA"))</f>
        <v>0.96499999999999997</v>
      </c>
      <c r="BV40" s="120">
        <f>IF($A$2=1,'mil mi val'!BU22,IF($A$2=2,'mil mi val'!BU125,"NA"))</f>
        <v>0.96499999999999997</v>
      </c>
      <c r="BW40" s="120">
        <f>IF($A$2=1,'mil mi val'!BV22,IF($A$2=2,'mil mi val'!BV125,"NA"))</f>
        <v>0.96499999999999997</v>
      </c>
      <c r="BX40" s="120">
        <f>IF($A$2=1,'mil mi val'!BW22,IF($A$2=2,'mil mi val'!BW125,"NA"))</f>
        <v>0.96499999999999997</v>
      </c>
      <c r="BY40" s="120">
        <f>IF($A$2=1,'mil mi val'!BX22,IF($A$2=2,'mil mi val'!BX125,"NA"))</f>
        <v>0.96499999999999997</v>
      </c>
      <c r="BZ40" s="120">
        <f>IF($A$2=1,'mil mi val'!BY22,IF($A$2=2,'mil mi val'!BY125,"NA"))</f>
        <v>0.96499999999999997</v>
      </c>
      <c r="CA40" s="120">
        <f>IF($A$2=1,'mil mi val'!BZ22,IF($A$2=2,'mil mi val'!BZ125,"NA"))</f>
        <v>0.96499999999999997</v>
      </c>
      <c r="CB40" s="120">
        <f>IF($A$2=1,'mil mi val'!CA22,IF($A$2=2,'mil mi val'!CA125,"NA"))</f>
        <v>0.96499999999999997</v>
      </c>
      <c r="CC40" s="120">
        <f>IF($A$2=1,'mil mi val'!CB22,IF($A$2=2,'mil mi val'!CB125,"NA"))</f>
        <v>0.96499999999999997</v>
      </c>
      <c r="CD40" s="120">
        <f>IF($A$2=1,'mil mi val'!CC22,IF($A$2=2,'mil mi val'!CC125,"NA"))</f>
        <v>0.96499999999999997</v>
      </c>
      <c r="CE40" s="120">
        <f>IF($A$2=1,'mil mi val'!CD22,IF($A$2=2,'mil mi val'!CD125,"NA"))</f>
        <v>0.96499999999999997</v>
      </c>
      <c r="CF40" s="120">
        <f>IF($A$2=1,'mil mi val'!CE22,IF($A$2=2,'mil mi val'!CE125,"NA"))</f>
        <v>0.96499999999999997</v>
      </c>
      <c r="CG40" s="120">
        <f>IF($A$2=1,'mil mi val'!CF22,IF($A$2=2,'mil mi val'!CF125,"NA"))</f>
        <v>0.96499999999999997</v>
      </c>
      <c r="CH40" s="120">
        <f>IF($A$2=1,'mil mi val'!CG22,IF($A$2=2,'mil mi val'!CG125,"NA"))</f>
        <v>0.96499999999999997</v>
      </c>
      <c r="CI40" s="120">
        <f>IF($A$2=1,'mil mi val'!CH22,IF($A$2=2,'mil mi val'!CH125,"NA"))</f>
        <v>0.96499999999999997</v>
      </c>
      <c r="CJ40" s="120">
        <f>IF($A$2=1,'mil mi val'!CI22,IF($A$2=2,'mil mi val'!CI125,"NA"))</f>
        <v>0.96499999999999997</v>
      </c>
      <c r="CK40" s="120">
        <f>IF($A$2=1,'mil mi val'!CJ22,IF($A$2=2,'mil mi val'!CJ125,"NA"))</f>
        <v>0.96499999999999997</v>
      </c>
      <c r="CL40" s="120">
        <f>IF($A$2=1,'mil mi val'!CK22,IF($A$2=2,'mil mi val'!CK125,"NA"))</f>
        <v>0.96499999999999997</v>
      </c>
      <c r="CM40" s="120">
        <f>IF($A$2=1,'mil mi val'!CL22,IF($A$2=2,'mil mi val'!CL125,"NA"))</f>
        <v>0.96499999999999997</v>
      </c>
      <c r="CN40" s="120">
        <f>IF($A$2=1,'mil mi val'!CM22,IF($A$2=2,'mil mi val'!CM125,"NA"))</f>
        <v>0.96499999999999997</v>
      </c>
      <c r="CO40" s="120">
        <f>IF($A$2=1,'mil mi val'!CN22,IF($A$2=2,'mil mi val'!CN125,"NA"))</f>
        <v>0.96499999999999997</v>
      </c>
      <c r="CP40" s="120">
        <f>IF($A$2=1,'mil mi val'!CO22,IF($A$2=2,'mil mi val'!CO125,"NA"))</f>
        <v>0.96499999999999997</v>
      </c>
      <c r="CQ40" s="120">
        <f>IF($A$2=1,'mil mi val'!CP22,IF($A$2=2,'mil mi val'!CP125,"NA"))</f>
        <v>0.96499999999999997</v>
      </c>
      <c r="CR40" s="120">
        <f>IF($A$2=1,'mil mi val'!CQ22,IF($A$2=2,'mil mi val'!CQ125,"NA"))</f>
        <v>0.96499999999999997</v>
      </c>
      <c r="CS40" s="120">
        <f>IF($A$2=1,'mil mi val'!CR22,IF($A$2=2,'mil mi val'!CR125,"NA"))</f>
        <v>0.96499999999999997</v>
      </c>
      <c r="CT40" s="120">
        <f>IF($A$2=1,'mil mi val'!CS22,IF($A$2=2,'mil mi val'!CS125,"NA"))</f>
        <v>0.96499999999999997</v>
      </c>
      <c r="CU40" s="120">
        <f>IF($A$2=1,'mil mi val'!CT22,IF($A$2=2,'mil mi val'!CT125,"NA"))</f>
        <v>0.96499999999999997</v>
      </c>
      <c r="CV40" s="120">
        <f>IF($A$2=1,'mil mi val'!CU22,IF($A$2=2,'mil mi val'!CU125,"NA"))</f>
        <v>0.96499999999999997</v>
      </c>
      <c r="CW40" s="120">
        <f>IF($A$2=1,'mil mi val'!CV22,IF($A$2=2,'mil mi val'!CV125,"NA"))</f>
        <v>0.96499999999999997</v>
      </c>
      <c r="CX40" s="120">
        <f>IF($A$2=1,'mil mi val'!CW22,IF($A$2=2,'mil mi val'!CW125,"NA"))</f>
        <v>0.96499999999999997</v>
      </c>
      <c r="CY40" s="120">
        <f>IF($A$2=1,'mil mi val'!CX22,IF($A$2=2,'mil mi val'!CX125,"NA"))</f>
        <v>0.96499999999999997</v>
      </c>
      <c r="CZ40" s="120">
        <f>IF($A$2=1,'mil mi val'!CY22,IF($A$2=2,'mil mi val'!CY125,"NA"))</f>
        <v>0.96499999999999997</v>
      </c>
      <c r="DA40" s="120">
        <f>IF($A$2=1,'mil mi val'!CZ22,IF($A$2=2,'mil mi val'!CZ125,"NA"))</f>
        <v>0.96499999999999997</v>
      </c>
      <c r="DB40" s="120">
        <f>IF($A$2=1,'mil mi val'!DA22,IF($A$2=2,'mil mi val'!DA125,"NA"))</f>
        <v>0.96499999999999997</v>
      </c>
      <c r="DC40" s="120">
        <f>IF($A$2=1,'mil mi val'!DB22,IF($A$2=2,'mil mi val'!DB125,"NA"))</f>
        <v>0.96499999999999997</v>
      </c>
    </row>
    <row r="41" spans="2:107" ht="15" x14ac:dyDescent="0.25">
      <c r="B41" s="110">
        <v>36</v>
      </c>
      <c r="C41" s="120">
        <f>IF($A$2=1,'mil mi val'!B23,IF($A$2=2,'mil mi val'!B126,"NA"))</f>
        <v>1</v>
      </c>
      <c r="D41" s="120">
        <f>IF($A$2=1,'mil mi val'!C23,IF($A$2=2,'mil mi val'!C126,"NA"))</f>
        <v>0.94699999999999995</v>
      </c>
      <c r="E41" s="120">
        <f>IF($A$2=1,'mil mi val'!D23,IF($A$2=2,'mil mi val'!D126,"NA"))</f>
        <v>0.95479999999999998</v>
      </c>
      <c r="F41" s="120">
        <f>IF($A$2=1,'mil mi val'!E23,IF($A$2=2,'mil mi val'!E126,"NA"))</f>
        <v>0.95369999999999999</v>
      </c>
      <c r="G41" s="120">
        <f>IF($A$2=1,'mil mi val'!F23,IF($A$2=2,'mil mi val'!F126,"NA"))</f>
        <v>0.95340000000000003</v>
      </c>
      <c r="H41" s="120">
        <f>IF($A$2=1,'mil mi val'!G23,IF($A$2=2,'mil mi val'!G126,"NA"))</f>
        <v>0.9536</v>
      </c>
      <c r="I41" s="120">
        <f>IF($A$2=1,'mil mi val'!H23,IF($A$2=2,'mil mi val'!H126,"NA"))</f>
        <v>0.95440000000000003</v>
      </c>
      <c r="J41" s="120">
        <f>IF($A$2=1,'mil mi val'!I23,IF($A$2=2,'mil mi val'!I126,"NA"))</f>
        <v>0.95550000000000002</v>
      </c>
      <c r="K41" s="120">
        <f>IF($A$2=1,'mil mi val'!J23,IF($A$2=2,'mil mi val'!J126,"NA"))</f>
        <v>0.95679999999999998</v>
      </c>
      <c r="L41" s="120">
        <f>IF($A$2=1,'mil mi val'!K23,IF($A$2=2,'mil mi val'!K126,"NA"))</f>
        <v>0.95830000000000004</v>
      </c>
      <c r="M41" s="120">
        <f>IF($A$2=1,'mil mi val'!L23,IF($A$2=2,'mil mi val'!L126,"NA"))</f>
        <v>0.96009999999999995</v>
      </c>
      <c r="N41" s="120">
        <f>IF($A$2=1,'mil mi val'!M23,IF($A$2=2,'mil mi val'!M126,"NA"))</f>
        <v>0.9617</v>
      </c>
      <c r="O41" s="120">
        <f>IF($A$2=1,'mil mi val'!N23,IF($A$2=2,'mil mi val'!N126,"NA"))</f>
        <v>0.96279999999999999</v>
      </c>
      <c r="P41" s="120">
        <f>IF($A$2=1,'mil mi val'!O23,IF($A$2=2,'mil mi val'!O126,"NA"))</f>
        <v>0.96350000000000002</v>
      </c>
      <c r="Q41" s="120">
        <f>IF($A$2=1,'mil mi val'!P23,IF($A$2=2,'mil mi val'!P126,"NA"))</f>
        <v>0.96379999999999999</v>
      </c>
      <c r="R41" s="120">
        <f>IF($A$2=1,'mil mi val'!Q23,IF($A$2=2,'mil mi val'!Q126,"NA"))</f>
        <v>0.96499999999999997</v>
      </c>
      <c r="S41" s="120">
        <f>IF($A$2=1,'mil mi val'!R23,IF($A$2=2,'mil mi val'!R126,"NA"))</f>
        <v>0.96499999999999997</v>
      </c>
      <c r="T41" s="120">
        <f>IF($A$2=1,'mil mi val'!S23,IF($A$2=2,'mil mi val'!S126,"NA"))</f>
        <v>0.96499999999999997</v>
      </c>
      <c r="U41" s="120">
        <f>IF($A$2=1,'mil mi val'!T23,IF($A$2=2,'mil mi val'!T126,"NA"))</f>
        <v>0.96499999999999997</v>
      </c>
      <c r="V41" s="120">
        <f>IF($A$2=1,'mil mi val'!U23,IF($A$2=2,'mil mi val'!U126,"NA"))</f>
        <v>0.96499999999999997</v>
      </c>
      <c r="W41" s="120">
        <f>IF($A$2=1,'mil mi val'!V23,IF($A$2=2,'mil mi val'!V126,"NA"))</f>
        <v>0.96499999999999997</v>
      </c>
      <c r="X41" s="120">
        <f>IF($A$2=1,'mil mi val'!W23,IF($A$2=2,'mil mi val'!W126,"NA"))</f>
        <v>0.96499999999999997</v>
      </c>
      <c r="Y41" s="120">
        <f>IF($A$2=1,'mil mi val'!X23,IF($A$2=2,'mil mi val'!X126,"NA"))</f>
        <v>0.96499999999999997</v>
      </c>
      <c r="Z41" s="120">
        <f>IF($A$2=1,'mil mi val'!Y23,IF($A$2=2,'mil mi val'!Y126,"NA"))</f>
        <v>0.96499999999999997</v>
      </c>
      <c r="AA41" s="120">
        <f>IF($A$2=1,'mil mi val'!Z23,IF($A$2=2,'mil mi val'!Z126,"NA"))</f>
        <v>0.96499999999999997</v>
      </c>
      <c r="AB41" s="120">
        <f>IF($A$2=1,'mil mi val'!AA23,IF($A$2=2,'mil mi val'!AA126,"NA"))</f>
        <v>0.96499999999999997</v>
      </c>
      <c r="AC41" s="120">
        <f>IF($A$2=1,'mil mi val'!AB23,IF($A$2=2,'mil mi val'!AB126,"NA"))</f>
        <v>0.96499999999999997</v>
      </c>
      <c r="AD41" s="120">
        <f>IF($A$2=1,'mil mi val'!AC23,IF($A$2=2,'mil mi val'!AC126,"NA"))</f>
        <v>0.96499999999999997</v>
      </c>
      <c r="AE41" s="120">
        <f>IF($A$2=1,'mil mi val'!AD23,IF($A$2=2,'mil mi val'!AD126,"NA"))</f>
        <v>0.96499999999999997</v>
      </c>
      <c r="AF41" s="120">
        <f>IF($A$2=1,'mil mi val'!AE23,IF($A$2=2,'mil mi val'!AE126,"NA"))</f>
        <v>0.96499999999999997</v>
      </c>
      <c r="AG41" s="120">
        <f>IF($A$2=1,'mil mi val'!AF23,IF($A$2=2,'mil mi val'!AF126,"NA"))</f>
        <v>0.96499999999999997</v>
      </c>
      <c r="AH41" s="120">
        <f>IF($A$2=1,'mil mi val'!AG23,IF($A$2=2,'mil mi val'!AG126,"NA"))</f>
        <v>0.96499999999999997</v>
      </c>
      <c r="AI41" s="120">
        <f>IF($A$2=1,'mil mi val'!AH23,IF($A$2=2,'mil mi val'!AH126,"NA"))</f>
        <v>0.96499999999999997</v>
      </c>
      <c r="AJ41" s="120">
        <f>IF($A$2=1,'mil mi val'!AI23,IF($A$2=2,'mil mi val'!AI126,"NA"))</f>
        <v>0.96499999999999997</v>
      </c>
      <c r="AK41" s="120">
        <f>IF($A$2=1,'mil mi val'!AJ23,IF($A$2=2,'mil mi val'!AJ126,"NA"))</f>
        <v>0.96499999999999997</v>
      </c>
      <c r="AL41" s="120">
        <f>IF($A$2=1,'mil mi val'!AK23,IF($A$2=2,'mil mi val'!AK126,"NA"))</f>
        <v>0.96499999999999997</v>
      </c>
      <c r="AM41" s="120">
        <f>IF($A$2=1,'mil mi val'!AL23,IF($A$2=2,'mil mi val'!AL126,"NA"))</f>
        <v>0.96499999999999997</v>
      </c>
      <c r="AN41" s="120">
        <f>IF($A$2=1,'mil mi val'!AM23,IF($A$2=2,'mil mi val'!AM126,"NA"))</f>
        <v>0.96499999999999997</v>
      </c>
      <c r="AO41" s="120">
        <f>IF($A$2=1,'mil mi val'!AN23,IF($A$2=2,'mil mi val'!AN126,"NA"))</f>
        <v>0.96499999999999997</v>
      </c>
      <c r="AP41" s="120">
        <f>IF($A$2=1,'mil mi val'!AO23,IF($A$2=2,'mil mi val'!AO126,"NA"))</f>
        <v>0.96499999999999997</v>
      </c>
      <c r="AQ41" s="120">
        <f>IF($A$2=1,'mil mi val'!AP23,IF($A$2=2,'mil mi val'!AP126,"NA"))</f>
        <v>0.96499999999999997</v>
      </c>
      <c r="AR41" s="120">
        <f>IF($A$2=1,'mil mi val'!AQ23,IF($A$2=2,'mil mi val'!AQ126,"NA"))</f>
        <v>0.96499999999999997</v>
      </c>
      <c r="AS41" s="120">
        <f>IF($A$2=1,'mil mi val'!AR23,IF($A$2=2,'mil mi val'!AR126,"NA"))</f>
        <v>0.96499999999999997</v>
      </c>
      <c r="AT41" s="120">
        <f>IF($A$2=1,'mil mi val'!AS23,IF($A$2=2,'mil mi val'!AS126,"NA"))</f>
        <v>0.96499999999999997</v>
      </c>
      <c r="AU41" s="120">
        <f>IF($A$2=1,'mil mi val'!AT23,IF($A$2=2,'mil mi val'!AT126,"NA"))</f>
        <v>0.96499999999999997</v>
      </c>
      <c r="AV41" s="120">
        <f>IF($A$2=1,'mil mi val'!AU23,IF($A$2=2,'mil mi val'!AU126,"NA"))</f>
        <v>0.96499999999999997</v>
      </c>
      <c r="AW41" s="120">
        <f>IF($A$2=1,'mil mi val'!AV23,IF($A$2=2,'mil mi val'!AV126,"NA"))</f>
        <v>0.96499999999999997</v>
      </c>
      <c r="AX41" s="120">
        <f>IF($A$2=1,'mil mi val'!AW23,IF($A$2=2,'mil mi val'!AW126,"NA"))</f>
        <v>0.96499999999999997</v>
      </c>
      <c r="AY41" s="120">
        <f>IF($A$2=1,'mil mi val'!AX23,IF($A$2=2,'mil mi val'!AX126,"NA"))</f>
        <v>0.96499999999999997</v>
      </c>
      <c r="AZ41" s="120">
        <f>IF($A$2=1,'mil mi val'!AY23,IF($A$2=2,'mil mi val'!AY126,"NA"))</f>
        <v>0.96499999999999997</v>
      </c>
      <c r="BA41" s="120">
        <f>IF($A$2=1,'mil mi val'!AZ23,IF($A$2=2,'mil mi val'!AZ126,"NA"))</f>
        <v>0.96499999999999997</v>
      </c>
      <c r="BB41" s="120">
        <f>IF($A$2=1,'mil mi val'!BA23,IF($A$2=2,'mil mi val'!BA126,"NA"))</f>
        <v>0.96499999999999997</v>
      </c>
      <c r="BC41" s="120">
        <f>IF($A$2=1,'mil mi val'!BB23,IF($A$2=2,'mil mi val'!BB126,"NA"))</f>
        <v>0.96499999999999997</v>
      </c>
      <c r="BD41" s="120">
        <f>IF($A$2=1,'mil mi val'!BC23,IF($A$2=2,'mil mi val'!BC126,"NA"))</f>
        <v>0.96499999999999997</v>
      </c>
      <c r="BE41" s="120">
        <f>IF($A$2=1,'mil mi val'!BD23,IF($A$2=2,'mil mi val'!BD126,"NA"))</f>
        <v>0.96499999999999997</v>
      </c>
      <c r="BF41" s="120">
        <f>IF($A$2=1,'mil mi val'!BE23,IF($A$2=2,'mil mi val'!BE126,"NA"))</f>
        <v>0.96499999999999997</v>
      </c>
      <c r="BG41" s="120">
        <f>IF($A$2=1,'mil mi val'!BF23,IF($A$2=2,'mil mi val'!BF126,"NA"))</f>
        <v>0.96499999999999997</v>
      </c>
      <c r="BH41" s="120">
        <f>IF($A$2=1,'mil mi val'!BG23,IF($A$2=2,'mil mi val'!BG126,"NA"))</f>
        <v>0.96499999999999997</v>
      </c>
      <c r="BI41" s="120">
        <f>IF($A$2=1,'mil mi val'!BH23,IF($A$2=2,'mil mi val'!BH126,"NA"))</f>
        <v>0.96499999999999997</v>
      </c>
      <c r="BJ41" s="120">
        <f>IF($A$2=1,'mil mi val'!BI23,IF($A$2=2,'mil mi val'!BI126,"NA"))</f>
        <v>0.96499999999999997</v>
      </c>
      <c r="BK41" s="120">
        <f>IF($A$2=1,'mil mi val'!BJ23,IF($A$2=2,'mil mi val'!BJ126,"NA"))</f>
        <v>0.96499999999999997</v>
      </c>
      <c r="BL41" s="120">
        <f>IF($A$2=1,'mil mi val'!BK23,IF($A$2=2,'mil mi val'!BK126,"NA"))</f>
        <v>0.96499999999999997</v>
      </c>
      <c r="BM41" s="120">
        <f>IF($A$2=1,'mil mi val'!BL23,IF($A$2=2,'mil mi val'!BL126,"NA"))</f>
        <v>0.96499999999999997</v>
      </c>
      <c r="BN41" s="120">
        <f>IF($A$2=1,'mil mi val'!BM23,IF($A$2=2,'mil mi val'!BM126,"NA"))</f>
        <v>0.96499999999999997</v>
      </c>
      <c r="BO41" s="120">
        <f>IF($A$2=1,'mil mi val'!BN23,IF($A$2=2,'mil mi val'!BN126,"NA"))</f>
        <v>0.96499999999999997</v>
      </c>
      <c r="BP41" s="120">
        <f>IF($A$2=1,'mil mi val'!BO23,IF($A$2=2,'mil mi val'!BO126,"NA"))</f>
        <v>0.96499999999999997</v>
      </c>
      <c r="BQ41" s="120">
        <f>IF($A$2=1,'mil mi val'!BP23,IF($A$2=2,'mil mi val'!BP126,"NA"))</f>
        <v>0.96499999999999997</v>
      </c>
      <c r="BR41" s="120">
        <f>IF($A$2=1,'mil mi val'!BQ23,IF($A$2=2,'mil mi val'!BQ126,"NA"))</f>
        <v>0.96499999999999997</v>
      </c>
      <c r="BS41" s="120">
        <f>IF($A$2=1,'mil mi val'!BR23,IF($A$2=2,'mil mi val'!BR126,"NA"))</f>
        <v>0.96499999999999997</v>
      </c>
      <c r="BT41" s="120">
        <f>IF($A$2=1,'mil mi val'!BS23,IF($A$2=2,'mil mi val'!BS126,"NA"))</f>
        <v>0.96499999999999997</v>
      </c>
      <c r="BU41" s="120">
        <f>IF($A$2=1,'mil mi val'!BT23,IF($A$2=2,'mil mi val'!BT126,"NA"))</f>
        <v>0.96499999999999997</v>
      </c>
      <c r="BV41" s="120">
        <f>IF($A$2=1,'mil mi val'!BU23,IF($A$2=2,'mil mi val'!BU126,"NA"))</f>
        <v>0.96499999999999997</v>
      </c>
      <c r="BW41" s="120">
        <f>IF($A$2=1,'mil mi val'!BV23,IF($A$2=2,'mil mi val'!BV126,"NA"))</f>
        <v>0.96499999999999997</v>
      </c>
      <c r="BX41" s="120">
        <f>IF($A$2=1,'mil mi val'!BW23,IF($A$2=2,'mil mi val'!BW126,"NA"))</f>
        <v>0.96499999999999997</v>
      </c>
      <c r="BY41" s="120">
        <f>IF($A$2=1,'mil mi val'!BX23,IF($A$2=2,'mil mi val'!BX126,"NA"))</f>
        <v>0.96499999999999997</v>
      </c>
      <c r="BZ41" s="120">
        <f>IF($A$2=1,'mil mi val'!BY23,IF($A$2=2,'mil mi val'!BY126,"NA"))</f>
        <v>0.96499999999999997</v>
      </c>
      <c r="CA41" s="120">
        <f>IF($A$2=1,'mil mi val'!BZ23,IF($A$2=2,'mil mi val'!BZ126,"NA"))</f>
        <v>0.96499999999999997</v>
      </c>
      <c r="CB41" s="120">
        <f>IF($A$2=1,'mil mi val'!CA23,IF($A$2=2,'mil mi val'!CA126,"NA"))</f>
        <v>0.96499999999999997</v>
      </c>
      <c r="CC41" s="120">
        <f>IF($A$2=1,'mil mi val'!CB23,IF($A$2=2,'mil mi val'!CB126,"NA"))</f>
        <v>0.96499999999999997</v>
      </c>
      <c r="CD41" s="120">
        <f>IF($A$2=1,'mil mi val'!CC23,IF($A$2=2,'mil mi val'!CC126,"NA"))</f>
        <v>0.96499999999999997</v>
      </c>
      <c r="CE41" s="120">
        <f>IF($A$2=1,'mil mi val'!CD23,IF($A$2=2,'mil mi val'!CD126,"NA"))</f>
        <v>0.96499999999999997</v>
      </c>
      <c r="CF41" s="120">
        <f>IF($A$2=1,'mil mi val'!CE23,IF($A$2=2,'mil mi val'!CE126,"NA"))</f>
        <v>0.96499999999999997</v>
      </c>
      <c r="CG41" s="120">
        <f>IF($A$2=1,'mil mi val'!CF23,IF($A$2=2,'mil mi val'!CF126,"NA"))</f>
        <v>0.96499999999999997</v>
      </c>
      <c r="CH41" s="120">
        <f>IF($A$2=1,'mil mi val'!CG23,IF($A$2=2,'mil mi val'!CG126,"NA"))</f>
        <v>0.96499999999999997</v>
      </c>
      <c r="CI41" s="120">
        <f>IF($A$2=1,'mil mi val'!CH23,IF($A$2=2,'mil mi val'!CH126,"NA"))</f>
        <v>0.96499999999999997</v>
      </c>
      <c r="CJ41" s="120">
        <f>IF($A$2=1,'mil mi val'!CI23,IF($A$2=2,'mil mi val'!CI126,"NA"))</f>
        <v>0.96499999999999997</v>
      </c>
      <c r="CK41" s="120">
        <f>IF($A$2=1,'mil mi val'!CJ23,IF($A$2=2,'mil mi val'!CJ126,"NA"))</f>
        <v>0.96499999999999997</v>
      </c>
      <c r="CL41" s="120">
        <f>IF($A$2=1,'mil mi val'!CK23,IF($A$2=2,'mil mi val'!CK126,"NA"))</f>
        <v>0.96499999999999997</v>
      </c>
      <c r="CM41" s="120">
        <f>IF($A$2=1,'mil mi val'!CL23,IF($A$2=2,'mil mi val'!CL126,"NA"))</f>
        <v>0.96499999999999997</v>
      </c>
      <c r="CN41" s="120">
        <f>IF($A$2=1,'mil mi val'!CM23,IF($A$2=2,'mil mi val'!CM126,"NA"))</f>
        <v>0.96499999999999997</v>
      </c>
      <c r="CO41" s="120">
        <f>IF($A$2=1,'mil mi val'!CN23,IF($A$2=2,'mil mi val'!CN126,"NA"))</f>
        <v>0.96499999999999997</v>
      </c>
      <c r="CP41" s="120">
        <f>IF($A$2=1,'mil mi val'!CO23,IF($A$2=2,'mil mi val'!CO126,"NA"))</f>
        <v>0.96499999999999997</v>
      </c>
      <c r="CQ41" s="120">
        <f>IF($A$2=1,'mil mi val'!CP23,IF($A$2=2,'mil mi val'!CP126,"NA"))</f>
        <v>0.96499999999999997</v>
      </c>
      <c r="CR41" s="120">
        <f>IF($A$2=1,'mil mi val'!CQ23,IF($A$2=2,'mil mi val'!CQ126,"NA"))</f>
        <v>0.96499999999999997</v>
      </c>
      <c r="CS41" s="120">
        <f>IF($A$2=1,'mil mi val'!CR23,IF($A$2=2,'mil mi val'!CR126,"NA"))</f>
        <v>0.96499999999999997</v>
      </c>
      <c r="CT41" s="120">
        <f>IF($A$2=1,'mil mi val'!CS23,IF($A$2=2,'mil mi val'!CS126,"NA"))</f>
        <v>0.96499999999999997</v>
      </c>
      <c r="CU41" s="120">
        <f>IF($A$2=1,'mil mi val'!CT23,IF($A$2=2,'mil mi val'!CT126,"NA"))</f>
        <v>0.96499999999999997</v>
      </c>
      <c r="CV41" s="120">
        <f>IF($A$2=1,'mil mi val'!CU23,IF($A$2=2,'mil mi val'!CU126,"NA"))</f>
        <v>0.96499999999999997</v>
      </c>
      <c r="CW41" s="120">
        <f>IF($A$2=1,'mil mi val'!CV23,IF($A$2=2,'mil mi val'!CV126,"NA"))</f>
        <v>0.96499999999999997</v>
      </c>
      <c r="CX41" s="120">
        <f>IF($A$2=1,'mil mi val'!CW23,IF($A$2=2,'mil mi val'!CW126,"NA"))</f>
        <v>0.96499999999999997</v>
      </c>
      <c r="CY41" s="120">
        <f>IF($A$2=1,'mil mi val'!CX23,IF($A$2=2,'mil mi val'!CX126,"NA"))</f>
        <v>0.96499999999999997</v>
      </c>
      <c r="CZ41" s="120">
        <f>IF($A$2=1,'mil mi val'!CY23,IF($A$2=2,'mil mi val'!CY126,"NA"))</f>
        <v>0.96499999999999997</v>
      </c>
      <c r="DA41" s="120">
        <f>IF($A$2=1,'mil mi val'!CZ23,IF($A$2=2,'mil mi val'!CZ126,"NA"))</f>
        <v>0.96499999999999997</v>
      </c>
      <c r="DB41" s="120">
        <f>IF($A$2=1,'mil mi val'!DA23,IF($A$2=2,'mil mi val'!DA126,"NA"))</f>
        <v>0.96499999999999997</v>
      </c>
      <c r="DC41" s="120">
        <f>IF($A$2=1,'mil mi val'!DB23,IF($A$2=2,'mil mi val'!DB126,"NA"))</f>
        <v>0.96499999999999997</v>
      </c>
    </row>
    <row r="42" spans="2:107" ht="15" x14ac:dyDescent="0.25">
      <c r="B42" s="110">
        <v>37</v>
      </c>
      <c r="C42" s="120">
        <f>IF($A$2=1,'mil mi val'!B24,IF($A$2=2,'mil mi val'!B127,"NA"))</f>
        <v>1</v>
      </c>
      <c r="D42" s="120">
        <f>IF($A$2=1,'mil mi val'!C24,IF($A$2=2,'mil mi val'!C127,"NA"))</f>
        <v>0.94969999999999999</v>
      </c>
      <c r="E42" s="120">
        <f>IF($A$2=1,'mil mi val'!D24,IF($A$2=2,'mil mi val'!D127,"NA"))</f>
        <v>0.95699999999999996</v>
      </c>
      <c r="F42" s="120">
        <f>IF($A$2=1,'mil mi val'!E24,IF($A$2=2,'mil mi val'!E127,"NA"))</f>
        <v>0.95550000000000002</v>
      </c>
      <c r="G42" s="120">
        <f>IF($A$2=1,'mil mi val'!F24,IF($A$2=2,'mil mi val'!F127,"NA"))</f>
        <v>0.95489999999999997</v>
      </c>
      <c r="H42" s="120">
        <f>IF($A$2=1,'mil mi val'!G24,IF($A$2=2,'mil mi val'!G127,"NA"))</f>
        <v>0.95499999999999996</v>
      </c>
      <c r="I42" s="120">
        <f>IF($A$2=1,'mil mi val'!H24,IF($A$2=2,'mil mi val'!H127,"NA"))</f>
        <v>0.95530000000000004</v>
      </c>
      <c r="J42" s="120">
        <f>IF($A$2=1,'mil mi val'!I24,IF($A$2=2,'mil mi val'!I127,"NA"))</f>
        <v>0.95630000000000004</v>
      </c>
      <c r="K42" s="120">
        <f>IF($A$2=1,'mil mi val'!J24,IF($A$2=2,'mil mi val'!J127,"NA"))</f>
        <v>0.95740000000000003</v>
      </c>
      <c r="L42" s="120">
        <f>IF($A$2=1,'mil mi val'!K24,IF($A$2=2,'mil mi val'!K127,"NA"))</f>
        <v>0.9587</v>
      </c>
      <c r="M42" s="120">
        <f>IF($A$2=1,'mil mi val'!L24,IF($A$2=2,'mil mi val'!L127,"NA"))</f>
        <v>0.96009999999999995</v>
      </c>
      <c r="N42" s="120">
        <f>IF($A$2=1,'mil mi val'!M24,IF($A$2=2,'mil mi val'!M127,"NA"))</f>
        <v>0.9617</v>
      </c>
      <c r="O42" s="120">
        <f>IF($A$2=1,'mil mi val'!N24,IF($A$2=2,'mil mi val'!N127,"NA"))</f>
        <v>0.96279999999999999</v>
      </c>
      <c r="P42" s="120">
        <f>IF($A$2=1,'mil mi val'!O24,IF($A$2=2,'mil mi val'!O127,"NA"))</f>
        <v>0.96350000000000002</v>
      </c>
      <c r="Q42" s="120">
        <f>IF($A$2=1,'mil mi val'!P24,IF($A$2=2,'mil mi val'!P127,"NA"))</f>
        <v>0.96379999999999999</v>
      </c>
      <c r="R42" s="120">
        <f>IF($A$2=1,'mil mi val'!Q24,IF($A$2=2,'mil mi val'!Q127,"NA"))</f>
        <v>0.96499999999999997</v>
      </c>
      <c r="S42" s="120">
        <f>IF($A$2=1,'mil mi val'!R24,IF($A$2=2,'mil mi val'!R127,"NA"))</f>
        <v>0.96499999999999997</v>
      </c>
      <c r="T42" s="120">
        <f>IF($A$2=1,'mil mi val'!S24,IF($A$2=2,'mil mi val'!S127,"NA"))</f>
        <v>0.96499999999999997</v>
      </c>
      <c r="U42" s="120">
        <f>IF($A$2=1,'mil mi val'!T24,IF($A$2=2,'mil mi val'!T127,"NA"))</f>
        <v>0.96499999999999997</v>
      </c>
      <c r="V42" s="120">
        <f>IF($A$2=1,'mil mi val'!U24,IF($A$2=2,'mil mi val'!U127,"NA"))</f>
        <v>0.96499999999999997</v>
      </c>
      <c r="W42" s="120">
        <f>IF($A$2=1,'mil mi val'!V24,IF($A$2=2,'mil mi val'!V127,"NA"))</f>
        <v>0.96499999999999997</v>
      </c>
      <c r="X42" s="120">
        <f>IF($A$2=1,'mil mi val'!W24,IF($A$2=2,'mil mi val'!W127,"NA"))</f>
        <v>0.96499999999999997</v>
      </c>
      <c r="Y42" s="120">
        <f>IF($A$2=1,'mil mi val'!X24,IF($A$2=2,'mil mi val'!X127,"NA"))</f>
        <v>0.96499999999999997</v>
      </c>
      <c r="Z42" s="120">
        <f>IF($A$2=1,'mil mi val'!Y24,IF($A$2=2,'mil mi val'!Y127,"NA"))</f>
        <v>0.96499999999999997</v>
      </c>
      <c r="AA42" s="120">
        <f>IF($A$2=1,'mil mi val'!Z24,IF($A$2=2,'mil mi val'!Z127,"NA"))</f>
        <v>0.96499999999999997</v>
      </c>
      <c r="AB42" s="120">
        <f>IF($A$2=1,'mil mi val'!AA24,IF($A$2=2,'mil mi val'!AA127,"NA"))</f>
        <v>0.96499999999999997</v>
      </c>
      <c r="AC42" s="120">
        <f>IF($A$2=1,'mil mi val'!AB24,IF($A$2=2,'mil mi val'!AB127,"NA"))</f>
        <v>0.96499999999999997</v>
      </c>
      <c r="AD42" s="120">
        <f>IF($A$2=1,'mil mi val'!AC24,IF($A$2=2,'mil mi val'!AC127,"NA"))</f>
        <v>0.96499999999999997</v>
      </c>
      <c r="AE42" s="120">
        <f>IF($A$2=1,'mil mi val'!AD24,IF($A$2=2,'mil mi val'!AD127,"NA"))</f>
        <v>0.96499999999999997</v>
      </c>
      <c r="AF42" s="120">
        <f>IF($A$2=1,'mil mi val'!AE24,IF($A$2=2,'mil mi val'!AE127,"NA"))</f>
        <v>0.96499999999999997</v>
      </c>
      <c r="AG42" s="120">
        <f>IF($A$2=1,'mil mi val'!AF24,IF($A$2=2,'mil mi val'!AF127,"NA"))</f>
        <v>0.96499999999999997</v>
      </c>
      <c r="AH42" s="120">
        <f>IF($A$2=1,'mil mi val'!AG24,IF($A$2=2,'mil mi val'!AG127,"NA"))</f>
        <v>0.96499999999999997</v>
      </c>
      <c r="AI42" s="120">
        <f>IF($A$2=1,'mil mi val'!AH24,IF($A$2=2,'mil mi val'!AH127,"NA"))</f>
        <v>0.96499999999999997</v>
      </c>
      <c r="AJ42" s="120">
        <f>IF($A$2=1,'mil mi val'!AI24,IF($A$2=2,'mil mi val'!AI127,"NA"))</f>
        <v>0.96499999999999997</v>
      </c>
      <c r="AK42" s="120">
        <f>IF($A$2=1,'mil mi val'!AJ24,IF($A$2=2,'mil mi val'!AJ127,"NA"))</f>
        <v>0.96499999999999997</v>
      </c>
      <c r="AL42" s="120">
        <f>IF($A$2=1,'mil mi val'!AK24,IF($A$2=2,'mil mi val'!AK127,"NA"))</f>
        <v>0.96499999999999997</v>
      </c>
      <c r="AM42" s="120">
        <f>IF($A$2=1,'mil mi val'!AL24,IF($A$2=2,'mil mi val'!AL127,"NA"))</f>
        <v>0.96499999999999997</v>
      </c>
      <c r="AN42" s="120">
        <f>IF($A$2=1,'mil mi val'!AM24,IF($A$2=2,'mil mi val'!AM127,"NA"))</f>
        <v>0.96499999999999997</v>
      </c>
      <c r="AO42" s="120">
        <f>IF($A$2=1,'mil mi val'!AN24,IF($A$2=2,'mil mi val'!AN127,"NA"))</f>
        <v>0.96499999999999997</v>
      </c>
      <c r="AP42" s="120">
        <f>IF($A$2=1,'mil mi val'!AO24,IF($A$2=2,'mil mi val'!AO127,"NA"))</f>
        <v>0.96499999999999997</v>
      </c>
      <c r="AQ42" s="120">
        <f>IF($A$2=1,'mil mi val'!AP24,IF($A$2=2,'mil mi val'!AP127,"NA"))</f>
        <v>0.96499999999999997</v>
      </c>
      <c r="AR42" s="120">
        <f>IF($A$2=1,'mil mi val'!AQ24,IF($A$2=2,'mil mi val'!AQ127,"NA"))</f>
        <v>0.96499999999999997</v>
      </c>
      <c r="AS42" s="120">
        <f>IF($A$2=1,'mil mi val'!AR24,IF($A$2=2,'mil mi val'!AR127,"NA"))</f>
        <v>0.96499999999999997</v>
      </c>
      <c r="AT42" s="120">
        <f>IF($A$2=1,'mil mi val'!AS24,IF($A$2=2,'mil mi val'!AS127,"NA"))</f>
        <v>0.96499999999999997</v>
      </c>
      <c r="AU42" s="120">
        <f>IF($A$2=1,'mil mi val'!AT24,IF($A$2=2,'mil mi val'!AT127,"NA"))</f>
        <v>0.96499999999999997</v>
      </c>
      <c r="AV42" s="120">
        <f>IF($A$2=1,'mil mi val'!AU24,IF($A$2=2,'mil mi val'!AU127,"NA"))</f>
        <v>0.96499999999999997</v>
      </c>
      <c r="AW42" s="120">
        <f>IF($A$2=1,'mil mi val'!AV24,IF($A$2=2,'mil mi val'!AV127,"NA"))</f>
        <v>0.96499999999999997</v>
      </c>
      <c r="AX42" s="120">
        <f>IF($A$2=1,'mil mi val'!AW24,IF($A$2=2,'mil mi val'!AW127,"NA"))</f>
        <v>0.96499999999999997</v>
      </c>
      <c r="AY42" s="120">
        <f>IF($A$2=1,'mil mi val'!AX24,IF($A$2=2,'mil mi val'!AX127,"NA"))</f>
        <v>0.96499999999999997</v>
      </c>
      <c r="AZ42" s="120">
        <f>IF($A$2=1,'mil mi val'!AY24,IF($A$2=2,'mil mi val'!AY127,"NA"))</f>
        <v>0.96499999999999997</v>
      </c>
      <c r="BA42" s="120">
        <f>IF($A$2=1,'mil mi val'!AZ24,IF($A$2=2,'mil mi val'!AZ127,"NA"))</f>
        <v>0.96499999999999997</v>
      </c>
      <c r="BB42" s="120">
        <f>IF($A$2=1,'mil mi val'!BA24,IF($A$2=2,'mil mi val'!BA127,"NA"))</f>
        <v>0.96499999999999997</v>
      </c>
      <c r="BC42" s="120">
        <f>IF($A$2=1,'mil mi val'!BB24,IF($A$2=2,'mil mi val'!BB127,"NA"))</f>
        <v>0.96499999999999997</v>
      </c>
      <c r="BD42" s="120">
        <f>IF($A$2=1,'mil mi val'!BC24,IF($A$2=2,'mil mi val'!BC127,"NA"))</f>
        <v>0.96499999999999997</v>
      </c>
      <c r="BE42" s="120">
        <f>IF($A$2=1,'mil mi val'!BD24,IF($A$2=2,'mil mi val'!BD127,"NA"))</f>
        <v>0.96499999999999997</v>
      </c>
      <c r="BF42" s="120">
        <f>IF($A$2=1,'mil mi val'!BE24,IF($A$2=2,'mil mi val'!BE127,"NA"))</f>
        <v>0.96499999999999997</v>
      </c>
      <c r="BG42" s="120">
        <f>IF($A$2=1,'mil mi val'!BF24,IF($A$2=2,'mil mi val'!BF127,"NA"))</f>
        <v>0.96499999999999997</v>
      </c>
      <c r="BH42" s="120">
        <f>IF($A$2=1,'mil mi val'!BG24,IF($A$2=2,'mil mi val'!BG127,"NA"))</f>
        <v>0.96499999999999997</v>
      </c>
      <c r="BI42" s="120">
        <f>IF($A$2=1,'mil mi val'!BH24,IF($A$2=2,'mil mi val'!BH127,"NA"))</f>
        <v>0.96499999999999997</v>
      </c>
      <c r="BJ42" s="120">
        <f>IF($A$2=1,'mil mi val'!BI24,IF($A$2=2,'mil mi val'!BI127,"NA"))</f>
        <v>0.96499999999999997</v>
      </c>
      <c r="BK42" s="120">
        <f>IF($A$2=1,'mil mi val'!BJ24,IF($A$2=2,'mil mi val'!BJ127,"NA"))</f>
        <v>0.96499999999999997</v>
      </c>
      <c r="BL42" s="120">
        <f>IF($A$2=1,'mil mi val'!BK24,IF($A$2=2,'mil mi val'!BK127,"NA"))</f>
        <v>0.96499999999999997</v>
      </c>
      <c r="BM42" s="120">
        <f>IF($A$2=1,'mil mi val'!BL24,IF($A$2=2,'mil mi val'!BL127,"NA"))</f>
        <v>0.96499999999999997</v>
      </c>
      <c r="BN42" s="120">
        <f>IF($A$2=1,'mil mi val'!BM24,IF($A$2=2,'mil mi val'!BM127,"NA"))</f>
        <v>0.96499999999999997</v>
      </c>
      <c r="BO42" s="120">
        <f>IF($A$2=1,'mil mi val'!BN24,IF($A$2=2,'mil mi val'!BN127,"NA"))</f>
        <v>0.96499999999999997</v>
      </c>
      <c r="BP42" s="120">
        <f>IF($A$2=1,'mil mi val'!BO24,IF($A$2=2,'mil mi val'!BO127,"NA"))</f>
        <v>0.96499999999999997</v>
      </c>
      <c r="BQ42" s="120">
        <f>IF($A$2=1,'mil mi val'!BP24,IF($A$2=2,'mil mi val'!BP127,"NA"))</f>
        <v>0.96499999999999997</v>
      </c>
      <c r="BR42" s="120">
        <f>IF($A$2=1,'mil mi val'!BQ24,IF($A$2=2,'mil mi val'!BQ127,"NA"))</f>
        <v>0.96499999999999997</v>
      </c>
      <c r="BS42" s="120">
        <f>IF($A$2=1,'mil mi val'!BR24,IF($A$2=2,'mil mi val'!BR127,"NA"))</f>
        <v>0.96499999999999997</v>
      </c>
      <c r="BT42" s="120">
        <f>IF($A$2=1,'mil mi val'!BS24,IF($A$2=2,'mil mi val'!BS127,"NA"))</f>
        <v>0.96499999999999997</v>
      </c>
      <c r="BU42" s="120">
        <f>IF($A$2=1,'mil mi val'!BT24,IF($A$2=2,'mil mi val'!BT127,"NA"))</f>
        <v>0.96499999999999997</v>
      </c>
      <c r="BV42" s="120">
        <f>IF($A$2=1,'mil mi val'!BU24,IF($A$2=2,'mil mi val'!BU127,"NA"))</f>
        <v>0.96499999999999997</v>
      </c>
      <c r="BW42" s="120">
        <f>IF($A$2=1,'mil mi val'!BV24,IF($A$2=2,'mil mi val'!BV127,"NA"))</f>
        <v>0.96499999999999997</v>
      </c>
      <c r="BX42" s="120">
        <f>IF($A$2=1,'mil mi val'!BW24,IF($A$2=2,'mil mi val'!BW127,"NA"))</f>
        <v>0.96499999999999997</v>
      </c>
      <c r="BY42" s="120">
        <f>IF($A$2=1,'mil mi val'!BX24,IF($A$2=2,'mil mi val'!BX127,"NA"))</f>
        <v>0.96499999999999997</v>
      </c>
      <c r="BZ42" s="120">
        <f>IF($A$2=1,'mil mi val'!BY24,IF($A$2=2,'mil mi val'!BY127,"NA"))</f>
        <v>0.96499999999999997</v>
      </c>
      <c r="CA42" s="120">
        <f>IF($A$2=1,'mil mi val'!BZ24,IF($A$2=2,'mil mi val'!BZ127,"NA"))</f>
        <v>0.96499999999999997</v>
      </c>
      <c r="CB42" s="120">
        <f>IF($A$2=1,'mil mi val'!CA24,IF($A$2=2,'mil mi val'!CA127,"NA"))</f>
        <v>0.96499999999999997</v>
      </c>
      <c r="CC42" s="120">
        <f>IF($A$2=1,'mil mi val'!CB24,IF($A$2=2,'mil mi val'!CB127,"NA"))</f>
        <v>0.96499999999999997</v>
      </c>
      <c r="CD42" s="120">
        <f>IF($A$2=1,'mil mi val'!CC24,IF($A$2=2,'mil mi val'!CC127,"NA"))</f>
        <v>0.96499999999999997</v>
      </c>
      <c r="CE42" s="120">
        <f>IF($A$2=1,'mil mi val'!CD24,IF($A$2=2,'mil mi val'!CD127,"NA"))</f>
        <v>0.96499999999999997</v>
      </c>
      <c r="CF42" s="120">
        <f>IF($A$2=1,'mil mi val'!CE24,IF($A$2=2,'mil mi val'!CE127,"NA"))</f>
        <v>0.96499999999999997</v>
      </c>
      <c r="CG42" s="120">
        <f>IF($A$2=1,'mil mi val'!CF24,IF($A$2=2,'mil mi val'!CF127,"NA"))</f>
        <v>0.96499999999999997</v>
      </c>
      <c r="CH42" s="120">
        <f>IF($A$2=1,'mil mi val'!CG24,IF($A$2=2,'mil mi val'!CG127,"NA"))</f>
        <v>0.96499999999999997</v>
      </c>
      <c r="CI42" s="120">
        <f>IF($A$2=1,'mil mi val'!CH24,IF($A$2=2,'mil mi val'!CH127,"NA"))</f>
        <v>0.96499999999999997</v>
      </c>
      <c r="CJ42" s="120">
        <f>IF($A$2=1,'mil mi val'!CI24,IF($A$2=2,'mil mi val'!CI127,"NA"))</f>
        <v>0.96499999999999997</v>
      </c>
      <c r="CK42" s="120">
        <f>IF($A$2=1,'mil mi val'!CJ24,IF($A$2=2,'mil mi val'!CJ127,"NA"))</f>
        <v>0.96499999999999997</v>
      </c>
      <c r="CL42" s="120">
        <f>IF($A$2=1,'mil mi val'!CK24,IF($A$2=2,'mil mi val'!CK127,"NA"))</f>
        <v>0.96499999999999997</v>
      </c>
      <c r="CM42" s="120">
        <f>IF($A$2=1,'mil mi val'!CL24,IF($A$2=2,'mil mi val'!CL127,"NA"))</f>
        <v>0.96499999999999997</v>
      </c>
      <c r="CN42" s="120">
        <f>IF($A$2=1,'mil mi val'!CM24,IF($A$2=2,'mil mi val'!CM127,"NA"))</f>
        <v>0.96499999999999997</v>
      </c>
      <c r="CO42" s="120">
        <f>IF($A$2=1,'mil mi val'!CN24,IF($A$2=2,'mil mi val'!CN127,"NA"))</f>
        <v>0.96499999999999997</v>
      </c>
      <c r="CP42" s="120">
        <f>IF($A$2=1,'mil mi val'!CO24,IF($A$2=2,'mil mi val'!CO127,"NA"))</f>
        <v>0.96499999999999997</v>
      </c>
      <c r="CQ42" s="120">
        <f>IF($A$2=1,'mil mi val'!CP24,IF($A$2=2,'mil mi val'!CP127,"NA"))</f>
        <v>0.96499999999999997</v>
      </c>
      <c r="CR42" s="120">
        <f>IF($A$2=1,'mil mi val'!CQ24,IF($A$2=2,'mil mi val'!CQ127,"NA"))</f>
        <v>0.96499999999999997</v>
      </c>
      <c r="CS42" s="120">
        <f>IF($A$2=1,'mil mi val'!CR24,IF($A$2=2,'mil mi val'!CR127,"NA"))</f>
        <v>0.96499999999999997</v>
      </c>
      <c r="CT42" s="120">
        <f>IF($A$2=1,'mil mi val'!CS24,IF($A$2=2,'mil mi val'!CS127,"NA"))</f>
        <v>0.96499999999999997</v>
      </c>
      <c r="CU42" s="120">
        <f>IF($A$2=1,'mil mi val'!CT24,IF($A$2=2,'mil mi val'!CT127,"NA"))</f>
        <v>0.96499999999999997</v>
      </c>
      <c r="CV42" s="120">
        <f>IF($A$2=1,'mil mi val'!CU24,IF($A$2=2,'mil mi val'!CU127,"NA"))</f>
        <v>0.96499999999999997</v>
      </c>
      <c r="CW42" s="120">
        <f>IF($A$2=1,'mil mi val'!CV24,IF($A$2=2,'mil mi val'!CV127,"NA"))</f>
        <v>0.96499999999999997</v>
      </c>
      <c r="CX42" s="120">
        <f>IF($A$2=1,'mil mi val'!CW24,IF($A$2=2,'mil mi val'!CW127,"NA"))</f>
        <v>0.96499999999999997</v>
      </c>
      <c r="CY42" s="120">
        <f>IF($A$2=1,'mil mi val'!CX24,IF($A$2=2,'mil mi val'!CX127,"NA"))</f>
        <v>0.96499999999999997</v>
      </c>
      <c r="CZ42" s="120">
        <f>IF($A$2=1,'mil mi val'!CY24,IF($A$2=2,'mil mi val'!CY127,"NA"))</f>
        <v>0.96499999999999997</v>
      </c>
      <c r="DA42" s="120">
        <f>IF($A$2=1,'mil mi val'!CZ24,IF($A$2=2,'mil mi val'!CZ127,"NA"))</f>
        <v>0.96499999999999997</v>
      </c>
      <c r="DB42" s="120">
        <f>IF($A$2=1,'mil mi val'!DA24,IF($A$2=2,'mil mi val'!DA127,"NA"))</f>
        <v>0.96499999999999997</v>
      </c>
      <c r="DC42" s="120">
        <f>IF($A$2=1,'mil mi val'!DB24,IF($A$2=2,'mil mi val'!DB127,"NA"))</f>
        <v>0.96499999999999997</v>
      </c>
    </row>
    <row r="43" spans="2:107" ht="15" x14ac:dyDescent="0.25">
      <c r="B43" s="110">
        <v>38</v>
      </c>
      <c r="C43" s="120">
        <f>IF($A$2=1,'mil mi val'!B25,IF($A$2=2,'mil mi val'!B128,"NA"))</f>
        <v>1</v>
      </c>
      <c r="D43" s="120">
        <f>IF($A$2=1,'mil mi val'!C25,IF($A$2=2,'mil mi val'!C128,"NA"))</f>
        <v>0.95230000000000004</v>
      </c>
      <c r="E43" s="120">
        <f>IF($A$2=1,'mil mi val'!D25,IF($A$2=2,'mil mi val'!D128,"NA"))</f>
        <v>0.95920000000000005</v>
      </c>
      <c r="F43" s="120">
        <f>IF($A$2=1,'mil mi val'!E25,IF($A$2=2,'mil mi val'!E128,"NA"))</f>
        <v>0.95740000000000003</v>
      </c>
      <c r="G43" s="120">
        <f>IF($A$2=1,'mil mi val'!F25,IF($A$2=2,'mil mi val'!F128,"NA"))</f>
        <v>0.95650000000000002</v>
      </c>
      <c r="H43" s="120">
        <f>IF($A$2=1,'mil mi val'!G25,IF($A$2=2,'mil mi val'!G128,"NA"))</f>
        <v>0.95640000000000003</v>
      </c>
      <c r="I43" s="120">
        <f>IF($A$2=1,'mil mi val'!H25,IF($A$2=2,'mil mi val'!H128,"NA"))</f>
        <v>0.95660000000000001</v>
      </c>
      <c r="J43" s="120">
        <f>IF($A$2=1,'mil mi val'!I25,IF($A$2=2,'mil mi val'!I128,"NA"))</f>
        <v>0.95699999999999996</v>
      </c>
      <c r="K43" s="120">
        <f>IF($A$2=1,'mil mi val'!J25,IF($A$2=2,'mil mi val'!J128,"NA"))</f>
        <v>0.95799999999999996</v>
      </c>
      <c r="L43" s="120">
        <f>IF($A$2=1,'mil mi val'!K25,IF($A$2=2,'mil mi val'!K128,"NA"))</f>
        <v>0.95920000000000005</v>
      </c>
      <c r="M43" s="120">
        <f>IF($A$2=1,'mil mi val'!L25,IF($A$2=2,'mil mi val'!L128,"NA"))</f>
        <v>0.96040000000000003</v>
      </c>
      <c r="N43" s="120">
        <f>IF($A$2=1,'mil mi val'!M25,IF($A$2=2,'mil mi val'!M128,"NA"))</f>
        <v>0.9617</v>
      </c>
      <c r="O43" s="120">
        <f>IF($A$2=1,'mil mi val'!N25,IF($A$2=2,'mil mi val'!N128,"NA"))</f>
        <v>0.96279999999999999</v>
      </c>
      <c r="P43" s="120">
        <f>IF($A$2=1,'mil mi val'!O25,IF($A$2=2,'mil mi val'!O128,"NA"))</f>
        <v>0.96350000000000002</v>
      </c>
      <c r="Q43" s="120">
        <f>IF($A$2=1,'mil mi val'!P25,IF($A$2=2,'mil mi val'!P128,"NA"))</f>
        <v>0.96379999999999999</v>
      </c>
      <c r="R43" s="120">
        <f>IF($A$2=1,'mil mi val'!Q25,IF($A$2=2,'mil mi val'!Q128,"NA"))</f>
        <v>0.96499999999999997</v>
      </c>
      <c r="S43" s="120">
        <f>IF($A$2=1,'mil mi val'!R25,IF($A$2=2,'mil mi val'!R128,"NA"))</f>
        <v>0.96499999999999997</v>
      </c>
      <c r="T43" s="120">
        <f>IF($A$2=1,'mil mi val'!S25,IF($A$2=2,'mil mi val'!S128,"NA"))</f>
        <v>0.96499999999999997</v>
      </c>
      <c r="U43" s="120">
        <f>IF($A$2=1,'mil mi val'!T25,IF($A$2=2,'mil mi val'!T128,"NA"))</f>
        <v>0.96499999999999997</v>
      </c>
      <c r="V43" s="120">
        <f>IF($A$2=1,'mil mi val'!U25,IF($A$2=2,'mil mi val'!U128,"NA"))</f>
        <v>0.96499999999999997</v>
      </c>
      <c r="W43" s="120">
        <f>IF($A$2=1,'mil mi val'!V25,IF($A$2=2,'mil mi val'!V128,"NA"))</f>
        <v>0.96499999999999997</v>
      </c>
      <c r="X43" s="120">
        <f>IF($A$2=1,'mil mi val'!W25,IF($A$2=2,'mil mi val'!W128,"NA"))</f>
        <v>0.96499999999999997</v>
      </c>
      <c r="Y43" s="120">
        <f>IF($A$2=1,'mil mi val'!X25,IF($A$2=2,'mil mi val'!X128,"NA"))</f>
        <v>0.96499999999999997</v>
      </c>
      <c r="Z43" s="120">
        <f>IF($A$2=1,'mil mi val'!Y25,IF($A$2=2,'mil mi val'!Y128,"NA"))</f>
        <v>0.96499999999999997</v>
      </c>
      <c r="AA43" s="120">
        <f>IF($A$2=1,'mil mi val'!Z25,IF($A$2=2,'mil mi val'!Z128,"NA"))</f>
        <v>0.96499999999999997</v>
      </c>
      <c r="AB43" s="120">
        <f>IF($A$2=1,'mil mi val'!AA25,IF($A$2=2,'mil mi val'!AA128,"NA"))</f>
        <v>0.96499999999999997</v>
      </c>
      <c r="AC43" s="120">
        <f>IF($A$2=1,'mil mi val'!AB25,IF($A$2=2,'mil mi val'!AB128,"NA"))</f>
        <v>0.96499999999999997</v>
      </c>
      <c r="AD43" s="120">
        <f>IF($A$2=1,'mil mi val'!AC25,IF($A$2=2,'mil mi val'!AC128,"NA"))</f>
        <v>0.96499999999999997</v>
      </c>
      <c r="AE43" s="120">
        <f>IF($A$2=1,'mil mi val'!AD25,IF($A$2=2,'mil mi val'!AD128,"NA"))</f>
        <v>0.96499999999999997</v>
      </c>
      <c r="AF43" s="120">
        <f>IF($A$2=1,'mil mi val'!AE25,IF($A$2=2,'mil mi val'!AE128,"NA"))</f>
        <v>0.96499999999999997</v>
      </c>
      <c r="AG43" s="120">
        <f>IF($A$2=1,'mil mi val'!AF25,IF($A$2=2,'mil mi val'!AF128,"NA"))</f>
        <v>0.96499999999999997</v>
      </c>
      <c r="AH43" s="120">
        <f>IF($A$2=1,'mil mi val'!AG25,IF($A$2=2,'mil mi val'!AG128,"NA"))</f>
        <v>0.96499999999999997</v>
      </c>
      <c r="AI43" s="120">
        <f>IF($A$2=1,'mil mi val'!AH25,IF($A$2=2,'mil mi val'!AH128,"NA"))</f>
        <v>0.96499999999999997</v>
      </c>
      <c r="AJ43" s="120">
        <f>IF($A$2=1,'mil mi val'!AI25,IF($A$2=2,'mil mi val'!AI128,"NA"))</f>
        <v>0.96499999999999997</v>
      </c>
      <c r="AK43" s="120">
        <f>IF($A$2=1,'mil mi val'!AJ25,IF($A$2=2,'mil mi val'!AJ128,"NA"))</f>
        <v>0.96499999999999997</v>
      </c>
      <c r="AL43" s="120">
        <f>IF($A$2=1,'mil mi val'!AK25,IF($A$2=2,'mil mi val'!AK128,"NA"))</f>
        <v>0.96499999999999997</v>
      </c>
      <c r="AM43" s="120">
        <f>IF($A$2=1,'mil mi val'!AL25,IF($A$2=2,'mil mi val'!AL128,"NA"))</f>
        <v>0.96499999999999997</v>
      </c>
      <c r="AN43" s="120">
        <f>IF($A$2=1,'mil mi val'!AM25,IF($A$2=2,'mil mi val'!AM128,"NA"))</f>
        <v>0.96499999999999997</v>
      </c>
      <c r="AO43" s="120">
        <f>IF($A$2=1,'mil mi val'!AN25,IF($A$2=2,'mil mi val'!AN128,"NA"))</f>
        <v>0.96499999999999997</v>
      </c>
      <c r="AP43" s="120">
        <f>IF($A$2=1,'mil mi val'!AO25,IF($A$2=2,'mil mi val'!AO128,"NA"))</f>
        <v>0.96499999999999997</v>
      </c>
      <c r="AQ43" s="120">
        <f>IF($A$2=1,'mil mi val'!AP25,IF($A$2=2,'mil mi val'!AP128,"NA"))</f>
        <v>0.96499999999999997</v>
      </c>
      <c r="AR43" s="120">
        <f>IF($A$2=1,'mil mi val'!AQ25,IF($A$2=2,'mil mi val'!AQ128,"NA"))</f>
        <v>0.96499999999999997</v>
      </c>
      <c r="AS43" s="120">
        <f>IF($A$2=1,'mil mi val'!AR25,IF($A$2=2,'mil mi val'!AR128,"NA"))</f>
        <v>0.96499999999999997</v>
      </c>
      <c r="AT43" s="120">
        <f>IF($A$2=1,'mil mi val'!AS25,IF($A$2=2,'mil mi val'!AS128,"NA"))</f>
        <v>0.96499999999999997</v>
      </c>
      <c r="AU43" s="120">
        <f>IF($A$2=1,'mil mi val'!AT25,IF($A$2=2,'mil mi val'!AT128,"NA"))</f>
        <v>0.96499999999999997</v>
      </c>
      <c r="AV43" s="120">
        <f>IF($A$2=1,'mil mi val'!AU25,IF($A$2=2,'mil mi val'!AU128,"NA"))</f>
        <v>0.96499999999999997</v>
      </c>
      <c r="AW43" s="120">
        <f>IF($A$2=1,'mil mi val'!AV25,IF($A$2=2,'mil mi val'!AV128,"NA"))</f>
        <v>0.96499999999999997</v>
      </c>
      <c r="AX43" s="120">
        <f>IF($A$2=1,'mil mi val'!AW25,IF($A$2=2,'mil mi val'!AW128,"NA"))</f>
        <v>0.96499999999999997</v>
      </c>
      <c r="AY43" s="120">
        <f>IF($A$2=1,'mil mi val'!AX25,IF($A$2=2,'mil mi val'!AX128,"NA"))</f>
        <v>0.96499999999999997</v>
      </c>
      <c r="AZ43" s="120">
        <f>IF($A$2=1,'mil mi val'!AY25,IF($A$2=2,'mil mi val'!AY128,"NA"))</f>
        <v>0.96499999999999997</v>
      </c>
      <c r="BA43" s="120">
        <f>IF($A$2=1,'mil mi val'!AZ25,IF($A$2=2,'mil mi val'!AZ128,"NA"))</f>
        <v>0.96499999999999997</v>
      </c>
      <c r="BB43" s="120">
        <f>IF($A$2=1,'mil mi val'!BA25,IF($A$2=2,'mil mi val'!BA128,"NA"))</f>
        <v>0.96499999999999997</v>
      </c>
      <c r="BC43" s="120">
        <f>IF($A$2=1,'mil mi val'!BB25,IF($A$2=2,'mil mi val'!BB128,"NA"))</f>
        <v>0.96499999999999997</v>
      </c>
      <c r="BD43" s="120">
        <f>IF($A$2=1,'mil mi val'!BC25,IF($A$2=2,'mil mi val'!BC128,"NA"))</f>
        <v>0.96499999999999997</v>
      </c>
      <c r="BE43" s="120">
        <f>IF($A$2=1,'mil mi val'!BD25,IF($A$2=2,'mil mi val'!BD128,"NA"))</f>
        <v>0.96499999999999997</v>
      </c>
      <c r="BF43" s="120">
        <f>IF($A$2=1,'mil mi val'!BE25,IF($A$2=2,'mil mi val'!BE128,"NA"))</f>
        <v>0.96499999999999997</v>
      </c>
      <c r="BG43" s="120">
        <f>IF($A$2=1,'mil mi val'!BF25,IF($A$2=2,'mil mi val'!BF128,"NA"))</f>
        <v>0.96499999999999997</v>
      </c>
      <c r="BH43" s="120">
        <f>IF($A$2=1,'mil mi val'!BG25,IF($A$2=2,'mil mi val'!BG128,"NA"))</f>
        <v>0.96499999999999997</v>
      </c>
      <c r="BI43" s="120">
        <f>IF($A$2=1,'mil mi val'!BH25,IF($A$2=2,'mil mi val'!BH128,"NA"))</f>
        <v>0.96499999999999997</v>
      </c>
      <c r="BJ43" s="120">
        <f>IF($A$2=1,'mil mi val'!BI25,IF($A$2=2,'mil mi val'!BI128,"NA"))</f>
        <v>0.96499999999999997</v>
      </c>
      <c r="BK43" s="120">
        <f>IF($A$2=1,'mil mi val'!BJ25,IF($A$2=2,'mil mi val'!BJ128,"NA"))</f>
        <v>0.96499999999999997</v>
      </c>
      <c r="BL43" s="120">
        <f>IF($A$2=1,'mil mi val'!BK25,IF($A$2=2,'mil mi val'!BK128,"NA"))</f>
        <v>0.96499999999999997</v>
      </c>
      <c r="BM43" s="120">
        <f>IF($A$2=1,'mil mi val'!BL25,IF($A$2=2,'mil mi val'!BL128,"NA"))</f>
        <v>0.96499999999999997</v>
      </c>
      <c r="BN43" s="120">
        <f>IF($A$2=1,'mil mi val'!BM25,IF($A$2=2,'mil mi val'!BM128,"NA"))</f>
        <v>0.96499999999999997</v>
      </c>
      <c r="BO43" s="120">
        <f>IF($A$2=1,'mil mi val'!BN25,IF($A$2=2,'mil mi val'!BN128,"NA"))</f>
        <v>0.96499999999999997</v>
      </c>
      <c r="BP43" s="120">
        <f>IF($A$2=1,'mil mi val'!BO25,IF($A$2=2,'mil mi val'!BO128,"NA"))</f>
        <v>0.96499999999999997</v>
      </c>
      <c r="BQ43" s="120">
        <f>IF($A$2=1,'mil mi val'!BP25,IF($A$2=2,'mil mi val'!BP128,"NA"))</f>
        <v>0.96499999999999997</v>
      </c>
      <c r="BR43" s="120">
        <f>IF($A$2=1,'mil mi val'!BQ25,IF($A$2=2,'mil mi val'!BQ128,"NA"))</f>
        <v>0.96499999999999997</v>
      </c>
      <c r="BS43" s="120">
        <f>IF($A$2=1,'mil mi val'!BR25,IF($A$2=2,'mil mi val'!BR128,"NA"))</f>
        <v>0.96499999999999997</v>
      </c>
      <c r="BT43" s="120">
        <f>IF($A$2=1,'mil mi val'!BS25,IF($A$2=2,'mil mi val'!BS128,"NA"))</f>
        <v>0.96499999999999997</v>
      </c>
      <c r="BU43" s="120">
        <f>IF($A$2=1,'mil mi val'!BT25,IF($A$2=2,'mil mi val'!BT128,"NA"))</f>
        <v>0.96499999999999997</v>
      </c>
      <c r="BV43" s="120">
        <f>IF($A$2=1,'mil mi val'!BU25,IF($A$2=2,'mil mi val'!BU128,"NA"))</f>
        <v>0.96499999999999997</v>
      </c>
      <c r="BW43" s="120">
        <f>IF($A$2=1,'mil mi val'!BV25,IF($A$2=2,'mil mi val'!BV128,"NA"))</f>
        <v>0.96499999999999997</v>
      </c>
      <c r="BX43" s="120">
        <f>IF($A$2=1,'mil mi val'!BW25,IF($A$2=2,'mil mi val'!BW128,"NA"))</f>
        <v>0.96499999999999997</v>
      </c>
      <c r="BY43" s="120">
        <f>IF($A$2=1,'mil mi val'!BX25,IF($A$2=2,'mil mi val'!BX128,"NA"))</f>
        <v>0.96499999999999997</v>
      </c>
      <c r="BZ43" s="120">
        <f>IF($A$2=1,'mil mi val'!BY25,IF($A$2=2,'mil mi val'!BY128,"NA"))</f>
        <v>0.96499999999999997</v>
      </c>
      <c r="CA43" s="120">
        <f>IF($A$2=1,'mil mi val'!BZ25,IF($A$2=2,'mil mi val'!BZ128,"NA"))</f>
        <v>0.96499999999999997</v>
      </c>
      <c r="CB43" s="120">
        <f>IF($A$2=1,'mil mi val'!CA25,IF($A$2=2,'mil mi val'!CA128,"NA"))</f>
        <v>0.96499999999999997</v>
      </c>
      <c r="CC43" s="120">
        <f>IF($A$2=1,'mil mi val'!CB25,IF($A$2=2,'mil mi val'!CB128,"NA"))</f>
        <v>0.96499999999999997</v>
      </c>
      <c r="CD43" s="120">
        <f>IF($A$2=1,'mil mi val'!CC25,IF($A$2=2,'mil mi val'!CC128,"NA"))</f>
        <v>0.96499999999999997</v>
      </c>
      <c r="CE43" s="120">
        <f>IF($A$2=1,'mil mi val'!CD25,IF($A$2=2,'mil mi val'!CD128,"NA"))</f>
        <v>0.96499999999999997</v>
      </c>
      <c r="CF43" s="120">
        <f>IF($A$2=1,'mil mi val'!CE25,IF($A$2=2,'mil mi val'!CE128,"NA"))</f>
        <v>0.96499999999999997</v>
      </c>
      <c r="CG43" s="120">
        <f>IF($A$2=1,'mil mi val'!CF25,IF($A$2=2,'mil mi val'!CF128,"NA"))</f>
        <v>0.96499999999999997</v>
      </c>
      <c r="CH43" s="120">
        <f>IF($A$2=1,'mil mi val'!CG25,IF($A$2=2,'mil mi val'!CG128,"NA"))</f>
        <v>0.96499999999999997</v>
      </c>
      <c r="CI43" s="120">
        <f>IF($A$2=1,'mil mi val'!CH25,IF($A$2=2,'mil mi val'!CH128,"NA"))</f>
        <v>0.96499999999999997</v>
      </c>
      <c r="CJ43" s="120">
        <f>IF($A$2=1,'mil mi val'!CI25,IF($A$2=2,'mil mi val'!CI128,"NA"))</f>
        <v>0.96499999999999997</v>
      </c>
      <c r="CK43" s="120">
        <f>IF($A$2=1,'mil mi val'!CJ25,IF($A$2=2,'mil mi val'!CJ128,"NA"))</f>
        <v>0.96499999999999997</v>
      </c>
      <c r="CL43" s="120">
        <f>IF($A$2=1,'mil mi val'!CK25,IF($A$2=2,'mil mi val'!CK128,"NA"))</f>
        <v>0.96499999999999997</v>
      </c>
      <c r="CM43" s="120">
        <f>IF($A$2=1,'mil mi val'!CL25,IF($A$2=2,'mil mi val'!CL128,"NA"))</f>
        <v>0.96499999999999997</v>
      </c>
      <c r="CN43" s="120">
        <f>IF($A$2=1,'mil mi val'!CM25,IF($A$2=2,'mil mi val'!CM128,"NA"))</f>
        <v>0.96499999999999997</v>
      </c>
      <c r="CO43" s="120">
        <f>IF($A$2=1,'mil mi val'!CN25,IF($A$2=2,'mil mi val'!CN128,"NA"))</f>
        <v>0.96499999999999997</v>
      </c>
      <c r="CP43" s="120">
        <f>IF($A$2=1,'mil mi val'!CO25,IF($A$2=2,'mil mi val'!CO128,"NA"))</f>
        <v>0.96499999999999997</v>
      </c>
      <c r="CQ43" s="120">
        <f>IF($A$2=1,'mil mi val'!CP25,IF($A$2=2,'mil mi val'!CP128,"NA"))</f>
        <v>0.96499999999999997</v>
      </c>
      <c r="CR43" s="120">
        <f>IF($A$2=1,'mil mi val'!CQ25,IF($A$2=2,'mil mi val'!CQ128,"NA"))</f>
        <v>0.96499999999999997</v>
      </c>
      <c r="CS43" s="120">
        <f>IF($A$2=1,'mil mi val'!CR25,IF($A$2=2,'mil mi val'!CR128,"NA"))</f>
        <v>0.96499999999999997</v>
      </c>
      <c r="CT43" s="120">
        <f>IF($A$2=1,'mil mi val'!CS25,IF($A$2=2,'mil mi val'!CS128,"NA"))</f>
        <v>0.96499999999999997</v>
      </c>
      <c r="CU43" s="120">
        <f>IF($A$2=1,'mil mi val'!CT25,IF($A$2=2,'mil mi val'!CT128,"NA"))</f>
        <v>0.96499999999999997</v>
      </c>
      <c r="CV43" s="120">
        <f>IF($A$2=1,'mil mi val'!CU25,IF($A$2=2,'mil mi val'!CU128,"NA"))</f>
        <v>0.96499999999999997</v>
      </c>
      <c r="CW43" s="120">
        <f>IF($A$2=1,'mil mi val'!CV25,IF($A$2=2,'mil mi val'!CV128,"NA"))</f>
        <v>0.96499999999999997</v>
      </c>
      <c r="CX43" s="120">
        <f>IF($A$2=1,'mil mi val'!CW25,IF($A$2=2,'mil mi val'!CW128,"NA"))</f>
        <v>0.96499999999999997</v>
      </c>
      <c r="CY43" s="120">
        <f>IF($A$2=1,'mil mi val'!CX25,IF($A$2=2,'mil mi val'!CX128,"NA"))</f>
        <v>0.96499999999999997</v>
      </c>
      <c r="CZ43" s="120">
        <f>IF($A$2=1,'mil mi val'!CY25,IF($A$2=2,'mil mi val'!CY128,"NA"))</f>
        <v>0.96499999999999997</v>
      </c>
      <c r="DA43" s="120">
        <f>IF($A$2=1,'mil mi val'!CZ25,IF($A$2=2,'mil mi val'!CZ128,"NA"))</f>
        <v>0.96499999999999997</v>
      </c>
      <c r="DB43" s="120">
        <f>IF($A$2=1,'mil mi val'!DA25,IF($A$2=2,'mil mi val'!DA128,"NA"))</f>
        <v>0.96499999999999997</v>
      </c>
      <c r="DC43" s="120">
        <f>IF($A$2=1,'mil mi val'!DB25,IF($A$2=2,'mil mi val'!DB128,"NA"))</f>
        <v>0.96499999999999997</v>
      </c>
    </row>
    <row r="44" spans="2:107" ht="15" x14ac:dyDescent="0.25">
      <c r="B44" s="110">
        <v>39</v>
      </c>
      <c r="C44" s="120">
        <f>IF($A$2=1,'mil mi val'!B26,IF($A$2=2,'mil mi val'!B129,"NA"))</f>
        <v>1</v>
      </c>
      <c r="D44" s="120">
        <f>IF($A$2=1,'mil mi val'!C26,IF($A$2=2,'mil mi val'!C129,"NA"))</f>
        <v>0.95489999999999997</v>
      </c>
      <c r="E44" s="120">
        <f>IF($A$2=1,'mil mi val'!D26,IF($A$2=2,'mil mi val'!D129,"NA"))</f>
        <v>0.96140000000000003</v>
      </c>
      <c r="F44" s="120">
        <f>IF($A$2=1,'mil mi val'!E26,IF($A$2=2,'mil mi val'!E129,"NA"))</f>
        <v>0.95920000000000005</v>
      </c>
      <c r="G44" s="120">
        <f>IF($A$2=1,'mil mi val'!F26,IF($A$2=2,'mil mi val'!F129,"NA"))</f>
        <v>0.95809999999999995</v>
      </c>
      <c r="H44" s="120">
        <f>IF($A$2=1,'mil mi val'!G26,IF($A$2=2,'mil mi val'!G129,"NA"))</f>
        <v>0.95779999999999998</v>
      </c>
      <c r="I44" s="120">
        <f>IF($A$2=1,'mil mi val'!H26,IF($A$2=2,'mil mi val'!H129,"NA"))</f>
        <v>0.95779999999999998</v>
      </c>
      <c r="J44" s="120">
        <f>IF($A$2=1,'mil mi val'!I26,IF($A$2=2,'mil mi val'!I129,"NA"))</f>
        <v>0.95809999999999995</v>
      </c>
      <c r="K44" s="120">
        <f>IF($A$2=1,'mil mi val'!J26,IF($A$2=2,'mil mi val'!J129,"NA"))</f>
        <v>0.95860000000000001</v>
      </c>
      <c r="L44" s="120">
        <f>IF($A$2=1,'mil mi val'!K26,IF($A$2=2,'mil mi val'!K129,"NA"))</f>
        <v>0.95960000000000001</v>
      </c>
      <c r="M44" s="120">
        <f>IF($A$2=1,'mil mi val'!L26,IF($A$2=2,'mil mi val'!L129,"NA"))</f>
        <v>0.9607</v>
      </c>
      <c r="N44" s="120">
        <f>IF($A$2=1,'mil mi val'!M26,IF($A$2=2,'mil mi val'!M129,"NA"))</f>
        <v>0.96179999999999999</v>
      </c>
      <c r="O44" s="120">
        <f>IF($A$2=1,'mil mi val'!N26,IF($A$2=2,'mil mi val'!N129,"NA"))</f>
        <v>0.96279999999999999</v>
      </c>
      <c r="P44" s="120">
        <f>IF($A$2=1,'mil mi val'!O26,IF($A$2=2,'mil mi val'!O129,"NA"))</f>
        <v>0.96350000000000002</v>
      </c>
      <c r="Q44" s="120">
        <f>IF($A$2=1,'mil mi val'!P26,IF($A$2=2,'mil mi val'!P129,"NA"))</f>
        <v>0.96379999999999999</v>
      </c>
      <c r="R44" s="120">
        <f>IF($A$2=1,'mil mi val'!Q26,IF($A$2=2,'mil mi val'!Q129,"NA"))</f>
        <v>0.96499999999999997</v>
      </c>
      <c r="S44" s="120">
        <f>IF($A$2=1,'mil mi val'!R26,IF($A$2=2,'mil mi val'!R129,"NA"))</f>
        <v>0.96499999999999997</v>
      </c>
      <c r="T44" s="120">
        <f>IF($A$2=1,'mil mi val'!S26,IF($A$2=2,'mil mi val'!S129,"NA"))</f>
        <v>0.96499999999999997</v>
      </c>
      <c r="U44" s="120">
        <f>IF($A$2=1,'mil mi val'!T26,IF($A$2=2,'mil mi val'!T129,"NA"))</f>
        <v>0.96499999999999997</v>
      </c>
      <c r="V44" s="120">
        <f>IF($A$2=1,'mil mi val'!U26,IF($A$2=2,'mil mi val'!U129,"NA"))</f>
        <v>0.96499999999999997</v>
      </c>
      <c r="W44" s="120">
        <f>IF($A$2=1,'mil mi val'!V26,IF($A$2=2,'mil mi val'!V129,"NA"))</f>
        <v>0.96499999999999997</v>
      </c>
      <c r="X44" s="120">
        <f>IF($A$2=1,'mil mi val'!W26,IF($A$2=2,'mil mi val'!W129,"NA"))</f>
        <v>0.96499999999999997</v>
      </c>
      <c r="Y44" s="120">
        <f>IF($A$2=1,'mil mi val'!X26,IF($A$2=2,'mil mi val'!X129,"NA"))</f>
        <v>0.96499999999999997</v>
      </c>
      <c r="Z44" s="120">
        <f>IF($A$2=1,'mil mi val'!Y26,IF($A$2=2,'mil mi val'!Y129,"NA"))</f>
        <v>0.96499999999999997</v>
      </c>
      <c r="AA44" s="120">
        <f>IF($A$2=1,'mil mi val'!Z26,IF($A$2=2,'mil mi val'!Z129,"NA"))</f>
        <v>0.96499999999999997</v>
      </c>
      <c r="AB44" s="120">
        <f>IF($A$2=1,'mil mi val'!AA26,IF($A$2=2,'mil mi val'!AA129,"NA"))</f>
        <v>0.96499999999999997</v>
      </c>
      <c r="AC44" s="120">
        <f>IF($A$2=1,'mil mi val'!AB26,IF($A$2=2,'mil mi val'!AB129,"NA"))</f>
        <v>0.96499999999999997</v>
      </c>
      <c r="AD44" s="120">
        <f>IF($A$2=1,'mil mi val'!AC26,IF($A$2=2,'mil mi val'!AC129,"NA"))</f>
        <v>0.96499999999999997</v>
      </c>
      <c r="AE44" s="120">
        <f>IF($A$2=1,'mil mi val'!AD26,IF($A$2=2,'mil mi val'!AD129,"NA"))</f>
        <v>0.96499999999999997</v>
      </c>
      <c r="AF44" s="120">
        <f>IF($A$2=1,'mil mi val'!AE26,IF($A$2=2,'mil mi val'!AE129,"NA"))</f>
        <v>0.96499999999999997</v>
      </c>
      <c r="AG44" s="120">
        <f>IF($A$2=1,'mil mi val'!AF26,IF($A$2=2,'mil mi val'!AF129,"NA"))</f>
        <v>0.96499999999999997</v>
      </c>
      <c r="AH44" s="120">
        <f>IF($A$2=1,'mil mi val'!AG26,IF($A$2=2,'mil mi val'!AG129,"NA"))</f>
        <v>0.96499999999999997</v>
      </c>
      <c r="AI44" s="120">
        <f>IF($A$2=1,'mil mi val'!AH26,IF($A$2=2,'mil mi val'!AH129,"NA"))</f>
        <v>0.96499999999999997</v>
      </c>
      <c r="AJ44" s="120">
        <f>IF($A$2=1,'mil mi val'!AI26,IF($A$2=2,'mil mi val'!AI129,"NA"))</f>
        <v>0.96499999999999997</v>
      </c>
      <c r="AK44" s="120">
        <f>IF($A$2=1,'mil mi val'!AJ26,IF($A$2=2,'mil mi val'!AJ129,"NA"))</f>
        <v>0.96499999999999997</v>
      </c>
      <c r="AL44" s="120">
        <f>IF($A$2=1,'mil mi val'!AK26,IF($A$2=2,'mil mi val'!AK129,"NA"))</f>
        <v>0.96499999999999997</v>
      </c>
      <c r="AM44" s="120">
        <f>IF($A$2=1,'mil mi val'!AL26,IF($A$2=2,'mil mi val'!AL129,"NA"))</f>
        <v>0.96499999999999997</v>
      </c>
      <c r="AN44" s="120">
        <f>IF($A$2=1,'mil mi val'!AM26,IF($A$2=2,'mil mi val'!AM129,"NA"))</f>
        <v>0.96499999999999997</v>
      </c>
      <c r="AO44" s="120">
        <f>IF($A$2=1,'mil mi val'!AN26,IF($A$2=2,'mil mi val'!AN129,"NA"))</f>
        <v>0.96499999999999997</v>
      </c>
      <c r="AP44" s="120">
        <f>IF($A$2=1,'mil mi val'!AO26,IF($A$2=2,'mil mi val'!AO129,"NA"))</f>
        <v>0.96499999999999997</v>
      </c>
      <c r="AQ44" s="120">
        <f>IF($A$2=1,'mil mi val'!AP26,IF($A$2=2,'mil mi val'!AP129,"NA"))</f>
        <v>0.96499999999999997</v>
      </c>
      <c r="AR44" s="120">
        <f>IF($A$2=1,'mil mi val'!AQ26,IF($A$2=2,'mil mi val'!AQ129,"NA"))</f>
        <v>0.96499999999999997</v>
      </c>
      <c r="AS44" s="120">
        <f>IF($A$2=1,'mil mi val'!AR26,IF($A$2=2,'mil mi val'!AR129,"NA"))</f>
        <v>0.96499999999999997</v>
      </c>
      <c r="AT44" s="120">
        <f>IF($A$2=1,'mil mi val'!AS26,IF($A$2=2,'mil mi val'!AS129,"NA"))</f>
        <v>0.96499999999999997</v>
      </c>
      <c r="AU44" s="120">
        <f>IF($A$2=1,'mil mi val'!AT26,IF($A$2=2,'mil mi val'!AT129,"NA"))</f>
        <v>0.96499999999999997</v>
      </c>
      <c r="AV44" s="120">
        <f>IF($A$2=1,'mil mi val'!AU26,IF($A$2=2,'mil mi val'!AU129,"NA"))</f>
        <v>0.96499999999999997</v>
      </c>
      <c r="AW44" s="120">
        <f>IF($A$2=1,'mil mi val'!AV26,IF($A$2=2,'mil mi val'!AV129,"NA"))</f>
        <v>0.96499999999999997</v>
      </c>
      <c r="AX44" s="120">
        <f>IF($A$2=1,'mil mi val'!AW26,IF($A$2=2,'mil mi val'!AW129,"NA"))</f>
        <v>0.96499999999999997</v>
      </c>
      <c r="AY44" s="120">
        <f>IF($A$2=1,'mil mi val'!AX26,IF($A$2=2,'mil mi val'!AX129,"NA"))</f>
        <v>0.96499999999999997</v>
      </c>
      <c r="AZ44" s="120">
        <f>IF($A$2=1,'mil mi val'!AY26,IF($A$2=2,'mil mi val'!AY129,"NA"))</f>
        <v>0.96499999999999997</v>
      </c>
      <c r="BA44" s="120">
        <f>IF($A$2=1,'mil mi val'!AZ26,IF($A$2=2,'mil mi val'!AZ129,"NA"))</f>
        <v>0.96499999999999997</v>
      </c>
      <c r="BB44" s="120">
        <f>IF($A$2=1,'mil mi val'!BA26,IF($A$2=2,'mil mi val'!BA129,"NA"))</f>
        <v>0.96499999999999997</v>
      </c>
      <c r="BC44" s="120">
        <f>IF($A$2=1,'mil mi val'!BB26,IF($A$2=2,'mil mi val'!BB129,"NA"))</f>
        <v>0.96499999999999997</v>
      </c>
      <c r="BD44" s="120">
        <f>IF($A$2=1,'mil mi val'!BC26,IF($A$2=2,'mil mi val'!BC129,"NA"))</f>
        <v>0.96499999999999997</v>
      </c>
      <c r="BE44" s="120">
        <f>IF($A$2=1,'mil mi val'!BD26,IF($A$2=2,'mil mi val'!BD129,"NA"))</f>
        <v>0.96499999999999997</v>
      </c>
      <c r="BF44" s="120">
        <f>IF($A$2=1,'mil mi val'!BE26,IF($A$2=2,'mil mi val'!BE129,"NA"))</f>
        <v>0.96499999999999997</v>
      </c>
      <c r="BG44" s="120">
        <f>IF($A$2=1,'mil mi val'!BF26,IF($A$2=2,'mil mi val'!BF129,"NA"))</f>
        <v>0.96499999999999997</v>
      </c>
      <c r="BH44" s="120">
        <f>IF($A$2=1,'mil mi val'!BG26,IF($A$2=2,'mil mi val'!BG129,"NA"))</f>
        <v>0.96499999999999997</v>
      </c>
      <c r="BI44" s="120">
        <f>IF($A$2=1,'mil mi val'!BH26,IF($A$2=2,'mil mi val'!BH129,"NA"))</f>
        <v>0.96499999999999997</v>
      </c>
      <c r="BJ44" s="120">
        <f>IF($A$2=1,'mil mi val'!BI26,IF($A$2=2,'mil mi val'!BI129,"NA"))</f>
        <v>0.96499999999999997</v>
      </c>
      <c r="BK44" s="120">
        <f>IF($A$2=1,'mil mi val'!BJ26,IF($A$2=2,'mil mi val'!BJ129,"NA"))</f>
        <v>0.96499999999999997</v>
      </c>
      <c r="BL44" s="120">
        <f>IF($A$2=1,'mil mi val'!BK26,IF($A$2=2,'mil mi val'!BK129,"NA"))</f>
        <v>0.96499999999999997</v>
      </c>
      <c r="BM44" s="120">
        <f>IF($A$2=1,'mil mi val'!BL26,IF($A$2=2,'mil mi val'!BL129,"NA"))</f>
        <v>0.96499999999999997</v>
      </c>
      <c r="BN44" s="120">
        <f>IF($A$2=1,'mil mi val'!BM26,IF($A$2=2,'mil mi val'!BM129,"NA"))</f>
        <v>0.96499999999999997</v>
      </c>
      <c r="BO44" s="120">
        <f>IF($A$2=1,'mil mi val'!BN26,IF($A$2=2,'mil mi val'!BN129,"NA"))</f>
        <v>0.96499999999999997</v>
      </c>
      <c r="BP44" s="120">
        <f>IF($A$2=1,'mil mi val'!BO26,IF($A$2=2,'mil mi val'!BO129,"NA"))</f>
        <v>0.96499999999999997</v>
      </c>
      <c r="BQ44" s="120">
        <f>IF($A$2=1,'mil mi val'!BP26,IF($A$2=2,'mil mi val'!BP129,"NA"))</f>
        <v>0.96499999999999997</v>
      </c>
      <c r="BR44" s="120">
        <f>IF($A$2=1,'mil mi val'!BQ26,IF($A$2=2,'mil mi val'!BQ129,"NA"))</f>
        <v>0.96499999999999997</v>
      </c>
      <c r="BS44" s="120">
        <f>IF($A$2=1,'mil mi val'!BR26,IF($A$2=2,'mil mi val'!BR129,"NA"))</f>
        <v>0.96499999999999997</v>
      </c>
      <c r="BT44" s="120">
        <f>IF($A$2=1,'mil mi val'!BS26,IF($A$2=2,'mil mi val'!BS129,"NA"))</f>
        <v>0.96499999999999997</v>
      </c>
      <c r="BU44" s="120">
        <f>IF($A$2=1,'mil mi val'!BT26,IF($A$2=2,'mil mi val'!BT129,"NA"))</f>
        <v>0.96499999999999997</v>
      </c>
      <c r="BV44" s="120">
        <f>IF($A$2=1,'mil mi val'!BU26,IF($A$2=2,'mil mi val'!BU129,"NA"))</f>
        <v>0.96499999999999997</v>
      </c>
      <c r="BW44" s="120">
        <f>IF($A$2=1,'mil mi val'!BV26,IF($A$2=2,'mil mi val'!BV129,"NA"))</f>
        <v>0.96499999999999997</v>
      </c>
      <c r="BX44" s="120">
        <f>IF($A$2=1,'mil mi val'!BW26,IF($A$2=2,'mil mi val'!BW129,"NA"))</f>
        <v>0.96499999999999997</v>
      </c>
      <c r="BY44" s="120">
        <f>IF($A$2=1,'mil mi val'!BX26,IF($A$2=2,'mil mi val'!BX129,"NA"))</f>
        <v>0.96499999999999997</v>
      </c>
      <c r="BZ44" s="120">
        <f>IF($A$2=1,'mil mi val'!BY26,IF($A$2=2,'mil mi val'!BY129,"NA"))</f>
        <v>0.96499999999999997</v>
      </c>
      <c r="CA44" s="120">
        <f>IF($A$2=1,'mil mi val'!BZ26,IF($A$2=2,'mil mi val'!BZ129,"NA"))</f>
        <v>0.96499999999999997</v>
      </c>
      <c r="CB44" s="120">
        <f>IF($A$2=1,'mil mi val'!CA26,IF($A$2=2,'mil mi val'!CA129,"NA"))</f>
        <v>0.96499999999999997</v>
      </c>
      <c r="CC44" s="120">
        <f>IF($A$2=1,'mil mi val'!CB26,IF($A$2=2,'mil mi val'!CB129,"NA"))</f>
        <v>0.96499999999999997</v>
      </c>
      <c r="CD44" s="120">
        <f>IF($A$2=1,'mil mi val'!CC26,IF($A$2=2,'mil mi val'!CC129,"NA"))</f>
        <v>0.96499999999999997</v>
      </c>
      <c r="CE44" s="120">
        <f>IF($A$2=1,'mil mi val'!CD26,IF($A$2=2,'mil mi val'!CD129,"NA"))</f>
        <v>0.96499999999999997</v>
      </c>
      <c r="CF44" s="120">
        <f>IF($A$2=1,'mil mi val'!CE26,IF($A$2=2,'mil mi val'!CE129,"NA"))</f>
        <v>0.96499999999999997</v>
      </c>
      <c r="CG44" s="120">
        <f>IF($A$2=1,'mil mi val'!CF26,IF($A$2=2,'mil mi val'!CF129,"NA"))</f>
        <v>0.96499999999999997</v>
      </c>
      <c r="CH44" s="120">
        <f>IF($A$2=1,'mil mi val'!CG26,IF($A$2=2,'mil mi val'!CG129,"NA"))</f>
        <v>0.96499999999999997</v>
      </c>
      <c r="CI44" s="120">
        <f>IF($A$2=1,'mil mi val'!CH26,IF($A$2=2,'mil mi val'!CH129,"NA"))</f>
        <v>0.96499999999999997</v>
      </c>
      <c r="CJ44" s="120">
        <f>IF($A$2=1,'mil mi val'!CI26,IF($A$2=2,'mil mi val'!CI129,"NA"))</f>
        <v>0.96499999999999997</v>
      </c>
      <c r="CK44" s="120">
        <f>IF($A$2=1,'mil mi val'!CJ26,IF($A$2=2,'mil mi val'!CJ129,"NA"))</f>
        <v>0.96499999999999997</v>
      </c>
      <c r="CL44" s="120">
        <f>IF($A$2=1,'mil mi val'!CK26,IF($A$2=2,'mil mi val'!CK129,"NA"))</f>
        <v>0.96499999999999997</v>
      </c>
      <c r="CM44" s="120">
        <f>IF($A$2=1,'mil mi val'!CL26,IF($A$2=2,'mil mi val'!CL129,"NA"))</f>
        <v>0.96499999999999997</v>
      </c>
      <c r="CN44" s="120">
        <f>IF($A$2=1,'mil mi val'!CM26,IF($A$2=2,'mil mi val'!CM129,"NA"))</f>
        <v>0.96499999999999997</v>
      </c>
      <c r="CO44" s="120">
        <f>IF($A$2=1,'mil mi val'!CN26,IF($A$2=2,'mil mi val'!CN129,"NA"))</f>
        <v>0.96499999999999997</v>
      </c>
      <c r="CP44" s="120">
        <f>IF($A$2=1,'mil mi val'!CO26,IF($A$2=2,'mil mi val'!CO129,"NA"))</f>
        <v>0.96499999999999997</v>
      </c>
      <c r="CQ44" s="120">
        <f>IF($A$2=1,'mil mi val'!CP26,IF($A$2=2,'mil mi val'!CP129,"NA"))</f>
        <v>0.96499999999999997</v>
      </c>
      <c r="CR44" s="120">
        <f>IF($A$2=1,'mil mi val'!CQ26,IF($A$2=2,'mil mi val'!CQ129,"NA"))</f>
        <v>0.96499999999999997</v>
      </c>
      <c r="CS44" s="120">
        <f>IF($A$2=1,'mil mi val'!CR26,IF($A$2=2,'mil mi val'!CR129,"NA"))</f>
        <v>0.96499999999999997</v>
      </c>
      <c r="CT44" s="120">
        <f>IF($A$2=1,'mil mi val'!CS26,IF($A$2=2,'mil mi val'!CS129,"NA"))</f>
        <v>0.96499999999999997</v>
      </c>
      <c r="CU44" s="120">
        <f>IF($A$2=1,'mil mi val'!CT26,IF($A$2=2,'mil mi val'!CT129,"NA"))</f>
        <v>0.96499999999999997</v>
      </c>
      <c r="CV44" s="120">
        <f>IF($A$2=1,'mil mi val'!CU26,IF($A$2=2,'mil mi val'!CU129,"NA"))</f>
        <v>0.96499999999999997</v>
      </c>
      <c r="CW44" s="120">
        <f>IF($A$2=1,'mil mi val'!CV26,IF($A$2=2,'mil mi val'!CV129,"NA"))</f>
        <v>0.96499999999999997</v>
      </c>
      <c r="CX44" s="120">
        <f>IF($A$2=1,'mil mi val'!CW26,IF($A$2=2,'mil mi val'!CW129,"NA"))</f>
        <v>0.96499999999999997</v>
      </c>
      <c r="CY44" s="120">
        <f>IF($A$2=1,'mil mi val'!CX26,IF($A$2=2,'mil mi val'!CX129,"NA"))</f>
        <v>0.96499999999999997</v>
      </c>
      <c r="CZ44" s="120">
        <f>IF($A$2=1,'mil mi val'!CY26,IF($A$2=2,'mil mi val'!CY129,"NA"))</f>
        <v>0.96499999999999997</v>
      </c>
      <c r="DA44" s="120">
        <f>IF($A$2=1,'mil mi val'!CZ26,IF($A$2=2,'mil mi val'!CZ129,"NA"))</f>
        <v>0.96499999999999997</v>
      </c>
      <c r="DB44" s="120">
        <f>IF($A$2=1,'mil mi val'!DA26,IF($A$2=2,'mil mi val'!DA129,"NA"))</f>
        <v>0.96499999999999997</v>
      </c>
      <c r="DC44" s="120">
        <f>IF($A$2=1,'mil mi val'!DB26,IF($A$2=2,'mil mi val'!DB129,"NA"))</f>
        <v>0.96499999999999997</v>
      </c>
    </row>
    <row r="45" spans="2:107" ht="15" x14ac:dyDescent="0.25">
      <c r="B45" s="110">
        <v>40</v>
      </c>
      <c r="C45" s="120">
        <f>IF($A$2=1,'mil mi val'!B27,IF($A$2=2,'mil mi val'!B130,"NA"))</f>
        <v>1</v>
      </c>
      <c r="D45" s="120">
        <f>IF($A$2=1,'mil mi val'!C27,IF($A$2=2,'mil mi val'!C130,"NA"))</f>
        <v>0.95740000000000003</v>
      </c>
      <c r="E45" s="120">
        <f>IF($A$2=1,'mil mi val'!D27,IF($A$2=2,'mil mi val'!D130,"NA"))</f>
        <v>0.96360000000000001</v>
      </c>
      <c r="F45" s="120">
        <f>IF($A$2=1,'mil mi val'!E27,IF($A$2=2,'mil mi val'!E130,"NA"))</f>
        <v>0.96109999999999995</v>
      </c>
      <c r="G45" s="120">
        <f>IF($A$2=1,'mil mi val'!F27,IF($A$2=2,'mil mi val'!F130,"NA"))</f>
        <v>0.9597</v>
      </c>
      <c r="H45" s="120">
        <f>IF($A$2=1,'mil mi val'!G27,IF($A$2=2,'mil mi val'!G130,"NA"))</f>
        <v>0.95920000000000005</v>
      </c>
      <c r="I45" s="120">
        <f>IF($A$2=1,'mil mi val'!H27,IF($A$2=2,'mil mi val'!H130,"NA"))</f>
        <v>0.95899999999999996</v>
      </c>
      <c r="J45" s="120">
        <f>IF($A$2=1,'mil mi val'!I27,IF($A$2=2,'mil mi val'!I130,"NA"))</f>
        <v>0.95909999999999995</v>
      </c>
      <c r="K45" s="120">
        <f>IF($A$2=1,'mil mi val'!J27,IF($A$2=2,'mil mi val'!J130,"NA"))</f>
        <v>0.95950000000000002</v>
      </c>
      <c r="L45" s="120">
        <f>IF($A$2=1,'mil mi val'!K27,IF($A$2=2,'mil mi val'!K130,"NA"))</f>
        <v>0.96</v>
      </c>
      <c r="M45" s="120">
        <f>IF($A$2=1,'mil mi val'!L27,IF($A$2=2,'mil mi val'!L130,"NA"))</f>
        <v>0.96099999999999997</v>
      </c>
      <c r="N45" s="120">
        <f>IF($A$2=1,'mil mi val'!M27,IF($A$2=2,'mil mi val'!M130,"NA"))</f>
        <v>0.96199999999999997</v>
      </c>
      <c r="O45" s="120">
        <f>IF($A$2=1,'mil mi val'!N27,IF($A$2=2,'mil mi val'!N130,"NA"))</f>
        <v>0.96289999999999998</v>
      </c>
      <c r="P45" s="120">
        <f>IF($A$2=1,'mil mi val'!O27,IF($A$2=2,'mil mi val'!O130,"NA"))</f>
        <v>0.96350000000000002</v>
      </c>
      <c r="Q45" s="120">
        <f>IF($A$2=1,'mil mi val'!P27,IF($A$2=2,'mil mi val'!P130,"NA"))</f>
        <v>0.96379999999999999</v>
      </c>
      <c r="R45" s="120">
        <f>IF($A$2=1,'mil mi val'!Q27,IF($A$2=2,'mil mi val'!Q130,"NA"))</f>
        <v>0.96499999999999997</v>
      </c>
      <c r="S45" s="120">
        <f>IF($A$2=1,'mil mi val'!R27,IF($A$2=2,'mil mi val'!R130,"NA"))</f>
        <v>0.96499999999999997</v>
      </c>
      <c r="T45" s="120">
        <f>IF($A$2=1,'mil mi val'!S27,IF($A$2=2,'mil mi val'!S130,"NA"))</f>
        <v>0.96499999999999997</v>
      </c>
      <c r="U45" s="120">
        <f>IF($A$2=1,'mil mi val'!T27,IF($A$2=2,'mil mi val'!T130,"NA"))</f>
        <v>0.96499999999999997</v>
      </c>
      <c r="V45" s="120">
        <f>IF($A$2=1,'mil mi val'!U27,IF($A$2=2,'mil mi val'!U130,"NA"))</f>
        <v>0.96499999999999997</v>
      </c>
      <c r="W45" s="120">
        <f>IF($A$2=1,'mil mi val'!V27,IF($A$2=2,'mil mi val'!V130,"NA"))</f>
        <v>0.96499999999999997</v>
      </c>
      <c r="X45" s="120">
        <f>IF($A$2=1,'mil mi val'!W27,IF($A$2=2,'mil mi val'!W130,"NA"))</f>
        <v>0.96499999999999997</v>
      </c>
      <c r="Y45" s="120">
        <f>IF($A$2=1,'mil mi val'!X27,IF($A$2=2,'mil mi val'!X130,"NA"))</f>
        <v>0.96499999999999997</v>
      </c>
      <c r="Z45" s="120">
        <f>IF($A$2=1,'mil mi val'!Y27,IF($A$2=2,'mil mi val'!Y130,"NA"))</f>
        <v>0.96499999999999997</v>
      </c>
      <c r="AA45" s="120">
        <f>IF($A$2=1,'mil mi val'!Z27,IF($A$2=2,'mil mi val'!Z130,"NA"))</f>
        <v>0.96499999999999997</v>
      </c>
      <c r="AB45" s="120">
        <f>IF($A$2=1,'mil mi val'!AA27,IF($A$2=2,'mil mi val'!AA130,"NA"))</f>
        <v>0.96499999999999997</v>
      </c>
      <c r="AC45" s="120">
        <f>IF($A$2=1,'mil mi val'!AB27,IF($A$2=2,'mil mi val'!AB130,"NA"))</f>
        <v>0.96499999999999997</v>
      </c>
      <c r="AD45" s="120">
        <f>IF($A$2=1,'mil mi val'!AC27,IF($A$2=2,'mil mi val'!AC130,"NA"))</f>
        <v>0.96499999999999997</v>
      </c>
      <c r="AE45" s="120">
        <f>IF($A$2=1,'mil mi val'!AD27,IF($A$2=2,'mil mi val'!AD130,"NA"))</f>
        <v>0.96499999999999997</v>
      </c>
      <c r="AF45" s="120">
        <f>IF($A$2=1,'mil mi val'!AE27,IF($A$2=2,'mil mi val'!AE130,"NA"))</f>
        <v>0.96499999999999997</v>
      </c>
      <c r="AG45" s="120">
        <f>IF($A$2=1,'mil mi val'!AF27,IF($A$2=2,'mil mi val'!AF130,"NA"))</f>
        <v>0.96499999999999997</v>
      </c>
      <c r="AH45" s="120">
        <f>IF($A$2=1,'mil mi val'!AG27,IF($A$2=2,'mil mi val'!AG130,"NA"))</f>
        <v>0.96499999999999997</v>
      </c>
      <c r="AI45" s="120">
        <f>IF($A$2=1,'mil mi val'!AH27,IF($A$2=2,'mil mi val'!AH130,"NA"))</f>
        <v>0.96499999999999997</v>
      </c>
      <c r="AJ45" s="120">
        <f>IF($A$2=1,'mil mi val'!AI27,IF($A$2=2,'mil mi val'!AI130,"NA"))</f>
        <v>0.96499999999999997</v>
      </c>
      <c r="AK45" s="120">
        <f>IF($A$2=1,'mil mi val'!AJ27,IF($A$2=2,'mil mi val'!AJ130,"NA"))</f>
        <v>0.96499999999999997</v>
      </c>
      <c r="AL45" s="120">
        <f>IF($A$2=1,'mil mi val'!AK27,IF($A$2=2,'mil mi val'!AK130,"NA"))</f>
        <v>0.96499999999999997</v>
      </c>
      <c r="AM45" s="120">
        <f>IF($A$2=1,'mil mi val'!AL27,IF($A$2=2,'mil mi val'!AL130,"NA"))</f>
        <v>0.96499999999999997</v>
      </c>
      <c r="AN45" s="120">
        <f>IF($A$2=1,'mil mi val'!AM27,IF($A$2=2,'mil mi val'!AM130,"NA"))</f>
        <v>0.96499999999999997</v>
      </c>
      <c r="AO45" s="120">
        <f>IF($A$2=1,'mil mi val'!AN27,IF($A$2=2,'mil mi val'!AN130,"NA"))</f>
        <v>0.96499999999999997</v>
      </c>
      <c r="AP45" s="120">
        <f>IF($A$2=1,'mil mi val'!AO27,IF($A$2=2,'mil mi val'!AO130,"NA"))</f>
        <v>0.96499999999999997</v>
      </c>
      <c r="AQ45" s="120">
        <f>IF($A$2=1,'mil mi val'!AP27,IF($A$2=2,'mil mi val'!AP130,"NA"))</f>
        <v>0.96499999999999997</v>
      </c>
      <c r="AR45" s="120">
        <f>IF($A$2=1,'mil mi val'!AQ27,IF($A$2=2,'mil mi val'!AQ130,"NA"))</f>
        <v>0.96499999999999997</v>
      </c>
      <c r="AS45" s="120">
        <f>IF($A$2=1,'mil mi val'!AR27,IF($A$2=2,'mil mi val'!AR130,"NA"))</f>
        <v>0.96499999999999997</v>
      </c>
      <c r="AT45" s="120">
        <f>IF($A$2=1,'mil mi val'!AS27,IF($A$2=2,'mil mi val'!AS130,"NA"))</f>
        <v>0.96499999999999997</v>
      </c>
      <c r="AU45" s="120">
        <f>IF($A$2=1,'mil mi val'!AT27,IF($A$2=2,'mil mi val'!AT130,"NA"))</f>
        <v>0.96499999999999997</v>
      </c>
      <c r="AV45" s="120">
        <f>IF($A$2=1,'mil mi val'!AU27,IF($A$2=2,'mil mi val'!AU130,"NA"))</f>
        <v>0.96499999999999997</v>
      </c>
      <c r="AW45" s="120">
        <f>IF($A$2=1,'mil mi val'!AV27,IF($A$2=2,'mil mi val'!AV130,"NA"))</f>
        <v>0.96499999999999997</v>
      </c>
      <c r="AX45" s="120">
        <f>IF($A$2=1,'mil mi val'!AW27,IF($A$2=2,'mil mi val'!AW130,"NA"))</f>
        <v>0.96499999999999997</v>
      </c>
      <c r="AY45" s="120">
        <f>IF($A$2=1,'mil mi val'!AX27,IF($A$2=2,'mil mi val'!AX130,"NA"))</f>
        <v>0.96499999999999997</v>
      </c>
      <c r="AZ45" s="120">
        <f>IF($A$2=1,'mil mi val'!AY27,IF($A$2=2,'mil mi val'!AY130,"NA"))</f>
        <v>0.96499999999999997</v>
      </c>
      <c r="BA45" s="120">
        <f>IF($A$2=1,'mil mi val'!AZ27,IF($A$2=2,'mil mi val'!AZ130,"NA"))</f>
        <v>0.96499999999999997</v>
      </c>
      <c r="BB45" s="120">
        <f>IF($A$2=1,'mil mi val'!BA27,IF($A$2=2,'mil mi val'!BA130,"NA"))</f>
        <v>0.96499999999999997</v>
      </c>
      <c r="BC45" s="120">
        <f>IF($A$2=1,'mil mi val'!BB27,IF($A$2=2,'mil mi val'!BB130,"NA"))</f>
        <v>0.96499999999999997</v>
      </c>
      <c r="BD45" s="120">
        <f>IF($A$2=1,'mil mi val'!BC27,IF($A$2=2,'mil mi val'!BC130,"NA"))</f>
        <v>0.96499999999999997</v>
      </c>
      <c r="BE45" s="120">
        <f>IF($A$2=1,'mil mi val'!BD27,IF($A$2=2,'mil mi val'!BD130,"NA"))</f>
        <v>0.96499999999999997</v>
      </c>
      <c r="BF45" s="120">
        <f>IF($A$2=1,'mil mi val'!BE27,IF($A$2=2,'mil mi val'!BE130,"NA"))</f>
        <v>0.96499999999999997</v>
      </c>
      <c r="BG45" s="120">
        <f>IF($A$2=1,'mil mi val'!BF27,IF($A$2=2,'mil mi val'!BF130,"NA"))</f>
        <v>0.96499999999999997</v>
      </c>
      <c r="BH45" s="120">
        <f>IF($A$2=1,'mil mi val'!BG27,IF($A$2=2,'mil mi val'!BG130,"NA"))</f>
        <v>0.96499999999999997</v>
      </c>
      <c r="BI45" s="120">
        <f>IF($A$2=1,'mil mi val'!BH27,IF($A$2=2,'mil mi val'!BH130,"NA"))</f>
        <v>0.96499999999999997</v>
      </c>
      <c r="BJ45" s="120">
        <f>IF($A$2=1,'mil mi val'!BI27,IF($A$2=2,'mil mi val'!BI130,"NA"))</f>
        <v>0.96499999999999997</v>
      </c>
      <c r="BK45" s="120">
        <f>IF($A$2=1,'mil mi val'!BJ27,IF($A$2=2,'mil mi val'!BJ130,"NA"))</f>
        <v>0.96499999999999997</v>
      </c>
      <c r="BL45" s="120">
        <f>IF($A$2=1,'mil mi val'!BK27,IF($A$2=2,'mil mi val'!BK130,"NA"))</f>
        <v>0.96499999999999997</v>
      </c>
      <c r="BM45" s="120">
        <f>IF($A$2=1,'mil mi val'!BL27,IF($A$2=2,'mil mi val'!BL130,"NA"))</f>
        <v>0.96499999999999997</v>
      </c>
      <c r="BN45" s="120">
        <f>IF($A$2=1,'mil mi val'!BM27,IF($A$2=2,'mil mi val'!BM130,"NA"))</f>
        <v>0.96499999999999997</v>
      </c>
      <c r="BO45" s="120">
        <f>IF($A$2=1,'mil mi val'!BN27,IF($A$2=2,'mil mi val'!BN130,"NA"))</f>
        <v>0.96499999999999997</v>
      </c>
      <c r="BP45" s="120">
        <f>IF($A$2=1,'mil mi val'!BO27,IF($A$2=2,'mil mi val'!BO130,"NA"))</f>
        <v>0.96499999999999997</v>
      </c>
      <c r="BQ45" s="120">
        <f>IF($A$2=1,'mil mi val'!BP27,IF($A$2=2,'mil mi val'!BP130,"NA"))</f>
        <v>0.96499999999999997</v>
      </c>
      <c r="BR45" s="120">
        <f>IF($A$2=1,'mil mi val'!BQ27,IF($A$2=2,'mil mi val'!BQ130,"NA"))</f>
        <v>0.96499999999999997</v>
      </c>
      <c r="BS45" s="120">
        <f>IF($A$2=1,'mil mi val'!BR27,IF($A$2=2,'mil mi val'!BR130,"NA"))</f>
        <v>0.96499999999999997</v>
      </c>
      <c r="BT45" s="120">
        <f>IF($A$2=1,'mil mi val'!BS27,IF($A$2=2,'mil mi val'!BS130,"NA"))</f>
        <v>0.96499999999999997</v>
      </c>
      <c r="BU45" s="120">
        <f>IF($A$2=1,'mil mi val'!BT27,IF($A$2=2,'mil mi val'!BT130,"NA"))</f>
        <v>0.96499999999999997</v>
      </c>
      <c r="BV45" s="120">
        <f>IF($A$2=1,'mil mi val'!BU27,IF($A$2=2,'mil mi val'!BU130,"NA"))</f>
        <v>0.96499999999999997</v>
      </c>
      <c r="BW45" s="120">
        <f>IF($A$2=1,'mil mi val'!BV27,IF($A$2=2,'mil mi val'!BV130,"NA"))</f>
        <v>0.96499999999999997</v>
      </c>
      <c r="BX45" s="120">
        <f>IF($A$2=1,'mil mi val'!BW27,IF($A$2=2,'mil mi val'!BW130,"NA"))</f>
        <v>0.96499999999999997</v>
      </c>
      <c r="BY45" s="120">
        <f>IF($A$2=1,'mil mi val'!BX27,IF($A$2=2,'mil mi val'!BX130,"NA"))</f>
        <v>0.96499999999999997</v>
      </c>
      <c r="BZ45" s="120">
        <f>IF($A$2=1,'mil mi val'!BY27,IF($A$2=2,'mil mi val'!BY130,"NA"))</f>
        <v>0.96499999999999997</v>
      </c>
      <c r="CA45" s="120">
        <f>IF($A$2=1,'mil mi val'!BZ27,IF($A$2=2,'mil mi val'!BZ130,"NA"))</f>
        <v>0.96499999999999997</v>
      </c>
      <c r="CB45" s="120">
        <f>IF($A$2=1,'mil mi val'!CA27,IF($A$2=2,'mil mi val'!CA130,"NA"))</f>
        <v>0.96499999999999997</v>
      </c>
      <c r="CC45" s="120">
        <f>IF($A$2=1,'mil mi val'!CB27,IF($A$2=2,'mil mi val'!CB130,"NA"))</f>
        <v>0.96499999999999997</v>
      </c>
      <c r="CD45" s="120">
        <f>IF($A$2=1,'mil mi val'!CC27,IF($A$2=2,'mil mi val'!CC130,"NA"))</f>
        <v>0.96499999999999997</v>
      </c>
      <c r="CE45" s="120">
        <f>IF($A$2=1,'mil mi val'!CD27,IF($A$2=2,'mil mi val'!CD130,"NA"))</f>
        <v>0.96499999999999997</v>
      </c>
      <c r="CF45" s="120">
        <f>IF($A$2=1,'mil mi val'!CE27,IF($A$2=2,'mil mi val'!CE130,"NA"))</f>
        <v>0.96499999999999997</v>
      </c>
      <c r="CG45" s="120">
        <f>IF($A$2=1,'mil mi val'!CF27,IF($A$2=2,'mil mi val'!CF130,"NA"))</f>
        <v>0.96499999999999997</v>
      </c>
      <c r="CH45" s="120">
        <f>IF($A$2=1,'mil mi val'!CG27,IF($A$2=2,'mil mi val'!CG130,"NA"))</f>
        <v>0.96499999999999997</v>
      </c>
      <c r="CI45" s="120">
        <f>IF($A$2=1,'mil mi val'!CH27,IF($A$2=2,'mil mi val'!CH130,"NA"))</f>
        <v>0.96499999999999997</v>
      </c>
      <c r="CJ45" s="120">
        <f>IF($A$2=1,'mil mi val'!CI27,IF($A$2=2,'mil mi val'!CI130,"NA"))</f>
        <v>0.96499999999999997</v>
      </c>
      <c r="CK45" s="120">
        <f>IF($A$2=1,'mil mi val'!CJ27,IF($A$2=2,'mil mi val'!CJ130,"NA"))</f>
        <v>0.96499999999999997</v>
      </c>
      <c r="CL45" s="120">
        <f>IF($A$2=1,'mil mi val'!CK27,IF($A$2=2,'mil mi val'!CK130,"NA"))</f>
        <v>0.96499999999999997</v>
      </c>
      <c r="CM45" s="120">
        <f>IF($A$2=1,'mil mi val'!CL27,IF($A$2=2,'mil mi val'!CL130,"NA"))</f>
        <v>0.96499999999999997</v>
      </c>
      <c r="CN45" s="120">
        <f>IF($A$2=1,'mil mi val'!CM27,IF($A$2=2,'mil mi val'!CM130,"NA"))</f>
        <v>0.96499999999999997</v>
      </c>
      <c r="CO45" s="120">
        <f>IF($A$2=1,'mil mi val'!CN27,IF($A$2=2,'mil mi val'!CN130,"NA"))</f>
        <v>0.96499999999999997</v>
      </c>
      <c r="CP45" s="120">
        <f>IF($A$2=1,'mil mi val'!CO27,IF($A$2=2,'mil mi val'!CO130,"NA"))</f>
        <v>0.96499999999999997</v>
      </c>
      <c r="CQ45" s="120">
        <f>IF($A$2=1,'mil mi val'!CP27,IF($A$2=2,'mil mi val'!CP130,"NA"))</f>
        <v>0.96499999999999997</v>
      </c>
      <c r="CR45" s="120">
        <f>IF($A$2=1,'mil mi val'!CQ27,IF($A$2=2,'mil mi val'!CQ130,"NA"))</f>
        <v>0.96499999999999997</v>
      </c>
      <c r="CS45" s="120">
        <f>IF($A$2=1,'mil mi val'!CR27,IF($A$2=2,'mil mi val'!CR130,"NA"))</f>
        <v>0.96499999999999997</v>
      </c>
      <c r="CT45" s="120">
        <f>IF($A$2=1,'mil mi val'!CS27,IF($A$2=2,'mil mi val'!CS130,"NA"))</f>
        <v>0.96499999999999997</v>
      </c>
      <c r="CU45" s="120">
        <f>IF($A$2=1,'mil mi val'!CT27,IF($A$2=2,'mil mi val'!CT130,"NA"))</f>
        <v>0.96499999999999997</v>
      </c>
      <c r="CV45" s="120">
        <f>IF($A$2=1,'mil mi val'!CU27,IF($A$2=2,'mil mi val'!CU130,"NA"))</f>
        <v>0.96499999999999997</v>
      </c>
      <c r="CW45" s="120">
        <f>IF($A$2=1,'mil mi val'!CV27,IF($A$2=2,'mil mi val'!CV130,"NA"))</f>
        <v>0.96499999999999997</v>
      </c>
      <c r="CX45" s="120">
        <f>IF($A$2=1,'mil mi val'!CW27,IF($A$2=2,'mil mi val'!CW130,"NA"))</f>
        <v>0.96499999999999997</v>
      </c>
      <c r="CY45" s="120">
        <f>IF($A$2=1,'mil mi val'!CX27,IF($A$2=2,'mil mi val'!CX130,"NA"))</f>
        <v>0.96499999999999997</v>
      </c>
      <c r="CZ45" s="120">
        <f>IF($A$2=1,'mil mi val'!CY27,IF($A$2=2,'mil mi val'!CY130,"NA"))</f>
        <v>0.96499999999999997</v>
      </c>
      <c r="DA45" s="120">
        <f>IF($A$2=1,'mil mi val'!CZ27,IF($A$2=2,'mil mi val'!CZ130,"NA"))</f>
        <v>0.96499999999999997</v>
      </c>
      <c r="DB45" s="120">
        <f>IF($A$2=1,'mil mi val'!DA27,IF($A$2=2,'mil mi val'!DA130,"NA"))</f>
        <v>0.96499999999999997</v>
      </c>
      <c r="DC45" s="120">
        <f>IF($A$2=1,'mil mi val'!DB27,IF($A$2=2,'mil mi val'!DB130,"NA"))</f>
        <v>0.96499999999999997</v>
      </c>
    </row>
    <row r="46" spans="2:107" ht="15" x14ac:dyDescent="0.25">
      <c r="B46" s="110">
        <v>41</v>
      </c>
      <c r="C46" s="120">
        <f>IF($A$2=1,'mil mi val'!B28,IF($A$2=2,'mil mi val'!B131,"NA"))</f>
        <v>1</v>
      </c>
      <c r="D46" s="120">
        <f>IF($A$2=1,'mil mi val'!C28,IF($A$2=2,'mil mi val'!C131,"NA"))</f>
        <v>0.95989999999999998</v>
      </c>
      <c r="E46" s="120">
        <f>IF($A$2=1,'mil mi val'!D28,IF($A$2=2,'mil mi val'!D131,"NA"))</f>
        <v>0.9657</v>
      </c>
      <c r="F46" s="120">
        <f>IF($A$2=1,'mil mi val'!E28,IF($A$2=2,'mil mi val'!E131,"NA"))</f>
        <v>0.96289999999999998</v>
      </c>
      <c r="G46" s="120">
        <f>IF($A$2=1,'mil mi val'!F28,IF($A$2=2,'mil mi val'!F131,"NA"))</f>
        <v>0.96130000000000004</v>
      </c>
      <c r="H46" s="120">
        <f>IF($A$2=1,'mil mi val'!G28,IF($A$2=2,'mil mi val'!G131,"NA"))</f>
        <v>0.96060000000000001</v>
      </c>
      <c r="I46" s="120">
        <f>IF($A$2=1,'mil mi val'!H28,IF($A$2=2,'mil mi val'!H131,"NA"))</f>
        <v>0.96020000000000005</v>
      </c>
      <c r="J46" s="120">
        <f>IF($A$2=1,'mil mi val'!I28,IF($A$2=2,'mil mi val'!I131,"NA"))</f>
        <v>0.96020000000000005</v>
      </c>
      <c r="K46" s="120">
        <f>IF($A$2=1,'mil mi val'!J28,IF($A$2=2,'mil mi val'!J131,"NA"))</f>
        <v>0.96040000000000003</v>
      </c>
      <c r="L46" s="120">
        <f>IF($A$2=1,'mil mi val'!K28,IF($A$2=2,'mil mi val'!K131,"NA"))</f>
        <v>0.96079999999999999</v>
      </c>
      <c r="M46" s="120">
        <f>IF($A$2=1,'mil mi val'!L28,IF($A$2=2,'mil mi val'!L131,"NA"))</f>
        <v>0.96130000000000004</v>
      </c>
      <c r="N46" s="120">
        <f>IF($A$2=1,'mil mi val'!M28,IF($A$2=2,'mil mi val'!M131,"NA"))</f>
        <v>0.96220000000000006</v>
      </c>
      <c r="O46" s="120">
        <f>IF($A$2=1,'mil mi val'!N28,IF($A$2=2,'mil mi val'!N131,"NA"))</f>
        <v>0.96299999999999997</v>
      </c>
      <c r="P46" s="120">
        <f>IF($A$2=1,'mil mi val'!O28,IF($A$2=2,'mil mi val'!O131,"NA"))</f>
        <v>0.96350000000000002</v>
      </c>
      <c r="Q46" s="120">
        <f>IF($A$2=1,'mil mi val'!P28,IF($A$2=2,'mil mi val'!P131,"NA"))</f>
        <v>0.96379999999999999</v>
      </c>
      <c r="R46" s="120">
        <f>IF($A$2=1,'mil mi val'!Q28,IF($A$2=2,'mil mi val'!Q131,"NA"))</f>
        <v>0.96499999999999997</v>
      </c>
      <c r="S46" s="120">
        <f>IF($A$2=1,'mil mi val'!R28,IF($A$2=2,'mil mi val'!R131,"NA"))</f>
        <v>0.96499999999999997</v>
      </c>
      <c r="T46" s="120">
        <f>IF($A$2=1,'mil mi val'!S28,IF($A$2=2,'mil mi val'!S131,"NA"))</f>
        <v>0.96499999999999997</v>
      </c>
      <c r="U46" s="120">
        <f>IF($A$2=1,'mil mi val'!T28,IF($A$2=2,'mil mi val'!T131,"NA"))</f>
        <v>0.96499999999999997</v>
      </c>
      <c r="V46" s="120">
        <f>IF($A$2=1,'mil mi val'!U28,IF($A$2=2,'mil mi val'!U131,"NA"))</f>
        <v>0.96499999999999997</v>
      </c>
      <c r="W46" s="120">
        <f>IF($A$2=1,'mil mi val'!V28,IF($A$2=2,'mil mi val'!V131,"NA"))</f>
        <v>0.96499999999999997</v>
      </c>
      <c r="X46" s="120">
        <f>IF($A$2=1,'mil mi val'!W28,IF($A$2=2,'mil mi val'!W131,"NA"))</f>
        <v>0.96499999999999997</v>
      </c>
      <c r="Y46" s="120">
        <f>IF($A$2=1,'mil mi val'!X28,IF($A$2=2,'mil mi val'!X131,"NA"))</f>
        <v>0.96499999999999997</v>
      </c>
      <c r="Z46" s="120">
        <f>IF($A$2=1,'mil mi val'!Y28,IF($A$2=2,'mil mi val'!Y131,"NA"))</f>
        <v>0.96499999999999997</v>
      </c>
      <c r="AA46" s="120">
        <f>IF($A$2=1,'mil mi val'!Z28,IF($A$2=2,'mil mi val'!Z131,"NA"))</f>
        <v>0.96499999999999997</v>
      </c>
      <c r="AB46" s="120">
        <f>IF($A$2=1,'mil mi val'!AA28,IF($A$2=2,'mil mi val'!AA131,"NA"))</f>
        <v>0.96499999999999997</v>
      </c>
      <c r="AC46" s="120">
        <f>IF($A$2=1,'mil mi val'!AB28,IF($A$2=2,'mil mi val'!AB131,"NA"))</f>
        <v>0.96499999999999997</v>
      </c>
      <c r="AD46" s="120">
        <f>IF($A$2=1,'mil mi val'!AC28,IF($A$2=2,'mil mi val'!AC131,"NA"))</f>
        <v>0.96499999999999997</v>
      </c>
      <c r="AE46" s="120">
        <f>IF($A$2=1,'mil mi val'!AD28,IF($A$2=2,'mil mi val'!AD131,"NA"))</f>
        <v>0.96499999999999997</v>
      </c>
      <c r="AF46" s="120">
        <f>IF($A$2=1,'mil mi val'!AE28,IF($A$2=2,'mil mi val'!AE131,"NA"))</f>
        <v>0.96499999999999997</v>
      </c>
      <c r="AG46" s="120">
        <f>IF($A$2=1,'mil mi val'!AF28,IF($A$2=2,'mil mi val'!AF131,"NA"))</f>
        <v>0.96499999999999997</v>
      </c>
      <c r="AH46" s="120">
        <f>IF($A$2=1,'mil mi val'!AG28,IF($A$2=2,'mil mi val'!AG131,"NA"))</f>
        <v>0.96499999999999997</v>
      </c>
      <c r="AI46" s="120">
        <f>IF($A$2=1,'mil mi val'!AH28,IF($A$2=2,'mil mi val'!AH131,"NA"))</f>
        <v>0.96499999999999997</v>
      </c>
      <c r="AJ46" s="120">
        <f>IF($A$2=1,'mil mi val'!AI28,IF($A$2=2,'mil mi val'!AI131,"NA"))</f>
        <v>0.96499999999999997</v>
      </c>
      <c r="AK46" s="120">
        <f>IF($A$2=1,'mil mi val'!AJ28,IF($A$2=2,'mil mi val'!AJ131,"NA"))</f>
        <v>0.96499999999999997</v>
      </c>
      <c r="AL46" s="120">
        <f>IF($A$2=1,'mil mi val'!AK28,IF($A$2=2,'mil mi val'!AK131,"NA"))</f>
        <v>0.96499999999999997</v>
      </c>
      <c r="AM46" s="120">
        <f>IF($A$2=1,'mil mi val'!AL28,IF($A$2=2,'mil mi val'!AL131,"NA"))</f>
        <v>0.96499999999999997</v>
      </c>
      <c r="AN46" s="120">
        <f>IF($A$2=1,'mil mi val'!AM28,IF($A$2=2,'mil mi val'!AM131,"NA"))</f>
        <v>0.96499999999999997</v>
      </c>
      <c r="AO46" s="120">
        <f>IF($A$2=1,'mil mi val'!AN28,IF($A$2=2,'mil mi val'!AN131,"NA"))</f>
        <v>0.96499999999999997</v>
      </c>
      <c r="AP46" s="120">
        <f>IF($A$2=1,'mil mi val'!AO28,IF($A$2=2,'mil mi val'!AO131,"NA"))</f>
        <v>0.96499999999999997</v>
      </c>
      <c r="AQ46" s="120">
        <f>IF($A$2=1,'mil mi val'!AP28,IF($A$2=2,'mil mi val'!AP131,"NA"))</f>
        <v>0.96499999999999997</v>
      </c>
      <c r="AR46" s="120">
        <f>IF($A$2=1,'mil mi val'!AQ28,IF($A$2=2,'mil mi val'!AQ131,"NA"))</f>
        <v>0.96499999999999997</v>
      </c>
      <c r="AS46" s="120">
        <f>IF($A$2=1,'mil mi val'!AR28,IF($A$2=2,'mil mi val'!AR131,"NA"))</f>
        <v>0.96499999999999997</v>
      </c>
      <c r="AT46" s="120">
        <f>IF($A$2=1,'mil mi val'!AS28,IF($A$2=2,'mil mi val'!AS131,"NA"))</f>
        <v>0.96499999999999997</v>
      </c>
      <c r="AU46" s="120">
        <f>IF($A$2=1,'mil mi val'!AT28,IF($A$2=2,'mil mi val'!AT131,"NA"))</f>
        <v>0.96499999999999997</v>
      </c>
      <c r="AV46" s="120">
        <f>IF($A$2=1,'mil mi val'!AU28,IF($A$2=2,'mil mi val'!AU131,"NA"))</f>
        <v>0.96499999999999997</v>
      </c>
      <c r="AW46" s="120">
        <f>IF($A$2=1,'mil mi val'!AV28,IF($A$2=2,'mil mi val'!AV131,"NA"))</f>
        <v>0.96499999999999997</v>
      </c>
      <c r="AX46" s="120">
        <f>IF($A$2=1,'mil mi val'!AW28,IF($A$2=2,'mil mi val'!AW131,"NA"))</f>
        <v>0.96499999999999997</v>
      </c>
      <c r="AY46" s="120">
        <f>IF($A$2=1,'mil mi val'!AX28,IF($A$2=2,'mil mi val'!AX131,"NA"))</f>
        <v>0.96499999999999997</v>
      </c>
      <c r="AZ46" s="120">
        <f>IF($A$2=1,'mil mi val'!AY28,IF($A$2=2,'mil mi val'!AY131,"NA"))</f>
        <v>0.96499999999999997</v>
      </c>
      <c r="BA46" s="120">
        <f>IF($A$2=1,'mil mi val'!AZ28,IF($A$2=2,'mil mi val'!AZ131,"NA"))</f>
        <v>0.96499999999999997</v>
      </c>
      <c r="BB46" s="120">
        <f>IF($A$2=1,'mil mi val'!BA28,IF($A$2=2,'mil mi val'!BA131,"NA"))</f>
        <v>0.96499999999999997</v>
      </c>
      <c r="BC46" s="120">
        <f>IF($A$2=1,'mil mi val'!BB28,IF($A$2=2,'mil mi val'!BB131,"NA"))</f>
        <v>0.96499999999999997</v>
      </c>
      <c r="BD46" s="120">
        <f>IF($A$2=1,'mil mi val'!BC28,IF($A$2=2,'mil mi val'!BC131,"NA"))</f>
        <v>0.96499999999999997</v>
      </c>
      <c r="BE46" s="120">
        <f>IF($A$2=1,'mil mi val'!BD28,IF($A$2=2,'mil mi val'!BD131,"NA"))</f>
        <v>0.96499999999999997</v>
      </c>
      <c r="BF46" s="120">
        <f>IF($A$2=1,'mil mi val'!BE28,IF($A$2=2,'mil mi val'!BE131,"NA"))</f>
        <v>0.96499999999999997</v>
      </c>
      <c r="BG46" s="120">
        <f>IF($A$2=1,'mil mi val'!BF28,IF($A$2=2,'mil mi val'!BF131,"NA"))</f>
        <v>0.96499999999999997</v>
      </c>
      <c r="BH46" s="120">
        <f>IF($A$2=1,'mil mi val'!BG28,IF($A$2=2,'mil mi val'!BG131,"NA"))</f>
        <v>0.96499999999999997</v>
      </c>
      <c r="BI46" s="120">
        <f>IF($A$2=1,'mil mi val'!BH28,IF($A$2=2,'mil mi val'!BH131,"NA"))</f>
        <v>0.96499999999999997</v>
      </c>
      <c r="BJ46" s="120">
        <f>IF($A$2=1,'mil mi val'!BI28,IF($A$2=2,'mil mi val'!BI131,"NA"))</f>
        <v>0.96499999999999997</v>
      </c>
      <c r="BK46" s="120">
        <f>IF($A$2=1,'mil mi val'!BJ28,IF($A$2=2,'mil mi val'!BJ131,"NA"))</f>
        <v>0.96499999999999997</v>
      </c>
      <c r="BL46" s="120">
        <f>IF($A$2=1,'mil mi val'!BK28,IF($A$2=2,'mil mi val'!BK131,"NA"))</f>
        <v>0.96499999999999997</v>
      </c>
      <c r="BM46" s="120">
        <f>IF($A$2=1,'mil mi val'!BL28,IF($A$2=2,'mil mi val'!BL131,"NA"))</f>
        <v>0.96499999999999997</v>
      </c>
      <c r="BN46" s="120">
        <f>IF($A$2=1,'mil mi val'!BM28,IF($A$2=2,'mil mi val'!BM131,"NA"))</f>
        <v>0.96499999999999997</v>
      </c>
      <c r="BO46" s="120">
        <f>IF($A$2=1,'mil mi val'!BN28,IF($A$2=2,'mil mi val'!BN131,"NA"))</f>
        <v>0.96499999999999997</v>
      </c>
      <c r="BP46" s="120">
        <f>IF($A$2=1,'mil mi val'!BO28,IF($A$2=2,'mil mi val'!BO131,"NA"))</f>
        <v>0.96499999999999997</v>
      </c>
      <c r="BQ46" s="120">
        <f>IF($A$2=1,'mil mi val'!BP28,IF($A$2=2,'mil mi val'!BP131,"NA"))</f>
        <v>0.96499999999999997</v>
      </c>
      <c r="BR46" s="120">
        <f>IF($A$2=1,'mil mi val'!BQ28,IF($A$2=2,'mil mi val'!BQ131,"NA"))</f>
        <v>0.96499999999999997</v>
      </c>
      <c r="BS46" s="120">
        <f>IF($A$2=1,'mil mi val'!BR28,IF($A$2=2,'mil mi val'!BR131,"NA"))</f>
        <v>0.96499999999999997</v>
      </c>
      <c r="BT46" s="120">
        <f>IF($A$2=1,'mil mi val'!BS28,IF($A$2=2,'mil mi val'!BS131,"NA"))</f>
        <v>0.96499999999999997</v>
      </c>
      <c r="BU46" s="120">
        <f>IF($A$2=1,'mil mi val'!BT28,IF($A$2=2,'mil mi val'!BT131,"NA"))</f>
        <v>0.96499999999999997</v>
      </c>
      <c r="BV46" s="120">
        <f>IF($A$2=1,'mil mi val'!BU28,IF($A$2=2,'mil mi val'!BU131,"NA"))</f>
        <v>0.96499999999999997</v>
      </c>
      <c r="BW46" s="120">
        <f>IF($A$2=1,'mil mi val'!BV28,IF($A$2=2,'mil mi val'!BV131,"NA"))</f>
        <v>0.96499999999999997</v>
      </c>
      <c r="BX46" s="120">
        <f>IF($A$2=1,'mil mi val'!BW28,IF($A$2=2,'mil mi val'!BW131,"NA"))</f>
        <v>0.96499999999999997</v>
      </c>
      <c r="BY46" s="120">
        <f>IF($A$2=1,'mil mi val'!BX28,IF($A$2=2,'mil mi val'!BX131,"NA"))</f>
        <v>0.96499999999999997</v>
      </c>
      <c r="BZ46" s="120">
        <f>IF($A$2=1,'mil mi val'!BY28,IF($A$2=2,'mil mi val'!BY131,"NA"))</f>
        <v>0.96499999999999997</v>
      </c>
      <c r="CA46" s="120">
        <f>IF($A$2=1,'mil mi val'!BZ28,IF($A$2=2,'mil mi val'!BZ131,"NA"))</f>
        <v>0.96499999999999997</v>
      </c>
      <c r="CB46" s="120">
        <f>IF($A$2=1,'mil mi val'!CA28,IF($A$2=2,'mil mi val'!CA131,"NA"))</f>
        <v>0.96499999999999997</v>
      </c>
      <c r="CC46" s="120">
        <f>IF($A$2=1,'mil mi val'!CB28,IF($A$2=2,'mil mi val'!CB131,"NA"))</f>
        <v>0.96499999999999997</v>
      </c>
      <c r="CD46" s="120">
        <f>IF($A$2=1,'mil mi val'!CC28,IF($A$2=2,'mil mi val'!CC131,"NA"))</f>
        <v>0.96499999999999997</v>
      </c>
      <c r="CE46" s="120">
        <f>IF($A$2=1,'mil mi val'!CD28,IF($A$2=2,'mil mi val'!CD131,"NA"))</f>
        <v>0.96499999999999997</v>
      </c>
      <c r="CF46" s="120">
        <f>IF($A$2=1,'mil mi val'!CE28,IF($A$2=2,'mil mi val'!CE131,"NA"))</f>
        <v>0.96499999999999997</v>
      </c>
      <c r="CG46" s="120">
        <f>IF($A$2=1,'mil mi val'!CF28,IF($A$2=2,'mil mi val'!CF131,"NA"))</f>
        <v>0.96499999999999997</v>
      </c>
      <c r="CH46" s="120">
        <f>IF($A$2=1,'mil mi val'!CG28,IF($A$2=2,'mil mi val'!CG131,"NA"))</f>
        <v>0.96499999999999997</v>
      </c>
      <c r="CI46" s="120">
        <f>IF($A$2=1,'mil mi val'!CH28,IF($A$2=2,'mil mi val'!CH131,"NA"))</f>
        <v>0.96499999999999997</v>
      </c>
      <c r="CJ46" s="120">
        <f>IF($A$2=1,'mil mi val'!CI28,IF($A$2=2,'mil mi val'!CI131,"NA"))</f>
        <v>0.96499999999999997</v>
      </c>
      <c r="CK46" s="120">
        <f>IF($A$2=1,'mil mi val'!CJ28,IF($A$2=2,'mil mi val'!CJ131,"NA"))</f>
        <v>0.96499999999999997</v>
      </c>
      <c r="CL46" s="120">
        <f>IF($A$2=1,'mil mi val'!CK28,IF($A$2=2,'mil mi val'!CK131,"NA"))</f>
        <v>0.96499999999999997</v>
      </c>
      <c r="CM46" s="120">
        <f>IF($A$2=1,'mil mi val'!CL28,IF($A$2=2,'mil mi val'!CL131,"NA"))</f>
        <v>0.96499999999999997</v>
      </c>
      <c r="CN46" s="120">
        <f>IF($A$2=1,'mil mi val'!CM28,IF($A$2=2,'mil mi val'!CM131,"NA"))</f>
        <v>0.96499999999999997</v>
      </c>
      <c r="CO46" s="120">
        <f>IF($A$2=1,'mil mi val'!CN28,IF($A$2=2,'mil mi val'!CN131,"NA"))</f>
        <v>0.96499999999999997</v>
      </c>
      <c r="CP46" s="120">
        <f>IF($A$2=1,'mil mi val'!CO28,IF($A$2=2,'mil mi val'!CO131,"NA"))</f>
        <v>0.96499999999999997</v>
      </c>
      <c r="CQ46" s="120">
        <f>IF($A$2=1,'mil mi val'!CP28,IF($A$2=2,'mil mi val'!CP131,"NA"))</f>
        <v>0.96499999999999997</v>
      </c>
      <c r="CR46" s="120">
        <f>IF($A$2=1,'mil mi val'!CQ28,IF($A$2=2,'mil mi val'!CQ131,"NA"))</f>
        <v>0.96499999999999997</v>
      </c>
      <c r="CS46" s="120">
        <f>IF($A$2=1,'mil mi val'!CR28,IF($A$2=2,'mil mi val'!CR131,"NA"))</f>
        <v>0.96499999999999997</v>
      </c>
      <c r="CT46" s="120">
        <f>IF($A$2=1,'mil mi val'!CS28,IF($A$2=2,'mil mi val'!CS131,"NA"))</f>
        <v>0.96499999999999997</v>
      </c>
      <c r="CU46" s="120">
        <f>IF($A$2=1,'mil mi val'!CT28,IF($A$2=2,'mil mi val'!CT131,"NA"))</f>
        <v>0.96499999999999997</v>
      </c>
      <c r="CV46" s="120">
        <f>IF($A$2=1,'mil mi val'!CU28,IF($A$2=2,'mil mi val'!CU131,"NA"))</f>
        <v>0.96499999999999997</v>
      </c>
      <c r="CW46" s="120">
        <f>IF($A$2=1,'mil mi val'!CV28,IF($A$2=2,'mil mi val'!CV131,"NA"))</f>
        <v>0.96499999999999997</v>
      </c>
      <c r="CX46" s="120">
        <f>IF($A$2=1,'mil mi val'!CW28,IF($A$2=2,'mil mi val'!CW131,"NA"))</f>
        <v>0.96499999999999997</v>
      </c>
      <c r="CY46" s="120">
        <f>IF($A$2=1,'mil mi val'!CX28,IF($A$2=2,'mil mi val'!CX131,"NA"))</f>
        <v>0.96499999999999997</v>
      </c>
      <c r="CZ46" s="120">
        <f>IF($A$2=1,'mil mi val'!CY28,IF($A$2=2,'mil mi val'!CY131,"NA"))</f>
        <v>0.96499999999999997</v>
      </c>
      <c r="DA46" s="120">
        <f>IF($A$2=1,'mil mi val'!CZ28,IF($A$2=2,'mil mi val'!CZ131,"NA"))</f>
        <v>0.96499999999999997</v>
      </c>
      <c r="DB46" s="120">
        <f>IF($A$2=1,'mil mi val'!DA28,IF($A$2=2,'mil mi val'!DA131,"NA"))</f>
        <v>0.96499999999999997</v>
      </c>
      <c r="DC46" s="120">
        <f>IF($A$2=1,'mil mi val'!DB28,IF($A$2=2,'mil mi val'!DB131,"NA"))</f>
        <v>0.96499999999999997</v>
      </c>
    </row>
    <row r="47" spans="2:107" ht="15" x14ac:dyDescent="0.25">
      <c r="B47" s="110">
        <v>42</v>
      </c>
      <c r="C47" s="120">
        <f>IF($A$2=1,'mil mi val'!B29,IF($A$2=2,'mil mi val'!B132,"NA"))</f>
        <v>1</v>
      </c>
      <c r="D47" s="120">
        <f>IF($A$2=1,'mil mi val'!C29,IF($A$2=2,'mil mi val'!C132,"NA"))</f>
        <v>0.96220000000000006</v>
      </c>
      <c r="E47" s="120">
        <f>IF($A$2=1,'mil mi val'!D29,IF($A$2=2,'mil mi val'!D132,"NA"))</f>
        <v>0.96779999999999999</v>
      </c>
      <c r="F47" s="120">
        <f>IF($A$2=1,'mil mi val'!E29,IF($A$2=2,'mil mi val'!E132,"NA"))</f>
        <v>0.9647</v>
      </c>
      <c r="G47" s="120">
        <f>IF($A$2=1,'mil mi val'!F29,IF($A$2=2,'mil mi val'!F132,"NA"))</f>
        <v>0.96289999999999998</v>
      </c>
      <c r="H47" s="120">
        <f>IF($A$2=1,'mil mi val'!G29,IF($A$2=2,'mil mi val'!G132,"NA"))</f>
        <v>0.96199999999999997</v>
      </c>
      <c r="I47" s="120">
        <f>IF($A$2=1,'mil mi val'!H29,IF($A$2=2,'mil mi val'!H132,"NA"))</f>
        <v>0.96150000000000002</v>
      </c>
      <c r="J47" s="120">
        <f>IF($A$2=1,'mil mi val'!I29,IF($A$2=2,'mil mi val'!I132,"NA"))</f>
        <v>0.96120000000000005</v>
      </c>
      <c r="K47" s="120">
        <f>IF($A$2=1,'mil mi val'!J29,IF($A$2=2,'mil mi val'!J132,"NA"))</f>
        <v>0.96130000000000004</v>
      </c>
      <c r="L47" s="120">
        <f>IF($A$2=1,'mil mi val'!K29,IF($A$2=2,'mil mi val'!K132,"NA"))</f>
        <v>0.96150000000000002</v>
      </c>
      <c r="M47" s="120">
        <f>IF($A$2=1,'mil mi val'!L29,IF($A$2=2,'mil mi val'!L132,"NA"))</f>
        <v>0.96189999999999998</v>
      </c>
      <c r="N47" s="120">
        <f>IF($A$2=1,'mil mi val'!M29,IF($A$2=2,'mil mi val'!M132,"NA"))</f>
        <v>0.96230000000000004</v>
      </c>
      <c r="O47" s="120">
        <f>IF($A$2=1,'mil mi val'!N29,IF($A$2=2,'mil mi val'!N132,"NA"))</f>
        <v>0.96299999999999997</v>
      </c>
      <c r="P47" s="120">
        <f>IF($A$2=1,'mil mi val'!O29,IF($A$2=2,'mil mi val'!O132,"NA"))</f>
        <v>0.96360000000000001</v>
      </c>
      <c r="Q47" s="120">
        <f>IF($A$2=1,'mil mi val'!P29,IF($A$2=2,'mil mi val'!P132,"NA"))</f>
        <v>0.96379999999999999</v>
      </c>
      <c r="R47" s="120">
        <f>IF($A$2=1,'mil mi val'!Q29,IF($A$2=2,'mil mi val'!Q132,"NA"))</f>
        <v>0.96499999999999997</v>
      </c>
      <c r="S47" s="120">
        <f>IF($A$2=1,'mil mi val'!R29,IF($A$2=2,'mil mi val'!R132,"NA"))</f>
        <v>0.96499999999999997</v>
      </c>
      <c r="T47" s="120">
        <f>IF($A$2=1,'mil mi val'!S29,IF($A$2=2,'mil mi val'!S132,"NA"))</f>
        <v>0.96499999999999997</v>
      </c>
      <c r="U47" s="120">
        <f>IF($A$2=1,'mil mi val'!T29,IF($A$2=2,'mil mi val'!T132,"NA"))</f>
        <v>0.96499999999999997</v>
      </c>
      <c r="V47" s="120">
        <f>IF($A$2=1,'mil mi val'!U29,IF($A$2=2,'mil mi val'!U132,"NA"))</f>
        <v>0.96499999999999997</v>
      </c>
      <c r="W47" s="120">
        <f>IF($A$2=1,'mil mi val'!V29,IF($A$2=2,'mil mi val'!V132,"NA"))</f>
        <v>0.96499999999999997</v>
      </c>
      <c r="X47" s="120">
        <f>IF($A$2=1,'mil mi val'!W29,IF($A$2=2,'mil mi val'!W132,"NA"))</f>
        <v>0.96499999999999997</v>
      </c>
      <c r="Y47" s="120">
        <f>IF($A$2=1,'mil mi val'!X29,IF($A$2=2,'mil mi val'!X132,"NA"))</f>
        <v>0.96499999999999997</v>
      </c>
      <c r="Z47" s="120">
        <f>IF($A$2=1,'mil mi val'!Y29,IF($A$2=2,'mil mi val'!Y132,"NA"))</f>
        <v>0.96499999999999997</v>
      </c>
      <c r="AA47" s="120">
        <f>IF($A$2=1,'mil mi val'!Z29,IF($A$2=2,'mil mi val'!Z132,"NA"))</f>
        <v>0.96499999999999997</v>
      </c>
      <c r="AB47" s="120">
        <f>IF($A$2=1,'mil mi val'!AA29,IF($A$2=2,'mil mi val'!AA132,"NA"))</f>
        <v>0.96499999999999997</v>
      </c>
      <c r="AC47" s="120">
        <f>IF($A$2=1,'mil mi val'!AB29,IF($A$2=2,'mil mi val'!AB132,"NA"))</f>
        <v>0.96499999999999997</v>
      </c>
      <c r="AD47" s="120">
        <f>IF($A$2=1,'mil mi val'!AC29,IF($A$2=2,'mil mi val'!AC132,"NA"))</f>
        <v>0.96499999999999997</v>
      </c>
      <c r="AE47" s="120">
        <f>IF($A$2=1,'mil mi val'!AD29,IF($A$2=2,'mil mi val'!AD132,"NA"))</f>
        <v>0.96499999999999997</v>
      </c>
      <c r="AF47" s="120">
        <f>IF($A$2=1,'mil mi val'!AE29,IF($A$2=2,'mil mi val'!AE132,"NA"))</f>
        <v>0.96499999999999997</v>
      </c>
      <c r="AG47" s="120">
        <f>IF($A$2=1,'mil mi val'!AF29,IF($A$2=2,'mil mi val'!AF132,"NA"))</f>
        <v>0.96499999999999997</v>
      </c>
      <c r="AH47" s="120">
        <f>IF($A$2=1,'mil mi val'!AG29,IF($A$2=2,'mil mi val'!AG132,"NA"))</f>
        <v>0.96499999999999997</v>
      </c>
      <c r="AI47" s="120">
        <f>IF($A$2=1,'mil mi val'!AH29,IF($A$2=2,'mil mi val'!AH132,"NA"))</f>
        <v>0.96499999999999997</v>
      </c>
      <c r="AJ47" s="120">
        <f>IF($A$2=1,'mil mi val'!AI29,IF($A$2=2,'mil mi val'!AI132,"NA"))</f>
        <v>0.96499999999999997</v>
      </c>
      <c r="AK47" s="120">
        <f>IF($A$2=1,'mil mi val'!AJ29,IF($A$2=2,'mil mi val'!AJ132,"NA"))</f>
        <v>0.96499999999999997</v>
      </c>
      <c r="AL47" s="120">
        <f>IF($A$2=1,'mil mi val'!AK29,IF($A$2=2,'mil mi val'!AK132,"NA"))</f>
        <v>0.96499999999999997</v>
      </c>
      <c r="AM47" s="120">
        <f>IF($A$2=1,'mil mi val'!AL29,IF($A$2=2,'mil mi val'!AL132,"NA"))</f>
        <v>0.96499999999999997</v>
      </c>
      <c r="AN47" s="120">
        <f>IF($A$2=1,'mil mi val'!AM29,IF($A$2=2,'mil mi val'!AM132,"NA"))</f>
        <v>0.96499999999999997</v>
      </c>
      <c r="AO47" s="120">
        <f>IF($A$2=1,'mil mi val'!AN29,IF($A$2=2,'mil mi val'!AN132,"NA"))</f>
        <v>0.96499999999999997</v>
      </c>
      <c r="AP47" s="120">
        <f>IF($A$2=1,'mil mi val'!AO29,IF($A$2=2,'mil mi val'!AO132,"NA"))</f>
        <v>0.96499999999999997</v>
      </c>
      <c r="AQ47" s="120">
        <f>IF($A$2=1,'mil mi val'!AP29,IF($A$2=2,'mil mi val'!AP132,"NA"))</f>
        <v>0.96499999999999997</v>
      </c>
      <c r="AR47" s="120">
        <f>IF($A$2=1,'mil mi val'!AQ29,IF($A$2=2,'mil mi val'!AQ132,"NA"))</f>
        <v>0.96499999999999997</v>
      </c>
      <c r="AS47" s="120">
        <f>IF($A$2=1,'mil mi val'!AR29,IF($A$2=2,'mil mi val'!AR132,"NA"))</f>
        <v>0.96499999999999997</v>
      </c>
      <c r="AT47" s="120">
        <f>IF($A$2=1,'mil mi val'!AS29,IF($A$2=2,'mil mi val'!AS132,"NA"))</f>
        <v>0.96499999999999997</v>
      </c>
      <c r="AU47" s="120">
        <f>IF($A$2=1,'mil mi val'!AT29,IF($A$2=2,'mil mi val'!AT132,"NA"))</f>
        <v>0.96499999999999997</v>
      </c>
      <c r="AV47" s="120">
        <f>IF($A$2=1,'mil mi val'!AU29,IF($A$2=2,'mil mi val'!AU132,"NA"))</f>
        <v>0.96499999999999997</v>
      </c>
      <c r="AW47" s="120">
        <f>IF($A$2=1,'mil mi val'!AV29,IF($A$2=2,'mil mi val'!AV132,"NA"))</f>
        <v>0.96499999999999997</v>
      </c>
      <c r="AX47" s="120">
        <f>IF($A$2=1,'mil mi val'!AW29,IF($A$2=2,'mil mi val'!AW132,"NA"))</f>
        <v>0.96499999999999997</v>
      </c>
      <c r="AY47" s="120">
        <f>IF($A$2=1,'mil mi val'!AX29,IF($A$2=2,'mil mi val'!AX132,"NA"))</f>
        <v>0.96499999999999997</v>
      </c>
      <c r="AZ47" s="120">
        <f>IF($A$2=1,'mil mi val'!AY29,IF($A$2=2,'mil mi val'!AY132,"NA"))</f>
        <v>0.96499999999999997</v>
      </c>
      <c r="BA47" s="120">
        <f>IF($A$2=1,'mil mi val'!AZ29,IF($A$2=2,'mil mi val'!AZ132,"NA"))</f>
        <v>0.96499999999999997</v>
      </c>
      <c r="BB47" s="120">
        <f>IF($A$2=1,'mil mi val'!BA29,IF($A$2=2,'mil mi val'!BA132,"NA"))</f>
        <v>0.96499999999999997</v>
      </c>
      <c r="BC47" s="120">
        <f>IF($A$2=1,'mil mi val'!BB29,IF($A$2=2,'mil mi val'!BB132,"NA"))</f>
        <v>0.96499999999999997</v>
      </c>
      <c r="BD47" s="120">
        <f>IF($A$2=1,'mil mi val'!BC29,IF($A$2=2,'mil mi val'!BC132,"NA"))</f>
        <v>0.96499999999999997</v>
      </c>
      <c r="BE47" s="120">
        <f>IF($A$2=1,'mil mi val'!BD29,IF($A$2=2,'mil mi val'!BD132,"NA"))</f>
        <v>0.96499999999999997</v>
      </c>
      <c r="BF47" s="120">
        <f>IF($A$2=1,'mil mi val'!BE29,IF($A$2=2,'mil mi val'!BE132,"NA"))</f>
        <v>0.96499999999999997</v>
      </c>
      <c r="BG47" s="120">
        <f>IF($A$2=1,'mil mi val'!BF29,IF($A$2=2,'mil mi val'!BF132,"NA"))</f>
        <v>0.96499999999999997</v>
      </c>
      <c r="BH47" s="120">
        <f>IF($A$2=1,'mil mi val'!BG29,IF($A$2=2,'mil mi val'!BG132,"NA"))</f>
        <v>0.96499999999999997</v>
      </c>
      <c r="BI47" s="120">
        <f>IF($A$2=1,'mil mi val'!BH29,IF($A$2=2,'mil mi val'!BH132,"NA"))</f>
        <v>0.96499999999999997</v>
      </c>
      <c r="BJ47" s="120">
        <f>IF($A$2=1,'mil mi val'!BI29,IF($A$2=2,'mil mi val'!BI132,"NA"))</f>
        <v>0.96499999999999997</v>
      </c>
      <c r="BK47" s="120">
        <f>IF($A$2=1,'mil mi val'!BJ29,IF($A$2=2,'mil mi val'!BJ132,"NA"))</f>
        <v>0.96499999999999997</v>
      </c>
      <c r="BL47" s="120">
        <f>IF($A$2=1,'mil mi val'!BK29,IF($A$2=2,'mil mi val'!BK132,"NA"))</f>
        <v>0.96499999999999997</v>
      </c>
      <c r="BM47" s="120">
        <f>IF($A$2=1,'mil mi val'!BL29,IF($A$2=2,'mil mi val'!BL132,"NA"))</f>
        <v>0.96499999999999997</v>
      </c>
      <c r="BN47" s="120">
        <f>IF($A$2=1,'mil mi val'!BM29,IF($A$2=2,'mil mi val'!BM132,"NA"))</f>
        <v>0.96499999999999997</v>
      </c>
      <c r="BO47" s="120">
        <f>IF($A$2=1,'mil mi val'!BN29,IF($A$2=2,'mil mi val'!BN132,"NA"))</f>
        <v>0.96499999999999997</v>
      </c>
      <c r="BP47" s="120">
        <f>IF($A$2=1,'mil mi val'!BO29,IF($A$2=2,'mil mi val'!BO132,"NA"))</f>
        <v>0.96499999999999997</v>
      </c>
      <c r="BQ47" s="120">
        <f>IF($A$2=1,'mil mi val'!BP29,IF($A$2=2,'mil mi val'!BP132,"NA"))</f>
        <v>0.96499999999999997</v>
      </c>
      <c r="BR47" s="120">
        <f>IF($A$2=1,'mil mi val'!BQ29,IF($A$2=2,'mil mi val'!BQ132,"NA"))</f>
        <v>0.96499999999999997</v>
      </c>
      <c r="BS47" s="120">
        <f>IF($A$2=1,'mil mi val'!BR29,IF($A$2=2,'mil mi val'!BR132,"NA"))</f>
        <v>0.96499999999999997</v>
      </c>
      <c r="BT47" s="120">
        <f>IF($A$2=1,'mil mi val'!BS29,IF($A$2=2,'mil mi val'!BS132,"NA"))</f>
        <v>0.96499999999999997</v>
      </c>
      <c r="BU47" s="120">
        <f>IF($A$2=1,'mil mi val'!BT29,IF($A$2=2,'mil mi val'!BT132,"NA"))</f>
        <v>0.96499999999999997</v>
      </c>
      <c r="BV47" s="120">
        <f>IF($A$2=1,'mil mi val'!BU29,IF($A$2=2,'mil mi val'!BU132,"NA"))</f>
        <v>0.96499999999999997</v>
      </c>
      <c r="BW47" s="120">
        <f>IF($A$2=1,'mil mi val'!BV29,IF($A$2=2,'mil mi val'!BV132,"NA"))</f>
        <v>0.96499999999999997</v>
      </c>
      <c r="BX47" s="120">
        <f>IF($A$2=1,'mil mi val'!BW29,IF($A$2=2,'mil mi val'!BW132,"NA"))</f>
        <v>0.96499999999999997</v>
      </c>
      <c r="BY47" s="120">
        <f>IF($A$2=1,'mil mi val'!BX29,IF($A$2=2,'mil mi val'!BX132,"NA"))</f>
        <v>0.96499999999999997</v>
      </c>
      <c r="BZ47" s="120">
        <f>IF($A$2=1,'mil mi val'!BY29,IF($A$2=2,'mil mi val'!BY132,"NA"))</f>
        <v>0.96499999999999997</v>
      </c>
      <c r="CA47" s="120">
        <f>IF($A$2=1,'mil mi val'!BZ29,IF($A$2=2,'mil mi val'!BZ132,"NA"))</f>
        <v>0.96499999999999997</v>
      </c>
      <c r="CB47" s="120">
        <f>IF($A$2=1,'mil mi val'!CA29,IF($A$2=2,'mil mi val'!CA132,"NA"))</f>
        <v>0.96499999999999997</v>
      </c>
      <c r="CC47" s="120">
        <f>IF($A$2=1,'mil mi val'!CB29,IF($A$2=2,'mil mi val'!CB132,"NA"))</f>
        <v>0.96499999999999997</v>
      </c>
      <c r="CD47" s="120">
        <f>IF($A$2=1,'mil mi val'!CC29,IF($A$2=2,'mil mi val'!CC132,"NA"))</f>
        <v>0.96499999999999997</v>
      </c>
      <c r="CE47" s="120">
        <f>IF($A$2=1,'mil mi val'!CD29,IF($A$2=2,'mil mi val'!CD132,"NA"))</f>
        <v>0.96499999999999997</v>
      </c>
      <c r="CF47" s="120">
        <f>IF($A$2=1,'mil mi val'!CE29,IF($A$2=2,'mil mi val'!CE132,"NA"))</f>
        <v>0.96499999999999997</v>
      </c>
      <c r="CG47" s="120">
        <f>IF($A$2=1,'mil mi val'!CF29,IF($A$2=2,'mil mi val'!CF132,"NA"))</f>
        <v>0.96499999999999997</v>
      </c>
      <c r="CH47" s="120">
        <f>IF($A$2=1,'mil mi val'!CG29,IF($A$2=2,'mil mi val'!CG132,"NA"))</f>
        <v>0.96499999999999997</v>
      </c>
      <c r="CI47" s="120">
        <f>IF($A$2=1,'mil mi val'!CH29,IF($A$2=2,'mil mi val'!CH132,"NA"))</f>
        <v>0.96499999999999997</v>
      </c>
      <c r="CJ47" s="120">
        <f>IF($A$2=1,'mil mi val'!CI29,IF($A$2=2,'mil mi val'!CI132,"NA"))</f>
        <v>0.96499999999999997</v>
      </c>
      <c r="CK47" s="120">
        <f>IF($A$2=1,'mil mi val'!CJ29,IF($A$2=2,'mil mi val'!CJ132,"NA"))</f>
        <v>0.96499999999999997</v>
      </c>
      <c r="CL47" s="120">
        <f>IF($A$2=1,'mil mi val'!CK29,IF($A$2=2,'mil mi val'!CK132,"NA"))</f>
        <v>0.96499999999999997</v>
      </c>
      <c r="CM47" s="120">
        <f>IF($A$2=1,'mil mi val'!CL29,IF($A$2=2,'mil mi val'!CL132,"NA"))</f>
        <v>0.96499999999999997</v>
      </c>
      <c r="CN47" s="120">
        <f>IF($A$2=1,'mil mi val'!CM29,IF($A$2=2,'mil mi val'!CM132,"NA"))</f>
        <v>0.96499999999999997</v>
      </c>
      <c r="CO47" s="120">
        <f>IF($A$2=1,'mil mi val'!CN29,IF($A$2=2,'mil mi val'!CN132,"NA"))</f>
        <v>0.96499999999999997</v>
      </c>
      <c r="CP47" s="120">
        <f>IF($A$2=1,'mil mi val'!CO29,IF($A$2=2,'mil mi val'!CO132,"NA"))</f>
        <v>0.96499999999999997</v>
      </c>
      <c r="CQ47" s="120">
        <f>IF($A$2=1,'mil mi val'!CP29,IF($A$2=2,'mil mi val'!CP132,"NA"))</f>
        <v>0.96499999999999997</v>
      </c>
      <c r="CR47" s="120">
        <f>IF($A$2=1,'mil mi val'!CQ29,IF($A$2=2,'mil mi val'!CQ132,"NA"))</f>
        <v>0.96499999999999997</v>
      </c>
      <c r="CS47" s="120">
        <f>IF($A$2=1,'mil mi val'!CR29,IF($A$2=2,'mil mi val'!CR132,"NA"))</f>
        <v>0.96499999999999997</v>
      </c>
      <c r="CT47" s="120">
        <f>IF($A$2=1,'mil mi val'!CS29,IF($A$2=2,'mil mi val'!CS132,"NA"))</f>
        <v>0.96499999999999997</v>
      </c>
      <c r="CU47" s="120">
        <f>IF($A$2=1,'mil mi val'!CT29,IF($A$2=2,'mil mi val'!CT132,"NA"))</f>
        <v>0.96499999999999997</v>
      </c>
      <c r="CV47" s="120">
        <f>IF($A$2=1,'mil mi val'!CU29,IF($A$2=2,'mil mi val'!CU132,"NA"))</f>
        <v>0.96499999999999997</v>
      </c>
      <c r="CW47" s="120">
        <f>IF($A$2=1,'mil mi val'!CV29,IF($A$2=2,'mil mi val'!CV132,"NA"))</f>
        <v>0.96499999999999997</v>
      </c>
      <c r="CX47" s="120">
        <f>IF($A$2=1,'mil mi val'!CW29,IF($A$2=2,'mil mi val'!CW132,"NA"))</f>
        <v>0.96499999999999997</v>
      </c>
      <c r="CY47" s="120">
        <f>IF($A$2=1,'mil mi val'!CX29,IF($A$2=2,'mil mi val'!CX132,"NA"))</f>
        <v>0.96499999999999997</v>
      </c>
      <c r="CZ47" s="120">
        <f>IF($A$2=1,'mil mi val'!CY29,IF($A$2=2,'mil mi val'!CY132,"NA"))</f>
        <v>0.96499999999999997</v>
      </c>
      <c r="DA47" s="120">
        <f>IF($A$2=1,'mil mi val'!CZ29,IF($A$2=2,'mil mi val'!CZ132,"NA"))</f>
        <v>0.96499999999999997</v>
      </c>
      <c r="DB47" s="120">
        <f>IF($A$2=1,'mil mi val'!DA29,IF($A$2=2,'mil mi val'!DA132,"NA"))</f>
        <v>0.96499999999999997</v>
      </c>
      <c r="DC47" s="120">
        <f>IF($A$2=1,'mil mi val'!DB29,IF($A$2=2,'mil mi val'!DB132,"NA"))</f>
        <v>0.96499999999999997</v>
      </c>
    </row>
    <row r="48" spans="2:107" ht="15" x14ac:dyDescent="0.25">
      <c r="B48" s="110">
        <v>43</v>
      </c>
      <c r="C48" s="120">
        <f>IF($A$2=1,'mil mi val'!B30,IF($A$2=2,'mil mi val'!B133,"NA"))</f>
        <v>1</v>
      </c>
      <c r="D48" s="120">
        <f>IF($A$2=1,'mil mi val'!C30,IF($A$2=2,'mil mi val'!C133,"NA"))</f>
        <v>0.96430000000000005</v>
      </c>
      <c r="E48" s="120">
        <f>IF($A$2=1,'mil mi val'!D30,IF($A$2=2,'mil mi val'!D133,"NA"))</f>
        <v>0.9698</v>
      </c>
      <c r="F48" s="120">
        <f>IF($A$2=1,'mil mi val'!E30,IF($A$2=2,'mil mi val'!E133,"NA"))</f>
        <v>0.96650000000000003</v>
      </c>
      <c r="G48" s="120">
        <f>IF($A$2=1,'mil mi val'!F30,IF($A$2=2,'mil mi val'!F133,"NA"))</f>
        <v>0.96450000000000002</v>
      </c>
      <c r="H48" s="120">
        <f>IF($A$2=1,'mil mi val'!G30,IF($A$2=2,'mil mi val'!G133,"NA"))</f>
        <v>0.96340000000000003</v>
      </c>
      <c r="I48" s="120">
        <f>IF($A$2=1,'mil mi val'!H30,IF($A$2=2,'mil mi val'!H133,"NA"))</f>
        <v>0.9627</v>
      </c>
      <c r="J48" s="120">
        <f>IF($A$2=1,'mil mi val'!I30,IF($A$2=2,'mil mi val'!I133,"NA"))</f>
        <v>0.96230000000000004</v>
      </c>
      <c r="K48" s="120">
        <f>IF($A$2=1,'mil mi val'!J30,IF($A$2=2,'mil mi val'!J133,"NA"))</f>
        <v>0.96220000000000006</v>
      </c>
      <c r="L48" s="120">
        <f>IF($A$2=1,'mil mi val'!K30,IF($A$2=2,'mil mi val'!K133,"NA"))</f>
        <v>0.96230000000000004</v>
      </c>
      <c r="M48" s="120">
        <f>IF($A$2=1,'mil mi val'!L30,IF($A$2=2,'mil mi val'!L133,"NA"))</f>
        <v>0.96250000000000002</v>
      </c>
      <c r="N48" s="120">
        <f>IF($A$2=1,'mil mi val'!M30,IF($A$2=2,'mil mi val'!M133,"NA"))</f>
        <v>0.96279999999999999</v>
      </c>
      <c r="O48" s="120">
        <f>IF($A$2=1,'mil mi val'!N30,IF($A$2=2,'mil mi val'!N133,"NA"))</f>
        <v>0.96309999999999996</v>
      </c>
      <c r="P48" s="120">
        <f>IF($A$2=1,'mil mi val'!O30,IF($A$2=2,'mil mi val'!O133,"NA"))</f>
        <v>0.96360000000000001</v>
      </c>
      <c r="Q48" s="120">
        <f>IF($A$2=1,'mil mi val'!P30,IF($A$2=2,'mil mi val'!P133,"NA"))</f>
        <v>0.96379999999999999</v>
      </c>
      <c r="R48" s="120">
        <f>IF($A$2=1,'mil mi val'!Q30,IF($A$2=2,'mil mi val'!Q133,"NA"))</f>
        <v>0.96499999999999997</v>
      </c>
      <c r="S48" s="120">
        <f>IF($A$2=1,'mil mi val'!R30,IF($A$2=2,'mil mi val'!R133,"NA"))</f>
        <v>0.96499999999999997</v>
      </c>
      <c r="T48" s="120">
        <f>IF($A$2=1,'mil mi val'!S30,IF($A$2=2,'mil mi val'!S133,"NA"))</f>
        <v>0.96499999999999997</v>
      </c>
      <c r="U48" s="120">
        <f>IF($A$2=1,'mil mi val'!T30,IF($A$2=2,'mil mi val'!T133,"NA"))</f>
        <v>0.96499999999999997</v>
      </c>
      <c r="V48" s="120">
        <f>IF($A$2=1,'mil mi val'!U30,IF($A$2=2,'mil mi val'!U133,"NA"))</f>
        <v>0.96499999999999997</v>
      </c>
      <c r="W48" s="120">
        <f>IF($A$2=1,'mil mi val'!V30,IF($A$2=2,'mil mi val'!V133,"NA"))</f>
        <v>0.96499999999999997</v>
      </c>
      <c r="X48" s="120">
        <f>IF($A$2=1,'mil mi val'!W30,IF($A$2=2,'mil mi val'!W133,"NA"))</f>
        <v>0.96499999999999997</v>
      </c>
      <c r="Y48" s="120">
        <f>IF($A$2=1,'mil mi val'!X30,IF($A$2=2,'mil mi val'!X133,"NA"))</f>
        <v>0.96499999999999997</v>
      </c>
      <c r="Z48" s="120">
        <f>IF($A$2=1,'mil mi val'!Y30,IF($A$2=2,'mil mi val'!Y133,"NA"))</f>
        <v>0.96499999999999997</v>
      </c>
      <c r="AA48" s="120">
        <f>IF($A$2=1,'mil mi val'!Z30,IF($A$2=2,'mil mi val'!Z133,"NA"))</f>
        <v>0.96499999999999997</v>
      </c>
      <c r="AB48" s="120">
        <f>IF($A$2=1,'mil mi val'!AA30,IF($A$2=2,'mil mi val'!AA133,"NA"))</f>
        <v>0.96499999999999997</v>
      </c>
      <c r="AC48" s="120">
        <f>IF($A$2=1,'mil mi val'!AB30,IF($A$2=2,'mil mi val'!AB133,"NA"))</f>
        <v>0.96499999999999997</v>
      </c>
      <c r="AD48" s="120">
        <f>IF($A$2=1,'mil mi val'!AC30,IF($A$2=2,'mil mi val'!AC133,"NA"))</f>
        <v>0.96499999999999997</v>
      </c>
      <c r="AE48" s="120">
        <f>IF($A$2=1,'mil mi val'!AD30,IF($A$2=2,'mil mi val'!AD133,"NA"))</f>
        <v>0.96499999999999997</v>
      </c>
      <c r="AF48" s="120">
        <f>IF($A$2=1,'mil mi val'!AE30,IF($A$2=2,'mil mi val'!AE133,"NA"))</f>
        <v>0.96499999999999997</v>
      </c>
      <c r="AG48" s="120">
        <f>IF($A$2=1,'mil mi val'!AF30,IF($A$2=2,'mil mi val'!AF133,"NA"))</f>
        <v>0.96499999999999997</v>
      </c>
      <c r="AH48" s="120">
        <f>IF($A$2=1,'mil mi val'!AG30,IF($A$2=2,'mil mi val'!AG133,"NA"))</f>
        <v>0.96499999999999997</v>
      </c>
      <c r="AI48" s="120">
        <f>IF($A$2=1,'mil mi val'!AH30,IF($A$2=2,'mil mi val'!AH133,"NA"))</f>
        <v>0.96499999999999997</v>
      </c>
      <c r="AJ48" s="120">
        <f>IF($A$2=1,'mil mi val'!AI30,IF($A$2=2,'mil mi val'!AI133,"NA"))</f>
        <v>0.96499999999999997</v>
      </c>
      <c r="AK48" s="120">
        <f>IF($A$2=1,'mil mi val'!AJ30,IF($A$2=2,'mil mi val'!AJ133,"NA"))</f>
        <v>0.96499999999999997</v>
      </c>
      <c r="AL48" s="120">
        <f>IF($A$2=1,'mil mi val'!AK30,IF($A$2=2,'mil mi val'!AK133,"NA"))</f>
        <v>0.96499999999999997</v>
      </c>
      <c r="AM48" s="120">
        <f>IF($A$2=1,'mil mi val'!AL30,IF($A$2=2,'mil mi val'!AL133,"NA"))</f>
        <v>0.96499999999999997</v>
      </c>
      <c r="AN48" s="120">
        <f>IF($A$2=1,'mil mi val'!AM30,IF($A$2=2,'mil mi val'!AM133,"NA"))</f>
        <v>0.96499999999999997</v>
      </c>
      <c r="AO48" s="120">
        <f>IF($A$2=1,'mil mi val'!AN30,IF($A$2=2,'mil mi val'!AN133,"NA"))</f>
        <v>0.96499999999999997</v>
      </c>
      <c r="AP48" s="120">
        <f>IF($A$2=1,'mil mi val'!AO30,IF($A$2=2,'mil mi val'!AO133,"NA"))</f>
        <v>0.96499999999999997</v>
      </c>
      <c r="AQ48" s="120">
        <f>IF($A$2=1,'mil mi val'!AP30,IF($A$2=2,'mil mi val'!AP133,"NA"))</f>
        <v>0.96499999999999997</v>
      </c>
      <c r="AR48" s="120">
        <f>IF($A$2=1,'mil mi val'!AQ30,IF($A$2=2,'mil mi val'!AQ133,"NA"))</f>
        <v>0.96499999999999997</v>
      </c>
      <c r="AS48" s="120">
        <f>IF($A$2=1,'mil mi val'!AR30,IF($A$2=2,'mil mi val'!AR133,"NA"))</f>
        <v>0.96499999999999997</v>
      </c>
      <c r="AT48" s="120">
        <f>IF($A$2=1,'mil mi val'!AS30,IF($A$2=2,'mil mi val'!AS133,"NA"))</f>
        <v>0.96499999999999997</v>
      </c>
      <c r="AU48" s="120">
        <f>IF($A$2=1,'mil mi val'!AT30,IF($A$2=2,'mil mi val'!AT133,"NA"))</f>
        <v>0.96499999999999997</v>
      </c>
      <c r="AV48" s="120">
        <f>IF($A$2=1,'mil mi val'!AU30,IF($A$2=2,'mil mi val'!AU133,"NA"))</f>
        <v>0.96499999999999997</v>
      </c>
      <c r="AW48" s="120">
        <f>IF($A$2=1,'mil mi val'!AV30,IF($A$2=2,'mil mi val'!AV133,"NA"))</f>
        <v>0.96499999999999997</v>
      </c>
      <c r="AX48" s="120">
        <f>IF($A$2=1,'mil mi val'!AW30,IF($A$2=2,'mil mi val'!AW133,"NA"))</f>
        <v>0.96499999999999997</v>
      </c>
      <c r="AY48" s="120">
        <f>IF($A$2=1,'mil mi val'!AX30,IF($A$2=2,'mil mi val'!AX133,"NA"))</f>
        <v>0.96499999999999997</v>
      </c>
      <c r="AZ48" s="120">
        <f>IF($A$2=1,'mil mi val'!AY30,IF($A$2=2,'mil mi val'!AY133,"NA"))</f>
        <v>0.96499999999999997</v>
      </c>
      <c r="BA48" s="120">
        <f>IF($A$2=1,'mil mi val'!AZ30,IF($A$2=2,'mil mi val'!AZ133,"NA"))</f>
        <v>0.96499999999999997</v>
      </c>
      <c r="BB48" s="120">
        <f>IF($A$2=1,'mil mi val'!BA30,IF($A$2=2,'mil mi val'!BA133,"NA"))</f>
        <v>0.96499999999999997</v>
      </c>
      <c r="BC48" s="120">
        <f>IF($A$2=1,'mil mi val'!BB30,IF($A$2=2,'mil mi val'!BB133,"NA"))</f>
        <v>0.96499999999999997</v>
      </c>
      <c r="BD48" s="120">
        <f>IF($A$2=1,'mil mi val'!BC30,IF($A$2=2,'mil mi val'!BC133,"NA"))</f>
        <v>0.96499999999999997</v>
      </c>
      <c r="BE48" s="120">
        <f>IF($A$2=1,'mil mi val'!BD30,IF($A$2=2,'mil mi val'!BD133,"NA"))</f>
        <v>0.96499999999999997</v>
      </c>
      <c r="BF48" s="120">
        <f>IF($A$2=1,'mil mi val'!BE30,IF($A$2=2,'mil mi val'!BE133,"NA"))</f>
        <v>0.96499999999999997</v>
      </c>
      <c r="BG48" s="120">
        <f>IF($A$2=1,'mil mi val'!BF30,IF($A$2=2,'mil mi val'!BF133,"NA"))</f>
        <v>0.96499999999999997</v>
      </c>
      <c r="BH48" s="120">
        <f>IF($A$2=1,'mil mi val'!BG30,IF($A$2=2,'mil mi val'!BG133,"NA"))</f>
        <v>0.96499999999999997</v>
      </c>
      <c r="BI48" s="120">
        <f>IF($A$2=1,'mil mi val'!BH30,IF($A$2=2,'mil mi val'!BH133,"NA"))</f>
        <v>0.96499999999999997</v>
      </c>
      <c r="BJ48" s="120">
        <f>IF($A$2=1,'mil mi val'!BI30,IF($A$2=2,'mil mi val'!BI133,"NA"))</f>
        <v>0.96499999999999997</v>
      </c>
      <c r="BK48" s="120">
        <f>IF($A$2=1,'mil mi val'!BJ30,IF($A$2=2,'mil mi val'!BJ133,"NA"))</f>
        <v>0.96499999999999997</v>
      </c>
      <c r="BL48" s="120">
        <f>IF($A$2=1,'mil mi val'!BK30,IF($A$2=2,'mil mi val'!BK133,"NA"))</f>
        <v>0.96499999999999997</v>
      </c>
      <c r="BM48" s="120">
        <f>IF($A$2=1,'mil mi val'!BL30,IF($A$2=2,'mil mi val'!BL133,"NA"))</f>
        <v>0.96499999999999997</v>
      </c>
      <c r="BN48" s="120">
        <f>IF($A$2=1,'mil mi val'!BM30,IF($A$2=2,'mil mi val'!BM133,"NA"))</f>
        <v>0.96499999999999997</v>
      </c>
      <c r="BO48" s="120">
        <f>IF($A$2=1,'mil mi val'!BN30,IF($A$2=2,'mil mi val'!BN133,"NA"))</f>
        <v>0.96499999999999997</v>
      </c>
      <c r="BP48" s="120">
        <f>IF($A$2=1,'mil mi val'!BO30,IF($A$2=2,'mil mi val'!BO133,"NA"))</f>
        <v>0.96499999999999997</v>
      </c>
      <c r="BQ48" s="120">
        <f>IF($A$2=1,'mil mi val'!BP30,IF($A$2=2,'mil mi val'!BP133,"NA"))</f>
        <v>0.96499999999999997</v>
      </c>
      <c r="BR48" s="120">
        <f>IF($A$2=1,'mil mi val'!BQ30,IF($A$2=2,'mil mi val'!BQ133,"NA"))</f>
        <v>0.96499999999999997</v>
      </c>
      <c r="BS48" s="120">
        <f>IF($A$2=1,'mil mi val'!BR30,IF($A$2=2,'mil mi val'!BR133,"NA"))</f>
        <v>0.96499999999999997</v>
      </c>
      <c r="BT48" s="120">
        <f>IF($A$2=1,'mil mi val'!BS30,IF($A$2=2,'mil mi val'!BS133,"NA"))</f>
        <v>0.96499999999999997</v>
      </c>
      <c r="BU48" s="120">
        <f>IF($A$2=1,'mil mi val'!BT30,IF($A$2=2,'mil mi val'!BT133,"NA"))</f>
        <v>0.96499999999999997</v>
      </c>
      <c r="BV48" s="120">
        <f>IF($A$2=1,'mil mi val'!BU30,IF($A$2=2,'mil mi val'!BU133,"NA"))</f>
        <v>0.96499999999999997</v>
      </c>
      <c r="BW48" s="120">
        <f>IF($A$2=1,'mil mi val'!BV30,IF($A$2=2,'mil mi val'!BV133,"NA"))</f>
        <v>0.96499999999999997</v>
      </c>
      <c r="BX48" s="120">
        <f>IF($A$2=1,'mil mi val'!BW30,IF($A$2=2,'mil mi val'!BW133,"NA"))</f>
        <v>0.96499999999999997</v>
      </c>
      <c r="BY48" s="120">
        <f>IF($A$2=1,'mil mi val'!BX30,IF($A$2=2,'mil mi val'!BX133,"NA"))</f>
        <v>0.96499999999999997</v>
      </c>
      <c r="BZ48" s="120">
        <f>IF($A$2=1,'mil mi val'!BY30,IF($A$2=2,'mil mi val'!BY133,"NA"))</f>
        <v>0.96499999999999997</v>
      </c>
      <c r="CA48" s="120">
        <f>IF($A$2=1,'mil mi val'!BZ30,IF($A$2=2,'mil mi val'!BZ133,"NA"))</f>
        <v>0.96499999999999997</v>
      </c>
      <c r="CB48" s="120">
        <f>IF($A$2=1,'mil mi val'!CA30,IF($A$2=2,'mil mi val'!CA133,"NA"))</f>
        <v>0.96499999999999997</v>
      </c>
      <c r="CC48" s="120">
        <f>IF($A$2=1,'mil mi val'!CB30,IF($A$2=2,'mil mi val'!CB133,"NA"))</f>
        <v>0.96499999999999997</v>
      </c>
      <c r="CD48" s="120">
        <f>IF($A$2=1,'mil mi val'!CC30,IF($A$2=2,'mil mi val'!CC133,"NA"))</f>
        <v>0.96499999999999997</v>
      </c>
      <c r="CE48" s="120">
        <f>IF($A$2=1,'mil mi val'!CD30,IF($A$2=2,'mil mi val'!CD133,"NA"))</f>
        <v>0.96499999999999997</v>
      </c>
      <c r="CF48" s="120">
        <f>IF($A$2=1,'mil mi val'!CE30,IF($A$2=2,'mil mi val'!CE133,"NA"))</f>
        <v>0.96499999999999997</v>
      </c>
      <c r="CG48" s="120">
        <f>IF($A$2=1,'mil mi val'!CF30,IF($A$2=2,'mil mi val'!CF133,"NA"))</f>
        <v>0.96499999999999997</v>
      </c>
      <c r="CH48" s="120">
        <f>IF($A$2=1,'mil mi val'!CG30,IF($A$2=2,'mil mi val'!CG133,"NA"))</f>
        <v>0.96499999999999997</v>
      </c>
      <c r="CI48" s="120">
        <f>IF($A$2=1,'mil mi val'!CH30,IF($A$2=2,'mil mi val'!CH133,"NA"))</f>
        <v>0.96499999999999997</v>
      </c>
      <c r="CJ48" s="120">
        <f>IF($A$2=1,'mil mi val'!CI30,IF($A$2=2,'mil mi val'!CI133,"NA"))</f>
        <v>0.96499999999999997</v>
      </c>
      <c r="CK48" s="120">
        <f>IF($A$2=1,'mil mi val'!CJ30,IF($A$2=2,'mil mi val'!CJ133,"NA"))</f>
        <v>0.96499999999999997</v>
      </c>
      <c r="CL48" s="120">
        <f>IF($A$2=1,'mil mi val'!CK30,IF($A$2=2,'mil mi val'!CK133,"NA"))</f>
        <v>0.96499999999999997</v>
      </c>
      <c r="CM48" s="120">
        <f>IF($A$2=1,'mil mi val'!CL30,IF($A$2=2,'mil mi val'!CL133,"NA"))</f>
        <v>0.96499999999999997</v>
      </c>
      <c r="CN48" s="120">
        <f>IF($A$2=1,'mil mi val'!CM30,IF($A$2=2,'mil mi val'!CM133,"NA"))</f>
        <v>0.96499999999999997</v>
      </c>
      <c r="CO48" s="120">
        <f>IF($A$2=1,'mil mi val'!CN30,IF($A$2=2,'mil mi val'!CN133,"NA"))</f>
        <v>0.96499999999999997</v>
      </c>
      <c r="CP48" s="120">
        <f>IF($A$2=1,'mil mi val'!CO30,IF($A$2=2,'mil mi val'!CO133,"NA"))</f>
        <v>0.96499999999999997</v>
      </c>
      <c r="CQ48" s="120">
        <f>IF($A$2=1,'mil mi val'!CP30,IF($A$2=2,'mil mi val'!CP133,"NA"))</f>
        <v>0.96499999999999997</v>
      </c>
      <c r="CR48" s="120">
        <f>IF($A$2=1,'mil mi val'!CQ30,IF($A$2=2,'mil mi val'!CQ133,"NA"))</f>
        <v>0.96499999999999997</v>
      </c>
      <c r="CS48" s="120">
        <f>IF($A$2=1,'mil mi val'!CR30,IF($A$2=2,'mil mi val'!CR133,"NA"))</f>
        <v>0.96499999999999997</v>
      </c>
      <c r="CT48" s="120">
        <f>IF($A$2=1,'mil mi val'!CS30,IF($A$2=2,'mil mi val'!CS133,"NA"))</f>
        <v>0.96499999999999997</v>
      </c>
      <c r="CU48" s="120">
        <f>IF($A$2=1,'mil mi val'!CT30,IF($A$2=2,'mil mi val'!CT133,"NA"))</f>
        <v>0.96499999999999997</v>
      </c>
      <c r="CV48" s="120">
        <f>IF($A$2=1,'mil mi val'!CU30,IF($A$2=2,'mil mi val'!CU133,"NA"))</f>
        <v>0.96499999999999997</v>
      </c>
      <c r="CW48" s="120">
        <f>IF($A$2=1,'mil mi val'!CV30,IF($A$2=2,'mil mi val'!CV133,"NA"))</f>
        <v>0.96499999999999997</v>
      </c>
      <c r="CX48" s="120">
        <f>IF($A$2=1,'mil mi val'!CW30,IF($A$2=2,'mil mi val'!CW133,"NA"))</f>
        <v>0.96499999999999997</v>
      </c>
      <c r="CY48" s="120">
        <f>IF($A$2=1,'mil mi val'!CX30,IF($A$2=2,'mil mi val'!CX133,"NA"))</f>
        <v>0.96499999999999997</v>
      </c>
      <c r="CZ48" s="120">
        <f>IF($A$2=1,'mil mi val'!CY30,IF($A$2=2,'mil mi val'!CY133,"NA"))</f>
        <v>0.96499999999999997</v>
      </c>
      <c r="DA48" s="120">
        <f>IF($A$2=1,'mil mi val'!CZ30,IF($A$2=2,'mil mi val'!CZ133,"NA"))</f>
        <v>0.96499999999999997</v>
      </c>
      <c r="DB48" s="120">
        <f>IF($A$2=1,'mil mi val'!DA30,IF($A$2=2,'mil mi val'!DA133,"NA"))</f>
        <v>0.96499999999999997</v>
      </c>
      <c r="DC48" s="120">
        <f>IF($A$2=1,'mil mi val'!DB30,IF($A$2=2,'mil mi val'!DB133,"NA"))</f>
        <v>0.96499999999999997</v>
      </c>
    </row>
    <row r="49" spans="2:107" ht="15" x14ac:dyDescent="0.25">
      <c r="B49" s="110">
        <v>44</v>
      </c>
      <c r="C49" s="120">
        <f>IF($A$2=1,'mil mi val'!B31,IF($A$2=2,'mil mi val'!B134,"NA"))</f>
        <v>1</v>
      </c>
      <c r="D49" s="120">
        <f>IF($A$2=1,'mil mi val'!C31,IF($A$2=2,'mil mi val'!C134,"NA"))</f>
        <v>0.96630000000000005</v>
      </c>
      <c r="E49" s="120">
        <f>IF($A$2=1,'mil mi val'!D31,IF($A$2=2,'mil mi val'!D134,"NA"))</f>
        <v>0.97160000000000002</v>
      </c>
      <c r="F49" s="120">
        <f>IF($A$2=1,'mil mi val'!E31,IF($A$2=2,'mil mi val'!E134,"NA"))</f>
        <v>0.96830000000000005</v>
      </c>
      <c r="G49" s="120">
        <f>IF($A$2=1,'mil mi val'!F31,IF($A$2=2,'mil mi val'!F134,"NA"))</f>
        <v>0.96609999999999996</v>
      </c>
      <c r="H49" s="120">
        <f>IF($A$2=1,'mil mi val'!G31,IF($A$2=2,'mil mi val'!G134,"NA"))</f>
        <v>0.96489999999999998</v>
      </c>
      <c r="I49" s="120">
        <f>IF($A$2=1,'mil mi val'!H31,IF($A$2=2,'mil mi val'!H134,"NA"))</f>
        <v>0.96389999999999998</v>
      </c>
      <c r="J49" s="120">
        <f>IF($A$2=1,'mil mi val'!I31,IF($A$2=2,'mil mi val'!I134,"NA"))</f>
        <v>0.96330000000000005</v>
      </c>
      <c r="K49" s="120">
        <f>IF($A$2=1,'mil mi val'!J31,IF($A$2=2,'mil mi val'!J134,"NA"))</f>
        <v>0.96309999999999996</v>
      </c>
      <c r="L49" s="120">
        <f>IF($A$2=1,'mil mi val'!K31,IF($A$2=2,'mil mi val'!K134,"NA"))</f>
        <v>0.96299999999999997</v>
      </c>
      <c r="M49" s="120">
        <f>IF($A$2=1,'mil mi val'!L31,IF($A$2=2,'mil mi val'!L134,"NA"))</f>
        <v>0.96309999999999996</v>
      </c>
      <c r="N49" s="120">
        <f>IF($A$2=1,'mil mi val'!M31,IF($A$2=2,'mil mi val'!M134,"NA"))</f>
        <v>0.96330000000000005</v>
      </c>
      <c r="O49" s="120">
        <f>IF($A$2=1,'mil mi val'!N31,IF($A$2=2,'mil mi val'!N134,"NA"))</f>
        <v>0.96350000000000002</v>
      </c>
      <c r="P49" s="120">
        <f>IF($A$2=1,'mil mi val'!O31,IF($A$2=2,'mil mi val'!O134,"NA"))</f>
        <v>0.96360000000000001</v>
      </c>
      <c r="Q49" s="120">
        <f>IF($A$2=1,'mil mi val'!P31,IF($A$2=2,'mil mi val'!P134,"NA"))</f>
        <v>0.96379999999999999</v>
      </c>
      <c r="R49" s="120">
        <f>IF($A$2=1,'mil mi val'!Q31,IF($A$2=2,'mil mi val'!Q134,"NA"))</f>
        <v>0.96499999999999997</v>
      </c>
      <c r="S49" s="120">
        <f>IF($A$2=1,'mil mi val'!R31,IF($A$2=2,'mil mi val'!R134,"NA"))</f>
        <v>0.96499999999999997</v>
      </c>
      <c r="T49" s="120">
        <f>IF($A$2=1,'mil mi val'!S31,IF($A$2=2,'mil mi val'!S134,"NA"))</f>
        <v>0.96499999999999997</v>
      </c>
      <c r="U49" s="120">
        <f>IF($A$2=1,'mil mi val'!T31,IF($A$2=2,'mil mi val'!T134,"NA"))</f>
        <v>0.96499999999999997</v>
      </c>
      <c r="V49" s="120">
        <f>IF($A$2=1,'mil mi val'!U31,IF($A$2=2,'mil mi val'!U134,"NA"))</f>
        <v>0.96499999999999997</v>
      </c>
      <c r="W49" s="120">
        <f>IF($A$2=1,'mil mi val'!V31,IF($A$2=2,'mil mi val'!V134,"NA"))</f>
        <v>0.96499999999999997</v>
      </c>
      <c r="X49" s="120">
        <f>IF($A$2=1,'mil mi val'!W31,IF($A$2=2,'mil mi val'!W134,"NA"))</f>
        <v>0.96499999999999997</v>
      </c>
      <c r="Y49" s="120">
        <f>IF($A$2=1,'mil mi val'!X31,IF($A$2=2,'mil mi val'!X134,"NA"))</f>
        <v>0.96499999999999997</v>
      </c>
      <c r="Z49" s="120">
        <f>IF($A$2=1,'mil mi val'!Y31,IF($A$2=2,'mil mi val'!Y134,"NA"))</f>
        <v>0.96499999999999997</v>
      </c>
      <c r="AA49" s="120">
        <f>IF($A$2=1,'mil mi val'!Z31,IF($A$2=2,'mil mi val'!Z134,"NA"))</f>
        <v>0.96499999999999997</v>
      </c>
      <c r="AB49" s="120">
        <f>IF($A$2=1,'mil mi val'!AA31,IF($A$2=2,'mil mi val'!AA134,"NA"))</f>
        <v>0.96499999999999997</v>
      </c>
      <c r="AC49" s="120">
        <f>IF($A$2=1,'mil mi val'!AB31,IF($A$2=2,'mil mi val'!AB134,"NA"))</f>
        <v>0.96499999999999997</v>
      </c>
      <c r="AD49" s="120">
        <f>IF($A$2=1,'mil mi val'!AC31,IF($A$2=2,'mil mi val'!AC134,"NA"))</f>
        <v>0.96499999999999997</v>
      </c>
      <c r="AE49" s="120">
        <f>IF($A$2=1,'mil mi val'!AD31,IF($A$2=2,'mil mi val'!AD134,"NA"))</f>
        <v>0.96499999999999997</v>
      </c>
      <c r="AF49" s="120">
        <f>IF($A$2=1,'mil mi val'!AE31,IF($A$2=2,'mil mi val'!AE134,"NA"))</f>
        <v>0.96499999999999997</v>
      </c>
      <c r="AG49" s="120">
        <f>IF($A$2=1,'mil mi val'!AF31,IF($A$2=2,'mil mi val'!AF134,"NA"))</f>
        <v>0.96499999999999997</v>
      </c>
      <c r="AH49" s="120">
        <f>IF($A$2=1,'mil mi val'!AG31,IF($A$2=2,'mil mi val'!AG134,"NA"))</f>
        <v>0.96499999999999997</v>
      </c>
      <c r="AI49" s="120">
        <f>IF($A$2=1,'mil mi val'!AH31,IF($A$2=2,'mil mi val'!AH134,"NA"))</f>
        <v>0.96499999999999997</v>
      </c>
      <c r="AJ49" s="120">
        <f>IF($A$2=1,'mil mi val'!AI31,IF($A$2=2,'mil mi val'!AI134,"NA"))</f>
        <v>0.96499999999999997</v>
      </c>
      <c r="AK49" s="120">
        <f>IF($A$2=1,'mil mi val'!AJ31,IF($A$2=2,'mil mi val'!AJ134,"NA"))</f>
        <v>0.96499999999999997</v>
      </c>
      <c r="AL49" s="120">
        <f>IF($A$2=1,'mil mi val'!AK31,IF($A$2=2,'mil mi val'!AK134,"NA"))</f>
        <v>0.96499999999999997</v>
      </c>
      <c r="AM49" s="120">
        <f>IF($A$2=1,'mil mi val'!AL31,IF($A$2=2,'mil mi val'!AL134,"NA"))</f>
        <v>0.96499999999999997</v>
      </c>
      <c r="AN49" s="120">
        <f>IF($A$2=1,'mil mi val'!AM31,IF($A$2=2,'mil mi val'!AM134,"NA"))</f>
        <v>0.96499999999999997</v>
      </c>
      <c r="AO49" s="120">
        <f>IF($A$2=1,'mil mi val'!AN31,IF($A$2=2,'mil mi val'!AN134,"NA"))</f>
        <v>0.96499999999999997</v>
      </c>
      <c r="AP49" s="120">
        <f>IF($A$2=1,'mil mi val'!AO31,IF($A$2=2,'mil mi val'!AO134,"NA"))</f>
        <v>0.96499999999999997</v>
      </c>
      <c r="AQ49" s="120">
        <f>IF($A$2=1,'mil mi val'!AP31,IF($A$2=2,'mil mi val'!AP134,"NA"))</f>
        <v>0.96499999999999997</v>
      </c>
      <c r="AR49" s="120">
        <f>IF($A$2=1,'mil mi val'!AQ31,IF($A$2=2,'mil mi val'!AQ134,"NA"))</f>
        <v>0.96499999999999997</v>
      </c>
      <c r="AS49" s="120">
        <f>IF($A$2=1,'mil mi val'!AR31,IF($A$2=2,'mil mi val'!AR134,"NA"))</f>
        <v>0.96499999999999997</v>
      </c>
      <c r="AT49" s="120">
        <f>IF($A$2=1,'mil mi val'!AS31,IF($A$2=2,'mil mi val'!AS134,"NA"))</f>
        <v>0.96499999999999997</v>
      </c>
      <c r="AU49" s="120">
        <f>IF($A$2=1,'mil mi val'!AT31,IF($A$2=2,'mil mi val'!AT134,"NA"))</f>
        <v>0.96499999999999997</v>
      </c>
      <c r="AV49" s="120">
        <f>IF($A$2=1,'mil mi val'!AU31,IF($A$2=2,'mil mi val'!AU134,"NA"))</f>
        <v>0.96499999999999997</v>
      </c>
      <c r="AW49" s="120">
        <f>IF($A$2=1,'mil mi val'!AV31,IF($A$2=2,'mil mi val'!AV134,"NA"))</f>
        <v>0.96499999999999997</v>
      </c>
      <c r="AX49" s="120">
        <f>IF($A$2=1,'mil mi val'!AW31,IF($A$2=2,'mil mi val'!AW134,"NA"))</f>
        <v>0.96499999999999997</v>
      </c>
      <c r="AY49" s="120">
        <f>IF($A$2=1,'mil mi val'!AX31,IF($A$2=2,'mil mi val'!AX134,"NA"))</f>
        <v>0.96499999999999997</v>
      </c>
      <c r="AZ49" s="120">
        <f>IF($A$2=1,'mil mi val'!AY31,IF($A$2=2,'mil mi val'!AY134,"NA"))</f>
        <v>0.96499999999999997</v>
      </c>
      <c r="BA49" s="120">
        <f>IF($A$2=1,'mil mi val'!AZ31,IF($A$2=2,'mil mi val'!AZ134,"NA"))</f>
        <v>0.96499999999999997</v>
      </c>
      <c r="BB49" s="120">
        <f>IF($A$2=1,'mil mi val'!BA31,IF($A$2=2,'mil mi val'!BA134,"NA"))</f>
        <v>0.96499999999999997</v>
      </c>
      <c r="BC49" s="120">
        <f>IF($A$2=1,'mil mi val'!BB31,IF($A$2=2,'mil mi val'!BB134,"NA"))</f>
        <v>0.96499999999999997</v>
      </c>
      <c r="BD49" s="120">
        <f>IF($A$2=1,'mil mi val'!BC31,IF($A$2=2,'mil mi val'!BC134,"NA"))</f>
        <v>0.96499999999999997</v>
      </c>
      <c r="BE49" s="120">
        <f>IF($A$2=1,'mil mi val'!BD31,IF($A$2=2,'mil mi val'!BD134,"NA"))</f>
        <v>0.96499999999999997</v>
      </c>
      <c r="BF49" s="120">
        <f>IF($A$2=1,'mil mi val'!BE31,IF($A$2=2,'mil mi val'!BE134,"NA"))</f>
        <v>0.96499999999999997</v>
      </c>
      <c r="BG49" s="120">
        <f>IF($A$2=1,'mil mi val'!BF31,IF($A$2=2,'mil mi val'!BF134,"NA"))</f>
        <v>0.96499999999999997</v>
      </c>
      <c r="BH49" s="120">
        <f>IF($A$2=1,'mil mi val'!BG31,IF($A$2=2,'mil mi val'!BG134,"NA"))</f>
        <v>0.96499999999999997</v>
      </c>
      <c r="BI49" s="120">
        <f>IF($A$2=1,'mil mi val'!BH31,IF($A$2=2,'mil mi val'!BH134,"NA"))</f>
        <v>0.96499999999999997</v>
      </c>
      <c r="BJ49" s="120">
        <f>IF($A$2=1,'mil mi val'!BI31,IF($A$2=2,'mil mi val'!BI134,"NA"))</f>
        <v>0.96499999999999997</v>
      </c>
      <c r="BK49" s="120">
        <f>IF($A$2=1,'mil mi val'!BJ31,IF($A$2=2,'mil mi val'!BJ134,"NA"))</f>
        <v>0.96499999999999997</v>
      </c>
      <c r="BL49" s="120">
        <f>IF($A$2=1,'mil mi val'!BK31,IF($A$2=2,'mil mi val'!BK134,"NA"))</f>
        <v>0.96499999999999997</v>
      </c>
      <c r="BM49" s="120">
        <f>IF($A$2=1,'mil mi val'!BL31,IF($A$2=2,'mil mi val'!BL134,"NA"))</f>
        <v>0.96499999999999997</v>
      </c>
      <c r="BN49" s="120">
        <f>IF($A$2=1,'mil mi val'!BM31,IF($A$2=2,'mil mi val'!BM134,"NA"))</f>
        <v>0.96499999999999997</v>
      </c>
      <c r="BO49" s="120">
        <f>IF($A$2=1,'mil mi val'!BN31,IF($A$2=2,'mil mi val'!BN134,"NA"))</f>
        <v>0.96499999999999997</v>
      </c>
      <c r="BP49" s="120">
        <f>IF($A$2=1,'mil mi val'!BO31,IF($A$2=2,'mil mi val'!BO134,"NA"))</f>
        <v>0.96499999999999997</v>
      </c>
      <c r="BQ49" s="120">
        <f>IF($A$2=1,'mil mi val'!BP31,IF($A$2=2,'mil mi val'!BP134,"NA"))</f>
        <v>0.96499999999999997</v>
      </c>
      <c r="BR49" s="120">
        <f>IF($A$2=1,'mil mi val'!BQ31,IF($A$2=2,'mil mi val'!BQ134,"NA"))</f>
        <v>0.96499999999999997</v>
      </c>
      <c r="BS49" s="120">
        <f>IF($A$2=1,'mil mi val'!BR31,IF($A$2=2,'mil mi val'!BR134,"NA"))</f>
        <v>0.96499999999999997</v>
      </c>
      <c r="BT49" s="120">
        <f>IF($A$2=1,'mil mi val'!BS31,IF($A$2=2,'mil mi val'!BS134,"NA"))</f>
        <v>0.96499999999999997</v>
      </c>
      <c r="BU49" s="120">
        <f>IF($A$2=1,'mil mi val'!BT31,IF($A$2=2,'mil mi val'!BT134,"NA"))</f>
        <v>0.96499999999999997</v>
      </c>
      <c r="BV49" s="120">
        <f>IF($A$2=1,'mil mi val'!BU31,IF($A$2=2,'mil mi val'!BU134,"NA"))</f>
        <v>0.96499999999999997</v>
      </c>
      <c r="BW49" s="120">
        <f>IF($A$2=1,'mil mi val'!BV31,IF($A$2=2,'mil mi val'!BV134,"NA"))</f>
        <v>0.96499999999999997</v>
      </c>
      <c r="BX49" s="120">
        <f>IF($A$2=1,'mil mi val'!BW31,IF($A$2=2,'mil mi val'!BW134,"NA"))</f>
        <v>0.96499999999999997</v>
      </c>
      <c r="BY49" s="120">
        <f>IF($A$2=1,'mil mi val'!BX31,IF($A$2=2,'mil mi val'!BX134,"NA"))</f>
        <v>0.96499999999999997</v>
      </c>
      <c r="BZ49" s="120">
        <f>IF($A$2=1,'mil mi val'!BY31,IF($A$2=2,'mil mi val'!BY134,"NA"))</f>
        <v>0.96499999999999997</v>
      </c>
      <c r="CA49" s="120">
        <f>IF($A$2=1,'mil mi val'!BZ31,IF($A$2=2,'mil mi val'!BZ134,"NA"))</f>
        <v>0.96499999999999997</v>
      </c>
      <c r="CB49" s="120">
        <f>IF($A$2=1,'mil mi val'!CA31,IF($A$2=2,'mil mi val'!CA134,"NA"))</f>
        <v>0.96499999999999997</v>
      </c>
      <c r="CC49" s="120">
        <f>IF($A$2=1,'mil mi val'!CB31,IF($A$2=2,'mil mi val'!CB134,"NA"))</f>
        <v>0.96499999999999997</v>
      </c>
      <c r="CD49" s="120">
        <f>IF($A$2=1,'mil mi val'!CC31,IF($A$2=2,'mil mi val'!CC134,"NA"))</f>
        <v>0.96499999999999997</v>
      </c>
      <c r="CE49" s="120">
        <f>IF($A$2=1,'mil mi val'!CD31,IF($A$2=2,'mil mi val'!CD134,"NA"))</f>
        <v>0.96499999999999997</v>
      </c>
      <c r="CF49" s="120">
        <f>IF($A$2=1,'mil mi val'!CE31,IF($A$2=2,'mil mi val'!CE134,"NA"))</f>
        <v>0.96499999999999997</v>
      </c>
      <c r="CG49" s="120">
        <f>IF($A$2=1,'mil mi val'!CF31,IF($A$2=2,'mil mi val'!CF134,"NA"))</f>
        <v>0.96499999999999997</v>
      </c>
      <c r="CH49" s="120">
        <f>IF($A$2=1,'mil mi val'!CG31,IF($A$2=2,'mil mi val'!CG134,"NA"))</f>
        <v>0.96499999999999997</v>
      </c>
      <c r="CI49" s="120">
        <f>IF($A$2=1,'mil mi val'!CH31,IF($A$2=2,'mil mi val'!CH134,"NA"))</f>
        <v>0.96499999999999997</v>
      </c>
      <c r="CJ49" s="120">
        <f>IF($A$2=1,'mil mi val'!CI31,IF($A$2=2,'mil mi val'!CI134,"NA"))</f>
        <v>0.96499999999999997</v>
      </c>
      <c r="CK49" s="120">
        <f>IF($A$2=1,'mil mi val'!CJ31,IF($A$2=2,'mil mi val'!CJ134,"NA"))</f>
        <v>0.96499999999999997</v>
      </c>
      <c r="CL49" s="120">
        <f>IF($A$2=1,'mil mi val'!CK31,IF($A$2=2,'mil mi val'!CK134,"NA"))</f>
        <v>0.96499999999999997</v>
      </c>
      <c r="CM49" s="120">
        <f>IF($A$2=1,'mil mi val'!CL31,IF($A$2=2,'mil mi val'!CL134,"NA"))</f>
        <v>0.96499999999999997</v>
      </c>
      <c r="CN49" s="120">
        <f>IF($A$2=1,'mil mi val'!CM31,IF($A$2=2,'mil mi val'!CM134,"NA"))</f>
        <v>0.96499999999999997</v>
      </c>
      <c r="CO49" s="120">
        <f>IF($A$2=1,'mil mi val'!CN31,IF($A$2=2,'mil mi val'!CN134,"NA"))</f>
        <v>0.96499999999999997</v>
      </c>
      <c r="CP49" s="120">
        <f>IF($A$2=1,'mil mi val'!CO31,IF($A$2=2,'mil mi val'!CO134,"NA"))</f>
        <v>0.96499999999999997</v>
      </c>
      <c r="CQ49" s="120">
        <f>IF($A$2=1,'mil mi val'!CP31,IF($A$2=2,'mil mi val'!CP134,"NA"))</f>
        <v>0.96499999999999997</v>
      </c>
      <c r="CR49" s="120">
        <f>IF($A$2=1,'mil mi val'!CQ31,IF($A$2=2,'mil mi val'!CQ134,"NA"))</f>
        <v>0.96499999999999997</v>
      </c>
      <c r="CS49" s="120">
        <f>IF($A$2=1,'mil mi val'!CR31,IF($A$2=2,'mil mi val'!CR134,"NA"))</f>
        <v>0.96499999999999997</v>
      </c>
      <c r="CT49" s="120">
        <f>IF($A$2=1,'mil mi val'!CS31,IF($A$2=2,'mil mi val'!CS134,"NA"))</f>
        <v>0.96499999999999997</v>
      </c>
      <c r="CU49" s="120">
        <f>IF($A$2=1,'mil mi val'!CT31,IF($A$2=2,'mil mi val'!CT134,"NA"))</f>
        <v>0.96499999999999997</v>
      </c>
      <c r="CV49" s="120">
        <f>IF($A$2=1,'mil mi val'!CU31,IF($A$2=2,'mil mi val'!CU134,"NA"))</f>
        <v>0.96499999999999997</v>
      </c>
      <c r="CW49" s="120">
        <f>IF($A$2=1,'mil mi val'!CV31,IF($A$2=2,'mil mi val'!CV134,"NA"))</f>
        <v>0.96499999999999997</v>
      </c>
      <c r="CX49" s="120">
        <f>IF($A$2=1,'mil mi val'!CW31,IF($A$2=2,'mil mi val'!CW134,"NA"))</f>
        <v>0.96499999999999997</v>
      </c>
      <c r="CY49" s="120">
        <f>IF($A$2=1,'mil mi val'!CX31,IF($A$2=2,'mil mi val'!CX134,"NA"))</f>
        <v>0.96499999999999997</v>
      </c>
      <c r="CZ49" s="120">
        <f>IF($A$2=1,'mil mi val'!CY31,IF($A$2=2,'mil mi val'!CY134,"NA"))</f>
        <v>0.96499999999999997</v>
      </c>
      <c r="DA49" s="120">
        <f>IF($A$2=1,'mil mi val'!CZ31,IF($A$2=2,'mil mi val'!CZ134,"NA"))</f>
        <v>0.96499999999999997</v>
      </c>
      <c r="DB49" s="120">
        <f>IF($A$2=1,'mil mi val'!DA31,IF($A$2=2,'mil mi val'!DA134,"NA"))</f>
        <v>0.96499999999999997</v>
      </c>
      <c r="DC49" s="120">
        <f>IF($A$2=1,'mil mi val'!DB31,IF($A$2=2,'mil mi val'!DB134,"NA"))</f>
        <v>0.96499999999999997</v>
      </c>
    </row>
    <row r="50" spans="2:107" ht="15" x14ac:dyDescent="0.25">
      <c r="B50" s="110">
        <v>45</v>
      </c>
      <c r="C50" s="120">
        <f>IF($A$2=1,'mil mi val'!B32,IF($A$2=2,'mil mi val'!B135,"NA"))</f>
        <v>1</v>
      </c>
      <c r="D50" s="120">
        <f>IF($A$2=1,'mil mi val'!C32,IF($A$2=2,'mil mi val'!C135,"NA"))</f>
        <v>0.96799999999999997</v>
      </c>
      <c r="E50" s="120">
        <f>IF($A$2=1,'mil mi val'!D32,IF($A$2=2,'mil mi val'!D135,"NA"))</f>
        <v>0.97340000000000004</v>
      </c>
      <c r="F50" s="120">
        <f>IF($A$2=1,'mil mi val'!E32,IF($A$2=2,'mil mi val'!E135,"NA"))</f>
        <v>0.96989999999999998</v>
      </c>
      <c r="G50" s="120">
        <f>IF($A$2=1,'mil mi val'!F32,IF($A$2=2,'mil mi val'!F135,"NA"))</f>
        <v>0.9677</v>
      </c>
      <c r="H50" s="120">
        <f>IF($A$2=1,'mil mi val'!G32,IF($A$2=2,'mil mi val'!G135,"NA"))</f>
        <v>0.96630000000000005</v>
      </c>
      <c r="I50" s="120">
        <f>IF($A$2=1,'mil mi val'!H32,IF($A$2=2,'mil mi val'!H135,"NA"))</f>
        <v>0.96519999999999995</v>
      </c>
      <c r="J50" s="120">
        <f>IF($A$2=1,'mil mi val'!I32,IF($A$2=2,'mil mi val'!I135,"NA"))</f>
        <v>0.96440000000000003</v>
      </c>
      <c r="K50" s="120">
        <f>IF($A$2=1,'mil mi val'!J32,IF($A$2=2,'mil mi val'!J135,"NA"))</f>
        <v>0.96399999999999997</v>
      </c>
      <c r="L50" s="120">
        <f>IF($A$2=1,'mil mi val'!K32,IF($A$2=2,'mil mi val'!K135,"NA"))</f>
        <v>0.96379999999999999</v>
      </c>
      <c r="M50" s="120">
        <f>IF($A$2=1,'mil mi val'!L32,IF($A$2=2,'mil mi val'!L135,"NA"))</f>
        <v>0.9637</v>
      </c>
      <c r="N50" s="120">
        <f>IF($A$2=1,'mil mi val'!M32,IF($A$2=2,'mil mi val'!M135,"NA"))</f>
        <v>0.96379999999999999</v>
      </c>
      <c r="O50" s="120">
        <f>IF($A$2=1,'mil mi val'!N32,IF($A$2=2,'mil mi val'!N135,"NA"))</f>
        <v>0.96399999999999997</v>
      </c>
      <c r="P50" s="120">
        <f>IF($A$2=1,'mil mi val'!O32,IF($A$2=2,'mil mi val'!O135,"NA"))</f>
        <v>0.96399999999999997</v>
      </c>
      <c r="Q50" s="120">
        <f>IF($A$2=1,'mil mi val'!P32,IF($A$2=2,'mil mi val'!P135,"NA"))</f>
        <v>0.96379999999999999</v>
      </c>
      <c r="R50" s="120">
        <f>IF($A$2=1,'mil mi val'!Q32,IF($A$2=2,'mil mi val'!Q135,"NA"))</f>
        <v>0.96499999999999997</v>
      </c>
      <c r="S50" s="120">
        <f>IF($A$2=1,'mil mi val'!R32,IF($A$2=2,'mil mi val'!R135,"NA"))</f>
        <v>0.96499999999999997</v>
      </c>
      <c r="T50" s="120">
        <f>IF($A$2=1,'mil mi val'!S32,IF($A$2=2,'mil mi val'!S135,"NA"))</f>
        <v>0.96499999999999997</v>
      </c>
      <c r="U50" s="120">
        <f>IF($A$2=1,'mil mi val'!T32,IF($A$2=2,'mil mi val'!T135,"NA"))</f>
        <v>0.96499999999999997</v>
      </c>
      <c r="V50" s="120">
        <f>IF($A$2=1,'mil mi val'!U32,IF($A$2=2,'mil mi val'!U135,"NA"))</f>
        <v>0.96499999999999997</v>
      </c>
      <c r="W50" s="120">
        <f>IF($A$2=1,'mil mi val'!V32,IF($A$2=2,'mil mi val'!V135,"NA"))</f>
        <v>0.96499999999999997</v>
      </c>
      <c r="X50" s="120">
        <f>IF($A$2=1,'mil mi val'!W32,IF($A$2=2,'mil mi val'!W135,"NA"))</f>
        <v>0.96499999999999997</v>
      </c>
      <c r="Y50" s="120">
        <f>IF($A$2=1,'mil mi val'!X32,IF($A$2=2,'mil mi val'!X135,"NA"))</f>
        <v>0.96499999999999997</v>
      </c>
      <c r="Z50" s="120">
        <f>IF($A$2=1,'mil mi val'!Y32,IF($A$2=2,'mil mi val'!Y135,"NA"))</f>
        <v>0.96499999999999997</v>
      </c>
      <c r="AA50" s="120">
        <f>IF($A$2=1,'mil mi val'!Z32,IF($A$2=2,'mil mi val'!Z135,"NA"))</f>
        <v>0.96499999999999997</v>
      </c>
      <c r="AB50" s="120">
        <f>IF($A$2=1,'mil mi val'!AA32,IF($A$2=2,'mil mi val'!AA135,"NA"))</f>
        <v>0.96499999999999997</v>
      </c>
      <c r="AC50" s="120">
        <f>IF($A$2=1,'mil mi val'!AB32,IF($A$2=2,'mil mi val'!AB135,"NA"))</f>
        <v>0.96499999999999997</v>
      </c>
      <c r="AD50" s="120">
        <f>IF($A$2=1,'mil mi val'!AC32,IF($A$2=2,'mil mi val'!AC135,"NA"))</f>
        <v>0.96499999999999997</v>
      </c>
      <c r="AE50" s="120">
        <f>IF($A$2=1,'mil mi val'!AD32,IF($A$2=2,'mil mi val'!AD135,"NA"))</f>
        <v>0.96499999999999997</v>
      </c>
      <c r="AF50" s="120">
        <f>IF($A$2=1,'mil mi val'!AE32,IF($A$2=2,'mil mi val'!AE135,"NA"))</f>
        <v>0.96499999999999997</v>
      </c>
      <c r="AG50" s="120">
        <f>IF($A$2=1,'mil mi val'!AF32,IF($A$2=2,'mil mi val'!AF135,"NA"))</f>
        <v>0.96499999999999997</v>
      </c>
      <c r="AH50" s="120">
        <f>IF($A$2=1,'mil mi val'!AG32,IF($A$2=2,'mil mi val'!AG135,"NA"))</f>
        <v>0.96499999999999997</v>
      </c>
      <c r="AI50" s="120">
        <f>IF($A$2=1,'mil mi val'!AH32,IF($A$2=2,'mil mi val'!AH135,"NA"))</f>
        <v>0.96499999999999997</v>
      </c>
      <c r="AJ50" s="120">
        <f>IF($A$2=1,'mil mi val'!AI32,IF($A$2=2,'mil mi val'!AI135,"NA"))</f>
        <v>0.96499999999999997</v>
      </c>
      <c r="AK50" s="120">
        <f>IF($A$2=1,'mil mi val'!AJ32,IF($A$2=2,'mil mi val'!AJ135,"NA"))</f>
        <v>0.96499999999999997</v>
      </c>
      <c r="AL50" s="120">
        <f>IF($A$2=1,'mil mi val'!AK32,IF($A$2=2,'mil mi val'!AK135,"NA"))</f>
        <v>0.96499999999999997</v>
      </c>
      <c r="AM50" s="120">
        <f>IF($A$2=1,'mil mi val'!AL32,IF($A$2=2,'mil mi val'!AL135,"NA"))</f>
        <v>0.96499999999999997</v>
      </c>
      <c r="AN50" s="120">
        <f>IF($A$2=1,'mil mi val'!AM32,IF($A$2=2,'mil mi val'!AM135,"NA"))</f>
        <v>0.96499999999999997</v>
      </c>
      <c r="AO50" s="120">
        <f>IF($A$2=1,'mil mi val'!AN32,IF($A$2=2,'mil mi val'!AN135,"NA"))</f>
        <v>0.96499999999999997</v>
      </c>
      <c r="AP50" s="120">
        <f>IF($A$2=1,'mil mi val'!AO32,IF($A$2=2,'mil mi val'!AO135,"NA"))</f>
        <v>0.96499999999999997</v>
      </c>
      <c r="AQ50" s="120">
        <f>IF($A$2=1,'mil mi val'!AP32,IF($A$2=2,'mil mi val'!AP135,"NA"))</f>
        <v>0.96499999999999997</v>
      </c>
      <c r="AR50" s="120">
        <f>IF($A$2=1,'mil mi val'!AQ32,IF($A$2=2,'mil mi val'!AQ135,"NA"))</f>
        <v>0.96499999999999997</v>
      </c>
      <c r="AS50" s="120">
        <f>IF($A$2=1,'mil mi val'!AR32,IF($A$2=2,'mil mi val'!AR135,"NA"))</f>
        <v>0.96499999999999997</v>
      </c>
      <c r="AT50" s="120">
        <f>IF($A$2=1,'mil mi val'!AS32,IF($A$2=2,'mil mi val'!AS135,"NA"))</f>
        <v>0.96499999999999997</v>
      </c>
      <c r="AU50" s="120">
        <f>IF($A$2=1,'mil mi val'!AT32,IF($A$2=2,'mil mi val'!AT135,"NA"))</f>
        <v>0.96499999999999997</v>
      </c>
      <c r="AV50" s="120">
        <f>IF($A$2=1,'mil mi val'!AU32,IF($A$2=2,'mil mi val'!AU135,"NA"))</f>
        <v>0.96499999999999997</v>
      </c>
      <c r="AW50" s="120">
        <f>IF($A$2=1,'mil mi val'!AV32,IF($A$2=2,'mil mi val'!AV135,"NA"))</f>
        <v>0.96499999999999997</v>
      </c>
      <c r="AX50" s="120">
        <f>IF($A$2=1,'mil mi val'!AW32,IF($A$2=2,'mil mi val'!AW135,"NA"))</f>
        <v>0.96499999999999997</v>
      </c>
      <c r="AY50" s="120">
        <f>IF($A$2=1,'mil mi val'!AX32,IF($A$2=2,'mil mi val'!AX135,"NA"))</f>
        <v>0.96499999999999997</v>
      </c>
      <c r="AZ50" s="120">
        <f>IF($A$2=1,'mil mi val'!AY32,IF($A$2=2,'mil mi val'!AY135,"NA"))</f>
        <v>0.96499999999999997</v>
      </c>
      <c r="BA50" s="120">
        <f>IF($A$2=1,'mil mi val'!AZ32,IF($A$2=2,'mil mi val'!AZ135,"NA"))</f>
        <v>0.96499999999999997</v>
      </c>
      <c r="BB50" s="120">
        <f>IF($A$2=1,'mil mi val'!BA32,IF($A$2=2,'mil mi val'!BA135,"NA"))</f>
        <v>0.96499999999999997</v>
      </c>
      <c r="BC50" s="120">
        <f>IF($A$2=1,'mil mi val'!BB32,IF($A$2=2,'mil mi val'!BB135,"NA"))</f>
        <v>0.96499999999999997</v>
      </c>
      <c r="BD50" s="120">
        <f>IF($A$2=1,'mil mi val'!BC32,IF($A$2=2,'mil mi val'!BC135,"NA"))</f>
        <v>0.96499999999999997</v>
      </c>
      <c r="BE50" s="120">
        <f>IF($A$2=1,'mil mi val'!BD32,IF($A$2=2,'mil mi val'!BD135,"NA"))</f>
        <v>0.96499999999999997</v>
      </c>
      <c r="BF50" s="120">
        <f>IF($A$2=1,'mil mi val'!BE32,IF($A$2=2,'mil mi val'!BE135,"NA"))</f>
        <v>0.96499999999999997</v>
      </c>
      <c r="BG50" s="120">
        <f>IF($A$2=1,'mil mi val'!BF32,IF($A$2=2,'mil mi val'!BF135,"NA"))</f>
        <v>0.96499999999999997</v>
      </c>
      <c r="BH50" s="120">
        <f>IF($A$2=1,'mil mi val'!BG32,IF($A$2=2,'mil mi val'!BG135,"NA"))</f>
        <v>0.96499999999999997</v>
      </c>
      <c r="BI50" s="120">
        <f>IF($A$2=1,'mil mi val'!BH32,IF($A$2=2,'mil mi val'!BH135,"NA"))</f>
        <v>0.96499999999999997</v>
      </c>
      <c r="BJ50" s="120">
        <f>IF($A$2=1,'mil mi val'!BI32,IF($A$2=2,'mil mi val'!BI135,"NA"))</f>
        <v>0.96499999999999997</v>
      </c>
      <c r="BK50" s="120">
        <f>IF($A$2=1,'mil mi val'!BJ32,IF($A$2=2,'mil mi val'!BJ135,"NA"))</f>
        <v>0.96499999999999997</v>
      </c>
      <c r="BL50" s="120">
        <f>IF($A$2=1,'mil mi val'!BK32,IF($A$2=2,'mil mi val'!BK135,"NA"))</f>
        <v>0.96499999999999997</v>
      </c>
      <c r="BM50" s="120">
        <f>IF($A$2=1,'mil mi val'!BL32,IF($A$2=2,'mil mi val'!BL135,"NA"))</f>
        <v>0.96499999999999997</v>
      </c>
      <c r="BN50" s="120">
        <f>IF($A$2=1,'mil mi val'!BM32,IF($A$2=2,'mil mi val'!BM135,"NA"))</f>
        <v>0.96499999999999997</v>
      </c>
      <c r="BO50" s="120">
        <f>IF($A$2=1,'mil mi val'!BN32,IF($A$2=2,'mil mi val'!BN135,"NA"))</f>
        <v>0.96499999999999997</v>
      </c>
      <c r="BP50" s="120">
        <f>IF($A$2=1,'mil mi val'!BO32,IF($A$2=2,'mil mi val'!BO135,"NA"))</f>
        <v>0.96499999999999997</v>
      </c>
      <c r="BQ50" s="120">
        <f>IF($A$2=1,'mil mi val'!BP32,IF($A$2=2,'mil mi val'!BP135,"NA"))</f>
        <v>0.96499999999999997</v>
      </c>
      <c r="BR50" s="120">
        <f>IF($A$2=1,'mil mi val'!BQ32,IF($A$2=2,'mil mi val'!BQ135,"NA"))</f>
        <v>0.96499999999999997</v>
      </c>
      <c r="BS50" s="120">
        <f>IF($A$2=1,'mil mi val'!BR32,IF($A$2=2,'mil mi val'!BR135,"NA"))</f>
        <v>0.96499999999999997</v>
      </c>
      <c r="BT50" s="120">
        <f>IF($A$2=1,'mil mi val'!BS32,IF($A$2=2,'mil mi val'!BS135,"NA"))</f>
        <v>0.96499999999999997</v>
      </c>
      <c r="BU50" s="120">
        <f>IF($A$2=1,'mil mi val'!BT32,IF($A$2=2,'mil mi val'!BT135,"NA"))</f>
        <v>0.96499999999999997</v>
      </c>
      <c r="BV50" s="120">
        <f>IF($A$2=1,'mil mi val'!BU32,IF($A$2=2,'mil mi val'!BU135,"NA"))</f>
        <v>0.96499999999999997</v>
      </c>
      <c r="BW50" s="120">
        <f>IF($A$2=1,'mil mi val'!BV32,IF($A$2=2,'mil mi val'!BV135,"NA"))</f>
        <v>0.96499999999999997</v>
      </c>
      <c r="BX50" s="120">
        <f>IF($A$2=1,'mil mi val'!BW32,IF($A$2=2,'mil mi val'!BW135,"NA"))</f>
        <v>0.96499999999999997</v>
      </c>
      <c r="BY50" s="120">
        <f>IF($A$2=1,'mil mi val'!BX32,IF($A$2=2,'mil mi val'!BX135,"NA"))</f>
        <v>0.96499999999999997</v>
      </c>
      <c r="BZ50" s="120">
        <f>IF($A$2=1,'mil mi val'!BY32,IF($A$2=2,'mil mi val'!BY135,"NA"))</f>
        <v>0.96499999999999997</v>
      </c>
      <c r="CA50" s="120">
        <f>IF($A$2=1,'mil mi val'!BZ32,IF($A$2=2,'mil mi val'!BZ135,"NA"))</f>
        <v>0.96499999999999997</v>
      </c>
      <c r="CB50" s="120">
        <f>IF($A$2=1,'mil mi val'!CA32,IF($A$2=2,'mil mi val'!CA135,"NA"))</f>
        <v>0.96499999999999997</v>
      </c>
      <c r="CC50" s="120">
        <f>IF($A$2=1,'mil mi val'!CB32,IF($A$2=2,'mil mi val'!CB135,"NA"))</f>
        <v>0.96499999999999997</v>
      </c>
      <c r="CD50" s="120">
        <f>IF($A$2=1,'mil mi val'!CC32,IF($A$2=2,'mil mi val'!CC135,"NA"))</f>
        <v>0.96499999999999997</v>
      </c>
      <c r="CE50" s="120">
        <f>IF($A$2=1,'mil mi val'!CD32,IF($A$2=2,'mil mi val'!CD135,"NA"))</f>
        <v>0.96499999999999997</v>
      </c>
      <c r="CF50" s="120">
        <f>IF($A$2=1,'mil mi val'!CE32,IF($A$2=2,'mil mi val'!CE135,"NA"))</f>
        <v>0.96499999999999997</v>
      </c>
      <c r="CG50" s="120">
        <f>IF($A$2=1,'mil mi val'!CF32,IF($A$2=2,'mil mi val'!CF135,"NA"))</f>
        <v>0.96499999999999997</v>
      </c>
      <c r="CH50" s="120">
        <f>IF($A$2=1,'mil mi val'!CG32,IF($A$2=2,'mil mi val'!CG135,"NA"))</f>
        <v>0.96499999999999997</v>
      </c>
      <c r="CI50" s="120">
        <f>IF($A$2=1,'mil mi val'!CH32,IF($A$2=2,'mil mi val'!CH135,"NA"))</f>
        <v>0.96499999999999997</v>
      </c>
      <c r="CJ50" s="120">
        <f>IF($A$2=1,'mil mi val'!CI32,IF($A$2=2,'mil mi val'!CI135,"NA"))</f>
        <v>0.96499999999999997</v>
      </c>
      <c r="CK50" s="120">
        <f>IF($A$2=1,'mil mi val'!CJ32,IF($A$2=2,'mil mi val'!CJ135,"NA"))</f>
        <v>0.96499999999999997</v>
      </c>
      <c r="CL50" s="120">
        <f>IF($A$2=1,'mil mi val'!CK32,IF($A$2=2,'mil mi val'!CK135,"NA"))</f>
        <v>0.96499999999999997</v>
      </c>
      <c r="CM50" s="120">
        <f>IF($A$2=1,'mil mi val'!CL32,IF($A$2=2,'mil mi val'!CL135,"NA"))</f>
        <v>0.96499999999999997</v>
      </c>
      <c r="CN50" s="120">
        <f>IF($A$2=1,'mil mi val'!CM32,IF($A$2=2,'mil mi val'!CM135,"NA"))</f>
        <v>0.96499999999999997</v>
      </c>
      <c r="CO50" s="120">
        <f>IF($A$2=1,'mil mi val'!CN32,IF($A$2=2,'mil mi val'!CN135,"NA"))</f>
        <v>0.96499999999999997</v>
      </c>
      <c r="CP50" s="120">
        <f>IF($A$2=1,'mil mi val'!CO32,IF($A$2=2,'mil mi val'!CO135,"NA"))</f>
        <v>0.96499999999999997</v>
      </c>
      <c r="CQ50" s="120">
        <f>IF($A$2=1,'mil mi val'!CP32,IF($A$2=2,'mil mi val'!CP135,"NA"))</f>
        <v>0.96499999999999997</v>
      </c>
      <c r="CR50" s="120">
        <f>IF($A$2=1,'mil mi val'!CQ32,IF($A$2=2,'mil mi val'!CQ135,"NA"))</f>
        <v>0.96499999999999997</v>
      </c>
      <c r="CS50" s="120">
        <f>IF($A$2=1,'mil mi val'!CR32,IF($A$2=2,'mil mi val'!CR135,"NA"))</f>
        <v>0.96499999999999997</v>
      </c>
      <c r="CT50" s="120">
        <f>IF($A$2=1,'mil mi val'!CS32,IF($A$2=2,'mil mi val'!CS135,"NA"))</f>
        <v>0.96499999999999997</v>
      </c>
      <c r="CU50" s="120">
        <f>IF($A$2=1,'mil mi val'!CT32,IF($A$2=2,'mil mi val'!CT135,"NA"))</f>
        <v>0.96499999999999997</v>
      </c>
      <c r="CV50" s="120">
        <f>IF($A$2=1,'mil mi val'!CU32,IF($A$2=2,'mil mi val'!CU135,"NA"))</f>
        <v>0.96499999999999997</v>
      </c>
      <c r="CW50" s="120">
        <f>IF($A$2=1,'mil mi val'!CV32,IF($A$2=2,'mil mi val'!CV135,"NA"))</f>
        <v>0.96499999999999997</v>
      </c>
      <c r="CX50" s="120">
        <f>IF($A$2=1,'mil mi val'!CW32,IF($A$2=2,'mil mi val'!CW135,"NA"))</f>
        <v>0.96499999999999997</v>
      </c>
      <c r="CY50" s="120">
        <f>IF($A$2=1,'mil mi val'!CX32,IF($A$2=2,'mil mi val'!CX135,"NA"))</f>
        <v>0.96499999999999997</v>
      </c>
      <c r="CZ50" s="120">
        <f>IF($A$2=1,'mil mi val'!CY32,IF($A$2=2,'mil mi val'!CY135,"NA"))</f>
        <v>0.96499999999999997</v>
      </c>
      <c r="DA50" s="120">
        <f>IF($A$2=1,'mil mi val'!CZ32,IF($A$2=2,'mil mi val'!CZ135,"NA"))</f>
        <v>0.96499999999999997</v>
      </c>
      <c r="DB50" s="120">
        <f>IF($A$2=1,'mil mi val'!DA32,IF($A$2=2,'mil mi val'!DA135,"NA"))</f>
        <v>0.96499999999999997</v>
      </c>
      <c r="DC50" s="120">
        <f>IF($A$2=1,'mil mi val'!DB32,IF($A$2=2,'mil mi val'!DB135,"NA"))</f>
        <v>0.96499999999999997</v>
      </c>
    </row>
    <row r="51" spans="2:107" ht="15" x14ac:dyDescent="0.25">
      <c r="B51" s="110">
        <v>46</v>
      </c>
      <c r="C51" s="120">
        <f>IF($A$2=1,'mil mi val'!B33,IF($A$2=2,'mil mi val'!B136,"NA"))</f>
        <v>1</v>
      </c>
      <c r="D51" s="120">
        <f>IF($A$2=1,'mil mi val'!C33,IF($A$2=2,'mil mi val'!C136,"NA"))</f>
        <v>0.9698</v>
      </c>
      <c r="E51" s="120">
        <f>IF($A$2=1,'mil mi val'!D33,IF($A$2=2,'mil mi val'!D136,"NA"))</f>
        <v>0.97529999999999994</v>
      </c>
      <c r="F51" s="120">
        <f>IF($A$2=1,'mil mi val'!E33,IF($A$2=2,'mil mi val'!E136,"NA"))</f>
        <v>0.97189999999999999</v>
      </c>
      <c r="G51" s="120">
        <f>IF($A$2=1,'mil mi val'!F33,IF($A$2=2,'mil mi val'!F136,"NA"))</f>
        <v>0.96960000000000002</v>
      </c>
      <c r="H51" s="120">
        <f>IF($A$2=1,'mil mi val'!G33,IF($A$2=2,'mil mi val'!G136,"NA"))</f>
        <v>0.96799999999999997</v>
      </c>
      <c r="I51" s="120">
        <f>IF($A$2=1,'mil mi val'!H33,IF($A$2=2,'mil mi val'!H136,"NA"))</f>
        <v>0.96679999999999999</v>
      </c>
      <c r="J51" s="120">
        <f>IF($A$2=1,'mil mi val'!I33,IF($A$2=2,'mil mi val'!I136,"NA"))</f>
        <v>0.96579999999999999</v>
      </c>
      <c r="K51" s="120">
        <f>IF($A$2=1,'mil mi val'!J33,IF($A$2=2,'mil mi val'!J136,"NA"))</f>
        <v>0.96519999999999995</v>
      </c>
      <c r="L51" s="120">
        <f>IF($A$2=1,'mil mi val'!K33,IF($A$2=2,'mil mi val'!K136,"NA"))</f>
        <v>0.96489999999999998</v>
      </c>
      <c r="M51" s="120">
        <f>IF($A$2=1,'mil mi val'!L33,IF($A$2=2,'mil mi val'!L136,"NA"))</f>
        <v>0.9647</v>
      </c>
      <c r="N51" s="120">
        <f>IF($A$2=1,'mil mi val'!M33,IF($A$2=2,'mil mi val'!M136,"NA"))</f>
        <v>0.9647</v>
      </c>
      <c r="O51" s="120">
        <f>IF($A$2=1,'mil mi val'!N33,IF($A$2=2,'mil mi val'!N136,"NA"))</f>
        <v>0.96479999999999999</v>
      </c>
      <c r="P51" s="120">
        <f>IF($A$2=1,'mil mi val'!O33,IF($A$2=2,'mil mi val'!O136,"NA"))</f>
        <v>0.9647</v>
      </c>
      <c r="Q51" s="120">
        <f>IF($A$2=1,'mil mi val'!P33,IF($A$2=2,'mil mi val'!P136,"NA"))</f>
        <v>0.96450000000000002</v>
      </c>
      <c r="R51" s="120">
        <f>IF($A$2=1,'mil mi val'!Q33,IF($A$2=2,'mil mi val'!Q136,"NA"))</f>
        <v>0.9657</v>
      </c>
      <c r="S51" s="120">
        <f>IF($A$2=1,'mil mi val'!R33,IF($A$2=2,'mil mi val'!R136,"NA"))</f>
        <v>0.9657</v>
      </c>
      <c r="T51" s="120">
        <f>IF($A$2=1,'mil mi val'!S33,IF($A$2=2,'mil mi val'!S136,"NA"))</f>
        <v>0.9657</v>
      </c>
      <c r="U51" s="120">
        <f>IF($A$2=1,'mil mi val'!T33,IF($A$2=2,'mil mi val'!T136,"NA"))</f>
        <v>0.9657</v>
      </c>
      <c r="V51" s="120">
        <f>IF($A$2=1,'mil mi val'!U33,IF($A$2=2,'mil mi val'!U136,"NA"))</f>
        <v>0.9657</v>
      </c>
      <c r="W51" s="120">
        <f>IF($A$2=1,'mil mi val'!V33,IF($A$2=2,'mil mi val'!V136,"NA"))</f>
        <v>0.9657</v>
      </c>
      <c r="X51" s="120">
        <f>IF($A$2=1,'mil mi val'!W33,IF($A$2=2,'mil mi val'!W136,"NA"))</f>
        <v>0.9657</v>
      </c>
      <c r="Y51" s="120">
        <f>IF($A$2=1,'mil mi val'!X33,IF($A$2=2,'mil mi val'!X136,"NA"))</f>
        <v>0.9657</v>
      </c>
      <c r="Z51" s="120">
        <f>IF($A$2=1,'mil mi val'!Y33,IF($A$2=2,'mil mi val'!Y136,"NA"))</f>
        <v>0.9657</v>
      </c>
      <c r="AA51" s="120">
        <f>IF($A$2=1,'mil mi val'!Z33,IF($A$2=2,'mil mi val'!Z136,"NA"))</f>
        <v>0.9657</v>
      </c>
      <c r="AB51" s="120">
        <f>IF($A$2=1,'mil mi val'!AA33,IF($A$2=2,'mil mi val'!AA136,"NA"))</f>
        <v>0.9657</v>
      </c>
      <c r="AC51" s="120">
        <f>IF($A$2=1,'mil mi val'!AB33,IF($A$2=2,'mil mi val'!AB136,"NA"))</f>
        <v>0.9657</v>
      </c>
      <c r="AD51" s="120">
        <f>IF($A$2=1,'mil mi val'!AC33,IF($A$2=2,'mil mi val'!AC136,"NA"))</f>
        <v>0.9657</v>
      </c>
      <c r="AE51" s="120">
        <f>IF($A$2=1,'mil mi val'!AD33,IF($A$2=2,'mil mi val'!AD136,"NA"))</f>
        <v>0.9657</v>
      </c>
      <c r="AF51" s="120">
        <f>IF($A$2=1,'mil mi val'!AE33,IF($A$2=2,'mil mi val'!AE136,"NA"))</f>
        <v>0.9657</v>
      </c>
      <c r="AG51" s="120">
        <f>IF($A$2=1,'mil mi val'!AF33,IF($A$2=2,'mil mi val'!AF136,"NA"))</f>
        <v>0.9657</v>
      </c>
      <c r="AH51" s="120">
        <f>IF($A$2=1,'mil mi val'!AG33,IF($A$2=2,'mil mi val'!AG136,"NA"))</f>
        <v>0.9657</v>
      </c>
      <c r="AI51" s="120">
        <f>IF($A$2=1,'mil mi val'!AH33,IF($A$2=2,'mil mi val'!AH136,"NA"))</f>
        <v>0.9657</v>
      </c>
      <c r="AJ51" s="120">
        <f>IF($A$2=1,'mil mi val'!AI33,IF($A$2=2,'mil mi val'!AI136,"NA"))</f>
        <v>0.9657</v>
      </c>
      <c r="AK51" s="120">
        <f>IF($A$2=1,'mil mi val'!AJ33,IF($A$2=2,'mil mi val'!AJ136,"NA"))</f>
        <v>0.9657</v>
      </c>
      <c r="AL51" s="120">
        <f>IF($A$2=1,'mil mi val'!AK33,IF($A$2=2,'mil mi val'!AK136,"NA"))</f>
        <v>0.9657</v>
      </c>
      <c r="AM51" s="120">
        <f>IF($A$2=1,'mil mi val'!AL33,IF($A$2=2,'mil mi val'!AL136,"NA"))</f>
        <v>0.9657</v>
      </c>
      <c r="AN51" s="120">
        <f>IF($A$2=1,'mil mi val'!AM33,IF($A$2=2,'mil mi val'!AM136,"NA"))</f>
        <v>0.9657</v>
      </c>
      <c r="AO51" s="120">
        <f>IF($A$2=1,'mil mi val'!AN33,IF($A$2=2,'mil mi val'!AN136,"NA"))</f>
        <v>0.9657</v>
      </c>
      <c r="AP51" s="120">
        <f>IF($A$2=1,'mil mi val'!AO33,IF($A$2=2,'mil mi val'!AO136,"NA"))</f>
        <v>0.9657</v>
      </c>
      <c r="AQ51" s="120">
        <f>IF($A$2=1,'mil mi val'!AP33,IF($A$2=2,'mil mi val'!AP136,"NA"))</f>
        <v>0.9657</v>
      </c>
      <c r="AR51" s="120">
        <f>IF($A$2=1,'mil mi val'!AQ33,IF($A$2=2,'mil mi val'!AQ136,"NA"))</f>
        <v>0.9657</v>
      </c>
      <c r="AS51" s="120">
        <f>IF($A$2=1,'mil mi val'!AR33,IF($A$2=2,'mil mi val'!AR136,"NA"))</f>
        <v>0.9657</v>
      </c>
      <c r="AT51" s="120">
        <f>IF($A$2=1,'mil mi val'!AS33,IF($A$2=2,'mil mi val'!AS136,"NA"))</f>
        <v>0.9657</v>
      </c>
      <c r="AU51" s="120">
        <f>IF($A$2=1,'mil mi val'!AT33,IF($A$2=2,'mil mi val'!AT136,"NA"))</f>
        <v>0.9657</v>
      </c>
      <c r="AV51" s="120">
        <f>IF($A$2=1,'mil mi val'!AU33,IF($A$2=2,'mil mi val'!AU136,"NA"))</f>
        <v>0.9657</v>
      </c>
      <c r="AW51" s="120">
        <f>IF($A$2=1,'mil mi val'!AV33,IF($A$2=2,'mil mi val'!AV136,"NA"))</f>
        <v>0.9657</v>
      </c>
      <c r="AX51" s="120">
        <f>IF($A$2=1,'mil mi val'!AW33,IF($A$2=2,'mil mi val'!AW136,"NA"))</f>
        <v>0.9657</v>
      </c>
      <c r="AY51" s="120">
        <f>IF($A$2=1,'mil mi val'!AX33,IF($A$2=2,'mil mi val'!AX136,"NA"))</f>
        <v>0.9657</v>
      </c>
      <c r="AZ51" s="120">
        <f>IF($A$2=1,'mil mi val'!AY33,IF($A$2=2,'mil mi val'!AY136,"NA"))</f>
        <v>0.9657</v>
      </c>
      <c r="BA51" s="120">
        <f>IF($A$2=1,'mil mi val'!AZ33,IF($A$2=2,'mil mi val'!AZ136,"NA"))</f>
        <v>0.9657</v>
      </c>
      <c r="BB51" s="120">
        <f>IF($A$2=1,'mil mi val'!BA33,IF($A$2=2,'mil mi val'!BA136,"NA"))</f>
        <v>0.9657</v>
      </c>
      <c r="BC51" s="120">
        <f>IF($A$2=1,'mil mi val'!BB33,IF($A$2=2,'mil mi val'!BB136,"NA"))</f>
        <v>0.9657</v>
      </c>
      <c r="BD51" s="120">
        <f>IF($A$2=1,'mil mi val'!BC33,IF($A$2=2,'mil mi val'!BC136,"NA"))</f>
        <v>0.9657</v>
      </c>
      <c r="BE51" s="120">
        <f>IF($A$2=1,'mil mi val'!BD33,IF($A$2=2,'mil mi val'!BD136,"NA"))</f>
        <v>0.9657</v>
      </c>
      <c r="BF51" s="120">
        <f>IF($A$2=1,'mil mi val'!BE33,IF($A$2=2,'mil mi val'!BE136,"NA"))</f>
        <v>0.9657</v>
      </c>
      <c r="BG51" s="120">
        <f>IF($A$2=1,'mil mi val'!BF33,IF($A$2=2,'mil mi val'!BF136,"NA"))</f>
        <v>0.9657</v>
      </c>
      <c r="BH51" s="120">
        <f>IF($A$2=1,'mil mi val'!BG33,IF($A$2=2,'mil mi val'!BG136,"NA"))</f>
        <v>0.9657</v>
      </c>
      <c r="BI51" s="120">
        <f>IF($A$2=1,'mil mi val'!BH33,IF($A$2=2,'mil mi val'!BH136,"NA"))</f>
        <v>0.9657</v>
      </c>
      <c r="BJ51" s="120">
        <f>IF($A$2=1,'mil mi val'!BI33,IF($A$2=2,'mil mi val'!BI136,"NA"))</f>
        <v>0.9657</v>
      </c>
      <c r="BK51" s="120">
        <f>IF($A$2=1,'mil mi val'!BJ33,IF($A$2=2,'mil mi val'!BJ136,"NA"))</f>
        <v>0.9657</v>
      </c>
      <c r="BL51" s="120">
        <f>IF($A$2=1,'mil mi val'!BK33,IF($A$2=2,'mil mi val'!BK136,"NA"))</f>
        <v>0.9657</v>
      </c>
      <c r="BM51" s="120">
        <f>IF($A$2=1,'mil mi val'!BL33,IF($A$2=2,'mil mi val'!BL136,"NA"))</f>
        <v>0.9657</v>
      </c>
      <c r="BN51" s="120">
        <f>IF($A$2=1,'mil mi val'!BM33,IF($A$2=2,'mil mi val'!BM136,"NA"))</f>
        <v>0.9657</v>
      </c>
      <c r="BO51" s="120">
        <f>IF($A$2=1,'mil mi val'!BN33,IF($A$2=2,'mil mi val'!BN136,"NA"))</f>
        <v>0.9657</v>
      </c>
      <c r="BP51" s="120">
        <f>IF($A$2=1,'mil mi val'!BO33,IF($A$2=2,'mil mi val'!BO136,"NA"))</f>
        <v>0.9657</v>
      </c>
      <c r="BQ51" s="120">
        <f>IF($A$2=1,'mil mi val'!BP33,IF($A$2=2,'mil mi val'!BP136,"NA"))</f>
        <v>0.9657</v>
      </c>
      <c r="BR51" s="120">
        <f>IF($A$2=1,'mil mi val'!BQ33,IF($A$2=2,'mil mi val'!BQ136,"NA"))</f>
        <v>0.9657</v>
      </c>
      <c r="BS51" s="120">
        <f>IF($A$2=1,'mil mi val'!BR33,IF($A$2=2,'mil mi val'!BR136,"NA"))</f>
        <v>0.9657</v>
      </c>
      <c r="BT51" s="120">
        <f>IF($A$2=1,'mil mi val'!BS33,IF($A$2=2,'mil mi val'!BS136,"NA"))</f>
        <v>0.9657</v>
      </c>
      <c r="BU51" s="120">
        <f>IF($A$2=1,'mil mi val'!BT33,IF($A$2=2,'mil mi val'!BT136,"NA"))</f>
        <v>0.9657</v>
      </c>
      <c r="BV51" s="120">
        <f>IF($A$2=1,'mil mi val'!BU33,IF($A$2=2,'mil mi val'!BU136,"NA"))</f>
        <v>0.9657</v>
      </c>
      <c r="BW51" s="120">
        <f>IF($A$2=1,'mil mi val'!BV33,IF($A$2=2,'mil mi val'!BV136,"NA"))</f>
        <v>0.9657</v>
      </c>
      <c r="BX51" s="120">
        <f>IF($A$2=1,'mil mi val'!BW33,IF($A$2=2,'mil mi val'!BW136,"NA"))</f>
        <v>0.9657</v>
      </c>
      <c r="BY51" s="120">
        <f>IF($A$2=1,'mil mi val'!BX33,IF($A$2=2,'mil mi val'!BX136,"NA"))</f>
        <v>0.9657</v>
      </c>
      <c r="BZ51" s="120">
        <f>IF($A$2=1,'mil mi val'!BY33,IF($A$2=2,'mil mi val'!BY136,"NA"))</f>
        <v>0.9657</v>
      </c>
      <c r="CA51" s="120">
        <f>IF($A$2=1,'mil mi val'!BZ33,IF($A$2=2,'mil mi val'!BZ136,"NA"))</f>
        <v>0.9657</v>
      </c>
      <c r="CB51" s="120">
        <f>IF($A$2=1,'mil mi val'!CA33,IF($A$2=2,'mil mi val'!CA136,"NA"))</f>
        <v>0.9657</v>
      </c>
      <c r="CC51" s="120">
        <f>IF($A$2=1,'mil mi val'!CB33,IF($A$2=2,'mil mi val'!CB136,"NA"))</f>
        <v>0.9657</v>
      </c>
      <c r="CD51" s="120">
        <f>IF($A$2=1,'mil mi val'!CC33,IF($A$2=2,'mil mi val'!CC136,"NA"))</f>
        <v>0.9657</v>
      </c>
      <c r="CE51" s="120">
        <f>IF($A$2=1,'mil mi val'!CD33,IF($A$2=2,'mil mi val'!CD136,"NA"))</f>
        <v>0.9657</v>
      </c>
      <c r="CF51" s="120">
        <f>IF($A$2=1,'mil mi val'!CE33,IF($A$2=2,'mil mi val'!CE136,"NA"))</f>
        <v>0.9657</v>
      </c>
      <c r="CG51" s="120">
        <f>IF($A$2=1,'mil mi val'!CF33,IF($A$2=2,'mil mi val'!CF136,"NA"))</f>
        <v>0.9657</v>
      </c>
      <c r="CH51" s="120">
        <f>IF($A$2=1,'mil mi val'!CG33,IF($A$2=2,'mil mi val'!CG136,"NA"))</f>
        <v>0.9657</v>
      </c>
      <c r="CI51" s="120">
        <f>IF($A$2=1,'mil mi val'!CH33,IF($A$2=2,'mil mi val'!CH136,"NA"))</f>
        <v>0.9657</v>
      </c>
      <c r="CJ51" s="120">
        <f>IF($A$2=1,'mil mi val'!CI33,IF($A$2=2,'mil mi val'!CI136,"NA"))</f>
        <v>0.9657</v>
      </c>
      <c r="CK51" s="120">
        <f>IF($A$2=1,'mil mi val'!CJ33,IF($A$2=2,'mil mi val'!CJ136,"NA"))</f>
        <v>0.9657</v>
      </c>
      <c r="CL51" s="120">
        <f>IF($A$2=1,'mil mi val'!CK33,IF($A$2=2,'mil mi val'!CK136,"NA"))</f>
        <v>0.9657</v>
      </c>
      <c r="CM51" s="120">
        <f>IF($A$2=1,'mil mi val'!CL33,IF($A$2=2,'mil mi val'!CL136,"NA"))</f>
        <v>0.9657</v>
      </c>
      <c r="CN51" s="120">
        <f>IF($A$2=1,'mil mi val'!CM33,IF($A$2=2,'mil mi val'!CM136,"NA"))</f>
        <v>0.9657</v>
      </c>
      <c r="CO51" s="120">
        <f>IF($A$2=1,'mil mi val'!CN33,IF($A$2=2,'mil mi val'!CN136,"NA"))</f>
        <v>0.9657</v>
      </c>
      <c r="CP51" s="120">
        <f>IF($A$2=1,'mil mi val'!CO33,IF($A$2=2,'mil mi val'!CO136,"NA"))</f>
        <v>0.9657</v>
      </c>
      <c r="CQ51" s="120">
        <f>IF($A$2=1,'mil mi val'!CP33,IF($A$2=2,'mil mi val'!CP136,"NA"))</f>
        <v>0.9657</v>
      </c>
      <c r="CR51" s="120">
        <f>IF($A$2=1,'mil mi val'!CQ33,IF($A$2=2,'mil mi val'!CQ136,"NA"))</f>
        <v>0.9657</v>
      </c>
      <c r="CS51" s="120">
        <f>IF($A$2=1,'mil mi val'!CR33,IF($A$2=2,'mil mi val'!CR136,"NA"))</f>
        <v>0.9657</v>
      </c>
      <c r="CT51" s="120">
        <f>IF($A$2=1,'mil mi val'!CS33,IF($A$2=2,'mil mi val'!CS136,"NA"))</f>
        <v>0.9657</v>
      </c>
      <c r="CU51" s="120">
        <f>IF($A$2=1,'mil mi val'!CT33,IF($A$2=2,'mil mi val'!CT136,"NA"))</f>
        <v>0.9657</v>
      </c>
      <c r="CV51" s="120">
        <f>IF($A$2=1,'mil mi val'!CU33,IF($A$2=2,'mil mi val'!CU136,"NA"))</f>
        <v>0.9657</v>
      </c>
      <c r="CW51" s="120">
        <f>IF($A$2=1,'mil mi val'!CV33,IF($A$2=2,'mil mi val'!CV136,"NA"))</f>
        <v>0.9657</v>
      </c>
      <c r="CX51" s="120">
        <f>IF($A$2=1,'mil mi val'!CW33,IF($A$2=2,'mil mi val'!CW136,"NA"))</f>
        <v>0.9657</v>
      </c>
      <c r="CY51" s="120">
        <f>IF($A$2=1,'mil mi val'!CX33,IF($A$2=2,'mil mi val'!CX136,"NA"))</f>
        <v>0.9657</v>
      </c>
      <c r="CZ51" s="120">
        <f>IF($A$2=1,'mil mi val'!CY33,IF($A$2=2,'mil mi val'!CY136,"NA"))</f>
        <v>0.9657</v>
      </c>
      <c r="DA51" s="120">
        <f>IF($A$2=1,'mil mi val'!CZ33,IF($A$2=2,'mil mi val'!CZ136,"NA"))</f>
        <v>0.9657</v>
      </c>
      <c r="DB51" s="120">
        <f>IF($A$2=1,'mil mi val'!DA33,IF($A$2=2,'mil mi val'!DA136,"NA"))</f>
        <v>0.9657</v>
      </c>
      <c r="DC51" s="120">
        <f>IF($A$2=1,'mil mi val'!DB33,IF($A$2=2,'mil mi val'!DB136,"NA"))</f>
        <v>0.9657</v>
      </c>
    </row>
    <row r="52" spans="2:107" ht="15" x14ac:dyDescent="0.25">
      <c r="B52" s="110">
        <v>47</v>
      </c>
      <c r="C52" s="120">
        <f>IF($A$2=1,'mil mi val'!B34,IF($A$2=2,'mil mi val'!B137,"NA"))</f>
        <v>1</v>
      </c>
      <c r="D52" s="120">
        <f>IF($A$2=1,'mil mi val'!C34,IF($A$2=2,'mil mi val'!C137,"NA"))</f>
        <v>0.97130000000000005</v>
      </c>
      <c r="E52" s="120">
        <f>IF($A$2=1,'mil mi val'!D34,IF($A$2=2,'mil mi val'!D137,"NA"))</f>
        <v>0.97699999999999998</v>
      </c>
      <c r="F52" s="120">
        <f>IF($A$2=1,'mil mi val'!E34,IF($A$2=2,'mil mi val'!E137,"NA"))</f>
        <v>0.97370000000000001</v>
      </c>
      <c r="G52" s="120">
        <f>IF($A$2=1,'mil mi val'!F34,IF($A$2=2,'mil mi val'!F137,"NA"))</f>
        <v>0.97140000000000004</v>
      </c>
      <c r="H52" s="120">
        <f>IF($A$2=1,'mil mi val'!G34,IF($A$2=2,'mil mi val'!G137,"NA"))</f>
        <v>0.96970000000000001</v>
      </c>
      <c r="I52" s="120">
        <f>IF($A$2=1,'mil mi val'!H34,IF($A$2=2,'mil mi val'!H137,"NA"))</f>
        <v>0.96830000000000005</v>
      </c>
      <c r="J52" s="120">
        <f>IF($A$2=1,'mil mi val'!I34,IF($A$2=2,'mil mi val'!I137,"NA"))</f>
        <v>0.96719999999999995</v>
      </c>
      <c r="K52" s="120">
        <f>IF($A$2=1,'mil mi val'!J34,IF($A$2=2,'mil mi val'!J137,"NA"))</f>
        <v>0.96650000000000003</v>
      </c>
      <c r="L52" s="120">
        <f>IF($A$2=1,'mil mi val'!K34,IF($A$2=2,'mil mi val'!K137,"NA"))</f>
        <v>0.96599999999999997</v>
      </c>
      <c r="M52" s="120">
        <f>IF($A$2=1,'mil mi val'!L34,IF($A$2=2,'mil mi val'!L137,"NA"))</f>
        <v>0.9657</v>
      </c>
      <c r="N52" s="120">
        <f>IF($A$2=1,'mil mi val'!M34,IF($A$2=2,'mil mi val'!M137,"NA"))</f>
        <v>0.96560000000000001</v>
      </c>
      <c r="O52" s="120">
        <f>IF($A$2=1,'mil mi val'!N34,IF($A$2=2,'mil mi val'!N137,"NA"))</f>
        <v>0.96550000000000002</v>
      </c>
      <c r="P52" s="120">
        <f>IF($A$2=1,'mil mi val'!O34,IF($A$2=2,'mil mi val'!O137,"NA"))</f>
        <v>0.96550000000000002</v>
      </c>
      <c r="Q52" s="120">
        <f>IF($A$2=1,'mil mi val'!P34,IF($A$2=2,'mil mi val'!P137,"NA"))</f>
        <v>0.96519999999999995</v>
      </c>
      <c r="R52" s="120">
        <f>IF($A$2=1,'mil mi val'!Q34,IF($A$2=2,'mil mi val'!Q137,"NA"))</f>
        <v>0.96640000000000004</v>
      </c>
      <c r="S52" s="120">
        <f>IF($A$2=1,'mil mi val'!R34,IF($A$2=2,'mil mi val'!R137,"NA"))</f>
        <v>0.96640000000000004</v>
      </c>
      <c r="T52" s="120">
        <f>IF($A$2=1,'mil mi val'!S34,IF($A$2=2,'mil mi val'!S137,"NA"))</f>
        <v>0.96640000000000004</v>
      </c>
      <c r="U52" s="120">
        <f>IF($A$2=1,'mil mi val'!T34,IF($A$2=2,'mil mi val'!T137,"NA"))</f>
        <v>0.96640000000000004</v>
      </c>
      <c r="V52" s="120">
        <f>IF($A$2=1,'mil mi val'!U34,IF($A$2=2,'mil mi val'!U137,"NA"))</f>
        <v>0.96640000000000004</v>
      </c>
      <c r="W52" s="120">
        <f>IF($A$2=1,'mil mi val'!V34,IF($A$2=2,'mil mi val'!V137,"NA"))</f>
        <v>0.96640000000000004</v>
      </c>
      <c r="X52" s="120">
        <f>IF($A$2=1,'mil mi val'!W34,IF($A$2=2,'mil mi val'!W137,"NA"))</f>
        <v>0.96640000000000004</v>
      </c>
      <c r="Y52" s="120">
        <f>IF($A$2=1,'mil mi val'!X34,IF($A$2=2,'mil mi val'!X137,"NA"))</f>
        <v>0.96640000000000004</v>
      </c>
      <c r="Z52" s="120">
        <f>IF($A$2=1,'mil mi val'!Y34,IF($A$2=2,'mil mi val'!Y137,"NA"))</f>
        <v>0.96640000000000004</v>
      </c>
      <c r="AA52" s="120">
        <f>IF($A$2=1,'mil mi val'!Z34,IF($A$2=2,'mil mi val'!Z137,"NA"))</f>
        <v>0.96640000000000004</v>
      </c>
      <c r="AB52" s="120">
        <f>IF($A$2=1,'mil mi val'!AA34,IF($A$2=2,'mil mi val'!AA137,"NA"))</f>
        <v>0.96640000000000004</v>
      </c>
      <c r="AC52" s="120">
        <f>IF($A$2=1,'mil mi val'!AB34,IF($A$2=2,'mil mi val'!AB137,"NA"))</f>
        <v>0.96640000000000004</v>
      </c>
      <c r="AD52" s="120">
        <f>IF($A$2=1,'mil mi val'!AC34,IF($A$2=2,'mil mi val'!AC137,"NA"))</f>
        <v>0.96640000000000004</v>
      </c>
      <c r="AE52" s="120">
        <f>IF($A$2=1,'mil mi val'!AD34,IF($A$2=2,'mil mi val'!AD137,"NA"))</f>
        <v>0.96640000000000004</v>
      </c>
      <c r="AF52" s="120">
        <f>IF($A$2=1,'mil mi val'!AE34,IF($A$2=2,'mil mi val'!AE137,"NA"))</f>
        <v>0.96640000000000004</v>
      </c>
      <c r="AG52" s="120">
        <f>IF($A$2=1,'mil mi val'!AF34,IF($A$2=2,'mil mi val'!AF137,"NA"))</f>
        <v>0.96640000000000004</v>
      </c>
      <c r="AH52" s="120">
        <f>IF($A$2=1,'mil mi val'!AG34,IF($A$2=2,'mil mi val'!AG137,"NA"))</f>
        <v>0.96640000000000004</v>
      </c>
      <c r="AI52" s="120">
        <f>IF($A$2=1,'mil mi val'!AH34,IF($A$2=2,'mil mi val'!AH137,"NA"))</f>
        <v>0.96640000000000004</v>
      </c>
      <c r="AJ52" s="120">
        <f>IF($A$2=1,'mil mi val'!AI34,IF($A$2=2,'mil mi val'!AI137,"NA"))</f>
        <v>0.96640000000000004</v>
      </c>
      <c r="AK52" s="120">
        <f>IF($A$2=1,'mil mi val'!AJ34,IF($A$2=2,'mil mi val'!AJ137,"NA"))</f>
        <v>0.96640000000000004</v>
      </c>
      <c r="AL52" s="120">
        <f>IF($A$2=1,'mil mi val'!AK34,IF($A$2=2,'mil mi val'!AK137,"NA"))</f>
        <v>0.96640000000000004</v>
      </c>
      <c r="AM52" s="120">
        <f>IF($A$2=1,'mil mi val'!AL34,IF($A$2=2,'mil mi val'!AL137,"NA"))</f>
        <v>0.96640000000000004</v>
      </c>
      <c r="AN52" s="120">
        <f>IF($A$2=1,'mil mi val'!AM34,IF($A$2=2,'mil mi val'!AM137,"NA"))</f>
        <v>0.96640000000000004</v>
      </c>
      <c r="AO52" s="120">
        <f>IF($A$2=1,'mil mi val'!AN34,IF($A$2=2,'mil mi val'!AN137,"NA"))</f>
        <v>0.96640000000000004</v>
      </c>
      <c r="AP52" s="120">
        <f>IF($A$2=1,'mil mi val'!AO34,IF($A$2=2,'mil mi val'!AO137,"NA"))</f>
        <v>0.96640000000000004</v>
      </c>
      <c r="AQ52" s="120">
        <f>IF($A$2=1,'mil mi val'!AP34,IF($A$2=2,'mil mi val'!AP137,"NA"))</f>
        <v>0.96640000000000004</v>
      </c>
      <c r="AR52" s="120">
        <f>IF($A$2=1,'mil mi val'!AQ34,IF($A$2=2,'mil mi val'!AQ137,"NA"))</f>
        <v>0.96640000000000004</v>
      </c>
      <c r="AS52" s="120">
        <f>IF($A$2=1,'mil mi val'!AR34,IF($A$2=2,'mil mi val'!AR137,"NA"))</f>
        <v>0.96640000000000004</v>
      </c>
      <c r="AT52" s="120">
        <f>IF($A$2=1,'mil mi val'!AS34,IF($A$2=2,'mil mi val'!AS137,"NA"))</f>
        <v>0.96640000000000004</v>
      </c>
      <c r="AU52" s="120">
        <f>IF($A$2=1,'mil mi val'!AT34,IF($A$2=2,'mil mi val'!AT137,"NA"))</f>
        <v>0.96640000000000004</v>
      </c>
      <c r="AV52" s="120">
        <f>IF($A$2=1,'mil mi val'!AU34,IF($A$2=2,'mil mi val'!AU137,"NA"))</f>
        <v>0.96640000000000004</v>
      </c>
      <c r="AW52" s="120">
        <f>IF($A$2=1,'mil mi val'!AV34,IF($A$2=2,'mil mi val'!AV137,"NA"))</f>
        <v>0.96640000000000004</v>
      </c>
      <c r="AX52" s="120">
        <f>IF($A$2=1,'mil mi val'!AW34,IF($A$2=2,'mil mi val'!AW137,"NA"))</f>
        <v>0.96640000000000004</v>
      </c>
      <c r="AY52" s="120">
        <f>IF($A$2=1,'mil mi val'!AX34,IF($A$2=2,'mil mi val'!AX137,"NA"))</f>
        <v>0.96640000000000004</v>
      </c>
      <c r="AZ52" s="120">
        <f>IF($A$2=1,'mil mi val'!AY34,IF($A$2=2,'mil mi val'!AY137,"NA"))</f>
        <v>0.96640000000000004</v>
      </c>
      <c r="BA52" s="120">
        <f>IF($A$2=1,'mil mi val'!AZ34,IF($A$2=2,'mil mi val'!AZ137,"NA"))</f>
        <v>0.96640000000000004</v>
      </c>
      <c r="BB52" s="120">
        <f>IF($A$2=1,'mil mi val'!BA34,IF($A$2=2,'mil mi val'!BA137,"NA"))</f>
        <v>0.96640000000000004</v>
      </c>
      <c r="BC52" s="120">
        <f>IF($A$2=1,'mil mi val'!BB34,IF($A$2=2,'mil mi val'!BB137,"NA"))</f>
        <v>0.96640000000000004</v>
      </c>
      <c r="BD52" s="120">
        <f>IF($A$2=1,'mil mi val'!BC34,IF($A$2=2,'mil mi val'!BC137,"NA"))</f>
        <v>0.96640000000000004</v>
      </c>
      <c r="BE52" s="120">
        <f>IF($A$2=1,'mil mi val'!BD34,IF($A$2=2,'mil mi val'!BD137,"NA"))</f>
        <v>0.96640000000000004</v>
      </c>
      <c r="BF52" s="120">
        <f>IF($A$2=1,'mil mi val'!BE34,IF($A$2=2,'mil mi val'!BE137,"NA"))</f>
        <v>0.96640000000000004</v>
      </c>
      <c r="BG52" s="120">
        <f>IF($A$2=1,'mil mi val'!BF34,IF($A$2=2,'mil mi val'!BF137,"NA"))</f>
        <v>0.96640000000000004</v>
      </c>
      <c r="BH52" s="120">
        <f>IF($A$2=1,'mil mi val'!BG34,IF($A$2=2,'mil mi val'!BG137,"NA"))</f>
        <v>0.96640000000000004</v>
      </c>
      <c r="BI52" s="120">
        <f>IF($A$2=1,'mil mi val'!BH34,IF($A$2=2,'mil mi val'!BH137,"NA"))</f>
        <v>0.96640000000000004</v>
      </c>
      <c r="BJ52" s="120">
        <f>IF($A$2=1,'mil mi val'!BI34,IF($A$2=2,'mil mi val'!BI137,"NA"))</f>
        <v>0.96640000000000004</v>
      </c>
      <c r="BK52" s="120">
        <f>IF($A$2=1,'mil mi val'!BJ34,IF($A$2=2,'mil mi val'!BJ137,"NA"))</f>
        <v>0.96640000000000004</v>
      </c>
      <c r="BL52" s="120">
        <f>IF($A$2=1,'mil mi val'!BK34,IF($A$2=2,'mil mi val'!BK137,"NA"))</f>
        <v>0.96640000000000004</v>
      </c>
      <c r="BM52" s="120">
        <f>IF($A$2=1,'mil mi val'!BL34,IF($A$2=2,'mil mi val'!BL137,"NA"))</f>
        <v>0.96640000000000004</v>
      </c>
      <c r="BN52" s="120">
        <f>IF($A$2=1,'mil mi val'!BM34,IF($A$2=2,'mil mi val'!BM137,"NA"))</f>
        <v>0.96640000000000004</v>
      </c>
      <c r="BO52" s="120">
        <f>IF($A$2=1,'mil mi val'!BN34,IF($A$2=2,'mil mi val'!BN137,"NA"))</f>
        <v>0.96640000000000004</v>
      </c>
      <c r="BP52" s="120">
        <f>IF($A$2=1,'mil mi val'!BO34,IF($A$2=2,'mil mi val'!BO137,"NA"))</f>
        <v>0.96640000000000004</v>
      </c>
      <c r="BQ52" s="120">
        <f>IF($A$2=1,'mil mi val'!BP34,IF($A$2=2,'mil mi val'!BP137,"NA"))</f>
        <v>0.96640000000000004</v>
      </c>
      <c r="BR52" s="120">
        <f>IF($A$2=1,'mil mi val'!BQ34,IF($A$2=2,'mil mi val'!BQ137,"NA"))</f>
        <v>0.96640000000000004</v>
      </c>
      <c r="BS52" s="120">
        <f>IF($A$2=1,'mil mi val'!BR34,IF($A$2=2,'mil mi val'!BR137,"NA"))</f>
        <v>0.96640000000000004</v>
      </c>
      <c r="BT52" s="120">
        <f>IF($A$2=1,'mil mi val'!BS34,IF($A$2=2,'mil mi val'!BS137,"NA"))</f>
        <v>0.96640000000000004</v>
      </c>
      <c r="BU52" s="120">
        <f>IF($A$2=1,'mil mi val'!BT34,IF($A$2=2,'mil mi val'!BT137,"NA"))</f>
        <v>0.96640000000000004</v>
      </c>
      <c r="BV52" s="120">
        <f>IF($A$2=1,'mil mi val'!BU34,IF($A$2=2,'mil mi val'!BU137,"NA"))</f>
        <v>0.96640000000000004</v>
      </c>
      <c r="BW52" s="120">
        <f>IF($A$2=1,'mil mi val'!BV34,IF($A$2=2,'mil mi val'!BV137,"NA"))</f>
        <v>0.96640000000000004</v>
      </c>
      <c r="BX52" s="120">
        <f>IF($A$2=1,'mil mi val'!BW34,IF($A$2=2,'mil mi val'!BW137,"NA"))</f>
        <v>0.96640000000000004</v>
      </c>
      <c r="BY52" s="120">
        <f>IF($A$2=1,'mil mi val'!BX34,IF($A$2=2,'mil mi val'!BX137,"NA"))</f>
        <v>0.96640000000000004</v>
      </c>
      <c r="BZ52" s="120">
        <f>IF($A$2=1,'mil mi val'!BY34,IF($A$2=2,'mil mi val'!BY137,"NA"))</f>
        <v>0.96640000000000004</v>
      </c>
      <c r="CA52" s="120">
        <f>IF($A$2=1,'mil mi val'!BZ34,IF($A$2=2,'mil mi val'!BZ137,"NA"))</f>
        <v>0.96640000000000004</v>
      </c>
      <c r="CB52" s="120">
        <f>IF($A$2=1,'mil mi val'!CA34,IF($A$2=2,'mil mi val'!CA137,"NA"))</f>
        <v>0.96640000000000004</v>
      </c>
      <c r="CC52" s="120">
        <f>IF($A$2=1,'mil mi val'!CB34,IF($A$2=2,'mil mi val'!CB137,"NA"))</f>
        <v>0.96640000000000004</v>
      </c>
      <c r="CD52" s="120">
        <f>IF($A$2=1,'mil mi val'!CC34,IF($A$2=2,'mil mi val'!CC137,"NA"))</f>
        <v>0.96640000000000004</v>
      </c>
      <c r="CE52" s="120">
        <f>IF($A$2=1,'mil mi val'!CD34,IF($A$2=2,'mil mi val'!CD137,"NA"))</f>
        <v>0.96640000000000004</v>
      </c>
      <c r="CF52" s="120">
        <f>IF($A$2=1,'mil mi val'!CE34,IF($A$2=2,'mil mi val'!CE137,"NA"))</f>
        <v>0.96640000000000004</v>
      </c>
      <c r="CG52" s="120">
        <f>IF($A$2=1,'mil mi val'!CF34,IF($A$2=2,'mil mi val'!CF137,"NA"))</f>
        <v>0.96640000000000004</v>
      </c>
      <c r="CH52" s="120">
        <f>IF($A$2=1,'mil mi val'!CG34,IF($A$2=2,'mil mi val'!CG137,"NA"))</f>
        <v>0.96640000000000004</v>
      </c>
      <c r="CI52" s="120">
        <f>IF($A$2=1,'mil mi val'!CH34,IF($A$2=2,'mil mi val'!CH137,"NA"))</f>
        <v>0.96640000000000004</v>
      </c>
      <c r="CJ52" s="120">
        <f>IF($A$2=1,'mil mi val'!CI34,IF($A$2=2,'mil mi val'!CI137,"NA"))</f>
        <v>0.96640000000000004</v>
      </c>
      <c r="CK52" s="120">
        <f>IF($A$2=1,'mil mi val'!CJ34,IF($A$2=2,'mil mi val'!CJ137,"NA"))</f>
        <v>0.96640000000000004</v>
      </c>
      <c r="CL52" s="120">
        <f>IF($A$2=1,'mil mi val'!CK34,IF($A$2=2,'mil mi val'!CK137,"NA"))</f>
        <v>0.96640000000000004</v>
      </c>
      <c r="CM52" s="120">
        <f>IF($A$2=1,'mil mi val'!CL34,IF($A$2=2,'mil mi val'!CL137,"NA"))</f>
        <v>0.96640000000000004</v>
      </c>
      <c r="CN52" s="120">
        <f>IF($A$2=1,'mil mi val'!CM34,IF($A$2=2,'mil mi val'!CM137,"NA"))</f>
        <v>0.96640000000000004</v>
      </c>
      <c r="CO52" s="120">
        <f>IF($A$2=1,'mil mi val'!CN34,IF($A$2=2,'mil mi val'!CN137,"NA"))</f>
        <v>0.96640000000000004</v>
      </c>
      <c r="CP52" s="120">
        <f>IF($A$2=1,'mil mi val'!CO34,IF($A$2=2,'mil mi val'!CO137,"NA"))</f>
        <v>0.96640000000000004</v>
      </c>
      <c r="CQ52" s="120">
        <f>IF($A$2=1,'mil mi val'!CP34,IF($A$2=2,'mil mi val'!CP137,"NA"))</f>
        <v>0.96640000000000004</v>
      </c>
      <c r="CR52" s="120">
        <f>IF($A$2=1,'mil mi val'!CQ34,IF($A$2=2,'mil mi val'!CQ137,"NA"))</f>
        <v>0.96640000000000004</v>
      </c>
      <c r="CS52" s="120">
        <f>IF($A$2=1,'mil mi val'!CR34,IF($A$2=2,'mil mi val'!CR137,"NA"))</f>
        <v>0.96640000000000004</v>
      </c>
      <c r="CT52" s="120">
        <f>IF($A$2=1,'mil mi val'!CS34,IF($A$2=2,'mil mi val'!CS137,"NA"))</f>
        <v>0.96640000000000004</v>
      </c>
      <c r="CU52" s="120">
        <f>IF($A$2=1,'mil mi val'!CT34,IF($A$2=2,'mil mi val'!CT137,"NA"))</f>
        <v>0.96640000000000004</v>
      </c>
      <c r="CV52" s="120">
        <f>IF($A$2=1,'mil mi val'!CU34,IF($A$2=2,'mil mi val'!CU137,"NA"))</f>
        <v>0.96640000000000004</v>
      </c>
      <c r="CW52" s="120">
        <f>IF($A$2=1,'mil mi val'!CV34,IF($A$2=2,'mil mi val'!CV137,"NA"))</f>
        <v>0.96640000000000004</v>
      </c>
      <c r="CX52" s="120">
        <f>IF($A$2=1,'mil mi val'!CW34,IF($A$2=2,'mil mi val'!CW137,"NA"))</f>
        <v>0.96640000000000004</v>
      </c>
      <c r="CY52" s="120">
        <f>IF($A$2=1,'mil mi val'!CX34,IF($A$2=2,'mil mi val'!CX137,"NA"))</f>
        <v>0.96640000000000004</v>
      </c>
      <c r="CZ52" s="120">
        <f>IF($A$2=1,'mil mi val'!CY34,IF($A$2=2,'mil mi val'!CY137,"NA"))</f>
        <v>0.96640000000000004</v>
      </c>
      <c r="DA52" s="120">
        <f>IF($A$2=1,'mil mi val'!CZ34,IF($A$2=2,'mil mi val'!CZ137,"NA"))</f>
        <v>0.96640000000000004</v>
      </c>
      <c r="DB52" s="120">
        <f>IF($A$2=1,'mil mi val'!DA34,IF($A$2=2,'mil mi val'!DA137,"NA"))</f>
        <v>0.96640000000000004</v>
      </c>
      <c r="DC52" s="120">
        <f>IF($A$2=1,'mil mi val'!DB34,IF($A$2=2,'mil mi val'!DB137,"NA"))</f>
        <v>0.96640000000000004</v>
      </c>
    </row>
    <row r="53" spans="2:107" ht="15" x14ac:dyDescent="0.25">
      <c r="B53" s="110">
        <v>48</v>
      </c>
      <c r="C53" s="120">
        <f>IF($A$2=1,'mil mi val'!B35,IF($A$2=2,'mil mi val'!B138,"NA"))</f>
        <v>1</v>
      </c>
      <c r="D53" s="120">
        <f>IF($A$2=1,'mil mi val'!C35,IF($A$2=2,'mil mi val'!C138,"NA"))</f>
        <v>0.97240000000000004</v>
      </c>
      <c r="E53" s="120">
        <f>IF($A$2=1,'mil mi val'!D35,IF($A$2=2,'mil mi val'!D138,"NA"))</f>
        <v>0.97850000000000004</v>
      </c>
      <c r="F53" s="120">
        <f>IF($A$2=1,'mil mi val'!E35,IF($A$2=2,'mil mi val'!E138,"NA"))</f>
        <v>0.97540000000000004</v>
      </c>
      <c r="G53" s="120">
        <f>IF($A$2=1,'mil mi val'!F35,IF($A$2=2,'mil mi val'!F138,"NA"))</f>
        <v>0.97309999999999997</v>
      </c>
      <c r="H53" s="120">
        <f>IF($A$2=1,'mil mi val'!G35,IF($A$2=2,'mil mi val'!G138,"NA"))</f>
        <v>0.97130000000000005</v>
      </c>
      <c r="I53" s="120">
        <f>IF($A$2=1,'mil mi val'!H35,IF($A$2=2,'mil mi val'!H138,"NA"))</f>
        <v>0.9698</v>
      </c>
      <c r="J53" s="120">
        <f>IF($A$2=1,'mil mi val'!I35,IF($A$2=2,'mil mi val'!I138,"NA"))</f>
        <v>0.96860000000000002</v>
      </c>
      <c r="K53" s="120">
        <f>IF($A$2=1,'mil mi val'!J35,IF($A$2=2,'mil mi val'!J138,"NA"))</f>
        <v>0.9677</v>
      </c>
      <c r="L53" s="120">
        <f>IF($A$2=1,'mil mi val'!K35,IF($A$2=2,'mil mi val'!K138,"NA"))</f>
        <v>0.96709999999999996</v>
      </c>
      <c r="M53" s="120">
        <f>IF($A$2=1,'mil mi val'!L35,IF($A$2=2,'mil mi val'!L138,"NA"))</f>
        <v>0.9667</v>
      </c>
      <c r="N53" s="120">
        <f>IF($A$2=1,'mil mi val'!M35,IF($A$2=2,'mil mi val'!M138,"NA"))</f>
        <v>0.96650000000000003</v>
      </c>
      <c r="O53" s="120">
        <f>IF($A$2=1,'mil mi val'!N35,IF($A$2=2,'mil mi val'!N138,"NA"))</f>
        <v>0.96630000000000005</v>
      </c>
      <c r="P53" s="120">
        <f>IF($A$2=1,'mil mi val'!O35,IF($A$2=2,'mil mi val'!O138,"NA"))</f>
        <v>0.96619999999999995</v>
      </c>
      <c r="Q53" s="120">
        <f>IF($A$2=1,'mil mi val'!P35,IF($A$2=2,'mil mi val'!P138,"NA"))</f>
        <v>0.96589999999999998</v>
      </c>
      <c r="R53" s="120">
        <f>IF($A$2=1,'mil mi val'!Q35,IF($A$2=2,'mil mi val'!Q138,"NA"))</f>
        <v>0.96719999999999995</v>
      </c>
      <c r="S53" s="120">
        <f>IF($A$2=1,'mil mi val'!R35,IF($A$2=2,'mil mi val'!R138,"NA"))</f>
        <v>0.96719999999999995</v>
      </c>
      <c r="T53" s="120">
        <f>IF($A$2=1,'mil mi val'!S35,IF($A$2=2,'mil mi val'!S138,"NA"))</f>
        <v>0.96719999999999995</v>
      </c>
      <c r="U53" s="120">
        <f>IF($A$2=1,'mil mi val'!T35,IF($A$2=2,'mil mi val'!T138,"NA"))</f>
        <v>0.96719999999999995</v>
      </c>
      <c r="V53" s="120">
        <f>IF($A$2=1,'mil mi val'!U35,IF($A$2=2,'mil mi val'!U138,"NA"))</f>
        <v>0.96719999999999995</v>
      </c>
      <c r="W53" s="120">
        <f>IF($A$2=1,'mil mi val'!V35,IF($A$2=2,'mil mi val'!V138,"NA"))</f>
        <v>0.96719999999999995</v>
      </c>
      <c r="X53" s="120">
        <f>IF($A$2=1,'mil mi val'!W35,IF($A$2=2,'mil mi val'!W138,"NA"))</f>
        <v>0.96719999999999995</v>
      </c>
      <c r="Y53" s="120">
        <f>IF($A$2=1,'mil mi val'!X35,IF($A$2=2,'mil mi val'!X138,"NA"))</f>
        <v>0.96719999999999995</v>
      </c>
      <c r="Z53" s="120">
        <f>IF($A$2=1,'mil mi val'!Y35,IF($A$2=2,'mil mi val'!Y138,"NA"))</f>
        <v>0.96719999999999995</v>
      </c>
      <c r="AA53" s="120">
        <f>IF($A$2=1,'mil mi val'!Z35,IF($A$2=2,'mil mi val'!Z138,"NA"))</f>
        <v>0.96719999999999995</v>
      </c>
      <c r="AB53" s="120">
        <f>IF($A$2=1,'mil mi val'!AA35,IF($A$2=2,'mil mi val'!AA138,"NA"))</f>
        <v>0.96719999999999995</v>
      </c>
      <c r="AC53" s="120">
        <f>IF($A$2=1,'mil mi val'!AB35,IF($A$2=2,'mil mi val'!AB138,"NA"))</f>
        <v>0.96719999999999995</v>
      </c>
      <c r="AD53" s="120">
        <f>IF($A$2=1,'mil mi val'!AC35,IF($A$2=2,'mil mi val'!AC138,"NA"))</f>
        <v>0.96719999999999995</v>
      </c>
      <c r="AE53" s="120">
        <f>IF($A$2=1,'mil mi val'!AD35,IF($A$2=2,'mil mi val'!AD138,"NA"))</f>
        <v>0.96719999999999995</v>
      </c>
      <c r="AF53" s="120">
        <f>IF($A$2=1,'mil mi val'!AE35,IF($A$2=2,'mil mi val'!AE138,"NA"))</f>
        <v>0.96719999999999995</v>
      </c>
      <c r="AG53" s="120">
        <f>IF($A$2=1,'mil mi val'!AF35,IF($A$2=2,'mil mi val'!AF138,"NA"))</f>
        <v>0.96719999999999995</v>
      </c>
      <c r="AH53" s="120">
        <f>IF($A$2=1,'mil mi val'!AG35,IF($A$2=2,'mil mi val'!AG138,"NA"))</f>
        <v>0.96719999999999995</v>
      </c>
      <c r="AI53" s="120">
        <f>IF($A$2=1,'mil mi val'!AH35,IF($A$2=2,'mil mi val'!AH138,"NA"))</f>
        <v>0.96719999999999995</v>
      </c>
      <c r="AJ53" s="120">
        <f>IF($A$2=1,'mil mi val'!AI35,IF($A$2=2,'mil mi val'!AI138,"NA"))</f>
        <v>0.96719999999999995</v>
      </c>
      <c r="AK53" s="120">
        <f>IF($A$2=1,'mil mi val'!AJ35,IF($A$2=2,'mil mi val'!AJ138,"NA"))</f>
        <v>0.96719999999999995</v>
      </c>
      <c r="AL53" s="120">
        <f>IF($A$2=1,'mil mi val'!AK35,IF($A$2=2,'mil mi val'!AK138,"NA"))</f>
        <v>0.96719999999999995</v>
      </c>
      <c r="AM53" s="120">
        <f>IF($A$2=1,'mil mi val'!AL35,IF($A$2=2,'mil mi val'!AL138,"NA"))</f>
        <v>0.96719999999999995</v>
      </c>
      <c r="AN53" s="120">
        <f>IF($A$2=1,'mil mi val'!AM35,IF($A$2=2,'mil mi val'!AM138,"NA"))</f>
        <v>0.96719999999999995</v>
      </c>
      <c r="AO53" s="120">
        <f>IF($A$2=1,'mil mi val'!AN35,IF($A$2=2,'mil mi val'!AN138,"NA"))</f>
        <v>0.96719999999999995</v>
      </c>
      <c r="AP53" s="120">
        <f>IF($A$2=1,'mil mi val'!AO35,IF($A$2=2,'mil mi val'!AO138,"NA"))</f>
        <v>0.96719999999999995</v>
      </c>
      <c r="AQ53" s="120">
        <f>IF($A$2=1,'mil mi val'!AP35,IF($A$2=2,'mil mi val'!AP138,"NA"))</f>
        <v>0.96719999999999995</v>
      </c>
      <c r="AR53" s="120">
        <f>IF($A$2=1,'mil mi val'!AQ35,IF($A$2=2,'mil mi val'!AQ138,"NA"))</f>
        <v>0.96719999999999995</v>
      </c>
      <c r="AS53" s="120">
        <f>IF($A$2=1,'mil mi val'!AR35,IF($A$2=2,'mil mi val'!AR138,"NA"))</f>
        <v>0.96719999999999995</v>
      </c>
      <c r="AT53" s="120">
        <f>IF($A$2=1,'mil mi val'!AS35,IF($A$2=2,'mil mi val'!AS138,"NA"))</f>
        <v>0.96719999999999995</v>
      </c>
      <c r="AU53" s="120">
        <f>IF($A$2=1,'mil mi val'!AT35,IF($A$2=2,'mil mi val'!AT138,"NA"))</f>
        <v>0.96719999999999995</v>
      </c>
      <c r="AV53" s="120">
        <f>IF($A$2=1,'mil mi val'!AU35,IF($A$2=2,'mil mi val'!AU138,"NA"))</f>
        <v>0.96719999999999995</v>
      </c>
      <c r="AW53" s="120">
        <f>IF($A$2=1,'mil mi val'!AV35,IF($A$2=2,'mil mi val'!AV138,"NA"))</f>
        <v>0.96719999999999995</v>
      </c>
      <c r="AX53" s="120">
        <f>IF($A$2=1,'mil mi val'!AW35,IF($A$2=2,'mil mi val'!AW138,"NA"))</f>
        <v>0.96719999999999995</v>
      </c>
      <c r="AY53" s="120">
        <f>IF($A$2=1,'mil mi val'!AX35,IF($A$2=2,'mil mi val'!AX138,"NA"))</f>
        <v>0.96719999999999995</v>
      </c>
      <c r="AZ53" s="120">
        <f>IF($A$2=1,'mil mi val'!AY35,IF($A$2=2,'mil mi val'!AY138,"NA"))</f>
        <v>0.96719999999999995</v>
      </c>
      <c r="BA53" s="120">
        <f>IF($A$2=1,'mil mi val'!AZ35,IF($A$2=2,'mil mi val'!AZ138,"NA"))</f>
        <v>0.96719999999999995</v>
      </c>
      <c r="BB53" s="120">
        <f>IF($A$2=1,'mil mi val'!BA35,IF($A$2=2,'mil mi val'!BA138,"NA"))</f>
        <v>0.96719999999999995</v>
      </c>
      <c r="BC53" s="120">
        <f>IF($A$2=1,'mil mi val'!BB35,IF($A$2=2,'mil mi val'!BB138,"NA"))</f>
        <v>0.96719999999999995</v>
      </c>
      <c r="BD53" s="120">
        <f>IF($A$2=1,'mil mi val'!BC35,IF($A$2=2,'mil mi val'!BC138,"NA"))</f>
        <v>0.96719999999999995</v>
      </c>
      <c r="BE53" s="120">
        <f>IF($A$2=1,'mil mi val'!BD35,IF($A$2=2,'mil mi val'!BD138,"NA"))</f>
        <v>0.96719999999999995</v>
      </c>
      <c r="BF53" s="120">
        <f>IF($A$2=1,'mil mi val'!BE35,IF($A$2=2,'mil mi val'!BE138,"NA"))</f>
        <v>0.96719999999999995</v>
      </c>
      <c r="BG53" s="120">
        <f>IF($A$2=1,'mil mi val'!BF35,IF($A$2=2,'mil mi val'!BF138,"NA"))</f>
        <v>0.96719999999999995</v>
      </c>
      <c r="BH53" s="120">
        <f>IF($A$2=1,'mil mi val'!BG35,IF($A$2=2,'mil mi val'!BG138,"NA"))</f>
        <v>0.96719999999999995</v>
      </c>
      <c r="BI53" s="120">
        <f>IF($A$2=1,'mil mi val'!BH35,IF($A$2=2,'mil mi val'!BH138,"NA"))</f>
        <v>0.96719999999999995</v>
      </c>
      <c r="BJ53" s="120">
        <f>IF($A$2=1,'mil mi val'!BI35,IF($A$2=2,'mil mi val'!BI138,"NA"))</f>
        <v>0.96719999999999995</v>
      </c>
      <c r="BK53" s="120">
        <f>IF($A$2=1,'mil mi val'!BJ35,IF($A$2=2,'mil mi val'!BJ138,"NA"))</f>
        <v>0.96719999999999995</v>
      </c>
      <c r="BL53" s="120">
        <f>IF($A$2=1,'mil mi val'!BK35,IF($A$2=2,'mil mi val'!BK138,"NA"))</f>
        <v>0.96719999999999995</v>
      </c>
      <c r="BM53" s="120">
        <f>IF($A$2=1,'mil mi val'!BL35,IF($A$2=2,'mil mi val'!BL138,"NA"))</f>
        <v>0.96719999999999995</v>
      </c>
      <c r="BN53" s="120">
        <f>IF($A$2=1,'mil mi val'!BM35,IF($A$2=2,'mil mi val'!BM138,"NA"))</f>
        <v>0.96719999999999995</v>
      </c>
      <c r="BO53" s="120">
        <f>IF($A$2=1,'mil mi val'!BN35,IF($A$2=2,'mil mi val'!BN138,"NA"))</f>
        <v>0.96719999999999995</v>
      </c>
      <c r="BP53" s="120">
        <f>IF($A$2=1,'mil mi val'!BO35,IF($A$2=2,'mil mi val'!BO138,"NA"))</f>
        <v>0.96719999999999995</v>
      </c>
      <c r="BQ53" s="120">
        <f>IF($A$2=1,'mil mi val'!BP35,IF($A$2=2,'mil mi val'!BP138,"NA"))</f>
        <v>0.96719999999999995</v>
      </c>
      <c r="BR53" s="120">
        <f>IF($A$2=1,'mil mi val'!BQ35,IF($A$2=2,'mil mi val'!BQ138,"NA"))</f>
        <v>0.96719999999999995</v>
      </c>
      <c r="BS53" s="120">
        <f>IF($A$2=1,'mil mi val'!BR35,IF($A$2=2,'mil mi val'!BR138,"NA"))</f>
        <v>0.96719999999999995</v>
      </c>
      <c r="BT53" s="120">
        <f>IF($A$2=1,'mil mi val'!BS35,IF($A$2=2,'mil mi val'!BS138,"NA"))</f>
        <v>0.96719999999999995</v>
      </c>
      <c r="BU53" s="120">
        <f>IF($A$2=1,'mil mi val'!BT35,IF($A$2=2,'mil mi val'!BT138,"NA"))</f>
        <v>0.96719999999999995</v>
      </c>
      <c r="BV53" s="120">
        <f>IF($A$2=1,'mil mi val'!BU35,IF($A$2=2,'mil mi val'!BU138,"NA"))</f>
        <v>0.96719999999999995</v>
      </c>
      <c r="BW53" s="120">
        <f>IF($A$2=1,'mil mi val'!BV35,IF($A$2=2,'mil mi val'!BV138,"NA"))</f>
        <v>0.96719999999999995</v>
      </c>
      <c r="BX53" s="120">
        <f>IF($A$2=1,'mil mi val'!BW35,IF($A$2=2,'mil mi val'!BW138,"NA"))</f>
        <v>0.96719999999999995</v>
      </c>
      <c r="BY53" s="120">
        <f>IF($A$2=1,'mil mi val'!BX35,IF($A$2=2,'mil mi val'!BX138,"NA"))</f>
        <v>0.96719999999999995</v>
      </c>
      <c r="BZ53" s="120">
        <f>IF($A$2=1,'mil mi val'!BY35,IF($A$2=2,'mil mi val'!BY138,"NA"))</f>
        <v>0.96719999999999995</v>
      </c>
      <c r="CA53" s="120">
        <f>IF($A$2=1,'mil mi val'!BZ35,IF($A$2=2,'mil mi val'!BZ138,"NA"))</f>
        <v>0.96719999999999995</v>
      </c>
      <c r="CB53" s="120">
        <f>IF($A$2=1,'mil mi val'!CA35,IF($A$2=2,'mil mi val'!CA138,"NA"))</f>
        <v>0.96719999999999995</v>
      </c>
      <c r="CC53" s="120">
        <f>IF($A$2=1,'mil mi val'!CB35,IF($A$2=2,'mil mi val'!CB138,"NA"))</f>
        <v>0.96719999999999995</v>
      </c>
      <c r="CD53" s="120">
        <f>IF($A$2=1,'mil mi val'!CC35,IF($A$2=2,'mil mi val'!CC138,"NA"))</f>
        <v>0.96719999999999995</v>
      </c>
      <c r="CE53" s="120">
        <f>IF($A$2=1,'mil mi val'!CD35,IF($A$2=2,'mil mi val'!CD138,"NA"))</f>
        <v>0.96719999999999995</v>
      </c>
      <c r="CF53" s="120">
        <f>IF($A$2=1,'mil mi val'!CE35,IF($A$2=2,'mil mi val'!CE138,"NA"))</f>
        <v>0.96719999999999995</v>
      </c>
      <c r="CG53" s="120">
        <f>IF($A$2=1,'mil mi val'!CF35,IF($A$2=2,'mil mi val'!CF138,"NA"))</f>
        <v>0.96719999999999995</v>
      </c>
      <c r="CH53" s="120">
        <f>IF($A$2=1,'mil mi val'!CG35,IF($A$2=2,'mil mi val'!CG138,"NA"))</f>
        <v>0.96719999999999995</v>
      </c>
      <c r="CI53" s="120">
        <f>IF($A$2=1,'mil mi val'!CH35,IF($A$2=2,'mil mi val'!CH138,"NA"))</f>
        <v>0.96719999999999995</v>
      </c>
      <c r="CJ53" s="120">
        <f>IF($A$2=1,'mil mi val'!CI35,IF($A$2=2,'mil mi val'!CI138,"NA"))</f>
        <v>0.96719999999999995</v>
      </c>
      <c r="CK53" s="120">
        <f>IF($A$2=1,'mil mi val'!CJ35,IF($A$2=2,'mil mi val'!CJ138,"NA"))</f>
        <v>0.96719999999999995</v>
      </c>
      <c r="CL53" s="120">
        <f>IF($A$2=1,'mil mi val'!CK35,IF($A$2=2,'mil mi val'!CK138,"NA"))</f>
        <v>0.96719999999999995</v>
      </c>
      <c r="CM53" s="120">
        <f>IF($A$2=1,'mil mi val'!CL35,IF($A$2=2,'mil mi val'!CL138,"NA"))</f>
        <v>0.96719999999999995</v>
      </c>
      <c r="CN53" s="120">
        <f>IF($A$2=1,'mil mi val'!CM35,IF($A$2=2,'mil mi val'!CM138,"NA"))</f>
        <v>0.96719999999999995</v>
      </c>
      <c r="CO53" s="120">
        <f>IF($A$2=1,'mil mi val'!CN35,IF($A$2=2,'mil mi val'!CN138,"NA"))</f>
        <v>0.96719999999999995</v>
      </c>
      <c r="CP53" s="120">
        <f>IF($A$2=1,'mil mi val'!CO35,IF($A$2=2,'mil mi val'!CO138,"NA"))</f>
        <v>0.96719999999999995</v>
      </c>
      <c r="CQ53" s="120">
        <f>IF($A$2=1,'mil mi val'!CP35,IF($A$2=2,'mil mi val'!CP138,"NA"))</f>
        <v>0.96719999999999995</v>
      </c>
      <c r="CR53" s="120">
        <f>IF($A$2=1,'mil mi val'!CQ35,IF($A$2=2,'mil mi val'!CQ138,"NA"))</f>
        <v>0.96719999999999995</v>
      </c>
      <c r="CS53" s="120">
        <f>IF($A$2=1,'mil mi val'!CR35,IF($A$2=2,'mil mi val'!CR138,"NA"))</f>
        <v>0.96719999999999995</v>
      </c>
      <c r="CT53" s="120">
        <f>IF($A$2=1,'mil mi val'!CS35,IF($A$2=2,'mil mi val'!CS138,"NA"))</f>
        <v>0.96719999999999995</v>
      </c>
      <c r="CU53" s="120">
        <f>IF($A$2=1,'mil mi val'!CT35,IF($A$2=2,'mil mi val'!CT138,"NA"))</f>
        <v>0.96719999999999995</v>
      </c>
      <c r="CV53" s="120">
        <f>IF($A$2=1,'mil mi val'!CU35,IF($A$2=2,'mil mi val'!CU138,"NA"))</f>
        <v>0.96719999999999995</v>
      </c>
      <c r="CW53" s="120">
        <f>IF($A$2=1,'mil mi val'!CV35,IF($A$2=2,'mil mi val'!CV138,"NA"))</f>
        <v>0.96719999999999995</v>
      </c>
      <c r="CX53" s="120">
        <f>IF($A$2=1,'mil mi val'!CW35,IF($A$2=2,'mil mi val'!CW138,"NA"))</f>
        <v>0.96719999999999995</v>
      </c>
      <c r="CY53" s="120">
        <f>IF($A$2=1,'mil mi val'!CX35,IF($A$2=2,'mil mi val'!CX138,"NA"))</f>
        <v>0.96719999999999995</v>
      </c>
      <c r="CZ53" s="120">
        <f>IF($A$2=1,'mil mi val'!CY35,IF($A$2=2,'mil mi val'!CY138,"NA"))</f>
        <v>0.96719999999999995</v>
      </c>
      <c r="DA53" s="120">
        <f>IF($A$2=1,'mil mi val'!CZ35,IF($A$2=2,'mil mi val'!CZ138,"NA"))</f>
        <v>0.96719999999999995</v>
      </c>
      <c r="DB53" s="120">
        <f>IF($A$2=1,'mil mi val'!DA35,IF($A$2=2,'mil mi val'!DA138,"NA"))</f>
        <v>0.96719999999999995</v>
      </c>
      <c r="DC53" s="120">
        <f>IF($A$2=1,'mil mi val'!DB35,IF($A$2=2,'mil mi val'!DB138,"NA"))</f>
        <v>0.96719999999999995</v>
      </c>
    </row>
    <row r="54" spans="2:107" ht="15" x14ac:dyDescent="0.25">
      <c r="B54" s="110">
        <v>49</v>
      </c>
      <c r="C54" s="120">
        <f>IF($A$2=1,'mil mi val'!B36,IF($A$2=2,'mil mi val'!B139,"NA"))</f>
        <v>1</v>
      </c>
      <c r="D54" s="120">
        <f>IF($A$2=1,'mil mi val'!C36,IF($A$2=2,'mil mi val'!C139,"NA"))</f>
        <v>0.97330000000000005</v>
      </c>
      <c r="E54" s="120">
        <f>IF($A$2=1,'mil mi val'!D36,IF($A$2=2,'mil mi val'!D139,"NA"))</f>
        <v>0.9798</v>
      </c>
      <c r="F54" s="120">
        <f>IF($A$2=1,'mil mi val'!E36,IF($A$2=2,'mil mi val'!E139,"NA"))</f>
        <v>0.97689999999999999</v>
      </c>
      <c r="G54" s="120">
        <f>IF($A$2=1,'mil mi val'!F36,IF($A$2=2,'mil mi val'!F139,"NA"))</f>
        <v>0.97470000000000001</v>
      </c>
      <c r="H54" s="120">
        <f>IF($A$2=1,'mil mi val'!G36,IF($A$2=2,'mil mi val'!G139,"NA"))</f>
        <v>0.97289999999999999</v>
      </c>
      <c r="I54" s="120">
        <f>IF($A$2=1,'mil mi val'!H36,IF($A$2=2,'mil mi val'!H139,"NA"))</f>
        <v>0.97130000000000005</v>
      </c>
      <c r="J54" s="120">
        <f>IF($A$2=1,'mil mi val'!I36,IF($A$2=2,'mil mi val'!I139,"NA"))</f>
        <v>0.97</v>
      </c>
      <c r="K54" s="120">
        <f>IF($A$2=1,'mil mi val'!J36,IF($A$2=2,'mil mi val'!J139,"NA"))</f>
        <v>0.96899999999999997</v>
      </c>
      <c r="L54" s="120">
        <f>IF($A$2=1,'mil mi val'!K36,IF($A$2=2,'mil mi val'!K139,"NA"))</f>
        <v>0.96819999999999995</v>
      </c>
      <c r="M54" s="120">
        <f>IF($A$2=1,'mil mi val'!L36,IF($A$2=2,'mil mi val'!L139,"NA"))</f>
        <v>0.9677</v>
      </c>
      <c r="N54" s="120">
        <f>IF($A$2=1,'mil mi val'!M36,IF($A$2=2,'mil mi val'!M139,"NA"))</f>
        <v>0.96730000000000005</v>
      </c>
      <c r="O54" s="120">
        <f>IF($A$2=1,'mil mi val'!N36,IF($A$2=2,'mil mi val'!N139,"NA"))</f>
        <v>0.96709999999999996</v>
      </c>
      <c r="P54" s="120">
        <f>IF($A$2=1,'mil mi val'!O36,IF($A$2=2,'mil mi val'!O139,"NA"))</f>
        <v>0.96689999999999998</v>
      </c>
      <c r="Q54" s="120">
        <f>IF($A$2=1,'mil mi val'!P36,IF($A$2=2,'mil mi val'!P139,"NA"))</f>
        <v>0.9667</v>
      </c>
      <c r="R54" s="120">
        <f>IF($A$2=1,'mil mi val'!Q36,IF($A$2=2,'mil mi val'!Q139,"NA"))</f>
        <v>0.96789999999999998</v>
      </c>
      <c r="S54" s="120">
        <f>IF($A$2=1,'mil mi val'!R36,IF($A$2=2,'mil mi val'!R139,"NA"))</f>
        <v>0.96789999999999998</v>
      </c>
      <c r="T54" s="120">
        <f>IF($A$2=1,'mil mi val'!S36,IF($A$2=2,'mil mi val'!S139,"NA"))</f>
        <v>0.96789999999999998</v>
      </c>
      <c r="U54" s="120">
        <f>IF($A$2=1,'mil mi val'!T36,IF($A$2=2,'mil mi val'!T139,"NA"))</f>
        <v>0.96789999999999998</v>
      </c>
      <c r="V54" s="120">
        <f>IF($A$2=1,'mil mi val'!U36,IF($A$2=2,'mil mi val'!U139,"NA"))</f>
        <v>0.96789999999999998</v>
      </c>
      <c r="W54" s="120">
        <f>IF($A$2=1,'mil mi val'!V36,IF($A$2=2,'mil mi val'!V139,"NA"))</f>
        <v>0.96789999999999998</v>
      </c>
      <c r="X54" s="120">
        <f>IF($A$2=1,'mil mi val'!W36,IF($A$2=2,'mil mi val'!W139,"NA"))</f>
        <v>0.96789999999999998</v>
      </c>
      <c r="Y54" s="120">
        <f>IF($A$2=1,'mil mi val'!X36,IF($A$2=2,'mil mi val'!X139,"NA"))</f>
        <v>0.96789999999999998</v>
      </c>
      <c r="Z54" s="120">
        <f>IF($A$2=1,'mil mi val'!Y36,IF($A$2=2,'mil mi val'!Y139,"NA"))</f>
        <v>0.96789999999999998</v>
      </c>
      <c r="AA54" s="120">
        <f>IF($A$2=1,'mil mi val'!Z36,IF($A$2=2,'mil mi val'!Z139,"NA"))</f>
        <v>0.96789999999999998</v>
      </c>
      <c r="AB54" s="120">
        <f>IF($A$2=1,'mil mi val'!AA36,IF($A$2=2,'mil mi val'!AA139,"NA"))</f>
        <v>0.96789999999999998</v>
      </c>
      <c r="AC54" s="120">
        <f>IF($A$2=1,'mil mi val'!AB36,IF($A$2=2,'mil mi val'!AB139,"NA"))</f>
        <v>0.96789999999999998</v>
      </c>
      <c r="AD54" s="120">
        <f>IF($A$2=1,'mil mi val'!AC36,IF($A$2=2,'mil mi val'!AC139,"NA"))</f>
        <v>0.96789999999999998</v>
      </c>
      <c r="AE54" s="120">
        <f>IF($A$2=1,'mil mi val'!AD36,IF($A$2=2,'mil mi val'!AD139,"NA"))</f>
        <v>0.96789999999999998</v>
      </c>
      <c r="AF54" s="120">
        <f>IF($A$2=1,'mil mi val'!AE36,IF($A$2=2,'mil mi val'!AE139,"NA"))</f>
        <v>0.96789999999999998</v>
      </c>
      <c r="AG54" s="120">
        <f>IF($A$2=1,'mil mi val'!AF36,IF($A$2=2,'mil mi val'!AF139,"NA"))</f>
        <v>0.96789999999999998</v>
      </c>
      <c r="AH54" s="120">
        <f>IF($A$2=1,'mil mi val'!AG36,IF($A$2=2,'mil mi val'!AG139,"NA"))</f>
        <v>0.96789999999999998</v>
      </c>
      <c r="AI54" s="120">
        <f>IF($A$2=1,'mil mi val'!AH36,IF($A$2=2,'mil mi val'!AH139,"NA"))</f>
        <v>0.96789999999999998</v>
      </c>
      <c r="AJ54" s="120">
        <f>IF($A$2=1,'mil mi val'!AI36,IF($A$2=2,'mil mi val'!AI139,"NA"))</f>
        <v>0.96789999999999998</v>
      </c>
      <c r="AK54" s="120">
        <f>IF($A$2=1,'mil mi val'!AJ36,IF($A$2=2,'mil mi val'!AJ139,"NA"))</f>
        <v>0.96789999999999998</v>
      </c>
      <c r="AL54" s="120">
        <f>IF($A$2=1,'mil mi val'!AK36,IF($A$2=2,'mil mi val'!AK139,"NA"))</f>
        <v>0.96789999999999998</v>
      </c>
      <c r="AM54" s="120">
        <f>IF($A$2=1,'mil mi val'!AL36,IF($A$2=2,'mil mi val'!AL139,"NA"))</f>
        <v>0.96789999999999998</v>
      </c>
      <c r="AN54" s="120">
        <f>IF($A$2=1,'mil mi val'!AM36,IF($A$2=2,'mil mi val'!AM139,"NA"))</f>
        <v>0.96789999999999998</v>
      </c>
      <c r="AO54" s="120">
        <f>IF($A$2=1,'mil mi val'!AN36,IF($A$2=2,'mil mi val'!AN139,"NA"))</f>
        <v>0.96789999999999998</v>
      </c>
      <c r="AP54" s="120">
        <f>IF($A$2=1,'mil mi val'!AO36,IF($A$2=2,'mil mi val'!AO139,"NA"))</f>
        <v>0.96789999999999998</v>
      </c>
      <c r="AQ54" s="120">
        <f>IF($A$2=1,'mil mi val'!AP36,IF($A$2=2,'mil mi val'!AP139,"NA"))</f>
        <v>0.96789999999999998</v>
      </c>
      <c r="AR54" s="120">
        <f>IF($A$2=1,'mil mi val'!AQ36,IF($A$2=2,'mil mi val'!AQ139,"NA"))</f>
        <v>0.96789999999999998</v>
      </c>
      <c r="AS54" s="120">
        <f>IF($A$2=1,'mil mi val'!AR36,IF($A$2=2,'mil mi val'!AR139,"NA"))</f>
        <v>0.96789999999999998</v>
      </c>
      <c r="AT54" s="120">
        <f>IF($A$2=1,'mil mi val'!AS36,IF($A$2=2,'mil mi val'!AS139,"NA"))</f>
        <v>0.96789999999999998</v>
      </c>
      <c r="AU54" s="120">
        <f>IF($A$2=1,'mil mi val'!AT36,IF($A$2=2,'mil mi val'!AT139,"NA"))</f>
        <v>0.96789999999999998</v>
      </c>
      <c r="AV54" s="120">
        <f>IF($A$2=1,'mil mi val'!AU36,IF($A$2=2,'mil mi val'!AU139,"NA"))</f>
        <v>0.96789999999999998</v>
      </c>
      <c r="AW54" s="120">
        <f>IF($A$2=1,'mil mi val'!AV36,IF($A$2=2,'mil mi val'!AV139,"NA"))</f>
        <v>0.96789999999999998</v>
      </c>
      <c r="AX54" s="120">
        <f>IF($A$2=1,'mil mi val'!AW36,IF($A$2=2,'mil mi val'!AW139,"NA"))</f>
        <v>0.96789999999999998</v>
      </c>
      <c r="AY54" s="120">
        <f>IF($A$2=1,'mil mi val'!AX36,IF($A$2=2,'mil mi val'!AX139,"NA"))</f>
        <v>0.96789999999999998</v>
      </c>
      <c r="AZ54" s="120">
        <f>IF($A$2=1,'mil mi val'!AY36,IF($A$2=2,'mil mi val'!AY139,"NA"))</f>
        <v>0.96789999999999998</v>
      </c>
      <c r="BA54" s="120">
        <f>IF($A$2=1,'mil mi val'!AZ36,IF($A$2=2,'mil mi val'!AZ139,"NA"))</f>
        <v>0.96789999999999998</v>
      </c>
      <c r="BB54" s="120">
        <f>IF($A$2=1,'mil mi val'!BA36,IF($A$2=2,'mil mi val'!BA139,"NA"))</f>
        <v>0.96789999999999998</v>
      </c>
      <c r="BC54" s="120">
        <f>IF($A$2=1,'mil mi val'!BB36,IF($A$2=2,'mil mi val'!BB139,"NA"))</f>
        <v>0.96789999999999998</v>
      </c>
      <c r="BD54" s="120">
        <f>IF($A$2=1,'mil mi val'!BC36,IF($A$2=2,'mil mi val'!BC139,"NA"))</f>
        <v>0.96789999999999998</v>
      </c>
      <c r="BE54" s="120">
        <f>IF($A$2=1,'mil mi val'!BD36,IF($A$2=2,'mil mi val'!BD139,"NA"))</f>
        <v>0.96789999999999998</v>
      </c>
      <c r="BF54" s="120">
        <f>IF($A$2=1,'mil mi val'!BE36,IF($A$2=2,'mil mi val'!BE139,"NA"))</f>
        <v>0.96789999999999998</v>
      </c>
      <c r="BG54" s="120">
        <f>IF($A$2=1,'mil mi val'!BF36,IF($A$2=2,'mil mi val'!BF139,"NA"))</f>
        <v>0.96789999999999998</v>
      </c>
      <c r="BH54" s="120">
        <f>IF($A$2=1,'mil mi val'!BG36,IF($A$2=2,'mil mi val'!BG139,"NA"))</f>
        <v>0.96789999999999998</v>
      </c>
      <c r="BI54" s="120">
        <f>IF($A$2=1,'mil mi val'!BH36,IF($A$2=2,'mil mi val'!BH139,"NA"))</f>
        <v>0.96789999999999998</v>
      </c>
      <c r="BJ54" s="120">
        <f>IF($A$2=1,'mil mi val'!BI36,IF($A$2=2,'mil mi val'!BI139,"NA"))</f>
        <v>0.96789999999999998</v>
      </c>
      <c r="BK54" s="120">
        <f>IF($A$2=1,'mil mi val'!BJ36,IF($A$2=2,'mil mi val'!BJ139,"NA"))</f>
        <v>0.96789999999999998</v>
      </c>
      <c r="BL54" s="120">
        <f>IF($A$2=1,'mil mi val'!BK36,IF($A$2=2,'mil mi val'!BK139,"NA"))</f>
        <v>0.96789999999999998</v>
      </c>
      <c r="BM54" s="120">
        <f>IF($A$2=1,'mil mi val'!BL36,IF($A$2=2,'mil mi val'!BL139,"NA"))</f>
        <v>0.96789999999999998</v>
      </c>
      <c r="BN54" s="120">
        <f>IF($A$2=1,'mil mi val'!BM36,IF($A$2=2,'mil mi val'!BM139,"NA"))</f>
        <v>0.96789999999999998</v>
      </c>
      <c r="BO54" s="120">
        <f>IF($A$2=1,'mil mi val'!BN36,IF($A$2=2,'mil mi val'!BN139,"NA"))</f>
        <v>0.96789999999999998</v>
      </c>
      <c r="BP54" s="120">
        <f>IF($A$2=1,'mil mi val'!BO36,IF($A$2=2,'mil mi val'!BO139,"NA"))</f>
        <v>0.96789999999999998</v>
      </c>
      <c r="BQ54" s="120">
        <f>IF($A$2=1,'mil mi val'!BP36,IF($A$2=2,'mil mi val'!BP139,"NA"))</f>
        <v>0.96789999999999998</v>
      </c>
      <c r="BR54" s="120">
        <f>IF($A$2=1,'mil mi val'!BQ36,IF($A$2=2,'mil mi val'!BQ139,"NA"))</f>
        <v>0.96789999999999998</v>
      </c>
      <c r="BS54" s="120">
        <f>IF($A$2=1,'mil mi val'!BR36,IF($A$2=2,'mil mi val'!BR139,"NA"))</f>
        <v>0.96789999999999998</v>
      </c>
      <c r="BT54" s="120">
        <f>IF($A$2=1,'mil mi val'!BS36,IF($A$2=2,'mil mi val'!BS139,"NA"))</f>
        <v>0.96789999999999998</v>
      </c>
      <c r="BU54" s="120">
        <f>IF($A$2=1,'mil mi val'!BT36,IF($A$2=2,'mil mi val'!BT139,"NA"))</f>
        <v>0.96789999999999998</v>
      </c>
      <c r="BV54" s="120">
        <f>IF($A$2=1,'mil mi val'!BU36,IF($A$2=2,'mil mi val'!BU139,"NA"))</f>
        <v>0.96789999999999998</v>
      </c>
      <c r="BW54" s="120">
        <f>IF($A$2=1,'mil mi val'!BV36,IF($A$2=2,'mil mi val'!BV139,"NA"))</f>
        <v>0.96789999999999998</v>
      </c>
      <c r="BX54" s="120">
        <f>IF($A$2=1,'mil mi val'!BW36,IF($A$2=2,'mil mi val'!BW139,"NA"))</f>
        <v>0.96789999999999998</v>
      </c>
      <c r="BY54" s="120">
        <f>IF($A$2=1,'mil mi val'!BX36,IF($A$2=2,'mil mi val'!BX139,"NA"))</f>
        <v>0.96789999999999998</v>
      </c>
      <c r="BZ54" s="120">
        <f>IF($A$2=1,'mil mi val'!BY36,IF($A$2=2,'mil mi val'!BY139,"NA"))</f>
        <v>0.96789999999999998</v>
      </c>
      <c r="CA54" s="120">
        <f>IF($A$2=1,'mil mi val'!BZ36,IF($A$2=2,'mil mi val'!BZ139,"NA"))</f>
        <v>0.96789999999999998</v>
      </c>
      <c r="CB54" s="120">
        <f>IF($A$2=1,'mil mi val'!CA36,IF($A$2=2,'mil mi val'!CA139,"NA"))</f>
        <v>0.96789999999999998</v>
      </c>
      <c r="CC54" s="120">
        <f>IF($A$2=1,'mil mi val'!CB36,IF($A$2=2,'mil mi val'!CB139,"NA"))</f>
        <v>0.96789999999999998</v>
      </c>
      <c r="CD54" s="120">
        <f>IF($A$2=1,'mil mi val'!CC36,IF($A$2=2,'mil mi val'!CC139,"NA"))</f>
        <v>0.96789999999999998</v>
      </c>
      <c r="CE54" s="120">
        <f>IF($A$2=1,'mil mi val'!CD36,IF($A$2=2,'mil mi val'!CD139,"NA"))</f>
        <v>0.96789999999999998</v>
      </c>
      <c r="CF54" s="120">
        <f>IF($A$2=1,'mil mi val'!CE36,IF($A$2=2,'mil mi val'!CE139,"NA"))</f>
        <v>0.96789999999999998</v>
      </c>
      <c r="CG54" s="120">
        <f>IF($A$2=1,'mil mi val'!CF36,IF($A$2=2,'mil mi val'!CF139,"NA"))</f>
        <v>0.96789999999999998</v>
      </c>
      <c r="CH54" s="120">
        <f>IF($A$2=1,'mil mi val'!CG36,IF($A$2=2,'mil mi val'!CG139,"NA"))</f>
        <v>0.96789999999999998</v>
      </c>
      <c r="CI54" s="120">
        <f>IF($A$2=1,'mil mi val'!CH36,IF($A$2=2,'mil mi val'!CH139,"NA"))</f>
        <v>0.96789999999999998</v>
      </c>
      <c r="CJ54" s="120">
        <f>IF($A$2=1,'mil mi val'!CI36,IF($A$2=2,'mil mi val'!CI139,"NA"))</f>
        <v>0.96789999999999998</v>
      </c>
      <c r="CK54" s="120">
        <f>IF($A$2=1,'mil mi val'!CJ36,IF($A$2=2,'mil mi val'!CJ139,"NA"))</f>
        <v>0.96789999999999998</v>
      </c>
      <c r="CL54" s="120">
        <f>IF($A$2=1,'mil mi val'!CK36,IF($A$2=2,'mil mi val'!CK139,"NA"))</f>
        <v>0.96789999999999998</v>
      </c>
      <c r="CM54" s="120">
        <f>IF($A$2=1,'mil mi val'!CL36,IF($A$2=2,'mil mi val'!CL139,"NA"))</f>
        <v>0.96789999999999998</v>
      </c>
      <c r="CN54" s="120">
        <f>IF($A$2=1,'mil mi val'!CM36,IF($A$2=2,'mil mi val'!CM139,"NA"))</f>
        <v>0.96789999999999998</v>
      </c>
      <c r="CO54" s="120">
        <f>IF($A$2=1,'mil mi val'!CN36,IF($A$2=2,'mil mi val'!CN139,"NA"))</f>
        <v>0.96789999999999998</v>
      </c>
      <c r="CP54" s="120">
        <f>IF($A$2=1,'mil mi val'!CO36,IF($A$2=2,'mil mi val'!CO139,"NA"))</f>
        <v>0.96789999999999998</v>
      </c>
      <c r="CQ54" s="120">
        <f>IF($A$2=1,'mil mi val'!CP36,IF($A$2=2,'mil mi val'!CP139,"NA"))</f>
        <v>0.96789999999999998</v>
      </c>
      <c r="CR54" s="120">
        <f>IF($A$2=1,'mil mi val'!CQ36,IF($A$2=2,'mil mi val'!CQ139,"NA"))</f>
        <v>0.96789999999999998</v>
      </c>
      <c r="CS54" s="120">
        <f>IF($A$2=1,'mil mi val'!CR36,IF($A$2=2,'mil mi val'!CR139,"NA"))</f>
        <v>0.96789999999999998</v>
      </c>
      <c r="CT54" s="120">
        <f>IF($A$2=1,'mil mi val'!CS36,IF($A$2=2,'mil mi val'!CS139,"NA"))</f>
        <v>0.96789999999999998</v>
      </c>
      <c r="CU54" s="120">
        <f>IF($A$2=1,'mil mi val'!CT36,IF($A$2=2,'mil mi val'!CT139,"NA"))</f>
        <v>0.96789999999999998</v>
      </c>
      <c r="CV54" s="120">
        <f>IF($A$2=1,'mil mi val'!CU36,IF($A$2=2,'mil mi val'!CU139,"NA"))</f>
        <v>0.96789999999999998</v>
      </c>
      <c r="CW54" s="120">
        <f>IF($A$2=1,'mil mi val'!CV36,IF($A$2=2,'mil mi val'!CV139,"NA"))</f>
        <v>0.96789999999999998</v>
      </c>
      <c r="CX54" s="120">
        <f>IF($A$2=1,'mil mi val'!CW36,IF($A$2=2,'mil mi val'!CW139,"NA"))</f>
        <v>0.96789999999999998</v>
      </c>
      <c r="CY54" s="120">
        <f>IF($A$2=1,'mil mi val'!CX36,IF($A$2=2,'mil mi val'!CX139,"NA"))</f>
        <v>0.96789999999999998</v>
      </c>
      <c r="CZ54" s="120">
        <f>IF($A$2=1,'mil mi val'!CY36,IF($A$2=2,'mil mi val'!CY139,"NA"))</f>
        <v>0.96789999999999998</v>
      </c>
      <c r="DA54" s="120">
        <f>IF($A$2=1,'mil mi val'!CZ36,IF($A$2=2,'mil mi val'!CZ139,"NA"))</f>
        <v>0.96789999999999998</v>
      </c>
      <c r="DB54" s="120">
        <f>IF($A$2=1,'mil mi val'!DA36,IF($A$2=2,'mil mi val'!DA139,"NA"))</f>
        <v>0.96789999999999998</v>
      </c>
      <c r="DC54" s="120">
        <f>IF($A$2=1,'mil mi val'!DB36,IF($A$2=2,'mil mi val'!DB139,"NA"))</f>
        <v>0.96789999999999998</v>
      </c>
    </row>
    <row r="55" spans="2:107" ht="15" x14ac:dyDescent="0.25">
      <c r="B55" s="110">
        <v>50</v>
      </c>
      <c r="C55" s="120">
        <f>IF($A$2=1,'mil mi val'!B37,IF($A$2=2,'mil mi val'!B140,"NA"))</f>
        <v>1</v>
      </c>
      <c r="D55" s="120">
        <f>IF($A$2=1,'mil mi val'!C37,IF($A$2=2,'mil mi val'!C140,"NA"))</f>
        <v>0.9738</v>
      </c>
      <c r="E55" s="120">
        <f>IF($A$2=1,'mil mi val'!D37,IF($A$2=2,'mil mi val'!D140,"NA"))</f>
        <v>0.98080000000000001</v>
      </c>
      <c r="F55" s="120">
        <f>IF($A$2=1,'mil mi val'!E37,IF($A$2=2,'mil mi val'!E140,"NA"))</f>
        <v>0.97819999999999996</v>
      </c>
      <c r="G55" s="120">
        <f>IF($A$2=1,'mil mi val'!F37,IF($A$2=2,'mil mi val'!F140,"NA"))</f>
        <v>0.97609999999999997</v>
      </c>
      <c r="H55" s="120">
        <f>IF($A$2=1,'mil mi val'!G37,IF($A$2=2,'mil mi val'!G140,"NA"))</f>
        <v>0.97440000000000004</v>
      </c>
      <c r="I55" s="120">
        <f>IF($A$2=1,'mil mi val'!H37,IF($A$2=2,'mil mi val'!H140,"NA"))</f>
        <v>0.9728</v>
      </c>
      <c r="J55" s="120">
        <f>IF($A$2=1,'mil mi val'!I37,IF($A$2=2,'mil mi val'!I140,"NA"))</f>
        <v>0.97130000000000005</v>
      </c>
      <c r="K55" s="120">
        <f>IF($A$2=1,'mil mi val'!J37,IF($A$2=2,'mil mi val'!J140,"NA"))</f>
        <v>0.97019999999999995</v>
      </c>
      <c r="L55" s="120">
        <f>IF($A$2=1,'mil mi val'!K37,IF($A$2=2,'mil mi val'!K140,"NA"))</f>
        <v>0.96930000000000005</v>
      </c>
      <c r="M55" s="120">
        <f>IF($A$2=1,'mil mi val'!L37,IF($A$2=2,'mil mi val'!L140,"NA"))</f>
        <v>0.96860000000000002</v>
      </c>
      <c r="N55" s="120">
        <f>IF($A$2=1,'mil mi val'!M37,IF($A$2=2,'mil mi val'!M140,"NA"))</f>
        <v>0.96819999999999995</v>
      </c>
      <c r="O55" s="120">
        <f>IF($A$2=1,'mil mi val'!N37,IF($A$2=2,'mil mi val'!N140,"NA"))</f>
        <v>0.96789999999999998</v>
      </c>
      <c r="P55" s="120">
        <f>IF($A$2=1,'mil mi val'!O37,IF($A$2=2,'mil mi val'!O140,"NA"))</f>
        <v>0.9677</v>
      </c>
      <c r="Q55" s="120">
        <f>IF($A$2=1,'mil mi val'!P37,IF($A$2=2,'mil mi val'!P140,"NA"))</f>
        <v>0.96740000000000004</v>
      </c>
      <c r="R55" s="120">
        <f>IF($A$2=1,'mil mi val'!Q37,IF($A$2=2,'mil mi val'!Q140,"NA"))</f>
        <v>0.96860000000000002</v>
      </c>
      <c r="S55" s="120">
        <f>IF($A$2=1,'mil mi val'!R37,IF($A$2=2,'mil mi val'!R140,"NA"))</f>
        <v>0.96860000000000002</v>
      </c>
      <c r="T55" s="120">
        <f>IF($A$2=1,'mil mi val'!S37,IF($A$2=2,'mil mi val'!S140,"NA"))</f>
        <v>0.96860000000000002</v>
      </c>
      <c r="U55" s="120">
        <f>IF($A$2=1,'mil mi val'!T37,IF($A$2=2,'mil mi val'!T140,"NA"))</f>
        <v>0.96860000000000002</v>
      </c>
      <c r="V55" s="120">
        <f>IF($A$2=1,'mil mi val'!U37,IF($A$2=2,'mil mi val'!U140,"NA"))</f>
        <v>0.96860000000000002</v>
      </c>
      <c r="W55" s="120">
        <f>IF($A$2=1,'mil mi val'!V37,IF($A$2=2,'mil mi val'!V140,"NA"))</f>
        <v>0.96860000000000002</v>
      </c>
      <c r="X55" s="120">
        <f>IF($A$2=1,'mil mi val'!W37,IF($A$2=2,'mil mi val'!W140,"NA"))</f>
        <v>0.96860000000000002</v>
      </c>
      <c r="Y55" s="120">
        <f>IF($A$2=1,'mil mi val'!X37,IF($A$2=2,'mil mi val'!X140,"NA"))</f>
        <v>0.96860000000000002</v>
      </c>
      <c r="Z55" s="120">
        <f>IF($A$2=1,'mil mi val'!Y37,IF($A$2=2,'mil mi val'!Y140,"NA"))</f>
        <v>0.96860000000000002</v>
      </c>
      <c r="AA55" s="120">
        <f>IF($A$2=1,'mil mi val'!Z37,IF($A$2=2,'mil mi val'!Z140,"NA"))</f>
        <v>0.96860000000000002</v>
      </c>
      <c r="AB55" s="120">
        <f>IF($A$2=1,'mil mi val'!AA37,IF($A$2=2,'mil mi val'!AA140,"NA"))</f>
        <v>0.96860000000000002</v>
      </c>
      <c r="AC55" s="120">
        <f>IF($A$2=1,'mil mi val'!AB37,IF($A$2=2,'mil mi val'!AB140,"NA"))</f>
        <v>0.96860000000000002</v>
      </c>
      <c r="AD55" s="120">
        <f>IF($A$2=1,'mil mi val'!AC37,IF($A$2=2,'mil mi val'!AC140,"NA"))</f>
        <v>0.96860000000000002</v>
      </c>
      <c r="AE55" s="120">
        <f>IF($A$2=1,'mil mi val'!AD37,IF($A$2=2,'mil mi val'!AD140,"NA"))</f>
        <v>0.96860000000000002</v>
      </c>
      <c r="AF55" s="120">
        <f>IF($A$2=1,'mil mi val'!AE37,IF($A$2=2,'mil mi val'!AE140,"NA"))</f>
        <v>0.96860000000000002</v>
      </c>
      <c r="AG55" s="120">
        <f>IF($A$2=1,'mil mi val'!AF37,IF($A$2=2,'mil mi val'!AF140,"NA"))</f>
        <v>0.96860000000000002</v>
      </c>
      <c r="AH55" s="120">
        <f>IF($A$2=1,'mil mi val'!AG37,IF($A$2=2,'mil mi val'!AG140,"NA"))</f>
        <v>0.96860000000000002</v>
      </c>
      <c r="AI55" s="120">
        <f>IF($A$2=1,'mil mi val'!AH37,IF($A$2=2,'mil mi val'!AH140,"NA"))</f>
        <v>0.96860000000000002</v>
      </c>
      <c r="AJ55" s="120">
        <f>IF($A$2=1,'mil mi val'!AI37,IF($A$2=2,'mil mi val'!AI140,"NA"))</f>
        <v>0.96860000000000002</v>
      </c>
      <c r="AK55" s="120">
        <f>IF($A$2=1,'mil mi val'!AJ37,IF($A$2=2,'mil mi val'!AJ140,"NA"))</f>
        <v>0.96860000000000002</v>
      </c>
      <c r="AL55" s="120">
        <f>IF($A$2=1,'mil mi val'!AK37,IF($A$2=2,'mil mi val'!AK140,"NA"))</f>
        <v>0.96860000000000002</v>
      </c>
      <c r="AM55" s="120">
        <f>IF($A$2=1,'mil mi val'!AL37,IF($A$2=2,'mil mi val'!AL140,"NA"))</f>
        <v>0.96860000000000002</v>
      </c>
      <c r="AN55" s="120">
        <f>IF($A$2=1,'mil mi val'!AM37,IF($A$2=2,'mil mi val'!AM140,"NA"))</f>
        <v>0.96860000000000002</v>
      </c>
      <c r="AO55" s="120">
        <f>IF($A$2=1,'mil mi val'!AN37,IF($A$2=2,'mil mi val'!AN140,"NA"))</f>
        <v>0.96860000000000002</v>
      </c>
      <c r="AP55" s="120">
        <f>IF($A$2=1,'mil mi val'!AO37,IF($A$2=2,'mil mi val'!AO140,"NA"))</f>
        <v>0.96860000000000002</v>
      </c>
      <c r="AQ55" s="120">
        <f>IF($A$2=1,'mil mi val'!AP37,IF($A$2=2,'mil mi val'!AP140,"NA"))</f>
        <v>0.96860000000000002</v>
      </c>
      <c r="AR55" s="120">
        <f>IF($A$2=1,'mil mi val'!AQ37,IF($A$2=2,'mil mi val'!AQ140,"NA"))</f>
        <v>0.96860000000000002</v>
      </c>
      <c r="AS55" s="120">
        <f>IF($A$2=1,'mil mi val'!AR37,IF($A$2=2,'mil mi val'!AR140,"NA"))</f>
        <v>0.96860000000000002</v>
      </c>
      <c r="AT55" s="120">
        <f>IF($A$2=1,'mil mi val'!AS37,IF($A$2=2,'mil mi val'!AS140,"NA"))</f>
        <v>0.96860000000000002</v>
      </c>
      <c r="AU55" s="120">
        <f>IF($A$2=1,'mil mi val'!AT37,IF($A$2=2,'mil mi val'!AT140,"NA"))</f>
        <v>0.96860000000000002</v>
      </c>
      <c r="AV55" s="120">
        <f>IF($A$2=1,'mil mi val'!AU37,IF($A$2=2,'mil mi val'!AU140,"NA"))</f>
        <v>0.96860000000000002</v>
      </c>
      <c r="AW55" s="120">
        <f>IF($A$2=1,'mil mi val'!AV37,IF($A$2=2,'mil mi val'!AV140,"NA"))</f>
        <v>0.96860000000000002</v>
      </c>
      <c r="AX55" s="120">
        <f>IF($A$2=1,'mil mi val'!AW37,IF($A$2=2,'mil mi val'!AW140,"NA"))</f>
        <v>0.96860000000000002</v>
      </c>
      <c r="AY55" s="120">
        <f>IF($A$2=1,'mil mi val'!AX37,IF($A$2=2,'mil mi val'!AX140,"NA"))</f>
        <v>0.96860000000000002</v>
      </c>
      <c r="AZ55" s="120">
        <f>IF($A$2=1,'mil mi val'!AY37,IF($A$2=2,'mil mi val'!AY140,"NA"))</f>
        <v>0.96860000000000002</v>
      </c>
      <c r="BA55" s="120">
        <f>IF($A$2=1,'mil mi val'!AZ37,IF($A$2=2,'mil mi val'!AZ140,"NA"))</f>
        <v>0.96860000000000002</v>
      </c>
      <c r="BB55" s="120">
        <f>IF($A$2=1,'mil mi val'!BA37,IF($A$2=2,'mil mi val'!BA140,"NA"))</f>
        <v>0.96860000000000002</v>
      </c>
      <c r="BC55" s="120">
        <f>IF($A$2=1,'mil mi val'!BB37,IF($A$2=2,'mil mi val'!BB140,"NA"))</f>
        <v>0.96860000000000002</v>
      </c>
      <c r="BD55" s="120">
        <f>IF($A$2=1,'mil mi val'!BC37,IF($A$2=2,'mil mi val'!BC140,"NA"))</f>
        <v>0.96860000000000002</v>
      </c>
      <c r="BE55" s="120">
        <f>IF($A$2=1,'mil mi val'!BD37,IF($A$2=2,'mil mi val'!BD140,"NA"))</f>
        <v>0.96860000000000002</v>
      </c>
      <c r="BF55" s="120">
        <f>IF($A$2=1,'mil mi val'!BE37,IF($A$2=2,'mil mi val'!BE140,"NA"))</f>
        <v>0.96860000000000002</v>
      </c>
      <c r="BG55" s="120">
        <f>IF($A$2=1,'mil mi val'!BF37,IF($A$2=2,'mil mi val'!BF140,"NA"))</f>
        <v>0.96860000000000002</v>
      </c>
      <c r="BH55" s="120">
        <f>IF($A$2=1,'mil mi val'!BG37,IF($A$2=2,'mil mi val'!BG140,"NA"))</f>
        <v>0.96860000000000002</v>
      </c>
      <c r="BI55" s="120">
        <f>IF($A$2=1,'mil mi val'!BH37,IF($A$2=2,'mil mi val'!BH140,"NA"))</f>
        <v>0.96860000000000002</v>
      </c>
      <c r="BJ55" s="120">
        <f>IF($A$2=1,'mil mi val'!BI37,IF($A$2=2,'mil mi val'!BI140,"NA"))</f>
        <v>0.96860000000000002</v>
      </c>
      <c r="BK55" s="120">
        <f>IF($A$2=1,'mil mi val'!BJ37,IF($A$2=2,'mil mi val'!BJ140,"NA"))</f>
        <v>0.96860000000000002</v>
      </c>
      <c r="BL55" s="120">
        <f>IF($A$2=1,'mil mi val'!BK37,IF($A$2=2,'mil mi val'!BK140,"NA"))</f>
        <v>0.96860000000000002</v>
      </c>
      <c r="BM55" s="120">
        <f>IF($A$2=1,'mil mi val'!BL37,IF($A$2=2,'mil mi val'!BL140,"NA"))</f>
        <v>0.96860000000000002</v>
      </c>
      <c r="BN55" s="120">
        <f>IF($A$2=1,'mil mi val'!BM37,IF($A$2=2,'mil mi val'!BM140,"NA"))</f>
        <v>0.96860000000000002</v>
      </c>
      <c r="BO55" s="120">
        <f>IF($A$2=1,'mil mi val'!BN37,IF($A$2=2,'mil mi val'!BN140,"NA"))</f>
        <v>0.96860000000000002</v>
      </c>
      <c r="BP55" s="120">
        <f>IF($A$2=1,'mil mi val'!BO37,IF($A$2=2,'mil mi val'!BO140,"NA"))</f>
        <v>0.96860000000000002</v>
      </c>
      <c r="BQ55" s="120">
        <f>IF($A$2=1,'mil mi val'!BP37,IF($A$2=2,'mil mi val'!BP140,"NA"))</f>
        <v>0.96860000000000002</v>
      </c>
      <c r="BR55" s="120">
        <f>IF($A$2=1,'mil mi val'!BQ37,IF($A$2=2,'mil mi val'!BQ140,"NA"))</f>
        <v>0.96860000000000002</v>
      </c>
      <c r="BS55" s="120">
        <f>IF($A$2=1,'mil mi val'!BR37,IF($A$2=2,'mil mi val'!BR140,"NA"))</f>
        <v>0.96860000000000002</v>
      </c>
      <c r="BT55" s="120">
        <f>IF($A$2=1,'mil mi val'!BS37,IF($A$2=2,'mil mi val'!BS140,"NA"))</f>
        <v>0.96860000000000002</v>
      </c>
      <c r="BU55" s="120">
        <f>IF($A$2=1,'mil mi val'!BT37,IF($A$2=2,'mil mi val'!BT140,"NA"))</f>
        <v>0.96860000000000002</v>
      </c>
      <c r="BV55" s="120">
        <f>IF($A$2=1,'mil mi val'!BU37,IF($A$2=2,'mil mi val'!BU140,"NA"))</f>
        <v>0.96860000000000002</v>
      </c>
      <c r="BW55" s="120">
        <f>IF($A$2=1,'mil mi val'!BV37,IF($A$2=2,'mil mi val'!BV140,"NA"))</f>
        <v>0.96860000000000002</v>
      </c>
      <c r="BX55" s="120">
        <f>IF($A$2=1,'mil mi val'!BW37,IF($A$2=2,'mil mi val'!BW140,"NA"))</f>
        <v>0.96860000000000002</v>
      </c>
      <c r="BY55" s="120">
        <f>IF($A$2=1,'mil mi val'!BX37,IF($A$2=2,'mil mi val'!BX140,"NA"))</f>
        <v>0.96860000000000002</v>
      </c>
      <c r="BZ55" s="120">
        <f>IF($A$2=1,'mil mi val'!BY37,IF($A$2=2,'mil mi val'!BY140,"NA"))</f>
        <v>0.96860000000000002</v>
      </c>
      <c r="CA55" s="120">
        <f>IF($A$2=1,'mil mi val'!BZ37,IF($A$2=2,'mil mi val'!BZ140,"NA"))</f>
        <v>0.96860000000000002</v>
      </c>
      <c r="CB55" s="120">
        <f>IF($A$2=1,'mil mi val'!CA37,IF($A$2=2,'mil mi val'!CA140,"NA"))</f>
        <v>0.96860000000000002</v>
      </c>
      <c r="CC55" s="120">
        <f>IF($A$2=1,'mil mi val'!CB37,IF($A$2=2,'mil mi val'!CB140,"NA"))</f>
        <v>0.96860000000000002</v>
      </c>
      <c r="CD55" s="120">
        <f>IF($A$2=1,'mil mi val'!CC37,IF($A$2=2,'mil mi val'!CC140,"NA"))</f>
        <v>0.96860000000000002</v>
      </c>
      <c r="CE55" s="120">
        <f>IF($A$2=1,'mil mi val'!CD37,IF($A$2=2,'mil mi val'!CD140,"NA"))</f>
        <v>0.96860000000000002</v>
      </c>
      <c r="CF55" s="120">
        <f>IF($A$2=1,'mil mi val'!CE37,IF($A$2=2,'mil mi val'!CE140,"NA"))</f>
        <v>0.96860000000000002</v>
      </c>
      <c r="CG55" s="120">
        <f>IF($A$2=1,'mil mi val'!CF37,IF($A$2=2,'mil mi val'!CF140,"NA"))</f>
        <v>0.96860000000000002</v>
      </c>
      <c r="CH55" s="120">
        <f>IF($A$2=1,'mil mi val'!CG37,IF($A$2=2,'mil mi val'!CG140,"NA"))</f>
        <v>0.96860000000000002</v>
      </c>
      <c r="CI55" s="120">
        <f>IF($A$2=1,'mil mi val'!CH37,IF($A$2=2,'mil mi val'!CH140,"NA"))</f>
        <v>0.96860000000000002</v>
      </c>
      <c r="CJ55" s="120">
        <f>IF($A$2=1,'mil mi val'!CI37,IF($A$2=2,'mil mi val'!CI140,"NA"))</f>
        <v>0.96860000000000002</v>
      </c>
      <c r="CK55" s="120">
        <f>IF($A$2=1,'mil mi val'!CJ37,IF($A$2=2,'mil mi val'!CJ140,"NA"))</f>
        <v>0.96860000000000002</v>
      </c>
      <c r="CL55" s="120">
        <f>IF($A$2=1,'mil mi val'!CK37,IF($A$2=2,'mil mi val'!CK140,"NA"))</f>
        <v>0.96860000000000002</v>
      </c>
      <c r="CM55" s="120">
        <f>IF($A$2=1,'mil mi val'!CL37,IF($A$2=2,'mil mi val'!CL140,"NA"))</f>
        <v>0.96860000000000002</v>
      </c>
      <c r="CN55" s="120">
        <f>IF($A$2=1,'mil mi val'!CM37,IF($A$2=2,'mil mi val'!CM140,"NA"))</f>
        <v>0.96860000000000002</v>
      </c>
      <c r="CO55" s="120">
        <f>IF($A$2=1,'mil mi val'!CN37,IF($A$2=2,'mil mi val'!CN140,"NA"))</f>
        <v>0.96860000000000002</v>
      </c>
      <c r="CP55" s="120">
        <f>IF($A$2=1,'mil mi val'!CO37,IF($A$2=2,'mil mi val'!CO140,"NA"))</f>
        <v>0.96860000000000002</v>
      </c>
      <c r="CQ55" s="120">
        <f>IF($A$2=1,'mil mi val'!CP37,IF($A$2=2,'mil mi val'!CP140,"NA"))</f>
        <v>0.96860000000000002</v>
      </c>
      <c r="CR55" s="120">
        <f>IF($A$2=1,'mil mi val'!CQ37,IF($A$2=2,'mil mi val'!CQ140,"NA"))</f>
        <v>0.96860000000000002</v>
      </c>
      <c r="CS55" s="120">
        <f>IF($A$2=1,'mil mi val'!CR37,IF($A$2=2,'mil mi val'!CR140,"NA"))</f>
        <v>0.96860000000000002</v>
      </c>
      <c r="CT55" s="120">
        <f>IF($A$2=1,'mil mi val'!CS37,IF($A$2=2,'mil mi val'!CS140,"NA"))</f>
        <v>0.96860000000000002</v>
      </c>
      <c r="CU55" s="120">
        <f>IF($A$2=1,'mil mi val'!CT37,IF($A$2=2,'mil mi val'!CT140,"NA"))</f>
        <v>0.96860000000000002</v>
      </c>
      <c r="CV55" s="120">
        <f>IF($A$2=1,'mil mi val'!CU37,IF($A$2=2,'mil mi val'!CU140,"NA"))</f>
        <v>0.96860000000000002</v>
      </c>
      <c r="CW55" s="120">
        <f>IF($A$2=1,'mil mi val'!CV37,IF($A$2=2,'mil mi val'!CV140,"NA"))</f>
        <v>0.96860000000000002</v>
      </c>
      <c r="CX55" s="120">
        <f>IF($A$2=1,'mil mi val'!CW37,IF($A$2=2,'mil mi val'!CW140,"NA"))</f>
        <v>0.96860000000000002</v>
      </c>
      <c r="CY55" s="120">
        <f>IF($A$2=1,'mil mi val'!CX37,IF($A$2=2,'mil mi val'!CX140,"NA"))</f>
        <v>0.96860000000000002</v>
      </c>
      <c r="CZ55" s="120">
        <f>IF($A$2=1,'mil mi val'!CY37,IF($A$2=2,'mil mi val'!CY140,"NA"))</f>
        <v>0.96860000000000002</v>
      </c>
      <c r="DA55" s="120">
        <f>IF($A$2=1,'mil mi val'!CZ37,IF($A$2=2,'mil mi val'!CZ140,"NA"))</f>
        <v>0.96860000000000002</v>
      </c>
      <c r="DB55" s="120">
        <f>IF($A$2=1,'mil mi val'!DA37,IF($A$2=2,'mil mi val'!DA140,"NA"))</f>
        <v>0.96860000000000002</v>
      </c>
      <c r="DC55" s="120">
        <f>IF($A$2=1,'mil mi val'!DB37,IF($A$2=2,'mil mi val'!DB140,"NA"))</f>
        <v>0.96860000000000002</v>
      </c>
    </row>
    <row r="56" spans="2:107" ht="15" x14ac:dyDescent="0.25">
      <c r="B56" s="110">
        <v>51</v>
      </c>
      <c r="C56" s="120">
        <f>IF($A$2=1,'mil mi val'!B38,IF($A$2=2,'mil mi val'!B141,"NA"))</f>
        <v>1</v>
      </c>
      <c r="D56" s="120">
        <f>IF($A$2=1,'mil mi val'!C38,IF($A$2=2,'mil mi val'!C141,"NA"))</f>
        <v>0.97389999999999999</v>
      </c>
      <c r="E56" s="120">
        <f>IF($A$2=1,'mil mi val'!D38,IF($A$2=2,'mil mi val'!D141,"NA"))</f>
        <v>0.98150000000000004</v>
      </c>
      <c r="F56" s="120">
        <f>IF($A$2=1,'mil mi val'!E38,IF($A$2=2,'mil mi val'!E141,"NA"))</f>
        <v>0.97929999999999995</v>
      </c>
      <c r="G56" s="120">
        <f>IF($A$2=1,'mil mi val'!F38,IF($A$2=2,'mil mi val'!F141,"NA"))</f>
        <v>0.97740000000000005</v>
      </c>
      <c r="H56" s="120">
        <f>IF($A$2=1,'mil mi val'!G38,IF($A$2=2,'mil mi val'!G141,"NA"))</f>
        <v>0.97570000000000001</v>
      </c>
      <c r="I56" s="120">
        <f>IF($A$2=1,'mil mi val'!H38,IF($A$2=2,'mil mi val'!H141,"NA"))</f>
        <v>0.97409999999999997</v>
      </c>
      <c r="J56" s="120">
        <f>IF($A$2=1,'mil mi val'!I38,IF($A$2=2,'mil mi val'!I141,"NA"))</f>
        <v>0.97260000000000002</v>
      </c>
      <c r="K56" s="120">
        <f>IF($A$2=1,'mil mi val'!J38,IF($A$2=2,'mil mi val'!J141,"NA"))</f>
        <v>0.97140000000000004</v>
      </c>
      <c r="L56" s="120">
        <f>IF($A$2=1,'mil mi val'!K38,IF($A$2=2,'mil mi val'!K141,"NA"))</f>
        <v>0.97040000000000004</v>
      </c>
      <c r="M56" s="120">
        <f>IF($A$2=1,'mil mi val'!L38,IF($A$2=2,'mil mi val'!L141,"NA"))</f>
        <v>0.96960000000000002</v>
      </c>
      <c r="N56" s="120">
        <f>IF($A$2=1,'mil mi val'!M38,IF($A$2=2,'mil mi val'!M141,"NA"))</f>
        <v>0.96909999999999996</v>
      </c>
      <c r="O56" s="120">
        <f>IF($A$2=1,'mil mi val'!N38,IF($A$2=2,'mil mi val'!N141,"NA"))</f>
        <v>0.96870000000000001</v>
      </c>
      <c r="P56" s="120">
        <f>IF($A$2=1,'mil mi val'!O38,IF($A$2=2,'mil mi val'!O141,"NA"))</f>
        <v>0.96840000000000004</v>
      </c>
      <c r="Q56" s="120">
        <f>IF($A$2=1,'mil mi val'!P38,IF($A$2=2,'mil mi val'!P141,"NA"))</f>
        <v>0.96809999999999996</v>
      </c>
      <c r="R56" s="120">
        <f>IF($A$2=1,'mil mi val'!Q38,IF($A$2=2,'mil mi val'!Q141,"NA"))</f>
        <v>0.96930000000000005</v>
      </c>
      <c r="S56" s="120">
        <f>IF($A$2=1,'mil mi val'!R38,IF($A$2=2,'mil mi val'!R141,"NA"))</f>
        <v>0.96930000000000005</v>
      </c>
      <c r="T56" s="120">
        <f>IF($A$2=1,'mil mi val'!S38,IF($A$2=2,'mil mi val'!S141,"NA"))</f>
        <v>0.96930000000000005</v>
      </c>
      <c r="U56" s="120">
        <f>IF($A$2=1,'mil mi val'!T38,IF($A$2=2,'mil mi val'!T141,"NA"))</f>
        <v>0.96930000000000005</v>
      </c>
      <c r="V56" s="120">
        <f>IF($A$2=1,'mil mi val'!U38,IF($A$2=2,'mil mi val'!U141,"NA"))</f>
        <v>0.96930000000000005</v>
      </c>
      <c r="W56" s="120">
        <f>IF($A$2=1,'mil mi val'!V38,IF($A$2=2,'mil mi val'!V141,"NA"))</f>
        <v>0.96930000000000005</v>
      </c>
      <c r="X56" s="120">
        <f>IF($A$2=1,'mil mi val'!W38,IF($A$2=2,'mil mi val'!W141,"NA"))</f>
        <v>0.96930000000000005</v>
      </c>
      <c r="Y56" s="120">
        <f>IF($A$2=1,'mil mi val'!X38,IF($A$2=2,'mil mi val'!X141,"NA"))</f>
        <v>0.96930000000000005</v>
      </c>
      <c r="Z56" s="120">
        <f>IF($A$2=1,'mil mi val'!Y38,IF($A$2=2,'mil mi val'!Y141,"NA"))</f>
        <v>0.96930000000000005</v>
      </c>
      <c r="AA56" s="120">
        <f>IF($A$2=1,'mil mi val'!Z38,IF($A$2=2,'mil mi val'!Z141,"NA"))</f>
        <v>0.96930000000000005</v>
      </c>
      <c r="AB56" s="120">
        <f>IF($A$2=1,'mil mi val'!AA38,IF($A$2=2,'mil mi val'!AA141,"NA"))</f>
        <v>0.96930000000000005</v>
      </c>
      <c r="AC56" s="120">
        <f>IF($A$2=1,'mil mi val'!AB38,IF($A$2=2,'mil mi val'!AB141,"NA"))</f>
        <v>0.96930000000000005</v>
      </c>
      <c r="AD56" s="120">
        <f>IF($A$2=1,'mil mi val'!AC38,IF($A$2=2,'mil mi val'!AC141,"NA"))</f>
        <v>0.96930000000000005</v>
      </c>
      <c r="AE56" s="120">
        <f>IF($A$2=1,'mil mi val'!AD38,IF($A$2=2,'mil mi val'!AD141,"NA"))</f>
        <v>0.96930000000000005</v>
      </c>
      <c r="AF56" s="120">
        <f>IF($A$2=1,'mil mi val'!AE38,IF($A$2=2,'mil mi val'!AE141,"NA"))</f>
        <v>0.96930000000000005</v>
      </c>
      <c r="AG56" s="120">
        <f>IF($A$2=1,'mil mi val'!AF38,IF($A$2=2,'mil mi val'!AF141,"NA"))</f>
        <v>0.96930000000000005</v>
      </c>
      <c r="AH56" s="120">
        <f>IF($A$2=1,'mil mi val'!AG38,IF($A$2=2,'mil mi val'!AG141,"NA"))</f>
        <v>0.96930000000000005</v>
      </c>
      <c r="AI56" s="120">
        <f>IF($A$2=1,'mil mi val'!AH38,IF($A$2=2,'mil mi val'!AH141,"NA"))</f>
        <v>0.96930000000000005</v>
      </c>
      <c r="AJ56" s="120">
        <f>IF($A$2=1,'mil mi val'!AI38,IF($A$2=2,'mil mi val'!AI141,"NA"))</f>
        <v>0.96930000000000005</v>
      </c>
      <c r="AK56" s="120">
        <f>IF($A$2=1,'mil mi val'!AJ38,IF($A$2=2,'mil mi val'!AJ141,"NA"))</f>
        <v>0.96930000000000005</v>
      </c>
      <c r="AL56" s="120">
        <f>IF($A$2=1,'mil mi val'!AK38,IF($A$2=2,'mil mi val'!AK141,"NA"))</f>
        <v>0.96930000000000005</v>
      </c>
      <c r="AM56" s="120">
        <f>IF($A$2=1,'mil mi val'!AL38,IF($A$2=2,'mil mi val'!AL141,"NA"))</f>
        <v>0.96930000000000005</v>
      </c>
      <c r="AN56" s="120">
        <f>IF($A$2=1,'mil mi val'!AM38,IF($A$2=2,'mil mi val'!AM141,"NA"))</f>
        <v>0.96930000000000005</v>
      </c>
      <c r="AO56" s="120">
        <f>IF($A$2=1,'mil mi val'!AN38,IF($A$2=2,'mil mi val'!AN141,"NA"))</f>
        <v>0.96930000000000005</v>
      </c>
      <c r="AP56" s="120">
        <f>IF($A$2=1,'mil mi val'!AO38,IF($A$2=2,'mil mi val'!AO141,"NA"))</f>
        <v>0.96930000000000005</v>
      </c>
      <c r="AQ56" s="120">
        <f>IF($A$2=1,'mil mi val'!AP38,IF($A$2=2,'mil mi val'!AP141,"NA"))</f>
        <v>0.96930000000000005</v>
      </c>
      <c r="AR56" s="120">
        <f>IF($A$2=1,'mil mi val'!AQ38,IF($A$2=2,'mil mi val'!AQ141,"NA"))</f>
        <v>0.96930000000000005</v>
      </c>
      <c r="AS56" s="120">
        <f>IF($A$2=1,'mil mi val'!AR38,IF($A$2=2,'mil mi val'!AR141,"NA"))</f>
        <v>0.96930000000000005</v>
      </c>
      <c r="AT56" s="120">
        <f>IF($A$2=1,'mil mi val'!AS38,IF($A$2=2,'mil mi val'!AS141,"NA"))</f>
        <v>0.96930000000000005</v>
      </c>
      <c r="AU56" s="120">
        <f>IF($A$2=1,'mil mi val'!AT38,IF($A$2=2,'mil mi val'!AT141,"NA"))</f>
        <v>0.96930000000000005</v>
      </c>
      <c r="AV56" s="120">
        <f>IF($A$2=1,'mil mi val'!AU38,IF($A$2=2,'mil mi val'!AU141,"NA"))</f>
        <v>0.96930000000000005</v>
      </c>
      <c r="AW56" s="120">
        <f>IF($A$2=1,'mil mi val'!AV38,IF($A$2=2,'mil mi val'!AV141,"NA"))</f>
        <v>0.96930000000000005</v>
      </c>
      <c r="AX56" s="120">
        <f>IF($A$2=1,'mil mi val'!AW38,IF($A$2=2,'mil mi val'!AW141,"NA"))</f>
        <v>0.96930000000000005</v>
      </c>
      <c r="AY56" s="120">
        <f>IF($A$2=1,'mil mi val'!AX38,IF($A$2=2,'mil mi val'!AX141,"NA"))</f>
        <v>0.96930000000000005</v>
      </c>
      <c r="AZ56" s="120">
        <f>IF($A$2=1,'mil mi val'!AY38,IF($A$2=2,'mil mi val'!AY141,"NA"))</f>
        <v>0.96930000000000005</v>
      </c>
      <c r="BA56" s="120">
        <f>IF($A$2=1,'mil mi val'!AZ38,IF($A$2=2,'mil mi val'!AZ141,"NA"))</f>
        <v>0.96930000000000005</v>
      </c>
      <c r="BB56" s="120">
        <f>IF($A$2=1,'mil mi val'!BA38,IF($A$2=2,'mil mi val'!BA141,"NA"))</f>
        <v>0.96930000000000005</v>
      </c>
      <c r="BC56" s="120">
        <f>IF($A$2=1,'mil mi val'!BB38,IF($A$2=2,'mil mi val'!BB141,"NA"))</f>
        <v>0.96930000000000005</v>
      </c>
      <c r="BD56" s="120">
        <f>IF($A$2=1,'mil mi val'!BC38,IF($A$2=2,'mil mi val'!BC141,"NA"))</f>
        <v>0.96930000000000005</v>
      </c>
      <c r="BE56" s="120">
        <f>IF($A$2=1,'mil mi val'!BD38,IF($A$2=2,'mil mi val'!BD141,"NA"))</f>
        <v>0.96930000000000005</v>
      </c>
      <c r="BF56" s="120">
        <f>IF($A$2=1,'mil mi val'!BE38,IF($A$2=2,'mil mi val'!BE141,"NA"))</f>
        <v>0.96930000000000005</v>
      </c>
      <c r="BG56" s="120">
        <f>IF($A$2=1,'mil mi val'!BF38,IF($A$2=2,'mil mi val'!BF141,"NA"))</f>
        <v>0.96930000000000005</v>
      </c>
      <c r="BH56" s="120">
        <f>IF($A$2=1,'mil mi val'!BG38,IF($A$2=2,'mil mi val'!BG141,"NA"))</f>
        <v>0.96930000000000005</v>
      </c>
      <c r="BI56" s="120">
        <f>IF($A$2=1,'mil mi val'!BH38,IF($A$2=2,'mil mi val'!BH141,"NA"))</f>
        <v>0.96930000000000005</v>
      </c>
      <c r="BJ56" s="120">
        <f>IF($A$2=1,'mil mi val'!BI38,IF($A$2=2,'mil mi val'!BI141,"NA"))</f>
        <v>0.96930000000000005</v>
      </c>
      <c r="BK56" s="120">
        <f>IF($A$2=1,'mil mi val'!BJ38,IF($A$2=2,'mil mi val'!BJ141,"NA"))</f>
        <v>0.96930000000000005</v>
      </c>
      <c r="BL56" s="120">
        <f>IF($A$2=1,'mil mi val'!BK38,IF($A$2=2,'mil mi val'!BK141,"NA"))</f>
        <v>0.96930000000000005</v>
      </c>
      <c r="BM56" s="120">
        <f>IF($A$2=1,'mil mi val'!BL38,IF($A$2=2,'mil mi val'!BL141,"NA"))</f>
        <v>0.96930000000000005</v>
      </c>
      <c r="BN56" s="120">
        <f>IF($A$2=1,'mil mi val'!BM38,IF($A$2=2,'mil mi val'!BM141,"NA"))</f>
        <v>0.96930000000000005</v>
      </c>
      <c r="BO56" s="120">
        <f>IF($A$2=1,'mil mi val'!BN38,IF($A$2=2,'mil mi val'!BN141,"NA"))</f>
        <v>0.96930000000000005</v>
      </c>
      <c r="BP56" s="120">
        <f>IF($A$2=1,'mil mi val'!BO38,IF($A$2=2,'mil mi val'!BO141,"NA"))</f>
        <v>0.96930000000000005</v>
      </c>
      <c r="BQ56" s="120">
        <f>IF($A$2=1,'mil mi val'!BP38,IF($A$2=2,'mil mi val'!BP141,"NA"))</f>
        <v>0.96930000000000005</v>
      </c>
      <c r="BR56" s="120">
        <f>IF($A$2=1,'mil mi val'!BQ38,IF($A$2=2,'mil mi val'!BQ141,"NA"))</f>
        <v>0.96930000000000005</v>
      </c>
      <c r="BS56" s="120">
        <f>IF($A$2=1,'mil mi val'!BR38,IF($A$2=2,'mil mi val'!BR141,"NA"))</f>
        <v>0.96930000000000005</v>
      </c>
      <c r="BT56" s="120">
        <f>IF($A$2=1,'mil mi val'!BS38,IF($A$2=2,'mil mi val'!BS141,"NA"))</f>
        <v>0.96930000000000005</v>
      </c>
      <c r="BU56" s="120">
        <f>IF($A$2=1,'mil mi val'!BT38,IF($A$2=2,'mil mi val'!BT141,"NA"))</f>
        <v>0.96930000000000005</v>
      </c>
      <c r="BV56" s="120">
        <f>IF($A$2=1,'mil mi val'!BU38,IF($A$2=2,'mil mi val'!BU141,"NA"))</f>
        <v>0.96930000000000005</v>
      </c>
      <c r="BW56" s="120">
        <f>IF($A$2=1,'mil mi val'!BV38,IF($A$2=2,'mil mi val'!BV141,"NA"))</f>
        <v>0.96930000000000005</v>
      </c>
      <c r="BX56" s="120">
        <f>IF($A$2=1,'mil mi val'!BW38,IF($A$2=2,'mil mi val'!BW141,"NA"))</f>
        <v>0.96930000000000005</v>
      </c>
      <c r="BY56" s="120">
        <f>IF($A$2=1,'mil mi val'!BX38,IF($A$2=2,'mil mi val'!BX141,"NA"))</f>
        <v>0.96930000000000005</v>
      </c>
      <c r="BZ56" s="120">
        <f>IF($A$2=1,'mil mi val'!BY38,IF($A$2=2,'mil mi val'!BY141,"NA"))</f>
        <v>0.96930000000000005</v>
      </c>
      <c r="CA56" s="120">
        <f>IF($A$2=1,'mil mi val'!BZ38,IF($A$2=2,'mil mi val'!BZ141,"NA"))</f>
        <v>0.96930000000000005</v>
      </c>
      <c r="CB56" s="120">
        <f>IF($A$2=1,'mil mi val'!CA38,IF($A$2=2,'mil mi val'!CA141,"NA"))</f>
        <v>0.96930000000000005</v>
      </c>
      <c r="CC56" s="120">
        <f>IF($A$2=1,'mil mi val'!CB38,IF($A$2=2,'mil mi val'!CB141,"NA"))</f>
        <v>0.96930000000000005</v>
      </c>
      <c r="CD56" s="120">
        <f>IF($A$2=1,'mil mi val'!CC38,IF($A$2=2,'mil mi val'!CC141,"NA"))</f>
        <v>0.96930000000000005</v>
      </c>
      <c r="CE56" s="120">
        <f>IF($A$2=1,'mil mi val'!CD38,IF($A$2=2,'mil mi val'!CD141,"NA"))</f>
        <v>0.96930000000000005</v>
      </c>
      <c r="CF56" s="120">
        <f>IF($A$2=1,'mil mi val'!CE38,IF($A$2=2,'mil mi val'!CE141,"NA"))</f>
        <v>0.96930000000000005</v>
      </c>
      <c r="CG56" s="120">
        <f>IF($A$2=1,'mil mi val'!CF38,IF($A$2=2,'mil mi val'!CF141,"NA"))</f>
        <v>0.96930000000000005</v>
      </c>
      <c r="CH56" s="120">
        <f>IF($A$2=1,'mil mi val'!CG38,IF($A$2=2,'mil mi val'!CG141,"NA"))</f>
        <v>0.96930000000000005</v>
      </c>
      <c r="CI56" s="120">
        <f>IF($A$2=1,'mil mi val'!CH38,IF($A$2=2,'mil mi val'!CH141,"NA"))</f>
        <v>0.96930000000000005</v>
      </c>
      <c r="CJ56" s="120">
        <f>IF($A$2=1,'mil mi val'!CI38,IF($A$2=2,'mil mi val'!CI141,"NA"))</f>
        <v>0.96930000000000005</v>
      </c>
      <c r="CK56" s="120">
        <f>IF($A$2=1,'mil mi val'!CJ38,IF($A$2=2,'mil mi val'!CJ141,"NA"))</f>
        <v>0.96930000000000005</v>
      </c>
      <c r="CL56" s="120">
        <f>IF($A$2=1,'mil mi val'!CK38,IF($A$2=2,'mil mi val'!CK141,"NA"))</f>
        <v>0.96930000000000005</v>
      </c>
      <c r="CM56" s="120">
        <f>IF($A$2=1,'mil mi val'!CL38,IF($A$2=2,'mil mi val'!CL141,"NA"))</f>
        <v>0.96930000000000005</v>
      </c>
      <c r="CN56" s="120">
        <f>IF($A$2=1,'mil mi val'!CM38,IF($A$2=2,'mil mi val'!CM141,"NA"))</f>
        <v>0.96930000000000005</v>
      </c>
      <c r="CO56" s="120">
        <f>IF($A$2=1,'mil mi val'!CN38,IF($A$2=2,'mil mi val'!CN141,"NA"))</f>
        <v>0.96930000000000005</v>
      </c>
      <c r="CP56" s="120">
        <f>IF($A$2=1,'mil mi val'!CO38,IF($A$2=2,'mil mi val'!CO141,"NA"))</f>
        <v>0.96930000000000005</v>
      </c>
      <c r="CQ56" s="120">
        <f>IF($A$2=1,'mil mi val'!CP38,IF($A$2=2,'mil mi val'!CP141,"NA"))</f>
        <v>0.96930000000000005</v>
      </c>
      <c r="CR56" s="120">
        <f>IF($A$2=1,'mil mi val'!CQ38,IF($A$2=2,'mil mi val'!CQ141,"NA"))</f>
        <v>0.96930000000000005</v>
      </c>
      <c r="CS56" s="120">
        <f>IF($A$2=1,'mil mi val'!CR38,IF($A$2=2,'mil mi val'!CR141,"NA"))</f>
        <v>0.96930000000000005</v>
      </c>
      <c r="CT56" s="120">
        <f>IF($A$2=1,'mil mi val'!CS38,IF($A$2=2,'mil mi val'!CS141,"NA"))</f>
        <v>0.96930000000000005</v>
      </c>
      <c r="CU56" s="120">
        <f>IF($A$2=1,'mil mi val'!CT38,IF($A$2=2,'mil mi val'!CT141,"NA"))</f>
        <v>0.96930000000000005</v>
      </c>
      <c r="CV56" s="120">
        <f>IF($A$2=1,'mil mi val'!CU38,IF($A$2=2,'mil mi val'!CU141,"NA"))</f>
        <v>0.96930000000000005</v>
      </c>
      <c r="CW56" s="120">
        <f>IF($A$2=1,'mil mi val'!CV38,IF($A$2=2,'mil mi val'!CV141,"NA"))</f>
        <v>0.96930000000000005</v>
      </c>
      <c r="CX56" s="120">
        <f>IF($A$2=1,'mil mi val'!CW38,IF($A$2=2,'mil mi val'!CW141,"NA"))</f>
        <v>0.96930000000000005</v>
      </c>
      <c r="CY56" s="120">
        <f>IF($A$2=1,'mil mi val'!CX38,IF($A$2=2,'mil mi val'!CX141,"NA"))</f>
        <v>0.96930000000000005</v>
      </c>
      <c r="CZ56" s="120">
        <f>IF($A$2=1,'mil mi val'!CY38,IF($A$2=2,'mil mi val'!CY141,"NA"))</f>
        <v>0.96930000000000005</v>
      </c>
      <c r="DA56" s="120">
        <f>IF($A$2=1,'mil mi val'!CZ38,IF($A$2=2,'mil mi val'!CZ141,"NA"))</f>
        <v>0.96930000000000005</v>
      </c>
      <c r="DB56" s="120">
        <f>IF($A$2=1,'mil mi val'!DA38,IF($A$2=2,'mil mi val'!DA141,"NA"))</f>
        <v>0.96930000000000005</v>
      </c>
      <c r="DC56" s="120">
        <f>IF($A$2=1,'mil mi val'!DB38,IF($A$2=2,'mil mi val'!DB141,"NA"))</f>
        <v>0.96930000000000005</v>
      </c>
    </row>
    <row r="57" spans="2:107" ht="15" x14ac:dyDescent="0.25">
      <c r="B57" s="110">
        <v>52</v>
      </c>
      <c r="C57" s="120">
        <f>IF($A$2=1,'mil mi val'!B39,IF($A$2=2,'mil mi val'!B142,"NA"))</f>
        <v>1</v>
      </c>
      <c r="D57" s="120">
        <f>IF($A$2=1,'mil mi val'!C39,IF($A$2=2,'mil mi val'!C142,"NA"))</f>
        <v>0.9738</v>
      </c>
      <c r="E57" s="120">
        <f>IF($A$2=1,'mil mi val'!D39,IF($A$2=2,'mil mi val'!D142,"NA"))</f>
        <v>0.9819</v>
      </c>
      <c r="F57" s="120">
        <f>IF($A$2=1,'mil mi val'!E39,IF($A$2=2,'mil mi val'!E142,"NA"))</f>
        <v>0.98019999999999996</v>
      </c>
      <c r="G57" s="120">
        <f>IF($A$2=1,'mil mi val'!F39,IF($A$2=2,'mil mi val'!F142,"NA"))</f>
        <v>0.97860000000000003</v>
      </c>
      <c r="H57" s="120">
        <f>IF($A$2=1,'mil mi val'!G39,IF($A$2=2,'mil mi val'!G142,"NA"))</f>
        <v>0.97689999999999999</v>
      </c>
      <c r="I57" s="120">
        <f>IF($A$2=1,'mil mi val'!H39,IF($A$2=2,'mil mi val'!H142,"NA"))</f>
        <v>0.97529999999999994</v>
      </c>
      <c r="J57" s="120">
        <f>IF($A$2=1,'mil mi val'!I39,IF($A$2=2,'mil mi val'!I142,"NA"))</f>
        <v>0.9738</v>
      </c>
      <c r="K57" s="120">
        <f>IF($A$2=1,'mil mi val'!J39,IF($A$2=2,'mil mi val'!J142,"NA"))</f>
        <v>0.97250000000000003</v>
      </c>
      <c r="L57" s="120">
        <f>IF($A$2=1,'mil mi val'!K39,IF($A$2=2,'mil mi val'!K142,"NA"))</f>
        <v>0.97140000000000004</v>
      </c>
      <c r="M57" s="120">
        <f>IF($A$2=1,'mil mi val'!L39,IF($A$2=2,'mil mi val'!L142,"NA"))</f>
        <v>0.97060000000000002</v>
      </c>
      <c r="N57" s="120">
        <f>IF($A$2=1,'mil mi val'!M39,IF($A$2=2,'mil mi val'!M142,"NA"))</f>
        <v>0.96989999999999998</v>
      </c>
      <c r="O57" s="120">
        <f>IF($A$2=1,'mil mi val'!N39,IF($A$2=2,'mil mi val'!N142,"NA"))</f>
        <v>0.96950000000000003</v>
      </c>
      <c r="P57" s="120">
        <f>IF($A$2=1,'mil mi val'!O39,IF($A$2=2,'mil mi val'!O142,"NA"))</f>
        <v>0.96919999999999995</v>
      </c>
      <c r="Q57" s="120">
        <f>IF($A$2=1,'mil mi val'!P39,IF($A$2=2,'mil mi val'!P142,"NA"))</f>
        <v>0.96879999999999999</v>
      </c>
      <c r="R57" s="120">
        <f>IF($A$2=1,'mil mi val'!Q39,IF($A$2=2,'mil mi val'!Q142,"NA"))</f>
        <v>0.97009999999999996</v>
      </c>
      <c r="S57" s="120">
        <f>IF($A$2=1,'mil mi val'!R39,IF($A$2=2,'mil mi val'!R142,"NA"))</f>
        <v>0.97009999999999996</v>
      </c>
      <c r="T57" s="120">
        <f>IF($A$2=1,'mil mi val'!S39,IF($A$2=2,'mil mi val'!S142,"NA"))</f>
        <v>0.97009999999999996</v>
      </c>
      <c r="U57" s="120">
        <f>IF($A$2=1,'mil mi val'!T39,IF($A$2=2,'mil mi val'!T142,"NA"))</f>
        <v>0.97009999999999996</v>
      </c>
      <c r="V57" s="120">
        <f>IF($A$2=1,'mil mi val'!U39,IF($A$2=2,'mil mi val'!U142,"NA"))</f>
        <v>0.97009999999999996</v>
      </c>
      <c r="W57" s="120">
        <f>IF($A$2=1,'mil mi val'!V39,IF($A$2=2,'mil mi val'!V142,"NA"))</f>
        <v>0.97009999999999996</v>
      </c>
      <c r="X57" s="120">
        <f>IF($A$2=1,'mil mi val'!W39,IF($A$2=2,'mil mi val'!W142,"NA"))</f>
        <v>0.97009999999999996</v>
      </c>
      <c r="Y57" s="120">
        <f>IF($A$2=1,'mil mi val'!X39,IF($A$2=2,'mil mi val'!X142,"NA"))</f>
        <v>0.97009999999999996</v>
      </c>
      <c r="Z57" s="120">
        <f>IF($A$2=1,'mil mi val'!Y39,IF($A$2=2,'mil mi val'!Y142,"NA"))</f>
        <v>0.97009999999999996</v>
      </c>
      <c r="AA57" s="120">
        <f>IF($A$2=1,'mil mi val'!Z39,IF($A$2=2,'mil mi val'!Z142,"NA"))</f>
        <v>0.97009999999999996</v>
      </c>
      <c r="AB57" s="120">
        <f>IF($A$2=1,'mil mi val'!AA39,IF($A$2=2,'mil mi val'!AA142,"NA"))</f>
        <v>0.97009999999999996</v>
      </c>
      <c r="AC57" s="120">
        <f>IF($A$2=1,'mil mi val'!AB39,IF($A$2=2,'mil mi val'!AB142,"NA"))</f>
        <v>0.97009999999999996</v>
      </c>
      <c r="AD57" s="120">
        <f>IF($A$2=1,'mil mi val'!AC39,IF($A$2=2,'mil mi val'!AC142,"NA"))</f>
        <v>0.97009999999999996</v>
      </c>
      <c r="AE57" s="120">
        <f>IF($A$2=1,'mil mi val'!AD39,IF($A$2=2,'mil mi val'!AD142,"NA"))</f>
        <v>0.97009999999999996</v>
      </c>
      <c r="AF57" s="120">
        <f>IF($A$2=1,'mil mi val'!AE39,IF($A$2=2,'mil mi val'!AE142,"NA"))</f>
        <v>0.97009999999999996</v>
      </c>
      <c r="AG57" s="120">
        <f>IF($A$2=1,'mil mi val'!AF39,IF($A$2=2,'mil mi val'!AF142,"NA"))</f>
        <v>0.97009999999999996</v>
      </c>
      <c r="AH57" s="120">
        <f>IF($A$2=1,'mil mi val'!AG39,IF($A$2=2,'mil mi val'!AG142,"NA"))</f>
        <v>0.97009999999999996</v>
      </c>
      <c r="AI57" s="120">
        <f>IF($A$2=1,'mil mi val'!AH39,IF($A$2=2,'mil mi val'!AH142,"NA"))</f>
        <v>0.97009999999999996</v>
      </c>
      <c r="AJ57" s="120">
        <f>IF($A$2=1,'mil mi val'!AI39,IF($A$2=2,'mil mi val'!AI142,"NA"))</f>
        <v>0.97009999999999996</v>
      </c>
      <c r="AK57" s="120">
        <f>IF($A$2=1,'mil mi val'!AJ39,IF($A$2=2,'mil mi val'!AJ142,"NA"))</f>
        <v>0.97009999999999996</v>
      </c>
      <c r="AL57" s="120">
        <f>IF($A$2=1,'mil mi val'!AK39,IF($A$2=2,'mil mi val'!AK142,"NA"))</f>
        <v>0.97009999999999996</v>
      </c>
      <c r="AM57" s="120">
        <f>IF($A$2=1,'mil mi val'!AL39,IF($A$2=2,'mil mi val'!AL142,"NA"))</f>
        <v>0.97009999999999996</v>
      </c>
      <c r="AN57" s="120">
        <f>IF($A$2=1,'mil mi val'!AM39,IF($A$2=2,'mil mi val'!AM142,"NA"))</f>
        <v>0.97009999999999996</v>
      </c>
      <c r="AO57" s="120">
        <f>IF($A$2=1,'mil mi val'!AN39,IF($A$2=2,'mil mi val'!AN142,"NA"))</f>
        <v>0.97009999999999996</v>
      </c>
      <c r="AP57" s="120">
        <f>IF($A$2=1,'mil mi val'!AO39,IF($A$2=2,'mil mi val'!AO142,"NA"))</f>
        <v>0.97009999999999996</v>
      </c>
      <c r="AQ57" s="120">
        <f>IF($A$2=1,'mil mi val'!AP39,IF($A$2=2,'mil mi val'!AP142,"NA"))</f>
        <v>0.97009999999999996</v>
      </c>
      <c r="AR57" s="120">
        <f>IF($A$2=1,'mil mi val'!AQ39,IF($A$2=2,'mil mi val'!AQ142,"NA"))</f>
        <v>0.97009999999999996</v>
      </c>
      <c r="AS57" s="120">
        <f>IF($A$2=1,'mil mi val'!AR39,IF($A$2=2,'mil mi val'!AR142,"NA"))</f>
        <v>0.97009999999999996</v>
      </c>
      <c r="AT57" s="120">
        <f>IF($A$2=1,'mil mi val'!AS39,IF($A$2=2,'mil mi val'!AS142,"NA"))</f>
        <v>0.97009999999999996</v>
      </c>
      <c r="AU57" s="120">
        <f>IF($A$2=1,'mil mi val'!AT39,IF($A$2=2,'mil mi val'!AT142,"NA"))</f>
        <v>0.97009999999999996</v>
      </c>
      <c r="AV57" s="120">
        <f>IF($A$2=1,'mil mi val'!AU39,IF($A$2=2,'mil mi val'!AU142,"NA"))</f>
        <v>0.97009999999999996</v>
      </c>
      <c r="AW57" s="120">
        <f>IF($A$2=1,'mil mi val'!AV39,IF($A$2=2,'mil mi val'!AV142,"NA"))</f>
        <v>0.97009999999999996</v>
      </c>
      <c r="AX57" s="120">
        <f>IF($A$2=1,'mil mi val'!AW39,IF($A$2=2,'mil mi val'!AW142,"NA"))</f>
        <v>0.97009999999999996</v>
      </c>
      <c r="AY57" s="120">
        <f>IF($A$2=1,'mil mi val'!AX39,IF($A$2=2,'mil mi val'!AX142,"NA"))</f>
        <v>0.97009999999999996</v>
      </c>
      <c r="AZ57" s="120">
        <f>IF($A$2=1,'mil mi val'!AY39,IF($A$2=2,'mil mi val'!AY142,"NA"))</f>
        <v>0.97009999999999996</v>
      </c>
      <c r="BA57" s="120">
        <f>IF($A$2=1,'mil mi val'!AZ39,IF($A$2=2,'mil mi val'!AZ142,"NA"))</f>
        <v>0.97009999999999996</v>
      </c>
      <c r="BB57" s="120">
        <f>IF($A$2=1,'mil mi val'!BA39,IF($A$2=2,'mil mi val'!BA142,"NA"))</f>
        <v>0.97009999999999996</v>
      </c>
      <c r="BC57" s="120">
        <f>IF($A$2=1,'mil mi val'!BB39,IF($A$2=2,'mil mi val'!BB142,"NA"))</f>
        <v>0.97009999999999996</v>
      </c>
      <c r="BD57" s="120">
        <f>IF($A$2=1,'mil mi val'!BC39,IF($A$2=2,'mil mi val'!BC142,"NA"))</f>
        <v>0.97009999999999996</v>
      </c>
      <c r="BE57" s="120">
        <f>IF($A$2=1,'mil mi val'!BD39,IF($A$2=2,'mil mi val'!BD142,"NA"))</f>
        <v>0.97009999999999996</v>
      </c>
      <c r="BF57" s="120">
        <f>IF($A$2=1,'mil mi val'!BE39,IF($A$2=2,'mil mi val'!BE142,"NA"))</f>
        <v>0.97009999999999996</v>
      </c>
      <c r="BG57" s="120">
        <f>IF($A$2=1,'mil mi val'!BF39,IF($A$2=2,'mil mi val'!BF142,"NA"))</f>
        <v>0.97009999999999996</v>
      </c>
      <c r="BH57" s="120">
        <f>IF($A$2=1,'mil mi val'!BG39,IF($A$2=2,'mil mi val'!BG142,"NA"))</f>
        <v>0.97009999999999996</v>
      </c>
      <c r="BI57" s="120">
        <f>IF($A$2=1,'mil mi val'!BH39,IF($A$2=2,'mil mi val'!BH142,"NA"))</f>
        <v>0.97009999999999996</v>
      </c>
      <c r="BJ57" s="120">
        <f>IF($A$2=1,'mil mi val'!BI39,IF($A$2=2,'mil mi val'!BI142,"NA"))</f>
        <v>0.97009999999999996</v>
      </c>
      <c r="BK57" s="120">
        <f>IF($A$2=1,'mil mi val'!BJ39,IF($A$2=2,'mil mi val'!BJ142,"NA"))</f>
        <v>0.97009999999999996</v>
      </c>
      <c r="BL57" s="120">
        <f>IF($A$2=1,'mil mi val'!BK39,IF($A$2=2,'mil mi val'!BK142,"NA"))</f>
        <v>0.97009999999999996</v>
      </c>
      <c r="BM57" s="120">
        <f>IF($A$2=1,'mil mi val'!BL39,IF($A$2=2,'mil mi val'!BL142,"NA"))</f>
        <v>0.97009999999999996</v>
      </c>
      <c r="BN57" s="120">
        <f>IF($A$2=1,'mil mi val'!BM39,IF($A$2=2,'mil mi val'!BM142,"NA"))</f>
        <v>0.97009999999999996</v>
      </c>
      <c r="BO57" s="120">
        <f>IF($A$2=1,'mil mi val'!BN39,IF($A$2=2,'mil mi val'!BN142,"NA"))</f>
        <v>0.97009999999999996</v>
      </c>
      <c r="BP57" s="120">
        <f>IF($A$2=1,'mil mi val'!BO39,IF($A$2=2,'mil mi val'!BO142,"NA"))</f>
        <v>0.97009999999999996</v>
      </c>
      <c r="BQ57" s="120">
        <f>IF($A$2=1,'mil mi val'!BP39,IF($A$2=2,'mil mi val'!BP142,"NA"))</f>
        <v>0.97009999999999996</v>
      </c>
      <c r="BR57" s="120">
        <f>IF($A$2=1,'mil mi val'!BQ39,IF($A$2=2,'mil mi val'!BQ142,"NA"))</f>
        <v>0.97009999999999996</v>
      </c>
      <c r="BS57" s="120">
        <f>IF($A$2=1,'mil mi val'!BR39,IF($A$2=2,'mil mi val'!BR142,"NA"))</f>
        <v>0.97009999999999996</v>
      </c>
      <c r="BT57" s="120">
        <f>IF($A$2=1,'mil mi val'!BS39,IF($A$2=2,'mil mi val'!BS142,"NA"))</f>
        <v>0.97009999999999996</v>
      </c>
      <c r="BU57" s="120">
        <f>IF($A$2=1,'mil mi val'!BT39,IF($A$2=2,'mil mi val'!BT142,"NA"))</f>
        <v>0.97009999999999996</v>
      </c>
      <c r="BV57" s="120">
        <f>IF($A$2=1,'mil mi val'!BU39,IF($A$2=2,'mil mi val'!BU142,"NA"))</f>
        <v>0.97009999999999996</v>
      </c>
      <c r="BW57" s="120">
        <f>IF($A$2=1,'mil mi val'!BV39,IF($A$2=2,'mil mi val'!BV142,"NA"))</f>
        <v>0.97009999999999996</v>
      </c>
      <c r="BX57" s="120">
        <f>IF($A$2=1,'mil mi val'!BW39,IF($A$2=2,'mil mi val'!BW142,"NA"))</f>
        <v>0.97009999999999996</v>
      </c>
      <c r="BY57" s="120">
        <f>IF($A$2=1,'mil mi val'!BX39,IF($A$2=2,'mil mi val'!BX142,"NA"))</f>
        <v>0.97009999999999996</v>
      </c>
      <c r="BZ57" s="120">
        <f>IF($A$2=1,'mil mi val'!BY39,IF($A$2=2,'mil mi val'!BY142,"NA"))</f>
        <v>0.97009999999999996</v>
      </c>
      <c r="CA57" s="120">
        <f>IF($A$2=1,'mil mi val'!BZ39,IF($A$2=2,'mil mi val'!BZ142,"NA"))</f>
        <v>0.97009999999999996</v>
      </c>
      <c r="CB57" s="120">
        <f>IF($A$2=1,'mil mi val'!CA39,IF($A$2=2,'mil mi val'!CA142,"NA"))</f>
        <v>0.97009999999999996</v>
      </c>
      <c r="CC57" s="120">
        <f>IF($A$2=1,'mil mi val'!CB39,IF($A$2=2,'mil mi val'!CB142,"NA"))</f>
        <v>0.97009999999999996</v>
      </c>
      <c r="CD57" s="120">
        <f>IF($A$2=1,'mil mi val'!CC39,IF($A$2=2,'mil mi val'!CC142,"NA"))</f>
        <v>0.97009999999999996</v>
      </c>
      <c r="CE57" s="120">
        <f>IF($A$2=1,'mil mi val'!CD39,IF($A$2=2,'mil mi val'!CD142,"NA"))</f>
        <v>0.97009999999999996</v>
      </c>
      <c r="CF57" s="120">
        <f>IF($A$2=1,'mil mi val'!CE39,IF($A$2=2,'mil mi val'!CE142,"NA"))</f>
        <v>0.97009999999999996</v>
      </c>
      <c r="CG57" s="120">
        <f>IF($A$2=1,'mil mi val'!CF39,IF($A$2=2,'mil mi val'!CF142,"NA"))</f>
        <v>0.97009999999999996</v>
      </c>
      <c r="CH57" s="120">
        <f>IF($A$2=1,'mil mi val'!CG39,IF($A$2=2,'mil mi val'!CG142,"NA"))</f>
        <v>0.97009999999999996</v>
      </c>
      <c r="CI57" s="120">
        <f>IF($A$2=1,'mil mi val'!CH39,IF($A$2=2,'mil mi val'!CH142,"NA"))</f>
        <v>0.97009999999999996</v>
      </c>
      <c r="CJ57" s="120">
        <f>IF($A$2=1,'mil mi val'!CI39,IF($A$2=2,'mil mi val'!CI142,"NA"))</f>
        <v>0.97009999999999996</v>
      </c>
      <c r="CK57" s="120">
        <f>IF($A$2=1,'mil mi val'!CJ39,IF($A$2=2,'mil mi val'!CJ142,"NA"))</f>
        <v>0.97009999999999996</v>
      </c>
      <c r="CL57" s="120">
        <f>IF($A$2=1,'mil mi val'!CK39,IF($A$2=2,'mil mi val'!CK142,"NA"))</f>
        <v>0.97009999999999996</v>
      </c>
      <c r="CM57" s="120">
        <f>IF($A$2=1,'mil mi val'!CL39,IF($A$2=2,'mil mi val'!CL142,"NA"))</f>
        <v>0.97009999999999996</v>
      </c>
      <c r="CN57" s="120">
        <f>IF($A$2=1,'mil mi val'!CM39,IF($A$2=2,'mil mi val'!CM142,"NA"))</f>
        <v>0.97009999999999996</v>
      </c>
      <c r="CO57" s="120">
        <f>IF($A$2=1,'mil mi val'!CN39,IF($A$2=2,'mil mi val'!CN142,"NA"))</f>
        <v>0.97009999999999996</v>
      </c>
      <c r="CP57" s="120">
        <f>IF($A$2=1,'mil mi val'!CO39,IF($A$2=2,'mil mi val'!CO142,"NA"))</f>
        <v>0.97009999999999996</v>
      </c>
      <c r="CQ57" s="120">
        <f>IF($A$2=1,'mil mi val'!CP39,IF($A$2=2,'mil mi val'!CP142,"NA"))</f>
        <v>0.97009999999999996</v>
      </c>
      <c r="CR57" s="120">
        <f>IF($A$2=1,'mil mi val'!CQ39,IF($A$2=2,'mil mi val'!CQ142,"NA"))</f>
        <v>0.97009999999999996</v>
      </c>
      <c r="CS57" s="120">
        <f>IF($A$2=1,'mil mi val'!CR39,IF($A$2=2,'mil mi val'!CR142,"NA"))</f>
        <v>0.97009999999999996</v>
      </c>
      <c r="CT57" s="120">
        <f>IF($A$2=1,'mil mi val'!CS39,IF($A$2=2,'mil mi val'!CS142,"NA"))</f>
        <v>0.97009999999999996</v>
      </c>
      <c r="CU57" s="120">
        <f>IF($A$2=1,'mil mi val'!CT39,IF($A$2=2,'mil mi val'!CT142,"NA"))</f>
        <v>0.97009999999999996</v>
      </c>
      <c r="CV57" s="120">
        <f>IF($A$2=1,'mil mi val'!CU39,IF($A$2=2,'mil mi val'!CU142,"NA"))</f>
        <v>0.97009999999999996</v>
      </c>
      <c r="CW57" s="120">
        <f>IF($A$2=1,'mil mi val'!CV39,IF($A$2=2,'mil mi val'!CV142,"NA"))</f>
        <v>0.97009999999999996</v>
      </c>
      <c r="CX57" s="120">
        <f>IF($A$2=1,'mil mi val'!CW39,IF($A$2=2,'mil mi val'!CW142,"NA"))</f>
        <v>0.97009999999999996</v>
      </c>
      <c r="CY57" s="120">
        <f>IF($A$2=1,'mil mi val'!CX39,IF($A$2=2,'mil mi val'!CX142,"NA"))</f>
        <v>0.97009999999999996</v>
      </c>
      <c r="CZ57" s="120">
        <f>IF($A$2=1,'mil mi val'!CY39,IF($A$2=2,'mil mi val'!CY142,"NA"))</f>
        <v>0.97009999999999996</v>
      </c>
      <c r="DA57" s="120">
        <f>IF($A$2=1,'mil mi val'!CZ39,IF($A$2=2,'mil mi val'!CZ142,"NA"))</f>
        <v>0.97009999999999996</v>
      </c>
      <c r="DB57" s="120">
        <f>IF($A$2=1,'mil mi val'!DA39,IF($A$2=2,'mil mi val'!DA142,"NA"))</f>
        <v>0.97009999999999996</v>
      </c>
      <c r="DC57" s="120">
        <f>IF($A$2=1,'mil mi val'!DB39,IF($A$2=2,'mil mi val'!DB142,"NA"))</f>
        <v>0.97009999999999996</v>
      </c>
    </row>
    <row r="58" spans="2:107" ht="15" x14ac:dyDescent="0.25">
      <c r="B58" s="110">
        <v>53</v>
      </c>
      <c r="C58" s="120">
        <f>IF($A$2=1,'mil mi val'!B40,IF($A$2=2,'mil mi val'!B143,"NA"))</f>
        <v>1</v>
      </c>
      <c r="D58" s="120">
        <f>IF($A$2=1,'mil mi val'!C40,IF($A$2=2,'mil mi val'!C143,"NA"))</f>
        <v>0.97330000000000005</v>
      </c>
      <c r="E58" s="120">
        <f>IF($A$2=1,'mil mi val'!D40,IF($A$2=2,'mil mi val'!D143,"NA"))</f>
        <v>0.98209999999999997</v>
      </c>
      <c r="F58" s="120">
        <f>IF($A$2=1,'mil mi val'!E40,IF($A$2=2,'mil mi val'!E143,"NA"))</f>
        <v>0.98089999999999999</v>
      </c>
      <c r="G58" s="120">
        <f>IF($A$2=1,'mil mi val'!F40,IF($A$2=2,'mil mi val'!F143,"NA"))</f>
        <v>0.97950000000000004</v>
      </c>
      <c r="H58" s="120">
        <f>IF($A$2=1,'mil mi val'!G40,IF($A$2=2,'mil mi val'!G143,"NA"))</f>
        <v>0.97799999999999998</v>
      </c>
      <c r="I58" s="120">
        <f>IF($A$2=1,'mil mi val'!H40,IF($A$2=2,'mil mi val'!H143,"NA"))</f>
        <v>0.97650000000000003</v>
      </c>
      <c r="J58" s="120">
        <f>IF($A$2=1,'mil mi val'!I40,IF($A$2=2,'mil mi val'!I143,"NA"))</f>
        <v>0.97499999999999998</v>
      </c>
      <c r="K58" s="120">
        <f>IF($A$2=1,'mil mi val'!J40,IF($A$2=2,'mil mi val'!J143,"NA"))</f>
        <v>0.97360000000000002</v>
      </c>
      <c r="L58" s="120">
        <f>IF($A$2=1,'mil mi val'!K40,IF($A$2=2,'mil mi val'!K143,"NA"))</f>
        <v>0.97250000000000003</v>
      </c>
      <c r="M58" s="120">
        <f>IF($A$2=1,'mil mi val'!L40,IF($A$2=2,'mil mi val'!L143,"NA"))</f>
        <v>0.97150000000000003</v>
      </c>
      <c r="N58" s="120">
        <f>IF($A$2=1,'mil mi val'!M40,IF($A$2=2,'mil mi val'!M143,"NA"))</f>
        <v>0.9708</v>
      </c>
      <c r="O58" s="120">
        <f>IF($A$2=1,'mil mi val'!N40,IF($A$2=2,'mil mi val'!N143,"NA"))</f>
        <v>0.97030000000000005</v>
      </c>
      <c r="P58" s="120">
        <f>IF($A$2=1,'mil mi val'!O40,IF($A$2=2,'mil mi val'!O143,"NA"))</f>
        <v>0.96989999999999998</v>
      </c>
      <c r="Q58" s="120">
        <f>IF($A$2=1,'mil mi val'!P40,IF($A$2=2,'mil mi val'!P143,"NA"))</f>
        <v>0.96950000000000003</v>
      </c>
      <c r="R58" s="120">
        <f>IF($A$2=1,'mil mi val'!Q40,IF($A$2=2,'mil mi val'!Q143,"NA"))</f>
        <v>0.9708</v>
      </c>
      <c r="S58" s="120">
        <f>IF($A$2=1,'mil mi val'!R40,IF($A$2=2,'mil mi val'!R143,"NA"))</f>
        <v>0.9708</v>
      </c>
      <c r="T58" s="120">
        <f>IF($A$2=1,'mil mi val'!S40,IF($A$2=2,'mil mi val'!S143,"NA"))</f>
        <v>0.9708</v>
      </c>
      <c r="U58" s="120">
        <f>IF($A$2=1,'mil mi val'!T40,IF($A$2=2,'mil mi val'!T143,"NA"))</f>
        <v>0.9708</v>
      </c>
      <c r="V58" s="120">
        <f>IF($A$2=1,'mil mi val'!U40,IF($A$2=2,'mil mi val'!U143,"NA"))</f>
        <v>0.9708</v>
      </c>
      <c r="W58" s="120">
        <f>IF($A$2=1,'mil mi val'!V40,IF($A$2=2,'mil mi val'!V143,"NA"))</f>
        <v>0.9708</v>
      </c>
      <c r="X58" s="120">
        <f>IF($A$2=1,'mil mi val'!W40,IF($A$2=2,'mil mi val'!W143,"NA"))</f>
        <v>0.9708</v>
      </c>
      <c r="Y58" s="120">
        <f>IF($A$2=1,'mil mi val'!X40,IF($A$2=2,'mil mi val'!X143,"NA"))</f>
        <v>0.9708</v>
      </c>
      <c r="Z58" s="120">
        <f>IF($A$2=1,'mil mi val'!Y40,IF($A$2=2,'mil mi val'!Y143,"NA"))</f>
        <v>0.9708</v>
      </c>
      <c r="AA58" s="120">
        <f>IF($A$2=1,'mil mi val'!Z40,IF($A$2=2,'mil mi val'!Z143,"NA"))</f>
        <v>0.9708</v>
      </c>
      <c r="AB58" s="120">
        <f>IF($A$2=1,'mil mi val'!AA40,IF($A$2=2,'mil mi val'!AA143,"NA"))</f>
        <v>0.9708</v>
      </c>
      <c r="AC58" s="120">
        <f>IF($A$2=1,'mil mi val'!AB40,IF($A$2=2,'mil mi val'!AB143,"NA"))</f>
        <v>0.9708</v>
      </c>
      <c r="AD58" s="120">
        <f>IF($A$2=1,'mil mi val'!AC40,IF($A$2=2,'mil mi val'!AC143,"NA"))</f>
        <v>0.9708</v>
      </c>
      <c r="AE58" s="120">
        <f>IF($A$2=1,'mil mi val'!AD40,IF($A$2=2,'mil mi val'!AD143,"NA"))</f>
        <v>0.9708</v>
      </c>
      <c r="AF58" s="120">
        <f>IF($A$2=1,'mil mi val'!AE40,IF($A$2=2,'mil mi val'!AE143,"NA"))</f>
        <v>0.9708</v>
      </c>
      <c r="AG58" s="120">
        <f>IF($A$2=1,'mil mi val'!AF40,IF($A$2=2,'mil mi val'!AF143,"NA"))</f>
        <v>0.9708</v>
      </c>
      <c r="AH58" s="120">
        <f>IF($A$2=1,'mil mi val'!AG40,IF($A$2=2,'mil mi val'!AG143,"NA"))</f>
        <v>0.9708</v>
      </c>
      <c r="AI58" s="120">
        <f>IF($A$2=1,'mil mi val'!AH40,IF($A$2=2,'mil mi val'!AH143,"NA"))</f>
        <v>0.9708</v>
      </c>
      <c r="AJ58" s="120">
        <f>IF($A$2=1,'mil mi val'!AI40,IF($A$2=2,'mil mi val'!AI143,"NA"))</f>
        <v>0.9708</v>
      </c>
      <c r="AK58" s="120">
        <f>IF($A$2=1,'mil mi val'!AJ40,IF($A$2=2,'mil mi val'!AJ143,"NA"))</f>
        <v>0.9708</v>
      </c>
      <c r="AL58" s="120">
        <f>IF($A$2=1,'mil mi val'!AK40,IF($A$2=2,'mil mi val'!AK143,"NA"))</f>
        <v>0.9708</v>
      </c>
      <c r="AM58" s="120">
        <f>IF($A$2=1,'mil mi val'!AL40,IF($A$2=2,'mil mi val'!AL143,"NA"))</f>
        <v>0.9708</v>
      </c>
      <c r="AN58" s="120">
        <f>IF($A$2=1,'mil mi val'!AM40,IF($A$2=2,'mil mi val'!AM143,"NA"))</f>
        <v>0.9708</v>
      </c>
      <c r="AO58" s="120">
        <f>IF($A$2=1,'mil mi val'!AN40,IF($A$2=2,'mil mi val'!AN143,"NA"))</f>
        <v>0.9708</v>
      </c>
      <c r="AP58" s="120">
        <f>IF($A$2=1,'mil mi val'!AO40,IF($A$2=2,'mil mi val'!AO143,"NA"))</f>
        <v>0.9708</v>
      </c>
      <c r="AQ58" s="120">
        <f>IF($A$2=1,'mil mi val'!AP40,IF($A$2=2,'mil mi val'!AP143,"NA"))</f>
        <v>0.9708</v>
      </c>
      <c r="AR58" s="120">
        <f>IF($A$2=1,'mil mi val'!AQ40,IF($A$2=2,'mil mi val'!AQ143,"NA"))</f>
        <v>0.9708</v>
      </c>
      <c r="AS58" s="120">
        <f>IF($A$2=1,'mil mi val'!AR40,IF($A$2=2,'mil mi val'!AR143,"NA"))</f>
        <v>0.9708</v>
      </c>
      <c r="AT58" s="120">
        <f>IF($A$2=1,'mil mi val'!AS40,IF($A$2=2,'mil mi val'!AS143,"NA"))</f>
        <v>0.9708</v>
      </c>
      <c r="AU58" s="120">
        <f>IF($A$2=1,'mil mi val'!AT40,IF($A$2=2,'mil mi val'!AT143,"NA"))</f>
        <v>0.9708</v>
      </c>
      <c r="AV58" s="120">
        <f>IF($A$2=1,'mil mi val'!AU40,IF($A$2=2,'mil mi val'!AU143,"NA"))</f>
        <v>0.9708</v>
      </c>
      <c r="AW58" s="120">
        <f>IF($A$2=1,'mil mi val'!AV40,IF($A$2=2,'mil mi val'!AV143,"NA"))</f>
        <v>0.9708</v>
      </c>
      <c r="AX58" s="120">
        <f>IF($A$2=1,'mil mi val'!AW40,IF($A$2=2,'mil mi val'!AW143,"NA"))</f>
        <v>0.9708</v>
      </c>
      <c r="AY58" s="120">
        <f>IF($A$2=1,'mil mi val'!AX40,IF($A$2=2,'mil mi val'!AX143,"NA"))</f>
        <v>0.9708</v>
      </c>
      <c r="AZ58" s="120">
        <f>IF($A$2=1,'mil mi val'!AY40,IF($A$2=2,'mil mi val'!AY143,"NA"))</f>
        <v>0.9708</v>
      </c>
      <c r="BA58" s="120">
        <f>IF($A$2=1,'mil mi val'!AZ40,IF($A$2=2,'mil mi val'!AZ143,"NA"))</f>
        <v>0.9708</v>
      </c>
      <c r="BB58" s="120">
        <f>IF($A$2=1,'mil mi val'!BA40,IF($A$2=2,'mil mi val'!BA143,"NA"))</f>
        <v>0.9708</v>
      </c>
      <c r="BC58" s="120">
        <f>IF($A$2=1,'mil mi val'!BB40,IF($A$2=2,'mil mi val'!BB143,"NA"))</f>
        <v>0.9708</v>
      </c>
      <c r="BD58" s="120">
        <f>IF($A$2=1,'mil mi val'!BC40,IF($A$2=2,'mil mi val'!BC143,"NA"))</f>
        <v>0.9708</v>
      </c>
      <c r="BE58" s="120">
        <f>IF($A$2=1,'mil mi val'!BD40,IF($A$2=2,'mil mi val'!BD143,"NA"))</f>
        <v>0.9708</v>
      </c>
      <c r="BF58" s="120">
        <f>IF($A$2=1,'mil mi val'!BE40,IF($A$2=2,'mil mi val'!BE143,"NA"))</f>
        <v>0.9708</v>
      </c>
      <c r="BG58" s="120">
        <f>IF($A$2=1,'mil mi val'!BF40,IF($A$2=2,'mil mi val'!BF143,"NA"))</f>
        <v>0.9708</v>
      </c>
      <c r="BH58" s="120">
        <f>IF($A$2=1,'mil mi val'!BG40,IF($A$2=2,'mil mi val'!BG143,"NA"))</f>
        <v>0.9708</v>
      </c>
      <c r="BI58" s="120">
        <f>IF($A$2=1,'mil mi val'!BH40,IF($A$2=2,'mil mi val'!BH143,"NA"))</f>
        <v>0.9708</v>
      </c>
      <c r="BJ58" s="120">
        <f>IF($A$2=1,'mil mi val'!BI40,IF($A$2=2,'mil mi val'!BI143,"NA"))</f>
        <v>0.9708</v>
      </c>
      <c r="BK58" s="120">
        <f>IF($A$2=1,'mil mi val'!BJ40,IF($A$2=2,'mil mi val'!BJ143,"NA"))</f>
        <v>0.9708</v>
      </c>
      <c r="BL58" s="120">
        <f>IF($A$2=1,'mil mi val'!BK40,IF($A$2=2,'mil mi val'!BK143,"NA"))</f>
        <v>0.9708</v>
      </c>
      <c r="BM58" s="120">
        <f>IF($A$2=1,'mil mi val'!BL40,IF($A$2=2,'mil mi val'!BL143,"NA"))</f>
        <v>0.9708</v>
      </c>
      <c r="BN58" s="120">
        <f>IF($A$2=1,'mil mi val'!BM40,IF($A$2=2,'mil mi val'!BM143,"NA"))</f>
        <v>0.9708</v>
      </c>
      <c r="BO58" s="120">
        <f>IF($A$2=1,'mil mi val'!BN40,IF($A$2=2,'mil mi val'!BN143,"NA"))</f>
        <v>0.9708</v>
      </c>
      <c r="BP58" s="120">
        <f>IF($A$2=1,'mil mi val'!BO40,IF($A$2=2,'mil mi val'!BO143,"NA"))</f>
        <v>0.9708</v>
      </c>
      <c r="BQ58" s="120">
        <f>IF($A$2=1,'mil mi val'!BP40,IF($A$2=2,'mil mi val'!BP143,"NA"))</f>
        <v>0.9708</v>
      </c>
      <c r="BR58" s="120">
        <f>IF($A$2=1,'mil mi val'!BQ40,IF($A$2=2,'mil mi val'!BQ143,"NA"))</f>
        <v>0.9708</v>
      </c>
      <c r="BS58" s="120">
        <f>IF($A$2=1,'mil mi val'!BR40,IF($A$2=2,'mil mi val'!BR143,"NA"))</f>
        <v>0.9708</v>
      </c>
      <c r="BT58" s="120">
        <f>IF($A$2=1,'mil mi val'!BS40,IF($A$2=2,'mil mi val'!BS143,"NA"))</f>
        <v>0.9708</v>
      </c>
      <c r="BU58" s="120">
        <f>IF($A$2=1,'mil mi val'!BT40,IF($A$2=2,'mil mi val'!BT143,"NA"))</f>
        <v>0.9708</v>
      </c>
      <c r="BV58" s="120">
        <f>IF($A$2=1,'mil mi val'!BU40,IF($A$2=2,'mil mi val'!BU143,"NA"))</f>
        <v>0.9708</v>
      </c>
      <c r="BW58" s="120">
        <f>IF($A$2=1,'mil mi val'!BV40,IF($A$2=2,'mil mi val'!BV143,"NA"))</f>
        <v>0.9708</v>
      </c>
      <c r="BX58" s="120">
        <f>IF($A$2=1,'mil mi val'!BW40,IF($A$2=2,'mil mi val'!BW143,"NA"))</f>
        <v>0.9708</v>
      </c>
      <c r="BY58" s="120">
        <f>IF($A$2=1,'mil mi val'!BX40,IF($A$2=2,'mil mi val'!BX143,"NA"))</f>
        <v>0.9708</v>
      </c>
      <c r="BZ58" s="120">
        <f>IF($A$2=1,'mil mi val'!BY40,IF($A$2=2,'mil mi val'!BY143,"NA"))</f>
        <v>0.9708</v>
      </c>
      <c r="CA58" s="120">
        <f>IF($A$2=1,'mil mi val'!BZ40,IF($A$2=2,'mil mi val'!BZ143,"NA"))</f>
        <v>0.9708</v>
      </c>
      <c r="CB58" s="120">
        <f>IF($A$2=1,'mil mi val'!CA40,IF($A$2=2,'mil mi val'!CA143,"NA"))</f>
        <v>0.9708</v>
      </c>
      <c r="CC58" s="120">
        <f>IF($A$2=1,'mil mi val'!CB40,IF($A$2=2,'mil mi val'!CB143,"NA"))</f>
        <v>0.9708</v>
      </c>
      <c r="CD58" s="120">
        <f>IF($A$2=1,'mil mi val'!CC40,IF($A$2=2,'mil mi val'!CC143,"NA"))</f>
        <v>0.9708</v>
      </c>
      <c r="CE58" s="120">
        <f>IF($A$2=1,'mil mi val'!CD40,IF($A$2=2,'mil mi val'!CD143,"NA"))</f>
        <v>0.9708</v>
      </c>
      <c r="CF58" s="120">
        <f>IF($A$2=1,'mil mi val'!CE40,IF($A$2=2,'mil mi val'!CE143,"NA"))</f>
        <v>0.9708</v>
      </c>
      <c r="CG58" s="120">
        <f>IF($A$2=1,'mil mi val'!CF40,IF($A$2=2,'mil mi val'!CF143,"NA"))</f>
        <v>0.9708</v>
      </c>
      <c r="CH58" s="120">
        <f>IF($A$2=1,'mil mi val'!CG40,IF($A$2=2,'mil mi val'!CG143,"NA"))</f>
        <v>0.9708</v>
      </c>
      <c r="CI58" s="120">
        <f>IF($A$2=1,'mil mi val'!CH40,IF($A$2=2,'mil mi val'!CH143,"NA"))</f>
        <v>0.9708</v>
      </c>
      <c r="CJ58" s="120">
        <f>IF($A$2=1,'mil mi val'!CI40,IF($A$2=2,'mil mi val'!CI143,"NA"))</f>
        <v>0.9708</v>
      </c>
      <c r="CK58" s="120">
        <f>IF($A$2=1,'mil mi val'!CJ40,IF($A$2=2,'mil mi val'!CJ143,"NA"))</f>
        <v>0.9708</v>
      </c>
      <c r="CL58" s="120">
        <f>IF($A$2=1,'mil mi val'!CK40,IF($A$2=2,'mil mi val'!CK143,"NA"))</f>
        <v>0.9708</v>
      </c>
      <c r="CM58" s="120">
        <f>IF($A$2=1,'mil mi val'!CL40,IF($A$2=2,'mil mi val'!CL143,"NA"))</f>
        <v>0.9708</v>
      </c>
      <c r="CN58" s="120">
        <f>IF($A$2=1,'mil mi val'!CM40,IF($A$2=2,'mil mi val'!CM143,"NA"))</f>
        <v>0.9708</v>
      </c>
      <c r="CO58" s="120">
        <f>IF($A$2=1,'mil mi val'!CN40,IF($A$2=2,'mil mi val'!CN143,"NA"))</f>
        <v>0.9708</v>
      </c>
      <c r="CP58" s="120">
        <f>IF($A$2=1,'mil mi val'!CO40,IF($A$2=2,'mil mi val'!CO143,"NA"))</f>
        <v>0.9708</v>
      </c>
      <c r="CQ58" s="120">
        <f>IF($A$2=1,'mil mi val'!CP40,IF($A$2=2,'mil mi val'!CP143,"NA"))</f>
        <v>0.9708</v>
      </c>
      <c r="CR58" s="120">
        <f>IF($A$2=1,'mil mi val'!CQ40,IF($A$2=2,'mil mi val'!CQ143,"NA"))</f>
        <v>0.9708</v>
      </c>
      <c r="CS58" s="120">
        <f>IF($A$2=1,'mil mi val'!CR40,IF($A$2=2,'mil mi val'!CR143,"NA"))</f>
        <v>0.9708</v>
      </c>
      <c r="CT58" s="120">
        <f>IF($A$2=1,'mil mi val'!CS40,IF($A$2=2,'mil mi val'!CS143,"NA"))</f>
        <v>0.9708</v>
      </c>
      <c r="CU58" s="120">
        <f>IF($A$2=1,'mil mi val'!CT40,IF($A$2=2,'mil mi val'!CT143,"NA"))</f>
        <v>0.9708</v>
      </c>
      <c r="CV58" s="120">
        <f>IF($A$2=1,'mil mi val'!CU40,IF($A$2=2,'mil mi val'!CU143,"NA"))</f>
        <v>0.9708</v>
      </c>
      <c r="CW58" s="120">
        <f>IF($A$2=1,'mil mi val'!CV40,IF($A$2=2,'mil mi val'!CV143,"NA"))</f>
        <v>0.9708</v>
      </c>
      <c r="CX58" s="120">
        <f>IF($A$2=1,'mil mi val'!CW40,IF($A$2=2,'mil mi val'!CW143,"NA"))</f>
        <v>0.9708</v>
      </c>
      <c r="CY58" s="120">
        <f>IF($A$2=1,'mil mi val'!CX40,IF($A$2=2,'mil mi val'!CX143,"NA"))</f>
        <v>0.9708</v>
      </c>
      <c r="CZ58" s="120">
        <f>IF($A$2=1,'mil mi val'!CY40,IF($A$2=2,'mil mi val'!CY143,"NA"))</f>
        <v>0.9708</v>
      </c>
      <c r="DA58" s="120">
        <f>IF($A$2=1,'mil mi val'!CZ40,IF($A$2=2,'mil mi val'!CZ143,"NA"))</f>
        <v>0.9708</v>
      </c>
      <c r="DB58" s="120">
        <f>IF($A$2=1,'mil mi val'!DA40,IF($A$2=2,'mil mi val'!DA143,"NA"))</f>
        <v>0.9708</v>
      </c>
      <c r="DC58" s="120">
        <f>IF($A$2=1,'mil mi val'!DB40,IF($A$2=2,'mil mi val'!DB143,"NA"))</f>
        <v>0.9708</v>
      </c>
    </row>
    <row r="59" spans="2:107" ht="15" x14ac:dyDescent="0.25">
      <c r="B59" s="110">
        <v>54</v>
      </c>
      <c r="C59" s="120">
        <f>IF($A$2=1,'mil mi val'!B41,IF($A$2=2,'mil mi val'!B144,"NA"))</f>
        <v>1</v>
      </c>
      <c r="D59" s="120">
        <f>IF($A$2=1,'mil mi val'!C41,IF($A$2=2,'mil mi val'!C144,"NA"))</f>
        <v>0.97260000000000002</v>
      </c>
      <c r="E59" s="120">
        <f>IF($A$2=1,'mil mi val'!D41,IF($A$2=2,'mil mi val'!D144,"NA"))</f>
        <v>0.98199999999999998</v>
      </c>
      <c r="F59" s="120">
        <f>IF($A$2=1,'mil mi val'!E41,IF($A$2=2,'mil mi val'!E144,"NA"))</f>
        <v>0.98119999999999996</v>
      </c>
      <c r="G59" s="120">
        <f>IF($A$2=1,'mil mi val'!F41,IF($A$2=2,'mil mi val'!F144,"NA"))</f>
        <v>0.98019999999999996</v>
      </c>
      <c r="H59" s="120">
        <f>IF($A$2=1,'mil mi val'!G41,IF($A$2=2,'mil mi val'!G144,"NA"))</f>
        <v>0.97889999999999999</v>
      </c>
      <c r="I59" s="120">
        <f>IF($A$2=1,'mil mi val'!H41,IF($A$2=2,'mil mi val'!H144,"NA"))</f>
        <v>0.97750000000000004</v>
      </c>
      <c r="J59" s="120">
        <f>IF($A$2=1,'mil mi val'!I41,IF($A$2=2,'mil mi val'!I144,"NA"))</f>
        <v>0.97599999999999998</v>
      </c>
      <c r="K59" s="120">
        <f>IF($A$2=1,'mil mi val'!J41,IF($A$2=2,'mil mi val'!J144,"NA"))</f>
        <v>0.97470000000000001</v>
      </c>
      <c r="L59" s="120">
        <f>IF($A$2=1,'mil mi val'!K41,IF($A$2=2,'mil mi val'!K144,"NA"))</f>
        <v>0.97350000000000003</v>
      </c>
      <c r="M59" s="120">
        <f>IF($A$2=1,'mil mi val'!L41,IF($A$2=2,'mil mi val'!L144,"NA"))</f>
        <v>0.97240000000000004</v>
      </c>
      <c r="N59" s="120">
        <f>IF($A$2=1,'mil mi val'!M41,IF($A$2=2,'mil mi val'!M144,"NA"))</f>
        <v>0.97170000000000001</v>
      </c>
      <c r="O59" s="120">
        <f>IF($A$2=1,'mil mi val'!N41,IF($A$2=2,'mil mi val'!N144,"NA"))</f>
        <v>0.97109999999999996</v>
      </c>
      <c r="P59" s="120">
        <f>IF($A$2=1,'mil mi val'!O41,IF($A$2=2,'mil mi val'!O144,"NA"))</f>
        <v>0.97060000000000002</v>
      </c>
      <c r="Q59" s="120">
        <f>IF($A$2=1,'mil mi val'!P41,IF($A$2=2,'mil mi val'!P144,"NA"))</f>
        <v>0.97030000000000005</v>
      </c>
      <c r="R59" s="120">
        <f>IF($A$2=1,'mil mi val'!Q41,IF($A$2=2,'mil mi val'!Q144,"NA"))</f>
        <v>0.97150000000000003</v>
      </c>
      <c r="S59" s="120">
        <f>IF($A$2=1,'mil mi val'!R41,IF($A$2=2,'mil mi val'!R144,"NA"))</f>
        <v>0.97150000000000003</v>
      </c>
      <c r="T59" s="120">
        <f>IF($A$2=1,'mil mi val'!S41,IF($A$2=2,'mil mi val'!S144,"NA"))</f>
        <v>0.97150000000000003</v>
      </c>
      <c r="U59" s="120">
        <f>IF($A$2=1,'mil mi val'!T41,IF($A$2=2,'mil mi val'!T144,"NA"))</f>
        <v>0.97150000000000003</v>
      </c>
      <c r="V59" s="120">
        <f>IF($A$2=1,'mil mi val'!U41,IF($A$2=2,'mil mi val'!U144,"NA"))</f>
        <v>0.97150000000000003</v>
      </c>
      <c r="W59" s="120">
        <f>IF($A$2=1,'mil mi val'!V41,IF($A$2=2,'mil mi val'!V144,"NA"))</f>
        <v>0.97150000000000003</v>
      </c>
      <c r="X59" s="120">
        <f>IF($A$2=1,'mil mi val'!W41,IF($A$2=2,'mil mi val'!W144,"NA"))</f>
        <v>0.97150000000000003</v>
      </c>
      <c r="Y59" s="120">
        <f>IF($A$2=1,'mil mi val'!X41,IF($A$2=2,'mil mi val'!X144,"NA"))</f>
        <v>0.97150000000000003</v>
      </c>
      <c r="Z59" s="120">
        <f>IF($A$2=1,'mil mi val'!Y41,IF($A$2=2,'mil mi val'!Y144,"NA"))</f>
        <v>0.97150000000000003</v>
      </c>
      <c r="AA59" s="120">
        <f>IF($A$2=1,'mil mi val'!Z41,IF($A$2=2,'mil mi val'!Z144,"NA"))</f>
        <v>0.97150000000000003</v>
      </c>
      <c r="AB59" s="120">
        <f>IF($A$2=1,'mil mi val'!AA41,IF($A$2=2,'mil mi val'!AA144,"NA"))</f>
        <v>0.97150000000000003</v>
      </c>
      <c r="AC59" s="120">
        <f>IF($A$2=1,'mil mi val'!AB41,IF($A$2=2,'mil mi val'!AB144,"NA"))</f>
        <v>0.97150000000000003</v>
      </c>
      <c r="AD59" s="120">
        <f>IF($A$2=1,'mil mi val'!AC41,IF($A$2=2,'mil mi val'!AC144,"NA"))</f>
        <v>0.97150000000000003</v>
      </c>
      <c r="AE59" s="120">
        <f>IF($A$2=1,'mil mi val'!AD41,IF($A$2=2,'mil mi val'!AD144,"NA"))</f>
        <v>0.97150000000000003</v>
      </c>
      <c r="AF59" s="120">
        <f>IF($A$2=1,'mil mi val'!AE41,IF($A$2=2,'mil mi val'!AE144,"NA"))</f>
        <v>0.97150000000000003</v>
      </c>
      <c r="AG59" s="120">
        <f>IF($A$2=1,'mil mi val'!AF41,IF($A$2=2,'mil mi val'!AF144,"NA"))</f>
        <v>0.97150000000000003</v>
      </c>
      <c r="AH59" s="120">
        <f>IF($A$2=1,'mil mi val'!AG41,IF($A$2=2,'mil mi val'!AG144,"NA"))</f>
        <v>0.97150000000000003</v>
      </c>
      <c r="AI59" s="120">
        <f>IF($A$2=1,'mil mi val'!AH41,IF($A$2=2,'mil mi val'!AH144,"NA"))</f>
        <v>0.97150000000000003</v>
      </c>
      <c r="AJ59" s="120">
        <f>IF($A$2=1,'mil mi val'!AI41,IF($A$2=2,'mil mi val'!AI144,"NA"))</f>
        <v>0.97150000000000003</v>
      </c>
      <c r="AK59" s="120">
        <f>IF($A$2=1,'mil mi val'!AJ41,IF($A$2=2,'mil mi val'!AJ144,"NA"))</f>
        <v>0.97150000000000003</v>
      </c>
      <c r="AL59" s="120">
        <f>IF($A$2=1,'mil mi val'!AK41,IF($A$2=2,'mil mi val'!AK144,"NA"))</f>
        <v>0.97150000000000003</v>
      </c>
      <c r="AM59" s="120">
        <f>IF($A$2=1,'mil mi val'!AL41,IF($A$2=2,'mil mi val'!AL144,"NA"))</f>
        <v>0.97150000000000003</v>
      </c>
      <c r="AN59" s="120">
        <f>IF($A$2=1,'mil mi val'!AM41,IF($A$2=2,'mil mi val'!AM144,"NA"))</f>
        <v>0.97150000000000003</v>
      </c>
      <c r="AO59" s="120">
        <f>IF($A$2=1,'mil mi val'!AN41,IF($A$2=2,'mil mi val'!AN144,"NA"))</f>
        <v>0.97150000000000003</v>
      </c>
      <c r="AP59" s="120">
        <f>IF($A$2=1,'mil mi val'!AO41,IF($A$2=2,'mil mi val'!AO144,"NA"))</f>
        <v>0.97150000000000003</v>
      </c>
      <c r="AQ59" s="120">
        <f>IF($A$2=1,'mil mi val'!AP41,IF($A$2=2,'mil mi val'!AP144,"NA"))</f>
        <v>0.97150000000000003</v>
      </c>
      <c r="AR59" s="120">
        <f>IF($A$2=1,'mil mi val'!AQ41,IF($A$2=2,'mil mi val'!AQ144,"NA"))</f>
        <v>0.97150000000000003</v>
      </c>
      <c r="AS59" s="120">
        <f>IF($A$2=1,'mil mi val'!AR41,IF($A$2=2,'mil mi val'!AR144,"NA"))</f>
        <v>0.97150000000000003</v>
      </c>
      <c r="AT59" s="120">
        <f>IF($A$2=1,'mil mi val'!AS41,IF($A$2=2,'mil mi val'!AS144,"NA"))</f>
        <v>0.97150000000000003</v>
      </c>
      <c r="AU59" s="120">
        <f>IF($A$2=1,'mil mi val'!AT41,IF($A$2=2,'mil mi val'!AT144,"NA"))</f>
        <v>0.97150000000000003</v>
      </c>
      <c r="AV59" s="120">
        <f>IF($A$2=1,'mil mi val'!AU41,IF($A$2=2,'mil mi val'!AU144,"NA"))</f>
        <v>0.97150000000000003</v>
      </c>
      <c r="AW59" s="120">
        <f>IF($A$2=1,'mil mi val'!AV41,IF($A$2=2,'mil mi val'!AV144,"NA"))</f>
        <v>0.97150000000000003</v>
      </c>
      <c r="AX59" s="120">
        <f>IF($A$2=1,'mil mi val'!AW41,IF($A$2=2,'mil mi val'!AW144,"NA"))</f>
        <v>0.97150000000000003</v>
      </c>
      <c r="AY59" s="120">
        <f>IF($A$2=1,'mil mi val'!AX41,IF($A$2=2,'mil mi val'!AX144,"NA"))</f>
        <v>0.97150000000000003</v>
      </c>
      <c r="AZ59" s="120">
        <f>IF($A$2=1,'mil mi val'!AY41,IF($A$2=2,'mil mi val'!AY144,"NA"))</f>
        <v>0.97150000000000003</v>
      </c>
      <c r="BA59" s="120">
        <f>IF($A$2=1,'mil mi val'!AZ41,IF($A$2=2,'mil mi val'!AZ144,"NA"))</f>
        <v>0.97150000000000003</v>
      </c>
      <c r="BB59" s="120">
        <f>IF($A$2=1,'mil mi val'!BA41,IF($A$2=2,'mil mi val'!BA144,"NA"))</f>
        <v>0.97150000000000003</v>
      </c>
      <c r="BC59" s="120">
        <f>IF($A$2=1,'mil mi val'!BB41,IF($A$2=2,'mil mi val'!BB144,"NA"))</f>
        <v>0.97150000000000003</v>
      </c>
      <c r="BD59" s="120">
        <f>IF($A$2=1,'mil mi val'!BC41,IF($A$2=2,'mil mi val'!BC144,"NA"))</f>
        <v>0.97150000000000003</v>
      </c>
      <c r="BE59" s="120">
        <f>IF($A$2=1,'mil mi val'!BD41,IF($A$2=2,'mil mi val'!BD144,"NA"))</f>
        <v>0.97150000000000003</v>
      </c>
      <c r="BF59" s="120">
        <f>IF($A$2=1,'mil mi val'!BE41,IF($A$2=2,'mil mi val'!BE144,"NA"))</f>
        <v>0.97150000000000003</v>
      </c>
      <c r="BG59" s="120">
        <f>IF($A$2=1,'mil mi val'!BF41,IF($A$2=2,'mil mi val'!BF144,"NA"))</f>
        <v>0.97150000000000003</v>
      </c>
      <c r="BH59" s="120">
        <f>IF($A$2=1,'mil mi val'!BG41,IF($A$2=2,'mil mi val'!BG144,"NA"))</f>
        <v>0.97150000000000003</v>
      </c>
      <c r="BI59" s="120">
        <f>IF($A$2=1,'mil mi val'!BH41,IF($A$2=2,'mil mi val'!BH144,"NA"))</f>
        <v>0.97150000000000003</v>
      </c>
      <c r="BJ59" s="120">
        <f>IF($A$2=1,'mil mi val'!BI41,IF($A$2=2,'mil mi val'!BI144,"NA"))</f>
        <v>0.97150000000000003</v>
      </c>
      <c r="BK59" s="120">
        <f>IF($A$2=1,'mil mi val'!BJ41,IF($A$2=2,'mil mi val'!BJ144,"NA"))</f>
        <v>0.97150000000000003</v>
      </c>
      <c r="BL59" s="120">
        <f>IF($A$2=1,'mil mi val'!BK41,IF($A$2=2,'mil mi val'!BK144,"NA"))</f>
        <v>0.97150000000000003</v>
      </c>
      <c r="BM59" s="120">
        <f>IF($A$2=1,'mil mi val'!BL41,IF($A$2=2,'mil mi val'!BL144,"NA"))</f>
        <v>0.97150000000000003</v>
      </c>
      <c r="BN59" s="120">
        <f>IF($A$2=1,'mil mi val'!BM41,IF($A$2=2,'mil mi val'!BM144,"NA"))</f>
        <v>0.97150000000000003</v>
      </c>
      <c r="BO59" s="120">
        <f>IF($A$2=1,'mil mi val'!BN41,IF($A$2=2,'mil mi val'!BN144,"NA"))</f>
        <v>0.97150000000000003</v>
      </c>
      <c r="BP59" s="120">
        <f>IF($A$2=1,'mil mi val'!BO41,IF($A$2=2,'mil mi val'!BO144,"NA"))</f>
        <v>0.97150000000000003</v>
      </c>
      <c r="BQ59" s="120">
        <f>IF($A$2=1,'mil mi val'!BP41,IF($A$2=2,'mil mi val'!BP144,"NA"))</f>
        <v>0.97150000000000003</v>
      </c>
      <c r="BR59" s="120">
        <f>IF($A$2=1,'mil mi val'!BQ41,IF($A$2=2,'mil mi val'!BQ144,"NA"))</f>
        <v>0.97150000000000003</v>
      </c>
      <c r="BS59" s="120">
        <f>IF($A$2=1,'mil mi val'!BR41,IF($A$2=2,'mil mi val'!BR144,"NA"))</f>
        <v>0.97150000000000003</v>
      </c>
      <c r="BT59" s="120">
        <f>IF($A$2=1,'mil mi val'!BS41,IF($A$2=2,'mil mi val'!BS144,"NA"))</f>
        <v>0.97150000000000003</v>
      </c>
      <c r="BU59" s="120">
        <f>IF($A$2=1,'mil mi val'!BT41,IF($A$2=2,'mil mi val'!BT144,"NA"))</f>
        <v>0.97150000000000003</v>
      </c>
      <c r="BV59" s="120">
        <f>IF($A$2=1,'mil mi val'!BU41,IF($A$2=2,'mil mi val'!BU144,"NA"))</f>
        <v>0.97150000000000003</v>
      </c>
      <c r="BW59" s="120">
        <f>IF($A$2=1,'mil mi val'!BV41,IF($A$2=2,'mil mi val'!BV144,"NA"))</f>
        <v>0.97150000000000003</v>
      </c>
      <c r="BX59" s="120">
        <f>IF($A$2=1,'mil mi val'!BW41,IF($A$2=2,'mil mi val'!BW144,"NA"))</f>
        <v>0.97150000000000003</v>
      </c>
      <c r="BY59" s="120">
        <f>IF($A$2=1,'mil mi val'!BX41,IF($A$2=2,'mil mi val'!BX144,"NA"))</f>
        <v>0.97150000000000003</v>
      </c>
      <c r="BZ59" s="120">
        <f>IF($A$2=1,'mil mi val'!BY41,IF($A$2=2,'mil mi val'!BY144,"NA"))</f>
        <v>0.97150000000000003</v>
      </c>
      <c r="CA59" s="120">
        <f>IF($A$2=1,'mil mi val'!BZ41,IF($A$2=2,'mil mi val'!BZ144,"NA"))</f>
        <v>0.97150000000000003</v>
      </c>
      <c r="CB59" s="120">
        <f>IF($A$2=1,'mil mi val'!CA41,IF($A$2=2,'mil mi val'!CA144,"NA"))</f>
        <v>0.97150000000000003</v>
      </c>
      <c r="CC59" s="120">
        <f>IF($A$2=1,'mil mi val'!CB41,IF($A$2=2,'mil mi val'!CB144,"NA"))</f>
        <v>0.97150000000000003</v>
      </c>
      <c r="CD59" s="120">
        <f>IF($A$2=1,'mil mi val'!CC41,IF($A$2=2,'mil mi val'!CC144,"NA"))</f>
        <v>0.97150000000000003</v>
      </c>
      <c r="CE59" s="120">
        <f>IF($A$2=1,'mil mi val'!CD41,IF($A$2=2,'mil mi val'!CD144,"NA"))</f>
        <v>0.97150000000000003</v>
      </c>
      <c r="CF59" s="120">
        <f>IF($A$2=1,'mil mi val'!CE41,IF($A$2=2,'mil mi val'!CE144,"NA"))</f>
        <v>0.97150000000000003</v>
      </c>
      <c r="CG59" s="120">
        <f>IF($A$2=1,'mil mi val'!CF41,IF($A$2=2,'mil mi val'!CF144,"NA"))</f>
        <v>0.97150000000000003</v>
      </c>
      <c r="CH59" s="120">
        <f>IF($A$2=1,'mil mi val'!CG41,IF($A$2=2,'mil mi val'!CG144,"NA"))</f>
        <v>0.97150000000000003</v>
      </c>
      <c r="CI59" s="120">
        <f>IF($A$2=1,'mil mi val'!CH41,IF($A$2=2,'mil mi val'!CH144,"NA"))</f>
        <v>0.97150000000000003</v>
      </c>
      <c r="CJ59" s="120">
        <f>IF($A$2=1,'mil mi val'!CI41,IF($A$2=2,'mil mi val'!CI144,"NA"))</f>
        <v>0.97150000000000003</v>
      </c>
      <c r="CK59" s="120">
        <f>IF($A$2=1,'mil mi val'!CJ41,IF($A$2=2,'mil mi val'!CJ144,"NA"))</f>
        <v>0.97150000000000003</v>
      </c>
      <c r="CL59" s="120">
        <f>IF($A$2=1,'mil mi val'!CK41,IF($A$2=2,'mil mi val'!CK144,"NA"))</f>
        <v>0.97150000000000003</v>
      </c>
      <c r="CM59" s="120">
        <f>IF($A$2=1,'mil mi val'!CL41,IF($A$2=2,'mil mi val'!CL144,"NA"))</f>
        <v>0.97150000000000003</v>
      </c>
      <c r="CN59" s="120">
        <f>IF($A$2=1,'mil mi val'!CM41,IF($A$2=2,'mil mi val'!CM144,"NA"))</f>
        <v>0.97150000000000003</v>
      </c>
      <c r="CO59" s="120">
        <f>IF($A$2=1,'mil mi val'!CN41,IF($A$2=2,'mil mi val'!CN144,"NA"))</f>
        <v>0.97150000000000003</v>
      </c>
      <c r="CP59" s="120">
        <f>IF($A$2=1,'mil mi val'!CO41,IF($A$2=2,'mil mi val'!CO144,"NA"))</f>
        <v>0.97150000000000003</v>
      </c>
      <c r="CQ59" s="120">
        <f>IF($A$2=1,'mil mi val'!CP41,IF($A$2=2,'mil mi val'!CP144,"NA"))</f>
        <v>0.97150000000000003</v>
      </c>
      <c r="CR59" s="120">
        <f>IF($A$2=1,'mil mi val'!CQ41,IF($A$2=2,'mil mi val'!CQ144,"NA"))</f>
        <v>0.97150000000000003</v>
      </c>
      <c r="CS59" s="120">
        <f>IF($A$2=1,'mil mi val'!CR41,IF($A$2=2,'mil mi val'!CR144,"NA"))</f>
        <v>0.97150000000000003</v>
      </c>
      <c r="CT59" s="120">
        <f>IF($A$2=1,'mil mi val'!CS41,IF($A$2=2,'mil mi val'!CS144,"NA"))</f>
        <v>0.97150000000000003</v>
      </c>
      <c r="CU59" s="120">
        <f>IF($A$2=1,'mil mi val'!CT41,IF($A$2=2,'mil mi val'!CT144,"NA"))</f>
        <v>0.97150000000000003</v>
      </c>
      <c r="CV59" s="120">
        <f>IF($A$2=1,'mil mi val'!CU41,IF($A$2=2,'mil mi val'!CU144,"NA"))</f>
        <v>0.97150000000000003</v>
      </c>
      <c r="CW59" s="120">
        <f>IF($A$2=1,'mil mi val'!CV41,IF($A$2=2,'mil mi val'!CV144,"NA"))</f>
        <v>0.97150000000000003</v>
      </c>
      <c r="CX59" s="120">
        <f>IF($A$2=1,'mil mi val'!CW41,IF($A$2=2,'mil mi val'!CW144,"NA"))</f>
        <v>0.97150000000000003</v>
      </c>
      <c r="CY59" s="120">
        <f>IF($A$2=1,'mil mi val'!CX41,IF($A$2=2,'mil mi val'!CX144,"NA"))</f>
        <v>0.97150000000000003</v>
      </c>
      <c r="CZ59" s="120">
        <f>IF($A$2=1,'mil mi val'!CY41,IF($A$2=2,'mil mi val'!CY144,"NA"))</f>
        <v>0.97150000000000003</v>
      </c>
      <c r="DA59" s="120">
        <f>IF($A$2=1,'mil mi val'!CZ41,IF($A$2=2,'mil mi val'!CZ144,"NA"))</f>
        <v>0.97150000000000003</v>
      </c>
      <c r="DB59" s="120">
        <f>IF($A$2=1,'mil mi val'!DA41,IF($A$2=2,'mil mi val'!DA144,"NA"))</f>
        <v>0.97150000000000003</v>
      </c>
      <c r="DC59" s="120">
        <f>IF($A$2=1,'mil mi val'!DB41,IF($A$2=2,'mil mi val'!DB144,"NA"))</f>
        <v>0.97150000000000003</v>
      </c>
    </row>
    <row r="60" spans="2:107" ht="15" x14ac:dyDescent="0.25">
      <c r="B60" s="110">
        <v>55</v>
      </c>
      <c r="C60" s="120">
        <f>IF($A$2=1,'mil mi val'!B42,IF($A$2=2,'mil mi val'!B145,"NA"))</f>
        <v>1</v>
      </c>
      <c r="D60" s="120">
        <f>IF($A$2=1,'mil mi val'!C42,IF($A$2=2,'mil mi val'!C145,"NA"))</f>
        <v>0.97160000000000002</v>
      </c>
      <c r="E60" s="120">
        <f>IF($A$2=1,'mil mi val'!D42,IF($A$2=2,'mil mi val'!D145,"NA"))</f>
        <v>0.98160000000000003</v>
      </c>
      <c r="F60" s="120">
        <f>IF($A$2=1,'mil mi val'!E42,IF($A$2=2,'mil mi val'!E145,"NA"))</f>
        <v>0.98140000000000005</v>
      </c>
      <c r="G60" s="120">
        <f>IF($A$2=1,'mil mi val'!F42,IF($A$2=2,'mil mi val'!F145,"NA"))</f>
        <v>0.98070000000000002</v>
      </c>
      <c r="H60" s="120">
        <f>IF($A$2=1,'mil mi val'!G42,IF($A$2=2,'mil mi val'!G145,"NA"))</f>
        <v>0.97960000000000003</v>
      </c>
      <c r="I60" s="120">
        <f>IF($A$2=1,'mil mi val'!H42,IF($A$2=2,'mil mi val'!H145,"NA"))</f>
        <v>0.97829999999999995</v>
      </c>
      <c r="J60" s="120">
        <f>IF($A$2=1,'mil mi val'!I42,IF($A$2=2,'mil mi val'!I145,"NA"))</f>
        <v>0.97699999999999998</v>
      </c>
      <c r="K60" s="120">
        <f>IF($A$2=1,'mil mi val'!J42,IF($A$2=2,'mil mi val'!J145,"NA"))</f>
        <v>0.97560000000000002</v>
      </c>
      <c r="L60" s="120">
        <f>IF($A$2=1,'mil mi val'!K42,IF($A$2=2,'mil mi val'!K145,"NA"))</f>
        <v>0.97440000000000004</v>
      </c>
      <c r="M60" s="120">
        <f>IF($A$2=1,'mil mi val'!L42,IF($A$2=2,'mil mi val'!L145,"NA"))</f>
        <v>0.97340000000000004</v>
      </c>
      <c r="N60" s="120">
        <f>IF($A$2=1,'mil mi val'!M42,IF($A$2=2,'mil mi val'!M145,"NA"))</f>
        <v>0.97250000000000003</v>
      </c>
      <c r="O60" s="120">
        <f>IF($A$2=1,'mil mi val'!N42,IF($A$2=2,'mil mi val'!N145,"NA"))</f>
        <v>0.97189999999999999</v>
      </c>
      <c r="P60" s="120">
        <f>IF($A$2=1,'mil mi val'!O42,IF($A$2=2,'mil mi val'!O145,"NA"))</f>
        <v>0.97140000000000004</v>
      </c>
      <c r="Q60" s="120">
        <f>IF($A$2=1,'mil mi val'!P42,IF($A$2=2,'mil mi val'!P145,"NA"))</f>
        <v>0.97099999999999997</v>
      </c>
      <c r="R60" s="120">
        <f>IF($A$2=1,'mil mi val'!Q42,IF($A$2=2,'mil mi val'!Q145,"NA"))</f>
        <v>0.97219999999999995</v>
      </c>
      <c r="S60" s="120">
        <f>IF($A$2=1,'mil mi val'!R42,IF($A$2=2,'mil mi val'!R145,"NA"))</f>
        <v>0.97219999999999995</v>
      </c>
      <c r="T60" s="120">
        <f>IF($A$2=1,'mil mi val'!S42,IF($A$2=2,'mil mi val'!S145,"NA"))</f>
        <v>0.97219999999999995</v>
      </c>
      <c r="U60" s="120">
        <f>IF($A$2=1,'mil mi val'!T42,IF($A$2=2,'mil mi val'!T145,"NA"))</f>
        <v>0.97219999999999995</v>
      </c>
      <c r="V60" s="120">
        <f>IF($A$2=1,'mil mi val'!U42,IF($A$2=2,'mil mi val'!U145,"NA"))</f>
        <v>0.97219999999999995</v>
      </c>
      <c r="W60" s="120">
        <f>IF($A$2=1,'mil mi val'!V42,IF($A$2=2,'mil mi val'!V145,"NA"))</f>
        <v>0.97219999999999995</v>
      </c>
      <c r="X60" s="120">
        <f>IF($A$2=1,'mil mi val'!W42,IF($A$2=2,'mil mi val'!W145,"NA"))</f>
        <v>0.97219999999999995</v>
      </c>
      <c r="Y60" s="120">
        <f>IF($A$2=1,'mil mi val'!X42,IF($A$2=2,'mil mi val'!X145,"NA"))</f>
        <v>0.97219999999999995</v>
      </c>
      <c r="Z60" s="120">
        <f>IF($A$2=1,'mil mi val'!Y42,IF($A$2=2,'mil mi val'!Y145,"NA"))</f>
        <v>0.97219999999999995</v>
      </c>
      <c r="AA60" s="120">
        <f>IF($A$2=1,'mil mi val'!Z42,IF($A$2=2,'mil mi val'!Z145,"NA"))</f>
        <v>0.97219999999999995</v>
      </c>
      <c r="AB60" s="120">
        <f>IF($A$2=1,'mil mi val'!AA42,IF($A$2=2,'mil mi val'!AA145,"NA"))</f>
        <v>0.97219999999999995</v>
      </c>
      <c r="AC60" s="120">
        <f>IF($A$2=1,'mil mi val'!AB42,IF($A$2=2,'mil mi val'!AB145,"NA"))</f>
        <v>0.97219999999999995</v>
      </c>
      <c r="AD60" s="120">
        <f>IF($A$2=1,'mil mi val'!AC42,IF($A$2=2,'mil mi val'!AC145,"NA"))</f>
        <v>0.97219999999999995</v>
      </c>
      <c r="AE60" s="120">
        <f>IF($A$2=1,'mil mi val'!AD42,IF($A$2=2,'mil mi val'!AD145,"NA"))</f>
        <v>0.97219999999999995</v>
      </c>
      <c r="AF60" s="120">
        <f>IF($A$2=1,'mil mi val'!AE42,IF($A$2=2,'mil mi val'!AE145,"NA"))</f>
        <v>0.97219999999999995</v>
      </c>
      <c r="AG60" s="120">
        <f>IF($A$2=1,'mil mi val'!AF42,IF($A$2=2,'mil mi val'!AF145,"NA"))</f>
        <v>0.97219999999999995</v>
      </c>
      <c r="AH60" s="120">
        <f>IF($A$2=1,'mil mi val'!AG42,IF($A$2=2,'mil mi val'!AG145,"NA"))</f>
        <v>0.97219999999999995</v>
      </c>
      <c r="AI60" s="120">
        <f>IF($A$2=1,'mil mi val'!AH42,IF($A$2=2,'mil mi val'!AH145,"NA"))</f>
        <v>0.97219999999999995</v>
      </c>
      <c r="AJ60" s="120">
        <f>IF($A$2=1,'mil mi val'!AI42,IF($A$2=2,'mil mi val'!AI145,"NA"))</f>
        <v>0.97219999999999995</v>
      </c>
      <c r="AK60" s="120">
        <f>IF($A$2=1,'mil mi val'!AJ42,IF($A$2=2,'mil mi val'!AJ145,"NA"))</f>
        <v>0.97219999999999995</v>
      </c>
      <c r="AL60" s="120">
        <f>IF($A$2=1,'mil mi val'!AK42,IF($A$2=2,'mil mi val'!AK145,"NA"))</f>
        <v>0.97219999999999995</v>
      </c>
      <c r="AM60" s="120">
        <f>IF($A$2=1,'mil mi val'!AL42,IF($A$2=2,'mil mi val'!AL145,"NA"))</f>
        <v>0.97219999999999995</v>
      </c>
      <c r="AN60" s="120">
        <f>IF($A$2=1,'mil mi val'!AM42,IF($A$2=2,'mil mi val'!AM145,"NA"))</f>
        <v>0.97219999999999995</v>
      </c>
      <c r="AO60" s="120">
        <f>IF($A$2=1,'mil mi val'!AN42,IF($A$2=2,'mil mi val'!AN145,"NA"))</f>
        <v>0.97219999999999995</v>
      </c>
      <c r="AP60" s="120">
        <f>IF($A$2=1,'mil mi val'!AO42,IF($A$2=2,'mil mi val'!AO145,"NA"))</f>
        <v>0.97219999999999995</v>
      </c>
      <c r="AQ60" s="120">
        <f>IF($A$2=1,'mil mi val'!AP42,IF($A$2=2,'mil mi val'!AP145,"NA"))</f>
        <v>0.97219999999999995</v>
      </c>
      <c r="AR60" s="120">
        <f>IF($A$2=1,'mil mi val'!AQ42,IF($A$2=2,'mil mi val'!AQ145,"NA"))</f>
        <v>0.97219999999999995</v>
      </c>
      <c r="AS60" s="120">
        <f>IF($A$2=1,'mil mi val'!AR42,IF($A$2=2,'mil mi val'!AR145,"NA"))</f>
        <v>0.97219999999999995</v>
      </c>
      <c r="AT60" s="120">
        <f>IF($A$2=1,'mil mi val'!AS42,IF($A$2=2,'mil mi val'!AS145,"NA"))</f>
        <v>0.97219999999999995</v>
      </c>
      <c r="AU60" s="120">
        <f>IF($A$2=1,'mil mi val'!AT42,IF($A$2=2,'mil mi val'!AT145,"NA"))</f>
        <v>0.97219999999999995</v>
      </c>
      <c r="AV60" s="120">
        <f>IF($A$2=1,'mil mi val'!AU42,IF($A$2=2,'mil mi val'!AU145,"NA"))</f>
        <v>0.97219999999999995</v>
      </c>
      <c r="AW60" s="120">
        <f>IF($A$2=1,'mil mi val'!AV42,IF($A$2=2,'mil mi val'!AV145,"NA"))</f>
        <v>0.97219999999999995</v>
      </c>
      <c r="AX60" s="120">
        <f>IF($A$2=1,'mil mi val'!AW42,IF($A$2=2,'mil mi val'!AW145,"NA"))</f>
        <v>0.97219999999999995</v>
      </c>
      <c r="AY60" s="120">
        <f>IF($A$2=1,'mil mi val'!AX42,IF($A$2=2,'mil mi val'!AX145,"NA"))</f>
        <v>0.97219999999999995</v>
      </c>
      <c r="AZ60" s="120">
        <f>IF($A$2=1,'mil mi val'!AY42,IF($A$2=2,'mil mi val'!AY145,"NA"))</f>
        <v>0.97219999999999995</v>
      </c>
      <c r="BA60" s="120">
        <f>IF($A$2=1,'mil mi val'!AZ42,IF($A$2=2,'mil mi val'!AZ145,"NA"))</f>
        <v>0.97219999999999995</v>
      </c>
      <c r="BB60" s="120">
        <f>IF($A$2=1,'mil mi val'!BA42,IF($A$2=2,'mil mi val'!BA145,"NA"))</f>
        <v>0.97219999999999995</v>
      </c>
      <c r="BC60" s="120">
        <f>IF($A$2=1,'mil mi val'!BB42,IF($A$2=2,'mil mi val'!BB145,"NA"))</f>
        <v>0.97219999999999995</v>
      </c>
      <c r="BD60" s="120">
        <f>IF($A$2=1,'mil mi val'!BC42,IF($A$2=2,'mil mi val'!BC145,"NA"))</f>
        <v>0.97219999999999995</v>
      </c>
      <c r="BE60" s="120">
        <f>IF($A$2=1,'mil mi val'!BD42,IF($A$2=2,'mil mi val'!BD145,"NA"))</f>
        <v>0.97219999999999995</v>
      </c>
      <c r="BF60" s="120">
        <f>IF($A$2=1,'mil mi val'!BE42,IF($A$2=2,'mil mi val'!BE145,"NA"))</f>
        <v>0.97219999999999995</v>
      </c>
      <c r="BG60" s="120">
        <f>IF($A$2=1,'mil mi val'!BF42,IF($A$2=2,'mil mi val'!BF145,"NA"))</f>
        <v>0.97219999999999995</v>
      </c>
      <c r="BH60" s="120">
        <f>IF($A$2=1,'mil mi val'!BG42,IF($A$2=2,'mil mi val'!BG145,"NA"))</f>
        <v>0.97219999999999995</v>
      </c>
      <c r="BI60" s="120">
        <f>IF($A$2=1,'mil mi val'!BH42,IF($A$2=2,'mil mi val'!BH145,"NA"))</f>
        <v>0.97219999999999995</v>
      </c>
      <c r="BJ60" s="120">
        <f>IF($A$2=1,'mil mi val'!BI42,IF($A$2=2,'mil mi val'!BI145,"NA"))</f>
        <v>0.97219999999999995</v>
      </c>
      <c r="BK60" s="120">
        <f>IF($A$2=1,'mil mi val'!BJ42,IF($A$2=2,'mil mi val'!BJ145,"NA"))</f>
        <v>0.97219999999999995</v>
      </c>
      <c r="BL60" s="120">
        <f>IF($A$2=1,'mil mi val'!BK42,IF($A$2=2,'mil mi val'!BK145,"NA"))</f>
        <v>0.97219999999999995</v>
      </c>
      <c r="BM60" s="120">
        <f>IF($A$2=1,'mil mi val'!BL42,IF($A$2=2,'mil mi val'!BL145,"NA"))</f>
        <v>0.97219999999999995</v>
      </c>
      <c r="BN60" s="120">
        <f>IF($A$2=1,'mil mi val'!BM42,IF($A$2=2,'mil mi val'!BM145,"NA"))</f>
        <v>0.97219999999999995</v>
      </c>
      <c r="BO60" s="120">
        <f>IF($A$2=1,'mil mi val'!BN42,IF($A$2=2,'mil mi val'!BN145,"NA"))</f>
        <v>0.97219999999999995</v>
      </c>
      <c r="BP60" s="120">
        <f>IF($A$2=1,'mil mi val'!BO42,IF($A$2=2,'mil mi val'!BO145,"NA"))</f>
        <v>0.97219999999999995</v>
      </c>
      <c r="BQ60" s="120">
        <f>IF($A$2=1,'mil mi val'!BP42,IF($A$2=2,'mil mi val'!BP145,"NA"))</f>
        <v>0.97219999999999995</v>
      </c>
      <c r="BR60" s="120">
        <f>IF($A$2=1,'mil mi val'!BQ42,IF($A$2=2,'mil mi val'!BQ145,"NA"))</f>
        <v>0.97219999999999995</v>
      </c>
      <c r="BS60" s="120">
        <f>IF($A$2=1,'mil mi val'!BR42,IF($A$2=2,'mil mi val'!BR145,"NA"))</f>
        <v>0.97219999999999995</v>
      </c>
      <c r="BT60" s="120">
        <f>IF($A$2=1,'mil mi val'!BS42,IF($A$2=2,'mil mi val'!BS145,"NA"))</f>
        <v>0.97219999999999995</v>
      </c>
      <c r="BU60" s="120">
        <f>IF($A$2=1,'mil mi val'!BT42,IF($A$2=2,'mil mi val'!BT145,"NA"))</f>
        <v>0.97219999999999995</v>
      </c>
      <c r="BV60" s="120">
        <f>IF($A$2=1,'mil mi val'!BU42,IF($A$2=2,'mil mi val'!BU145,"NA"))</f>
        <v>0.97219999999999995</v>
      </c>
      <c r="BW60" s="120">
        <f>IF($A$2=1,'mil mi val'!BV42,IF($A$2=2,'mil mi val'!BV145,"NA"))</f>
        <v>0.97219999999999995</v>
      </c>
      <c r="BX60" s="120">
        <f>IF($A$2=1,'mil mi val'!BW42,IF($A$2=2,'mil mi val'!BW145,"NA"))</f>
        <v>0.97219999999999995</v>
      </c>
      <c r="BY60" s="120">
        <f>IF($A$2=1,'mil mi val'!BX42,IF($A$2=2,'mil mi val'!BX145,"NA"))</f>
        <v>0.97219999999999995</v>
      </c>
      <c r="BZ60" s="120">
        <f>IF($A$2=1,'mil mi val'!BY42,IF($A$2=2,'mil mi val'!BY145,"NA"))</f>
        <v>0.97219999999999995</v>
      </c>
      <c r="CA60" s="120">
        <f>IF($A$2=1,'mil mi val'!BZ42,IF($A$2=2,'mil mi val'!BZ145,"NA"))</f>
        <v>0.97219999999999995</v>
      </c>
      <c r="CB60" s="120">
        <f>IF($A$2=1,'mil mi val'!CA42,IF($A$2=2,'mil mi val'!CA145,"NA"))</f>
        <v>0.97219999999999995</v>
      </c>
      <c r="CC60" s="120">
        <f>IF($A$2=1,'mil mi val'!CB42,IF($A$2=2,'mil mi val'!CB145,"NA"))</f>
        <v>0.97219999999999995</v>
      </c>
      <c r="CD60" s="120">
        <f>IF($A$2=1,'mil mi val'!CC42,IF($A$2=2,'mil mi val'!CC145,"NA"))</f>
        <v>0.97219999999999995</v>
      </c>
      <c r="CE60" s="120">
        <f>IF($A$2=1,'mil mi val'!CD42,IF($A$2=2,'mil mi val'!CD145,"NA"))</f>
        <v>0.97219999999999995</v>
      </c>
      <c r="CF60" s="120">
        <f>IF($A$2=1,'mil mi val'!CE42,IF($A$2=2,'mil mi val'!CE145,"NA"))</f>
        <v>0.97219999999999995</v>
      </c>
      <c r="CG60" s="120">
        <f>IF($A$2=1,'mil mi val'!CF42,IF($A$2=2,'mil mi val'!CF145,"NA"))</f>
        <v>0.97219999999999995</v>
      </c>
      <c r="CH60" s="120">
        <f>IF($A$2=1,'mil mi val'!CG42,IF($A$2=2,'mil mi val'!CG145,"NA"))</f>
        <v>0.97219999999999995</v>
      </c>
      <c r="CI60" s="120">
        <f>IF($A$2=1,'mil mi val'!CH42,IF($A$2=2,'mil mi val'!CH145,"NA"))</f>
        <v>0.97219999999999995</v>
      </c>
      <c r="CJ60" s="120">
        <f>IF($A$2=1,'mil mi val'!CI42,IF($A$2=2,'mil mi val'!CI145,"NA"))</f>
        <v>0.97219999999999995</v>
      </c>
      <c r="CK60" s="120">
        <f>IF($A$2=1,'mil mi val'!CJ42,IF($A$2=2,'mil mi val'!CJ145,"NA"))</f>
        <v>0.97219999999999995</v>
      </c>
      <c r="CL60" s="120">
        <f>IF($A$2=1,'mil mi val'!CK42,IF($A$2=2,'mil mi val'!CK145,"NA"))</f>
        <v>0.97219999999999995</v>
      </c>
      <c r="CM60" s="120">
        <f>IF($A$2=1,'mil mi val'!CL42,IF($A$2=2,'mil mi val'!CL145,"NA"))</f>
        <v>0.97219999999999995</v>
      </c>
      <c r="CN60" s="120">
        <f>IF($A$2=1,'mil mi val'!CM42,IF($A$2=2,'mil mi val'!CM145,"NA"))</f>
        <v>0.97219999999999995</v>
      </c>
      <c r="CO60" s="120">
        <f>IF($A$2=1,'mil mi val'!CN42,IF($A$2=2,'mil mi val'!CN145,"NA"))</f>
        <v>0.97219999999999995</v>
      </c>
      <c r="CP60" s="120">
        <f>IF($A$2=1,'mil mi val'!CO42,IF($A$2=2,'mil mi val'!CO145,"NA"))</f>
        <v>0.97219999999999995</v>
      </c>
      <c r="CQ60" s="120">
        <f>IF($A$2=1,'mil mi val'!CP42,IF($A$2=2,'mil mi val'!CP145,"NA"))</f>
        <v>0.97219999999999995</v>
      </c>
      <c r="CR60" s="120">
        <f>IF($A$2=1,'mil mi val'!CQ42,IF($A$2=2,'mil mi val'!CQ145,"NA"))</f>
        <v>0.97219999999999995</v>
      </c>
      <c r="CS60" s="120">
        <f>IF($A$2=1,'mil mi val'!CR42,IF($A$2=2,'mil mi val'!CR145,"NA"))</f>
        <v>0.97219999999999995</v>
      </c>
      <c r="CT60" s="120">
        <f>IF($A$2=1,'mil mi val'!CS42,IF($A$2=2,'mil mi val'!CS145,"NA"))</f>
        <v>0.97219999999999995</v>
      </c>
      <c r="CU60" s="120">
        <f>IF($A$2=1,'mil mi val'!CT42,IF($A$2=2,'mil mi val'!CT145,"NA"))</f>
        <v>0.97219999999999995</v>
      </c>
      <c r="CV60" s="120">
        <f>IF($A$2=1,'mil mi val'!CU42,IF($A$2=2,'mil mi val'!CU145,"NA"))</f>
        <v>0.97219999999999995</v>
      </c>
      <c r="CW60" s="120">
        <f>IF($A$2=1,'mil mi val'!CV42,IF($A$2=2,'mil mi val'!CV145,"NA"))</f>
        <v>0.97219999999999995</v>
      </c>
      <c r="CX60" s="120">
        <f>IF($A$2=1,'mil mi val'!CW42,IF($A$2=2,'mil mi val'!CW145,"NA"))</f>
        <v>0.97219999999999995</v>
      </c>
      <c r="CY60" s="120">
        <f>IF($A$2=1,'mil mi val'!CX42,IF($A$2=2,'mil mi val'!CX145,"NA"))</f>
        <v>0.97219999999999995</v>
      </c>
      <c r="CZ60" s="120">
        <f>IF($A$2=1,'mil mi val'!CY42,IF($A$2=2,'mil mi val'!CY145,"NA"))</f>
        <v>0.97219999999999995</v>
      </c>
      <c r="DA60" s="120">
        <f>IF($A$2=1,'mil mi val'!CZ42,IF($A$2=2,'mil mi val'!CZ145,"NA"))</f>
        <v>0.97219999999999995</v>
      </c>
      <c r="DB60" s="120">
        <f>IF($A$2=1,'mil mi val'!DA42,IF($A$2=2,'mil mi val'!DA145,"NA"))</f>
        <v>0.97219999999999995</v>
      </c>
      <c r="DC60" s="120">
        <f>IF($A$2=1,'mil mi val'!DB42,IF($A$2=2,'mil mi val'!DB145,"NA"))</f>
        <v>0.97219999999999995</v>
      </c>
    </row>
    <row r="61" spans="2:107" ht="15" x14ac:dyDescent="0.25">
      <c r="B61" s="110">
        <v>56</v>
      </c>
      <c r="C61" s="120">
        <f>IF($A$2=1,'mil mi val'!B43,IF($A$2=2,'mil mi val'!B146,"NA"))</f>
        <v>1</v>
      </c>
      <c r="D61" s="120">
        <f>IF($A$2=1,'mil mi val'!C43,IF($A$2=2,'mil mi val'!C146,"NA"))</f>
        <v>0.97050000000000003</v>
      </c>
      <c r="E61" s="120">
        <f>IF($A$2=1,'mil mi val'!D43,IF($A$2=2,'mil mi val'!D146,"NA"))</f>
        <v>0.98099999999999998</v>
      </c>
      <c r="F61" s="120">
        <f>IF($A$2=1,'mil mi val'!E43,IF($A$2=2,'mil mi val'!E146,"NA"))</f>
        <v>0.98119999999999996</v>
      </c>
      <c r="G61" s="120">
        <f>IF($A$2=1,'mil mi val'!F43,IF($A$2=2,'mil mi val'!F146,"NA"))</f>
        <v>0.98089999999999999</v>
      </c>
      <c r="H61" s="120">
        <f>IF($A$2=1,'mil mi val'!G43,IF($A$2=2,'mil mi val'!G146,"NA"))</f>
        <v>0.98009999999999997</v>
      </c>
      <c r="I61" s="120">
        <f>IF($A$2=1,'mil mi val'!H43,IF($A$2=2,'mil mi val'!H146,"NA"))</f>
        <v>0.97899999999999998</v>
      </c>
      <c r="J61" s="120">
        <f>IF($A$2=1,'mil mi val'!I43,IF($A$2=2,'mil mi val'!I146,"NA"))</f>
        <v>0.9778</v>
      </c>
      <c r="K61" s="120">
        <f>IF($A$2=1,'mil mi val'!J43,IF($A$2=2,'mil mi val'!J146,"NA"))</f>
        <v>0.97650000000000003</v>
      </c>
      <c r="L61" s="120">
        <f>IF($A$2=1,'mil mi val'!K43,IF($A$2=2,'mil mi val'!K146,"NA"))</f>
        <v>0.97529999999999994</v>
      </c>
      <c r="M61" s="120">
        <f>IF($A$2=1,'mil mi val'!L43,IF($A$2=2,'mil mi val'!L146,"NA"))</f>
        <v>0.97419999999999995</v>
      </c>
      <c r="N61" s="120">
        <f>IF($A$2=1,'mil mi val'!M43,IF($A$2=2,'mil mi val'!M146,"NA"))</f>
        <v>0.97330000000000005</v>
      </c>
      <c r="O61" s="120">
        <f>IF($A$2=1,'mil mi val'!N43,IF($A$2=2,'mil mi val'!N146,"NA"))</f>
        <v>0.97260000000000002</v>
      </c>
      <c r="P61" s="120">
        <f>IF($A$2=1,'mil mi val'!O43,IF($A$2=2,'mil mi val'!O146,"NA"))</f>
        <v>0.97209999999999996</v>
      </c>
      <c r="Q61" s="120">
        <f>IF($A$2=1,'mil mi val'!P43,IF($A$2=2,'mil mi val'!P146,"NA"))</f>
        <v>0.97170000000000001</v>
      </c>
      <c r="R61" s="120">
        <f>IF($A$2=1,'mil mi val'!Q43,IF($A$2=2,'mil mi val'!Q146,"NA"))</f>
        <v>0.97289999999999999</v>
      </c>
      <c r="S61" s="120">
        <f>IF($A$2=1,'mil mi val'!R43,IF($A$2=2,'mil mi val'!R146,"NA"))</f>
        <v>0.97289999999999999</v>
      </c>
      <c r="T61" s="120">
        <f>IF($A$2=1,'mil mi val'!S43,IF($A$2=2,'mil mi val'!S146,"NA"))</f>
        <v>0.97289999999999999</v>
      </c>
      <c r="U61" s="120">
        <f>IF($A$2=1,'mil mi val'!T43,IF($A$2=2,'mil mi val'!T146,"NA"))</f>
        <v>0.97289999999999999</v>
      </c>
      <c r="V61" s="120">
        <f>IF($A$2=1,'mil mi val'!U43,IF($A$2=2,'mil mi val'!U146,"NA"))</f>
        <v>0.97289999999999999</v>
      </c>
      <c r="W61" s="120">
        <f>IF($A$2=1,'mil mi val'!V43,IF($A$2=2,'mil mi val'!V146,"NA"))</f>
        <v>0.97289999999999999</v>
      </c>
      <c r="X61" s="120">
        <f>IF($A$2=1,'mil mi val'!W43,IF($A$2=2,'mil mi val'!W146,"NA"))</f>
        <v>0.97289999999999999</v>
      </c>
      <c r="Y61" s="120">
        <f>IF($A$2=1,'mil mi val'!X43,IF($A$2=2,'mil mi val'!X146,"NA"))</f>
        <v>0.97289999999999999</v>
      </c>
      <c r="Z61" s="120">
        <f>IF($A$2=1,'mil mi val'!Y43,IF($A$2=2,'mil mi val'!Y146,"NA"))</f>
        <v>0.97289999999999999</v>
      </c>
      <c r="AA61" s="120">
        <f>IF($A$2=1,'mil mi val'!Z43,IF($A$2=2,'mil mi val'!Z146,"NA"))</f>
        <v>0.97289999999999999</v>
      </c>
      <c r="AB61" s="120">
        <f>IF($A$2=1,'mil mi val'!AA43,IF($A$2=2,'mil mi val'!AA146,"NA"))</f>
        <v>0.97289999999999999</v>
      </c>
      <c r="AC61" s="120">
        <f>IF($A$2=1,'mil mi val'!AB43,IF($A$2=2,'mil mi val'!AB146,"NA"))</f>
        <v>0.97289999999999999</v>
      </c>
      <c r="AD61" s="120">
        <f>IF($A$2=1,'mil mi val'!AC43,IF($A$2=2,'mil mi val'!AC146,"NA"))</f>
        <v>0.97289999999999999</v>
      </c>
      <c r="AE61" s="120">
        <f>IF($A$2=1,'mil mi val'!AD43,IF($A$2=2,'mil mi val'!AD146,"NA"))</f>
        <v>0.97289999999999999</v>
      </c>
      <c r="AF61" s="120">
        <f>IF($A$2=1,'mil mi val'!AE43,IF($A$2=2,'mil mi val'!AE146,"NA"))</f>
        <v>0.97289999999999999</v>
      </c>
      <c r="AG61" s="120">
        <f>IF($A$2=1,'mil mi val'!AF43,IF($A$2=2,'mil mi val'!AF146,"NA"))</f>
        <v>0.97289999999999999</v>
      </c>
      <c r="AH61" s="120">
        <f>IF($A$2=1,'mil mi val'!AG43,IF($A$2=2,'mil mi val'!AG146,"NA"))</f>
        <v>0.97289999999999999</v>
      </c>
      <c r="AI61" s="120">
        <f>IF($A$2=1,'mil mi val'!AH43,IF($A$2=2,'mil mi val'!AH146,"NA"))</f>
        <v>0.97289999999999999</v>
      </c>
      <c r="AJ61" s="120">
        <f>IF($A$2=1,'mil mi val'!AI43,IF($A$2=2,'mil mi val'!AI146,"NA"))</f>
        <v>0.97289999999999999</v>
      </c>
      <c r="AK61" s="120">
        <f>IF($A$2=1,'mil mi val'!AJ43,IF($A$2=2,'mil mi val'!AJ146,"NA"))</f>
        <v>0.97289999999999999</v>
      </c>
      <c r="AL61" s="120">
        <f>IF($A$2=1,'mil mi val'!AK43,IF($A$2=2,'mil mi val'!AK146,"NA"))</f>
        <v>0.97289999999999999</v>
      </c>
      <c r="AM61" s="120">
        <f>IF($A$2=1,'mil mi val'!AL43,IF($A$2=2,'mil mi val'!AL146,"NA"))</f>
        <v>0.97289999999999999</v>
      </c>
      <c r="AN61" s="120">
        <f>IF($A$2=1,'mil mi val'!AM43,IF($A$2=2,'mil mi val'!AM146,"NA"))</f>
        <v>0.97289999999999999</v>
      </c>
      <c r="AO61" s="120">
        <f>IF($A$2=1,'mil mi val'!AN43,IF($A$2=2,'mil mi val'!AN146,"NA"))</f>
        <v>0.97289999999999999</v>
      </c>
      <c r="AP61" s="120">
        <f>IF($A$2=1,'mil mi val'!AO43,IF($A$2=2,'mil mi val'!AO146,"NA"))</f>
        <v>0.97289999999999999</v>
      </c>
      <c r="AQ61" s="120">
        <f>IF($A$2=1,'mil mi val'!AP43,IF($A$2=2,'mil mi val'!AP146,"NA"))</f>
        <v>0.97289999999999999</v>
      </c>
      <c r="AR61" s="120">
        <f>IF($A$2=1,'mil mi val'!AQ43,IF($A$2=2,'mil mi val'!AQ146,"NA"))</f>
        <v>0.97289999999999999</v>
      </c>
      <c r="AS61" s="120">
        <f>IF($A$2=1,'mil mi val'!AR43,IF($A$2=2,'mil mi val'!AR146,"NA"))</f>
        <v>0.97289999999999999</v>
      </c>
      <c r="AT61" s="120">
        <f>IF($A$2=1,'mil mi val'!AS43,IF($A$2=2,'mil mi val'!AS146,"NA"))</f>
        <v>0.97289999999999999</v>
      </c>
      <c r="AU61" s="120">
        <f>IF($A$2=1,'mil mi val'!AT43,IF($A$2=2,'mil mi val'!AT146,"NA"))</f>
        <v>0.97289999999999999</v>
      </c>
      <c r="AV61" s="120">
        <f>IF($A$2=1,'mil mi val'!AU43,IF($A$2=2,'mil mi val'!AU146,"NA"))</f>
        <v>0.97289999999999999</v>
      </c>
      <c r="AW61" s="120">
        <f>IF($A$2=1,'mil mi val'!AV43,IF($A$2=2,'mil mi val'!AV146,"NA"))</f>
        <v>0.97289999999999999</v>
      </c>
      <c r="AX61" s="120">
        <f>IF($A$2=1,'mil mi val'!AW43,IF($A$2=2,'mil mi val'!AW146,"NA"))</f>
        <v>0.97289999999999999</v>
      </c>
      <c r="AY61" s="120">
        <f>IF($A$2=1,'mil mi val'!AX43,IF($A$2=2,'mil mi val'!AX146,"NA"))</f>
        <v>0.97289999999999999</v>
      </c>
      <c r="AZ61" s="120">
        <f>IF($A$2=1,'mil mi val'!AY43,IF($A$2=2,'mil mi val'!AY146,"NA"))</f>
        <v>0.97289999999999999</v>
      </c>
      <c r="BA61" s="120">
        <f>IF($A$2=1,'mil mi val'!AZ43,IF($A$2=2,'mil mi val'!AZ146,"NA"))</f>
        <v>0.97289999999999999</v>
      </c>
      <c r="BB61" s="120">
        <f>IF($A$2=1,'mil mi val'!BA43,IF($A$2=2,'mil mi val'!BA146,"NA"))</f>
        <v>0.97289999999999999</v>
      </c>
      <c r="BC61" s="120">
        <f>IF($A$2=1,'mil mi val'!BB43,IF($A$2=2,'mil mi val'!BB146,"NA"))</f>
        <v>0.97289999999999999</v>
      </c>
      <c r="BD61" s="120">
        <f>IF($A$2=1,'mil mi val'!BC43,IF($A$2=2,'mil mi val'!BC146,"NA"))</f>
        <v>0.97289999999999999</v>
      </c>
      <c r="BE61" s="120">
        <f>IF($A$2=1,'mil mi val'!BD43,IF($A$2=2,'mil mi val'!BD146,"NA"))</f>
        <v>0.97289999999999999</v>
      </c>
      <c r="BF61" s="120">
        <f>IF($A$2=1,'mil mi val'!BE43,IF($A$2=2,'mil mi val'!BE146,"NA"))</f>
        <v>0.97289999999999999</v>
      </c>
      <c r="BG61" s="120">
        <f>IF($A$2=1,'mil mi val'!BF43,IF($A$2=2,'mil mi val'!BF146,"NA"))</f>
        <v>0.97289999999999999</v>
      </c>
      <c r="BH61" s="120">
        <f>IF($A$2=1,'mil mi val'!BG43,IF($A$2=2,'mil mi val'!BG146,"NA"))</f>
        <v>0.97289999999999999</v>
      </c>
      <c r="BI61" s="120">
        <f>IF($A$2=1,'mil mi val'!BH43,IF($A$2=2,'mil mi val'!BH146,"NA"))</f>
        <v>0.97289999999999999</v>
      </c>
      <c r="BJ61" s="120">
        <f>IF($A$2=1,'mil mi val'!BI43,IF($A$2=2,'mil mi val'!BI146,"NA"))</f>
        <v>0.97289999999999999</v>
      </c>
      <c r="BK61" s="120">
        <f>IF($A$2=1,'mil mi val'!BJ43,IF($A$2=2,'mil mi val'!BJ146,"NA"))</f>
        <v>0.97289999999999999</v>
      </c>
      <c r="BL61" s="120">
        <f>IF($A$2=1,'mil mi val'!BK43,IF($A$2=2,'mil mi val'!BK146,"NA"))</f>
        <v>0.97289999999999999</v>
      </c>
      <c r="BM61" s="120">
        <f>IF($A$2=1,'mil mi val'!BL43,IF($A$2=2,'mil mi val'!BL146,"NA"))</f>
        <v>0.97289999999999999</v>
      </c>
      <c r="BN61" s="120">
        <f>IF($A$2=1,'mil mi val'!BM43,IF($A$2=2,'mil mi val'!BM146,"NA"))</f>
        <v>0.97289999999999999</v>
      </c>
      <c r="BO61" s="120">
        <f>IF($A$2=1,'mil mi val'!BN43,IF($A$2=2,'mil mi val'!BN146,"NA"))</f>
        <v>0.97289999999999999</v>
      </c>
      <c r="BP61" s="120">
        <f>IF($A$2=1,'mil mi val'!BO43,IF($A$2=2,'mil mi val'!BO146,"NA"))</f>
        <v>0.97289999999999999</v>
      </c>
      <c r="BQ61" s="120">
        <f>IF($A$2=1,'mil mi val'!BP43,IF($A$2=2,'mil mi val'!BP146,"NA"))</f>
        <v>0.97289999999999999</v>
      </c>
      <c r="BR61" s="120">
        <f>IF($A$2=1,'mil mi val'!BQ43,IF($A$2=2,'mil mi val'!BQ146,"NA"))</f>
        <v>0.97289999999999999</v>
      </c>
      <c r="BS61" s="120">
        <f>IF($A$2=1,'mil mi val'!BR43,IF($A$2=2,'mil mi val'!BR146,"NA"))</f>
        <v>0.97289999999999999</v>
      </c>
      <c r="BT61" s="120">
        <f>IF($A$2=1,'mil mi val'!BS43,IF($A$2=2,'mil mi val'!BS146,"NA"))</f>
        <v>0.97289999999999999</v>
      </c>
      <c r="BU61" s="120">
        <f>IF($A$2=1,'mil mi val'!BT43,IF($A$2=2,'mil mi val'!BT146,"NA"))</f>
        <v>0.97289999999999999</v>
      </c>
      <c r="BV61" s="120">
        <f>IF($A$2=1,'mil mi val'!BU43,IF($A$2=2,'mil mi val'!BU146,"NA"))</f>
        <v>0.97289999999999999</v>
      </c>
      <c r="BW61" s="120">
        <f>IF($A$2=1,'mil mi val'!BV43,IF($A$2=2,'mil mi val'!BV146,"NA"))</f>
        <v>0.97289999999999999</v>
      </c>
      <c r="BX61" s="120">
        <f>IF($A$2=1,'mil mi val'!BW43,IF($A$2=2,'mil mi val'!BW146,"NA"))</f>
        <v>0.97289999999999999</v>
      </c>
      <c r="BY61" s="120">
        <f>IF($A$2=1,'mil mi val'!BX43,IF($A$2=2,'mil mi val'!BX146,"NA"))</f>
        <v>0.97289999999999999</v>
      </c>
      <c r="BZ61" s="120">
        <f>IF($A$2=1,'mil mi val'!BY43,IF($A$2=2,'mil mi val'!BY146,"NA"))</f>
        <v>0.97289999999999999</v>
      </c>
      <c r="CA61" s="120">
        <f>IF($A$2=1,'mil mi val'!BZ43,IF($A$2=2,'mil mi val'!BZ146,"NA"))</f>
        <v>0.97289999999999999</v>
      </c>
      <c r="CB61" s="120">
        <f>IF($A$2=1,'mil mi val'!CA43,IF($A$2=2,'mil mi val'!CA146,"NA"))</f>
        <v>0.97289999999999999</v>
      </c>
      <c r="CC61" s="120">
        <f>IF($A$2=1,'mil mi val'!CB43,IF($A$2=2,'mil mi val'!CB146,"NA"))</f>
        <v>0.97289999999999999</v>
      </c>
      <c r="CD61" s="120">
        <f>IF($A$2=1,'mil mi val'!CC43,IF($A$2=2,'mil mi val'!CC146,"NA"))</f>
        <v>0.97289999999999999</v>
      </c>
      <c r="CE61" s="120">
        <f>IF($A$2=1,'mil mi val'!CD43,IF($A$2=2,'mil mi val'!CD146,"NA"))</f>
        <v>0.97289999999999999</v>
      </c>
      <c r="CF61" s="120">
        <f>IF($A$2=1,'mil mi val'!CE43,IF($A$2=2,'mil mi val'!CE146,"NA"))</f>
        <v>0.97289999999999999</v>
      </c>
      <c r="CG61" s="120">
        <f>IF($A$2=1,'mil mi val'!CF43,IF($A$2=2,'mil mi val'!CF146,"NA"))</f>
        <v>0.97289999999999999</v>
      </c>
      <c r="CH61" s="120">
        <f>IF($A$2=1,'mil mi val'!CG43,IF($A$2=2,'mil mi val'!CG146,"NA"))</f>
        <v>0.97289999999999999</v>
      </c>
      <c r="CI61" s="120">
        <f>IF($A$2=1,'mil mi val'!CH43,IF($A$2=2,'mil mi val'!CH146,"NA"))</f>
        <v>0.97289999999999999</v>
      </c>
      <c r="CJ61" s="120">
        <f>IF($A$2=1,'mil mi val'!CI43,IF($A$2=2,'mil mi val'!CI146,"NA"))</f>
        <v>0.97289999999999999</v>
      </c>
      <c r="CK61" s="120">
        <f>IF($A$2=1,'mil mi val'!CJ43,IF($A$2=2,'mil mi val'!CJ146,"NA"))</f>
        <v>0.97289999999999999</v>
      </c>
      <c r="CL61" s="120">
        <f>IF($A$2=1,'mil mi val'!CK43,IF($A$2=2,'mil mi val'!CK146,"NA"))</f>
        <v>0.97289999999999999</v>
      </c>
      <c r="CM61" s="120">
        <f>IF($A$2=1,'mil mi val'!CL43,IF($A$2=2,'mil mi val'!CL146,"NA"))</f>
        <v>0.97289999999999999</v>
      </c>
      <c r="CN61" s="120">
        <f>IF($A$2=1,'mil mi val'!CM43,IF($A$2=2,'mil mi val'!CM146,"NA"))</f>
        <v>0.97289999999999999</v>
      </c>
      <c r="CO61" s="120">
        <f>IF($A$2=1,'mil mi val'!CN43,IF($A$2=2,'mil mi val'!CN146,"NA"))</f>
        <v>0.97289999999999999</v>
      </c>
      <c r="CP61" s="120">
        <f>IF($A$2=1,'mil mi val'!CO43,IF($A$2=2,'mil mi val'!CO146,"NA"))</f>
        <v>0.97289999999999999</v>
      </c>
      <c r="CQ61" s="120">
        <f>IF($A$2=1,'mil mi val'!CP43,IF($A$2=2,'mil mi val'!CP146,"NA"))</f>
        <v>0.97289999999999999</v>
      </c>
      <c r="CR61" s="120">
        <f>IF($A$2=1,'mil mi val'!CQ43,IF($A$2=2,'mil mi val'!CQ146,"NA"))</f>
        <v>0.97289999999999999</v>
      </c>
      <c r="CS61" s="120">
        <f>IF($A$2=1,'mil mi val'!CR43,IF($A$2=2,'mil mi val'!CR146,"NA"))</f>
        <v>0.97289999999999999</v>
      </c>
      <c r="CT61" s="120">
        <f>IF($A$2=1,'mil mi val'!CS43,IF($A$2=2,'mil mi val'!CS146,"NA"))</f>
        <v>0.97289999999999999</v>
      </c>
      <c r="CU61" s="120">
        <f>IF($A$2=1,'mil mi val'!CT43,IF($A$2=2,'mil mi val'!CT146,"NA"))</f>
        <v>0.97289999999999999</v>
      </c>
      <c r="CV61" s="120">
        <f>IF($A$2=1,'mil mi val'!CU43,IF($A$2=2,'mil mi val'!CU146,"NA"))</f>
        <v>0.97289999999999999</v>
      </c>
      <c r="CW61" s="120">
        <f>IF($A$2=1,'mil mi val'!CV43,IF($A$2=2,'mil mi val'!CV146,"NA"))</f>
        <v>0.97289999999999999</v>
      </c>
      <c r="CX61" s="120">
        <f>IF($A$2=1,'mil mi val'!CW43,IF($A$2=2,'mil mi val'!CW146,"NA"))</f>
        <v>0.97289999999999999</v>
      </c>
      <c r="CY61" s="120">
        <f>IF($A$2=1,'mil mi val'!CX43,IF($A$2=2,'mil mi val'!CX146,"NA"))</f>
        <v>0.97289999999999999</v>
      </c>
      <c r="CZ61" s="120">
        <f>IF($A$2=1,'mil mi val'!CY43,IF($A$2=2,'mil mi val'!CY146,"NA"))</f>
        <v>0.97289999999999999</v>
      </c>
      <c r="DA61" s="120">
        <f>IF($A$2=1,'mil mi val'!CZ43,IF($A$2=2,'mil mi val'!CZ146,"NA"))</f>
        <v>0.97289999999999999</v>
      </c>
      <c r="DB61" s="120">
        <f>IF($A$2=1,'mil mi val'!DA43,IF($A$2=2,'mil mi val'!DA146,"NA"))</f>
        <v>0.97289999999999999</v>
      </c>
      <c r="DC61" s="120">
        <f>IF($A$2=1,'mil mi val'!DB43,IF($A$2=2,'mil mi val'!DB146,"NA"))</f>
        <v>0.97289999999999999</v>
      </c>
    </row>
    <row r="62" spans="2:107" ht="15" x14ac:dyDescent="0.25">
      <c r="B62" s="110">
        <v>57</v>
      </c>
      <c r="C62" s="120">
        <f>IF($A$2=1,'mil mi val'!B44,IF($A$2=2,'mil mi val'!B147,"NA"))</f>
        <v>1</v>
      </c>
      <c r="D62" s="120">
        <f>IF($A$2=1,'mil mi val'!C44,IF($A$2=2,'mil mi val'!C147,"NA"))</f>
        <v>0.96940000000000004</v>
      </c>
      <c r="E62" s="120">
        <f>IF($A$2=1,'mil mi val'!D44,IF($A$2=2,'mil mi val'!D147,"NA"))</f>
        <v>0.98029999999999995</v>
      </c>
      <c r="F62" s="120">
        <f>IF($A$2=1,'mil mi val'!E44,IF($A$2=2,'mil mi val'!E147,"NA"))</f>
        <v>0.98089999999999999</v>
      </c>
      <c r="G62" s="120">
        <f>IF($A$2=1,'mil mi val'!F44,IF($A$2=2,'mil mi val'!F147,"NA"))</f>
        <v>0.98089999999999999</v>
      </c>
      <c r="H62" s="120">
        <f>IF($A$2=1,'mil mi val'!G44,IF($A$2=2,'mil mi val'!G147,"NA"))</f>
        <v>0.98040000000000005</v>
      </c>
      <c r="I62" s="120">
        <f>IF($A$2=1,'mil mi val'!H44,IF($A$2=2,'mil mi val'!H147,"NA"))</f>
        <v>0.97960000000000003</v>
      </c>
      <c r="J62" s="120">
        <f>IF($A$2=1,'mil mi val'!I44,IF($A$2=2,'mil mi val'!I147,"NA"))</f>
        <v>0.97850000000000004</v>
      </c>
      <c r="K62" s="120">
        <f>IF($A$2=1,'mil mi val'!J44,IF($A$2=2,'mil mi val'!J147,"NA"))</f>
        <v>0.97729999999999995</v>
      </c>
      <c r="L62" s="120">
        <f>IF($A$2=1,'mil mi val'!K44,IF($A$2=2,'mil mi val'!K147,"NA"))</f>
        <v>0.97619999999999996</v>
      </c>
      <c r="M62" s="120">
        <f>IF($A$2=1,'mil mi val'!L44,IF($A$2=2,'mil mi val'!L147,"NA"))</f>
        <v>0.97509999999999997</v>
      </c>
      <c r="N62" s="120">
        <f>IF($A$2=1,'mil mi val'!M44,IF($A$2=2,'mil mi val'!M147,"NA"))</f>
        <v>0.97409999999999997</v>
      </c>
      <c r="O62" s="120">
        <f>IF($A$2=1,'mil mi val'!N44,IF($A$2=2,'mil mi val'!N147,"NA"))</f>
        <v>0.97340000000000004</v>
      </c>
      <c r="P62" s="120">
        <f>IF($A$2=1,'mil mi val'!O44,IF($A$2=2,'mil mi val'!O147,"NA"))</f>
        <v>0.9728</v>
      </c>
      <c r="Q62" s="120">
        <f>IF($A$2=1,'mil mi val'!P44,IF($A$2=2,'mil mi val'!P147,"NA"))</f>
        <v>0.97240000000000004</v>
      </c>
      <c r="R62" s="120">
        <f>IF($A$2=1,'mil mi val'!Q44,IF($A$2=2,'mil mi val'!Q147,"NA"))</f>
        <v>0.97370000000000001</v>
      </c>
      <c r="S62" s="120">
        <f>IF($A$2=1,'mil mi val'!R44,IF($A$2=2,'mil mi val'!R147,"NA"))</f>
        <v>0.97370000000000001</v>
      </c>
      <c r="T62" s="120">
        <f>IF($A$2=1,'mil mi val'!S44,IF($A$2=2,'mil mi val'!S147,"NA"))</f>
        <v>0.97370000000000001</v>
      </c>
      <c r="U62" s="120">
        <f>IF($A$2=1,'mil mi val'!T44,IF($A$2=2,'mil mi val'!T147,"NA"))</f>
        <v>0.97370000000000001</v>
      </c>
      <c r="V62" s="120">
        <f>IF($A$2=1,'mil mi val'!U44,IF($A$2=2,'mil mi val'!U147,"NA"))</f>
        <v>0.97370000000000001</v>
      </c>
      <c r="W62" s="120">
        <f>IF($A$2=1,'mil mi val'!V44,IF($A$2=2,'mil mi val'!V147,"NA"))</f>
        <v>0.97370000000000001</v>
      </c>
      <c r="X62" s="120">
        <f>IF($A$2=1,'mil mi val'!W44,IF($A$2=2,'mil mi val'!W147,"NA"))</f>
        <v>0.97370000000000001</v>
      </c>
      <c r="Y62" s="120">
        <f>IF($A$2=1,'mil mi val'!X44,IF($A$2=2,'mil mi val'!X147,"NA"))</f>
        <v>0.97370000000000001</v>
      </c>
      <c r="Z62" s="120">
        <f>IF($A$2=1,'mil mi val'!Y44,IF($A$2=2,'mil mi val'!Y147,"NA"))</f>
        <v>0.97370000000000001</v>
      </c>
      <c r="AA62" s="120">
        <f>IF($A$2=1,'mil mi val'!Z44,IF($A$2=2,'mil mi val'!Z147,"NA"))</f>
        <v>0.97370000000000001</v>
      </c>
      <c r="AB62" s="120">
        <f>IF($A$2=1,'mil mi val'!AA44,IF($A$2=2,'mil mi val'!AA147,"NA"))</f>
        <v>0.97370000000000001</v>
      </c>
      <c r="AC62" s="120">
        <f>IF($A$2=1,'mil mi val'!AB44,IF($A$2=2,'mil mi val'!AB147,"NA"))</f>
        <v>0.97370000000000001</v>
      </c>
      <c r="AD62" s="120">
        <f>IF($A$2=1,'mil mi val'!AC44,IF($A$2=2,'mil mi val'!AC147,"NA"))</f>
        <v>0.97370000000000001</v>
      </c>
      <c r="AE62" s="120">
        <f>IF($A$2=1,'mil mi val'!AD44,IF($A$2=2,'mil mi val'!AD147,"NA"))</f>
        <v>0.97370000000000001</v>
      </c>
      <c r="AF62" s="120">
        <f>IF($A$2=1,'mil mi val'!AE44,IF($A$2=2,'mil mi val'!AE147,"NA"))</f>
        <v>0.97370000000000001</v>
      </c>
      <c r="AG62" s="120">
        <f>IF($A$2=1,'mil mi val'!AF44,IF($A$2=2,'mil mi val'!AF147,"NA"))</f>
        <v>0.97370000000000001</v>
      </c>
      <c r="AH62" s="120">
        <f>IF($A$2=1,'mil mi val'!AG44,IF($A$2=2,'mil mi val'!AG147,"NA"))</f>
        <v>0.97370000000000001</v>
      </c>
      <c r="AI62" s="120">
        <f>IF($A$2=1,'mil mi val'!AH44,IF($A$2=2,'mil mi val'!AH147,"NA"))</f>
        <v>0.97370000000000001</v>
      </c>
      <c r="AJ62" s="120">
        <f>IF($A$2=1,'mil mi val'!AI44,IF($A$2=2,'mil mi val'!AI147,"NA"))</f>
        <v>0.97370000000000001</v>
      </c>
      <c r="AK62" s="120">
        <f>IF($A$2=1,'mil mi val'!AJ44,IF($A$2=2,'mil mi val'!AJ147,"NA"))</f>
        <v>0.97370000000000001</v>
      </c>
      <c r="AL62" s="120">
        <f>IF($A$2=1,'mil mi val'!AK44,IF($A$2=2,'mil mi val'!AK147,"NA"))</f>
        <v>0.97370000000000001</v>
      </c>
      <c r="AM62" s="120">
        <f>IF($A$2=1,'mil mi val'!AL44,IF($A$2=2,'mil mi val'!AL147,"NA"))</f>
        <v>0.97370000000000001</v>
      </c>
      <c r="AN62" s="120">
        <f>IF($A$2=1,'mil mi val'!AM44,IF($A$2=2,'mil mi val'!AM147,"NA"))</f>
        <v>0.97370000000000001</v>
      </c>
      <c r="AO62" s="120">
        <f>IF($A$2=1,'mil mi val'!AN44,IF($A$2=2,'mil mi val'!AN147,"NA"))</f>
        <v>0.97370000000000001</v>
      </c>
      <c r="AP62" s="120">
        <f>IF($A$2=1,'mil mi val'!AO44,IF($A$2=2,'mil mi val'!AO147,"NA"))</f>
        <v>0.97370000000000001</v>
      </c>
      <c r="AQ62" s="120">
        <f>IF($A$2=1,'mil mi val'!AP44,IF($A$2=2,'mil mi val'!AP147,"NA"))</f>
        <v>0.97370000000000001</v>
      </c>
      <c r="AR62" s="120">
        <f>IF($A$2=1,'mil mi val'!AQ44,IF($A$2=2,'mil mi val'!AQ147,"NA"))</f>
        <v>0.97370000000000001</v>
      </c>
      <c r="AS62" s="120">
        <f>IF($A$2=1,'mil mi val'!AR44,IF($A$2=2,'mil mi val'!AR147,"NA"))</f>
        <v>0.97370000000000001</v>
      </c>
      <c r="AT62" s="120">
        <f>IF($A$2=1,'mil mi val'!AS44,IF($A$2=2,'mil mi val'!AS147,"NA"))</f>
        <v>0.97370000000000001</v>
      </c>
      <c r="AU62" s="120">
        <f>IF($A$2=1,'mil mi val'!AT44,IF($A$2=2,'mil mi val'!AT147,"NA"))</f>
        <v>0.97370000000000001</v>
      </c>
      <c r="AV62" s="120">
        <f>IF($A$2=1,'mil mi val'!AU44,IF($A$2=2,'mil mi val'!AU147,"NA"))</f>
        <v>0.97370000000000001</v>
      </c>
      <c r="AW62" s="120">
        <f>IF($A$2=1,'mil mi val'!AV44,IF($A$2=2,'mil mi val'!AV147,"NA"))</f>
        <v>0.97370000000000001</v>
      </c>
      <c r="AX62" s="120">
        <f>IF($A$2=1,'mil mi val'!AW44,IF($A$2=2,'mil mi val'!AW147,"NA"))</f>
        <v>0.97370000000000001</v>
      </c>
      <c r="AY62" s="120">
        <f>IF($A$2=1,'mil mi val'!AX44,IF($A$2=2,'mil mi val'!AX147,"NA"))</f>
        <v>0.97370000000000001</v>
      </c>
      <c r="AZ62" s="120">
        <f>IF($A$2=1,'mil mi val'!AY44,IF($A$2=2,'mil mi val'!AY147,"NA"))</f>
        <v>0.97370000000000001</v>
      </c>
      <c r="BA62" s="120">
        <f>IF($A$2=1,'mil mi val'!AZ44,IF($A$2=2,'mil mi val'!AZ147,"NA"))</f>
        <v>0.97370000000000001</v>
      </c>
      <c r="BB62" s="120">
        <f>IF($A$2=1,'mil mi val'!BA44,IF($A$2=2,'mil mi val'!BA147,"NA"))</f>
        <v>0.97370000000000001</v>
      </c>
      <c r="BC62" s="120">
        <f>IF($A$2=1,'mil mi val'!BB44,IF($A$2=2,'mil mi val'!BB147,"NA"))</f>
        <v>0.97370000000000001</v>
      </c>
      <c r="BD62" s="120">
        <f>IF($A$2=1,'mil mi val'!BC44,IF($A$2=2,'mil mi val'!BC147,"NA"))</f>
        <v>0.97370000000000001</v>
      </c>
      <c r="BE62" s="120">
        <f>IF($A$2=1,'mil mi val'!BD44,IF($A$2=2,'mil mi val'!BD147,"NA"))</f>
        <v>0.97370000000000001</v>
      </c>
      <c r="BF62" s="120">
        <f>IF($A$2=1,'mil mi val'!BE44,IF($A$2=2,'mil mi val'!BE147,"NA"))</f>
        <v>0.97370000000000001</v>
      </c>
      <c r="BG62" s="120">
        <f>IF($A$2=1,'mil mi val'!BF44,IF($A$2=2,'mil mi val'!BF147,"NA"))</f>
        <v>0.97370000000000001</v>
      </c>
      <c r="BH62" s="120">
        <f>IF($A$2=1,'mil mi val'!BG44,IF($A$2=2,'mil mi val'!BG147,"NA"))</f>
        <v>0.97370000000000001</v>
      </c>
      <c r="BI62" s="120">
        <f>IF($A$2=1,'mil mi val'!BH44,IF($A$2=2,'mil mi val'!BH147,"NA"))</f>
        <v>0.97370000000000001</v>
      </c>
      <c r="BJ62" s="120">
        <f>IF($A$2=1,'mil mi val'!BI44,IF($A$2=2,'mil mi val'!BI147,"NA"))</f>
        <v>0.97370000000000001</v>
      </c>
      <c r="BK62" s="120">
        <f>IF($A$2=1,'mil mi val'!BJ44,IF($A$2=2,'mil mi val'!BJ147,"NA"))</f>
        <v>0.97370000000000001</v>
      </c>
      <c r="BL62" s="120">
        <f>IF($A$2=1,'mil mi val'!BK44,IF($A$2=2,'mil mi val'!BK147,"NA"))</f>
        <v>0.97370000000000001</v>
      </c>
      <c r="BM62" s="120">
        <f>IF($A$2=1,'mil mi val'!BL44,IF($A$2=2,'mil mi val'!BL147,"NA"))</f>
        <v>0.97370000000000001</v>
      </c>
      <c r="BN62" s="120">
        <f>IF($A$2=1,'mil mi val'!BM44,IF($A$2=2,'mil mi val'!BM147,"NA"))</f>
        <v>0.97370000000000001</v>
      </c>
      <c r="BO62" s="120">
        <f>IF($A$2=1,'mil mi val'!BN44,IF($A$2=2,'mil mi val'!BN147,"NA"))</f>
        <v>0.97370000000000001</v>
      </c>
      <c r="BP62" s="120">
        <f>IF($A$2=1,'mil mi val'!BO44,IF($A$2=2,'mil mi val'!BO147,"NA"))</f>
        <v>0.97370000000000001</v>
      </c>
      <c r="BQ62" s="120">
        <f>IF($A$2=1,'mil mi val'!BP44,IF($A$2=2,'mil mi val'!BP147,"NA"))</f>
        <v>0.97370000000000001</v>
      </c>
      <c r="BR62" s="120">
        <f>IF($A$2=1,'mil mi val'!BQ44,IF($A$2=2,'mil mi val'!BQ147,"NA"))</f>
        <v>0.97370000000000001</v>
      </c>
      <c r="BS62" s="120">
        <f>IF($A$2=1,'mil mi val'!BR44,IF($A$2=2,'mil mi val'!BR147,"NA"))</f>
        <v>0.97370000000000001</v>
      </c>
      <c r="BT62" s="120">
        <f>IF($A$2=1,'mil mi val'!BS44,IF($A$2=2,'mil mi val'!BS147,"NA"))</f>
        <v>0.97370000000000001</v>
      </c>
      <c r="BU62" s="120">
        <f>IF($A$2=1,'mil mi val'!BT44,IF($A$2=2,'mil mi val'!BT147,"NA"))</f>
        <v>0.97370000000000001</v>
      </c>
      <c r="BV62" s="120">
        <f>IF($A$2=1,'mil mi val'!BU44,IF($A$2=2,'mil mi val'!BU147,"NA"))</f>
        <v>0.97370000000000001</v>
      </c>
      <c r="BW62" s="120">
        <f>IF($A$2=1,'mil mi val'!BV44,IF($A$2=2,'mil mi val'!BV147,"NA"))</f>
        <v>0.97370000000000001</v>
      </c>
      <c r="BX62" s="120">
        <f>IF($A$2=1,'mil mi val'!BW44,IF($A$2=2,'mil mi val'!BW147,"NA"))</f>
        <v>0.97370000000000001</v>
      </c>
      <c r="BY62" s="120">
        <f>IF($A$2=1,'mil mi val'!BX44,IF($A$2=2,'mil mi val'!BX147,"NA"))</f>
        <v>0.97370000000000001</v>
      </c>
      <c r="BZ62" s="120">
        <f>IF($A$2=1,'mil mi val'!BY44,IF($A$2=2,'mil mi val'!BY147,"NA"))</f>
        <v>0.97370000000000001</v>
      </c>
      <c r="CA62" s="120">
        <f>IF($A$2=1,'mil mi val'!BZ44,IF($A$2=2,'mil mi val'!BZ147,"NA"))</f>
        <v>0.97370000000000001</v>
      </c>
      <c r="CB62" s="120">
        <f>IF($A$2=1,'mil mi val'!CA44,IF($A$2=2,'mil mi val'!CA147,"NA"))</f>
        <v>0.97370000000000001</v>
      </c>
      <c r="CC62" s="120">
        <f>IF($A$2=1,'mil mi val'!CB44,IF($A$2=2,'mil mi val'!CB147,"NA"))</f>
        <v>0.97370000000000001</v>
      </c>
      <c r="CD62" s="120">
        <f>IF($A$2=1,'mil mi val'!CC44,IF($A$2=2,'mil mi val'!CC147,"NA"))</f>
        <v>0.97370000000000001</v>
      </c>
      <c r="CE62" s="120">
        <f>IF($A$2=1,'mil mi val'!CD44,IF($A$2=2,'mil mi val'!CD147,"NA"))</f>
        <v>0.97370000000000001</v>
      </c>
      <c r="CF62" s="120">
        <f>IF($A$2=1,'mil mi val'!CE44,IF($A$2=2,'mil mi val'!CE147,"NA"))</f>
        <v>0.97370000000000001</v>
      </c>
      <c r="CG62" s="120">
        <f>IF($A$2=1,'mil mi val'!CF44,IF($A$2=2,'mil mi val'!CF147,"NA"))</f>
        <v>0.97370000000000001</v>
      </c>
      <c r="CH62" s="120">
        <f>IF($A$2=1,'mil mi val'!CG44,IF($A$2=2,'mil mi val'!CG147,"NA"))</f>
        <v>0.97370000000000001</v>
      </c>
      <c r="CI62" s="120">
        <f>IF($A$2=1,'mil mi val'!CH44,IF($A$2=2,'mil mi val'!CH147,"NA"))</f>
        <v>0.97370000000000001</v>
      </c>
      <c r="CJ62" s="120">
        <f>IF($A$2=1,'mil mi val'!CI44,IF($A$2=2,'mil mi val'!CI147,"NA"))</f>
        <v>0.97370000000000001</v>
      </c>
      <c r="CK62" s="120">
        <f>IF($A$2=1,'mil mi val'!CJ44,IF($A$2=2,'mil mi val'!CJ147,"NA"))</f>
        <v>0.97370000000000001</v>
      </c>
      <c r="CL62" s="120">
        <f>IF($A$2=1,'mil mi val'!CK44,IF($A$2=2,'mil mi val'!CK147,"NA"))</f>
        <v>0.97370000000000001</v>
      </c>
      <c r="CM62" s="120">
        <f>IF($A$2=1,'mil mi val'!CL44,IF($A$2=2,'mil mi val'!CL147,"NA"))</f>
        <v>0.97370000000000001</v>
      </c>
      <c r="CN62" s="120">
        <f>IF($A$2=1,'mil mi val'!CM44,IF($A$2=2,'mil mi val'!CM147,"NA"))</f>
        <v>0.97370000000000001</v>
      </c>
      <c r="CO62" s="120">
        <f>IF($A$2=1,'mil mi val'!CN44,IF($A$2=2,'mil mi val'!CN147,"NA"))</f>
        <v>0.97370000000000001</v>
      </c>
      <c r="CP62" s="120">
        <f>IF($A$2=1,'mil mi val'!CO44,IF($A$2=2,'mil mi val'!CO147,"NA"))</f>
        <v>0.97370000000000001</v>
      </c>
      <c r="CQ62" s="120">
        <f>IF($A$2=1,'mil mi val'!CP44,IF($A$2=2,'mil mi val'!CP147,"NA"))</f>
        <v>0.97370000000000001</v>
      </c>
      <c r="CR62" s="120">
        <f>IF($A$2=1,'mil mi val'!CQ44,IF($A$2=2,'mil mi val'!CQ147,"NA"))</f>
        <v>0.97370000000000001</v>
      </c>
      <c r="CS62" s="120">
        <f>IF($A$2=1,'mil mi val'!CR44,IF($A$2=2,'mil mi val'!CR147,"NA"))</f>
        <v>0.97370000000000001</v>
      </c>
      <c r="CT62" s="120">
        <f>IF($A$2=1,'mil mi val'!CS44,IF($A$2=2,'mil mi val'!CS147,"NA"))</f>
        <v>0.97370000000000001</v>
      </c>
      <c r="CU62" s="120">
        <f>IF($A$2=1,'mil mi val'!CT44,IF($A$2=2,'mil mi val'!CT147,"NA"))</f>
        <v>0.97370000000000001</v>
      </c>
      <c r="CV62" s="120">
        <f>IF($A$2=1,'mil mi val'!CU44,IF($A$2=2,'mil mi val'!CU147,"NA"))</f>
        <v>0.97370000000000001</v>
      </c>
      <c r="CW62" s="120">
        <f>IF($A$2=1,'mil mi val'!CV44,IF($A$2=2,'mil mi val'!CV147,"NA"))</f>
        <v>0.97370000000000001</v>
      </c>
      <c r="CX62" s="120">
        <f>IF($A$2=1,'mil mi val'!CW44,IF($A$2=2,'mil mi val'!CW147,"NA"))</f>
        <v>0.97370000000000001</v>
      </c>
      <c r="CY62" s="120">
        <f>IF($A$2=1,'mil mi val'!CX44,IF($A$2=2,'mil mi val'!CX147,"NA"))</f>
        <v>0.97370000000000001</v>
      </c>
      <c r="CZ62" s="120">
        <f>IF($A$2=1,'mil mi val'!CY44,IF($A$2=2,'mil mi val'!CY147,"NA"))</f>
        <v>0.97370000000000001</v>
      </c>
      <c r="DA62" s="120">
        <f>IF($A$2=1,'mil mi val'!CZ44,IF($A$2=2,'mil mi val'!CZ147,"NA"))</f>
        <v>0.97370000000000001</v>
      </c>
      <c r="DB62" s="120">
        <f>IF($A$2=1,'mil mi val'!DA44,IF($A$2=2,'mil mi val'!DA147,"NA"))</f>
        <v>0.97370000000000001</v>
      </c>
      <c r="DC62" s="120">
        <f>IF($A$2=1,'mil mi val'!DB44,IF($A$2=2,'mil mi val'!DB147,"NA"))</f>
        <v>0.97370000000000001</v>
      </c>
    </row>
    <row r="63" spans="2:107" ht="15" x14ac:dyDescent="0.25">
      <c r="B63" s="110">
        <v>58</v>
      </c>
      <c r="C63" s="120">
        <f>IF($A$2=1,'mil mi val'!B45,IF($A$2=2,'mil mi val'!B148,"NA"))</f>
        <v>1</v>
      </c>
      <c r="D63" s="120">
        <f>IF($A$2=1,'mil mi val'!C45,IF($A$2=2,'mil mi val'!C148,"NA"))</f>
        <v>0.96819999999999995</v>
      </c>
      <c r="E63" s="120">
        <f>IF($A$2=1,'mil mi val'!D45,IF($A$2=2,'mil mi val'!D148,"NA"))</f>
        <v>0.97950000000000004</v>
      </c>
      <c r="F63" s="120">
        <f>IF($A$2=1,'mil mi val'!E45,IF($A$2=2,'mil mi val'!E148,"NA"))</f>
        <v>0.98040000000000005</v>
      </c>
      <c r="G63" s="120">
        <f>IF($A$2=1,'mil mi val'!F45,IF($A$2=2,'mil mi val'!F148,"NA"))</f>
        <v>0.98080000000000001</v>
      </c>
      <c r="H63" s="120">
        <f>IF($A$2=1,'mil mi val'!G45,IF($A$2=2,'mil mi val'!G148,"NA"))</f>
        <v>0.98060000000000003</v>
      </c>
      <c r="I63" s="120">
        <f>IF($A$2=1,'mil mi val'!H45,IF($A$2=2,'mil mi val'!H148,"NA"))</f>
        <v>0.98</v>
      </c>
      <c r="J63" s="120">
        <f>IF($A$2=1,'mil mi val'!I45,IF($A$2=2,'mil mi val'!I148,"NA"))</f>
        <v>0.97909999999999997</v>
      </c>
      <c r="K63" s="120">
        <f>IF($A$2=1,'mil mi val'!J45,IF($A$2=2,'mil mi val'!J148,"NA"))</f>
        <v>0.97799999999999998</v>
      </c>
      <c r="L63" s="120">
        <f>IF($A$2=1,'mil mi val'!K45,IF($A$2=2,'mil mi val'!K148,"NA"))</f>
        <v>0.97689999999999999</v>
      </c>
      <c r="M63" s="120">
        <f>IF($A$2=1,'mil mi val'!L45,IF($A$2=2,'mil mi val'!L148,"NA"))</f>
        <v>0.97589999999999999</v>
      </c>
      <c r="N63" s="120">
        <f>IF($A$2=1,'mil mi val'!M45,IF($A$2=2,'mil mi val'!M148,"NA"))</f>
        <v>0.97489999999999999</v>
      </c>
      <c r="O63" s="120">
        <f>IF($A$2=1,'mil mi val'!N45,IF($A$2=2,'mil mi val'!N148,"NA"))</f>
        <v>0.97419999999999995</v>
      </c>
      <c r="P63" s="120">
        <f>IF($A$2=1,'mil mi val'!O45,IF($A$2=2,'mil mi val'!O148,"NA"))</f>
        <v>0.97360000000000002</v>
      </c>
      <c r="Q63" s="120">
        <f>IF($A$2=1,'mil mi val'!P45,IF($A$2=2,'mil mi val'!P148,"NA"))</f>
        <v>0.97319999999999995</v>
      </c>
      <c r="R63" s="120">
        <f>IF($A$2=1,'mil mi val'!Q45,IF($A$2=2,'mil mi val'!Q148,"NA"))</f>
        <v>0.97440000000000004</v>
      </c>
      <c r="S63" s="120">
        <f>IF($A$2=1,'mil mi val'!R45,IF($A$2=2,'mil mi val'!R148,"NA"))</f>
        <v>0.97440000000000004</v>
      </c>
      <c r="T63" s="120">
        <f>IF($A$2=1,'mil mi val'!S45,IF($A$2=2,'mil mi val'!S148,"NA"))</f>
        <v>0.97440000000000004</v>
      </c>
      <c r="U63" s="120">
        <f>IF($A$2=1,'mil mi val'!T45,IF($A$2=2,'mil mi val'!T148,"NA"))</f>
        <v>0.97440000000000004</v>
      </c>
      <c r="V63" s="120">
        <f>IF($A$2=1,'mil mi val'!U45,IF($A$2=2,'mil mi val'!U148,"NA"))</f>
        <v>0.97440000000000004</v>
      </c>
      <c r="W63" s="120">
        <f>IF($A$2=1,'mil mi val'!V45,IF($A$2=2,'mil mi val'!V148,"NA"))</f>
        <v>0.97440000000000004</v>
      </c>
      <c r="X63" s="120">
        <f>IF($A$2=1,'mil mi val'!W45,IF($A$2=2,'mil mi val'!W148,"NA"))</f>
        <v>0.97440000000000004</v>
      </c>
      <c r="Y63" s="120">
        <f>IF($A$2=1,'mil mi val'!X45,IF($A$2=2,'mil mi val'!X148,"NA"))</f>
        <v>0.97440000000000004</v>
      </c>
      <c r="Z63" s="120">
        <f>IF($A$2=1,'mil mi val'!Y45,IF($A$2=2,'mil mi val'!Y148,"NA"))</f>
        <v>0.97440000000000004</v>
      </c>
      <c r="AA63" s="120">
        <f>IF($A$2=1,'mil mi val'!Z45,IF($A$2=2,'mil mi val'!Z148,"NA"))</f>
        <v>0.97440000000000004</v>
      </c>
      <c r="AB63" s="120">
        <f>IF($A$2=1,'mil mi val'!AA45,IF($A$2=2,'mil mi val'!AA148,"NA"))</f>
        <v>0.97440000000000004</v>
      </c>
      <c r="AC63" s="120">
        <f>IF($A$2=1,'mil mi val'!AB45,IF($A$2=2,'mil mi val'!AB148,"NA"))</f>
        <v>0.97440000000000004</v>
      </c>
      <c r="AD63" s="120">
        <f>IF($A$2=1,'mil mi val'!AC45,IF($A$2=2,'mil mi val'!AC148,"NA"))</f>
        <v>0.97440000000000004</v>
      </c>
      <c r="AE63" s="120">
        <f>IF($A$2=1,'mil mi val'!AD45,IF($A$2=2,'mil mi val'!AD148,"NA"))</f>
        <v>0.97440000000000004</v>
      </c>
      <c r="AF63" s="120">
        <f>IF($A$2=1,'mil mi val'!AE45,IF($A$2=2,'mil mi val'!AE148,"NA"))</f>
        <v>0.97440000000000004</v>
      </c>
      <c r="AG63" s="120">
        <f>IF($A$2=1,'mil mi val'!AF45,IF($A$2=2,'mil mi val'!AF148,"NA"))</f>
        <v>0.97440000000000004</v>
      </c>
      <c r="AH63" s="120">
        <f>IF($A$2=1,'mil mi val'!AG45,IF($A$2=2,'mil mi val'!AG148,"NA"))</f>
        <v>0.97440000000000004</v>
      </c>
      <c r="AI63" s="120">
        <f>IF($A$2=1,'mil mi val'!AH45,IF($A$2=2,'mil mi val'!AH148,"NA"))</f>
        <v>0.97440000000000004</v>
      </c>
      <c r="AJ63" s="120">
        <f>IF($A$2=1,'mil mi val'!AI45,IF($A$2=2,'mil mi val'!AI148,"NA"))</f>
        <v>0.97440000000000004</v>
      </c>
      <c r="AK63" s="120">
        <f>IF($A$2=1,'mil mi val'!AJ45,IF($A$2=2,'mil mi val'!AJ148,"NA"))</f>
        <v>0.97440000000000004</v>
      </c>
      <c r="AL63" s="120">
        <f>IF($A$2=1,'mil mi val'!AK45,IF($A$2=2,'mil mi val'!AK148,"NA"))</f>
        <v>0.97440000000000004</v>
      </c>
      <c r="AM63" s="120">
        <f>IF($A$2=1,'mil mi val'!AL45,IF($A$2=2,'mil mi val'!AL148,"NA"))</f>
        <v>0.97440000000000004</v>
      </c>
      <c r="AN63" s="120">
        <f>IF($A$2=1,'mil mi val'!AM45,IF($A$2=2,'mil mi val'!AM148,"NA"))</f>
        <v>0.97440000000000004</v>
      </c>
      <c r="AO63" s="120">
        <f>IF($A$2=1,'mil mi val'!AN45,IF($A$2=2,'mil mi val'!AN148,"NA"))</f>
        <v>0.97440000000000004</v>
      </c>
      <c r="AP63" s="120">
        <f>IF($A$2=1,'mil mi val'!AO45,IF($A$2=2,'mil mi val'!AO148,"NA"))</f>
        <v>0.97440000000000004</v>
      </c>
      <c r="AQ63" s="120">
        <f>IF($A$2=1,'mil mi val'!AP45,IF($A$2=2,'mil mi val'!AP148,"NA"))</f>
        <v>0.97440000000000004</v>
      </c>
      <c r="AR63" s="120">
        <f>IF($A$2=1,'mil mi val'!AQ45,IF($A$2=2,'mil mi val'!AQ148,"NA"))</f>
        <v>0.97440000000000004</v>
      </c>
      <c r="AS63" s="120">
        <f>IF($A$2=1,'mil mi val'!AR45,IF($A$2=2,'mil mi val'!AR148,"NA"))</f>
        <v>0.97440000000000004</v>
      </c>
      <c r="AT63" s="120">
        <f>IF($A$2=1,'mil mi val'!AS45,IF($A$2=2,'mil mi val'!AS148,"NA"))</f>
        <v>0.97440000000000004</v>
      </c>
      <c r="AU63" s="120">
        <f>IF($A$2=1,'mil mi val'!AT45,IF($A$2=2,'mil mi val'!AT148,"NA"))</f>
        <v>0.97440000000000004</v>
      </c>
      <c r="AV63" s="120">
        <f>IF($A$2=1,'mil mi val'!AU45,IF($A$2=2,'mil mi val'!AU148,"NA"))</f>
        <v>0.97440000000000004</v>
      </c>
      <c r="AW63" s="120">
        <f>IF($A$2=1,'mil mi val'!AV45,IF($A$2=2,'mil mi val'!AV148,"NA"))</f>
        <v>0.97440000000000004</v>
      </c>
      <c r="AX63" s="120">
        <f>IF($A$2=1,'mil mi val'!AW45,IF($A$2=2,'mil mi val'!AW148,"NA"))</f>
        <v>0.97440000000000004</v>
      </c>
      <c r="AY63" s="120">
        <f>IF($A$2=1,'mil mi val'!AX45,IF($A$2=2,'mil mi val'!AX148,"NA"))</f>
        <v>0.97440000000000004</v>
      </c>
      <c r="AZ63" s="120">
        <f>IF($A$2=1,'mil mi val'!AY45,IF($A$2=2,'mil mi val'!AY148,"NA"))</f>
        <v>0.97440000000000004</v>
      </c>
      <c r="BA63" s="120">
        <f>IF($A$2=1,'mil mi val'!AZ45,IF($A$2=2,'mil mi val'!AZ148,"NA"))</f>
        <v>0.97440000000000004</v>
      </c>
      <c r="BB63" s="120">
        <f>IF($A$2=1,'mil mi val'!BA45,IF($A$2=2,'mil mi val'!BA148,"NA"))</f>
        <v>0.97440000000000004</v>
      </c>
      <c r="BC63" s="120">
        <f>IF($A$2=1,'mil mi val'!BB45,IF($A$2=2,'mil mi val'!BB148,"NA"))</f>
        <v>0.97440000000000004</v>
      </c>
      <c r="BD63" s="120">
        <f>IF($A$2=1,'mil mi val'!BC45,IF($A$2=2,'mil mi val'!BC148,"NA"))</f>
        <v>0.97440000000000004</v>
      </c>
      <c r="BE63" s="120">
        <f>IF($A$2=1,'mil mi val'!BD45,IF($A$2=2,'mil mi val'!BD148,"NA"))</f>
        <v>0.97440000000000004</v>
      </c>
      <c r="BF63" s="120">
        <f>IF($A$2=1,'mil mi val'!BE45,IF($A$2=2,'mil mi val'!BE148,"NA"))</f>
        <v>0.97440000000000004</v>
      </c>
      <c r="BG63" s="120">
        <f>IF($A$2=1,'mil mi val'!BF45,IF($A$2=2,'mil mi val'!BF148,"NA"))</f>
        <v>0.97440000000000004</v>
      </c>
      <c r="BH63" s="120">
        <f>IF($A$2=1,'mil mi val'!BG45,IF($A$2=2,'mil mi val'!BG148,"NA"))</f>
        <v>0.97440000000000004</v>
      </c>
      <c r="BI63" s="120">
        <f>IF($A$2=1,'mil mi val'!BH45,IF($A$2=2,'mil mi val'!BH148,"NA"))</f>
        <v>0.97440000000000004</v>
      </c>
      <c r="BJ63" s="120">
        <f>IF($A$2=1,'mil mi val'!BI45,IF($A$2=2,'mil mi val'!BI148,"NA"))</f>
        <v>0.97440000000000004</v>
      </c>
      <c r="BK63" s="120">
        <f>IF($A$2=1,'mil mi val'!BJ45,IF($A$2=2,'mil mi val'!BJ148,"NA"))</f>
        <v>0.97440000000000004</v>
      </c>
      <c r="BL63" s="120">
        <f>IF($A$2=1,'mil mi val'!BK45,IF($A$2=2,'mil mi val'!BK148,"NA"))</f>
        <v>0.97440000000000004</v>
      </c>
      <c r="BM63" s="120">
        <f>IF($A$2=1,'mil mi val'!BL45,IF($A$2=2,'mil mi val'!BL148,"NA"))</f>
        <v>0.97440000000000004</v>
      </c>
      <c r="BN63" s="120">
        <f>IF($A$2=1,'mil mi val'!BM45,IF($A$2=2,'mil mi val'!BM148,"NA"))</f>
        <v>0.97440000000000004</v>
      </c>
      <c r="BO63" s="120">
        <f>IF($A$2=1,'mil mi val'!BN45,IF($A$2=2,'mil mi val'!BN148,"NA"))</f>
        <v>0.97440000000000004</v>
      </c>
      <c r="BP63" s="120">
        <f>IF($A$2=1,'mil mi val'!BO45,IF($A$2=2,'mil mi val'!BO148,"NA"))</f>
        <v>0.97440000000000004</v>
      </c>
      <c r="BQ63" s="120">
        <f>IF($A$2=1,'mil mi val'!BP45,IF($A$2=2,'mil mi val'!BP148,"NA"))</f>
        <v>0.97440000000000004</v>
      </c>
      <c r="BR63" s="120">
        <f>IF($A$2=1,'mil mi val'!BQ45,IF($A$2=2,'mil mi val'!BQ148,"NA"))</f>
        <v>0.97440000000000004</v>
      </c>
      <c r="BS63" s="120">
        <f>IF($A$2=1,'mil mi val'!BR45,IF($A$2=2,'mil mi val'!BR148,"NA"))</f>
        <v>0.97440000000000004</v>
      </c>
      <c r="BT63" s="120">
        <f>IF($A$2=1,'mil mi val'!BS45,IF($A$2=2,'mil mi val'!BS148,"NA"))</f>
        <v>0.97440000000000004</v>
      </c>
      <c r="BU63" s="120">
        <f>IF($A$2=1,'mil mi val'!BT45,IF($A$2=2,'mil mi val'!BT148,"NA"))</f>
        <v>0.97440000000000004</v>
      </c>
      <c r="BV63" s="120">
        <f>IF($A$2=1,'mil mi val'!BU45,IF($A$2=2,'mil mi val'!BU148,"NA"))</f>
        <v>0.97440000000000004</v>
      </c>
      <c r="BW63" s="120">
        <f>IF($A$2=1,'mil mi val'!BV45,IF($A$2=2,'mil mi val'!BV148,"NA"))</f>
        <v>0.97440000000000004</v>
      </c>
      <c r="BX63" s="120">
        <f>IF($A$2=1,'mil mi val'!BW45,IF($A$2=2,'mil mi val'!BW148,"NA"))</f>
        <v>0.97440000000000004</v>
      </c>
      <c r="BY63" s="120">
        <f>IF($A$2=1,'mil mi val'!BX45,IF($A$2=2,'mil mi val'!BX148,"NA"))</f>
        <v>0.97440000000000004</v>
      </c>
      <c r="BZ63" s="120">
        <f>IF($A$2=1,'mil mi val'!BY45,IF($A$2=2,'mil mi val'!BY148,"NA"))</f>
        <v>0.97440000000000004</v>
      </c>
      <c r="CA63" s="120">
        <f>IF($A$2=1,'mil mi val'!BZ45,IF($A$2=2,'mil mi val'!BZ148,"NA"))</f>
        <v>0.97440000000000004</v>
      </c>
      <c r="CB63" s="120">
        <f>IF($A$2=1,'mil mi val'!CA45,IF($A$2=2,'mil mi val'!CA148,"NA"))</f>
        <v>0.97440000000000004</v>
      </c>
      <c r="CC63" s="120">
        <f>IF($A$2=1,'mil mi val'!CB45,IF($A$2=2,'mil mi val'!CB148,"NA"))</f>
        <v>0.97440000000000004</v>
      </c>
      <c r="CD63" s="120">
        <f>IF($A$2=1,'mil mi val'!CC45,IF($A$2=2,'mil mi val'!CC148,"NA"))</f>
        <v>0.97440000000000004</v>
      </c>
      <c r="CE63" s="120">
        <f>IF($A$2=1,'mil mi val'!CD45,IF($A$2=2,'mil mi val'!CD148,"NA"))</f>
        <v>0.97440000000000004</v>
      </c>
      <c r="CF63" s="120">
        <f>IF($A$2=1,'mil mi val'!CE45,IF($A$2=2,'mil mi val'!CE148,"NA"))</f>
        <v>0.97440000000000004</v>
      </c>
      <c r="CG63" s="120">
        <f>IF($A$2=1,'mil mi val'!CF45,IF($A$2=2,'mil mi val'!CF148,"NA"))</f>
        <v>0.97440000000000004</v>
      </c>
      <c r="CH63" s="120">
        <f>IF($A$2=1,'mil mi val'!CG45,IF($A$2=2,'mil mi val'!CG148,"NA"))</f>
        <v>0.97440000000000004</v>
      </c>
      <c r="CI63" s="120">
        <f>IF($A$2=1,'mil mi val'!CH45,IF($A$2=2,'mil mi val'!CH148,"NA"))</f>
        <v>0.97440000000000004</v>
      </c>
      <c r="CJ63" s="120">
        <f>IF($A$2=1,'mil mi val'!CI45,IF($A$2=2,'mil mi val'!CI148,"NA"))</f>
        <v>0.97440000000000004</v>
      </c>
      <c r="CK63" s="120">
        <f>IF($A$2=1,'mil mi val'!CJ45,IF($A$2=2,'mil mi val'!CJ148,"NA"))</f>
        <v>0.97440000000000004</v>
      </c>
      <c r="CL63" s="120">
        <f>IF($A$2=1,'mil mi val'!CK45,IF($A$2=2,'mil mi val'!CK148,"NA"))</f>
        <v>0.97440000000000004</v>
      </c>
      <c r="CM63" s="120">
        <f>IF($A$2=1,'mil mi val'!CL45,IF($A$2=2,'mil mi val'!CL148,"NA"))</f>
        <v>0.97440000000000004</v>
      </c>
      <c r="CN63" s="120">
        <f>IF($A$2=1,'mil mi val'!CM45,IF($A$2=2,'mil mi val'!CM148,"NA"))</f>
        <v>0.97440000000000004</v>
      </c>
      <c r="CO63" s="120">
        <f>IF($A$2=1,'mil mi val'!CN45,IF($A$2=2,'mil mi val'!CN148,"NA"))</f>
        <v>0.97440000000000004</v>
      </c>
      <c r="CP63" s="120">
        <f>IF($A$2=1,'mil mi val'!CO45,IF($A$2=2,'mil mi val'!CO148,"NA"))</f>
        <v>0.97440000000000004</v>
      </c>
      <c r="CQ63" s="120">
        <f>IF($A$2=1,'mil mi val'!CP45,IF($A$2=2,'mil mi val'!CP148,"NA"))</f>
        <v>0.97440000000000004</v>
      </c>
      <c r="CR63" s="120">
        <f>IF($A$2=1,'mil mi val'!CQ45,IF($A$2=2,'mil mi val'!CQ148,"NA"))</f>
        <v>0.97440000000000004</v>
      </c>
      <c r="CS63" s="120">
        <f>IF($A$2=1,'mil mi val'!CR45,IF($A$2=2,'mil mi val'!CR148,"NA"))</f>
        <v>0.97440000000000004</v>
      </c>
      <c r="CT63" s="120">
        <f>IF($A$2=1,'mil mi val'!CS45,IF($A$2=2,'mil mi val'!CS148,"NA"))</f>
        <v>0.97440000000000004</v>
      </c>
      <c r="CU63" s="120">
        <f>IF($A$2=1,'mil mi val'!CT45,IF($A$2=2,'mil mi val'!CT148,"NA"))</f>
        <v>0.97440000000000004</v>
      </c>
      <c r="CV63" s="120">
        <f>IF($A$2=1,'mil mi val'!CU45,IF($A$2=2,'mil mi val'!CU148,"NA"))</f>
        <v>0.97440000000000004</v>
      </c>
      <c r="CW63" s="120">
        <f>IF($A$2=1,'mil mi val'!CV45,IF($A$2=2,'mil mi val'!CV148,"NA"))</f>
        <v>0.97440000000000004</v>
      </c>
      <c r="CX63" s="120">
        <f>IF($A$2=1,'mil mi val'!CW45,IF($A$2=2,'mil mi val'!CW148,"NA"))</f>
        <v>0.97440000000000004</v>
      </c>
      <c r="CY63" s="120">
        <f>IF($A$2=1,'mil mi val'!CX45,IF($A$2=2,'mil mi val'!CX148,"NA"))</f>
        <v>0.97440000000000004</v>
      </c>
      <c r="CZ63" s="120">
        <f>IF($A$2=1,'mil mi val'!CY45,IF($A$2=2,'mil mi val'!CY148,"NA"))</f>
        <v>0.97440000000000004</v>
      </c>
      <c r="DA63" s="120">
        <f>IF($A$2=1,'mil mi val'!CZ45,IF($A$2=2,'mil mi val'!CZ148,"NA"))</f>
        <v>0.97440000000000004</v>
      </c>
      <c r="DB63" s="120">
        <f>IF($A$2=1,'mil mi val'!DA45,IF($A$2=2,'mil mi val'!DA148,"NA"))</f>
        <v>0.97440000000000004</v>
      </c>
      <c r="DC63" s="120">
        <f>IF($A$2=1,'mil mi val'!DB45,IF($A$2=2,'mil mi val'!DB148,"NA"))</f>
        <v>0.97440000000000004</v>
      </c>
    </row>
    <row r="64" spans="2:107" ht="15" x14ac:dyDescent="0.25">
      <c r="B64" s="110">
        <v>59</v>
      </c>
      <c r="C64" s="120">
        <f>IF($A$2=1,'mil mi val'!B46,IF($A$2=2,'mil mi val'!B149,"NA"))</f>
        <v>1</v>
      </c>
      <c r="D64" s="120">
        <f>IF($A$2=1,'mil mi val'!C46,IF($A$2=2,'mil mi val'!C149,"NA"))</f>
        <v>0.96709999999999996</v>
      </c>
      <c r="E64" s="120">
        <f>IF($A$2=1,'mil mi val'!D46,IF($A$2=2,'mil mi val'!D149,"NA"))</f>
        <v>0.97860000000000003</v>
      </c>
      <c r="F64" s="120">
        <f>IF($A$2=1,'mil mi val'!E46,IF($A$2=2,'mil mi val'!E149,"NA"))</f>
        <v>0.97989999999999999</v>
      </c>
      <c r="G64" s="120">
        <f>IF($A$2=1,'mil mi val'!F46,IF($A$2=2,'mil mi val'!F149,"NA"))</f>
        <v>0.98050000000000004</v>
      </c>
      <c r="H64" s="120">
        <f>IF($A$2=1,'mil mi val'!G46,IF($A$2=2,'mil mi val'!G149,"NA"))</f>
        <v>0.98050000000000004</v>
      </c>
      <c r="I64" s="120">
        <f>IF($A$2=1,'mil mi val'!H46,IF($A$2=2,'mil mi val'!H149,"NA"))</f>
        <v>0.98019999999999996</v>
      </c>
      <c r="J64" s="120">
        <f>IF($A$2=1,'mil mi val'!I46,IF($A$2=2,'mil mi val'!I149,"NA"))</f>
        <v>0.97950000000000004</v>
      </c>
      <c r="K64" s="120">
        <f>IF($A$2=1,'mil mi val'!J46,IF($A$2=2,'mil mi val'!J149,"NA"))</f>
        <v>0.97870000000000001</v>
      </c>
      <c r="L64" s="120">
        <f>IF($A$2=1,'mil mi val'!K46,IF($A$2=2,'mil mi val'!K149,"NA"))</f>
        <v>0.97760000000000002</v>
      </c>
      <c r="M64" s="120">
        <f>IF($A$2=1,'mil mi val'!L46,IF($A$2=2,'mil mi val'!L149,"NA"))</f>
        <v>0.97660000000000002</v>
      </c>
      <c r="N64" s="120">
        <f>IF($A$2=1,'mil mi val'!M46,IF($A$2=2,'mil mi val'!M149,"NA"))</f>
        <v>0.97570000000000001</v>
      </c>
      <c r="O64" s="120">
        <f>IF($A$2=1,'mil mi val'!N46,IF($A$2=2,'mil mi val'!N149,"NA"))</f>
        <v>0.97489999999999999</v>
      </c>
      <c r="P64" s="120">
        <f>IF($A$2=1,'mil mi val'!O46,IF($A$2=2,'mil mi val'!O149,"NA"))</f>
        <v>0.97430000000000005</v>
      </c>
      <c r="Q64" s="120">
        <f>IF($A$2=1,'mil mi val'!P46,IF($A$2=2,'mil mi val'!P149,"NA"))</f>
        <v>0.97389999999999999</v>
      </c>
      <c r="R64" s="120">
        <f>IF($A$2=1,'mil mi val'!Q46,IF($A$2=2,'mil mi val'!Q149,"NA"))</f>
        <v>0.97509999999999997</v>
      </c>
      <c r="S64" s="120">
        <f>IF($A$2=1,'mil mi val'!R46,IF($A$2=2,'mil mi val'!R149,"NA"))</f>
        <v>0.97509999999999997</v>
      </c>
      <c r="T64" s="120">
        <f>IF($A$2=1,'mil mi val'!S46,IF($A$2=2,'mil mi val'!S149,"NA"))</f>
        <v>0.97509999999999997</v>
      </c>
      <c r="U64" s="120">
        <f>IF($A$2=1,'mil mi val'!T46,IF($A$2=2,'mil mi val'!T149,"NA"))</f>
        <v>0.97509999999999997</v>
      </c>
      <c r="V64" s="120">
        <f>IF($A$2=1,'mil mi val'!U46,IF($A$2=2,'mil mi val'!U149,"NA"))</f>
        <v>0.97509999999999997</v>
      </c>
      <c r="W64" s="120">
        <f>IF($A$2=1,'mil mi val'!V46,IF($A$2=2,'mil mi val'!V149,"NA"))</f>
        <v>0.97509999999999997</v>
      </c>
      <c r="X64" s="120">
        <f>IF($A$2=1,'mil mi val'!W46,IF($A$2=2,'mil mi val'!W149,"NA"))</f>
        <v>0.97509999999999997</v>
      </c>
      <c r="Y64" s="120">
        <f>IF($A$2=1,'mil mi val'!X46,IF($A$2=2,'mil mi val'!X149,"NA"))</f>
        <v>0.97509999999999997</v>
      </c>
      <c r="Z64" s="120">
        <f>IF($A$2=1,'mil mi val'!Y46,IF($A$2=2,'mil mi val'!Y149,"NA"))</f>
        <v>0.97509999999999997</v>
      </c>
      <c r="AA64" s="120">
        <f>IF($A$2=1,'mil mi val'!Z46,IF($A$2=2,'mil mi val'!Z149,"NA"))</f>
        <v>0.97509999999999997</v>
      </c>
      <c r="AB64" s="120">
        <f>IF($A$2=1,'mil mi val'!AA46,IF($A$2=2,'mil mi val'!AA149,"NA"))</f>
        <v>0.97509999999999997</v>
      </c>
      <c r="AC64" s="120">
        <f>IF($A$2=1,'mil mi val'!AB46,IF($A$2=2,'mil mi val'!AB149,"NA"))</f>
        <v>0.97509999999999997</v>
      </c>
      <c r="AD64" s="120">
        <f>IF($A$2=1,'mil mi val'!AC46,IF($A$2=2,'mil mi val'!AC149,"NA"))</f>
        <v>0.97509999999999997</v>
      </c>
      <c r="AE64" s="120">
        <f>IF($A$2=1,'mil mi val'!AD46,IF($A$2=2,'mil mi val'!AD149,"NA"))</f>
        <v>0.97509999999999997</v>
      </c>
      <c r="AF64" s="120">
        <f>IF($A$2=1,'mil mi val'!AE46,IF($A$2=2,'mil mi val'!AE149,"NA"))</f>
        <v>0.97509999999999997</v>
      </c>
      <c r="AG64" s="120">
        <f>IF($A$2=1,'mil mi val'!AF46,IF($A$2=2,'mil mi val'!AF149,"NA"))</f>
        <v>0.97509999999999997</v>
      </c>
      <c r="AH64" s="120">
        <f>IF($A$2=1,'mil mi val'!AG46,IF($A$2=2,'mil mi val'!AG149,"NA"))</f>
        <v>0.97509999999999997</v>
      </c>
      <c r="AI64" s="120">
        <f>IF($A$2=1,'mil mi val'!AH46,IF($A$2=2,'mil mi val'!AH149,"NA"))</f>
        <v>0.97509999999999997</v>
      </c>
      <c r="AJ64" s="120">
        <f>IF($A$2=1,'mil mi val'!AI46,IF($A$2=2,'mil mi val'!AI149,"NA"))</f>
        <v>0.97509999999999997</v>
      </c>
      <c r="AK64" s="120">
        <f>IF($A$2=1,'mil mi val'!AJ46,IF($A$2=2,'mil mi val'!AJ149,"NA"))</f>
        <v>0.97509999999999997</v>
      </c>
      <c r="AL64" s="120">
        <f>IF($A$2=1,'mil mi val'!AK46,IF($A$2=2,'mil mi val'!AK149,"NA"))</f>
        <v>0.97509999999999997</v>
      </c>
      <c r="AM64" s="120">
        <f>IF($A$2=1,'mil mi val'!AL46,IF($A$2=2,'mil mi val'!AL149,"NA"))</f>
        <v>0.97509999999999997</v>
      </c>
      <c r="AN64" s="120">
        <f>IF($A$2=1,'mil mi val'!AM46,IF($A$2=2,'mil mi val'!AM149,"NA"))</f>
        <v>0.97509999999999997</v>
      </c>
      <c r="AO64" s="120">
        <f>IF($A$2=1,'mil mi val'!AN46,IF($A$2=2,'mil mi val'!AN149,"NA"))</f>
        <v>0.97509999999999997</v>
      </c>
      <c r="AP64" s="120">
        <f>IF($A$2=1,'mil mi val'!AO46,IF($A$2=2,'mil mi val'!AO149,"NA"))</f>
        <v>0.97509999999999997</v>
      </c>
      <c r="AQ64" s="120">
        <f>IF($A$2=1,'mil mi val'!AP46,IF($A$2=2,'mil mi val'!AP149,"NA"))</f>
        <v>0.97509999999999997</v>
      </c>
      <c r="AR64" s="120">
        <f>IF($A$2=1,'mil mi val'!AQ46,IF($A$2=2,'mil mi val'!AQ149,"NA"))</f>
        <v>0.97509999999999997</v>
      </c>
      <c r="AS64" s="120">
        <f>IF($A$2=1,'mil mi val'!AR46,IF($A$2=2,'mil mi val'!AR149,"NA"))</f>
        <v>0.97509999999999997</v>
      </c>
      <c r="AT64" s="120">
        <f>IF($A$2=1,'mil mi val'!AS46,IF($A$2=2,'mil mi val'!AS149,"NA"))</f>
        <v>0.97509999999999997</v>
      </c>
      <c r="AU64" s="120">
        <f>IF($A$2=1,'mil mi val'!AT46,IF($A$2=2,'mil mi val'!AT149,"NA"))</f>
        <v>0.97509999999999997</v>
      </c>
      <c r="AV64" s="120">
        <f>IF($A$2=1,'mil mi val'!AU46,IF($A$2=2,'mil mi val'!AU149,"NA"))</f>
        <v>0.97509999999999997</v>
      </c>
      <c r="AW64" s="120">
        <f>IF($A$2=1,'mil mi val'!AV46,IF($A$2=2,'mil mi val'!AV149,"NA"))</f>
        <v>0.97509999999999997</v>
      </c>
      <c r="AX64" s="120">
        <f>IF($A$2=1,'mil mi val'!AW46,IF($A$2=2,'mil mi val'!AW149,"NA"))</f>
        <v>0.97509999999999997</v>
      </c>
      <c r="AY64" s="120">
        <f>IF($A$2=1,'mil mi val'!AX46,IF($A$2=2,'mil mi val'!AX149,"NA"))</f>
        <v>0.97509999999999997</v>
      </c>
      <c r="AZ64" s="120">
        <f>IF($A$2=1,'mil mi val'!AY46,IF($A$2=2,'mil mi val'!AY149,"NA"))</f>
        <v>0.97509999999999997</v>
      </c>
      <c r="BA64" s="120">
        <f>IF($A$2=1,'mil mi val'!AZ46,IF($A$2=2,'mil mi val'!AZ149,"NA"))</f>
        <v>0.97509999999999997</v>
      </c>
      <c r="BB64" s="120">
        <f>IF($A$2=1,'mil mi val'!BA46,IF($A$2=2,'mil mi val'!BA149,"NA"))</f>
        <v>0.97509999999999997</v>
      </c>
      <c r="BC64" s="120">
        <f>IF($A$2=1,'mil mi val'!BB46,IF($A$2=2,'mil mi val'!BB149,"NA"))</f>
        <v>0.97509999999999997</v>
      </c>
      <c r="BD64" s="120">
        <f>IF($A$2=1,'mil mi val'!BC46,IF($A$2=2,'mil mi val'!BC149,"NA"))</f>
        <v>0.97509999999999997</v>
      </c>
      <c r="BE64" s="120">
        <f>IF($A$2=1,'mil mi val'!BD46,IF($A$2=2,'mil mi val'!BD149,"NA"))</f>
        <v>0.97509999999999997</v>
      </c>
      <c r="BF64" s="120">
        <f>IF($A$2=1,'mil mi val'!BE46,IF($A$2=2,'mil mi val'!BE149,"NA"))</f>
        <v>0.97509999999999997</v>
      </c>
      <c r="BG64" s="120">
        <f>IF($A$2=1,'mil mi val'!BF46,IF($A$2=2,'mil mi val'!BF149,"NA"))</f>
        <v>0.97509999999999997</v>
      </c>
      <c r="BH64" s="120">
        <f>IF($A$2=1,'mil mi val'!BG46,IF($A$2=2,'mil mi val'!BG149,"NA"))</f>
        <v>0.97509999999999997</v>
      </c>
      <c r="BI64" s="120">
        <f>IF($A$2=1,'mil mi val'!BH46,IF($A$2=2,'mil mi val'!BH149,"NA"))</f>
        <v>0.97509999999999997</v>
      </c>
      <c r="BJ64" s="120">
        <f>IF($A$2=1,'mil mi val'!BI46,IF($A$2=2,'mil mi val'!BI149,"NA"))</f>
        <v>0.97509999999999997</v>
      </c>
      <c r="BK64" s="120">
        <f>IF($A$2=1,'mil mi val'!BJ46,IF($A$2=2,'mil mi val'!BJ149,"NA"))</f>
        <v>0.97509999999999997</v>
      </c>
      <c r="BL64" s="120">
        <f>IF($A$2=1,'mil mi val'!BK46,IF($A$2=2,'mil mi val'!BK149,"NA"))</f>
        <v>0.97509999999999997</v>
      </c>
      <c r="BM64" s="120">
        <f>IF($A$2=1,'mil mi val'!BL46,IF($A$2=2,'mil mi val'!BL149,"NA"))</f>
        <v>0.97509999999999997</v>
      </c>
      <c r="BN64" s="120">
        <f>IF($A$2=1,'mil mi val'!BM46,IF($A$2=2,'mil mi val'!BM149,"NA"))</f>
        <v>0.97509999999999997</v>
      </c>
      <c r="BO64" s="120">
        <f>IF($A$2=1,'mil mi val'!BN46,IF($A$2=2,'mil mi val'!BN149,"NA"))</f>
        <v>0.97509999999999997</v>
      </c>
      <c r="BP64" s="120">
        <f>IF($A$2=1,'mil mi val'!BO46,IF($A$2=2,'mil mi val'!BO149,"NA"))</f>
        <v>0.97509999999999997</v>
      </c>
      <c r="BQ64" s="120">
        <f>IF($A$2=1,'mil mi val'!BP46,IF($A$2=2,'mil mi val'!BP149,"NA"))</f>
        <v>0.97509999999999997</v>
      </c>
      <c r="BR64" s="120">
        <f>IF($A$2=1,'mil mi val'!BQ46,IF($A$2=2,'mil mi val'!BQ149,"NA"))</f>
        <v>0.97509999999999997</v>
      </c>
      <c r="BS64" s="120">
        <f>IF($A$2=1,'mil mi val'!BR46,IF($A$2=2,'mil mi val'!BR149,"NA"))</f>
        <v>0.97509999999999997</v>
      </c>
      <c r="BT64" s="120">
        <f>IF($A$2=1,'mil mi val'!BS46,IF($A$2=2,'mil mi val'!BS149,"NA"))</f>
        <v>0.97509999999999997</v>
      </c>
      <c r="BU64" s="120">
        <f>IF($A$2=1,'mil mi val'!BT46,IF($A$2=2,'mil mi val'!BT149,"NA"))</f>
        <v>0.97509999999999997</v>
      </c>
      <c r="BV64" s="120">
        <f>IF($A$2=1,'mil mi val'!BU46,IF($A$2=2,'mil mi val'!BU149,"NA"))</f>
        <v>0.97509999999999997</v>
      </c>
      <c r="BW64" s="120">
        <f>IF($A$2=1,'mil mi val'!BV46,IF($A$2=2,'mil mi val'!BV149,"NA"))</f>
        <v>0.97509999999999997</v>
      </c>
      <c r="BX64" s="120">
        <f>IF($A$2=1,'mil mi val'!BW46,IF($A$2=2,'mil mi val'!BW149,"NA"))</f>
        <v>0.97509999999999997</v>
      </c>
      <c r="BY64" s="120">
        <f>IF($A$2=1,'mil mi val'!BX46,IF($A$2=2,'mil mi val'!BX149,"NA"))</f>
        <v>0.97509999999999997</v>
      </c>
      <c r="BZ64" s="120">
        <f>IF($A$2=1,'mil mi val'!BY46,IF($A$2=2,'mil mi val'!BY149,"NA"))</f>
        <v>0.97509999999999997</v>
      </c>
      <c r="CA64" s="120">
        <f>IF($A$2=1,'mil mi val'!BZ46,IF($A$2=2,'mil mi val'!BZ149,"NA"))</f>
        <v>0.97509999999999997</v>
      </c>
      <c r="CB64" s="120">
        <f>IF($A$2=1,'mil mi val'!CA46,IF($A$2=2,'mil mi val'!CA149,"NA"))</f>
        <v>0.97509999999999997</v>
      </c>
      <c r="CC64" s="120">
        <f>IF($A$2=1,'mil mi val'!CB46,IF($A$2=2,'mil mi val'!CB149,"NA"))</f>
        <v>0.97509999999999997</v>
      </c>
      <c r="CD64" s="120">
        <f>IF($A$2=1,'mil mi val'!CC46,IF($A$2=2,'mil mi val'!CC149,"NA"))</f>
        <v>0.97509999999999997</v>
      </c>
      <c r="CE64" s="120">
        <f>IF($A$2=1,'mil mi val'!CD46,IF($A$2=2,'mil mi val'!CD149,"NA"))</f>
        <v>0.97509999999999997</v>
      </c>
      <c r="CF64" s="120">
        <f>IF($A$2=1,'mil mi val'!CE46,IF($A$2=2,'mil mi val'!CE149,"NA"))</f>
        <v>0.97509999999999997</v>
      </c>
      <c r="CG64" s="120">
        <f>IF($A$2=1,'mil mi val'!CF46,IF($A$2=2,'mil mi val'!CF149,"NA"))</f>
        <v>0.97509999999999997</v>
      </c>
      <c r="CH64" s="120">
        <f>IF($A$2=1,'mil mi val'!CG46,IF($A$2=2,'mil mi val'!CG149,"NA"))</f>
        <v>0.97509999999999997</v>
      </c>
      <c r="CI64" s="120">
        <f>IF($A$2=1,'mil mi val'!CH46,IF($A$2=2,'mil mi val'!CH149,"NA"))</f>
        <v>0.97509999999999997</v>
      </c>
      <c r="CJ64" s="120">
        <f>IF($A$2=1,'mil mi val'!CI46,IF($A$2=2,'mil mi val'!CI149,"NA"))</f>
        <v>0.97509999999999997</v>
      </c>
      <c r="CK64" s="120">
        <f>IF($A$2=1,'mil mi val'!CJ46,IF($A$2=2,'mil mi val'!CJ149,"NA"))</f>
        <v>0.97509999999999997</v>
      </c>
      <c r="CL64" s="120">
        <f>IF($A$2=1,'mil mi val'!CK46,IF($A$2=2,'mil mi val'!CK149,"NA"))</f>
        <v>0.97509999999999997</v>
      </c>
      <c r="CM64" s="120">
        <f>IF($A$2=1,'mil mi val'!CL46,IF($A$2=2,'mil mi val'!CL149,"NA"))</f>
        <v>0.97509999999999997</v>
      </c>
      <c r="CN64" s="120">
        <f>IF($A$2=1,'mil mi val'!CM46,IF($A$2=2,'mil mi val'!CM149,"NA"))</f>
        <v>0.97509999999999997</v>
      </c>
      <c r="CO64" s="120">
        <f>IF($A$2=1,'mil mi val'!CN46,IF($A$2=2,'mil mi val'!CN149,"NA"))</f>
        <v>0.97509999999999997</v>
      </c>
      <c r="CP64" s="120">
        <f>IF($A$2=1,'mil mi val'!CO46,IF($A$2=2,'mil mi val'!CO149,"NA"))</f>
        <v>0.97509999999999997</v>
      </c>
      <c r="CQ64" s="120">
        <f>IF($A$2=1,'mil mi val'!CP46,IF($A$2=2,'mil mi val'!CP149,"NA"))</f>
        <v>0.97509999999999997</v>
      </c>
      <c r="CR64" s="120">
        <f>IF($A$2=1,'mil mi val'!CQ46,IF($A$2=2,'mil mi val'!CQ149,"NA"))</f>
        <v>0.97509999999999997</v>
      </c>
      <c r="CS64" s="120">
        <f>IF($A$2=1,'mil mi val'!CR46,IF($A$2=2,'mil mi val'!CR149,"NA"))</f>
        <v>0.97509999999999997</v>
      </c>
      <c r="CT64" s="120">
        <f>IF($A$2=1,'mil mi val'!CS46,IF($A$2=2,'mil mi val'!CS149,"NA"))</f>
        <v>0.97509999999999997</v>
      </c>
      <c r="CU64" s="120">
        <f>IF($A$2=1,'mil mi val'!CT46,IF($A$2=2,'mil mi val'!CT149,"NA"))</f>
        <v>0.97509999999999997</v>
      </c>
      <c r="CV64" s="120">
        <f>IF($A$2=1,'mil mi val'!CU46,IF($A$2=2,'mil mi val'!CU149,"NA"))</f>
        <v>0.97509999999999997</v>
      </c>
      <c r="CW64" s="120">
        <f>IF($A$2=1,'mil mi val'!CV46,IF($A$2=2,'mil mi val'!CV149,"NA"))</f>
        <v>0.97509999999999997</v>
      </c>
      <c r="CX64" s="120">
        <f>IF($A$2=1,'mil mi val'!CW46,IF($A$2=2,'mil mi val'!CW149,"NA"))</f>
        <v>0.97509999999999997</v>
      </c>
      <c r="CY64" s="120">
        <f>IF($A$2=1,'mil mi val'!CX46,IF($A$2=2,'mil mi val'!CX149,"NA"))</f>
        <v>0.97509999999999997</v>
      </c>
      <c r="CZ64" s="120">
        <f>IF($A$2=1,'mil mi val'!CY46,IF($A$2=2,'mil mi val'!CY149,"NA"))</f>
        <v>0.97509999999999997</v>
      </c>
      <c r="DA64" s="120">
        <f>IF($A$2=1,'mil mi val'!CZ46,IF($A$2=2,'mil mi val'!CZ149,"NA"))</f>
        <v>0.97509999999999997</v>
      </c>
      <c r="DB64" s="120">
        <f>IF($A$2=1,'mil mi val'!DA46,IF($A$2=2,'mil mi val'!DA149,"NA"))</f>
        <v>0.97509999999999997</v>
      </c>
      <c r="DC64" s="120">
        <f>IF($A$2=1,'mil mi val'!DB46,IF($A$2=2,'mil mi val'!DB149,"NA"))</f>
        <v>0.97509999999999997</v>
      </c>
    </row>
    <row r="65" spans="2:107" ht="15" x14ac:dyDescent="0.25">
      <c r="B65" s="110">
        <v>60</v>
      </c>
      <c r="C65" s="120">
        <f>IF($A$2=1,'mil mi val'!B47,IF($A$2=2,'mil mi val'!B150,"NA"))</f>
        <v>1</v>
      </c>
      <c r="D65" s="120">
        <f>IF($A$2=1,'mil mi val'!C47,IF($A$2=2,'mil mi val'!C150,"NA"))</f>
        <v>0.96609999999999996</v>
      </c>
      <c r="E65" s="120">
        <f>IF($A$2=1,'mil mi val'!D47,IF($A$2=2,'mil mi val'!D150,"NA"))</f>
        <v>0.97770000000000001</v>
      </c>
      <c r="F65" s="120">
        <f>IF($A$2=1,'mil mi val'!E47,IF($A$2=2,'mil mi val'!E150,"NA"))</f>
        <v>0.97919999999999996</v>
      </c>
      <c r="G65" s="120">
        <f>IF($A$2=1,'mil mi val'!F47,IF($A$2=2,'mil mi val'!F150,"NA"))</f>
        <v>0.98009999999999997</v>
      </c>
      <c r="H65" s="120">
        <f>IF($A$2=1,'mil mi val'!G47,IF($A$2=2,'mil mi val'!G150,"NA"))</f>
        <v>0.98040000000000005</v>
      </c>
      <c r="I65" s="120">
        <f>IF($A$2=1,'mil mi val'!H47,IF($A$2=2,'mil mi val'!H150,"NA"))</f>
        <v>0.98029999999999995</v>
      </c>
      <c r="J65" s="120">
        <f>IF($A$2=1,'mil mi val'!I47,IF($A$2=2,'mil mi val'!I150,"NA"))</f>
        <v>0.97989999999999999</v>
      </c>
      <c r="K65" s="120">
        <f>IF($A$2=1,'mil mi val'!J47,IF($A$2=2,'mil mi val'!J150,"NA"))</f>
        <v>0.97919999999999996</v>
      </c>
      <c r="L65" s="120">
        <f>IF($A$2=1,'mil mi val'!K47,IF($A$2=2,'mil mi val'!K150,"NA"))</f>
        <v>0.97829999999999995</v>
      </c>
      <c r="M65" s="120">
        <f>IF($A$2=1,'mil mi val'!L47,IF($A$2=2,'mil mi val'!L150,"NA"))</f>
        <v>0.97729999999999995</v>
      </c>
      <c r="N65" s="120">
        <f>IF($A$2=1,'mil mi val'!M47,IF($A$2=2,'mil mi val'!M150,"NA"))</f>
        <v>0.97640000000000005</v>
      </c>
      <c r="O65" s="120">
        <f>IF($A$2=1,'mil mi val'!N47,IF($A$2=2,'mil mi val'!N150,"NA"))</f>
        <v>0.97570000000000001</v>
      </c>
      <c r="P65" s="120">
        <f>IF($A$2=1,'mil mi val'!O47,IF($A$2=2,'mil mi val'!O150,"NA"))</f>
        <v>0.97499999999999998</v>
      </c>
      <c r="Q65" s="120">
        <f>IF($A$2=1,'mil mi val'!P47,IF($A$2=2,'mil mi val'!P150,"NA"))</f>
        <v>0.97460000000000002</v>
      </c>
      <c r="R65" s="120">
        <f>IF($A$2=1,'mil mi val'!Q47,IF($A$2=2,'mil mi val'!Q150,"NA"))</f>
        <v>0.9758</v>
      </c>
      <c r="S65" s="120">
        <f>IF($A$2=1,'mil mi val'!R47,IF($A$2=2,'mil mi val'!R150,"NA"))</f>
        <v>0.9758</v>
      </c>
      <c r="T65" s="120">
        <f>IF($A$2=1,'mil mi val'!S47,IF($A$2=2,'mil mi val'!S150,"NA"))</f>
        <v>0.9758</v>
      </c>
      <c r="U65" s="120">
        <f>IF($A$2=1,'mil mi val'!T47,IF($A$2=2,'mil mi val'!T150,"NA"))</f>
        <v>0.9758</v>
      </c>
      <c r="V65" s="120">
        <f>IF($A$2=1,'mil mi val'!U47,IF($A$2=2,'mil mi val'!U150,"NA"))</f>
        <v>0.9758</v>
      </c>
      <c r="W65" s="120">
        <f>IF($A$2=1,'mil mi val'!V47,IF($A$2=2,'mil mi val'!V150,"NA"))</f>
        <v>0.9758</v>
      </c>
      <c r="X65" s="120">
        <f>IF($A$2=1,'mil mi val'!W47,IF($A$2=2,'mil mi val'!W150,"NA"))</f>
        <v>0.9758</v>
      </c>
      <c r="Y65" s="120">
        <f>IF($A$2=1,'mil mi val'!X47,IF($A$2=2,'mil mi val'!X150,"NA"))</f>
        <v>0.9758</v>
      </c>
      <c r="Z65" s="120">
        <f>IF($A$2=1,'mil mi val'!Y47,IF($A$2=2,'mil mi val'!Y150,"NA"))</f>
        <v>0.9758</v>
      </c>
      <c r="AA65" s="120">
        <f>IF($A$2=1,'mil mi val'!Z47,IF($A$2=2,'mil mi val'!Z150,"NA"))</f>
        <v>0.9758</v>
      </c>
      <c r="AB65" s="120">
        <f>IF($A$2=1,'mil mi val'!AA47,IF($A$2=2,'mil mi val'!AA150,"NA"))</f>
        <v>0.9758</v>
      </c>
      <c r="AC65" s="120">
        <f>IF($A$2=1,'mil mi val'!AB47,IF($A$2=2,'mil mi val'!AB150,"NA"))</f>
        <v>0.9758</v>
      </c>
      <c r="AD65" s="120">
        <f>IF($A$2=1,'mil mi val'!AC47,IF($A$2=2,'mil mi val'!AC150,"NA"))</f>
        <v>0.9758</v>
      </c>
      <c r="AE65" s="120">
        <f>IF($A$2=1,'mil mi val'!AD47,IF($A$2=2,'mil mi val'!AD150,"NA"))</f>
        <v>0.9758</v>
      </c>
      <c r="AF65" s="120">
        <f>IF($A$2=1,'mil mi val'!AE47,IF($A$2=2,'mil mi val'!AE150,"NA"))</f>
        <v>0.9758</v>
      </c>
      <c r="AG65" s="120">
        <f>IF($A$2=1,'mil mi val'!AF47,IF($A$2=2,'mil mi val'!AF150,"NA"))</f>
        <v>0.9758</v>
      </c>
      <c r="AH65" s="120">
        <f>IF($A$2=1,'mil mi val'!AG47,IF($A$2=2,'mil mi val'!AG150,"NA"))</f>
        <v>0.9758</v>
      </c>
      <c r="AI65" s="120">
        <f>IF($A$2=1,'mil mi val'!AH47,IF($A$2=2,'mil mi val'!AH150,"NA"))</f>
        <v>0.9758</v>
      </c>
      <c r="AJ65" s="120">
        <f>IF($A$2=1,'mil mi val'!AI47,IF($A$2=2,'mil mi val'!AI150,"NA"))</f>
        <v>0.9758</v>
      </c>
      <c r="AK65" s="120">
        <f>IF($A$2=1,'mil mi val'!AJ47,IF($A$2=2,'mil mi val'!AJ150,"NA"))</f>
        <v>0.9758</v>
      </c>
      <c r="AL65" s="120">
        <f>IF($A$2=1,'mil mi val'!AK47,IF($A$2=2,'mil mi val'!AK150,"NA"))</f>
        <v>0.9758</v>
      </c>
      <c r="AM65" s="120">
        <f>IF($A$2=1,'mil mi val'!AL47,IF($A$2=2,'mil mi val'!AL150,"NA"))</f>
        <v>0.9758</v>
      </c>
      <c r="AN65" s="120">
        <f>IF($A$2=1,'mil mi val'!AM47,IF($A$2=2,'mil mi val'!AM150,"NA"))</f>
        <v>0.9758</v>
      </c>
      <c r="AO65" s="120">
        <f>IF($A$2=1,'mil mi val'!AN47,IF($A$2=2,'mil mi val'!AN150,"NA"))</f>
        <v>0.9758</v>
      </c>
      <c r="AP65" s="120">
        <f>IF($A$2=1,'mil mi val'!AO47,IF($A$2=2,'mil mi val'!AO150,"NA"))</f>
        <v>0.9758</v>
      </c>
      <c r="AQ65" s="120">
        <f>IF($A$2=1,'mil mi val'!AP47,IF($A$2=2,'mil mi val'!AP150,"NA"))</f>
        <v>0.9758</v>
      </c>
      <c r="AR65" s="120">
        <f>IF($A$2=1,'mil mi val'!AQ47,IF($A$2=2,'mil mi val'!AQ150,"NA"))</f>
        <v>0.9758</v>
      </c>
      <c r="AS65" s="120">
        <f>IF($A$2=1,'mil mi val'!AR47,IF($A$2=2,'mil mi val'!AR150,"NA"))</f>
        <v>0.9758</v>
      </c>
      <c r="AT65" s="120">
        <f>IF($A$2=1,'mil mi val'!AS47,IF($A$2=2,'mil mi val'!AS150,"NA"))</f>
        <v>0.9758</v>
      </c>
      <c r="AU65" s="120">
        <f>IF($A$2=1,'mil mi val'!AT47,IF($A$2=2,'mil mi val'!AT150,"NA"))</f>
        <v>0.9758</v>
      </c>
      <c r="AV65" s="120">
        <f>IF($A$2=1,'mil mi val'!AU47,IF($A$2=2,'mil mi val'!AU150,"NA"))</f>
        <v>0.9758</v>
      </c>
      <c r="AW65" s="120">
        <f>IF($A$2=1,'mil mi val'!AV47,IF($A$2=2,'mil mi val'!AV150,"NA"))</f>
        <v>0.9758</v>
      </c>
      <c r="AX65" s="120">
        <f>IF($A$2=1,'mil mi val'!AW47,IF($A$2=2,'mil mi val'!AW150,"NA"))</f>
        <v>0.9758</v>
      </c>
      <c r="AY65" s="120">
        <f>IF($A$2=1,'mil mi val'!AX47,IF($A$2=2,'mil mi val'!AX150,"NA"))</f>
        <v>0.9758</v>
      </c>
      <c r="AZ65" s="120">
        <f>IF($A$2=1,'mil mi val'!AY47,IF($A$2=2,'mil mi val'!AY150,"NA"))</f>
        <v>0.9758</v>
      </c>
      <c r="BA65" s="120">
        <f>IF($A$2=1,'mil mi val'!AZ47,IF($A$2=2,'mil mi val'!AZ150,"NA"))</f>
        <v>0.9758</v>
      </c>
      <c r="BB65" s="120">
        <f>IF($A$2=1,'mil mi val'!BA47,IF($A$2=2,'mil mi val'!BA150,"NA"))</f>
        <v>0.9758</v>
      </c>
      <c r="BC65" s="120">
        <f>IF($A$2=1,'mil mi val'!BB47,IF($A$2=2,'mil mi val'!BB150,"NA"))</f>
        <v>0.9758</v>
      </c>
      <c r="BD65" s="120">
        <f>IF($A$2=1,'mil mi val'!BC47,IF($A$2=2,'mil mi val'!BC150,"NA"))</f>
        <v>0.9758</v>
      </c>
      <c r="BE65" s="120">
        <f>IF($A$2=1,'mil mi val'!BD47,IF($A$2=2,'mil mi val'!BD150,"NA"))</f>
        <v>0.9758</v>
      </c>
      <c r="BF65" s="120">
        <f>IF($A$2=1,'mil mi val'!BE47,IF($A$2=2,'mil mi val'!BE150,"NA"))</f>
        <v>0.9758</v>
      </c>
      <c r="BG65" s="120">
        <f>IF($A$2=1,'mil mi val'!BF47,IF($A$2=2,'mil mi val'!BF150,"NA"))</f>
        <v>0.9758</v>
      </c>
      <c r="BH65" s="120">
        <f>IF($A$2=1,'mil mi val'!BG47,IF($A$2=2,'mil mi val'!BG150,"NA"))</f>
        <v>0.9758</v>
      </c>
      <c r="BI65" s="120">
        <f>IF($A$2=1,'mil mi val'!BH47,IF($A$2=2,'mil mi val'!BH150,"NA"))</f>
        <v>0.9758</v>
      </c>
      <c r="BJ65" s="120">
        <f>IF($A$2=1,'mil mi val'!BI47,IF($A$2=2,'mil mi val'!BI150,"NA"))</f>
        <v>0.9758</v>
      </c>
      <c r="BK65" s="120">
        <f>IF($A$2=1,'mil mi val'!BJ47,IF($A$2=2,'mil mi val'!BJ150,"NA"))</f>
        <v>0.9758</v>
      </c>
      <c r="BL65" s="120">
        <f>IF($A$2=1,'mil mi val'!BK47,IF($A$2=2,'mil mi val'!BK150,"NA"))</f>
        <v>0.9758</v>
      </c>
      <c r="BM65" s="120">
        <f>IF($A$2=1,'mil mi val'!BL47,IF($A$2=2,'mil mi val'!BL150,"NA"))</f>
        <v>0.9758</v>
      </c>
      <c r="BN65" s="120">
        <f>IF($A$2=1,'mil mi val'!BM47,IF($A$2=2,'mil mi val'!BM150,"NA"))</f>
        <v>0.9758</v>
      </c>
      <c r="BO65" s="120">
        <f>IF($A$2=1,'mil mi val'!BN47,IF($A$2=2,'mil mi val'!BN150,"NA"))</f>
        <v>0.9758</v>
      </c>
      <c r="BP65" s="120">
        <f>IF($A$2=1,'mil mi val'!BO47,IF($A$2=2,'mil mi val'!BO150,"NA"))</f>
        <v>0.9758</v>
      </c>
      <c r="BQ65" s="120">
        <f>IF($A$2=1,'mil mi val'!BP47,IF($A$2=2,'mil mi val'!BP150,"NA"))</f>
        <v>0.9758</v>
      </c>
      <c r="BR65" s="120">
        <f>IF($A$2=1,'mil mi val'!BQ47,IF($A$2=2,'mil mi val'!BQ150,"NA"))</f>
        <v>0.9758</v>
      </c>
      <c r="BS65" s="120">
        <f>IF($A$2=1,'mil mi val'!BR47,IF($A$2=2,'mil mi val'!BR150,"NA"))</f>
        <v>0.9758</v>
      </c>
      <c r="BT65" s="120">
        <f>IF($A$2=1,'mil mi val'!BS47,IF($A$2=2,'mil mi val'!BS150,"NA"))</f>
        <v>0.9758</v>
      </c>
      <c r="BU65" s="120">
        <f>IF($A$2=1,'mil mi val'!BT47,IF($A$2=2,'mil mi val'!BT150,"NA"))</f>
        <v>0.9758</v>
      </c>
      <c r="BV65" s="120">
        <f>IF($A$2=1,'mil mi val'!BU47,IF($A$2=2,'mil mi val'!BU150,"NA"))</f>
        <v>0.9758</v>
      </c>
      <c r="BW65" s="120">
        <f>IF($A$2=1,'mil mi val'!BV47,IF($A$2=2,'mil mi val'!BV150,"NA"))</f>
        <v>0.9758</v>
      </c>
      <c r="BX65" s="120">
        <f>IF($A$2=1,'mil mi val'!BW47,IF($A$2=2,'mil mi val'!BW150,"NA"))</f>
        <v>0.9758</v>
      </c>
      <c r="BY65" s="120">
        <f>IF($A$2=1,'mil mi val'!BX47,IF($A$2=2,'mil mi val'!BX150,"NA"))</f>
        <v>0.9758</v>
      </c>
      <c r="BZ65" s="120">
        <f>IF($A$2=1,'mil mi val'!BY47,IF($A$2=2,'mil mi val'!BY150,"NA"))</f>
        <v>0.9758</v>
      </c>
      <c r="CA65" s="120">
        <f>IF($A$2=1,'mil mi val'!BZ47,IF($A$2=2,'mil mi val'!BZ150,"NA"))</f>
        <v>0.9758</v>
      </c>
      <c r="CB65" s="120">
        <f>IF($A$2=1,'mil mi val'!CA47,IF($A$2=2,'mil mi val'!CA150,"NA"))</f>
        <v>0.9758</v>
      </c>
      <c r="CC65" s="120">
        <f>IF($A$2=1,'mil mi val'!CB47,IF($A$2=2,'mil mi val'!CB150,"NA"))</f>
        <v>0.9758</v>
      </c>
      <c r="CD65" s="120">
        <f>IF($A$2=1,'mil mi val'!CC47,IF($A$2=2,'mil mi val'!CC150,"NA"))</f>
        <v>0.9758</v>
      </c>
      <c r="CE65" s="120">
        <f>IF($A$2=1,'mil mi val'!CD47,IF($A$2=2,'mil mi val'!CD150,"NA"))</f>
        <v>0.9758</v>
      </c>
      <c r="CF65" s="120">
        <f>IF($A$2=1,'mil mi val'!CE47,IF($A$2=2,'mil mi val'!CE150,"NA"))</f>
        <v>0.9758</v>
      </c>
      <c r="CG65" s="120">
        <f>IF($A$2=1,'mil mi val'!CF47,IF($A$2=2,'mil mi val'!CF150,"NA"))</f>
        <v>0.9758</v>
      </c>
      <c r="CH65" s="120">
        <f>IF($A$2=1,'mil mi val'!CG47,IF($A$2=2,'mil mi val'!CG150,"NA"))</f>
        <v>0.9758</v>
      </c>
      <c r="CI65" s="120">
        <f>IF($A$2=1,'mil mi val'!CH47,IF($A$2=2,'mil mi val'!CH150,"NA"))</f>
        <v>0.9758</v>
      </c>
      <c r="CJ65" s="120">
        <f>IF($A$2=1,'mil mi val'!CI47,IF($A$2=2,'mil mi val'!CI150,"NA"))</f>
        <v>0.9758</v>
      </c>
      <c r="CK65" s="120">
        <f>IF($A$2=1,'mil mi val'!CJ47,IF($A$2=2,'mil mi val'!CJ150,"NA"))</f>
        <v>0.9758</v>
      </c>
      <c r="CL65" s="120">
        <f>IF($A$2=1,'mil mi val'!CK47,IF($A$2=2,'mil mi val'!CK150,"NA"))</f>
        <v>0.9758</v>
      </c>
      <c r="CM65" s="120">
        <f>IF($A$2=1,'mil mi val'!CL47,IF($A$2=2,'mil mi val'!CL150,"NA"))</f>
        <v>0.9758</v>
      </c>
      <c r="CN65" s="120">
        <f>IF($A$2=1,'mil mi val'!CM47,IF($A$2=2,'mil mi val'!CM150,"NA"))</f>
        <v>0.9758</v>
      </c>
      <c r="CO65" s="120">
        <f>IF($A$2=1,'mil mi val'!CN47,IF($A$2=2,'mil mi val'!CN150,"NA"))</f>
        <v>0.9758</v>
      </c>
      <c r="CP65" s="120">
        <f>IF($A$2=1,'mil mi val'!CO47,IF($A$2=2,'mil mi val'!CO150,"NA"))</f>
        <v>0.9758</v>
      </c>
      <c r="CQ65" s="120">
        <f>IF($A$2=1,'mil mi val'!CP47,IF($A$2=2,'mil mi val'!CP150,"NA"))</f>
        <v>0.9758</v>
      </c>
      <c r="CR65" s="120">
        <f>IF($A$2=1,'mil mi val'!CQ47,IF($A$2=2,'mil mi val'!CQ150,"NA"))</f>
        <v>0.9758</v>
      </c>
      <c r="CS65" s="120">
        <f>IF($A$2=1,'mil mi val'!CR47,IF($A$2=2,'mil mi val'!CR150,"NA"))</f>
        <v>0.9758</v>
      </c>
      <c r="CT65" s="120">
        <f>IF($A$2=1,'mil mi val'!CS47,IF($A$2=2,'mil mi val'!CS150,"NA"))</f>
        <v>0.9758</v>
      </c>
      <c r="CU65" s="120">
        <f>IF($A$2=1,'mil mi val'!CT47,IF($A$2=2,'mil mi val'!CT150,"NA"))</f>
        <v>0.9758</v>
      </c>
      <c r="CV65" s="120">
        <f>IF($A$2=1,'mil mi val'!CU47,IF($A$2=2,'mil mi val'!CU150,"NA"))</f>
        <v>0.9758</v>
      </c>
      <c r="CW65" s="120">
        <f>IF($A$2=1,'mil mi val'!CV47,IF($A$2=2,'mil mi val'!CV150,"NA"))</f>
        <v>0.9758</v>
      </c>
      <c r="CX65" s="120">
        <f>IF($A$2=1,'mil mi val'!CW47,IF($A$2=2,'mil mi val'!CW150,"NA"))</f>
        <v>0.9758</v>
      </c>
      <c r="CY65" s="120">
        <f>IF($A$2=1,'mil mi val'!CX47,IF($A$2=2,'mil mi val'!CX150,"NA"))</f>
        <v>0.9758</v>
      </c>
      <c r="CZ65" s="120">
        <f>IF($A$2=1,'mil mi val'!CY47,IF($A$2=2,'mil mi val'!CY150,"NA"))</f>
        <v>0.9758</v>
      </c>
      <c r="DA65" s="120">
        <f>IF($A$2=1,'mil mi val'!CZ47,IF($A$2=2,'mil mi val'!CZ150,"NA"))</f>
        <v>0.9758</v>
      </c>
      <c r="DB65" s="120">
        <f>IF($A$2=1,'mil mi val'!DA47,IF($A$2=2,'mil mi val'!DA150,"NA"))</f>
        <v>0.9758</v>
      </c>
      <c r="DC65" s="120">
        <f>IF($A$2=1,'mil mi val'!DB47,IF($A$2=2,'mil mi val'!DB150,"NA"))</f>
        <v>0.9758</v>
      </c>
    </row>
    <row r="66" spans="2:107" ht="15" x14ac:dyDescent="0.25">
      <c r="B66" s="110">
        <v>61</v>
      </c>
      <c r="C66" s="120">
        <f>IF($A$2=1,'mil mi val'!B48,IF($A$2=2,'mil mi val'!B151,"NA"))</f>
        <v>1</v>
      </c>
      <c r="D66" s="120">
        <f>IF($A$2=1,'mil mi val'!C48,IF($A$2=2,'mil mi val'!C151,"NA"))</f>
        <v>0.96530000000000005</v>
      </c>
      <c r="E66" s="120">
        <f>IF($A$2=1,'mil mi val'!D48,IF($A$2=2,'mil mi val'!D151,"NA"))</f>
        <v>0.97689999999999999</v>
      </c>
      <c r="F66" s="120">
        <f>IF($A$2=1,'mil mi val'!E48,IF($A$2=2,'mil mi val'!E151,"NA"))</f>
        <v>0.97850000000000004</v>
      </c>
      <c r="G66" s="120">
        <f>IF($A$2=1,'mil mi val'!F48,IF($A$2=2,'mil mi val'!F151,"NA"))</f>
        <v>0.97960000000000003</v>
      </c>
      <c r="H66" s="120">
        <f>IF($A$2=1,'mil mi val'!G48,IF($A$2=2,'mil mi val'!G151,"NA"))</f>
        <v>0.98009999999999997</v>
      </c>
      <c r="I66" s="120">
        <f>IF($A$2=1,'mil mi val'!H48,IF($A$2=2,'mil mi val'!H151,"NA"))</f>
        <v>0.98029999999999995</v>
      </c>
      <c r="J66" s="120">
        <f>IF($A$2=1,'mil mi val'!I48,IF($A$2=2,'mil mi val'!I151,"NA"))</f>
        <v>0.98009999999999997</v>
      </c>
      <c r="K66" s="120">
        <f>IF($A$2=1,'mil mi val'!J48,IF($A$2=2,'mil mi val'!J151,"NA"))</f>
        <v>0.97960000000000003</v>
      </c>
      <c r="L66" s="120">
        <f>IF($A$2=1,'mil mi val'!K48,IF($A$2=2,'mil mi val'!K151,"NA"))</f>
        <v>0.97889999999999999</v>
      </c>
      <c r="M66" s="120">
        <f>IF($A$2=1,'mil mi val'!L48,IF($A$2=2,'mil mi val'!L151,"NA"))</f>
        <v>0.97799999999999998</v>
      </c>
      <c r="N66" s="120">
        <f>IF($A$2=1,'mil mi val'!M48,IF($A$2=2,'mil mi val'!M151,"NA"))</f>
        <v>0.97719999999999996</v>
      </c>
      <c r="O66" s="120">
        <f>IF($A$2=1,'mil mi val'!N48,IF($A$2=2,'mil mi val'!N151,"NA"))</f>
        <v>0.97640000000000005</v>
      </c>
      <c r="P66" s="120">
        <f>IF($A$2=1,'mil mi val'!O48,IF($A$2=2,'mil mi val'!O151,"NA"))</f>
        <v>0.9758</v>
      </c>
      <c r="Q66" s="120">
        <f>IF($A$2=1,'mil mi val'!P48,IF($A$2=2,'mil mi val'!P151,"NA"))</f>
        <v>0.97529999999999994</v>
      </c>
      <c r="R66" s="120">
        <f>IF($A$2=1,'mil mi val'!Q48,IF($A$2=2,'mil mi val'!Q151,"NA"))</f>
        <v>0.97660000000000002</v>
      </c>
      <c r="S66" s="120">
        <f>IF($A$2=1,'mil mi val'!R48,IF($A$2=2,'mil mi val'!R151,"NA"))</f>
        <v>0.97660000000000002</v>
      </c>
      <c r="T66" s="120">
        <f>IF($A$2=1,'mil mi val'!S48,IF($A$2=2,'mil mi val'!S151,"NA"))</f>
        <v>0.97660000000000002</v>
      </c>
      <c r="U66" s="120">
        <f>IF($A$2=1,'mil mi val'!T48,IF($A$2=2,'mil mi val'!T151,"NA"))</f>
        <v>0.97660000000000002</v>
      </c>
      <c r="V66" s="120">
        <f>IF($A$2=1,'mil mi val'!U48,IF($A$2=2,'mil mi val'!U151,"NA"))</f>
        <v>0.97660000000000002</v>
      </c>
      <c r="W66" s="120">
        <f>IF($A$2=1,'mil mi val'!V48,IF($A$2=2,'mil mi val'!V151,"NA"))</f>
        <v>0.97660000000000002</v>
      </c>
      <c r="X66" s="120">
        <f>IF($A$2=1,'mil mi val'!W48,IF($A$2=2,'mil mi val'!W151,"NA"))</f>
        <v>0.97660000000000002</v>
      </c>
      <c r="Y66" s="120">
        <f>IF($A$2=1,'mil mi val'!X48,IF($A$2=2,'mil mi val'!X151,"NA"))</f>
        <v>0.97660000000000002</v>
      </c>
      <c r="Z66" s="120">
        <f>IF($A$2=1,'mil mi val'!Y48,IF($A$2=2,'mil mi val'!Y151,"NA"))</f>
        <v>0.97660000000000002</v>
      </c>
      <c r="AA66" s="120">
        <f>IF($A$2=1,'mil mi val'!Z48,IF($A$2=2,'mil mi val'!Z151,"NA"))</f>
        <v>0.97660000000000002</v>
      </c>
      <c r="AB66" s="120">
        <f>IF($A$2=1,'mil mi val'!AA48,IF($A$2=2,'mil mi val'!AA151,"NA"))</f>
        <v>0.97660000000000002</v>
      </c>
      <c r="AC66" s="120">
        <f>IF($A$2=1,'mil mi val'!AB48,IF($A$2=2,'mil mi val'!AB151,"NA"))</f>
        <v>0.97660000000000002</v>
      </c>
      <c r="AD66" s="120">
        <f>IF($A$2=1,'mil mi val'!AC48,IF($A$2=2,'mil mi val'!AC151,"NA"))</f>
        <v>0.97660000000000002</v>
      </c>
      <c r="AE66" s="120">
        <f>IF($A$2=1,'mil mi val'!AD48,IF($A$2=2,'mil mi val'!AD151,"NA"))</f>
        <v>0.97660000000000002</v>
      </c>
      <c r="AF66" s="120">
        <f>IF($A$2=1,'mil mi val'!AE48,IF($A$2=2,'mil mi val'!AE151,"NA"))</f>
        <v>0.97660000000000002</v>
      </c>
      <c r="AG66" s="120">
        <f>IF($A$2=1,'mil mi val'!AF48,IF($A$2=2,'mil mi val'!AF151,"NA"))</f>
        <v>0.97660000000000002</v>
      </c>
      <c r="AH66" s="120">
        <f>IF($A$2=1,'mil mi val'!AG48,IF($A$2=2,'mil mi val'!AG151,"NA"))</f>
        <v>0.97660000000000002</v>
      </c>
      <c r="AI66" s="120">
        <f>IF($A$2=1,'mil mi val'!AH48,IF($A$2=2,'mil mi val'!AH151,"NA"))</f>
        <v>0.97660000000000002</v>
      </c>
      <c r="AJ66" s="120">
        <f>IF($A$2=1,'mil mi val'!AI48,IF($A$2=2,'mil mi val'!AI151,"NA"))</f>
        <v>0.97660000000000002</v>
      </c>
      <c r="AK66" s="120">
        <f>IF($A$2=1,'mil mi val'!AJ48,IF($A$2=2,'mil mi val'!AJ151,"NA"))</f>
        <v>0.97660000000000002</v>
      </c>
      <c r="AL66" s="120">
        <f>IF($A$2=1,'mil mi val'!AK48,IF($A$2=2,'mil mi val'!AK151,"NA"))</f>
        <v>0.97660000000000002</v>
      </c>
      <c r="AM66" s="120">
        <f>IF($A$2=1,'mil mi val'!AL48,IF($A$2=2,'mil mi val'!AL151,"NA"))</f>
        <v>0.97660000000000002</v>
      </c>
      <c r="AN66" s="120">
        <f>IF($A$2=1,'mil mi val'!AM48,IF($A$2=2,'mil mi val'!AM151,"NA"))</f>
        <v>0.97660000000000002</v>
      </c>
      <c r="AO66" s="120">
        <f>IF($A$2=1,'mil mi val'!AN48,IF($A$2=2,'mil mi val'!AN151,"NA"))</f>
        <v>0.97660000000000002</v>
      </c>
      <c r="AP66" s="120">
        <f>IF($A$2=1,'mil mi val'!AO48,IF($A$2=2,'mil mi val'!AO151,"NA"))</f>
        <v>0.97660000000000002</v>
      </c>
      <c r="AQ66" s="120">
        <f>IF($A$2=1,'mil mi val'!AP48,IF($A$2=2,'mil mi val'!AP151,"NA"))</f>
        <v>0.97660000000000002</v>
      </c>
      <c r="AR66" s="120">
        <f>IF($A$2=1,'mil mi val'!AQ48,IF($A$2=2,'mil mi val'!AQ151,"NA"))</f>
        <v>0.97660000000000002</v>
      </c>
      <c r="AS66" s="120">
        <f>IF($A$2=1,'mil mi val'!AR48,IF($A$2=2,'mil mi val'!AR151,"NA"))</f>
        <v>0.97660000000000002</v>
      </c>
      <c r="AT66" s="120">
        <f>IF($A$2=1,'mil mi val'!AS48,IF($A$2=2,'mil mi val'!AS151,"NA"))</f>
        <v>0.97660000000000002</v>
      </c>
      <c r="AU66" s="120">
        <f>IF($A$2=1,'mil mi val'!AT48,IF($A$2=2,'mil mi val'!AT151,"NA"))</f>
        <v>0.97660000000000002</v>
      </c>
      <c r="AV66" s="120">
        <f>IF($A$2=1,'mil mi val'!AU48,IF($A$2=2,'mil mi val'!AU151,"NA"))</f>
        <v>0.97660000000000002</v>
      </c>
      <c r="AW66" s="120">
        <f>IF($A$2=1,'mil mi val'!AV48,IF($A$2=2,'mil mi val'!AV151,"NA"))</f>
        <v>0.97660000000000002</v>
      </c>
      <c r="AX66" s="120">
        <f>IF($A$2=1,'mil mi val'!AW48,IF($A$2=2,'mil mi val'!AW151,"NA"))</f>
        <v>0.97660000000000002</v>
      </c>
      <c r="AY66" s="120">
        <f>IF($A$2=1,'mil mi val'!AX48,IF($A$2=2,'mil mi val'!AX151,"NA"))</f>
        <v>0.97660000000000002</v>
      </c>
      <c r="AZ66" s="120">
        <f>IF($A$2=1,'mil mi val'!AY48,IF($A$2=2,'mil mi val'!AY151,"NA"))</f>
        <v>0.97660000000000002</v>
      </c>
      <c r="BA66" s="120">
        <f>IF($A$2=1,'mil mi val'!AZ48,IF($A$2=2,'mil mi val'!AZ151,"NA"))</f>
        <v>0.97660000000000002</v>
      </c>
      <c r="BB66" s="120">
        <f>IF($A$2=1,'mil mi val'!BA48,IF($A$2=2,'mil mi val'!BA151,"NA"))</f>
        <v>0.97660000000000002</v>
      </c>
      <c r="BC66" s="120">
        <f>IF($A$2=1,'mil mi val'!BB48,IF($A$2=2,'mil mi val'!BB151,"NA"))</f>
        <v>0.97660000000000002</v>
      </c>
      <c r="BD66" s="120">
        <f>IF($A$2=1,'mil mi val'!BC48,IF($A$2=2,'mil mi val'!BC151,"NA"))</f>
        <v>0.97660000000000002</v>
      </c>
      <c r="BE66" s="120">
        <f>IF($A$2=1,'mil mi val'!BD48,IF($A$2=2,'mil mi val'!BD151,"NA"))</f>
        <v>0.97660000000000002</v>
      </c>
      <c r="BF66" s="120">
        <f>IF($A$2=1,'mil mi val'!BE48,IF($A$2=2,'mil mi val'!BE151,"NA"))</f>
        <v>0.97660000000000002</v>
      </c>
      <c r="BG66" s="120">
        <f>IF($A$2=1,'mil mi val'!BF48,IF($A$2=2,'mil mi val'!BF151,"NA"))</f>
        <v>0.97660000000000002</v>
      </c>
      <c r="BH66" s="120">
        <f>IF($A$2=1,'mil mi val'!BG48,IF($A$2=2,'mil mi val'!BG151,"NA"))</f>
        <v>0.97660000000000002</v>
      </c>
      <c r="BI66" s="120">
        <f>IF($A$2=1,'mil mi val'!BH48,IF($A$2=2,'mil mi val'!BH151,"NA"))</f>
        <v>0.97660000000000002</v>
      </c>
      <c r="BJ66" s="120">
        <f>IF($A$2=1,'mil mi val'!BI48,IF($A$2=2,'mil mi val'!BI151,"NA"))</f>
        <v>0.97660000000000002</v>
      </c>
      <c r="BK66" s="120">
        <f>IF($A$2=1,'mil mi val'!BJ48,IF($A$2=2,'mil mi val'!BJ151,"NA"))</f>
        <v>0.97660000000000002</v>
      </c>
      <c r="BL66" s="120">
        <f>IF($A$2=1,'mil mi val'!BK48,IF($A$2=2,'mil mi val'!BK151,"NA"))</f>
        <v>0.97660000000000002</v>
      </c>
      <c r="BM66" s="120">
        <f>IF($A$2=1,'mil mi val'!BL48,IF($A$2=2,'mil mi val'!BL151,"NA"))</f>
        <v>0.97660000000000002</v>
      </c>
      <c r="BN66" s="120">
        <f>IF($A$2=1,'mil mi val'!BM48,IF($A$2=2,'mil mi val'!BM151,"NA"))</f>
        <v>0.97660000000000002</v>
      </c>
      <c r="BO66" s="120">
        <f>IF($A$2=1,'mil mi val'!BN48,IF($A$2=2,'mil mi val'!BN151,"NA"))</f>
        <v>0.97660000000000002</v>
      </c>
      <c r="BP66" s="120">
        <f>IF($A$2=1,'mil mi val'!BO48,IF($A$2=2,'mil mi val'!BO151,"NA"))</f>
        <v>0.97660000000000002</v>
      </c>
      <c r="BQ66" s="120">
        <f>IF($A$2=1,'mil mi val'!BP48,IF($A$2=2,'mil mi val'!BP151,"NA"))</f>
        <v>0.97660000000000002</v>
      </c>
      <c r="BR66" s="120">
        <f>IF($A$2=1,'mil mi val'!BQ48,IF($A$2=2,'mil mi val'!BQ151,"NA"))</f>
        <v>0.97660000000000002</v>
      </c>
      <c r="BS66" s="120">
        <f>IF($A$2=1,'mil mi val'!BR48,IF($A$2=2,'mil mi val'!BR151,"NA"))</f>
        <v>0.97660000000000002</v>
      </c>
      <c r="BT66" s="120">
        <f>IF($A$2=1,'mil mi val'!BS48,IF($A$2=2,'mil mi val'!BS151,"NA"))</f>
        <v>0.97660000000000002</v>
      </c>
      <c r="BU66" s="120">
        <f>IF($A$2=1,'mil mi val'!BT48,IF($A$2=2,'mil mi val'!BT151,"NA"))</f>
        <v>0.97660000000000002</v>
      </c>
      <c r="BV66" s="120">
        <f>IF($A$2=1,'mil mi val'!BU48,IF($A$2=2,'mil mi val'!BU151,"NA"))</f>
        <v>0.97660000000000002</v>
      </c>
      <c r="BW66" s="120">
        <f>IF($A$2=1,'mil mi val'!BV48,IF($A$2=2,'mil mi val'!BV151,"NA"))</f>
        <v>0.97660000000000002</v>
      </c>
      <c r="BX66" s="120">
        <f>IF($A$2=1,'mil mi val'!BW48,IF($A$2=2,'mil mi val'!BW151,"NA"))</f>
        <v>0.97660000000000002</v>
      </c>
      <c r="BY66" s="120">
        <f>IF($A$2=1,'mil mi val'!BX48,IF($A$2=2,'mil mi val'!BX151,"NA"))</f>
        <v>0.97660000000000002</v>
      </c>
      <c r="BZ66" s="120">
        <f>IF($A$2=1,'mil mi val'!BY48,IF($A$2=2,'mil mi val'!BY151,"NA"))</f>
        <v>0.97660000000000002</v>
      </c>
      <c r="CA66" s="120">
        <f>IF($A$2=1,'mil mi val'!BZ48,IF($A$2=2,'mil mi val'!BZ151,"NA"))</f>
        <v>0.97660000000000002</v>
      </c>
      <c r="CB66" s="120">
        <f>IF($A$2=1,'mil mi val'!CA48,IF($A$2=2,'mil mi val'!CA151,"NA"))</f>
        <v>0.97660000000000002</v>
      </c>
      <c r="CC66" s="120">
        <f>IF($A$2=1,'mil mi val'!CB48,IF($A$2=2,'mil mi val'!CB151,"NA"))</f>
        <v>0.97660000000000002</v>
      </c>
      <c r="CD66" s="120">
        <f>IF($A$2=1,'mil mi val'!CC48,IF($A$2=2,'mil mi val'!CC151,"NA"))</f>
        <v>0.97660000000000002</v>
      </c>
      <c r="CE66" s="120">
        <f>IF($A$2=1,'mil mi val'!CD48,IF($A$2=2,'mil mi val'!CD151,"NA"))</f>
        <v>0.97660000000000002</v>
      </c>
      <c r="CF66" s="120">
        <f>IF($A$2=1,'mil mi val'!CE48,IF($A$2=2,'mil mi val'!CE151,"NA"))</f>
        <v>0.97660000000000002</v>
      </c>
      <c r="CG66" s="120">
        <f>IF($A$2=1,'mil mi val'!CF48,IF($A$2=2,'mil mi val'!CF151,"NA"))</f>
        <v>0.97660000000000002</v>
      </c>
      <c r="CH66" s="120">
        <f>IF($A$2=1,'mil mi val'!CG48,IF($A$2=2,'mil mi val'!CG151,"NA"))</f>
        <v>0.97660000000000002</v>
      </c>
      <c r="CI66" s="120">
        <f>IF($A$2=1,'mil mi val'!CH48,IF($A$2=2,'mil mi val'!CH151,"NA"))</f>
        <v>0.97660000000000002</v>
      </c>
      <c r="CJ66" s="120">
        <f>IF($A$2=1,'mil mi val'!CI48,IF($A$2=2,'mil mi val'!CI151,"NA"))</f>
        <v>0.97660000000000002</v>
      </c>
      <c r="CK66" s="120">
        <f>IF($A$2=1,'mil mi val'!CJ48,IF($A$2=2,'mil mi val'!CJ151,"NA"))</f>
        <v>0.97660000000000002</v>
      </c>
      <c r="CL66" s="120">
        <f>IF($A$2=1,'mil mi val'!CK48,IF($A$2=2,'mil mi val'!CK151,"NA"))</f>
        <v>0.97660000000000002</v>
      </c>
      <c r="CM66" s="120">
        <f>IF($A$2=1,'mil mi val'!CL48,IF($A$2=2,'mil mi val'!CL151,"NA"))</f>
        <v>0.97660000000000002</v>
      </c>
      <c r="CN66" s="120">
        <f>IF($A$2=1,'mil mi val'!CM48,IF($A$2=2,'mil mi val'!CM151,"NA"))</f>
        <v>0.97660000000000002</v>
      </c>
      <c r="CO66" s="120">
        <f>IF($A$2=1,'mil mi val'!CN48,IF($A$2=2,'mil mi val'!CN151,"NA"))</f>
        <v>0.97660000000000002</v>
      </c>
      <c r="CP66" s="120">
        <f>IF($A$2=1,'mil mi val'!CO48,IF($A$2=2,'mil mi val'!CO151,"NA"))</f>
        <v>0.97660000000000002</v>
      </c>
      <c r="CQ66" s="120">
        <f>IF($A$2=1,'mil mi val'!CP48,IF($A$2=2,'mil mi val'!CP151,"NA"))</f>
        <v>0.97660000000000002</v>
      </c>
      <c r="CR66" s="120">
        <f>IF($A$2=1,'mil mi val'!CQ48,IF($A$2=2,'mil mi val'!CQ151,"NA"))</f>
        <v>0.97660000000000002</v>
      </c>
      <c r="CS66" s="120">
        <f>IF($A$2=1,'mil mi val'!CR48,IF($A$2=2,'mil mi val'!CR151,"NA"))</f>
        <v>0.97660000000000002</v>
      </c>
      <c r="CT66" s="120">
        <f>IF($A$2=1,'mil mi val'!CS48,IF($A$2=2,'mil mi val'!CS151,"NA"))</f>
        <v>0.97660000000000002</v>
      </c>
      <c r="CU66" s="120">
        <f>IF($A$2=1,'mil mi val'!CT48,IF($A$2=2,'mil mi val'!CT151,"NA"))</f>
        <v>0.97660000000000002</v>
      </c>
      <c r="CV66" s="120">
        <f>IF($A$2=1,'mil mi val'!CU48,IF($A$2=2,'mil mi val'!CU151,"NA"))</f>
        <v>0.97660000000000002</v>
      </c>
      <c r="CW66" s="120">
        <f>IF($A$2=1,'mil mi val'!CV48,IF($A$2=2,'mil mi val'!CV151,"NA"))</f>
        <v>0.97660000000000002</v>
      </c>
      <c r="CX66" s="120">
        <f>IF($A$2=1,'mil mi val'!CW48,IF($A$2=2,'mil mi val'!CW151,"NA"))</f>
        <v>0.97660000000000002</v>
      </c>
      <c r="CY66" s="120">
        <f>IF($A$2=1,'mil mi val'!CX48,IF($A$2=2,'mil mi val'!CX151,"NA"))</f>
        <v>0.97660000000000002</v>
      </c>
      <c r="CZ66" s="120">
        <f>IF($A$2=1,'mil mi val'!CY48,IF($A$2=2,'mil mi val'!CY151,"NA"))</f>
        <v>0.97660000000000002</v>
      </c>
      <c r="DA66" s="120">
        <f>IF($A$2=1,'mil mi val'!CZ48,IF($A$2=2,'mil mi val'!CZ151,"NA"))</f>
        <v>0.97660000000000002</v>
      </c>
      <c r="DB66" s="120">
        <f>IF($A$2=1,'mil mi val'!DA48,IF($A$2=2,'mil mi val'!DA151,"NA"))</f>
        <v>0.97660000000000002</v>
      </c>
      <c r="DC66" s="120">
        <f>IF($A$2=1,'mil mi val'!DB48,IF($A$2=2,'mil mi val'!DB151,"NA"))</f>
        <v>0.97660000000000002</v>
      </c>
    </row>
    <row r="67" spans="2:107" ht="15" x14ac:dyDescent="0.25">
      <c r="B67" s="110">
        <v>62</v>
      </c>
      <c r="C67" s="120">
        <f>IF($A$2=1,'mil mi val'!B49,IF($A$2=2,'mil mi val'!B152,"NA"))</f>
        <v>1</v>
      </c>
      <c r="D67" s="120">
        <f>IF($A$2=1,'mil mi val'!C49,IF($A$2=2,'mil mi val'!C152,"NA"))</f>
        <v>0.9647</v>
      </c>
      <c r="E67" s="120">
        <f>IF($A$2=1,'mil mi val'!D49,IF($A$2=2,'mil mi val'!D152,"NA"))</f>
        <v>0.97619999999999996</v>
      </c>
      <c r="F67" s="120">
        <f>IF($A$2=1,'mil mi val'!E49,IF($A$2=2,'mil mi val'!E152,"NA"))</f>
        <v>0.97789999999999999</v>
      </c>
      <c r="G67" s="120">
        <f>IF($A$2=1,'mil mi val'!F49,IF($A$2=2,'mil mi val'!F152,"NA"))</f>
        <v>0.97909999999999997</v>
      </c>
      <c r="H67" s="120">
        <f>IF($A$2=1,'mil mi val'!G49,IF($A$2=2,'mil mi val'!G152,"NA"))</f>
        <v>0.9798</v>
      </c>
      <c r="I67" s="120">
        <f>IF($A$2=1,'mil mi val'!H49,IF($A$2=2,'mil mi val'!H152,"NA"))</f>
        <v>0.98019999999999996</v>
      </c>
      <c r="J67" s="120">
        <f>IF($A$2=1,'mil mi val'!I49,IF($A$2=2,'mil mi val'!I152,"NA"))</f>
        <v>0.98019999999999996</v>
      </c>
      <c r="K67" s="120">
        <f>IF($A$2=1,'mil mi val'!J49,IF($A$2=2,'mil mi val'!J152,"NA"))</f>
        <v>0.97989999999999999</v>
      </c>
      <c r="L67" s="120">
        <f>IF($A$2=1,'mil mi val'!K49,IF($A$2=2,'mil mi val'!K152,"NA"))</f>
        <v>0.97940000000000005</v>
      </c>
      <c r="M67" s="120">
        <f>IF($A$2=1,'mil mi val'!L49,IF($A$2=2,'mil mi val'!L152,"NA"))</f>
        <v>0.97860000000000003</v>
      </c>
      <c r="N67" s="120">
        <f>IF($A$2=1,'mil mi val'!M49,IF($A$2=2,'mil mi val'!M152,"NA"))</f>
        <v>0.97789999999999999</v>
      </c>
      <c r="O67" s="120">
        <f>IF($A$2=1,'mil mi val'!N49,IF($A$2=2,'mil mi val'!N152,"NA"))</f>
        <v>0.97709999999999997</v>
      </c>
      <c r="P67" s="120">
        <f>IF($A$2=1,'mil mi val'!O49,IF($A$2=2,'mil mi val'!O152,"NA"))</f>
        <v>0.97650000000000003</v>
      </c>
      <c r="Q67" s="120">
        <f>IF($A$2=1,'mil mi val'!P49,IF($A$2=2,'mil mi val'!P152,"NA"))</f>
        <v>0.97599999999999998</v>
      </c>
      <c r="R67" s="120">
        <f>IF($A$2=1,'mil mi val'!Q49,IF($A$2=2,'mil mi val'!Q152,"NA"))</f>
        <v>0.97729999999999995</v>
      </c>
      <c r="S67" s="120">
        <f>IF($A$2=1,'mil mi val'!R49,IF($A$2=2,'mil mi val'!R152,"NA"))</f>
        <v>0.97729999999999995</v>
      </c>
      <c r="T67" s="120">
        <f>IF($A$2=1,'mil mi val'!S49,IF($A$2=2,'mil mi val'!S152,"NA"))</f>
        <v>0.97729999999999995</v>
      </c>
      <c r="U67" s="120">
        <f>IF($A$2=1,'mil mi val'!T49,IF($A$2=2,'mil mi val'!T152,"NA"))</f>
        <v>0.97729999999999995</v>
      </c>
      <c r="V67" s="120">
        <f>IF($A$2=1,'mil mi val'!U49,IF($A$2=2,'mil mi val'!U152,"NA"))</f>
        <v>0.97729999999999995</v>
      </c>
      <c r="W67" s="120">
        <f>IF($A$2=1,'mil mi val'!V49,IF($A$2=2,'mil mi val'!V152,"NA"))</f>
        <v>0.97729999999999995</v>
      </c>
      <c r="X67" s="120">
        <f>IF($A$2=1,'mil mi val'!W49,IF($A$2=2,'mil mi val'!W152,"NA"))</f>
        <v>0.97729999999999995</v>
      </c>
      <c r="Y67" s="120">
        <f>IF($A$2=1,'mil mi val'!X49,IF($A$2=2,'mil mi val'!X152,"NA"))</f>
        <v>0.97729999999999995</v>
      </c>
      <c r="Z67" s="120">
        <f>IF($A$2=1,'mil mi val'!Y49,IF($A$2=2,'mil mi val'!Y152,"NA"))</f>
        <v>0.97729999999999995</v>
      </c>
      <c r="AA67" s="120">
        <f>IF($A$2=1,'mil mi val'!Z49,IF($A$2=2,'mil mi val'!Z152,"NA"))</f>
        <v>0.97729999999999995</v>
      </c>
      <c r="AB67" s="120">
        <f>IF($A$2=1,'mil mi val'!AA49,IF($A$2=2,'mil mi val'!AA152,"NA"))</f>
        <v>0.97729999999999995</v>
      </c>
      <c r="AC67" s="120">
        <f>IF($A$2=1,'mil mi val'!AB49,IF($A$2=2,'mil mi val'!AB152,"NA"))</f>
        <v>0.97729999999999995</v>
      </c>
      <c r="AD67" s="120">
        <f>IF($A$2=1,'mil mi val'!AC49,IF($A$2=2,'mil mi val'!AC152,"NA"))</f>
        <v>0.97729999999999995</v>
      </c>
      <c r="AE67" s="120">
        <f>IF($A$2=1,'mil mi val'!AD49,IF($A$2=2,'mil mi val'!AD152,"NA"))</f>
        <v>0.97729999999999995</v>
      </c>
      <c r="AF67" s="120">
        <f>IF($A$2=1,'mil mi val'!AE49,IF($A$2=2,'mil mi val'!AE152,"NA"))</f>
        <v>0.97729999999999995</v>
      </c>
      <c r="AG67" s="120">
        <f>IF($A$2=1,'mil mi val'!AF49,IF($A$2=2,'mil mi val'!AF152,"NA"))</f>
        <v>0.97729999999999995</v>
      </c>
      <c r="AH67" s="120">
        <f>IF($A$2=1,'mil mi val'!AG49,IF($A$2=2,'mil mi val'!AG152,"NA"))</f>
        <v>0.97729999999999995</v>
      </c>
      <c r="AI67" s="120">
        <f>IF($A$2=1,'mil mi val'!AH49,IF($A$2=2,'mil mi val'!AH152,"NA"))</f>
        <v>0.97729999999999995</v>
      </c>
      <c r="AJ67" s="120">
        <f>IF($A$2=1,'mil mi val'!AI49,IF($A$2=2,'mil mi val'!AI152,"NA"))</f>
        <v>0.97729999999999995</v>
      </c>
      <c r="AK67" s="120">
        <f>IF($A$2=1,'mil mi val'!AJ49,IF($A$2=2,'mil mi val'!AJ152,"NA"))</f>
        <v>0.97729999999999995</v>
      </c>
      <c r="AL67" s="120">
        <f>IF($A$2=1,'mil mi val'!AK49,IF($A$2=2,'mil mi val'!AK152,"NA"))</f>
        <v>0.97729999999999995</v>
      </c>
      <c r="AM67" s="120">
        <f>IF($A$2=1,'mil mi val'!AL49,IF($A$2=2,'mil mi val'!AL152,"NA"))</f>
        <v>0.97729999999999995</v>
      </c>
      <c r="AN67" s="120">
        <f>IF($A$2=1,'mil mi val'!AM49,IF($A$2=2,'mil mi val'!AM152,"NA"))</f>
        <v>0.97729999999999995</v>
      </c>
      <c r="AO67" s="120">
        <f>IF($A$2=1,'mil mi val'!AN49,IF($A$2=2,'mil mi val'!AN152,"NA"))</f>
        <v>0.97729999999999995</v>
      </c>
      <c r="AP67" s="120">
        <f>IF($A$2=1,'mil mi val'!AO49,IF($A$2=2,'mil mi val'!AO152,"NA"))</f>
        <v>0.97729999999999995</v>
      </c>
      <c r="AQ67" s="120">
        <f>IF($A$2=1,'mil mi val'!AP49,IF($A$2=2,'mil mi val'!AP152,"NA"))</f>
        <v>0.97729999999999995</v>
      </c>
      <c r="AR67" s="120">
        <f>IF($A$2=1,'mil mi val'!AQ49,IF($A$2=2,'mil mi val'!AQ152,"NA"))</f>
        <v>0.97729999999999995</v>
      </c>
      <c r="AS67" s="120">
        <f>IF($A$2=1,'mil mi val'!AR49,IF($A$2=2,'mil mi val'!AR152,"NA"))</f>
        <v>0.97729999999999995</v>
      </c>
      <c r="AT67" s="120">
        <f>IF($A$2=1,'mil mi val'!AS49,IF($A$2=2,'mil mi val'!AS152,"NA"))</f>
        <v>0.97729999999999995</v>
      </c>
      <c r="AU67" s="120">
        <f>IF($A$2=1,'mil mi val'!AT49,IF($A$2=2,'mil mi val'!AT152,"NA"))</f>
        <v>0.97729999999999995</v>
      </c>
      <c r="AV67" s="120">
        <f>IF($A$2=1,'mil mi val'!AU49,IF($A$2=2,'mil mi val'!AU152,"NA"))</f>
        <v>0.97729999999999995</v>
      </c>
      <c r="AW67" s="120">
        <f>IF($A$2=1,'mil mi val'!AV49,IF($A$2=2,'mil mi val'!AV152,"NA"))</f>
        <v>0.97729999999999995</v>
      </c>
      <c r="AX67" s="120">
        <f>IF($A$2=1,'mil mi val'!AW49,IF($A$2=2,'mil mi val'!AW152,"NA"))</f>
        <v>0.97729999999999995</v>
      </c>
      <c r="AY67" s="120">
        <f>IF($A$2=1,'mil mi val'!AX49,IF($A$2=2,'mil mi val'!AX152,"NA"))</f>
        <v>0.97729999999999995</v>
      </c>
      <c r="AZ67" s="120">
        <f>IF($A$2=1,'mil mi val'!AY49,IF($A$2=2,'mil mi val'!AY152,"NA"))</f>
        <v>0.97729999999999995</v>
      </c>
      <c r="BA67" s="120">
        <f>IF($A$2=1,'mil mi val'!AZ49,IF($A$2=2,'mil mi val'!AZ152,"NA"))</f>
        <v>0.97729999999999995</v>
      </c>
      <c r="BB67" s="120">
        <f>IF($A$2=1,'mil mi val'!BA49,IF($A$2=2,'mil mi val'!BA152,"NA"))</f>
        <v>0.97729999999999995</v>
      </c>
      <c r="BC67" s="120">
        <f>IF($A$2=1,'mil mi val'!BB49,IF($A$2=2,'mil mi val'!BB152,"NA"))</f>
        <v>0.97729999999999995</v>
      </c>
      <c r="BD67" s="120">
        <f>IF($A$2=1,'mil mi val'!BC49,IF($A$2=2,'mil mi val'!BC152,"NA"))</f>
        <v>0.97729999999999995</v>
      </c>
      <c r="BE67" s="120">
        <f>IF($A$2=1,'mil mi val'!BD49,IF($A$2=2,'mil mi val'!BD152,"NA"))</f>
        <v>0.97729999999999995</v>
      </c>
      <c r="BF67" s="120">
        <f>IF($A$2=1,'mil mi val'!BE49,IF($A$2=2,'mil mi val'!BE152,"NA"))</f>
        <v>0.97729999999999995</v>
      </c>
      <c r="BG67" s="120">
        <f>IF($A$2=1,'mil mi val'!BF49,IF($A$2=2,'mil mi val'!BF152,"NA"))</f>
        <v>0.97729999999999995</v>
      </c>
      <c r="BH67" s="120">
        <f>IF($A$2=1,'mil mi val'!BG49,IF($A$2=2,'mil mi val'!BG152,"NA"))</f>
        <v>0.97729999999999995</v>
      </c>
      <c r="BI67" s="120">
        <f>IF($A$2=1,'mil mi val'!BH49,IF($A$2=2,'mil mi val'!BH152,"NA"))</f>
        <v>0.97729999999999995</v>
      </c>
      <c r="BJ67" s="120">
        <f>IF($A$2=1,'mil mi val'!BI49,IF($A$2=2,'mil mi val'!BI152,"NA"))</f>
        <v>0.97729999999999995</v>
      </c>
      <c r="BK67" s="120">
        <f>IF($A$2=1,'mil mi val'!BJ49,IF($A$2=2,'mil mi val'!BJ152,"NA"))</f>
        <v>0.97729999999999995</v>
      </c>
      <c r="BL67" s="120">
        <f>IF($A$2=1,'mil mi val'!BK49,IF($A$2=2,'mil mi val'!BK152,"NA"))</f>
        <v>0.97729999999999995</v>
      </c>
      <c r="BM67" s="120">
        <f>IF($A$2=1,'mil mi val'!BL49,IF($A$2=2,'mil mi val'!BL152,"NA"))</f>
        <v>0.97729999999999995</v>
      </c>
      <c r="BN67" s="120">
        <f>IF($A$2=1,'mil mi val'!BM49,IF($A$2=2,'mil mi val'!BM152,"NA"))</f>
        <v>0.97729999999999995</v>
      </c>
      <c r="BO67" s="120">
        <f>IF($A$2=1,'mil mi val'!BN49,IF($A$2=2,'mil mi val'!BN152,"NA"))</f>
        <v>0.97729999999999995</v>
      </c>
      <c r="BP67" s="120">
        <f>IF($A$2=1,'mil mi val'!BO49,IF($A$2=2,'mil mi val'!BO152,"NA"))</f>
        <v>0.97729999999999995</v>
      </c>
      <c r="BQ67" s="120">
        <f>IF($A$2=1,'mil mi val'!BP49,IF($A$2=2,'mil mi val'!BP152,"NA"))</f>
        <v>0.97729999999999995</v>
      </c>
      <c r="BR67" s="120">
        <f>IF($A$2=1,'mil mi val'!BQ49,IF($A$2=2,'mil mi val'!BQ152,"NA"))</f>
        <v>0.97729999999999995</v>
      </c>
      <c r="BS67" s="120">
        <f>IF($A$2=1,'mil mi val'!BR49,IF($A$2=2,'mil mi val'!BR152,"NA"))</f>
        <v>0.97729999999999995</v>
      </c>
      <c r="BT67" s="120">
        <f>IF($A$2=1,'mil mi val'!BS49,IF($A$2=2,'mil mi val'!BS152,"NA"))</f>
        <v>0.97729999999999995</v>
      </c>
      <c r="BU67" s="120">
        <f>IF($A$2=1,'mil mi val'!BT49,IF($A$2=2,'mil mi val'!BT152,"NA"))</f>
        <v>0.97729999999999995</v>
      </c>
      <c r="BV67" s="120">
        <f>IF($A$2=1,'mil mi val'!BU49,IF($A$2=2,'mil mi val'!BU152,"NA"))</f>
        <v>0.97729999999999995</v>
      </c>
      <c r="BW67" s="120">
        <f>IF($A$2=1,'mil mi val'!BV49,IF($A$2=2,'mil mi val'!BV152,"NA"))</f>
        <v>0.97729999999999995</v>
      </c>
      <c r="BX67" s="120">
        <f>IF($A$2=1,'mil mi val'!BW49,IF($A$2=2,'mil mi val'!BW152,"NA"))</f>
        <v>0.97729999999999995</v>
      </c>
      <c r="BY67" s="120">
        <f>IF($A$2=1,'mil mi val'!BX49,IF($A$2=2,'mil mi val'!BX152,"NA"))</f>
        <v>0.97729999999999995</v>
      </c>
      <c r="BZ67" s="120">
        <f>IF($A$2=1,'mil mi val'!BY49,IF($A$2=2,'mil mi val'!BY152,"NA"))</f>
        <v>0.97729999999999995</v>
      </c>
      <c r="CA67" s="120">
        <f>IF($A$2=1,'mil mi val'!BZ49,IF($A$2=2,'mil mi val'!BZ152,"NA"))</f>
        <v>0.97729999999999995</v>
      </c>
      <c r="CB67" s="120">
        <f>IF($A$2=1,'mil mi val'!CA49,IF($A$2=2,'mil mi val'!CA152,"NA"))</f>
        <v>0.97729999999999995</v>
      </c>
      <c r="CC67" s="120">
        <f>IF($A$2=1,'mil mi val'!CB49,IF($A$2=2,'mil mi val'!CB152,"NA"))</f>
        <v>0.97729999999999995</v>
      </c>
      <c r="CD67" s="120">
        <f>IF($A$2=1,'mil mi val'!CC49,IF($A$2=2,'mil mi val'!CC152,"NA"))</f>
        <v>0.97729999999999995</v>
      </c>
      <c r="CE67" s="120">
        <f>IF($A$2=1,'mil mi val'!CD49,IF($A$2=2,'mil mi val'!CD152,"NA"))</f>
        <v>0.97729999999999995</v>
      </c>
      <c r="CF67" s="120">
        <f>IF($A$2=1,'mil mi val'!CE49,IF($A$2=2,'mil mi val'!CE152,"NA"))</f>
        <v>0.97729999999999995</v>
      </c>
      <c r="CG67" s="120">
        <f>IF($A$2=1,'mil mi val'!CF49,IF($A$2=2,'mil mi val'!CF152,"NA"))</f>
        <v>0.97729999999999995</v>
      </c>
      <c r="CH67" s="120">
        <f>IF($A$2=1,'mil mi val'!CG49,IF($A$2=2,'mil mi val'!CG152,"NA"))</f>
        <v>0.97729999999999995</v>
      </c>
      <c r="CI67" s="120">
        <f>IF($A$2=1,'mil mi val'!CH49,IF($A$2=2,'mil mi val'!CH152,"NA"))</f>
        <v>0.97729999999999995</v>
      </c>
      <c r="CJ67" s="120">
        <f>IF($A$2=1,'mil mi val'!CI49,IF($A$2=2,'mil mi val'!CI152,"NA"))</f>
        <v>0.97729999999999995</v>
      </c>
      <c r="CK67" s="120">
        <f>IF($A$2=1,'mil mi val'!CJ49,IF($A$2=2,'mil mi val'!CJ152,"NA"))</f>
        <v>0.97729999999999995</v>
      </c>
      <c r="CL67" s="120">
        <f>IF($A$2=1,'mil mi val'!CK49,IF($A$2=2,'mil mi val'!CK152,"NA"))</f>
        <v>0.97729999999999995</v>
      </c>
      <c r="CM67" s="120">
        <f>IF($A$2=1,'mil mi val'!CL49,IF($A$2=2,'mil mi val'!CL152,"NA"))</f>
        <v>0.97729999999999995</v>
      </c>
      <c r="CN67" s="120">
        <f>IF($A$2=1,'mil mi val'!CM49,IF($A$2=2,'mil mi val'!CM152,"NA"))</f>
        <v>0.97729999999999995</v>
      </c>
      <c r="CO67" s="120">
        <f>IF($A$2=1,'mil mi val'!CN49,IF($A$2=2,'mil mi val'!CN152,"NA"))</f>
        <v>0.97729999999999995</v>
      </c>
      <c r="CP67" s="120">
        <f>IF($A$2=1,'mil mi val'!CO49,IF($A$2=2,'mil mi val'!CO152,"NA"))</f>
        <v>0.97729999999999995</v>
      </c>
      <c r="CQ67" s="120">
        <f>IF($A$2=1,'mil mi val'!CP49,IF($A$2=2,'mil mi val'!CP152,"NA"))</f>
        <v>0.97729999999999995</v>
      </c>
      <c r="CR67" s="120">
        <f>IF($A$2=1,'mil mi val'!CQ49,IF($A$2=2,'mil mi val'!CQ152,"NA"))</f>
        <v>0.97729999999999995</v>
      </c>
      <c r="CS67" s="120">
        <f>IF($A$2=1,'mil mi val'!CR49,IF($A$2=2,'mil mi val'!CR152,"NA"))</f>
        <v>0.97729999999999995</v>
      </c>
      <c r="CT67" s="120">
        <f>IF($A$2=1,'mil mi val'!CS49,IF($A$2=2,'mil mi val'!CS152,"NA"))</f>
        <v>0.97729999999999995</v>
      </c>
      <c r="CU67" s="120">
        <f>IF($A$2=1,'mil mi val'!CT49,IF($A$2=2,'mil mi val'!CT152,"NA"))</f>
        <v>0.97729999999999995</v>
      </c>
      <c r="CV67" s="120">
        <f>IF($A$2=1,'mil mi val'!CU49,IF($A$2=2,'mil mi val'!CU152,"NA"))</f>
        <v>0.97729999999999995</v>
      </c>
      <c r="CW67" s="120">
        <f>IF($A$2=1,'mil mi val'!CV49,IF($A$2=2,'mil mi val'!CV152,"NA"))</f>
        <v>0.97729999999999995</v>
      </c>
      <c r="CX67" s="120">
        <f>IF($A$2=1,'mil mi val'!CW49,IF($A$2=2,'mil mi val'!CW152,"NA"))</f>
        <v>0.97729999999999995</v>
      </c>
      <c r="CY67" s="120">
        <f>IF($A$2=1,'mil mi val'!CX49,IF($A$2=2,'mil mi val'!CX152,"NA"))</f>
        <v>0.97729999999999995</v>
      </c>
      <c r="CZ67" s="120">
        <f>IF($A$2=1,'mil mi val'!CY49,IF($A$2=2,'mil mi val'!CY152,"NA"))</f>
        <v>0.97729999999999995</v>
      </c>
      <c r="DA67" s="120">
        <f>IF($A$2=1,'mil mi val'!CZ49,IF($A$2=2,'mil mi val'!CZ152,"NA"))</f>
        <v>0.97729999999999995</v>
      </c>
      <c r="DB67" s="120">
        <f>IF($A$2=1,'mil mi val'!DA49,IF($A$2=2,'mil mi val'!DA152,"NA"))</f>
        <v>0.97729999999999995</v>
      </c>
      <c r="DC67" s="120">
        <f>IF($A$2=1,'mil mi val'!DB49,IF($A$2=2,'mil mi val'!DB152,"NA"))</f>
        <v>0.97729999999999995</v>
      </c>
    </row>
    <row r="68" spans="2:107" ht="15" x14ac:dyDescent="0.25">
      <c r="B68" s="110">
        <v>63</v>
      </c>
      <c r="C68" s="120">
        <f>IF($A$2=1,'mil mi val'!B50,IF($A$2=2,'mil mi val'!B153,"NA"))</f>
        <v>1</v>
      </c>
      <c r="D68" s="120">
        <f>IF($A$2=1,'mil mi val'!C50,IF($A$2=2,'mil mi val'!C153,"NA"))</f>
        <v>0.96450000000000002</v>
      </c>
      <c r="E68" s="120">
        <f>IF($A$2=1,'mil mi val'!D50,IF($A$2=2,'mil mi val'!D153,"NA"))</f>
        <v>0.9758</v>
      </c>
      <c r="F68" s="120">
        <f>IF($A$2=1,'mil mi val'!E50,IF($A$2=2,'mil mi val'!E153,"NA"))</f>
        <v>0.97729999999999995</v>
      </c>
      <c r="G68" s="120">
        <f>IF($A$2=1,'mil mi val'!F50,IF($A$2=2,'mil mi val'!F153,"NA"))</f>
        <v>0.97860000000000003</v>
      </c>
      <c r="H68" s="120">
        <f>IF($A$2=1,'mil mi val'!G50,IF($A$2=2,'mil mi val'!G153,"NA"))</f>
        <v>0.97950000000000004</v>
      </c>
      <c r="I68" s="120">
        <f>IF($A$2=1,'mil mi val'!H50,IF($A$2=2,'mil mi val'!H153,"NA"))</f>
        <v>0.98009999999999997</v>
      </c>
      <c r="J68" s="120">
        <f>IF($A$2=1,'mil mi val'!I50,IF($A$2=2,'mil mi val'!I153,"NA"))</f>
        <v>0.98029999999999995</v>
      </c>
      <c r="K68" s="120">
        <f>IF($A$2=1,'mil mi val'!J50,IF($A$2=2,'mil mi val'!J153,"NA"))</f>
        <v>0.98019999999999996</v>
      </c>
      <c r="L68" s="120">
        <f>IF($A$2=1,'mil mi val'!K50,IF($A$2=2,'mil mi val'!K153,"NA"))</f>
        <v>0.9798</v>
      </c>
      <c r="M68" s="120">
        <f>IF($A$2=1,'mil mi val'!L50,IF($A$2=2,'mil mi val'!L153,"NA"))</f>
        <v>0.97919999999999996</v>
      </c>
      <c r="N68" s="120">
        <f>IF($A$2=1,'mil mi val'!M50,IF($A$2=2,'mil mi val'!M153,"NA"))</f>
        <v>0.97850000000000004</v>
      </c>
      <c r="O68" s="120">
        <f>IF($A$2=1,'mil mi val'!N50,IF($A$2=2,'mil mi val'!N153,"NA"))</f>
        <v>0.9778</v>
      </c>
      <c r="P68" s="120">
        <f>IF($A$2=1,'mil mi val'!O50,IF($A$2=2,'mil mi val'!O153,"NA"))</f>
        <v>0.97719999999999996</v>
      </c>
      <c r="Q68" s="120">
        <f>IF($A$2=1,'mil mi val'!P50,IF($A$2=2,'mil mi val'!P153,"NA"))</f>
        <v>0.9768</v>
      </c>
      <c r="R68" s="120">
        <f>IF($A$2=1,'mil mi val'!Q50,IF($A$2=2,'mil mi val'!Q153,"NA"))</f>
        <v>0.97799999999999998</v>
      </c>
      <c r="S68" s="120">
        <f>IF($A$2=1,'mil mi val'!R50,IF($A$2=2,'mil mi val'!R153,"NA"))</f>
        <v>0.97799999999999998</v>
      </c>
      <c r="T68" s="120">
        <f>IF($A$2=1,'mil mi val'!S50,IF($A$2=2,'mil mi val'!S153,"NA"))</f>
        <v>0.97799999999999998</v>
      </c>
      <c r="U68" s="120">
        <f>IF($A$2=1,'mil mi val'!T50,IF($A$2=2,'mil mi val'!T153,"NA"))</f>
        <v>0.97799999999999998</v>
      </c>
      <c r="V68" s="120">
        <f>IF($A$2=1,'mil mi val'!U50,IF($A$2=2,'mil mi val'!U153,"NA"))</f>
        <v>0.97799999999999998</v>
      </c>
      <c r="W68" s="120">
        <f>IF($A$2=1,'mil mi val'!V50,IF($A$2=2,'mil mi val'!V153,"NA"))</f>
        <v>0.97799999999999998</v>
      </c>
      <c r="X68" s="120">
        <f>IF($A$2=1,'mil mi val'!W50,IF($A$2=2,'mil mi val'!W153,"NA"))</f>
        <v>0.97799999999999998</v>
      </c>
      <c r="Y68" s="120">
        <f>IF($A$2=1,'mil mi val'!X50,IF($A$2=2,'mil mi val'!X153,"NA"))</f>
        <v>0.97799999999999998</v>
      </c>
      <c r="Z68" s="120">
        <f>IF($A$2=1,'mil mi val'!Y50,IF($A$2=2,'mil mi val'!Y153,"NA"))</f>
        <v>0.97799999999999998</v>
      </c>
      <c r="AA68" s="120">
        <f>IF($A$2=1,'mil mi val'!Z50,IF($A$2=2,'mil mi val'!Z153,"NA"))</f>
        <v>0.97799999999999998</v>
      </c>
      <c r="AB68" s="120">
        <f>IF($A$2=1,'mil mi val'!AA50,IF($A$2=2,'mil mi val'!AA153,"NA"))</f>
        <v>0.97799999999999998</v>
      </c>
      <c r="AC68" s="120">
        <f>IF($A$2=1,'mil mi val'!AB50,IF($A$2=2,'mil mi val'!AB153,"NA"))</f>
        <v>0.97799999999999998</v>
      </c>
      <c r="AD68" s="120">
        <f>IF($A$2=1,'mil mi val'!AC50,IF($A$2=2,'mil mi val'!AC153,"NA"))</f>
        <v>0.97799999999999998</v>
      </c>
      <c r="AE68" s="120">
        <f>IF($A$2=1,'mil mi val'!AD50,IF($A$2=2,'mil mi val'!AD153,"NA"))</f>
        <v>0.97799999999999998</v>
      </c>
      <c r="AF68" s="120">
        <f>IF($A$2=1,'mil mi val'!AE50,IF($A$2=2,'mil mi val'!AE153,"NA"))</f>
        <v>0.97799999999999998</v>
      </c>
      <c r="AG68" s="120">
        <f>IF($A$2=1,'mil mi val'!AF50,IF($A$2=2,'mil mi val'!AF153,"NA"))</f>
        <v>0.97799999999999998</v>
      </c>
      <c r="AH68" s="120">
        <f>IF($A$2=1,'mil mi val'!AG50,IF($A$2=2,'mil mi val'!AG153,"NA"))</f>
        <v>0.97799999999999998</v>
      </c>
      <c r="AI68" s="120">
        <f>IF($A$2=1,'mil mi val'!AH50,IF($A$2=2,'mil mi val'!AH153,"NA"))</f>
        <v>0.97799999999999998</v>
      </c>
      <c r="AJ68" s="120">
        <f>IF($A$2=1,'mil mi val'!AI50,IF($A$2=2,'mil mi val'!AI153,"NA"))</f>
        <v>0.97799999999999998</v>
      </c>
      <c r="AK68" s="120">
        <f>IF($A$2=1,'mil mi val'!AJ50,IF($A$2=2,'mil mi val'!AJ153,"NA"))</f>
        <v>0.97799999999999998</v>
      </c>
      <c r="AL68" s="120">
        <f>IF($A$2=1,'mil mi val'!AK50,IF($A$2=2,'mil mi val'!AK153,"NA"))</f>
        <v>0.97799999999999998</v>
      </c>
      <c r="AM68" s="120">
        <f>IF($A$2=1,'mil mi val'!AL50,IF($A$2=2,'mil mi val'!AL153,"NA"))</f>
        <v>0.97799999999999998</v>
      </c>
      <c r="AN68" s="120">
        <f>IF($A$2=1,'mil mi val'!AM50,IF($A$2=2,'mil mi val'!AM153,"NA"))</f>
        <v>0.97799999999999998</v>
      </c>
      <c r="AO68" s="120">
        <f>IF($A$2=1,'mil mi val'!AN50,IF($A$2=2,'mil mi val'!AN153,"NA"))</f>
        <v>0.97799999999999998</v>
      </c>
      <c r="AP68" s="120">
        <f>IF($A$2=1,'mil mi val'!AO50,IF($A$2=2,'mil mi val'!AO153,"NA"))</f>
        <v>0.97799999999999998</v>
      </c>
      <c r="AQ68" s="120">
        <f>IF($A$2=1,'mil mi val'!AP50,IF($A$2=2,'mil mi val'!AP153,"NA"))</f>
        <v>0.97799999999999998</v>
      </c>
      <c r="AR68" s="120">
        <f>IF($A$2=1,'mil mi val'!AQ50,IF($A$2=2,'mil mi val'!AQ153,"NA"))</f>
        <v>0.97799999999999998</v>
      </c>
      <c r="AS68" s="120">
        <f>IF($A$2=1,'mil mi val'!AR50,IF($A$2=2,'mil mi val'!AR153,"NA"))</f>
        <v>0.97799999999999998</v>
      </c>
      <c r="AT68" s="120">
        <f>IF($A$2=1,'mil mi val'!AS50,IF($A$2=2,'mil mi val'!AS153,"NA"))</f>
        <v>0.97799999999999998</v>
      </c>
      <c r="AU68" s="120">
        <f>IF($A$2=1,'mil mi val'!AT50,IF($A$2=2,'mil mi val'!AT153,"NA"))</f>
        <v>0.97799999999999998</v>
      </c>
      <c r="AV68" s="120">
        <f>IF($A$2=1,'mil mi val'!AU50,IF($A$2=2,'mil mi val'!AU153,"NA"))</f>
        <v>0.97799999999999998</v>
      </c>
      <c r="AW68" s="120">
        <f>IF($A$2=1,'mil mi val'!AV50,IF($A$2=2,'mil mi val'!AV153,"NA"))</f>
        <v>0.97799999999999998</v>
      </c>
      <c r="AX68" s="120">
        <f>IF($A$2=1,'mil mi val'!AW50,IF($A$2=2,'mil mi val'!AW153,"NA"))</f>
        <v>0.97799999999999998</v>
      </c>
      <c r="AY68" s="120">
        <f>IF($A$2=1,'mil mi val'!AX50,IF($A$2=2,'mil mi val'!AX153,"NA"))</f>
        <v>0.97799999999999998</v>
      </c>
      <c r="AZ68" s="120">
        <f>IF($A$2=1,'mil mi val'!AY50,IF($A$2=2,'mil mi val'!AY153,"NA"))</f>
        <v>0.97799999999999998</v>
      </c>
      <c r="BA68" s="120">
        <f>IF($A$2=1,'mil mi val'!AZ50,IF($A$2=2,'mil mi val'!AZ153,"NA"))</f>
        <v>0.97799999999999998</v>
      </c>
      <c r="BB68" s="120">
        <f>IF($A$2=1,'mil mi val'!BA50,IF($A$2=2,'mil mi val'!BA153,"NA"))</f>
        <v>0.97799999999999998</v>
      </c>
      <c r="BC68" s="120">
        <f>IF($A$2=1,'mil mi val'!BB50,IF($A$2=2,'mil mi val'!BB153,"NA"))</f>
        <v>0.97799999999999998</v>
      </c>
      <c r="BD68" s="120">
        <f>IF($A$2=1,'mil mi val'!BC50,IF($A$2=2,'mil mi val'!BC153,"NA"))</f>
        <v>0.97799999999999998</v>
      </c>
      <c r="BE68" s="120">
        <f>IF($A$2=1,'mil mi val'!BD50,IF($A$2=2,'mil mi val'!BD153,"NA"))</f>
        <v>0.97799999999999998</v>
      </c>
      <c r="BF68" s="120">
        <f>IF($A$2=1,'mil mi val'!BE50,IF($A$2=2,'mil mi val'!BE153,"NA"))</f>
        <v>0.97799999999999998</v>
      </c>
      <c r="BG68" s="120">
        <f>IF($A$2=1,'mil mi val'!BF50,IF($A$2=2,'mil mi val'!BF153,"NA"))</f>
        <v>0.97799999999999998</v>
      </c>
      <c r="BH68" s="120">
        <f>IF($A$2=1,'mil mi val'!BG50,IF($A$2=2,'mil mi val'!BG153,"NA"))</f>
        <v>0.97799999999999998</v>
      </c>
      <c r="BI68" s="120">
        <f>IF($A$2=1,'mil mi val'!BH50,IF($A$2=2,'mil mi val'!BH153,"NA"))</f>
        <v>0.97799999999999998</v>
      </c>
      <c r="BJ68" s="120">
        <f>IF($A$2=1,'mil mi val'!BI50,IF($A$2=2,'mil mi val'!BI153,"NA"))</f>
        <v>0.97799999999999998</v>
      </c>
      <c r="BK68" s="120">
        <f>IF($A$2=1,'mil mi val'!BJ50,IF($A$2=2,'mil mi val'!BJ153,"NA"))</f>
        <v>0.97799999999999998</v>
      </c>
      <c r="BL68" s="120">
        <f>IF($A$2=1,'mil mi val'!BK50,IF($A$2=2,'mil mi val'!BK153,"NA"))</f>
        <v>0.97799999999999998</v>
      </c>
      <c r="BM68" s="120">
        <f>IF($A$2=1,'mil mi val'!BL50,IF($A$2=2,'mil mi val'!BL153,"NA"))</f>
        <v>0.97799999999999998</v>
      </c>
      <c r="BN68" s="120">
        <f>IF($A$2=1,'mil mi val'!BM50,IF($A$2=2,'mil mi val'!BM153,"NA"))</f>
        <v>0.97799999999999998</v>
      </c>
      <c r="BO68" s="120">
        <f>IF($A$2=1,'mil mi val'!BN50,IF($A$2=2,'mil mi val'!BN153,"NA"))</f>
        <v>0.97799999999999998</v>
      </c>
      <c r="BP68" s="120">
        <f>IF($A$2=1,'mil mi val'!BO50,IF($A$2=2,'mil mi val'!BO153,"NA"))</f>
        <v>0.97799999999999998</v>
      </c>
      <c r="BQ68" s="120">
        <f>IF($A$2=1,'mil mi val'!BP50,IF($A$2=2,'mil mi val'!BP153,"NA"))</f>
        <v>0.97799999999999998</v>
      </c>
      <c r="BR68" s="120">
        <f>IF($A$2=1,'mil mi val'!BQ50,IF($A$2=2,'mil mi val'!BQ153,"NA"))</f>
        <v>0.97799999999999998</v>
      </c>
      <c r="BS68" s="120">
        <f>IF($A$2=1,'mil mi val'!BR50,IF($A$2=2,'mil mi val'!BR153,"NA"))</f>
        <v>0.97799999999999998</v>
      </c>
      <c r="BT68" s="120">
        <f>IF($A$2=1,'mil mi val'!BS50,IF($A$2=2,'mil mi val'!BS153,"NA"))</f>
        <v>0.97799999999999998</v>
      </c>
      <c r="BU68" s="120">
        <f>IF($A$2=1,'mil mi val'!BT50,IF($A$2=2,'mil mi val'!BT153,"NA"))</f>
        <v>0.97799999999999998</v>
      </c>
      <c r="BV68" s="120">
        <f>IF($A$2=1,'mil mi val'!BU50,IF($A$2=2,'mil mi val'!BU153,"NA"))</f>
        <v>0.97799999999999998</v>
      </c>
      <c r="BW68" s="120">
        <f>IF($A$2=1,'mil mi val'!BV50,IF($A$2=2,'mil mi val'!BV153,"NA"))</f>
        <v>0.97799999999999998</v>
      </c>
      <c r="BX68" s="120">
        <f>IF($A$2=1,'mil mi val'!BW50,IF($A$2=2,'mil mi val'!BW153,"NA"))</f>
        <v>0.97799999999999998</v>
      </c>
      <c r="BY68" s="120">
        <f>IF($A$2=1,'mil mi val'!BX50,IF($A$2=2,'mil mi val'!BX153,"NA"))</f>
        <v>0.97799999999999998</v>
      </c>
      <c r="BZ68" s="120">
        <f>IF($A$2=1,'mil mi val'!BY50,IF($A$2=2,'mil mi val'!BY153,"NA"))</f>
        <v>0.97799999999999998</v>
      </c>
      <c r="CA68" s="120">
        <f>IF($A$2=1,'mil mi val'!BZ50,IF($A$2=2,'mil mi val'!BZ153,"NA"))</f>
        <v>0.97799999999999998</v>
      </c>
      <c r="CB68" s="120">
        <f>IF($A$2=1,'mil mi val'!CA50,IF($A$2=2,'mil mi val'!CA153,"NA"))</f>
        <v>0.97799999999999998</v>
      </c>
      <c r="CC68" s="120">
        <f>IF($A$2=1,'mil mi val'!CB50,IF($A$2=2,'mil mi val'!CB153,"NA"))</f>
        <v>0.97799999999999998</v>
      </c>
      <c r="CD68" s="120">
        <f>IF($A$2=1,'mil mi val'!CC50,IF($A$2=2,'mil mi val'!CC153,"NA"))</f>
        <v>0.97799999999999998</v>
      </c>
      <c r="CE68" s="120">
        <f>IF($A$2=1,'mil mi val'!CD50,IF($A$2=2,'mil mi val'!CD153,"NA"))</f>
        <v>0.97799999999999998</v>
      </c>
      <c r="CF68" s="120">
        <f>IF($A$2=1,'mil mi val'!CE50,IF($A$2=2,'mil mi val'!CE153,"NA"))</f>
        <v>0.97799999999999998</v>
      </c>
      <c r="CG68" s="120">
        <f>IF($A$2=1,'mil mi val'!CF50,IF($A$2=2,'mil mi val'!CF153,"NA"))</f>
        <v>0.97799999999999998</v>
      </c>
      <c r="CH68" s="120">
        <f>IF($A$2=1,'mil mi val'!CG50,IF($A$2=2,'mil mi val'!CG153,"NA"))</f>
        <v>0.97799999999999998</v>
      </c>
      <c r="CI68" s="120">
        <f>IF($A$2=1,'mil mi val'!CH50,IF($A$2=2,'mil mi val'!CH153,"NA"))</f>
        <v>0.97799999999999998</v>
      </c>
      <c r="CJ68" s="120">
        <f>IF($A$2=1,'mil mi val'!CI50,IF($A$2=2,'mil mi val'!CI153,"NA"))</f>
        <v>0.97799999999999998</v>
      </c>
      <c r="CK68" s="120">
        <f>IF($A$2=1,'mil mi val'!CJ50,IF($A$2=2,'mil mi val'!CJ153,"NA"))</f>
        <v>0.97799999999999998</v>
      </c>
      <c r="CL68" s="120">
        <f>IF($A$2=1,'mil mi val'!CK50,IF($A$2=2,'mil mi val'!CK153,"NA"))</f>
        <v>0.97799999999999998</v>
      </c>
      <c r="CM68" s="120">
        <f>IF($A$2=1,'mil mi val'!CL50,IF($A$2=2,'mil mi val'!CL153,"NA"))</f>
        <v>0.97799999999999998</v>
      </c>
      <c r="CN68" s="120">
        <f>IF($A$2=1,'mil mi val'!CM50,IF($A$2=2,'mil mi val'!CM153,"NA"))</f>
        <v>0.97799999999999998</v>
      </c>
      <c r="CO68" s="120">
        <f>IF($A$2=1,'mil mi val'!CN50,IF($A$2=2,'mil mi val'!CN153,"NA"))</f>
        <v>0.97799999999999998</v>
      </c>
      <c r="CP68" s="120">
        <f>IF($A$2=1,'mil mi val'!CO50,IF($A$2=2,'mil mi val'!CO153,"NA"))</f>
        <v>0.97799999999999998</v>
      </c>
      <c r="CQ68" s="120">
        <f>IF($A$2=1,'mil mi val'!CP50,IF($A$2=2,'mil mi val'!CP153,"NA"))</f>
        <v>0.97799999999999998</v>
      </c>
      <c r="CR68" s="120">
        <f>IF($A$2=1,'mil mi val'!CQ50,IF($A$2=2,'mil mi val'!CQ153,"NA"))</f>
        <v>0.97799999999999998</v>
      </c>
      <c r="CS68" s="120">
        <f>IF($A$2=1,'mil mi val'!CR50,IF($A$2=2,'mil mi val'!CR153,"NA"))</f>
        <v>0.97799999999999998</v>
      </c>
      <c r="CT68" s="120">
        <f>IF($A$2=1,'mil mi val'!CS50,IF($A$2=2,'mil mi val'!CS153,"NA"))</f>
        <v>0.97799999999999998</v>
      </c>
      <c r="CU68" s="120">
        <f>IF($A$2=1,'mil mi val'!CT50,IF($A$2=2,'mil mi val'!CT153,"NA"))</f>
        <v>0.97799999999999998</v>
      </c>
      <c r="CV68" s="120">
        <f>IF($A$2=1,'mil mi val'!CU50,IF($A$2=2,'mil mi val'!CU153,"NA"))</f>
        <v>0.97799999999999998</v>
      </c>
      <c r="CW68" s="120">
        <f>IF($A$2=1,'mil mi val'!CV50,IF($A$2=2,'mil mi val'!CV153,"NA"))</f>
        <v>0.97799999999999998</v>
      </c>
      <c r="CX68" s="120">
        <f>IF($A$2=1,'mil mi val'!CW50,IF($A$2=2,'mil mi val'!CW153,"NA"))</f>
        <v>0.97799999999999998</v>
      </c>
      <c r="CY68" s="120">
        <f>IF($A$2=1,'mil mi val'!CX50,IF($A$2=2,'mil mi val'!CX153,"NA"))</f>
        <v>0.97799999999999998</v>
      </c>
      <c r="CZ68" s="120">
        <f>IF($A$2=1,'mil mi val'!CY50,IF($A$2=2,'mil mi val'!CY153,"NA"))</f>
        <v>0.97799999999999998</v>
      </c>
      <c r="DA68" s="120">
        <f>IF($A$2=1,'mil mi val'!CZ50,IF($A$2=2,'mil mi val'!CZ153,"NA"))</f>
        <v>0.97799999999999998</v>
      </c>
      <c r="DB68" s="120">
        <f>IF($A$2=1,'mil mi val'!DA50,IF($A$2=2,'mil mi val'!DA153,"NA"))</f>
        <v>0.97799999999999998</v>
      </c>
      <c r="DC68" s="120">
        <f>IF($A$2=1,'mil mi val'!DB50,IF($A$2=2,'mil mi val'!DB153,"NA"))</f>
        <v>0.97799999999999998</v>
      </c>
    </row>
    <row r="69" spans="2:107" ht="15" x14ac:dyDescent="0.25">
      <c r="B69" s="110">
        <v>64</v>
      </c>
      <c r="C69" s="120">
        <f>IF($A$2=1,'mil mi val'!B51,IF($A$2=2,'mil mi val'!B154,"NA"))</f>
        <v>1</v>
      </c>
      <c r="D69" s="120">
        <f>IF($A$2=1,'mil mi val'!C51,IF($A$2=2,'mil mi val'!C154,"NA"))</f>
        <v>0.96460000000000001</v>
      </c>
      <c r="E69" s="120">
        <f>IF($A$2=1,'mil mi val'!D51,IF($A$2=2,'mil mi val'!D154,"NA"))</f>
        <v>0.97560000000000002</v>
      </c>
      <c r="F69" s="120">
        <f>IF($A$2=1,'mil mi val'!E51,IF($A$2=2,'mil mi val'!E154,"NA"))</f>
        <v>0.97699999999999998</v>
      </c>
      <c r="G69" s="120">
        <f>IF($A$2=1,'mil mi val'!F51,IF($A$2=2,'mil mi val'!F154,"NA"))</f>
        <v>0.97819999999999996</v>
      </c>
      <c r="H69" s="120">
        <f>IF($A$2=1,'mil mi val'!G51,IF($A$2=2,'mil mi val'!G154,"NA"))</f>
        <v>0.97919999999999996</v>
      </c>
      <c r="I69" s="120">
        <f>IF($A$2=1,'mil mi val'!H51,IF($A$2=2,'mil mi val'!H154,"NA"))</f>
        <v>0.98</v>
      </c>
      <c r="J69" s="120">
        <f>IF($A$2=1,'mil mi val'!I51,IF($A$2=2,'mil mi val'!I154,"NA"))</f>
        <v>0.98040000000000005</v>
      </c>
      <c r="K69" s="120">
        <f>IF($A$2=1,'mil mi val'!J51,IF($A$2=2,'mil mi val'!J154,"NA"))</f>
        <v>0.98040000000000005</v>
      </c>
      <c r="L69" s="120">
        <f>IF($A$2=1,'mil mi val'!K51,IF($A$2=2,'mil mi val'!K154,"NA"))</f>
        <v>0.98019999999999996</v>
      </c>
      <c r="M69" s="120">
        <f>IF($A$2=1,'mil mi val'!L51,IF($A$2=2,'mil mi val'!L154,"NA"))</f>
        <v>0.9798</v>
      </c>
      <c r="N69" s="120">
        <f>IF($A$2=1,'mil mi val'!M51,IF($A$2=2,'mil mi val'!M154,"NA"))</f>
        <v>0.97919999999999996</v>
      </c>
      <c r="O69" s="120">
        <f>IF($A$2=1,'mil mi val'!N51,IF($A$2=2,'mil mi val'!N154,"NA"))</f>
        <v>0.97850000000000004</v>
      </c>
      <c r="P69" s="120">
        <f>IF($A$2=1,'mil mi val'!O51,IF($A$2=2,'mil mi val'!O154,"NA"))</f>
        <v>0.97789999999999999</v>
      </c>
      <c r="Q69" s="120">
        <f>IF($A$2=1,'mil mi val'!P51,IF($A$2=2,'mil mi val'!P154,"NA"))</f>
        <v>0.97750000000000004</v>
      </c>
      <c r="R69" s="120">
        <f>IF($A$2=1,'mil mi val'!Q51,IF($A$2=2,'mil mi val'!Q154,"NA"))</f>
        <v>0.97870000000000001</v>
      </c>
      <c r="S69" s="120">
        <f>IF($A$2=1,'mil mi val'!R51,IF($A$2=2,'mil mi val'!R154,"NA"))</f>
        <v>0.97870000000000001</v>
      </c>
      <c r="T69" s="120">
        <f>IF($A$2=1,'mil mi val'!S51,IF($A$2=2,'mil mi val'!S154,"NA"))</f>
        <v>0.97870000000000001</v>
      </c>
      <c r="U69" s="120">
        <f>IF($A$2=1,'mil mi val'!T51,IF($A$2=2,'mil mi val'!T154,"NA"))</f>
        <v>0.97870000000000001</v>
      </c>
      <c r="V69" s="120">
        <f>IF($A$2=1,'mil mi val'!U51,IF($A$2=2,'mil mi val'!U154,"NA"))</f>
        <v>0.97870000000000001</v>
      </c>
      <c r="W69" s="120">
        <f>IF($A$2=1,'mil mi val'!V51,IF($A$2=2,'mil mi val'!V154,"NA"))</f>
        <v>0.97870000000000001</v>
      </c>
      <c r="X69" s="120">
        <f>IF($A$2=1,'mil mi val'!W51,IF($A$2=2,'mil mi val'!W154,"NA"))</f>
        <v>0.97870000000000001</v>
      </c>
      <c r="Y69" s="120">
        <f>IF($A$2=1,'mil mi val'!X51,IF($A$2=2,'mil mi val'!X154,"NA"))</f>
        <v>0.97870000000000001</v>
      </c>
      <c r="Z69" s="120">
        <f>IF($A$2=1,'mil mi val'!Y51,IF($A$2=2,'mil mi val'!Y154,"NA"))</f>
        <v>0.97870000000000001</v>
      </c>
      <c r="AA69" s="120">
        <f>IF($A$2=1,'mil mi val'!Z51,IF($A$2=2,'mil mi val'!Z154,"NA"))</f>
        <v>0.97870000000000001</v>
      </c>
      <c r="AB69" s="120">
        <f>IF($A$2=1,'mil mi val'!AA51,IF($A$2=2,'mil mi val'!AA154,"NA"))</f>
        <v>0.97870000000000001</v>
      </c>
      <c r="AC69" s="120">
        <f>IF($A$2=1,'mil mi val'!AB51,IF($A$2=2,'mil mi val'!AB154,"NA"))</f>
        <v>0.97870000000000001</v>
      </c>
      <c r="AD69" s="120">
        <f>IF($A$2=1,'mil mi val'!AC51,IF($A$2=2,'mil mi val'!AC154,"NA"))</f>
        <v>0.97870000000000001</v>
      </c>
      <c r="AE69" s="120">
        <f>IF($A$2=1,'mil mi val'!AD51,IF($A$2=2,'mil mi val'!AD154,"NA"))</f>
        <v>0.97870000000000001</v>
      </c>
      <c r="AF69" s="120">
        <f>IF($A$2=1,'mil mi val'!AE51,IF($A$2=2,'mil mi val'!AE154,"NA"))</f>
        <v>0.97870000000000001</v>
      </c>
      <c r="AG69" s="120">
        <f>IF($A$2=1,'mil mi val'!AF51,IF($A$2=2,'mil mi val'!AF154,"NA"))</f>
        <v>0.97870000000000001</v>
      </c>
      <c r="AH69" s="120">
        <f>IF($A$2=1,'mil mi val'!AG51,IF($A$2=2,'mil mi val'!AG154,"NA"))</f>
        <v>0.97870000000000001</v>
      </c>
      <c r="AI69" s="120">
        <f>IF($A$2=1,'mil mi val'!AH51,IF($A$2=2,'mil mi val'!AH154,"NA"))</f>
        <v>0.97870000000000001</v>
      </c>
      <c r="AJ69" s="120">
        <f>IF($A$2=1,'mil mi val'!AI51,IF($A$2=2,'mil mi val'!AI154,"NA"))</f>
        <v>0.97870000000000001</v>
      </c>
      <c r="AK69" s="120">
        <f>IF($A$2=1,'mil mi val'!AJ51,IF($A$2=2,'mil mi val'!AJ154,"NA"))</f>
        <v>0.97870000000000001</v>
      </c>
      <c r="AL69" s="120">
        <f>IF($A$2=1,'mil mi val'!AK51,IF($A$2=2,'mil mi val'!AK154,"NA"))</f>
        <v>0.97870000000000001</v>
      </c>
      <c r="AM69" s="120">
        <f>IF($A$2=1,'mil mi val'!AL51,IF($A$2=2,'mil mi val'!AL154,"NA"))</f>
        <v>0.97870000000000001</v>
      </c>
      <c r="AN69" s="120">
        <f>IF($A$2=1,'mil mi val'!AM51,IF($A$2=2,'mil mi val'!AM154,"NA"))</f>
        <v>0.97870000000000001</v>
      </c>
      <c r="AO69" s="120">
        <f>IF($A$2=1,'mil mi val'!AN51,IF($A$2=2,'mil mi val'!AN154,"NA"))</f>
        <v>0.97870000000000001</v>
      </c>
      <c r="AP69" s="120">
        <f>IF($A$2=1,'mil mi val'!AO51,IF($A$2=2,'mil mi val'!AO154,"NA"))</f>
        <v>0.97870000000000001</v>
      </c>
      <c r="AQ69" s="120">
        <f>IF($A$2=1,'mil mi val'!AP51,IF($A$2=2,'mil mi val'!AP154,"NA"))</f>
        <v>0.97870000000000001</v>
      </c>
      <c r="AR69" s="120">
        <f>IF($A$2=1,'mil mi val'!AQ51,IF($A$2=2,'mil mi val'!AQ154,"NA"))</f>
        <v>0.97870000000000001</v>
      </c>
      <c r="AS69" s="120">
        <f>IF($A$2=1,'mil mi val'!AR51,IF($A$2=2,'mil mi val'!AR154,"NA"))</f>
        <v>0.97870000000000001</v>
      </c>
      <c r="AT69" s="120">
        <f>IF($A$2=1,'mil mi val'!AS51,IF($A$2=2,'mil mi val'!AS154,"NA"))</f>
        <v>0.97870000000000001</v>
      </c>
      <c r="AU69" s="120">
        <f>IF($A$2=1,'mil mi val'!AT51,IF($A$2=2,'mil mi val'!AT154,"NA"))</f>
        <v>0.97870000000000001</v>
      </c>
      <c r="AV69" s="120">
        <f>IF($A$2=1,'mil mi val'!AU51,IF($A$2=2,'mil mi val'!AU154,"NA"))</f>
        <v>0.97870000000000001</v>
      </c>
      <c r="AW69" s="120">
        <f>IF($A$2=1,'mil mi val'!AV51,IF($A$2=2,'mil mi val'!AV154,"NA"))</f>
        <v>0.97870000000000001</v>
      </c>
      <c r="AX69" s="120">
        <f>IF($A$2=1,'mil mi val'!AW51,IF($A$2=2,'mil mi val'!AW154,"NA"))</f>
        <v>0.97870000000000001</v>
      </c>
      <c r="AY69" s="120">
        <f>IF($A$2=1,'mil mi val'!AX51,IF($A$2=2,'mil mi val'!AX154,"NA"))</f>
        <v>0.97870000000000001</v>
      </c>
      <c r="AZ69" s="120">
        <f>IF($A$2=1,'mil mi val'!AY51,IF($A$2=2,'mil mi val'!AY154,"NA"))</f>
        <v>0.97870000000000001</v>
      </c>
      <c r="BA69" s="120">
        <f>IF($A$2=1,'mil mi val'!AZ51,IF($A$2=2,'mil mi val'!AZ154,"NA"))</f>
        <v>0.97870000000000001</v>
      </c>
      <c r="BB69" s="120">
        <f>IF($A$2=1,'mil mi val'!BA51,IF($A$2=2,'mil mi val'!BA154,"NA"))</f>
        <v>0.97870000000000001</v>
      </c>
      <c r="BC69" s="120">
        <f>IF($A$2=1,'mil mi val'!BB51,IF($A$2=2,'mil mi val'!BB154,"NA"))</f>
        <v>0.97870000000000001</v>
      </c>
      <c r="BD69" s="120">
        <f>IF($A$2=1,'mil mi val'!BC51,IF($A$2=2,'mil mi val'!BC154,"NA"))</f>
        <v>0.97870000000000001</v>
      </c>
      <c r="BE69" s="120">
        <f>IF($A$2=1,'mil mi val'!BD51,IF($A$2=2,'mil mi val'!BD154,"NA"))</f>
        <v>0.97870000000000001</v>
      </c>
      <c r="BF69" s="120">
        <f>IF($A$2=1,'mil mi val'!BE51,IF($A$2=2,'mil mi val'!BE154,"NA"))</f>
        <v>0.97870000000000001</v>
      </c>
      <c r="BG69" s="120">
        <f>IF($A$2=1,'mil mi val'!BF51,IF($A$2=2,'mil mi val'!BF154,"NA"))</f>
        <v>0.97870000000000001</v>
      </c>
      <c r="BH69" s="120">
        <f>IF($A$2=1,'mil mi val'!BG51,IF($A$2=2,'mil mi val'!BG154,"NA"))</f>
        <v>0.97870000000000001</v>
      </c>
      <c r="BI69" s="120">
        <f>IF($A$2=1,'mil mi val'!BH51,IF($A$2=2,'mil mi val'!BH154,"NA"))</f>
        <v>0.97870000000000001</v>
      </c>
      <c r="BJ69" s="120">
        <f>IF($A$2=1,'mil mi val'!BI51,IF($A$2=2,'mil mi val'!BI154,"NA"))</f>
        <v>0.97870000000000001</v>
      </c>
      <c r="BK69" s="120">
        <f>IF($A$2=1,'mil mi val'!BJ51,IF($A$2=2,'mil mi val'!BJ154,"NA"))</f>
        <v>0.97870000000000001</v>
      </c>
      <c r="BL69" s="120">
        <f>IF($A$2=1,'mil mi val'!BK51,IF($A$2=2,'mil mi val'!BK154,"NA"))</f>
        <v>0.97870000000000001</v>
      </c>
      <c r="BM69" s="120">
        <f>IF($A$2=1,'mil mi val'!BL51,IF($A$2=2,'mil mi val'!BL154,"NA"))</f>
        <v>0.97870000000000001</v>
      </c>
      <c r="BN69" s="120">
        <f>IF($A$2=1,'mil mi val'!BM51,IF($A$2=2,'mil mi val'!BM154,"NA"))</f>
        <v>0.97870000000000001</v>
      </c>
      <c r="BO69" s="120">
        <f>IF($A$2=1,'mil mi val'!BN51,IF($A$2=2,'mil mi val'!BN154,"NA"))</f>
        <v>0.97870000000000001</v>
      </c>
      <c r="BP69" s="120">
        <f>IF($A$2=1,'mil mi val'!BO51,IF($A$2=2,'mil mi val'!BO154,"NA"))</f>
        <v>0.97870000000000001</v>
      </c>
      <c r="BQ69" s="120">
        <f>IF($A$2=1,'mil mi val'!BP51,IF($A$2=2,'mil mi val'!BP154,"NA"))</f>
        <v>0.97870000000000001</v>
      </c>
      <c r="BR69" s="120">
        <f>IF($A$2=1,'mil mi val'!BQ51,IF($A$2=2,'mil mi val'!BQ154,"NA"))</f>
        <v>0.97870000000000001</v>
      </c>
      <c r="BS69" s="120">
        <f>IF($A$2=1,'mil mi val'!BR51,IF($A$2=2,'mil mi val'!BR154,"NA"))</f>
        <v>0.97870000000000001</v>
      </c>
      <c r="BT69" s="120">
        <f>IF($A$2=1,'mil mi val'!BS51,IF($A$2=2,'mil mi val'!BS154,"NA"))</f>
        <v>0.97870000000000001</v>
      </c>
      <c r="BU69" s="120">
        <f>IF($A$2=1,'mil mi val'!BT51,IF($A$2=2,'mil mi val'!BT154,"NA"))</f>
        <v>0.97870000000000001</v>
      </c>
      <c r="BV69" s="120">
        <f>IF($A$2=1,'mil mi val'!BU51,IF($A$2=2,'mil mi val'!BU154,"NA"))</f>
        <v>0.97870000000000001</v>
      </c>
      <c r="BW69" s="120">
        <f>IF($A$2=1,'mil mi val'!BV51,IF($A$2=2,'mil mi val'!BV154,"NA"))</f>
        <v>0.97870000000000001</v>
      </c>
      <c r="BX69" s="120">
        <f>IF($A$2=1,'mil mi val'!BW51,IF($A$2=2,'mil mi val'!BW154,"NA"))</f>
        <v>0.97870000000000001</v>
      </c>
      <c r="BY69" s="120">
        <f>IF($A$2=1,'mil mi val'!BX51,IF($A$2=2,'mil mi val'!BX154,"NA"))</f>
        <v>0.97870000000000001</v>
      </c>
      <c r="BZ69" s="120">
        <f>IF($A$2=1,'mil mi val'!BY51,IF($A$2=2,'mil mi val'!BY154,"NA"))</f>
        <v>0.97870000000000001</v>
      </c>
      <c r="CA69" s="120">
        <f>IF($A$2=1,'mil mi val'!BZ51,IF($A$2=2,'mil mi val'!BZ154,"NA"))</f>
        <v>0.97870000000000001</v>
      </c>
      <c r="CB69" s="120">
        <f>IF($A$2=1,'mil mi val'!CA51,IF($A$2=2,'mil mi val'!CA154,"NA"))</f>
        <v>0.97870000000000001</v>
      </c>
      <c r="CC69" s="120">
        <f>IF($A$2=1,'mil mi val'!CB51,IF($A$2=2,'mil mi val'!CB154,"NA"))</f>
        <v>0.97870000000000001</v>
      </c>
      <c r="CD69" s="120">
        <f>IF($A$2=1,'mil mi val'!CC51,IF($A$2=2,'mil mi val'!CC154,"NA"))</f>
        <v>0.97870000000000001</v>
      </c>
      <c r="CE69" s="120">
        <f>IF($A$2=1,'mil mi val'!CD51,IF($A$2=2,'mil mi val'!CD154,"NA"))</f>
        <v>0.97870000000000001</v>
      </c>
      <c r="CF69" s="120">
        <f>IF($A$2=1,'mil mi val'!CE51,IF($A$2=2,'mil mi val'!CE154,"NA"))</f>
        <v>0.97870000000000001</v>
      </c>
      <c r="CG69" s="120">
        <f>IF($A$2=1,'mil mi val'!CF51,IF($A$2=2,'mil mi val'!CF154,"NA"))</f>
        <v>0.97870000000000001</v>
      </c>
      <c r="CH69" s="120">
        <f>IF($A$2=1,'mil mi val'!CG51,IF($A$2=2,'mil mi val'!CG154,"NA"))</f>
        <v>0.97870000000000001</v>
      </c>
      <c r="CI69" s="120">
        <f>IF($A$2=1,'mil mi val'!CH51,IF($A$2=2,'mil mi val'!CH154,"NA"))</f>
        <v>0.97870000000000001</v>
      </c>
      <c r="CJ69" s="120">
        <f>IF($A$2=1,'mil mi val'!CI51,IF($A$2=2,'mil mi val'!CI154,"NA"))</f>
        <v>0.97870000000000001</v>
      </c>
      <c r="CK69" s="120">
        <f>IF($A$2=1,'mil mi val'!CJ51,IF($A$2=2,'mil mi val'!CJ154,"NA"))</f>
        <v>0.97870000000000001</v>
      </c>
      <c r="CL69" s="120">
        <f>IF($A$2=1,'mil mi val'!CK51,IF($A$2=2,'mil mi val'!CK154,"NA"))</f>
        <v>0.97870000000000001</v>
      </c>
      <c r="CM69" s="120">
        <f>IF($A$2=1,'mil mi val'!CL51,IF($A$2=2,'mil mi val'!CL154,"NA"))</f>
        <v>0.97870000000000001</v>
      </c>
      <c r="CN69" s="120">
        <f>IF($A$2=1,'mil mi val'!CM51,IF($A$2=2,'mil mi val'!CM154,"NA"))</f>
        <v>0.97870000000000001</v>
      </c>
      <c r="CO69" s="120">
        <f>IF($A$2=1,'mil mi val'!CN51,IF($A$2=2,'mil mi val'!CN154,"NA"))</f>
        <v>0.97870000000000001</v>
      </c>
      <c r="CP69" s="120">
        <f>IF($A$2=1,'mil mi val'!CO51,IF($A$2=2,'mil mi val'!CO154,"NA"))</f>
        <v>0.97870000000000001</v>
      </c>
      <c r="CQ69" s="120">
        <f>IF($A$2=1,'mil mi val'!CP51,IF($A$2=2,'mil mi val'!CP154,"NA"))</f>
        <v>0.97870000000000001</v>
      </c>
      <c r="CR69" s="120">
        <f>IF($A$2=1,'mil mi val'!CQ51,IF($A$2=2,'mil mi val'!CQ154,"NA"))</f>
        <v>0.97870000000000001</v>
      </c>
      <c r="CS69" s="120">
        <f>IF($A$2=1,'mil mi val'!CR51,IF($A$2=2,'mil mi val'!CR154,"NA"))</f>
        <v>0.97870000000000001</v>
      </c>
      <c r="CT69" s="120">
        <f>IF($A$2=1,'mil mi val'!CS51,IF($A$2=2,'mil mi val'!CS154,"NA"))</f>
        <v>0.97870000000000001</v>
      </c>
      <c r="CU69" s="120">
        <f>IF($A$2=1,'mil mi val'!CT51,IF($A$2=2,'mil mi val'!CT154,"NA"))</f>
        <v>0.97870000000000001</v>
      </c>
      <c r="CV69" s="120">
        <f>IF($A$2=1,'mil mi val'!CU51,IF($A$2=2,'mil mi val'!CU154,"NA"))</f>
        <v>0.97870000000000001</v>
      </c>
      <c r="CW69" s="120">
        <f>IF($A$2=1,'mil mi val'!CV51,IF($A$2=2,'mil mi val'!CV154,"NA"))</f>
        <v>0.97870000000000001</v>
      </c>
      <c r="CX69" s="120">
        <f>IF($A$2=1,'mil mi val'!CW51,IF($A$2=2,'mil mi val'!CW154,"NA"))</f>
        <v>0.97870000000000001</v>
      </c>
      <c r="CY69" s="120">
        <f>IF($A$2=1,'mil mi val'!CX51,IF($A$2=2,'mil mi val'!CX154,"NA"))</f>
        <v>0.97870000000000001</v>
      </c>
      <c r="CZ69" s="120">
        <f>IF($A$2=1,'mil mi val'!CY51,IF($A$2=2,'mil mi val'!CY154,"NA"))</f>
        <v>0.97870000000000001</v>
      </c>
      <c r="DA69" s="120">
        <f>IF($A$2=1,'mil mi val'!CZ51,IF($A$2=2,'mil mi val'!CZ154,"NA"))</f>
        <v>0.97870000000000001</v>
      </c>
      <c r="DB69" s="120">
        <f>IF($A$2=1,'mil mi val'!DA51,IF($A$2=2,'mil mi val'!DA154,"NA"))</f>
        <v>0.97870000000000001</v>
      </c>
      <c r="DC69" s="120">
        <f>IF($A$2=1,'mil mi val'!DB51,IF($A$2=2,'mil mi val'!DB154,"NA"))</f>
        <v>0.97870000000000001</v>
      </c>
    </row>
    <row r="70" spans="2:107" ht="15" x14ac:dyDescent="0.25">
      <c r="B70" s="110">
        <v>65</v>
      </c>
      <c r="C70" s="120">
        <f>IF($A$2=1,'mil mi val'!B52,IF($A$2=2,'mil mi val'!B155,"NA"))</f>
        <v>1</v>
      </c>
      <c r="D70" s="120">
        <f>IF($A$2=1,'mil mi val'!C52,IF($A$2=2,'mil mi val'!C155,"NA"))</f>
        <v>0.96489999999999998</v>
      </c>
      <c r="E70" s="120">
        <f>IF($A$2=1,'mil mi val'!D52,IF($A$2=2,'mil mi val'!D155,"NA"))</f>
        <v>0.97560000000000002</v>
      </c>
      <c r="F70" s="120">
        <f>IF($A$2=1,'mil mi val'!E52,IF($A$2=2,'mil mi val'!E155,"NA"))</f>
        <v>0.9768</v>
      </c>
      <c r="G70" s="120">
        <f>IF($A$2=1,'mil mi val'!F52,IF($A$2=2,'mil mi val'!F155,"NA"))</f>
        <v>0.97799999999999998</v>
      </c>
      <c r="H70" s="120">
        <f>IF($A$2=1,'mil mi val'!G52,IF($A$2=2,'mil mi val'!G155,"NA"))</f>
        <v>0.97899999999999998</v>
      </c>
      <c r="I70" s="120">
        <f>IF($A$2=1,'mil mi val'!H52,IF($A$2=2,'mil mi val'!H155,"NA"))</f>
        <v>0.9798</v>
      </c>
      <c r="J70" s="120">
        <f>IF($A$2=1,'mil mi val'!I52,IF($A$2=2,'mil mi val'!I155,"NA"))</f>
        <v>0.98040000000000005</v>
      </c>
      <c r="K70" s="120">
        <f>IF($A$2=1,'mil mi val'!J52,IF($A$2=2,'mil mi val'!J155,"NA"))</f>
        <v>0.98070000000000002</v>
      </c>
      <c r="L70" s="120">
        <f>IF($A$2=1,'mil mi val'!K52,IF($A$2=2,'mil mi val'!K155,"NA"))</f>
        <v>0.98060000000000003</v>
      </c>
      <c r="M70" s="120">
        <f>IF($A$2=1,'mil mi val'!L52,IF($A$2=2,'mil mi val'!L155,"NA"))</f>
        <v>0.98029999999999995</v>
      </c>
      <c r="N70" s="120">
        <f>IF($A$2=1,'mil mi val'!M52,IF($A$2=2,'mil mi val'!M155,"NA"))</f>
        <v>0.9798</v>
      </c>
      <c r="O70" s="120">
        <f>IF($A$2=1,'mil mi val'!N52,IF($A$2=2,'mil mi val'!N155,"NA"))</f>
        <v>0.97919999999999996</v>
      </c>
      <c r="P70" s="120">
        <f>IF($A$2=1,'mil mi val'!O52,IF($A$2=2,'mil mi val'!O155,"NA"))</f>
        <v>0.97860000000000003</v>
      </c>
      <c r="Q70" s="120">
        <f>IF($A$2=1,'mil mi val'!P52,IF($A$2=2,'mil mi val'!P155,"NA"))</f>
        <v>0.97819999999999996</v>
      </c>
      <c r="R70" s="120">
        <f>IF($A$2=1,'mil mi val'!Q52,IF($A$2=2,'mil mi val'!Q155,"NA"))</f>
        <v>0.97940000000000005</v>
      </c>
      <c r="S70" s="120">
        <f>IF($A$2=1,'mil mi val'!R52,IF($A$2=2,'mil mi val'!R155,"NA"))</f>
        <v>0.97940000000000005</v>
      </c>
      <c r="T70" s="120">
        <f>IF($A$2=1,'mil mi val'!S52,IF($A$2=2,'mil mi val'!S155,"NA"))</f>
        <v>0.97940000000000005</v>
      </c>
      <c r="U70" s="120">
        <f>IF($A$2=1,'mil mi val'!T52,IF($A$2=2,'mil mi val'!T155,"NA"))</f>
        <v>0.97940000000000005</v>
      </c>
      <c r="V70" s="120">
        <f>IF($A$2=1,'mil mi val'!U52,IF($A$2=2,'mil mi val'!U155,"NA"))</f>
        <v>0.97940000000000005</v>
      </c>
      <c r="W70" s="120">
        <f>IF($A$2=1,'mil mi val'!V52,IF($A$2=2,'mil mi val'!V155,"NA"))</f>
        <v>0.97940000000000005</v>
      </c>
      <c r="X70" s="120">
        <f>IF($A$2=1,'mil mi val'!W52,IF($A$2=2,'mil mi val'!W155,"NA"))</f>
        <v>0.97940000000000005</v>
      </c>
      <c r="Y70" s="120">
        <f>IF($A$2=1,'mil mi val'!X52,IF($A$2=2,'mil mi val'!X155,"NA"))</f>
        <v>0.97940000000000005</v>
      </c>
      <c r="Z70" s="120">
        <f>IF($A$2=1,'mil mi val'!Y52,IF($A$2=2,'mil mi val'!Y155,"NA"))</f>
        <v>0.97940000000000005</v>
      </c>
      <c r="AA70" s="120">
        <f>IF($A$2=1,'mil mi val'!Z52,IF($A$2=2,'mil mi val'!Z155,"NA"))</f>
        <v>0.97940000000000005</v>
      </c>
      <c r="AB70" s="120">
        <f>IF($A$2=1,'mil mi val'!AA52,IF($A$2=2,'mil mi val'!AA155,"NA"))</f>
        <v>0.97940000000000005</v>
      </c>
      <c r="AC70" s="120">
        <f>IF($A$2=1,'mil mi val'!AB52,IF($A$2=2,'mil mi val'!AB155,"NA"))</f>
        <v>0.97940000000000005</v>
      </c>
      <c r="AD70" s="120">
        <f>IF($A$2=1,'mil mi val'!AC52,IF($A$2=2,'mil mi val'!AC155,"NA"))</f>
        <v>0.97940000000000005</v>
      </c>
      <c r="AE70" s="120">
        <f>IF($A$2=1,'mil mi val'!AD52,IF($A$2=2,'mil mi val'!AD155,"NA"))</f>
        <v>0.97940000000000005</v>
      </c>
      <c r="AF70" s="120">
        <f>IF($A$2=1,'mil mi val'!AE52,IF($A$2=2,'mil mi val'!AE155,"NA"))</f>
        <v>0.97940000000000005</v>
      </c>
      <c r="AG70" s="120">
        <f>IF($A$2=1,'mil mi val'!AF52,IF($A$2=2,'mil mi val'!AF155,"NA"))</f>
        <v>0.97940000000000005</v>
      </c>
      <c r="AH70" s="120">
        <f>IF($A$2=1,'mil mi val'!AG52,IF($A$2=2,'mil mi val'!AG155,"NA"))</f>
        <v>0.97940000000000005</v>
      </c>
      <c r="AI70" s="120">
        <f>IF($A$2=1,'mil mi val'!AH52,IF($A$2=2,'mil mi val'!AH155,"NA"))</f>
        <v>0.97940000000000005</v>
      </c>
      <c r="AJ70" s="120">
        <f>IF($A$2=1,'mil mi val'!AI52,IF($A$2=2,'mil mi val'!AI155,"NA"))</f>
        <v>0.97940000000000005</v>
      </c>
      <c r="AK70" s="120">
        <f>IF($A$2=1,'mil mi val'!AJ52,IF($A$2=2,'mil mi val'!AJ155,"NA"))</f>
        <v>0.97940000000000005</v>
      </c>
      <c r="AL70" s="120">
        <f>IF($A$2=1,'mil mi val'!AK52,IF($A$2=2,'mil mi val'!AK155,"NA"))</f>
        <v>0.97940000000000005</v>
      </c>
      <c r="AM70" s="120">
        <f>IF($A$2=1,'mil mi val'!AL52,IF($A$2=2,'mil mi val'!AL155,"NA"))</f>
        <v>0.97940000000000005</v>
      </c>
      <c r="AN70" s="120">
        <f>IF($A$2=1,'mil mi val'!AM52,IF($A$2=2,'mil mi val'!AM155,"NA"))</f>
        <v>0.97940000000000005</v>
      </c>
      <c r="AO70" s="120">
        <f>IF($A$2=1,'mil mi val'!AN52,IF($A$2=2,'mil mi val'!AN155,"NA"))</f>
        <v>0.97940000000000005</v>
      </c>
      <c r="AP70" s="120">
        <f>IF($A$2=1,'mil mi val'!AO52,IF($A$2=2,'mil mi val'!AO155,"NA"))</f>
        <v>0.97940000000000005</v>
      </c>
      <c r="AQ70" s="120">
        <f>IF($A$2=1,'mil mi val'!AP52,IF($A$2=2,'mil mi val'!AP155,"NA"))</f>
        <v>0.97940000000000005</v>
      </c>
      <c r="AR70" s="120">
        <f>IF($A$2=1,'mil mi val'!AQ52,IF($A$2=2,'mil mi val'!AQ155,"NA"))</f>
        <v>0.97940000000000005</v>
      </c>
      <c r="AS70" s="120">
        <f>IF($A$2=1,'mil mi val'!AR52,IF($A$2=2,'mil mi val'!AR155,"NA"))</f>
        <v>0.97940000000000005</v>
      </c>
      <c r="AT70" s="120">
        <f>IF($A$2=1,'mil mi val'!AS52,IF($A$2=2,'mil mi val'!AS155,"NA"))</f>
        <v>0.97940000000000005</v>
      </c>
      <c r="AU70" s="120">
        <f>IF($A$2=1,'mil mi val'!AT52,IF($A$2=2,'mil mi val'!AT155,"NA"))</f>
        <v>0.97940000000000005</v>
      </c>
      <c r="AV70" s="120">
        <f>IF($A$2=1,'mil mi val'!AU52,IF($A$2=2,'mil mi val'!AU155,"NA"))</f>
        <v>0.97940000000000005</v>
      </c>
      <c r="AW70" s="120">
        <f>IF($A$2=1,'mil mi val'!AV52,IF($A$2=2,'mil mi val'!AV155,"NA"))</f>
        <v>0.97940000000000005</v>
      </c>
      <c r="AX70" s="120">
        <f>IF($A$2=1,'mil mi val'!AW52,IF($A$2=2,'mil mi val'!AW155,"NA"))</f>
        <v>0.97940000000000005</v>
      </c>
      <c r="AY70" s="120">
        <f>IF($A$2=1,'mil mi val'!AX52,IF($A$2=2,'mil mi val'!AX155,"NA"))</f>
        <v>0.97940000000000005</v>
      </c>
      <c r="AZ70" s="120">
        <f>IF($A$2=1,'mil mi val'!AY52,IF($A$2=2,'mil mi val'!AY155,"NA"))</f>
        <v>0.97940000000000005</v>
      </c>
      <c r="BA70" s="120">
        <f>IF($A$2=1,'mil mi val'!AZ52,IF($A$2=2,'mil mi val'!AZ155,"NA"))</f>
        <v>0.97940000000000005</v>
      </c>
      <c r="BB70" s="120">
        <f>IF($A$2=1,'mil mi val'!BA52,IF($A$2=2,'mil mi val'!BA155,"NA"))</f>
        <v>0.97940000000000005</v>
      </c>
      <c r="BC70" s="120">
        <f>IF($A$2=1,'mil mi val'!BB52,IF($A$2=2,'mil mi val'!BB155,"NA"))</f>
        <v>0.97940000000000005</v>
      </c>
      <c r="BD70" s="120">
        <f>IF($A$2=1,'mil mi val'!BC52,IF($A$2=2,'mil mi val'!BC155,"NA"))</f>
        <v>0.97940000000000005</v>
      </c>
      <c r="BE70" s="120">
        <f>IF($A$2=1,'mil mi val'!BD52,IF($A$2=2,'mil mi val'!BD155,"NA"))</f>
        <v>0.97940000000000005</v>
      </c>
      <c r="BF70" s="120">
        <f>IF($A$2=1,'mil mi val'!BE52,IF($A$2=2,'mil mi val'!BE155,"NA"))</f>
        <v>0.97940000000000005</v>
      </c>
      <c r="BG70" s="120">
        <f>IF($A$2=1,'mil mi val'!BF52,IF($A$2=2,'mil mi val'!BF155,"NA"))</f>
        <v>0.97940000000000005</v>
      </c>
      <c r="BH70" s="120">
        <f>IF($A$2=1,'mil mi val'!BG52,IF($A$2=2,'mil mi val'!BG155,"NA"))</f>
        <v>0.97940000000000005</v>
      </c>
      <c r="BI70" s="120">
        <f>IF($A$2=1,'mil mi val'!BH52,IF($A$2=2,'mil mi val'!BH155,"NA"))</f>
        <v>0.97940000000000005</v>
      </c>
      <c r="BJ70" s="120">
        <f>IF($A$2=1,'mil mi val'!BI52,IF($A$2=2,'mil mi val'!BI155,"NA"))</f>
        <v>0.97940000000000005</v>
      </c>
      <c r="BK70" s="120">
        <f>IF($A$2=1,'mil mi val'!BJ52,IF($A$2=2,'mil mi val'!BJ155,"NA"))</f>
        <v>0.97940000000000005</v>
      </c>
      <c r="BL70" s="120">
        <f>IF($A$2=1,'mil mi val'!BK52,IF($A$2=2,'mil mi val'!BK155,"NA"))</f>
        <v>0.97940000000000005</v>
      </c>
      <c r="BM70" s="120">
        <f>IF($A$2=1,'mil mi val'!BL52,IF($A$2=2,'mil mi val'!BL155,"NA"))</f>
        <v>0.97940000000000005</v>
      </c>
      <c r="BN70" s="120">
        <f>IF($A$2=1,'mil mi val'!BM52,IF($A$2=2,'mil mi val'!BM155,"NA"))</f>
        <v>0.97940000000000005</v>
      </c>
      <c r="BO70" s="120">
        <f>IF($A$2=1,'mil mi val'!BN52,IF($A$2=2,'mil mi val'!BN155,"NA"))</f>
        <v>0.97940000000000005</v>
      </c>
      <c r="BP70" s="120">
        <f>IF($A$2=1,'mil mi val'!BO52,IF($A$2=2,'mil mi val'!BO155,"NA"))</f>
        <v>0.97940000000000005</v>
      </c>
      <c r="BQ70" s="120">
        <f>IF($A$2=1,'mil mi val'!BP52,IF($A$2=2,'mil mi val'!BP155,"NA"))</f>
        <v>0.97940000000000005</v>
      </c>
      <c r="BR70" s="120">
        <f>IF($A$2=1,'mil mi val'!BQ52,IF($A$2=2,'mil mi val'!BQ155,"NA"))</f>
        <v>0.97940000000000005</v>
      </c>
      <c r="BS70" s="120">
        <f>IF($A$2=1,'mil mi val'!BR52,IF($A$2=2,'mil mi val'!BR155,"NA"))</f>
        <v>0.97940000000000005</v>
      </c>
      <c r="BT70" s="120">
        <f>IF($A$2=1,'mil mi val'!BS52,IF($A$2=2,'mil mi val'!BS155,"NA"))</f>
        <v>0.97940000000000005</v>
      </c>
      <c r="BU70" s="120">
        <f>IF($A$2=1,'mil mi val'!BT52,IF($A$2=2,'mil mi val'!BT155,"NA"))</f>
        <v>0.97940000000000005</v>
      </c>
      <c r="BV70" s="120">
        <f>IF($A$2=1,'mil mi val'!BU52,IF($A$2=2,'mil mi val'!BU155,"NA"))</f>
        <v>0.97940000000000005</v>
      </c>
      <c r="BW70" s="120">
        <f>IF($A$2=1,'mil mi val'!BV52,IF($A$2=2,'mil mi val'!BV155,"NA"))</f>
        <v>0.97940000000000005</v>
      </c>
      <c r="BX70" s="120">
        <f>IF($A$2=1,'mil mi val'!BW52,IF($A$2=2,'mil mi val'!BW155,"NA"))</f>
        <v>0.97940000000000005</v>
      </c>
      <c r="BY70" s="120">
        <f>IF($A$2=1,'mil mi val'!BX52,IF($A$2=2,'mil mi val'!BX155,"NA"))</f>
        <v>0.97940000000000005</v>
      </c>
      <c r="BZ70" s="120">
        <f>IF($A$2=1,'mil mi val'!BY52,IF($A$2=2,'mil mi val'!BY155,"NA"))</f>
        <v>0.97940000000000005</v>
      </c>
      <c r="CA70" s="120">
        <f>IF($A$2=1,'mil mi val'!BZ52,IF($A$2=2,'mil mi val'!BZ155,"NA"))</f>
        <v>0.97940000000000005</v>
      </c>
      <c r="CB70" s="120">
        <f>IF($A$2=1,'mil mi val'!CA52,IF($A$2=2,'mil mi val'!CA155,"NA"))</f>
        <v>0.97940000000000005</v>
      </c>
      <c r="CC70" s="120">
        <f>IF($A$2=1,'mil mi val'!CB52,IF($A$2=2,'mil mi val'!CB155,"NA"))</f>
        <v>0.97940000000000005</v>
      </c>
      <c r="CD70" s="120">
        <f>IF($A$2=1,'mil mi val'!CC52,IF($A$2=2,'mil mi val'!CC155,"NA"))</f>
        <v>0.97940000000000005</v>
      </c>
      <c r="CE70" s="120">
        <f>IF($A$2=1,'mil mi val'!CD52,IF($A$2=2,'mil mi val'!CD155,"NA"))</f>
        <v>0.97940000000000005</v>
      </c>
      <c r="CF70" s="120">
        <f>IF($A$2=1,'mil mi val'!CE52,IF($A$2=2,'mil mi val'!CE155,"NA"))</f>
        <v>0.97940000000000005</v>
      </c>
      <c r="CG70" s="120">
        <f>IF($A$2=1,'mil mi val'!CF52,IF($A$2=2,'mil mi val'!CF155,"NA"))</f>
        <v>0.97940000000000005</v>
      </c>
      <c r="CH70" s="120">
        <f>IF($A$2=1,'mil mi val'!CG52,IF($A$2=2,'mil mi val'!CG155,"NA"))</f>
        <v>0.97940000000000005</v>
      </c>
      <c r="CI70" s="120">
        <f>IF($A$2=1,'mil mi val'!CH52,IF($A$2=2,'mil mi val'!CH155,"NA"))</f>
        <v>0.97940000000000005</v>
      </c>
      <c r="CJ70" s="120">
        <f>IF($A$2=1,'mil mi val'!CI52,IF($A$2=2,'mil mi val'!CI155,"NA"))</f>
        <v>0.97940000000000005</v>
      </c>
      <c r="CK70" s="120">
        <f>IF($A$2=1,'mil mi val'!CJ52,IF($A$2=2,'mil mi val'!CJ155,"NA"))</f>
        <v>0.97940000000000005</v>
      </c>
      <c r="CL70" s="120">
        <f>IF($A$2=1,'mil mi val'!CK52,IF($A$2=2,'mil mi val'!CK155,"NA"))</f>
        <v>0.97940000000000005</v>
      </c>
      <c r="CM70" s="120">
        <f>IF($A$2=1,'mil mi val'!CL52,IF($A$2=2,'mil mi val'!CL155,"NA"))</f>
        <v>0.97940000000000005</v>
      </c>
      <c r="CN70" s="120">
        <f>IF($A$2=1,'mil mi val'!CM52,IF($A$2=2,'mil mi val'!CM155,"NA"))</f>
        <v>0.97940000000000005</v>
      </c>
      <c r="CO70" s="120">
        <f>IF($A$2=1,'mil mi val'!CN52,IF($A$2=2,'mil mi val'!CN155,"NA"))</f>
        <v>0.97940000000000005</v>
      </c>
      <c r="CP70" s="120">
        <f>IF($A$2=1,'mil mi val'!CO52,IF($A$2=2,'mil mi val'!CO155,"NA"))</f>
        <v>0.97940000000000005</v>
      </c>
      <c r="CQ70" s="120">
        <f>IF($A$2=1,'mil mi val'!CP52,IF($A$2=2,'mil mi val'!CP155,"NA"))</f>
        <v>0.97940000000000005</v>
      </c>
      <c r="CR70" s="120">
        <f>IF($A$2=1,'mil mi val'!CQ52,IF($A$2=2,'mil mi val'!CQ155,"NA"))</f>
        <v>0.97940000000000005</v>
      </c>
      <c r="CS70" s="120">
        <f>IF($A$2=1,'mil mi val'!CR52,IF($A$2=2,'mil mi val'!CR155,"NA"))</f>
        <v>0.97940000000000005</v>
      </c>
      <c r="CT70" s="120">
        <f>IF($A$2=1,'mil mi val'!CS52,IF($A$2=2,'mil mi val'!CS155,"NA"))</f>
        <v>0.97940000000000005</v>
      </c>
      <c r="CU70" s="120">
        <f>IF($A$2=1,'mil mi val'!CT52,IF($A$2=2,'mil mi val'!CT155,"NA"))</f>
        <v>0.97940000000000005</v>
      </c>
      <c r="CV70" s="120">
        <f>IF($A$2=1,'mil mi val'!CU52,IF($A$2=2,'mil mi val'!CU155,"NA"))</f>
        <v>0.97940000000000005</v>
      </c>
      <c r="CW70" s="120">
        <f>IF($A$2=1,'mil mi val'!CV52,IF($A$2=2,'mil mi val'!CV155,"NA"))</f>
        <v>0.97940000000000005</v>
      </c>
      <c r="CX70" s="120">
        <f>IF($A$2=1,'mil mi val'!CW52,IF($A$2=2,'mil mi val'!CW155,"NA"))</f>
        <v>0.97940000000000005</v>
      </c>
      <c r="CY70" s="120">
        <f>IF($A$2=1,'mil mi val'!CX52,IF($A$2=2,'mil mi val'!CX155,"NA"))</f>
        <v>0.97940000000000005</v>
      </c>
      <c r="CZ70" s="120">
        <f>IF($A$2=1,'mil mi val'!CY52,IF($A$2=2,'mil mi val'!CY155,"NA"))</f>
        <v>0.97940000000000005</v>
      </c>
      <c r="DA70" s="120">
        <f>IF($A$2=1,'mil mi val'!CZ52,IF($A$2=2,'mil mi val'!CZ155,"NA"))</f>
        <v>0.97940000000000005</v>
      </c>
      <c r="DB70" s="120">
        <f>IF($A$2=1,'mil mi val'!DA52,IF($A$2=2,'mil mi val'!DA155,"NA"))</f>
        <v>0.97940000000000005</v>
      </c>
      <c r="DC70" s="120">
        <f>IF($A$2=1,'mil mi val'!DB52,IF($A$2=2,'mil mi val'!DB155,"NA"))</f>
        <v>0.97940000000000005</v>
      </c>
    </row>
    <row r="71" spans="2:107" ht="15" x14ac:dyDescent="0.25">
      <c r="B71" s="110">
        <v>66</v>
      </c>
      <c r="C71" s="120">
        <f>IF($A$2=1,'mil mi val'!B53,IF($A$2=2,'mil mi val'!B156,"NA"))</f>
        <v>1</v>
      </c>
      <c r="D71" s="120">
        <f>IF($A$2=1,'mil mi val'!C53,IF($A$2=2,'mil mi val'!C156,"NA"))</f>
        <v>0.96550000000000002</v>
      </c>
      <c r="E71" s="120">
        <f>IF($A$2=1,'mil mi val'!D53,IF($A$2=2,'mil mi val'!D156,"NA"))</f>
        <v>0.97599999999999998</v>
      </c>
      <c r="F71" s="120">
        <f>IF($A$2=1,'mil mi val'!E53,IF($A$2=2,'mil mi val'!E156,"NA"))</f>
        <v>0.97689999999999999</v>
      </c>
      <c r="G71" s="120">
        <f>IF($A$2=1,'mil mi val'!F53,IF($A$2=2,'mil mi val'!F156,"NA"))</f>
        <v>0.97789999999999999</v>
      </c>
      <c r="H71" s="120">
        <f>IF($A$2=1,'mil mi val'!G53,IF($A$2=2,'mil mi val'!G156,"NA"))</f>
        <v>0.97889999999999999</v>
      </c>
      <c r="I71" s="120">
        <f>IF($A$2=1,'mil mi val'!H53,IF($A$2=2,'mil mi val'!H156,"NA"))</f>
        <v>0.9798</v>
      </c>
      <c r="J71" s="120">
        <f>IF($A$2=1,'mil mi val'!I53,IF($A$2=2,'mil mi val'!I156,"NA"))</f>
        <v>0.98050000000000004</v>
      </c>
      <c r="K71" s="120">
        <f>IF($A$2=1,'mil mi val'!J53,IF($A$2=2,'mil mi val'!J156,"NA"))</f>
        <v>0.98080000000000001</v>
      </c>
      <c r="L71" s="120">
        <f>IF($A$2=1,'mil mi val'!K53,IF($A$2=2,'mil mi val'!K156,"NA"))</f>
        <v>0.98089999999999999</v>
      </c>
      <c r="M71" s="120">
        <f>IF($A$2=1,'mil mi val'!L53,IF($A$2=2,'mil mi val'!L156,"NA"))</f>
        <v>0.98080000000000001</v>
      </c>
      <c r="N71" s="120">
        <f>IF($A$2=1,'mil mi val'!M53,IF($A$2=2,'mil mi val'!M156,"NA"))</f>
        <v>0.98040000000000005</v>
      </c>
      <c r="O71" s="120">
        <f>IF($A$2=1,'mil mi val'!N53,IF($A$2=2,'mil mi val'!N156,"NA"))</f>
        <v>0.97989999999999999</v>
      </c>
      <c r="P71" s="120">
        <f>IF($A$2=1,'mil mi val'!O53,IF($A$2=2,'mil mi val'!O156,"NA"))</f>
        <v>0.97940000000000005</v>
      </c>
      <c r="Q71" s="120">
        <f>IF($A$2=1,'mil mi val'!P53,IF($A$2=2,'mil mi val'!P156,"NA"))</f>
        <v>0.97889999999999999</v>
      </c>
      <c r="R71" s="120">
        <f>IF($A$2=1,'mil mi val'!Q53,IF($A$2=2,'mil mi val'!Q156,"NA"))</f>
        <v>0.98019999999999996</v>
      </c>
      <c r="S71" s="120">
        <f>IF($A$2=1,'mil mi val'!R53,IF($A$2=2,'mil mi val'!R156,"NA"))</f>
        <v>0.98019999999999996</v>
      </c>
      <c r="T71" s="120">
        <f>IF($A$2=1,'mil mi val'!S53,IF($A$2=2,'mil mi val'!S156,"NA"))</f>
        <v>0.98019999999999996</v>
      </c>
      <c r="U71" s="120">
        <f>IF($A$2=1,'mil mi val'!T53,IF($A$2=2,'mil mi val'!T156,"NA"))</f>
        <v>0.98019999999999996</v>
      </c>
      <c r="V71" s="120">
        <f>IF($A$2=1,'mil mi val'!U53,IF($A$2=2,'mil mi val'!U156,"NA"))</f>
        <v>0.98019999999999996</v>
      </c>
      <c r="W71" s="120">
        <f>IF($A$2=1,'mil mi val'!V53,IF($A$2=2,'mil mi val'!V156,"NA"))</f>
        <v>0.98019999999999996</v>
      </c>
      <c r="X71" s="120">
        <f>IF($A$2=1,'mil mi val'!W53,IF($A$2=2,'mil mi val'!W156,"NA"))</f>
        <v>0.98019999999999996</v>
      </c>
      <c r="Y71" s="120">
        <f>IF($A$2=1,'mil mi val'!X53,IF($A$2=2,'mil mi val'!X156,"NA"))</f>
        <v>0.98019999999999996</v>
      </c>
      <c r="Z71" s="120">
        <f>IF($A$2=1,'mil mi val'!Y53,IF($A$2=2,'mil mi val'!Y156,"NA"))</f>
        <v>0.98019999999999996</v>
      </c>
      <c r="AA71" s="120">
        <f>IF($A$2=1,'mil mi val'!Z53,IF($A$2=2,'mil mi val'!Z156,"NA"))</f>
        <v>0.98019999999999996</v>
      </c>
      <c r="AB71" s="120">
        <f>IF($A$2=1,'mil mi val'!AA53,IF($A$2=2,'mil mi val'!AA156,"NA"))</f>
        <v>0.98019999999999996</v>
      </c>
      <c r="AC71" s="120">
        <f>IF($A$2=1,'mil mi val'!AB53,IF($A$2=2,'mil mi val'!AB156,"NA"))</f>
        <v>0.98019999999999996</v>
      </c>
      <c r="AD71" s="120">
        <f>IF($A$2=1,'mil mi val'!AC53,IF($A$2=2,'mil mi val'!AC156,"NA"))</f>
        <v>0.98019999999999996</v>
      </c>
      <c r="AE71" s="120">
        <f>IF($A$2=1,'mil mi val'!AD53,IF($A$2=2,'mil mi val'!AD156,"NA"))</f>
        <v>0.98019999999999996</v>
      </c>
      <c r="AF71" s="120">
        <f>IF($A$2=1,'mil mi val'!AE53,IF($A$2=2,'mil mi val'!AE156,"NA"))</f>
        <v>0.98019999999999996</v>
      </c>
      <c r="AG71" s="120">
        <f>IF($A$2=1,'mil mi val'!AF53,IF($A$2=2,'mil mi val'!AF156,"NA"))</f>
        <v>0.98019999999999996</v>
      </c>
      <c r="AH71" s="120">
        <f>IF($A$2=1,'mil mi val'!AG53,IF($A$2=2,'mil mi val'!AG156,"NA"))</f>
        <v>0.98019999999999996</v>
      </c>
      <c r="AI71" s="120">
        <f>IF($A$2=1,'mil mi val'!AH53,IF($A$2=2,'mil mi val'!AH156,"NA"))</f>
        <v>0.98019999999999996</v>
      </c>
      <c r="AJ71" s="120">
        <f>IF($A$2=1,'mil mi val'!AI53,IF($A$2=2,'mil mi val'!AI156,"NA"))</f>
        <v>0.98019999999999996</v>
      </c>
      <c r="AK71" s="120">
        <f>IF($A$2=1,'mil mi val'!AJ53,IF($A$2=2,'mil mi val'!AJ156,"NA"))</f>
        <v>0.98019999999999996</v>
      </c>
      <c r="AL71" s="120">
        <f>IF($A$2=1,'mil mi val'!AK53,IF($A$2=2,'mil mi val'!AK156,"NA"))</f>
        <v>0.98019999999999996</v>
      </c>
      <c r="AM71" s="120">
        <f>IF($A$2=1,'mil mi val'!AL53,IF($A$2=2,'mil mi val'!AL156,"NA"))</f>
        <v>0.98019999999999996</v>
      </c>
      <c r="AN71" s="120">
        <f>IF($A$2=1,'mil mi val'!AM53,IF($A$2=2,'mil mi val'!AM156,"NA"))</f>
        <v>0.98019999999999996</v>
      </c>
      <c r="AO71" s="120">
        <f>IF($A$2=1,'mil mi val'!AN53,IF($A$2=2,'mil mi val'!AN156,"NA"))</f>
        <v>0.98019999999999996</v>
      </c>
      <c r="AP71" s="120">
        <f>IF($A$2=1,'mil mi val'!AO53,IF($A$2=2,'mil mi val'!AO156,"NA"))</f>
        <v>0.98019999999999996</v>
      </c>
      <c r="AQ71" s="120">
        <f>IF($A$2=1,'mil mi val'!AP53,IF($A$2=2,'mil mi val'!AP156,"NA"))</f>
        <v>0.98019999999999996</v>
      </c>
      <c r="AR71" s="120">
        <f>IF($A$2=1,'mil mi val'!AQ53,IF($A$2=2,'mil mi val'!AQ156,"NA"))</f>
        <v>0.98019999999999996</v>
      </c>
      <c r="AS71" s="120">
        <f>IF($A$2=1,'mil mi val'!AR53,IF($A$2=2,'mil mi val'!AR156,"NA"))</f>
        <v>0.98019999999999996</v>
      </c>
      <c r="AT71" s="120">
        <f>IF($A$2=1,'mil mi val'!AS53,IF($A$2=2,'mil mi val'!AS156,"NA"))</f>
        <v>0.98019999999999996</v>
      </c>
      <c r="AU71" s="120">
        <f>IF($A$2=1,'mil mi val'!AT53,IF($A$2=2,'mil mi val'!AT156,"NA"))</f>
        <v>0.98019999999999996</v>
      </c>
      <c r="AV71" s="120">
        <f>IF($A$2=1,'mil mi val'!AU53,IF($A$2=2,'mil mi val'!AU156,"NA"))</f>
        <v>0.98019999999999996</v>
      </c>
      <c r="AW71" s="120">
        <f>IF($A$2=1,'mil mi val'!AV53,IF($A$2=2,'mil mi val'!AV156,"NA"))</f>
        <v>0.98019999999999996</v>
      </c>
      <c r="AX71" s="120">
        <f>IF($A$2=1,'mil mi val'!AW53,IF($A$2=2,'mil mi val'!AW156,"NA"))</f>
        <v>0.98019999999999996</v>
      </c>
      <c r="AY71" s="120">
        <f>IF($A$2=1,'mil mi val'!AX53,IF($A$2=2,'mil mi val'!AX156,"NA"))</f>
        <v>0.98019999999999996</v>
      </c>
      <c r="AZ71" s="120">
        <f>IF($A$2=1,'mil mi val'!AY53,IF($A$2=2,'mil mi val'!AY156,"NA"))</f>
        <v>0.98019999999999996</v>
      </c>
      <c r="BA71" s="120">
        <f>IF($A$2=1,'mil mi val'!AZ53,IF($A$2=2,'mil mi val'!AZ156,"NA"))</f>
        <v>0.98019999999999996</v>
      </c>
      <c r="BB71" s="120">
        <f>IF($A$2=1,'mil mi val'!BA53,IF($A$2=2,'mil mi val'!BA156,"NA"))</f>
        <v>0.98019999999999996</v>
      </c>
      <c r="BC71" s="120">
        <f>IF($A$2=1,'mil mi val'!BB53,IF($A$2=2,'mil mi val'!BB156,"NA"))</f>
        <v>0.98019999999999996</v>
      </c>
      <c r="BD71" s="120">
        <f>IF($A$2=1,'mil mi val'!BC53,IF($A$2=2,'mil mi val'!BC156,"NA"))</f>
        <v>0.98019999999999996</v>
      </c>
      <c r="BE71" s="120">
        <f>IF($A$2=1,'mil mi val'!BD53,IF($A$2=2,'mil mi val'!BD156,"NA"))</f>
        <v>0.98019999999999996</v>
      </c>
      <c r="BF71" s="120">
        <f>IF($A$2=1,'mil mi val'!BE53,IF($A$2=2,'mil mi val'!BE156,"NA"))</f>
        <v>0.98019999999999996</v>
      </c>
      <c r="BG71" s="120">
        <f>IF($A$2=1,'mil mi val'!BF53,IF($A$2=2,'mil mi val'!BF156,"NA"))</f>
        <v>0.98019999999999996</v>
      </c>
      <c r="BH71" s="120">
        <f>IF($A$2=1,'mil mi val'!BG53,IF($A$2=2,'mil mi val'!BG156,"NA"))</f>
        <v>0.98019999999999996</v>
      </c>
      <c r="BI71" s="120">
        <f>IF($A$2=1,'mil mi val'!BH53,IF($A$2=2,'mil mi val'!BH156,"NA"))</f>
        <v>0.98019999999999996</v>
      </c>
      <c r="BJ71" s="120">
        <f>IF($A$2=1,'mil mi val'!BI53,IF($A$2=2,'mil mi val'!BI156,"NA"))</f>
        <v>0.98019999999999996</v>
      </c>
      <c r="BK71" s="120">
        <f>IF($A$2=1,'mil mi val'!BJ53,IF($A$2=2,'mil mi val'!BJ156,"NA"))</f>
        <v>0.98019999999999996</v>
      </c>
      <c r="BL71" s="120">
        <f>IF($A$2=1,'mil mi val'!BK53,IF($A$2=2,'mil mi val'!BK156,"NA"))</f>
        <v>0.98019999999999996</v>
      </c>
      <c r="BM71" s="120">
        <f>IF($A$2=1,'mil mi val'!BL53,IF($A$2=2,'mil mi val'!BL156,"NA"))</f>
        <v>0.98019999999999996</v>
      </c>
      <c r="BN71" s="120">
        <f>IF($A$2=1,'mil mi val'!BM53,IF($A$2=2,'mil mi val'!BM156,"NA"))</f>
        <v>0.98019999999999996</v>
      </c>
      <c r="BO71" s="120">
        <f>IF($A$2=1,'mil mi val'!BN53,IF($A$2=2,'mil mi val'!BN156,"NA"))</f>
        <v>0.98019999999999996</v>
      </c>
      <c r="BP71" s="120">
        <f>IF($A$2=1,'mil mi val'!BO53,IF($A$2=2,'mil mi val'!BO156,"NA"))</f>
        <v>0.98019999999999996</v>
      </c>
      <c r="BQ71" s="120">
        <f>IF($A$2=1,'mil mi val'!BP53,IF($A$2=2,'mil mi val'!BP156,"NA"))</f>
        <v>0.98019999999999996</v>
      </c>
      <c r="BR71" s="120">
        <f>IF($A$2=1,'mil mi val'!BQ53,IF($A$2=2,'mil mi val'!BQ156,"NA"))</f>
        <v>0.98019999999999996</v>
      </c>
      <c r="BS71" s="120">
        <f>IF($A$2=1,'mil mi val'!BR53,IF($A$2=2,'mil mi val'!BR156,"NA"))</f>
        <v>0.98019999999999996</v>
      </c>
      <c r="BT71" s="120">
        <f>IF($A$2=1,'mil mi val'!BS53,IF($A$2=2,'mil mi val'!BS156,"NA"))</f>
        <v>0.98019999999999996</v>
      </c>
      <c r="BU71" s="120">
        <f>IF($A$2=1,'mil mi val'!BT53,IF($A$2=2,'mil mi val'!BT156,"NA"))</f>
        <v>0.98019999999999996</v>
      </c>
      <c r="BV71" s="120">
        <f>IF($A$2=1,'mil mi val'!BU53,IF($A$2=2,'mil mi val'!BU156,"NA"))</f>
        <v>0.98019999999999996</v>
      </c>
      <c r="BW71" s="120">
        <f>IF($A$2=1,'mil mi val'!BV53,IF($A$2=2,'mil mi val'!BV156,"NA"))</f>
        <v>0.98019999999999996</v>
      </c>
      <c r="BX71" s="120">
        <f>IF($A$2=1,'mil mi val'!BW53,IF($A$2=2,'mil mi val'!BW156,"NA"))</f>
        <v>0.98019999999999996</v>
      </c>
      <c r="BY71" s="120">
        <f>IF($A$2=1,'mil mi val'!BX53,IF($A$2=2,'mil mi val'!BX156,"NA"))</f>
        <v>0.98019999999999996</v>
      </c>
      <c r="BZ71" s="120">
        <f>IF($A$2=1,'mil mi val'!BY53,IF($A$2=2,'mil mi val'!BY156,"NA"))</f>
        <v>0.98019999999999996</v>
      </c>
      <c r="CA71" s="120">
        <f>IF($A$2=1,'mil mi val'!BZ53,IF($A$2=2,'mil mi val'!BZ156,"NA"))</f>
        <v>0.98019999999999996</v>
      </c>
      <c r="CB71" s="120">
        <f>IF($A$2=1,'mil mi val'!CA53,IF($A$2=2,'mil mi val'!CA156,"NA"))</f>
        <v>0.98019999999999996</v>
      </c>
      <c r="CC71" s="120">
        <f>IF($A$2=1,'mil mi val'!CB53,IF($A$2=2,'mil mi val'!CB156,"NA"))</f>
        <v>0.98019999999999996</v>
      </c>
      <c r="CD71" s="120">
        <f>IF($A$2=1,'mil mi val'!CC53,IF($A$2=2,'mil mi val'!CC156,"NA"))</f>
        <v>0.98019999999999996</v>
      </c>
      <c r="CE71" s="120">
        <f>IF($A$2=1,'mil mi val'!CD53,IF($A$2=2,'mil mi val'!CD156,"NA"))</f>
        <v>0.98019999999999996</v>
      </c>
      <c r="CF71" s="120">
        <f>IF($A$2=1,'mil mi val'!CE53,IF($A$2=2,'mil mi val'!CE156,"NA"))</f>
        <v>0.98019999999999996</v>
      </c>
      <c r="CG71" s="120">
        <f>IF($A$2=1,'mil mi val'!CF53,IF($A$2=2,'mil mi val'!CF156,"NA"))</f>
        <v>0.98019999999999996</v>
      </c>
      <c r="CH71" s="120">
        <f>IF($A$2=1,'mil mi val'!CG53,IF($A$2=2,'mil mi val'!CG156,"NA"))</f>
        <v>0.98019999999999996</v>
      </c>
      <c r="CI71" s="120">
        <f>IF($A$2=1,'mil mi val'!CH53,IF($A$2=2,'mil mi val'!CH156,"NA"))</f>
        <v>0.98019999999999996</v>
      </c>
      <c r="CJ71" s="120">
        <f>IF($A$2=1,'mil mi val'!CI53,IF($A$2=2,'mil mi val'!CI156,"NA"))</f>
        <v>0.98019999999999996</v>
      </c>
      <c r="CK71" s="120">
        <f>IF($A$2=1,'mil mi val'!CJ53,IF($A$2=2,'mil mi val'!CJ156,"NA"))</f>
        <v>0.98019999999999996</v>
      </c>
      <c r="CL71" s="120">
        <f>IF($A$2=1,'mil mi val'!CK53,IF($A$2=2,'mil mi val'!CK156,"NA"))</f>
        <v>0.98019999999999996</v>
      </c>
      <c r="CM71" s="120">
        <f>IF($A$2=1,'mil mi val'!CL53,IF($A$2=2,'mil mi val'!CL156,"NA"))</f>
        <v>0.98019999999999996</v>
      </c>
      <c r="CN71" s="120">
        <f>IF($A$2=1,'mil mi val'!CM53,IF($A$2=2,'mil mi val'!CM156,"NA"))</f>
        <v>0.98019999999999996</v>
      </c>
      <c r="CO71" s="120">
        <f>IF($A$2=1,'mil mi val'!CN53,IF($A$2=2,'mil mi val'!CN156,"NA"))</f>
        <v>0.98019999999999996</v>
      </c>
      <c r="CP71" s="120">
        <f>IF($A$2=1,'mil mi val'!CO53,IF($A$2=2,'mil mi val'!CO156,"NA"))</f>
        <v>0.98019999999999996</v>
      </c>
      <c r="CQ71" s="120">
        <f>IF($A$2=1,'mil mi val'!CP53,IF($A$2=2,'mil mi val'!CP156,"NA"))</f>
        <v>0.98019999999999996</v>
      </c>
      <c r="CR71" s="120">
        <f>IF($A$2=1,'mil mi val'!CQ53,IF($A$2=2,'mil mi val'!CQ156,"NA"))</f>
        <v>0.98019999999999996</v>
      </c>
      <c r="CS71" s="120">
        <f>IF($A$2=1,'mil mi val'!CR53,IF($A$2=2,'mil mi val'!CR156,"NA"))</f>
        <v>0.98019999999999996</v>
      </c>
      <c r="CT71" s="120">
        <f>IF($A$2=1,'mil mi val'!CS53,IF($A$2=2,'mil mi val'!CS156,"NA"))</f>
        <v>0.98019999999999996</v>
      </c>
      <c r="CU71" s="120">
        <f>IF($A$2=1,'mil mi val'!CT53,IF($A$2=2,'mil mi val'!CT156,"NA"))</f>
        <v>0.98019999999999996</v>
      </c>
      <c r="CV71" s="120">
        <f>IF($A$2=1,'mil mi val'!CU53,IF($A$2=2,'mil mi val'!CU156,"NA"))</f>
        <v>0.98019999999999996</v>
      </c>
      <c r="CW71" s="120">
        <f>IF($A$2=1,'mil mi val'!CV53,IF($A$2=2,'mil mi val'!CV156,"NA"))</f>
        <v>0.98019999999999996</v>
      </c>
      <c r="CX71" s="120">
        <f>IF($A$2=1,'mil mi val'!CW53,IF($A$2=2,'mil mi val'!CW156,"NA"))</f>
        <v>0.98019999999999996</v>
      </c>
      <c r="CY71" s="120">
        <f>IF($A$2=1,'mil mi val'!CX53,IF($A$2=2,'mil mi val'!CX156,"NA"))</f>
        <v>0.98019999999999996</v>
      </c>
      <c r="CZ71" s="120">
        <f>IF($A$2=1,'mil mi val'!CY53,IF($A$2=2,'mil mi val'!CY156,"NA"))</f>
        <v>0.98019999999999996</v>
      </c>
      <c r="DA71" s="120">
        <f>IF($A$2=1,'mil mi val'!CZ53,IF($A$2=2,'mil mi val'!CZ156,"NA"))</f>
        <v>0.98019999999999996</v>
      </c>
      <c r="DB71" s="120">
        <f>IF($A$2=1,'mil mi val'!DA53,IF($A$2=2,'mil mi val'!DA156,"NA"))</f>
        <v>0.98019999999999996</v>
      </c>
      <c r="DC71" s="120">
        <f>IF($A$2=1,'mil mi val'!DB53,IF($A$2=2,'mil mi val'!DB156,"NA"))</f>
        <v>0.98019999999999996</v>
      </c>
    </row>
    <row r="72" spans="2:107" ht="15" x14ac:dyDescent="0.25">
      <c r="B72" s="110">
        <v>67</v>
      </c>
      <c r="C72" s="120">
        <f>IF($A$2=1,'mil mi val'!B54,IF($A$2=2,'mil mi val'!B157,"NA"))</f>
        <v>1</v>
      </c>
      <c r="D72" s="120">
        <f>IF($A$2=1,'mil mi val'!C54,IF($A$2=2,'mil mi val'!C157,"NA"))</f>
        <v>0.96640000000000004</v>
      </c>
      <c r="E72" s="120">
        <f>IF($A$2=1,'mil mi val'!D54,IF($A$2=2,'mil mi val'!D157,"NA"))</f>
        <v>0.97650000000000003</v>
      </c>
      <c r="F72" s="120">
        <f>IF($A$2=1,'mil mi val'!E54,IF($A$2=2,'mil mi val'!E157,"NA"))</f>
        <v>0.97719999999999996</v>
      </c>
      <c r="G72" s="120">
        <f>IF($A$2=1,'mil mi val'!F54,IF($A$2=2,'mil mi val'!F157,"NA"))</f>
        <v>0.97799999999999998</v>
      </c>
      <c r="H72" s="120">
        <f>IF($A$2=1,'mil mi val'!G54,IF($A$2=2,'mil mi val'!G157,"NA"))</f>
        <v>0.97889999999999999</v>
      </c>
      <c r="I72" s="120">
        <f>IF($A$2=1,'mil mi val'!H54,IF($A$2=2,'mil mi val'!H157,"NA"))</f>
        <v>0.9798</v>
      </c>
      <c r="J72" s="120">
        <f>IF($A$2=1,'mil mi val'!I54,IF($A$2=2,'mil mi val'!I157,"NA"))</f>
        <v>0.98050000000000004</v>
      </c>
      <c r="K72" s="120">
        <f>IF($A$2=1,'mil mi val'!J54,IF($A$2=2,'mil mi val'!J157,"NA"))</f>
        <v>0.98099999999999998</v>
      </c>
      <c r="L72" s="120">
        <f>IF($A$2=1,'mil mi val'!K54,IF($A$2=2,'mil mi val'!K157,"NA"))</f>
        <v>0.98129999999999995</v>
      </c>
      <c r="M72" s="120">
        <f>IF($A$2=1,'mil mi val'!L54,IF($A$2=2,'mil mi val'!L157,"NA"))</f>
        <v>0.98119999999999996</v>
      </c>
      <c r="N72" s="120">
        <f>IF($A$2=1,'mil mi val'!M54,IF($A$2=2,'mil mi val'!M157,"NA"))</f>
        <v>0.98099999999999998</v>
      </c>
      <c r="O72" s="120">
        <f>IF($A$2=1,'mil mi val'!N54,IF($A$2=2,'mil mi val'!N157,"NA"))</f>
        <v>0.98050000000000004</v>
      </c>
      <c r="P72" s="120">
        <f>IF($A$2=1,'mil mi val'!O54,IF($A$2=2,'mil mi val'!O157,"NA"))</f>
        <v>0.98009999999999997</v>
      </c>
      <c r="Q72" s="120">
        <f>IF($A$2=1,'mil mi val'!P54,IF($A$2=2,'mil mi val'!P157,"NA"))</f>
        <v>0.97960000000000003</v>
      </c>
      <c r="R72" s="120">
        <f>IF($A$2=1,'mil mi val'!Q54,IF($A$2=2,'mil mi val'!Q157,"NA"))</f>
        <v>0.98089999999999999</v>
      </c>
      <c r="S72" s="120">
        <f>IF($A$2=1,'mil mi val'!R54,IF($A$2=2,'mil mi val'!R157,"NA"))</f>
        <v>0.98089999999999999</v>
      </c>
      <c r="T72" s="120">
        <f>IF($A$2=1,'mil mi val'!S54,IF($A$2=2,'mil mi val'!S157,"NA"))</f>
        <v>0.98089999999999999</v>
      </c>
      <c r="U72" s="120">
        <f>IF($A$2=1,'mil mi val'!T54,IF($A$2=2,'mil mi val'!T157,"NA"))</f>
        <v>0.98089999999999999</v>
      </c>
      <c r="V72" s="120">
        <f>IF($A$2=1,'mil mi val'!U54,IF($A$2=2,'mil mi val'!U157,"NA"))</f>
        <v>0.98089999999999999</v>
      </c>
      <c r="W72" s="120">
        <f>IF($A$2=1,'mil mi val'!V54,IF($A$2=2,'mil mi val'!V157,"NA"))</f>
        <v>0.98089999999999999</v>
      </c>
      <c r="X72" s="120">
        <f>IF($A$2=1,'mil mi val'!W54,IF($A$2=2,'mil mi val'!W157,"NA"))</f>
        <v>0.98089999999999999</v>
      </c>
      <c r="Y72" s="120">
        <f>IF($A$2=1,'mil mi val'!X54,IF($A$2=2,'mil mi val'!X157,"NA"))</f>
        <v>0.98089999999999999</v>
      </c>
      <c r="Z72" s="120">
        <f>IF($A$2=1,'mil mi val'!Y54,IF($A$2=2,'mil mi val'!Y157,"NA"))</f>
        <v>0.98089999999999999</v>
      </c>
      <c r="AA72" s="120">
        <f>IF($A$2=1,'mil mi val'!Z54,IF($A$2=2,'mil mi val'!Z157,"NA"))</f>
        <v>0.98089999999999999</v>
      </c>
      <c r="AB72" s="120">
        <f>IF($A$2=1,'mil mi val'!AA54,IF($A$2=2,'mil mi val'!AA157,"NA"))</f>
        <v>0.98089999999999999</v>
      </c>
      <c r="AC72" s="120">
        <f>IF($A$2=1,'mil mi val'!AB54,IF($A$2=2,'mil mi val'!AB157,"NA"))</f>
        <v>0.98089999999999999</v>
      </c>
      <c r="AD72" s="120">
        <f>IF($A$2=1,'mil mi val'!AC54,IF($A$2=2,'mil mi val'!AC157,"NA"))</f>
        <v>0.98089999999999999</v>
      </c>
      <c r="AE72" s="120">
        <f>IF($A$2=1,'mil mi val'!AD54,IF($A$2=2,'mil mi val'!AD157,"NA"))</f>
        <v>0.98089999999999999</v>
      </c>
      <c r="AF72" s="120">
        <f>IF($A$2=1,'mil mi val'!AE54,IF($A$2=2,'mil mi val'!AE157,"NA"))</f>
        <v>0.98089999999999999</v>
      </c>
      <c r="AG72" s="120">
        <f>IF($A$2=1,'mil mi val'!AF54,IF($A$2=2,'mil mi val'!AF157,"NA"))</f>
        <v>0.98089999999999999</v>
      </c>
      <c r="AH72" s="120">
        <f>IF($A$2=1,'mil mi val'!AG54,IF($A$2=2,'mil mi val'!AG157,"NA"))</f>
        <v>0.98089999999999999</v>
      </c>
      <c r="AI72" s="120">
        <f>IF($A$2=1,'mil mi val'!AH54,IF($A$2=2,'mil mi val'!AH157,"NA"))</f>
        <v>0.98089999999999999</v>
      </c>
      <c r="AJ72" s="120">
        <f>IF($A$2=1,'mil mi val'!AI54,IF($A$2=2,'mil mi val'!AI157,"NA"))</f>
        <v>0.98089999999999999</v>
      </c>
      <c r="AK72" s="120">
        <f>IF($A$2=1,'mil mi val'!AJ54,IF($A$2=2,'mil mi val'!AJ157,"NA"))</f>
        <v>0.98089999999999999</v>
      </c>
      <c r="AL72" s="120">
        <f>IF($A$2=1,'mil mi val'!AK54,IF($A$2=2,'mil mi val'!AK157,"NA"))</f>
        <v>0.98089999999999999</v>
      </c>
      <c r="AM72" s="120">
        <f>IF($A$2=1,'mil mi val'!AL54,IF($A$2=2,'mil mi val'!AL157,"NA"))</f>
        <v>0.98089999999999999</v>
      </c>
      <c r="AN72" s="120">
        <f>IF($A$2=1,'mil mi val'!AM54,IF($A$2=2,'mil mi val'!AM157,"NA"))</f>
        <v>0.98089999999999999</v>
      </c>
      <c r="AO72" s="120">
        <f>IF($A$2=1,'mil mi val'!AN54,IF($A$2=2,'mil mi val'!AN157,"NA"))</f>
        <v>0.98089999999999999</v>
      </c>
      <c r="AP72" s="120">
        <f>IF($A$2=1,'mil mi val'!AO54,IF($A$2=2,'mil mi val'!AO157,"NA"))</f>
        <v>0.98089999999999999</v>
      </c>
      <c r="AQ72" s="120">
        <f>IF($A$2=1,'mil mi val'!AP54,IF($A$2=2,'mil mi val'!AP157,"NA"))</f>
        <v>0.98089999999999999</v>
      </c>
      <c r="AR72" s="120">
        <f>IF($A$2=1,'mil mi val'!AQ54,IF($A$2=2,'mil mi val'!AQ157,"NA"))</f>
        <v>0.98089999999999999</v>
      </c>
      <c r="AS72" s="120">
        <f>IF($A$2=1,'mil mi val'!AR54,IF($A$2=2,'mil mi val'!AR157,"NA"))</f>
        <v>0.98089999999999999</v>
      </c>
      <c r="AT72" s="120">
        <f>IF($A$2=1,'mil mi val'!AS54,IF($A$2=2,'mil mi val'!AS157,"NA"))</f>
        <v>0.98089999999999999</v>
      </c>
      <c r="AU72" s="120">
        <f>IF($A$2=1,'mil mi val'!AT54,IF($A$2=2,'mil mi val'!AT157,"NA"))</f>
        <v>0.98089999999999999</v>
      </c>
      <c r="AV72" s="120">
        <f>IF($A$2=1,'mil mi val'!AU54,IF($A$2=2,'mil mi val'!AU157,"NA"))</f>
        <v>0.98089999999999999</v>
      </c>
      <c r="AW72" s="120">
        <f>IF($A$2=1,'mil mi val'!AV54,IF($A$2=2,'mil mi val'!AV157,"NA"))</f>
        <v>0.98089999999999999</v>
      </c>
      <c r="AX72" s="120">
        <f>IF($A$2=1,'mil mi val'!AW54,IF($A$2=2,'mil mi val'!AW157,"NA"))</f>
        <v>0.98089999999999999</v>
      </c>
      <c r="AY72" s="120">
        <f>IF($A$2=1,'mil mi val'!AX54,IF($A$2=2,'mil mi val'!AX157,"NA"))</f>
        <v>0.98089999999999999</v>
      </c>
      <c r="AZ72" s="120">
        <f>IF($A$2=1,'mil mi val'!AY54,IF($A$2=2,'mil mi val'!AY157,"NA"))</f>
        <v>0.98089999999999999</v>
      </c>
      <c r="BA72" s="120">
        <f>IF($A$2=1,'mil mi val'!AZ54,IF($A$2=2,'mil mi val'!AZ157,"NA"))</f>
        <v>0.98089999999999999</v>
      </c>
      <c r="BB72" s="120">
        <f>IF($A$2=1,'mil mi val'!BA54,IF($A$2=2,'mil mi val'!BA157,"NA"))</f>
        <v>0.98089999999999999</v>
      </c>
      <c r="BC72" s="120">
        <f>IF($A$2=1,'mil mi val'!BB54,IF($A$2=2,'mil mi val'!BB157,"NA"))</f>
        <v>0.98089999999999999</v>
      </c>
      <c r="BD72" s="120">
        <f>IF($A$2=1,'mil mi val'!BC54,IF($A$2=2,'mil mi val'!BC157,"NA"))</f>
        <v>0.98089999999999999</v>
      </c>
      <c r="BE72" s="120">
        <f>IF($A$2=1,'mil mi val'!BD54,IF($A$2=2,'mil mi val'!BD157,"NA"))</f>
        <v>0.98089999999999999</v>
      </c>
      <c r="BF72" s="120">
        <f>IF($A$2=1,'mil mi val'!BE54,IF($A$2=2,'mil mi val'!BE157,"NA"))</f>
        <v>0.98089999999999999</v>
      </c>
      <c r="BG72" s="120">
        <f>IF($A$2=1,'mil mi val'!BF54,IF($A$2=2,'mil mi val'!BF157,"NA"))</f>
        <v>0.98089999999999999</v>
      </c>
      <c r="BH72" s="120">
        <f>IF($A$2=1,'mil mi val'!BG54,IF($A$2=2,'mil mi val'!BG157,"NA"))</f>
        <v>0.98089999999999999</v>
      </c>
      <c r="BI72" s="120">
        <f>IF($A$2=1,'mil mi val'!BH54,IF($A$2=2,'mil mi val'!BH157,"NA"))</f>
        <v>0.98089999999999999</v>
      </c>
      <c r="BJ72" s="120">
        <f>IF($A$2=1,'mil mi val'!BI54,IF($A$2=2,'mil mi val'!BI157,"NA"))</f>
        <v>0.98089999999999999</v>
      </c>
      <c r="BK72" s="120">
        <f>IF($A$2=1,'mil mi val'!BJ54,IF($A$2=2,'mil mi val'!BJ157,"NA"))</f>
        <v>0.98089999999999999</v>
      </c>
      <c r="BL72" s="120">
        <f>IF($A$2=1,'mil mi val'!BK54,IF($A$2=2,'mil mi val'!BK157,"NA"))</f>
        <v>0.98089999999999999</v>
      </c>
      <c r="BM72" s="120">
        <f>IF($A$2=1,'mil mi val'!BL54,IF($A$2=2,'mil mi val'!BL157,"NA"))</f>
        <v>0.98089999999999999</v>
      </c>
      <c r="BN72" s="120">
        <f>IF($A$2=1,'mil mi val'!BM54,IF($A$2=2,'mil mi val'!BM157,"NA"))</f>
        <v>0.98089999999999999</v>
      </c>
      <c r="BO72" s="120">
        <f>IF($A$2=1,'mil mi val'!BN54,IF($A$2=2,'mil mi val'!BN157,"NA"))</f>
        <v>0.98089999999999999</v>
      </c>
      <c r="BP72" s="120">
        <f>IF($A$2=1,'mil mi val'!BO54,IF($A$2=2,'mil mi val'!BO157,"NA"))</f>
        <v>0.98089999999999999</v>
      </c>
      <c r="BQ72" s="120">
        <f>IF($A$2=1,'mil mi val'!BP54,IF($A$2=2,'mil mi val'!BP157,"NA"))</f>
        <v>0.98089999999999999</v>
      </c>
      <c r="BR72" s="120">
        <f>IF($A$2=1,'mil mi val'!BQ54,IF($A$2=2,'mil mi val'!BQ157,"NA"))</f>
        <v>0.98089999999999999</v>
      </c>
      <c r="BS72" s="120">
        <f>IF($A$2=1,'mil mi val'!BR54,IF($A$2=2,'mil mi val'!BR157,"NA"))</f>
        <v>0.98089999999999999</v>
      </c>
      <c r="BT72" s="120">
        <f>IF($A$2=1,'mil mi val'!BS54,IF($A$2=2,'mil mi val'!BS157,"NA"))</f>
        <v>0.98089999999999999</v>
      </c>
      <c r="BU72" s="120">
        <f>IF($A$2=1,'mil mi val'!BT54,IF($A$2=2,'mil mi val'!BT157,"NA"))</f>
        <v>0.98089999999999999</v>
      </c>
      <c r="BV72" s="120">
        <f>IF($A$2=1,'mil mi val'!BU54,IF($A$2=2,'mil mi val'!BU157,"NA"))</f>
        <v>0.98089999999999999</v>
      </c>
      <c r="BW72" s="120">
        <f>IF($A$2=1,'mil mi val'!BV54,IF($A$2=2,'mil mi val'!BV157,"NA"))</f>
        <v>0.98089999999999999</v>
      </c>
      <c r="BX72" s="120">
        <f>IF($A$2=1,'mil mi val'!BW54,IF($A$2=2,'mil mi val'!BW157,"NA"))</f>
        <v>0.98089999999999999</v>
      </c>
      <c r="BY72" s="120">
        <f>IF($A$2=1,'mil mi val'!BX54,IF($A$2=2,'mil mi val'!BX157,"NA"))</f>
        <v>0.98089999999999999</v>
      </c>
      <c r="BZ72" s="120">
        <f>IF($A$2=1,'mil mi val'!BY54,IF($A$2=2,'mil mi val'!BY157,"NA"))</f>
        <v>0.98089999999999999</v>
      </c>
      <c r="CA72" s="120">
        <f>IF($A$2=1,'mil mi val'!BZ54,IF($A$2=2,'mil mi val'!BZ157,"NA"))</f>
        <v>0.98089999999999999</v>
      </c>
      <c r="CB72" s="120">
        <f>IF($A$2=1,'mil mi val'!CA54,IF($A$2=2,'mil mi val'!CA157,"NA"))</f>
        <v>0.98089999999999999</v>
      </c>
      <c r="CC72" s="120">
        <f>IF($A$2=1,'mil mi val'!CB54,IF($A$2=2,'mil mi val'!CB157,"NA"))</f>
        <v>0.98089999999999999</v>
      </c>
      <c r="CD72" s="120">
        <f>IF($A$2=1,'mil mi val'!CC54,IF($A$2=2,'mil mi val'!CC157,"NA"))</f>
        <v>0.98089999999999999</v>
      </c>
      <c r="CE72" s="120">
        <f>IF($A$2=1,'mil mi val'!CD54,IF($A$2=2,'mil mi val'!CD157,"NA"))</f>
        <v>0.98089999999999999</v>
      </c>
      <c r="CF72" s="120">
        <f>IF($A$2=1,'mil mi val'!CE54,IF($A$2=2,'mil mi val'!CE157,"NA"))</f>
        <v>0.98089999999999999</v>
      </c>
      <c r="CG72" s="120">
        <f>IF($A$2=1,'mil mi val'!CF54,IF($A$2=2,'mil mi val'!CF157,"NA"))</f>
        <v>0.98089999999999999</v>
      </c>
      <c r="CH72" s="120">
        <f>IF($A$2=1,'mil mi val'!CG54,IF($A$2=2,'mil mi val'!CG157,"NA"))</f>
        <v>0.98089999999999999</v>
      </c>
      <c r="CI72" s="120">
        <f>IF($A$2=1,'mil mi val'!CH54,IF($A$2=2,'mil mi val'!CH157,"NA"))</f>
        <v>0.98089999999999999</v>
      </c>
      <c r="CJ72" s="120">
        <f>IF($A$2=1,'mil mi val'!CI54,IF($A$2=2,'mil mi val'!CI157,"NA"))</f>
        <v>0.98089999999999999</v>
      </c>
      <c r="CK72" s="120">
        <f>IF($A$2=1,'mil mi val'!CJ54,IF($A$2=2,'mil mi val'!CJ157,"NA"))</f>
        <v>0.98089999999999999</v>
      </c>
      <c r="CL72" s="120">
        <f>IF($A$2=1,'mil mi val'!CK54,IF($A$2=2,'mil mi val'!CK157,"NA"))</f>
        <v>0.98089999999999999</v>
      </c>
      <c r="CM72" s="120">
        <f>IF($A$2=1,'mil mi val'!CL54,IF($A$2=2,'mil mi val'!CL157,"NA"))</f>
        <v>0.98089999999999999</v>
      </c>
      <c r="CN72" s="120">
        <f>IF($A$2=1,'mil mi val'!CM54,IF($A$2=2,'mil mi val'!CM157,"NA"))</f>
        <v>0.98089999999999999</v>
      </c>
      <c r="CO72" s="120">
        <f>IF($A$2=1,'mil mi val'!CN54,IF($A$2=2,'mil mi val'!CN157,"NA"))</f>
        <v>0.98089999999999999</v>
      </c>
      <c r="CP72" s="120">
        <f>IF($A$2=1,'mil mi val'!CO54,IF($A$2=2,'mil mi val'!CO157,"NA"))</f>
        <v>0.98089999999999999</v>
      </c>
      <c r="CQ72" s="120">
        <f>IF($A$2=1,'mil mi val'!CP54,IF($A$2=2,'mil mi val'!CP157,"NA"))</f>
        <v>0.98089999999999999</v>
      </c>
      <c r="CR72" s="120">
        <f>IF($A$2=1,'mil mi val'!CQ54,IF($A$2=2,'mil mi val'!CQ157,"NA"))</f>
        <v>0.98089999999999999</v>
      </c>
      <c r="CS72" s="120">
        <f>IF($A$2=1,'mil mi val'!CR54,IF($A$2=2,'mil mi val'!CR157,"NA"))</f>
        <v>0.98089999999999999</v>
      </c>
      <c r="CT72" s="120">
        <f>IF($A$2=1,'mil mi val'!CS54,IF($A$2=2,'mil mi val'!CS157,"NA"))</f>
        <v>0.98089999999999999</v>
      </c>
      <c r="CU72" s="120">
        <f>IF($A$2=1,'mil mi val'!CT54,IF($A$2=2,'mil mi val'!CT157,"NA"))</f>
        <v>0.98089999999999999</v>
      </c>
      <c r="CV72" s="120">
        <f>IF($A$2=1,'mil mi val'!CU54,IF($A$2=2,'mil mi val'!CU157,"NA"))</f>
        <v>0.98089999999999999</v>
      </c>
      <c r="CW72" s="120">
        <f>IF($A$2=1,'mil mi val'!CV54,IF($A$2=2,'mil mi val'!CV157,"NA"))</f>
        <v>0.98089999999999999</v>
      </c>
      <c r="CX72" s="120">
        <f>IF($A$2=1,'mil mi val'!CW54,IF($A$2=2,'mil mi val'!CW157,"NA"))</f>
        <v>0.98089999999999999</v>
      </c>
      <c r="CY72" s="120">
        <f>IF($A$2=1,'mil mi val'!CX54,IF($A$2=2,'mil mi val'!CX157,"NA"))</f>
        <v>0.98089999999999999</v>
      </c>
      <c r="CZ72" s="120">
        <f>IF($A$2=1,'mil mi val'!CY54,IF($A$2=2,'mil mi val'!CY157,"NA"))</f>
        <v>0.98089999999999999</v>
      </c>
      <c r="DA72" s="120">
        <f>IF($A$2=1,'mil mi val'!CZ54,IF($A$2=2,'mil mi val'!CZ157,"NA"))</f>
        <v>0.98089999999999999</v>
      </c>
      <c r="DB72" s="120">
        <f>IF($A$2=1,'mil mi val'!DA54,IF($A$2=2,'mil mi val'!DA157,"NA"))</f>
        <v>0.98089999999999999</v>
      </c>
      <c r="DC72" s="120">
        <f>IF($A$2=1,'mil mi val'!DB54,IF($A$2=2,'mil mi val'!DB157,"NA"))</f>
        <v>0.98089999999999999</v>
      </c>
    </row>
    <row r="73" spans="2:107" ht="15" x14ac:dyDescent="0.25">
      <c r="B73" s="110">
        <v>68</v>
      </c>
      <c r="C73" s="120">
        <f>IF($A$2=1,'mil mi val'!B55,IF($A$2=2,'mil mi val'!B158,"NA"))</f>
        <v>1</v>
      </c>
      <c r="D73" s="120">
        <f>IF($A$2=1,'mil mi val'!C55,IF($A$2=2,'mil mi val'!C158,"NA"))</f>
        <v>0.96740000000000004</v>
      </c>
      <c r="E73" s="120">
        <f>IF($A$2=1,'mil mi val'!D55,IF($A$2=2,'mil mi val'!D158,"NA"))</f>
        <v>0.97729999999999995</v>
      </c>
      <c r="F73" s="120">
        <f>IF($A$2=1,'mil mi val'!E55,IF($A$2=2,'mil mi val'!E158,"NA"))</f>
        <v>0.97770000000000001</v>
      </c>
      <c r="G73" s="120">
        <f>IF($A$2=1,'mil mi val'!F55,IF($A$2=2,'mil mi val'!F158,"NA"))</f>
        <v>0.97840000000000005</v>
      </c>
      <c r="H73" s="120">
        <f>IF($A$2=1,'mil mi val'!G55,IF($A$2=2,'mil mi val'!G158,"NA"))</f>
        <v>0.97919999999999996</v>
      </c>
      <c r="I73" s="120">
        <f>IF($A$2=1,'mil mi val'!H55,IF($A$2=2,'mil mi val'!H158,"NA"))</f>
        <v>0.98</v>
      </c>
      <c r="J73" s="120">
        <f>IF($A$2=1,'mil mi val'!I55,IF($A$2=2,'mil mi val'!I158,"NA"))</f>
        <v>0.98070000000000002</v>
      </c>
      <c r="K73" s="120">
        <f>IF($A$2=1,'mil mi val'!J55,IF($A$2=2,'mil mi val'!J158,"NA"))</f>
        <v>0.98129999999999995</v>
      </c>
      <c r="L73" s="120">
        <f>IF($A$2=1,'mil mi val'!K55,IF($A$2=2,'mil mi val'!K158,"NA"))</f>
        <v>0.98160000000000003</v>
      </c>
      <c r="M73" s="120">
        <f>IF($A$2=1,'mil mi val'!L55,IF($A$2=2,'mil mi val'!L158,"NA"))</f>
        <v>0.98170000000000002</v>
      </c>
      <c r="N73" s="120">
        <f>IF($A$2=1,'mil mi val'!M55,IF($A$2=2,'mil mi val'!M158,"NA"))</f>
        <v>0.98150000000000004</v>
      </c>
      <c r="O73" s="120">
        <f>IF($A$2=1,'mil mi val'!N55,IF($A$2=2,'mil mi val'!N158,"NA"))</f>
        <v>0.98119999999999996</v>
      </c>
      <c r="P73" s="120">
        <f>IF($A$2=1,'mil mi val'!O55,IF($A$2=2,'mil mi val'!O158,"NA"))</f>
        <v>0.98080000000000001</v>
      </c>
      <c r="Q73" s="120">
        <f>IF($A$2=1,'mil mi val'!P55,IF($A$2=2,'mil mi val'!P158,"NA"))</f>
        <v>0.98040000000000005</v>
      </c>
      <c r="R73" s="120">
        <f>IF($A$2=1,'mil mi val'!Q55,IF($A$2=2,'mil mi val'!Q158,"NA"))</f>
        <v>0.98160000000000003</v>
      </c>
      <c r="S73" s="120">
        <f>IF($A$2=1,'mil mi val'!R55,IF($A$2=2,'mil mi val'!R158,"NA"))</f>
        <v>0.98160000000000003</v>
      </c>
      <c r="T73" s="120">
        <f>IF($A$2=1,'mil mi val'!S55,IF($A$2=2,'mil mi val'!S158,"NA"))</f>
        <v>0.98160000000000003</v>
      </c>
      <c r="U73" s="120">
        <f>IF($A$2=1,'mil mi val'!T55,IF($A$2=2,'mil mi val'!T158,"NA"))</f>
        <v>0.98160000000000003</v>
      </c>
      <c r="V73" s="120">
        <f>IF($A$2=1,'mil mi val'!U55,IF($A$2=2,'mil mi val'!U158,"NA"))</f>
        <v>0.98160000000000003</v>
      </c>
      <c r="W73" s="120">
        <f>IF($A$2=1,'mil mi val'!V55,IF($A$2=2,'mil mi val'!V158,"NA"))</f>
        <v>0.98160000000000003</v>
      </c>
      <c r="X73" s="120">
        <f>IF($A$2=1,'mil mi val'!W55,IF($A$2=2,'mil mi val'!W158,"NA"))</f>
        <v>0.98160000000000003</v>
      </c>
      <c r="Y73" s="120">
        <f>IF($A$2=1,'mil mi val'!X55,IF($A$2=2,'mil mi val'!X158,"NA"))</f>
        <v>0.98160000000000003</v>
      </c>
      <c r="Z73" s="120">
        <f>IF($A$2=1,'mil mi val'!Y55,IF($A$2=2,'mil mi val'!Y158,"NA"))</f>
        <v>0.98160000000000003</v>
      </c>
      <c r="AA73" s="120">
        <f>IF($A$2=1,'mil mi val'!Z55,IF($A$2=2,'mil mi val'!Z158,"NA"))</f>
        <v>0.98160000000000003</v>
      </c>
      <c r="AB73" s="120">
        <f>IF($A$2=1,'mil mi val'!AA55,IF($A$2=2,'mil mi val'!AA158,"NA"))</f>
        <v>0.98160000000000003</v>
      </c>
      <c r="AC73" s="120">
        <f>IF($A$2=1,'mil mi val'!AB55,IF($A$2=2,'mil mi val'!AB158,"NA"))</f>
        <v>0.98160000000000003</v>
      </c>
      <c r="AD73" s="120">
        <f>IF($A$2=1,'mil mi val'!AC55,IF($A$2=2,'mil mi val'!AC158,"NA"))</f>
        <v>0.98160000000000003</v>
      </c>
      <c r="AE73" s="120">
        <f>IF($A$2=1,'mil mi val'!AD55,IF($A$2=2,'mil mi val'!AD158,"NA"))</f>
        <v>0.98160000000000003</v>
      </c>
      <c r="AF73" s="120">
        <f>IF($A$2=1,'mil mi val'!AE55,IF($A$2=2,'mil mi val'!AE158,"NA"))</f>
        <v>0.98160000000000003</v>
      </c>
      <c r="AG73" s="120">
        <f>IF($A$2=1,'mil mi val'!AF55,IF($A$2=2,'mil mi val'!AF158,"NA"))</f>
        <v>0.98160000000000003</v>
      </c>
      <c r="AH73" s="120">
        <f>IF($A$2=1,'mil mi val'!AG55,IF($A$2=2,'mil mi val'!AG158,"NA"))</f>
        <v>0.98160000000000003</v>
      </c>
      <c r="AI73" s="120">
        <f>IF($A$2=1,'mil mi val'!AH55,IF($A$2=2,'mil mi val'!AH158,"NA"))</f>
        <v>0.98160000000000003</v>
      </c>
      <c r="AJ73" s="120">
        <f>IF($A$2=1,'mil mi val'!AI55,IF($A$2=2,'mil mi val'!AI158,"NA"))</f>
        <v>0.98160000000000003</v>
      </c>
      <c r="AK73" s="120">
        <f>IF($A$2=1,'mil mi val'!AJ55,IF($A$2=2,'mil mi val'!AJ158,"NA"))</f>
        <v>0.98160000000000003</v>
      </c>
      <c r="AL73" s="120">
        <f>IF($A$2=1,'mil mi val'!AK55,IF($A$2=2,'mil mi val'!AK158,"NA"))</f>
        <v>0.98160000000000003</v>
      </c>
      <c r="AM73" s="120">
        <f>IF($A$2=1,'mil mi val'!AL55,IF($A$2=2,'mil mi val'!AL158,"NA"))</f>
        <v>0.98160000000000003</v>
      </c>
      <c r="AN73" s="120">
        <f>IF($A$2=1,'mil mi val'!AM55,IF($A$2=2,'mil mi val'!AM158,"NA"))</f>
        <v>0.98160000000000003</v>
      </c>
      <c r="AO73" s="120">
        <f>IF($A$2=1,'mil mi val'!AN55,IF($A$2=2,'mil mi val'!AN158,"NA"))</f>
        <v>0.98160000000000003</v>
      </c>
      <c r="AP73" s="120">
        <f>IF($A$2=1,'mil mi val'!AO55,IF($A$2=2,'mil mi val'!AO158,"NA"))</f>
        <v>0.98160000000000003</v>
      </c>
      <c r="AQ73" s="120">
        <f>IF($A$2=1,'mil mi val'!AP55,IF($A$2=2,'mil mi val'!AP158,"NA"))</f>
        <v>0.98160000000000003</v>
      </c>
      <c r="AR73" s="120">
        <f>IF($A$2=1,'mil mi val'!AQ55,IF($A$2=2,'mil mi val'!AQ158,"NA"))</f>
        <v>0.98160000000000003</v>
      </c>
      <c r="AS73" s="120">
        <f>IF($A$2=1,'mil mi val'!AR55,IF($A$2=2,'mil mi val'!AR158,"NA"))</f>
        <v>0.98160000000000003</v>
      </c>
      <c r="AT73" s="120">
        <f>IF($A$2=1,'mil mi val'!AS55,IF($A$2=2,'mil mi val'!AS158,"NA"))</f>
        <v>0.98160000000000003</v>
      </c>
      <c r="AU73" s="120">
        <f>IF($A$2=1,'mil mi val'!AT55,IF($A$2=2,'mil mi val'!AT158,"NA"))</f>
        <v>0.98160000000000003</v>
      </c>
      <c r="AV73" s="120">
        <f>IF($A$2=1,'mil mi val'!AU55,IF($A$2=2,'mil mi val'!AU158,"NA"))</f>
        <v>0.98160000000000003</v>
      </c>
      <c r="AW73" s="120">
        <f>IF($A$2=1,'mil mi val'!AV55,IF($A$2=2,'mil mi val'!AV158,"NA"))</f>
        <v>0.98160000000000003</v>
      </c>
      <c r="AX73" s="120">
        <f>IF($A$2=1,'mil mi val'!AW55,IF($A$2=2,'mil mi val'!AW158,"NA"))</f>
        <v>0.98160000000000003</v>
      </c>
      <c r="AY73" s="120">
        <f>IF($A$2=1,'mil mi val'!AX55,IF($A$2=2,'mil mi val'!AX158,"NA"))</f>
        <v>0.98160000000000003</v>
      </c>
      <c r="AZ73" s="120">
        <f>IF($A$2=1,'mil mi val'!AY55,IF($A$2=2,'mil mi val'!AY158,"NA"))</f>
        <v>0.98160000000000003</v>
      </c>
      <c r="BA73" s="120">
        <f>IF($A$2=1,'mil mi val'!AZ55,IF($A$2=2,'mil mi val'!AZ158,"NA"))</f>
        <v>0.98160000000000003</v>
      </c>
      <c r="BB73" s="120">
        <f>IF($A$2=1,'mil mi val'!BA55,IF($A$2=2,'mil mi val'!BA158,"NA"))</f>
        <v>0.98160000000000003</v>
      </c>
      <c r="BC73" s="120">
        <f>IF($A$2=1,'mil mi val'!BB55,IF($A$2=2,'mil mi val'!BB158,"NA"))</f>
        <v>0.98160000000000003</v>
      </c>
      <c r="BD73" s="120">
        <f>IF($A$2=1,'mil mi val'!BC55,IF($A$2=2,'mil mi val'!BC158,"NA"))</f>
        <v>0.98160000000000003</v>
      </c>
      <c r="BE73" s="120">
        <f>IF($A$2=1,'mil mi val'!BD55,IF($A$2=2,'mil mi val'!BD158,"NA"))</f>
        <v>0.98160000000000003</v>
      </c>
      <c r="BF73" s="120">
        <f>IF($A$2=1,'mil mi val'!BE55,IF($A$2=2,'mil mi val'!BE158,"NA"))</f>
        <v>0.98160000000000003</v>
      </c>
      <c r="BG73" s="120">
        <f>IF($A$2=1,'mil mi val'!BF55,IF($A$2=2,'mil mi val'!BF158,"NA"))</f>
        <v>0.98160000000000003</v>
      </c>
      <c r="BH73" s="120">
        <f>IF($A$2=1,'mil mi val'!BG55,IF($A$2=2,'mil mi val'!BG158,"NA"))</f>
        <v>0.98160000000000003</v>
      </c>
      <c r="BI73" s="120">
        <f>IF($A$2=1,'mil mi val'!BH55,IF($A$2=2,'mil mi val'!BH158,"NA"))</f>
        <v>0.98160000000000003</v>
      </c>
      <c r="BJ73" s="120">
        <f>IF($A$2=1,'mil mi val'!BI55,IF($A$2=2,'mil mi val'!BI158,"NA"))</f>
        <v>0.98160000000000003</v>
      </c>
      <c r="BK73" s="120">
        <f>IF($A$2=1,'mil mi val'!BJ55,IF($A$2=2,'mil mi val'!BJ158,"NA"))</f>
        <v>0.98160000000000003</v>
      </c>
      <c r="BL73" s="120">
        <f>IF($A$2=1,'mil mi val'!BK55,IF($A$2=2,'mil mi val'!BK158,"NA"))</f>
        <v>0.98160000000000003</v>
      </c>
      <c r="BM73" s="120">
        <f>IF($A$2=1,'mil mi val'!BL55,IF($A$2=2,'mil mi val'!BL158,"NA"))</f>
        <v>0.98160000000000003</v>
      </c>
      <c r="BN73" s="120">
        <f>IF($A$2=1,'mil mi val'!BM55,IF($A$2=2,'mil mi val'!BM158,"NA"))</f>
        <v>0.98160000000000003</v>
      </c>
      <c r="BO73" s="120">
        <f>IF($A$2=1,'mil mi val'!BN55,IF($A$2=2,'mil mi val'!BN158,"NA"))</f>
        <v>0.98160000000000003</v>
      </c>
      <c r="BP73" s="120">
        <f>IF($A$2=1,'mil mi val'!BO55,IF($A$2=2,'mil mi val'!BO158,"NA"))</f>
        <v>0.98160000000000003</v>
      </c>
      <c r="BQ73" s="120">
        <f>IF($A$2=1,'mil mi val'!BP55,IF($A$2=2,'mil mi val'!BP158,"NA"))</f>
        <v>0.98160000000000003</v>
      </c>
      <c r="BR73" s="120">
        <f>IF($A$2=1,'mil mi val'!BQ55,IF($A$2=2,'mil mi val'!BQ158,"NA"))</f>
        <v>0.98160000000000003</v>
      </c>
      <c r="BS73" s="120">
        <f>IF($A$2=1,'mil mi val'!BR55,IF($A$2=2,'mil mi val'!BR158,"NA"))</f>
        <v>0.98160000000000003</v>
      </c>
      <c r="BT73" s="120">
        <f>IF($A$2=1,'mil mi val'!BS55,IF($A$2=2,'mil mi val'!BS158,"NA"))</f>
        <v>0.98160000000000003</v>
      </c>
      <c r="BU73" s="120">
        <f>IF($A$2=1,'mil mi val'!BT55,IF($A$2=2,'mil mi val'!BT158,"NA"))</f>
        <v>0.98160000000000003</v>
      </c>
      <c r="BV73" s="120">
        <f>IF($A$2=1,'mil mi val'!BU55,IF($A$2=2,'mil mi val'!BU158,"NA"))</f>
        <v>0.98160000000000003</v>
      </c>
      <c r="BW73" s="120">
        <f>IF($A$2=1,'mil mi val'!BV55,IF($A$2=2,'mil mi val'!BV158,"NA"))</f>
        <v>0.98160000000000003</v>
      </c>
      <c r="BX73" s="120">
        <f>IF($A$2=1,'mil mi val'!BW55,IF($A$2=2,'mil mi val'!BW158,"NA"))</f>
        <v>0.98160000000000003</v>
      </c>
      <c r="BY73" s="120">
        <f>IF($A$2=1,'mil mi val'!BX55,IF($A$2=2,'mil mi val'!BX158,"NA"))</f>
        <v>0.98160000000000003</v>
      </c>
      <c r="BZ73" s="120">
        <f>IF($A$2=1,'mil mi val'!BY55,IF($A$2=2,'mil mi val'!BY158,"NA"))</f>
        <v>0.98160000000000003</v>
      </c>
      <c r="CA73" s="120">
        <f>IF($A$2=1,'mil mi val'!BZ55,IF($A$2=2,'mil mi val'!BZ158,"NA"))</f>
        <v>0.98160000000000003</v>
      </c>
      <c r="CB73" s="120">
        <f>IF($A$2=1,'mil mi val'!CA55,IF($A$2=2,'mil mi val'!CA158,"NA"))</f>
        <v>0.98160000000000003</v>
      </c>
      <c r="CC73" s="120">
        <f>IF($A$2=1,'mil mi val'!CB55,IF($A$2=2,'mil mi val'!CB158,"NA"))</f>
        <v>0.98160000000000003</v>
      </c>
      <c r="CD73" s="120">
        <f>IF($A$2=1,'mil mi val'!CC55,IF($A$2=2,'mil mi val'!CC158,"NA"))</f>
        <v>0.98160000000000003</v>
      </c>
      <c r="CE73" s="120">
        <f>IF($A$2=1,'mil mi val'!CD55,IF($A$2=2,'mil mi val'!CD158,"NA"))</f>
        <v>0.98160000000000003</v>
      </c>
      <c r="CF73" s="120">
        <f>IF($A$2=1,'mil mi val'!CE55,IF($A$2=2,'mil mi val'!CE158,"NA"))</f>
        <v>0.98160000000000003</v>
      </c>
      <c r="CG73" s="120">
        <f>IF($A$2=1,'mil mi val'!CF55,IF($A$2=2,'mil mi val'!CF158,"NA"))</f>
        <v>0.98160000000000003</v>
      </c>
      <c r="CH73" s="120">
        <f>IF($A$2=1,'mil mi val'!CG55,IF($A$2=2,'mil mi val'!CG158,"NA"))</f>
        <v>0.98160000000000003</v>
      </c>
      <c r="CI73" s="120">
        <f>IF($A$2=1,'mil mi val'!CH55,IF($A$2=2,'mil mi val'!CH158,"NA"))</f>
        <v>0.98160000000000003</v>
      </c>
      <c r="CJ73" s="120">
        <f>IF($A$2=1,'mil mi val'!CI55,IF($A$2=2,'mil mi val'!CI158,"NA"))</f>
        <v>0.98160000000000003</v>
      </c>
      <c r="CK73" s="120">
        <f>IF($A$2=1,'mil mi val'!CJ55,IF($A$2=2,'mil mi val'!CJ158,"NA"))</f>
        <v>0.98160000000000003</v>
      </c>
      <c r="CL73" s="120">
        <f>IF($A$2=1,'mil mi val'!CK55,IF($A$2=2,'mil mi val'!CK158,"NA"))</f>
        <v>0.98160000000000003</v>
      </c>
      <c r="CM73" s="120">
        <f>IF($A$2=1,'mil mi val'!CL55,IF($A$2=2,'mil mi val'!CL158,"NA"))</f>
        <v>0.98160000000000003</v>
      </c>
      <c r="CN73" s="120">
        <f>IF($A$2=1,'mil mi val'!CM55,IF($A$2=2,'mil mi val'!CM158,"NA"))</f>
        <v>0.98160000000000003</v>
      </c>
      <c r="CO73" s="120">
        <f>IF($A$2=1,'mil mi val'!CN55,IF($A$2=2,'mil mi val'!CN158,"NA"))</f>
        <v>0.98160000000000003</v>
      </c>
      <c r="CP73" s="120">
        <f>IF($A$2=1,'mil mi val'!CO55,IF($A$2=2,'mil mi val'!CO158,"NA"))</f>
        <v>0.98160000000000003</v>
      </c>
      <c r="CQ73" s="120">
        <f>IF($A$2=1,'mil mi val'!CP55,IF($A$2=2,'mil mi val'!CP158,"NA"))</f>
        <v>0.98160000000000003</v>
      </c>
      <c r="CR73" s="120">
        <f>IF($A$2=1,'mil mi val'!CQ55,IF($A$2=2,'mil mi val'!CQ158,"NA"))</f>
        <v>0.98160000000000003</v>
      </c>
      <c r="CS73" s="120">
        <f>IF($A$2=1,'mil mi val'!CR55,IF($A$2=2,'mil mi val'!CR158,"NA"))</f>
        <v>0.98160000000000003</v>
      </c>
      <c r="CT73" s="120">
        <f>IF($A$2=1,'mil mi val'!CS55,IF($A$2=2,'mil mi val'!CS158,"NA"))</f>
        <v>0.98160000000000003</v>
      </c>
      <c r="CU73" s="120">
        <f>IF($A$2=1,'mil mi val'!CT55,IF($A$2=2,'mil mi val'!CT158,"NA"))</f>
        <v>0.98160000000000003</v>
      </c>
      <c r="CV73" s="120">
        <f>IF($A$2=1,'mil mi val'!CU55,IF($A$2=2,'mil mi val'!CU158,"NA"))</f>
        <v>0.98160000000000003</v>
      </c>
      <c r="CW73" s="120">
        <f>IF($A$2=1,'mil mi val'!CV55,IF($A$2=2,'mil mi val'!CV158,"NA"))</f>
        <v>0.98160000000000003</v>
      </c>
      <c r="CX73" s="120">
        <f>IF($A$2=1,'mil mi val'!CW55,IF($A$2=2,'mil mi val'!CW158,"NA"))</f>
        <v>0.98160000000000003</v>
      </c>
      <c r="CY73" s="120">
        <f>IF($A$2=1,'mil mi val'!CX55,IF($A$2=2,'mil mi val'!CX158,"NA"))</f>
        <v>0.98160000000000003</v>
      </c>
      <c r="CZ73" s="120">
        <f>IF($A$2=1,'mil mi val'!CY55,IF($A$2=2,'mil mi val'!CY158,"NA"))</f>
        <v>0.98160000000000003</v>
      </c>
      <c r="DA73" s="120">
        <f>IF($A$2=1,'mil mi val'!CZ55,IF($A$2=2,'mil mi val'!CZ158,"NA"))</f>
        <v>0.98160000000000003</v>
      </c>
      <c r="DB73" s="120">
        <f>IF($A$2=1,'mil mi val'!DA55,IF($A$2=2,'mil mi val'!DA158,"NA"))</f>
        <v>0.98160000000000003</v>
      </c>
      <c r="DC73" s="120">
        <f>IF($A$2=1,'mil mi val'!DB55,IF($A$2=2,'mil mi val'!DB158,"NA"))</f>
        <v>0.98160000000000003</v>
      </c>
    </row>
    <row r="74" spans="2:107" ht="15" x14ac:dyDescent="0.25">
      <c r="B74" s="110">
        <v>69</v>
      </c>
      <c r="C74" s="120">
        <f>IF($A$2=1,'mil mi val'!B56,IF($A$2=2,'mil mi val'!B159,"NA"))</f>
        <v>1</v>
      </c>
      <c r="D74" s="120">
        <f>IF($A$2=1,'mil mi val'!C56,IF($A$2=2,'mil mi val'!C159,"NA"))</f>
        <v>0.96860000000000002</v>
      </c>
      <c r="E74" s="120">
        <f>IF($A$2=1,'mil mi val'!D56,IF($A$2=2,'mil mi val'!D159,"NA"))</f>
        <v>0.97819999999999996</v>
      </c>
      <c r="F74" s="120">
        <f>IF($A$2=1,'mil mi val'!E56,IF($A$2=2,'mil mi val'!E159,"NA"))</f>
        <v>0.97840000000000005</v>
      </c>
      <c r="G74" s="120">
        <f>IF($A$2=1,'mil mi val'!F56,IF($A$2=2,'mil mi val'!F159,"NA"))</f>
        <v>0.97889999999999999</v>
      </c>
      <c r="H74" s="120">
        <f>IF($A$2=1,'mil mi val'!G56,IF($A$2=2,'mil mi val'!G159,"NA"))</f>
        <v>0.97960000000000003</v>
      </c>
      <c r="I74" s="120">
        <f>IF($A$2=1,'mil mi val'!H56,IF($A$2=2,'mil mi val'!H159,"NA"))</f>
        <v>0.98029999999999995</v>
      </c>
      <c r="J74" s="120">
        <f>IF($A$2=1,'mil mi val'!I56,IF($A$2=2,'mil mi val'!I159,"NA"))</f>
        <v>0.98099999999999998</v>
      </c>
      <c r="K74" s="120">
        <f>IF($A$2=1,'mil mi val'!J56,IF($A$2=2,'mil mi val'!J159,"NA"))</f>
        <v>0.98160000000000003</v>
      </c>
      <c r="L74" s="120">
        <f>IF($A$2=1,'mil mi val'!K56,IF($A$2=2,'mil mi val'!K159,"NA"))</f>
        <v>0.98199999999999998</v>
      </c>
      <c r="M74" s="120">
        <f>IF($A$2=1,'mil mi val'!L56,IF($A$2=2,'mil mi val'!L159,"NA"))</f>
        <v>0.98219999999999996</v>
      </c>
      <c r="N74" s="120">
        <f>IF($A$2=1,'mil mi val'!M56,IF($A$2=2,'mil mi val'!M159,"NA"))</f>
        <v>0.98209999999999997</v>
      </c>
      <c r="O74" s="120">
        <f>IF($A$2=1,'mil mi val'!N56,IF($A$2=2,'mil mi val'!N159,"NA"))</f>
        <v>0.98180000000000001</v>
      </c>
      <c r="P74" s="120">
        <f>IF($A$2=1,'mil mi val'!O56,IF($A$2=2,'mil mi val'!O159,"NA"))</f>
        <v>0.98150000000000004</v>
      </c>
      <c r="Q74" s="120">
        <f>IF($A$2=1,'mil mi val'!P56,IF($A$2=2,'mil mi val'!P159,"NA"))</f>
        <v>0.98109999999999997</v>
      </c>
      <c r="R74" s="120">
        <f>IF($A$2=1,'mil mi val'!Q56,IF($A$2=2,'mil mi val'!Q159,"NA"))</f>
        <v>0.98229999999999995</v>
      </c>
      <c r="S74" s="120">
        <f>IF($A$2=1,'mil mi val'!R56,IF($A$2=2,'mil mi val'!R159,"NA"))</f>
        <v>0.98229999999999995</v>
      </c>
      <c r="T74" s="120">
        <f>IF($A$2=1,'mil mi val'!S56,IF($A$2=2,'mil mi val'!S159,"NA"))</f>
        <v>0.98229999999999995</v>
      </c>
      <c r="U74" s="120">
        <f>IF($A$2=1,'mil mi val'!T56,IF($A$2=2,'mil mi val'!T159,"NA"))</f>
        <v>0.98229999999999995</v>
      </c>
      <c r="V74" s="120">
        <f>IF($A$2=1,'mil mi val'!U56,IF($A$2=2,'mil mi val'!U159,"NA"))</f>
        <v>0.98229999999999995</v>
      </c>
      <c r="W74" s="120">
        <f>IF($A$2=1,'mil mi val'!V56,IF($A$2=2,'mil mi val'!V159,"NA"))</f>
        <v>0.98229999999999995</v>
      </c>
      <c r="X74" s="120">
        <f>IF($A$2=1,'mil mi val'!W56,IF($A$2=2,'mil mi val'!W159,"NA"))</f>
        <v>0.98229999999999995</v>
      </c>
      <c r="Y74" s="120">
        <f>IF($A$2=1,'mil mi val'!X56,IF($A$2=2,'mil mi val'!X159,"NA"))</f>
        <v>0.98229999999999995</v>
      </c>
      <c r="Z74" s="120">
        <f>IF($A$2=1,'mil mi val'!Y56,IF($A$2=2,'mil mi val'!Y159,"NA"))</f>
        <v>0.98229999999999995</v>
      </c>
      <c r="AA74" s="120">
        <f>IF($A$2=1,'mil mi val'!Z56,IF($A$2=2,'mil mi val'!Z159,"NA"))</f>
        <v>0.98229999999999995</v>
      </c>
      <c r="AB74" s="120">
        <f>IF($A$2=1,'mil mi val'!AA56,IF($A$2=2,'mil mi val'!AA159,"NA"))</f>
        <v>0.98229999999999995</v>
      </c>
      <c r="AC74" s="120">
        <f>IF($A$2=1,'mil mi val'!AB56,IF($A$2=2,'mil mi val'!AB159,"NA"))</f>
        <v>0.98229999999999995</v>
      </c>
      <c r="AD74" s="120">
        <f>IF($A$2=1,'mil mi val'!AC56,IF($A$2=2,'mil mi val'!AC159,"NA"))</f>
        <v>0.98229999999999995</v>
      </c>
      <c r="AE74" s="120">
        <f>IF($A$2=1,'mil mi val'!AD56,IF($A$2=2,'mil mi val'!AD159,"NA"))</f>
        <v>0.98229999999999995</v>
      </c>
      <c r="AF74" s="120">
        <f>IF($A$2=1,'mil mi val'!AE56,IF($A$2=2,'mil mi val'!AE159,"NA"))</f>
        <v>0.98229999999999995</v>
      </c>
      <c r="AG74" s="120">
        <f>IF($A$2=1,'mil mi val'!AF56,IF($A$2=2,'mil mi val'!AF159,"NA"))</f>
        <v>0.98229999999999995</v>
      </c>
      <c r="AH74" s="120">
        <f>IF($A$2=1,'mil mi val'!AG56,IF($A$2=2,'mil mi val'!AG159,"NA"))</f>
        <v>0.98229999999999995</v>
      </c>
      <c r="AI74" s="120">
        <f>IF($A$2=1,'mil mi val'!AH56,IF($A$2=2,'mil mi val'!AH159,"NA"))</f>
        <v>0.98229999999999995</v>
      </c>
      <c r="AJ74" s="120">
        <f>IF($A$2=1,'mil mi val'!AI56,IF($A$2=2,'mil mi val'!AI159,"NA"))</f>
        <v>0.98229999999999995</v>
      </c>
      <c r="AK74" s="120">
        <f>IF($A$2=1,'mil mi val'!AJ56,IF($A$2=2,'mil mi val'!AJ159,"NA"))</f>
        <v>0.98229999999999995</v>
      </c>
      <c r="AL74" s="120">
        <f>IF($A$2=1,'mil mi val'!AK56,IF($A$2=2,'mil mi val'!AK159,"NA"))</f>
        <v>0.98229999999999995</v>
      </c>
      <c r="AM74" s="120">
        <f>IF($A$2=1,'mil mi val'!AL56,IF($A$2=2,'mil mi val'!AL159,"NA"))</f>
        <v>0.98229999999999995</v>
      </c>
      <c r="AN74" s="120">
        <f>IF($A$2=1,'mil mi val'!AM56,IF($A$2=2,'mil mi val'!AM159,"NA"))</f>
        <v>0.98229999999999995</v>
      </c>
      <c r="AO74" s="120">
        <f>IF($A$2=1,'mil mi val'!AN56,IF($A$2=2,'mil mi val'!AN159,"NA"))</f>
        <v>0.98229999999999995</v>
      </c>
      <c r="AP74" s="120">
        <f>IF($A$2=1,'mil mi val'!AO56,IF($A$2=2,'mil mi val'!AO159,"NA"))</f>
        <v>0.98229999999999995</v>
      </c>
      <c r="AQ74" s="120">
        <f>IF($A$2=1,'mil mi val'!AP56,IF($A$2=2,'mil mi val'!AP159,"NA"))</f>
        <v>0.98229999999999995</v>
      </c>
      <c r="AR74" s="120">
        <f>IF($A$2=1,'mil mi val'!AQ56,IF($A$2=2,'mil mi val'!AQ159,"NA"))</f>
        <v>0.98229999999999995</v>
      </c>
      <c r="AS74" s="120">
        <f>IF($A$2=1,'mil mi val'!AR56,IF($A$2=2,'mil mi val'!AR159,"NA"))</f>
        <v>0.98229999999999995</v>
      </c>
      <c r="AT74" s="120">
        <f>IF($A$2=1,'mil mi val'!AS56,IF($A$2=2,'mil mi val'!AS159,"NA"))</f>
        <v>0.98229999999999995</v>
      </c>
      <c r="AU74" s="120">
        <f>IF($A$2=1,'mil mi val'!AT56,IF($A$2=2,'mil mi val'!AT159,"NA"))</f>
        <v>0.98229999999999995</v>
      </c>
      <c r="AV74" s="120">
        <f>IF($A$2=1,'mil mi val'!AU56,IF($A$2=2,'mil mi val'!AU159,"NA"))</f>
        <v>0.98229999999999995</v>
      </c>
      <c r="AW74" s="120">
        <f>IF($A$2=1,'mil mi val'!AV56,IF($A$2=2,'mil mi val'!AV159,"NA"))</f>
        <v>0.98229999999999995</v>
      </c>
      <c r="AX74" s="120">
        <f>IF($A$2=1,'mil mi val'!AW56,IF($A$2=2,'mil mi val'!AW159,"NA"))</f>
        <v>0.98229999999999995</v>
      </c>
      <c r="AY74" s="120">
        <f>IF($A$2=1,'mil mi val'!AX56,IF($A$2=2,'mil mi val'!AX159,"NA"))</f>
        <v>0.98229999999999995</v>
      </c>
      <c r="AZ74" s="120">
        <f>IF($A$2=1,'mil mi val'!AY56,IF($A$2=2,'mil mi val'!AY159,"NA"))</f>
        <v>0.98229999999999995</v>
      </c>
      <c r="BA74" s="120">
        <f>IF($A$2=1,'mil mi val'!AZ56,IF($A$2=2,'mil mi val'!AZ159,"NA"))</f>
        <v>0.98229999999999995</v>
      </c>
      <c r="BB74" s="120">
        <f>IF($A$2=1,'mil mi val'!BA56,IF($A$2=2,'mil mi val'!BA159,"NA"))</f>
        <v>0.98229999999999995</v>
      </c>
      <c r="BC74" s="120">
        <f>IF($A$2=1,'mil mi val'!BB56,IF($A$2=2,'mil mi val'!BB159,"NA"))</f>
        <v>0.98229999999999995</v>
      </c>
      <c r="BD74" s="120">
        <f>IF($A$2=1,'mil mi val'!BC56,IF($A$2=2,'mil mi val'!BC159,"NA"))</f>
        <v>0.98229999999999995</v>
      </c>
      <c r="BE74" s="120">
        <f>IF($A$2=1,'mil mi val'!BD56,IF($A$2=2,'mil mi val'!BD159,"NA"))</f>
        <v>0.98229999999999995</v>
      </c>
      <c r="BF74" s="120">
        <f>IF($A$2=1,'mil mi val'!BE56,IF($A$2=2,'mil mi val'!BE159,"NA"))</f>
        <v>0.98229999999999995</v>
      </c>
      <c r="BG74" s="120">
        <f>IF($A$2=1,'mil mi val'!BF56,IF($A$2=2,'mil mi val'!BF159,"NA"))</f>
        <v>0.98229999999999995</v>
      </c>
      <c r="BH74" s="120">
        <f>IF($A$2=1,'mil mi val'!BG56,IF($A$2=2,'mil mi val'!BG159,"NA"))</f>
        <v>0.98229999999999995</v>
      </c>
      <c r="BI74" s="120">
        <f>IF($A$2=1,'mil mi val'!BH56,IF($A$2=2,'mil mi val'!BH159,"NA"))</f>
        <v>0.98229999999999995</v>
      </c>
      <c r="BJ74" s="120">
        <f>IF($A$2=1,'mil mi val'!BI56,IF($A$2=2,'mil mi val'!BI159,"NA"))</f>
        <v>0.98229999999999995</v>
      </c>
      <c r="BK74" s="120">
        <f>IF($A$2=1,'mil mi val'!BJ56,IF($A$2=2,'mil mi val'!BJ159,"NA"))</f>
        <v>0.98229999999999995</v>
      </c>
      <c r="BL74" s="120">
        <f>IF($A$2=1,'mil mi val'!BK56,IF($A$2=2,'mil mi val'!BK159,"NA"))</f>
        <v>0.98229999999999995</v>
      </c>
      <c r="BM74" s="120">
        <f>IF($A$2=1,'mil mi val'!BL56,IF($A$2=2,'mil mi val'!BL159,"NA"))</f>
        <v>0.98229999999999995</v>
      </c>
      <c r="BN74" s="120">
        <f>IF($A$2=1,'mil mi val'!BM56,IF($A$2=2,'mil mi val'!BM159,"NA"))</f>
        <v>0.98229999999999995</v>
      </c>
      <c r="BO74" s="120">
        <f>IF($A$2=1,'mil mi val'!BN56,IF($A$2=2,'mil mi val'!BN159,"NA"))</f>
        <v>0.98229999999999995</v>
      </c>
      <c r="BP74" s="120">
        <f>IF($A$2=1,'mil mi val'!BO56,IF($A$2=2,'mil mi val'!BO159,"NA"))</f>
        <v>0.98229999999999995</v>
      </c>
      <c r="BQ74" s="120">
        <f>IF($A$2=1,'mil mi val'!BP56,IF($A$2=2,'mil mi val'!BP159,"NA"))</f>
        <v>0.98229999999999995</v>
      </c>
      <c r="BR74" s="120">
        <f>IF($A$2=1,'mil mi val'!BQ56,IF($A$2=2,'mil mi val'!BQ159,"NA"))</f>
        <v>0.98229999999999995</v>
      </c>
      <c r="BS74" s="120">
        <f>IF($A$2=1,'mil mi val'!BR56,IF($A$2=2,'mil mi val'!BR159,"NA"))</f>
        <v>0.98229999999999995</v>
      </c>
      <c r="BT74" s="120">
        <f>IF($A$2=1,'mil mi val'!BS56,IF($A$2=2,'mil mi val'!BS159,"NA"))</f>
        <v>0.98229999999999995</v>
      </c>
      <c r="BU74" s="120">
        <f>IF($A$2=1,'mil mi val'!BT56,IF($A$2=2,'mil mi val'!BT159,"NA"))</f>
        <v>0.98229999999999995</v>
      </c>
      <c r="BV74" s="120">
        <f>IF($A$2=1,'mil mi val'!BU56,IF($A$2=2,'mil mi val'!BU159,"NA"))</f>
        <v>0.98229999999999995</v>
      </c>
      <c r="BW74" s="120">
        <f>IF($A$2=1,'mil mi val'!BV56,IF($A$2=2,'mil mi val'!BV159,"NA"))</f>
        <v>0.98229999999999995</v>
      </c>
      <c r="BX74" s="120">
        <f>IF($A$2=1,'mil mi val'!BW56,IF($A$2=2,'mil mi val'!BW159,"NA"))</f>
        <v>0.98229999999999995</v>
      </c>
      <c r="BY74" s="120">
        <f>IF($A$2=1,'mil mi val'!BX56,IF($A$2=2,'mil mi val'!BX159,"NA"))</f>
        <v>0.98229999999999995</v>
      </c>
      <c r="BZ74" s="120">
        <f>IF($A$2=1,'mil mi val'!BY56,IF($A$2=2,'mil mi val'!BY159,"NA"))</f>
        <v>0.98229999999999995</v>
      </c>
      <c r="CA74" s="120">
        <f>IF($A$2=1,'mil mi val'!BZ56,IF($A$2=2,'mil mi val'!BZ159,"NA"))</f>
        <v>0.98229999999999995</v>
      </c>
      <c r="CB74" s="120">
        <f>IF($A$2=1,'mil mi val'!CA56,IF($A$2=2,'mil mi val'!CA159,"NA"))</f>
        <v>0.98229999999999995</v>
      </c>
      <c r="CC74" s="120">
        <f>IF($A$2=1,'mil mi val'!CB56,IF($A$2=2,'mil mi val'!CB159,"NA"))</f>
        <v>0.98229999999999995</v>
      </c>
      <c r="CD74" s="120">
        <f>IF($A$2=1,'mil mi val'!CC56,IF($A$2=2,'mil mi val'!CC159,"NA"))</f>
        <v>0.98229999999999995</v>
      </c>
      <c r="CE74" s="120">
        <f>IF($A$2=1,'mil mi val'!CD56,IF($A$2=2,'mil mi val'!CD159,"NA"))</f>
        <v>0.98229999999999995</v>
      </c>
      <c r="CF74" s="120">
        <f>IF($A$2=1,'mil mi val'!CE56,IF($A$2=2,'mil mi val'!CE159,"NA"))</f>
        <v>0.98229999999999995</v>
      </c>
      <c r="CG74" s="120">
        <f>IF($A$2=1,'mil mi val'!CF56,IF($A$2=2,'mil mi val'!CF159,"NA"))</f>
        <v>0.98229999999999995</v>
      </c>
      <c r="CH74" s="120">
        <f>IF($A$2=1,'mil mi val'!CG56,IF($A$2=2,'mil mi val'!CG159,"NA"))</f>
        <v>0.98229999999999995</v>
      </c>
      <c r="CI74" s="120">
        <f>IF($A$2=1,'mil mi val'!CH56,IF($A$2=2,'mil mi val'!CH159,"NA"))</f>
        <v>0.98229999999999995</v>
      </c>
      <c r="CJ74" s="120">
        <f>IF($A$2=1,'mil mi val'!CI56,IF($A$2=2,'mil mi val'!CI159,"NA"))</f>
        <v>0.98229999999999995</v>
      </c>
      <c r="CK74" s="120">
        <f>IF($A$2=1,'mil mi val'!CJ56,IF($A$2=2,'mil mi val'!CJ159,"NA"))</f>
        <v>0.98229999999999995</v>
      </c>
      <c r="CL74" s="120">
        <f>IF($A$2=1,'mil mi val'!CK56,IF($A$2=2,'mil mi val'!CK159,"NA"))</f>
        <v>0.98229999999999995</v>
      </c>
      <c r="CM74" s="120">
        <f>IF($A$2=1,'mil mi val'!CL56,IF($A$2=2,'mil mi val'!CL159,"NA"))</f>
        <v>0.98229999999999995</v>
      </c>
      <c r="CN74" s="120">
        <f>IF($A$2=1,'mil mi val'!CM56,IF($A$2=2,'mil mi val'!CM159,"NA"))</f>
        <v>0.98229999999999995</v>
      </c>
      <c r="CO74" s="120">
        <f>IF($A$2=1,'mil mi val'!CN56,IF($A$2=2,'mil mi val'!CN159,"NA"))</f>
        <v>0.98229999999999995</v>
      </c>
      <c r="CP74" s="120">
        <f>IF($A$2=1,'mil mi val'!CO56,IF($A$2=2,'mil mi val'!CO159,"NA"))</f>
        <v>0.98229999999999995</v>
      </c>
      <c r="CQ74" s="120">
        <f>IF($A$2=1,'mil mi val'!CP56,IF($A$2=2,'mil mi val'!CP159,"NA"))</f>
        <v>0.98229999999999995</v>
      </c>
      <c r="CR74" s="120">
        <f>IF($A$2=1,'mil mi val'!CQ56,IF($A$2=2,'mil mi val'!CQ159,"NA"))</f>
        <v>0.98229999999999995</v>
      </c>
      <c r="CS74" s="120">
        <f>IF($A$2=1,'mil mi val'!CR56,IF($A$2=2,'mil mi val'!CR159,"NA"))</f>
        <v>0.98229999999999995</v>
      </c>
      <c r="CT74" s="120">
        <f>IF($A$2=1,'mil mi val'!CS56,IF($A$2=2,'mil mi val'!CS159,"NA"))</f>
        <v>0.98229999999999995</v>
      </c>
      <c r="CU74" s="120">
        <f>IF($A$2=1,'mil mi val'!CT56,IF($A$2=2,'mil mi val'!CT159,"NA"))</f>
        <v>0.98229999999999995</v>
      </c>
      <c r="CV74" s="120">
        <f>IF($A$2=1,'mil mi val'!CU56,IF($A$2=2,'mil mi val'!CU159,"NA"))</f>
        <v>0.98229999999999995</v>
      </c>
      <c r="CW74" s="120">
        <f>IF($A$2=1,'mil mi val'!CV56,IF($A$2=2,'mil mi val'!CV159,"NA"))</f>
        <v>0.98229999999999995</v>
      </c>
      <c r="CX74" s="120">
        <f>IF($A$2=1,'mil mi val'!CW56,IF($A$2=2,'mil mi val'!CW159,"NA"))</f>
        <v>0.98229999999999995</v>
      </c>
      <c r="CY74" s="120">
        <f>IF($A$2=1,'mil mi val'!CX56,IF($A$2=2,'mil mi val'!CX159,"NA"))</f>
        <v>0.98229999999999995</v>
      </c>
      <c r="CZ74" s="120">
        <f>IF($A$2=1,'mil mi val'!CY56,IF($A$2=2,'mil mi val'!CY159,"NA"))</f>
        <v>0.98229999999999995</v>
      </c>
      <c r="DA74" s="120">
        <f>IF($A$2=1,'mil mi val'!CZ56,IF($A$2=2,'mil mi val'!CZ159,"NA"))</f>
        <v>0.98229999999999995</v>
      </c>
      <c r="DB74" s="120">
        <f>IF($A$2=1,'mil mi val'!DA56,IF($A$2=2,'mil mi val'!DA159,"NA"))</f>
        <v>0.98229999999999995</v>
      </c>
      <c r="DC74" s="120">
        <f>IF($A$2=1,'mil mi val'!DB56,IF($A$2=2,'mil mi val'!DB159,"NA"))</f>
        <v>0.98229999999999995</v>
      </c>
    </row>
    <row r="75" spans="2:107" ht="15" x14ac:dyDescent="0.25">
      <c r="B75" s="110">
        <v>70</v>
      </c>
      <c r="C75" s="120">
        <f>IF($A$2=1,'mil mi val'!B57,IF($A$2=2,'mil mi val'!B160,"NA"))</f>
        <v>1</v>
      </c>
      <c r="D75" s="120">
        <f>IF($A$2=1,'mil mi val'!C57,IF($A$2=2,'mil mi val'!C160,"NA"))</f>
        <v>0.96989999999999998</v>
      </c>
      <c r="E75" s="120">
        <f>IF($A$2=1,'mil mi val'!D57,IF($A$2=2,'mil mi val'!D160,"NA"))</f>
        <v>0.97929999999999995</v>
      </c>
      <c r="F75" s="120">
        <f>IF($A$2=1,'mil mi val'!E57,IF($A$2=2,'mil mi val'!E160,"NA"))</f>
        <v>0.97929999999999995</v>
      </c>
      <c r="G75" s="120">
        <f>IF($A$2=1,'mil mi val'!F57,IF($A$2=2,'mil mi val'!F160,"NA"))</f>
        <v>0.97960000000000003</v>
      </c>
      <c r="H75" s="120">
        <f>IF($A$2=1,'mil mi val'!G57,IF($A$2=2,'mil mi val'!G160,"NA"))</f>
        <v>0.98009999999999997</v>
      </c>
      <c r="I75" s="120">
        <f>IF($A$2=1,'mil mi val'!H57,IF($A$2=2,'mil mi val'!H160,"NA"))</f>
        <v>0.98080000000000001</v>
      </c>
      <c r="J75" s="120">
        <f>IF($A$2=1,'mil mi val'!I57,IF($A$2=2,'mil mi val'!I160,"NA"))</f>
        <v>0.98140000000000005</v>
      </c>
      <c r="K75" s="120">
        <f>IF($A$2=1,'mil mi val'!J57,IF($A$2=2,'mil mi val'!J160,"NA"))</f>
        <v>0.98199999999999998</v>
      </c>
      <c r="L75" s="120">
        <f>IF($A$2=1,'mil mi val'!K57,IF($A$2=2,'mil mi val'!K160,"NA"))</f>
        <v>0.98240000000000005</v>
      </c>
      <c r="M75" s="120">
        <f>IF($A$2=1,'mil mi val'!L57,IF($A$2=2,'mil mi val'!L160,"NA"))</f>
        <v>0.98270000000000002</v>
      </c>
      <c r="N75" s="120">
        <f>IF($A$2=1,'mil mi val'!M57,IF($A$2=2,'mil mi val'!M160,"NA"))</f>
        <v>0.98270000000000002</v>
      </c>
      <c r="O75" s="120">
        <f>IF($A$2=1,'mil mi val'!N57,IF($A$2=2,'mil mi val'!N160,"NA"))</f>
        <v>0.98250000000000004</v>
      </c>
      <c r="P75" s="120">
        <f>IF($A$2=1,'mil mi val'!O57,IF($A$2=2,'mil mi val'!O160,"NA"))</f>
        <v>0.98219999999999996</v>
      </c>
      <c r="Q75" s="120">
        <f>IF($A$2=1,'mil mi val'!P57,IF($A$2=2,'mil mi val'!P160,"NA"))</f>
        <v>0.98180000000000001</v>
      </c>
      <c r="R75" s="120">
        <f>IF($A$2=1,'mil mi val'!Q57,IF($A$2=2,'mil mi val'!Q160,"NA"))</f>
        <v>0.98309999999999997</v>
      </c>
      <c r="S75" s="120">
        <f>IF($A$2=1,'mil mi val'!R57,IF($A$2=2,'mil mi val'!R160,"NA"))</f>
        <v>0.98309999999999997</v>
      </c>
      <c r="T75" s="120">
        <f>IF($A$2=1,'mil mi val'!S57,IF($A$2=2,'mil mi val'!S160,"NA"))</f>
        <v>0.98309999999999997</v>
      </c>
      <c r="U75" s="120">
        <f>IF($A$2=1,'mil mi val'!T57,IF($A$2=2,'mil mi val'!T160,"NA"))</f>
        <v>0.98309999999999997</v>
      </c>
      <c r="V75" s="120">
        <f>IF($A$2=1,'mil mi val'!U57,IF($A$2=2,'mil mi val'!U160,"NA"))</f>
        <v>0.98309999999999997</v>
      </c>
      <c r="W75" s="120">
        <f>IF($A$2=1,'mil mi val'!V57,IF($A$2=2,'mil mi val'!V160,"NA"))</f>
        <v>0.98309999999999997</v>
      </c>
      <c r="X75" s="120">
        <f>IF($A$2=1,'mil mi val'!W57,IF($A$2=2,'mil mi val'!W160,"NA"))</f>
        <v>0.98309999999999997</v>
      </c>
      <c r="Y75" s="120">
        <f>IF($A$2=1,'mil mi val'!X57,IF($A$2=2,'mil mi val'!X160,"NA"))</f>
        <v>0.98309999999999997</v>
      </c>
      <c r="Z75" s="120">
        <f>IF($A$2=1,'mil mi val'!Y57,IF($A$2=2,'mil mi val'!Y160,"NA"))</f>
        <v>0.98309999999999997</v>
      </c>
      <c r="AA75" s="120">
        <f>IF($A$2=1,'mil mi val'!Z57,IF($A$2=2,'mil mi val'!Z160,"NA"))</f>
        <v>0.98309999999999997</v>
      </c>
      <c r="AB75" s="120">
        <f>IF($A$2=1,'mil mi val'!AA57,IF($A$2=2,'mil mi val'!AA160,"NA"))</f>
        <v>0.98309999999999997</v>
      </c>
      <c r="AC75" s="120">
        <f>IF($A$2=1,'mil mi val'!AB57,IF($A$2=2,'mil mi val'!AB160,"NA"))</f>
        <v>0.98309999999999997</v>
      </c>
      <c r="AD75" s="120">
        <f>IF($A$2=1,'mil mi val'!AC57,IF($A$2=2,'mil mi val'!AC160,"NA"))</f>
        <v>0.98309999999999997</v>
      </c>
      <c r="AE75" s="120">
        <f>IF($A$2=1,'mil mi val'!AD57,IF($A$2=2,'mil mi val'!AD160,"NA"))</f>
        <v>0.98309999999999997</v>
      </c>
      <c r="AF75" s="120">
        <f>IF($A$2=1,'mil mi val'!AE57,IF($A$2=2,'mil mi val'!AE160,"NA"))</f>
        <v>0.98309999999999997</v>
      </c>
      <c r="AG75" s="120">
        <f>IF($A$2=1,'mil mi val'!AF57,IF($A$2=2,'mil mi val'!AF160,"NA"))</f>
        <v>0.98309999999999997</v>
      </c>
      <c r="AH75" s="120">
        <f>IF($A$2=1,'mil mi val'!AG57,IF($A$2=2,'mil mi val'!AG160,"NA"))</f>
        <v>0.98309999999999997</v>
      </c>
      <c r="AI75" s="120">
        <f>IF($A$2=1,'mil mi val'!AH57,IF($A$2=2,'mil mi val'!AH160,"NA"))</f>
        <v>0.98309999999999997</v>
      </c>
      <c r="AJ75" s="120">
        <f>IF($A$2=1,'mil mi val'!AI57,IF($A$2=2,'mil mi val'!AI160,"NA"))</f>
        <v>0.98309999999999997</v>
      </c>
      <c r="AK75" s="120">
        <f>IF($A$2=1,'mil mi val'!AJ57,IF($A$2=2,'mil mi val'!AJ160,"NA"))</f>
        <v>0.98309999999999997</v>
      </c>
      <c r="AL75" s="120">
        <f>IF($A$2=1,'mil mi val'!AK57,IF($A$2=2,'mil mi val'!AK160,"NA"))</f>
        <v>0.98309999999999997</v>
      </c>
      <c r="AM75" s="120">
        <f>IF($A$2=1,'mil mi val'!AL57,IF($A$2=2,'mil mi val'!AL160,"NA"))</f>
        <v>0.98309999999999997</v>
      </c>
      <c r="AN75" s="120">
        <f>IF($A$2=1,'mil mi val'!AM57,IF($A$2=2,'mil mi val'!AM160,"NA"))</f>
        <v>0.98309999999999997</v>
      </c>
      <c r="AO75" s="120">
        <f>IF($A$2=1,'mil mi val'!AN57,IF($A$2=2,'mil mi val'!AN160,"NA"))</f>
        <v>0.98309999999999997</v>
      </c>
      <c r="AP75" s="120">
        <f>IF($A$2=1,'mil mi val'!AO57,IF($A$2=2,'mil mi val'!AO160,"NA"))</f>
        <v>0.98309999999999997</v>
      </c>
      <c r="AQ75" s="120">
        <f>IF($A$2=1,'mil mi val'!AP57,IF($A$2=2,'mil mi val'!AP160,"NA"))</f>
        <v>0.98309999999999997</v>
      </c>
      <c r="AR75" s="120">
        <f>IF($A$2=1,'mil mi val'!AQ57,IF($A$2=2,'mil mi val'!AQ160,"NA"))</f>
        <v>0.98309999999999997</v>
      </c>
      <c r="AS75" s="120">
        <f>IF($A$2=1,'mil mi val'!AR57,IF($A$2=2,'mil mi val'!AR160,"NA"))</f>
        <v>0.98309999999999997</v>
      </c>
      <c r="AT75" s="120">
        <f>IF($A$2=1,'mil mi val'!AS57,IF($A$2=2,'mil mi val'!AS160,"NA"))</f>
        <v>0.98309999999999997</v>
      </c>
      <c r="AU75" s="120">
        <f>IF($A$2=1,'mil mi val'!AT57,IF($A$2=2,'mil mi val'!AT160,"NA"))</f>
        <v>0.98309999999999997</v>
      </c>
      <c r="AV75" s="120">
        <f>IF($A$2=1,'mil mi val'!AU57,IF($A$2=2,'mil mi val'!AU160,"NA"))</f>
        <v>0.98309999999999997</v>
      </c>
      <c r="AW75" s="120">
        <f>IF($A$2=1,'mil mi val'!AV57,IF($A$2=2,'mil mi val'!AV160,"NA"))</f>
        <v>0.98309999999999997</v>
      </c>
      <c r="AX75" s="120">
        <f>IF($A$2=1,'mil mi val'!AW57,IF($A$2=2,'mil mi val'!AW160,"NA"))</f>
        <v>0.98309999999999997</v>
      </c>
      <c r="AY75" s="120">
        <f>IF($A$2=1,'mil mi val'!AX57,IF($A$2=2,'mil mi val'!AX160,"NA"))</f>
        <v>0.98309999999999997</v>
      </c>
      <c r="AZ75" s="120">
        <f>IF($A$2=1,'mil mi val'!AY57,IF($A$2=2,'mil mi val'!AY160,"NA"))</f>
        <v>0.98309999999999997</v>
      </c>
      <c r="BA75" s="120">
        <f>IF($A$2=1,'mil mi val'!AZ57,IF($A$2=2,'mil mi val'!AZ160,"NA"))</f>
        <v>0.98309999999999997</v>
      </c>
      <c r="BB75" s="120">
        <f>IF($A$2=1,'mil mi val'!BA57,IF($A$2=2,'mil mi val'!BA160,"NA"))</f>
        <v>0.98309999999999997</v>
      </c>
      <c r="BC75" s="120">
        <f>IF($A$2=1,'mil mi val'!BB57,IF($A$2=2,'mil mi val'!BB160,"NA"))</f>
        <v>0.98309999999999997</v>
      </c>
      <c r="BD75" s="120">
        <f>IF($A$2=1,'mil mi val'!BC57,IF($A$2=2,'mil mi val'!BC160,"NA"))</f>
        <v>0.98309999999999997</v>
      </c>
      <c r="BE75" s="120">
        <f>IF($A$2=1,'mil mi val'!BD57,IF($A$2=2,'mil mi val'!BD160,"NA"))</f>
        <v>0.98309999999999997</v>
      </c>
      <c r="BF75" s="120">
        <f>IF($A$2=1,'mil mi val'!BE57,IF($A$2=2,'mil mi val'!BE160,"NA"))</f>
        <v>0.98309999999999997</v>
      </c>
      <c r="BG75" s="120">
        <f>IF($A$2=1,'mil mi val'!BF57,IF($A$2=2,'mil mi val'!BF160,"NA"))</f>
        <v>0.98309999999999997</v>
      </c>
      <c r="BH75" s="120">
        <f>IF($A$2=1,'mil mi val'!BG57,IF($A$2=2,'mil mi val'!BG160,"NA"))</f>
        <v>0.98309999999999997</v>
      </c>
      <c r="BI75" s="120">
        <f>IF($A$2=1,'mil mi val'!BH57,IF($A$2=2,'mil mi val'!BH160,"NA"))</f>
        <v>0.98309999999999997</v>
      </c>
      <c r="BJ75" s="120">
        <f>IF($A$2=1,'mil mi val'!BI57,IF($A$2=2,'mil mi val'!BI160,"NA"))</f>
        <v>0.98309999999999997</v>
      </c>
      <c r="BK75" s="120">
        <f>IF($A$2=1,'mil mi val'!BJ57,IF($A$2=2,'mil mi val'!BJ160,"NA"))</f>
        <v>0.98309999999999997</v>
      </c>
      <c r="BL75" s="120">
        <f>IF($A$2=1,'mil mi val'!BK57,IF($A$2=2,'mil mi val'!BK160,"NA"))</f>
        <v>0.98309999999999997</v>
      </c>
      <c r="BM75" s="120">
        <f>IF($A$2=1,'mil mi val'!BL57,IF($A$2=2,'mil mi val'!BL160,"NA"))</f>
        <v>0.98309999999999997</v>
      </c>
      <c r="BN75" s="120">
        <f>IF($A$2=1,'mil mi val'!BM57,IF($A$2=2,'mil mi val'!BM160,"NA"))</f>
        <v>0.98309999999999997</v>
      </c>
      <c r="BO75" s="120">
        <f>IF($A$2=1,'mil mi val'!BN57,IF($A$2=2,'mil mi val'!BN160,"NA"))</f>
        <v>0.98309999999999997</v>
      </c>
      <c r="BP75" s="120">
        <f>IF($A$2=1,'mil mi val'!BO57,IF($A$2=2,'mil mi val'!BO160,"NA"))</f>
        <v>0.98309999999999997</v>
      </c>
      <c r="BQ75" s="120">
        <f>IF($A$2=1,'mil mi val'!BP57,IF($A$2=2,'mil mi val'!BP160,"NA"))</f>
        <v>0.98309999999999997</v>
      </c>
      <c r="BR75" s="120">
        <f>IF($A$2=1,'mil mi val'!BQ57,IF($A$2=2,'mil mi val'!BQ160,"NA"))</f>
        <v>0.98309999999999997</v>
      </c>
      <c r="BS75" s="120">
        <f>IF($A$2=1,'mil mi val'!BR57,IF($A$2=2,'mil mi val'!BR160,"NA"))</f>
        <v>0.98309999999999997</v>
      </c>
      <c r="BT75" s="120">
        <f>IF($A$2=1,'mil mi val'!BS57,IF($A$2=2,'mil mi val'!BS160,"NA"))</f>
        <v>0.98309999999999997</v>
      </c>
      <c r="BU75" s="120">
        <f>IF($A$2=1,'mil mi val'!BT57,IF($A$2=2,'mil mi val'!BT160,"NA"))</f>
        <v>0.98309999999999997</v>
      </c>
      <c r="BV75" s="120">
        <f>IF($A$2=1,'mil mi val'!BU57,IF($A$2=2,'mil mi val'!BU160,"NA"))</f>
        <v>0.98309999999999997</v>
      </c>
      <c r="BW75" s="120">
        <f>IF($A$2=1,'mil mi val'!BV57,IF($A$2=2,'mil mi val'!BV160,"NA"))</f>
        <v>0.98309999999999997</v>
      </c>
      <c r="BX75" s="120">
        <f>IF($A$2=1,'mil mi val'!BW57,IF($A$2=2,'mil mi val'!BW160,"NA"))</f>
        <v>0.98309999999999997</v>
      </c>
      <c r="BY75" s="120">
        <f>IF($A$2=1,'mil mi val'!BX57,IF($A$2=2,'mil mi val'!BX160,"NA"))</f>
        <v>0.98309999999999997</v>
      </c>
      <c r="BZ75" s="120">
        <f>IF($A$2=1,'mil mi val'!BY57,IF($A$2=2,'mil mi val'!BY160,"NA"))</f>
        <v>0.98309999999999997</v>
      </c>
      <c r="CA75" s="120">
        <f>IF($A$2=1,'mil mi val'!BZ57,IF($A$2=2,'mil mi val'!BZ160,"NA"))</f>
        <v>0.98309999999999997</v>
      </c>
      <c r="CB75" s="120">
        <f>IF($A$2=1,'mil mi val'!CA57,IF($A$2=2,'mil mi val'!CA160,"NA"))</f>
        <v>0.98309999999999997</v>
      </c>
      <c r="CC75" s="120">
        <f>IF($A$2=1,'mil mi val'!CB57,IF($A$2=2,'mil mi val'!CB160,"NA"))</f>
        <v>0.98309999999999997</v>
      </c>
      <c r="CD75" s="120">
        <f>IF($A$2=1,'mil mi val'!CC57,IF($A$2=2,'mil mi val'!CC160,"NA"))</f>
        <v>0.98309999999999997</v>
      </c>
      <c r="CE75" s="120">
        <f>IF($A$2=1,'mil mi val'!CD57,IF($A$2=2,'mil mi val'!CD160,"NA"))</f>
        <v>0.98309999999999997</v>
      </c>
      <c r="CF75" s="120">
        <f>IF($A$2=1,'mil mi val'!CE57,IF($A$2=2,'mil mi val'!CE160,"NA"))</f>
        <v>0.98309999999999997</v>
      </c>
      <c r="CG75" s="120">
        <f>IF($A$2=1,'mil mi val'!CF57,IF($A$2=2,'mil mi val'!CF160,"NA"))</f>
        <v>0.98309999999999997</v>
      </c>
      <c r="CH75" s="120">
        <f>IF($A$2=1,'mil mi val'!CG57,IF($A$2=2,'mil mi val'!CG160,"NA"))</f>
        <v>0.98309999999999997</v>
      </c>
      <c r="CI75" s="120">
        <f>IF($A$2=1,'mil mi val'!CH57,IF($A$2=2,'mil mi val'!CH160,"NA"))</f>
        <v>0.98309999999999997</v>
      </c>
      <c r="CJ75" s="120">
        <f>IF($A$2=1,'mil mi val'!CI57,IF($A$2=2,'mil mi val'!CI160,"NA"))</f>
        <v>0.98309999999999997</v>
      </c>
      <c r="CK75" s="120">
        <f>IF($A$2=1,'mil mi val'!CJ57,IF($A$2=2,'mil mi val'!CJ160,"NA"))</f>
        <v>0.98309999999999997</v>
      </c>
      <c r="CL75" s="120">
        <f>IF($A$2=1,'mil mi val'!CK57,IF($A$2=2,'mil mi val'!CK160,"NA"))</f>
        <v>0.98309999999999997</v>
      </c>
      <c r="CM75" s="120">
        <f>IF($A$2=1,'mil mi val'!CL57,IF($A$2=2,'mil mi val'!CL160,"NA"))</f>
        <v>0.98309999999999997</v>
      </c>
      <c r="CN75" s="120">
        <f>IF($A$2=1,'mil mi val'!CM57,IF($A$2=2,'mil mi val'!CM160,"NA"))</f>
        <v>0.98309999999999997</v>
      </c>
      <c r="CO75" s="120">
        <f>IF($A$2=1,'mil mi val'!CN57,IF($A$2=2,'mil mi val'!CN160,"NA"))</f>
        <v>0.98309999999999997</v>
      </c>
      <c r="CP75" s="120">
        <f>IF($A$2=1,'mil mi val'!CO57,IF($A$2=2,'mil mi val'!CO160,"NA"))</f>
        <v>0.98309999999999997</v>
      </c>
      <c r="CQ75" s="120">
        <f>IF($A$2=1,'mil mi val'!CP57,IF($A$2=2,'mil mi val'!CP160,"NA"))</f>
        <v>0.98309999999999997</v>
      </c>
      <c r="CR75" s="120">
        <f>IF($A$2=1,'mil mi val'!CQ57,IF($A$2=2,'mil mi val'!CQ160,"NA"))</f>
        <v>0.98309999999999997</v>
      </c>
      <c r="CS75" s="120">
        <f>IF($A$2=1,'mil mi val'!CR57,IF($A$2=2,'mil mi val'!CR160,"NA"))</f>
        <v>0.98309999999999997</v>
      </c>
      <c r="CT75" s="120">
        <f>IF($A$2=1,'mil mi val'!CS57,IF($A$2=2,'mil mi val'!CS160,"NA"))</f>
        <v>0.98309999999999997</v>
      </c>
      <c r="CU75" s="120">
        <f>IF($A$2=1,'mil mi val'!CT57,IF($A$2=2,'mil mi val'!CT160,"NA"))</f>
        <v>0.98309999999999997</v>
      </c>
      <c r="CV75" s="120">
        <f>IF($A$2=1,'mil mi val'!CU57,IF($A$2=2,'mil mi val'!CU160,"NA"))</f>
        <v>0.98309999999999997</v>
      </c>
      <c r="CW75" s="120">
        <f>IF($A$2=1,'mil mi val'!CV57,IF($A$2=2,'mil mi val'!CV160,"NA"))</f>
        <v>0.98309999999999997</v>
      </c>
      <c r="CX75" s="120">
        <f>IF($A$2=1,'mil mi val'!CW57,IF($A$2=2,'mil mi val'!CW160,"NA"))</f>
        <v>0.98309999999999997</v>
      </c>
      <c r="CY75" s="120">
        <f>IF($A$2=1,'mil mi val'!CX57,IF($A$2=2,'mil mi val'!CX160,"NA"))</f>
        <v>0.98309999999999997</v>
      </c>
      <c r="CZ75" s="120">
        <f>IF($A$2=1,'mil mi val'!CY57,IF($A$2=2,'mil mi val'!CY160,"NA"))</f>
        <v>0.98309999999999997</v>
      </c>
      <c r="DA75" s="120">
        <f>IF($A$2=1,'mil mi val'!CZ57,IF($A$2=2,'mil mi val'!CZ160,"NA"))</f>
        <v>0.98309999999999997</v>
      </c>
      <c r="DB75" s="120">
        <f>IF($A$2=1,'mil mi val'!DA57,IF($A$2=2,'mil mi val'!DA160,"NA"))</f>
        <v>0.98309999999999997</v>
      </c>
      <c r="DC75" s="120">
        <f>IF($A$2=1,'mil mi val'!DB57,IF($A$2=2,'mil mi val'!DB160,"NA"))</f>
        <v>0.98309999999999997</v>
      </c>
    </row>
    <row r="76" spans="2:107" ht="15" x14ac:dyDescent="0.25">
      <c r="B76" s="110">
        <v>71</v>
      </c>
      <c r="C76" s="120">
        <f>IF($A$2=1,'mil mi val'!B58,IF($A$2=2,'mil mi val'!B161,"NA"))</f>
        <v>1</v>
      </c>
      <c r="D76" s="120">
        <f>IF($A$2=1,'mil mi val'!C58,IF($A$2=2,'mil mi val'!C161,"NA"))</f>
        <v>0.97130000000000005</v>
      </c>
      <c r="E76" s="120">
        <f>IF($A$2=1,'mil mi val'!D58,IF($A$2=2,'mil mi val'!D161,"NA"))</f>
        <v>0.98050000000000004</v>
      </c>
      <c r="F76" s="120">
        <f>IF($A$2=1,'mil mi val'!E58,IF($A$2=2,'mil mi val'!E161,"NA"))</f>
        <v>0.98029999999999995</v>
      </c>
      <c r="G76" s="120">
        <f>IF($A$2=1,'mil mi val'!F58,IF($A$2=2,'mil mi val'!F161,"NA"))</f>
        <v>0.98050000000000004</v>
      </c>
      <c r="H76" s="120">
        <f>IF($A$2=1,'mil mi val'!G58,IF($A$2=2,'mil mi val'!G161,"NA"))</f>
        <v>0.98080000000000001</v>
      </c>
      <c r="I76" s="120">
        <f>IF($A$2=1,'mil mi val'!H58,IF($A$2=2,'mil mi val'!H161,"NA"))</f>
        <v>0.98140000000000005</v>
      </c>
      <c r="J76" s="120">
        <f>IF($A$2=1,'mil mi val'!I58,IF($A$2=2,'mil mi val'!I161,"NA"))</f>
        <v>0.9819</v>
      </c>
      <c r="K76" s="120">
        <f>IF($A$2=1,'mil mi val'!J58,IF($A$2=2,'mil mi val'!J161,"NA"))</f>
        <v>0.98240000000000005</v>
      </c>
      <c r="L76" s="120">
        <f>IF($A$2=1,'mil mi val'!K58,IF($A$2=2,'mil mi val'!K161,"NA"))</f>
        <v>0.9829</v>
      </c>
      <c r="M76" s="120">
        <f>IF($A$2=1,'mil mi val'!L58,IF($A$2=2,'mil mi val'!L161,"NA"))</f>
        <v>0.98319999999999996</v>
      </c>
      <c r="N76" s="120">
        <f>IF($A$2=1,'mil mi val'!M58,IF($A$2=2,'mil mi val'!M161,"NA"))</f>
        <v>0.98329999999999995</v>
      </c>
      <c r="O76" s="120">
        <f>IF($A$2=1,'mil mi val'!N58,IF($A$2=2,'mil mi val'!N161,"NA"))</f>
        <v>0.98319999999999996</v>
      </c>
      <c r="P76" s="120">
        <f>IF($A$2=1,'mil mi val'!O58,IF($A$2=2,'mil mi val'!O161,"NA"))</f>
        <v>0.9829</v>
      </c>
      <c r="Q76" s="120">
        <f>IF($A$2=1,'mil mi val'!P58,IF($A$2=2,'mil mi val'!P161,"NA"))</f>
        <v>0.98250000000000004</v>
      </c>
      <c r="R76" s="120">
        <f>IF($A$2=1,'mil mi val'!Q58,IF($A$2=2,'mil mi val'!Q161,"NA"))</f>
        <v>0.98380000000000001</v>
      </c>
      <c r="S76" s="120">
        <f>IF($A$2=1,'mil mi val'!R58,IF($A$2=2,'mil mi val'!R161,"NA"))</f>
        <v>0.98380000000000001</v>
      </c>
      <c r="T76" s="120">
        <f>IF($A$2=1,'mil mi val'!S58,IF($A$2=2,'mil mi val'!S161,"NA"))</f>
        <v>0.98380000000000001</v>
      </c>
      <c r="U76" s="120">
        <f>IF($A$2=1,'mil mi val'!T58,IF($A$2=2,'mil mi val'!T161,"NA"))</f>
        <v>0.98380000000000001</v>
      </c>
      <c r="V76" s="120">
        <f>IF($A$2=1,'mil mi val'!U58,IF($A$2=2,'mil mi val'!U161,"NA"))</f>
        <v>0.98380000000000001</v>
      </c>
      <c r="W76" s="120">
        <f>IF($A$2=1,'mil mi val'!V58,IF($A$2=2,'mil mi val'!V161,"NA"))</f>
        <v>0.98380000000000001</v>
      </c>
      <c r="X76" s="120">
        <f>IF($A$2=1,'mil mi val'!W58,IF($A$2=2,'mil mi val'!W161,"NA"))</f>
        <v>0.98380000000000001</v>
      </c>
      <c r="Y76" s="120">
        <f>IF($A$2=1,'mil mi val'!X58,IF($A$2=2,'mil mi val'!X161,"NA"))</f>
        <v>0.98380000000000001</v>
      </c>
      <c r="Z76" s="120">
        <f>IF($A$2=1,'mil mi val'!Y58,IF($A$2=2,'mil mi val'!Y161,"NA"))</f>
        <v>0.98380000000000001</v>
      </c>
      <c r="AA76" s="120">
        <f>IF($A$2=1,'mil mi val'!Z58,IF($A$2=2,'mil mi val'!Z161,"NA"))</f>
        <v>0.98380000000000001</v>
      </c>
      <c r="AB76" s="120">
        <f>IF($A$2=1,'mil mi val'!AA58,IF($A$2=2,'mil mi val'!AA161,"NA"))</f>
        <v>0.98380000000000001</v>
      </c>
      <c r="AC76" s="120">
        <f>IF($A$2=1,'mil mi val'!AB58,IF($A$2=2,'mil mi val'!AB161,"NA"))</f>
        <v>0.98380000000000001</v>
      </c>
      <c r="AD76" s="120">
        <f>IF($A$2=1,'mil mi val'!AC58,IF($A$2=2,'mil mi val'!AC161,"NA"))</f>
        <v>0.98380000000000001</v>
      </c>
      <c r="AE76" s="120">
        <f>IF($A$2=1,'mil mi val'!AD58,IF($A$2=2,'mil mi val'!AD161,"NA"))</f>
        <v>0.98380000000000001</v>
      </c>
      <c r="AF76" s="120">
        <f>IF($A$2=1,'mil mi val'!AE58,IF($A$2=2,'mil mi val'!AE161,"NA"))</f>
        <v>0.98380000000000001</v>
      </c>
      <c r="AG76" s="120">
        <f>IF($A$2=1,'mil mi val'!AF58,IF($A$2=2,'mil mi val'!AF161,"NA"))</f>
        <v>0.98380000000000001</v>
      </c>
      <c r="AH76" s="120">
        <f>IF($A$2=1,'mil mi val'!AG58,IF($A$2=2,'mil mi val'!AG161,"NA"))</f>
        <v>0.98380000000000001</v>
      </c>
      <c r="AI76" s="120">
        <f>IF($A$2=1,'mil mi val'!AH58,IF($A$2=2,'mil mi val'!AH161,"NA"))</f>
        <v>0.98380000000000001</v>
      </c>
      <c r="AJ76" s="120">
        <f>IF($A$2=1,'mil mi val'!AI58,IF($A$2=2,'mil mi val'!AI161,"NA"))</f>
        <v>0.98380000000000001</v>
      </c>
      <c r="AK76" s="120">
        <f>IF($A$2=1,'mil mi val'!AJ58,IF($A$2=2,'mil mi val'!AJ161,"NA"))</f>
        <v>0.98380000000000001</v>
      </c>
      <c r="AL76" s="120">
        <f>IF($A$2=1,'mil mi val'!AK58,IF($A$2=2,'mil mi val'!AK161,"NA"))</f>
        <v>0.98380000000000001</v>
      </c>
      <c r="AM76" s="120">
        <f>IF($A$2=1,'mil mi val'!AL58,IF($A$2=2,'mil mi val'!AL161,"NA"))</f>
        <v>0.98380000000000001</v>
      </c>
      <c r="AN76" s="120">
        <f>IF($A$2=1,'mil mi val'!AM58,IF($A$2=2,'mil mi val'!AM161,"NA"))</f>
        <v>0.98380000000000001</v>
      </c>
      <c r="AO76" s="120">
        <f>IF($A$2=1,'mil mi val'!AN58,IF($A$2=2,'mil mi val'!AN161,"NA"))</f>
        <v>0.98380000000000001</v>
      </c>
      <c r="AP76" s="120">
        <f>IF($A$2=1,'mil mi val'!AO58,IF($A$2=2,'mil mi val'!AO161,"NA"))</f>
        <v>0.98380000000000001</v>
      </c>
      <c r="AQ76" s="120">
        <f>IF($A$2=1,'mil mi val'!AP58,IF($A$2=2,'mil mi val'!AP161,"NA"))</f>
        <v>0.98380000000000001</v>
      </c>
      <c r="AR76" s="120">
        <f>IF($A$2=1,'mil mi val'!AQ58,IF($A$2=2,'mil mi val'!AQ161,"NA"))</f>
        <v>0.98380000000000001</v>
      </c>
      <c r="AS76" s="120">
        <f>IF($A$2=1,'mil mi val'!AR58,IF($A$2=2,'mil mi val'!AR161,"NA"))</f>
        <v>0.98380000000000001</v>
      </c>
      <c r="AT76" s="120">
        <f>IF($A$2=1,'mil mi val'!AS58,IF($A$2=2,'mil mi val'!AS161,"NA"))</f>
        <v>0.98380000000000001</v>
      </c>
      <c r="AU76" s="120">
        <f>IF($A$2=1,'mil mi val'!AT58,IF($A$2=2,'mil mi val'!AT161,"NA"))</f>
        <v>0.98380000000000001</v>
      </c>
      <c r="AV76" s="120">
        <f>IF($A$2=1,'mil mi val'!AU58,IF($A$2=2,'mil mi val'!AU161,"NA"))</f>
        <v>0.98380000000000001</v>
      </c>
      <c r="AW76" s="120">
        <f>IF($A$2=1,'mil mi val'!AV58,IF($A$2=2,'mil mi val'!AV161,"NA"))</f>
        <v>0.98380000000000001</v>
      </c>
      <c r="AX76" s="120">
        <f>IF($A$2=1,'mil mi val'!AW58,IF($A$2=2,'mil mi val'!AW161,"NA"))</f>
        <v>0.98380000000000001</v>
      </c>
      <c r="AY76" s="120">
        <f>IF($A$2=1,'mil mi val'!AX58,IF($A$2=2,'mil mi val'!AX161,"NA"))</f>
        <v>0.98380000000000001</v>
      </c>
      <c r="AZ76" s="120">
        <f>IF($A$2=1,'mil mi val'!AY58,IF($A$2=2,'mil mi val'!AY161,"NA"))</f>
        <v>0.98380000000000001</v>
      </c>
      <c r="BA76" s="120">
        <f>IF($A$2=1,'mil mi val'!AZ58,IF($A$2=2,'mil mi val'!AZ161,"NA"))</f>
        <v>0.98380000000000001</v>
      </c>
      <c r="BB76" s="120">
        <f>IF($A$2=1,'mil mi val'!BA58,IF($A$2=2,'mil mi val'!BA161,"NA"))</f>
        <v>0.98380000000000001</v>
      </c>
      <c r="BC76" s="120">
        <f>IF($A$2=1,'mil mi val'!BB58,IF($A$2=2,'mil mi val'!BB161,"NA"))</f>
        <v>0.98380000000000001</v>
      </c>
      <c r="BD76" s="120">
        <f>IF($A$2=1,'mil mi val'!BC58,IF($A$2=2,'mil mi val'!BC161,"NA"))</f>
        <v>0.98380000000000001</v>
      </c>
      <c r="BE76" s="120">
        <f>IF($A$2=1,'mil mi val'!BD58,IF($A$2=2,'mil mi val'!BD161,"NA"))</f>
        <v>0.98380000000000001</v>
      </c>
      <c r="BF76" s="120">
        <f>IF($A$2=1,'mil mi val'!BE58,IF($A$2=2,'mil mi val'!BE161,"NA"))</f>
        <v>0.98380000000000001</v>
      </c>
      <c r="BG76" s="120">
        <f>IF($A$2=1,'mil mi val'!BF58,IF($A$2=2,'mil mi val'!BF161,"NA"))</f>
        <v>0.98380000000000001</v>
      </c>
      <c r="BH76" s="120">
        <f>IF($A$2=1,'mil mi val'!BG58,IF($A$2=2,'mil mi val'!BG161,"NA"))</f>
        <v>0.98380000000000001</v>
      </c>
      <c r="BI76" s="120">
        <f>IF($A$2=1,'mil mi val'!BH58,IF($A$2=2,'mil mi val'!BH161,"NA"))</f>
        <v>0.98380000000000001</v>
      </c>
      <c r="BJ76" s="120">
        <f>IF($A$2=1,'mil mi val'!BI58,IF($A$2=2,'mil mi val'!BI161,"NA"))</f>
        <v>0.98380000000000001</v>
      </c>
      <c r="BK76" s="120">
        <f>IF($A$2=1,'mil mi val'!BJ58,IF($A$2=2,'mil mi val'!BJ161,"NA"))</f>
        <v>0.98380000000000001</v>
      </c>
      <c r="BL76" s="120">
        <f>IF($A$2=1,'mil mi val'!BK58,IF($A$2=2,'mil mi val'!BK161,"NA"))</f>
        <v>0.98380000000000001</v>
      </c>
      <c r="BM76" s="120">
        <f>IF($A$2=1,'mil mi val'!BL58,IF($A$2=2,'mil mi val'!BL161,"NA"))</f>
        <v>0.98380000000000001</v>
      </c>
      <c r="BN76" s="120">
        <f>IF($A$2=1,'mil mi val'!BM58,IF($A$2=2,'mil mi val'!BM161,"NA"))</f>
        <v>0.98380000000000001</v>
      </c>
      <c r="BO76" s="120">
        <f>IF($A$2=1,'mil mi val'!BN58,IF($A$2=2,'mil mi val'!BN161,"NA"))</f>
        <v>0.98380000000000001</v>
      </c>
      <c r="BP76" s="120">
        <f>IF($A$2=1,'mil mi val'!BO58,IF($A$2=2,'mil mi val'!BO161,"NA"))</f>
        <v>0.98380000000000001</v>
      </c>
      <c r="BQ76" s="120">
        <f>IF($A$2=1,'mil mi val'!BP58,IF($A$2=2,'mil mi val'!BP161,"NA"))</f>
        <v>0.98380000000000001</v>
      </c>
      <c r="BR76" s="120">
        <f>IF($A$2=1,'mil mi val'!BQ58,IF($A$2=2,'mil mi val'!BQ161,"NA"))</f>
        <v>0.98380000000000001</v>
      </c>
      <c r="BS76" s="120">
        <f>IF($A$2=1,'mil mi val'!BR58,IF($A$2=2,'mil mi val'!BR161,"NA"))</f>
        <v>0.98380000000000001</v>
      </c>
      <c r="BT76" s="120">
        <f>IF($A$2=1,'mil mi val'!BS58,IF($A$2=2,'mil mi val'!BS161,"NA"))</f>
        <v>0.98380000000000001</v>
      </c>
      <c r="BU76" s="120">
        <f>IF($A$2=1,'mil mi val'!BT58,IF($A$2=2,'mil mi val'!BT161,"NA"))</f>
        <v>0.98380000000000001</v>
      </c>
      <c r="BV76" s="120">
        <f>IF($A$2=1,'mil mi val'!BU58,IF($A$2=2,'mil mi val'!BU161,"NA"))</f>
        <v>0.98380000000000001</v>
      </c>
      <c r="BW76" s="120">
        <f>IF($A$2=1,'mil mi val'!BV58,IF($A$2=2,'mil mi val'!BV161,"NA"))</f>
        <v>0.98380000000000001</v>
      </c>
      <c r="BX76" s="120">
        <f>IF($A$2=1,'mil mi val'!BW58,IF($A$2=2,'mil mi val'!BW161,"NA"))</f>
        <v>0.98380000000000001</v>
      </c>
      <c r="BY76" s="120">
        <f>IF($A$2=1,'mil mi val'!BX58,IF($A$2=2,'mil mi val'!BX161,"NA"))</f>
        <v>0.98380000000000001</v>
      </c>
      <c r="BZ76" s="120">
        <f>IF($A$2=1,'mil mi val'!BY58,IF($A$2=2,'mil mi val'!BY161,"NA"))</f>
        <v>0.98380000000000001</v>
      </c>
      <c r="CA76" s="120">
        <f>IF($A$2=1,'mil mi val'!BZ58,IF($A$2=2,'mil mi val'!BZ161,"NA"))</f>
        <v>0.98380000000000001</v>
      </c>
      <c r="CB76" s="120">
        <f>IF($A$2=1,'mil mi val'!CA58,IF($A$2=2,'mil mi val'!CA161,"NA"))</f>
        <v>0.98380000000000001</v>
      </c>
      <c r="CC76" s="120">
        <f>IF($A$2=1,'mil mi val'!CB58,IF($A$2=2,'mil mi val'!CB161,"NA"))</f>
        <v>0.98380000000000001</v>
      </c>
      <c r="CD76" s="120">
        <f>IF($A$2=1,'mil mi val'!CC58,IF($A$2=2,'mil mi val'!CC161,"NA"))</f>
        <v>0.98380000000000001</v>
      </c>
      <c r="CE76" s="120">
        <f>IF($A$2=1,'mil mi val'!CD58,IF($A$2=2,'mil mi val'!CD161,"NA"))</f>
        <v>0.98380000000000001</v>
      </c>
      <c r="CF76" s="120">
        <f>IF($A$2=1,'mil mi val'!CE58,IF($A$2=2,'mil mi val'!CE161,"NA"))</f>
        <v>0.98380000000000001</v>
      </c>
      <c r="CG76" s="120">
        <f>IF($A$2=1,'mil mi val'!CF58,IF($A$2=2,'mil mi val'!CF161,"NA"))</f>
        <v>0.98380000000000001</v>
      </c>
      <c r="CH76" s="120">
        <f>IF($A$2=1,'mil mi val'!CG58,IF($A$2=2,'mil mi val'!CG161,"NA"))</f>
        <v>0.98380000000000001</v>
      </c>
      <c r="CI76" s="120">
        <f>IF($A$2=1,'mil mi val'!CH58,IF($A$2=2,'mil mi val'!CH161,"NA"))</f>
        <v>0.98380000000000001</v>
      </c>
      <c r="CJ76" s="120">
        <f>IF($A$2=1,'mil mi val'!CI58,IF($A$2=2,'mil mi val'!CI161,"NA"))</f>
        <v>0.98380000000000001</v>
      </c>
      <c r="CK76" s="120">
        <f>IF($A$2=1,'mil mi val'!CJ58,IF($A$2=2,'mil mi val'!CJ161,"NA"))</f>
        <v>0.98380000000000001</v>
      </c>
      <c r="CL76" s="120">
        <f>IF($A$2=1,'mil mi val'!CK58,IF($A$2=2,'mil mi val'!CK161,"NA"))</f>
        <v>0.98380000000000001</v>
      </c>
      <c r="CM76" s="120">
        <f>IF($A$2=1,'mil mi val'!CL58,IF($A$2=2,'mil mi val'!CL161,"NA"))</f>
        <v>0.98380000000000001</v>
      </c>
      <c r="CN76" s="120">
        <f>IF($A$2=1,'mil mi val'!CM58,IF($A$2=2,'mil mi val'!CM161,"NA"))</f>
        <v>0.98380000000000001</v>
      </c>
      <c r="CO76" s="120">
        <f>IF($A$2=1,'mil mi val'!CN58,IF($A$2=2,'mil mi val'!CN161,"NA"))</f>
        <v>0.98380000000000001</v>
      </c>
      <c r="CP76" s="120">
        <f>IF($A$2=1,'mil mi val'!CO58,IF($A$2=2,'mil mi val'!CO161,"NA"))</f>
        <v>0.98380000000000001</v>
      </c>
      <c r="CQ76" s="120">
        <f>IF($A$2=1,'mil mi val'!CP58,IF($A$2=2,'mil mi val'!CP161,"NA"))</f>
        <v>0.98380000000000001</v>
      </c>
      <c r="CR76" s="120">
        <f>IF($A$2=1,'mil mi val'!CQ58,IF($A$2=2,'mil mi val'!CQ161,"NA"))</f>
        <v>0.98380000000000001</v>
      </c>
      <c r="CS76" s="120">
        <f>IF($A$2=1,'mil mi val'!CR58,IF($A$2=2,'mil mi val'!CR161,"NA"))</f>
        <v>0.98380000000000001</v>
      </c>
      <c r="CT76" s="120">
        <f>IF($A$2=1,'mil mi val'!CS58,IF($A$2=2,'mil mi val'!CS161,"NA"))</f>
        <v>0.98380000000000001</v>
      </c>
      <c r="CU76" s="120">
        <f>IF($A$2=1,'mil mi val'!CT58,IF($A$2=2,'mil mi val'!CT161,"NA"))</f>
        <v>0.98380000000000001</v>
      </c>
      <c r="CV76" s="120">
        <f>IF($A$2=1,'mil mi val'!CU58,IF($A$2=2,'mil mi val'!CU161,"NA"))</f>
        <v>0.98380000000000001</v>
      </c>
      <c r="CW76" s="120">
        <f>IF($A$2=1,'mil mi val'!CV58,IF($A$2=2,'mil mi val'!CV161,"NA"))</f>
        <v>0.98380000000000001</v>
      </c>
      <c r="CX76" s="120">
        <f>IF($A$2=1,'mil mi val'!CW58,IF($A$2=2,'mil mi val'!CW161,"NA"))</f>
        <v>0.98380000000000001</v>
      </c>
      <c r="CY76" s="120">
        <f>IF($A$2=1,'mil mi val'!CX58,IF($A$2=2,'mil mi val'!CX161,"NA"))</f>
        <v>0.98380000000000001</v>
      </c>
      <c r="CZ76" s="120">
        <f>IF($A$2=1,'mil mi val'!CY58,IF($A$2=2,'mil mi val'!CY161,"NA"))</f>
        <v>0.98380000000000001</v>
      </c>
      <c r="DA76" s="120">
        <f>IF($A$2=1,'mil mi val'!CZ58,IF($A$2=2,'mil mi val'!CZ161,"NA"))</f>
        <v>0.98380000000000001</v>
      </c>
      <c r="DB76" s="120">
        <f>IF($A$2=1,'mil mi val'!DA58,IF($A$2=2,'mil mi val'!DA161,"NA"))</f>
        <v>0.98380000000000001</v>
      </c>
      <c r="DC76" s="120">
        <f>IF($A$2=1,'mil mi val'!DB58,IF($A$2=2,'mil mi val'!DB161,"NA"))</f>
        <v>0.98380000000000001</v>
      </c>
    </row>
    <row r="77" spans="2:107" ht="15" x14ac:dyDescent="0.25">
      <c r="B77" s="110">
        <v>72</v>
      </c>
      <c r="C77" s="120">
        <f>IF($A$2=1,'mil mi val'!B59,IF($A$2=2,'mil mi val'!B162,"NA"))</f>
        <v>1</v>
      </c>
      <c r="D77" s="120">
        <f>IF($A$2=1,'mil mi val'!C59,IF($A$2=2,'mil mi val'!C162,"NA"))</f>
        <v>0.97270000000000001</v>
      </c>
      <c r="E77" s="120">
        <f>IF($A$2=1,'mil mi val'!D59,IF($A$2=2,'mil mi val'!D162,"NA"))</f>
        <v>0.98180000000000001</v>
      </c>
      <c r="F77" s="120">
        <f>IF($A$2=1,'mil mi val'!E59,IF($A$2=2,'mil mi val'!E162,"NA"))</f>
        <v>0.98140000000000005</v>
      </c>
      <c r="G77" s="120">
        <f>IF($A$2=1,'mil mi val'!F59,IF($A$2=2,'mil mi val'!F162,"NA"))</f>
        <v>0.98140000000000005</v>
      </c>
      <c r="H77" s="120">
        <f>IF($A$2=1,'mil mi val'!G59,IF($A$2=2,'mil mi val'!G162,"NA"))</f>
        <v>0.98170000000000002</v>
      </c>
      <c r="I77" s="120">
        <f>IF($A$2=1,'mil mi val'!H59,IF($A$2=2,'mil mi val'!H162,"NA"))</f>
        <v>0.98209999999999997</v>
      </c>
      <c r="J77" s="120">
        <f>IF($A$2=1,'mil mi val'!I59,IF($A$2=2,'mil mi val'!I162,"NA"))</f>
        <v>0.98250000000000004</v>
      </c>
      <c r="K77" s="120">
        <f>IF($A$2=1,'mil mi val'!J59,IF($A$2=2,'mil mi val'!J162,"NA"))</f>
        <v>0.98299999999999998</v>
      </c>
      <c r="L77" s="120">
        <f>IF($A$2=1,'mil mi val'!K59,IF($A$2=2,'mil mi val'!K162,"NA"))</f>
        <v>0.98340000000000005</v>
      </c>
      <c r="M77" s="120">
        <f>IF($A$2=1,'mil mi val'!L59,IF($A$2=2,'mil mi val'!L162,"NA"))</f>
        <v>0.98370000000000002</v>
      </c>
      <c r="N77" s="120">
        <f>IF($A$2=1,'mil mi val'!M59,IF($A$2=2,'mil mi val'!M162,"NA"))</f>
        <v>0.9839</v>
      </c>
      <c r="O77" s="120">
        <f>IF($A$2=1,'mil mi val'!N59,IF($A$2=2,'mil mi val'!N162,"NA"))</f>
        <v>0.98380000000000001</v>
      </c>
      <c r="P77" s="120">
        <f>IF($A$2=1,'mil mi val'!O59,IF($A$2=2,'mil mi val'!O162,"NA"))</f>
        <v>0.98360000000000003</v>
      </c>
      <c r="Q77" s="120">
        <f>IF($A$2=1,'mil mi val'!P59,IF($A$2=2,'mil mi val'!P162,"NA"))</f>
        <v>0.98319999999999996</v>
      </c>
      <c r="R77" s="120">
        <f>IF($A$2=1,'mil mi val'!Q59,IF($A$2=2,'mil mi val'!Q162,"NA"))</f>
        <v>0.98450000000000004</v>
      </c>
      <c r="S77" s="120">
        <f>IF($A$2=1,'mil mi val'!R59,IF($A$2=2,'mil mi val'!R162,"NA"))</f>
        <v>0.98450000000000004</v>
      </c>
      <c r="T77" s="120">
        <f>IF($A$2=1,'mil mi val'!S59,IF($A$2=2,'mil mi val'!S162,"NA"))</f>
        <v>0.98450000000000004</v>
      </c>
      <c r="U77" s="120">
        <f>IF($A$2=1,'mil mi val'!T59,IF($A$2=2,'mil mi val'!T162,"NA"))</f>
        <v>0.98450000000000004</v>
      </c>
      <c r="V77" s="120">
        <f>IF($A$2=1,'mil mi val'!U59,IF($A$2=2,'mil mi val'!U162,"NA"))</f>
        <v>0.98450000000000004</v>
      </c>
      <c r="W77" s="120">
        <f>IF($A$2=1,'mil mi val'!V59,IF($A$2=2,'mil mi val'!V162,"NA"))</f>
        <v>0.98450000000000004</v>
      </c>
      <c r="X77" s="120">
        <f>IF($A$2=1,'mil mi val'!W59,IF($A$2=2,'mil mi val'!W162,"NA"))</f>
        <v>0.98450000000000004</v>
      </c>
      <c r="Y77" s="120">
        <f>IF($A$2=1,'mil mi val'!X59,IF($A$2=2,'mil mi val'!X162,"NA"))</f>
        <v>0.98450000000000004</v>
      </c>
      <c r="Z77" s="120">
        <f>IF($A$2=1,'mil mi val'!Y59,IF($A$2=2,'mil mi val'!Y162,"NA"))</f>
        <v>0.98450000000000004</v>
      </c>
      <c r="AA77" s="120">
        <f>IF($A$2=1,'mil mi val'!Z59,IF($A$2=2,'mil mi val'!Z162,"NA"))</f>
        <v>0.98450000000000004</v>
      </c>
      <c r="AB77" s="120">
        <f>IF($A$2=1,'mil mi val'!AA59,IF($A$2=2,'mil mi val'!AA162,"NA"))</f>
        <v>0.98450000000000004</v>
      </c>
      <c r="AC77" s="120">
        <f>IF($A$2=1,'mil mi val'!AB59,IF($A$2=2,'mil mi val'!AB162,"NA"))</f>
        <v>0.98450000000000004</v>
      </c>
      <c r="AD77" s="120">
        <f>IF($A$2=1,'mil mi val'!AC59,IF($A$2=2,'mil mi val'!AC162,"NA"))</f>
        <v>0.98450000000000004</v>
      </c>
      <c r="AE77" s="120">
        <f>IF($A$2=1,'mil mi val'!AD59,IF($A$2=2,'mil mi val'!AD162,"NA"))</f>
        <v>0.98450000000000004</v>
      </c>
      <c r="AF77" s="120">
        <f>IF($A$2=1,'mil mi val'!AE59,IF($A$2=2,'mil mi val'!AE162,"NA"))</f>
        <v>0.98450000000000004</v>
      </c>
      <c r="AG77" s="120">
        <f>IF($A$2=1,'mil mi val'!AF59,IF($A$2=2,'mil mi val'!AF162,"NA"))</f>
        <v>0.98450000000000004</v>
      </c>
      <c r="AH77" s="120">
        <f>IF($A$2=1,'mil mi val'!AG59,IF($A$2=2,'mil mi val'!AG162,"NA"))</f>
        <v>0.98450000000000004</v>
      </c>
      <c r="AI77" s="120">
        <f>IF($A$2=1,'mil mi val'!AH59,IF($A$2=2,'mil mi val'!AH162,"NA"))</f>
        <v>0.98450000000000004</v>
      </c>
      <c r="AJ77" s="120">
        <f>IF($A$2=1,'mil mi val'!AI59,IF($A$2=2,'mil mi val'!AI162,"NA"))</f>
        <v>0.98450000000000004</v>
      </c>
      <c r="AK77" s="120">
        <f>IF($A$2=1,'mil mi val'!AJ59,IF($A$2=2,'mil mi val'!AJ162,"NA"))</f>
        <v>0.98450000000000004</v>
      </c>
      <c r="AL77" s="120">
        <f>IF($A$2=1,'mil mi val'!AK59,IF($A$2=2,'mil mi val'!AK162,"NA"))</f>
        <v>0.98450000000000004</v>
      </c>
      <c r="AM77" s="120">
        <f>IF($A$2=1,'mil mi val'!AL59,IF($A$2=2,'mil mi val'!AL162,"NA"))</f>
        <v>0.98450000000000004</v>
      </c>
      <c r="AN77" s="120">
        <f>IF($A$2=1,'mil mi val'!AM59,IF($A$2=2,'mil mi val'!AM162,"NA"))</f>
        <v>0.98450000000000004</v>
      </c>
      <c r="AO77" s="120">
        <f>IF($A$2=1,'mil mi val'!AN59,IF($A$2=2,'mil mi val'!AN162,"NA"))</f>
        <v>0.98450000000000004</v>
      </c>
      <c r="AP77" s="120">
        <f>IF($A$2=1,'mil mi val'!AO59,IF($A$2=2,'mil mi val'!AO162,"NA"))</f>
        <v>0.98450000000000004</v>
      </c>
      <c r="AQ77" s="120">
        <f>IF($A$2=1,'mil mi val'!AP59,IF($A$2=2,'mil mi val'!AP162,"NA"))</f>
        <v>0.98450000000000004</v>
      </c>
      <c r="AR77" s="120">
        <f>IF($A$2=1,'mil mi val'!AQ59,IF($A$2=2,'mil mi val'!AQ162,"NA"))</f>
        <v>0.98450000000000004</v>
      </c>
      <c r="AS77" s="120">
        <f>IF($A$2=1,'mil mi val'!AR59,IF($A$2=2,'mil mi val'!AR162,"NA"))</f>
        <v>0.98450000000000004</v>
      </c>
      <c r="AT77" s="120">
        <f>IF($A$2=1,'mil mi val'!AS59,IF($A$2=2,'mil mi val'!AS162,"NA"))</f>
        <v>0.98450000000000004</v>
      </c>
      <c r="AU77" s="120">
        <f>IF($A$2=1,'mil mi val'!AT59,IF($A$2=2,'mil mi val'!AT162,"NA"))</f>
        <v>0.98450000000000004</v>
      </c>
      <c r="AV77" s="120">
        <f>IF($A$2=1,'mil mi val'!AU59,IF($A$2=2,'mil mi val'!AU162,"NA"))</f>
        <v>0.98450000000000004</v>
      </c>
      <c r="AW77" s="120">
        <f>IF($A$2=1,'mil mi val'!AV59,IF($A$2=2,'mil mi val'!AV162,"NA"))</f>
        <v>0.98450000000000004</v>
      </c>
      <c r="AX77" s="120">
        <f>IF($A$2=1,'mil mi val'!AW59,IF($A$2=2,'mil mi val'!AW162,"NA"))</f>
        <v>0.98450000000000004</v>
      </c>
      <c r="AY77" s="120">
        <f>IF($A$2=1,'mil mi val'!AX59,IF($A$2=2,'mil mi val'!AX162,"NA"))</f>
        <v>0.98450000000000004</v>
      </c>
      <c r="AZ77" s="120">
        <f>IF($A$2=1,'mil mi val'!AY59,IF($A$2=2,'mil mi val'!AY162,"NA"))</f>
        <v>0.98450000000000004</v>
      </c>
      <c r="BA77" s="120">
        <f>IF($A$2=1,'mil mi val'!AZ59,IF($A$2=2,'mil mi val'!AZ162,"NA"))</f>
        <v>0.98450000000000004</v>
      </c>
      <c r="BB77" s="120">
        <f>IF($A$2=1,'mil mi val'!BA59,IF($A$2=2,'mil mi val'!BA162,"NA"))</f>
        <v>0.98450000000000004</v>
      </c>
      <c r="BC77" s="120">
        <f>IF($A$2=1,'mil mi val'!BB59,IF($A$2=2,'mil mi val'!BB162,"NA"))</f>
        <v>0.98450000000000004</v>
      </c>
      <c r="BD77" s="120">
        <f>IF($A$2=1,'mil mi val'!BC59,IF($A$2=2,'mil mi val'!BC162,"NA"))</f>
        <v>0.98450000000000004</v>
      </c>
      <c r="BE77" s="120">
        <f>IF($A$2=1,'mil mi val'!BD59,IF($A$2=2,'mil mi val'!BD162,"NA"))</f>
        <v>0.98450000000000004</v>
      </c>
      <c r="BF77" s="120">
        <f>IF($A$2=1,'mil mi val'!BE59,IF($A$2=2,'mil mi val'!BE162,"NA"))</f>
        <v>0.98450000000000004</v>
      </c>
      <c r="BG77" s="120">
        <f>IF($A$2=1,'mil mi val'!BF59,IF($A$2=2,'mil mi val'!BF162,"NA"))</f>
        <v>0.98450000000000004</v>
      </c>
      <c r="BH77" s="120">
        <f>IF($A$2=1,'mil mi val'!BG59,IF($A$2=2,'mil mi val'!BG162,"NA"))</f>
        <v>0.98450000000000004</v>
      </c>
      <c r="BI77" s="120">
        <f>IF($A$2=1,'mil mi val'!BH59,IF($A$2=2,'mil mi val'!BH162,"NA"))</f>
        <v>0.98450000000000004</v>
      </c>
      <c r="BJ77" s="120">
        <f>IF($A$2=1,'mil mi val'!BI59,IF($A$2=2,'mil mi val'!BI162,"NA"))</f>
        <v>0.98450000000000004</v>
      </c>
      <c r="BK77" s="120">
        <f>IF($A$2=1,'mil mi val'!BJ59,IF($A$2=2,'mil mi val'!BJ162,"NA"))</f>
        <v>0.98450000000000004</v>
      </c>
      <c r="BL77" s="120">
        <f>IF($A$2=1,'mil mi val'!BK59,IF($A$2=2,'mil mi val'!BK162,"NA"))</f>
        <v>0.98450000000000004</v>
      </c>
      <c r="BM77" s="120">
        <f>IF($A$2=1,'mil mi val'!BL59,IF($A$2=2,'mil mi val'!BL162,"NA"))</f>
        <v>0.98450000000000004</v>
      </c>
      <c r="BN77" s="120">
        <f>IF($A$2=1,'mil mi val'!BM59,IF($A$2=2,'mil mi val'!BM162,"NA"))</f>
        <v>0.98450000000000004</v>
      </c>
      <c r="BO77" s="120">
        <f>IF($A$2=1,'mil mi val'!BN59,IF($A$2=2,'mil mi val'!BN162,"NA"))</f>
        <v>0.98450000000000004</v>
      </c>
      <c r="BP77" s="120">
        <f>IF($A$2=1,'mil mi val'!BO59,IF($A$2=2,'mil mi val'!BO162,"NA"))</f>
        <v>0.98450000000000004</v>
      </c>
      <c r="BQ77" s="120">
        <f>IF($A$2=1,'mil mi val'!BP59,IF($A$2=2,'mil mi val'!BP162,"NA"))</f>
        <v>0.98450000000000004</v>
      </c>
      <c r="BR77" s="120">
        <f>IF($A$2=1,'mil mi val'!BQ59,IF($A$2=2,'mil mi val'!BQ162,"NA"))</f>
        <v>0.98450000000000004</v>
      </c>
      <c r="BS77" s="120">
        <f>IF($A$2=1,'mil mi val'!BR59,IF($A$2=2,'mil mi val'!BR162,"NA"))</f>
        <v>0.98450000000000004</v>
      </c>
      <c r="BT77" s="120">
        <f>IF($A$2=1,'mil mi val'!BS59,IF($A$2=2,'mil mi val'!BS162,"NA"))</f>
        <v>0.98450000000000004</v>
      </c>
      <c r="BU77" s="120">
        <f>IF($A$2=1,'mil mi val'!BT59,IF($A$2=2,'mil mi val'!BT162,"NA"))</f>
        <v>0.98450000000000004</v>
      </c>
      <c r="BV77" s="120">
        <f>IF($A$2=1,'mil mi val'!BU59,IF($A$2=2,'mil mi val'!BU162,"NA"))</f>
        <v>0.98450000000000004</v>
      </c>
      <c r="BW77" s="120">
        <f>IF($A$2=1,'mil mi val'!BV59,IF($A$2=2,'mil mi val'!BV162,"NA"))</f>
        <v>0.98450000000000004</v>
      </c>
      <c r="BX77" s="120">
        <f>IF($A$2=1,'mil mi val'!BW59,IF($A$2=2,'mil mi val'!BW162,"NA"))</f>
        <v>0.98450000000000004</v>
      </c>
      <c r="BY77" s="120">
        <f>IF($A$2=1,'mil mi val'!BX59,IF($A$2=2,'mil mi val'!BX162,"NA"))</f>
        <v>0.98450000000000004</v>
      </c>
      <c r="BZ77" s="120">
        <f>IF($A$2=1,'mil mi val'!BY59,IF($A$2=2,'mil mi val'!BY162,"NA"))</f>
        <v>0.98450000000000004</v>
      </c>
      <c r="CA77" s="120">
        <f>IF($A$2=1,'mil mi val'!BZ59,IF($A$2=2,'mil mi val'!BZ162,"NA"))</f>
        <v>0.98450000000000004</v>
      </c>
      <c r="CB77" s="120">
        <f>IF($A$2=1,'mil mi val'!CA59,IF($A$2=2,'mil mi val'!CA162,"NA"))</f>
        <v>0.98450000000000004</v>
      </c>
      <c r="CC77" s="120">
        <f>IF($A$2=1,'mil mi val'!CB59,IF($A$2=2,'mil mi val'!CB162,"NA"))</f>
        <v>0.98450000000000004</v>
      </c>
      <c r="CD77" s="120">
        <f>IF($A$2=1,'mil mi val'!CC59,IF($A$2=2,'mil mi val'!CC162,"NA"))</f>
        <v>0.98450000000000004</v>
      </c>
      <c r="CE77" s="120">
        <f>IF($A$2=1,'mil mi val'!CD59,IF($A$2=2,'mil mi val'!CD162,"NA"))</f>
        <v>0.98450000000000004</v>
      </c>
      <c r="CF77" s="120">
        <f>IF($A$2=1,'mil mi val'!CE59,IF($A$2=2,'mil mi val'!CE162,"NA"))</f>
        <v>0.98450000000000004</v>
      </c>
      <c r="CG77" s="120">
        <f>IF($A$2=1,'mil mi val'!CF59,IF($A$2=2,'mil mi val'!CF162,"NA"))</f>
        <v>0.98450000000000004</v>
      </c>
      <c r="CH77" s="120">
        <f>IF($A$2=1,'mil mi val'!CG59,IF($A$2=2,'mil mi val'!CG162,"NA"))</f>
        <v>0.98450000000000004</v>
      </c>
      <c r="CI77" s="120">
        <f>IF($A$2=1,'mil mi val'!CH59,IF($A$2=2,'mil mi val'!CH162,"NA"))</f>
        <v>0.98450000000000004</v>
      </c>
      <c r="CJ77" s="120">
        <f>IF($A$2=1,'mil mi val'!CI59,IF($A$2=2,'mil mi val'!CI162,"NA"))</f>
        <v>0.98450000000000004</v>
      </c>
      <c r="CK77" s="120">
        <f>IF($A$2=1,'mil mi val'!CJ59,IF($A$2=2,'mil mi val'!CJ162,"NA"))</f>
        <v>0.98450000000000004</v>
      </c>
      <c r="CL77" s="120">
        <f>IF($A$2=1,'mil mi val'!CK59,IF($A$2=2,'mil mi val'!CK162,"NA"))</f>
        <v>0.98450000000000004</v>
      </c>
      <c r="CM77" s="120">
        <f>IF($A$2=1,'mil mi val'!CL59,IF($A$2=2,'mil mi val'!CL162,"NA"))</f>
        <v>0.98450000000000004</v>
      </c>
      <c r="CN77" s="120">
        <f>IF($A$2=1,'mil mi val'!CM59,IF($A$2=2,'mil mi val'!CM162,"NA"))</f>
        <v>0.98450000000000004</v>
      </c>
      <c r="CO77" s="120">
        <f>IF($A$2=1,'mil mi val'!CN59,IF($A$2=2,'mil mi val'!CN162,"NA"))</f>
        <v>0.98450000000000004</v>
      </c>
      <c r="CP77" s="120">
        <f>IF($A$2=1,'mil mi val'!CO59,IF($A$2=2,'mil mi val'!CO162,"NA"))</f>
        <v>0.98450000000000004</v>
      </c>
      <c r="CQ77" s="120">
        <f>IF($A$2=1,'mil mi val'!CP59,IF($A$2=2,'mil mi val'!CP162,"NA"))</f>
        <v>0.98450000000000004</v>
      </c>
      <c r="CR77" s="120">
        <f>IF($A$2=1,'mil mi val'!CQ59,IF($A$2=2,'mil mi val'!CQ162,"NA"))</f>
        <v>0.98450000000000004</v>
      </c>
      <c r="CS77" s="120">
        <f>IF($A$2=1,'mil mi val'!CR59,IF($A$2=2,'mil mi val'!CR162,"NA"))</f>
        <v>0.98450000000000004</v>
      </c>
      <c r="CT77" s="120">
        <f>IF($A$2=1,'mil mi val'!CS59,IF($A$2=2,'mil mi val'!CS162,"NA"))</f>
        <v>0.98450000000000004</v>
      </c>
      <c r="CU77" s="120">
        <f>IF($A$2=1,'mil mi val'!CT59,IF($A$2=2,'mil mi val'!CT162,"NA"))</f>
        <v>0.98450000000000004</v>
      </c>
      <c r="CV77" s="120">
        <f>IF($A$2=1,'mil mi val'!CU59,IF($A$2=2,'mil mi val'!CU162,"NA"))</f>
        <v>0.98450000000000004</v>
      </c>
      <c r="CW77" s="120">
        <f>IF($A$2=1,'mil mi val'!CV59,IF($A$2=2,'mil mi val'!CV162,"NA"))</f>
        <v>0.98450000000000004</v>
      </c>
      <c r="CX77" s="120">
        <f>IF($A$2=1,'mil mi val'!CW59,IF($A$2=2,'mil mi val'!CW162,"NA"))</f>
        <v>0.98450000000000004</v>
      </c>
      <c r="CY77" s="120">
        <f>IF($A$2=1,'mil mi val'!CX59,IF($A$2=2,'mil mi val'!CX162,"NA"))</f>
        <v>0.98450000000000004</v>
      </c>
      <c r="CZ77" s="120">
        <f>IF($A$2=1,'mil mi val'!CY59,IF($A$2=2,'mil mi val'!CY162,"NA"))</f>
        <v>0.98450000000000004</v>
      </c>
      <c r="DA77" s="120">
        <f>IF($A$2=1,'mil mi val'!CZ59,IF($A$2=2,'mil mi val'!CZ162,"NA"))</f>
        <v>0.98450000000000004</v>
      </c>
      <c r="DB77" s="120">
        <f>IF($A$2=1,'mil mi val'!DA59,IF($A$2=2,'mil mi val'!DA162,"NA"))</f>
        <v>0.98450000000000004</v>
      </c>
      <c r="DC77" s="120">
        <f>IF($A$2=1,'mil mi val'!DB59,IF($A$2=2,'mil mi val'!DB162,"NA"))</f>
        <v>0.98450000000000004</v>
      </c>
    </row>
    <row r="78" spans="2:107" ht="15" x14ac:dyDescent="0.25">
      <c r="B78" s="110">
        <v>73</v>
      </c>
      <c r="C78" s="120">
        <f>IF($A$2=1,'mil mi val'!B60,IF($A$2=2,'mil mi val'!B163,"NA"))</f>
        <v>1</v>
      </c>
      <c r="D78" s="120">
        <f>IF($A$2=1,'mil mi val'!C60,IF($A$2=2,'mil mi val'!C163,"NA"))</f>
        <v>0.97399999999999998</v>
      </c>
      <c r="E78" s="120">
        <f>IF($A$2=1,'mil mi val'!D60,IF($A$2=2,'mil mi val'!D163,"NA"))</f>
        <v>0.98309999999999997</v>
      </c>
      <c r="F78" s="120">
        <f>IF($A$2=1,'mil mi val'!E60,IF($A$2=2,'mil mi val'!E163,"NA"))</f>
        <v>0.98260000000000003</v>
      </c>
      <c r="G78" s="120">
        <f>IF($A$2=1,'mil mi val'!F60,IF($A$2=2,'mil mi val'!F163,"NA"))</f>
        <v>0.98250000000000004</v>
      </c>
      <c r="H78" s="120">
        <f>IF($A$2=1,'mil mi val'!G60,IF($A$2=2,'mil mi val'!G163,"NA"))</f>
        <v>0.98260000000000003</v>
      </c>
      <c r="I78" s="120">
        <f>IF($A$2=1,'mil mi val'!H60,IF($A$2=2,'mil mi val'!H163,"NA"))</f>
        <v>0.9829</v>
      </c>
      <c r="J78" s="120">
        <f>IF($A$2=1,'mil mi val'!I60,IF($A$2=2,'mil mi val'!I163,"NA"))</f>
        <v>0.98319999999999996</v>
      </c>
      <c r="K78" s="120">
        <f>IF($A$2=1,'mil mi val'!J60,IF($A$2=2,'mil mi val'!J163,"NA"))</f>
        <v>0.98360000000000003</v>
      </c>
      <c r="L78" s="120">
        <f>IF($A$2=1,'mil mi val'!K60,IF($A$2=2,'mil mi val'!K163,"NA"))</f>
        <v>0.98399999999999999</v>
      </c>
      <c r="M78" s="120">
        <f>IF($A$2=1,'mil mi val'!L60,IF($A$2=2,'mil mi val'!L163,"NA"))</f>
        <v>0.98429999999999995</v>
      </c>
      <c r="N78" s="120">
        <f>IF($A$2=1,'mil mi val'!M60,IF($A$2=2,'mil mi val'!M163,"NA"))</f>
        <v>0.98450000000000004</v>
      </c>
      <c r="O78" s="120">
        <f>IF($A$2=1,'mil mi val'!N60,IF($A$2=2,'mil mi val'!N163,"NA"))</f>
        <v>0.98450000000000004</v>
      </c>
      <c r="P78" s="120">
        <f>IF($A$2=1,'mil mi val'!O60,IF($A$2=2,'mil mi val'!O163,"NA"))</f>
        <v>0.98429999999999995</v>
      </c>
      <c r="Q78" s="120">
        <f>IF($A$2=1,'mil mi val'!P60,IF($A$2=2,'mil mi val'!P163,"NA"))</f>
        <v>0.98399999999999999</v>
      </c>
      <c r="R78" s="120">
        <f>IF($A$2=1,'mil mi val'!Q60,IF($A$2=2,'mil mi val'!Q163,"NA"))</f>
        <v>0.98519999999999996</v>
      </c>
      <c r="S78" s="120">
        <f>IF($A$2=1,'mil mi val'!R60,IF($A$2=2,'mil mi val'!R163,"NA"))</f>
        <v>0.98519999999999996</v>
      </c>
      <c r="T78" s="120">
        <f>IF($A$2=1,'mil mi val'!S60,IF($A$2=2,'mil mi val'!S163,"NA"))</f>
        <v>0.98519999999999996</v>
      </c>
      <c r="U78" s="120">
        <f>IF($A$2=1,'mil mi val'!T60,IF($A$2=2,'mil mi val'!T163,"NA"))</f>
        <v>0.98519999999999996</v>
      </c>
      <c r="V78" s="120">
        <f>IF($A$2=1,'mil mi val'!U60,IF($A$2=2,'mil mi val'!U163,"NA"))</f>
        <v>0.98519999999999996</v>
      </c>
      <c r="W78" s="120">
        <f>IF($A$2=1,'mil mi val'!V60,IF($A$2=2,'mil mi val'!V163,"NA"))</f>
        <v>0.98519999999999996</v>
      </c>
      <c r="X78" s="120">
        <f>IF($A$2=1,'mil mi val'!W60,IF($A$2=2,'mil mi val'!W163,"NA"))</f>
        <v>0.98519999999999996</v>
      </c>
      <c r="Y78" s="120">
        <f>IF($A$2=1,'mil mi val'!X60,IF($A$2=2,'mil mi val'!X163,"NA"))</f>
        <v>0.98519999999999996</v>
      </c>
      <c r="Z78" s="120">
        <f>IF($A$2=1,'mil mi val'!Y60,IF($A$2=2,'mil mi val'!Y163,"NA"))</f>
        <v>0.98519999999999996</v>
      </c>
      <c r="AA78" s="120">
        <f>IF($A$2=1,'mil mi val'!Z60,IF($A$2=2,'mil mi val'!Z163,"NA"))</f>
        <v>0.98519999999999996</v>
      </c>
      <c r="AB78" s="120">
        <f>IF($A$2=1,'mil mi val'!AA60,IF($A$2=2,'mil mi val'!AA163,"NA"))</f>
        <v>0.98519999999999996</v>
      </c>
      <c r="AC78" s="120">
        <f>IF($A$2=1,'mil mi val'!AB60,IF($A$2=2,'mil mi val'!AB163,"NA"))</f>
        <v>0.98519999999999996</v>
      </c>
      <c r="AD78" s="120">
        <f>IF($A$2=1,'mil mi val'!AC60,IF($A$2=2,'mil mi val'!AC163,"NA"))</f>
        <v>0.98519999999999996</v>
      </c>
      <c r="AE78" s="120">
        <f>IF($A$2=1,'mil mi val'!AD60,IF($A$2=2,'mil mi val'!AD163,"NA"))</f>
        <v>0.98519999999999996</v>
      </c>
      <c r="AF78" s="120">
        <f>IF($A$2=1,'mil mi val'!AE60,IF($A$2=2,'mil mi val'!AE163,"NA"))</f>
        <v>0.98519999999999996</v>
      </c>
      <c r="AG78" s="120">
        <f>IF($A$2=1,'mil mi val'!AF60,IF($A$2=2,'mil mi val'!AF163,"NA"))</f>
        <v>0.98519999999999996</v>
      </c>
      <c r="AH78" s="120">
        <f>IF($A$2=1,'mil mi val'!AG60,IF($A$2=2,'mil mi val'!AG163,"NA"))</f>
        <v>0.98519999999999996</v>
      </c>
      <c r="AI78" s="120">
        <f>IF($A$2=1,'mil mi val'!AH60,IF($A$2=2,'mil mi val'!AH163,"NA"))</f>
        <v>0.98519999999999996</v>
      </c>
      <c r="AJ78" s="120">
        <f>IF($A$2=1,'mil mi val'!AI60,IF($A$2=2,'mil mi val'!AI163,"NA"))</f>
        <v>0.98519999999999996</v>
      </c>
      <c r="AK78" s="120">
        <f>IF($A$2=1,'mil mi val'!AJ60,IF($A$2=2,'mil mi val'!AJ163,"NA"))</f>
        <v>0.98519999999999996</v>
      </c>
      <c r="AL78" s="120">
        <f>IF($A$2=1,'mil mi val'!AK60,IF($A$2=2,'mil mi val'!AK163,"NA"))</f>
        <v>0.98519999999999996</v>
      </c>
      <c r="AM78" s="120">
        <f>IF($A$2=1,'mil mi val'!AL60,IF($A$2=2,'mil mi val'!AL163,"NA"))</f>
        <v>0.98519999999999996</v>
      </c>
      <c r="AN78" s="120">
        <f>IF($A$2=1,'mil mi val'!AM60,IF($A$2=2,'mil mi val'!AM163,"NA"))</f>
        <v>0.98519999999999996</v>
      </c>
      <c r="AO78" s="120">
        <f>IF($A$2=1,'mil mi val'!AN60,IF($A$2=2,'mil mi val'!AN163,"NA"))</f>
        <v>0.98519999999999996</v>
      </c>
      <c r="AP78" s="120">
        <f>IF($A$2=1,'mil mi val'!AO60,IF($A$2=2,'mil mi val'!AO163,"NA"))</f>
        <v>0.98519999999999996</v>
      </c>
      <c r="AQ78" s="120">
        <f>IF($A$2=1,'mil mi val'!AP60,IF($A$2=2,'mil mi val'!AP163,"NA"))</f>
        <v>0.98519999999999996</v>
      </c>
      <c r="AR78" s="120">
        <f>IF($A$2=1,'mil mi val'!AQ60,IF($A$2=2,'mil mi val'!AQ163,"NA"))</f>
        <v>0.98519999999999996</v>
      </c>
      <c r="AS78" s="120">
        <f>IF($A$2=1,'mil mi val'!AR60,IF($A$2=2,'mil mi val'!AR163,"NA"))</f>
        <v>0.98519999999999996</v>
      </c>
      <c r="AT78" s="120">
        <f>IF($A$2=1,'mil mi val'!AS60,IF($A$2=2,'mil mi val'!AS163,"NA"))</f>
        <v>0.98519999999999996</v>
      </c>
      <c r="AU78" s="120">
        <f>IF($A$2=1,'mil mi val'!AT60,IF($A$2=2,'mil mi val'!AT163,"NA"))</f>
        <v>0.98519999999999996</v>
      </c>
      <c r="AV78" s="120">
        <f>IF($A$2=1,'mil mi val'!AU60,IF($A$2=2,'mil mi val'!AU163,"NA"))</f>
        <v>0.98519999999999996</v>
      </c>
      <c r="AW78" s="120">
        <f>IF($A$2=1,'mil mi val'!AV60,IF($A$2=2,'mil mi val'!AV163,"NA"))</f>
        <v>0.98519999999999996</v>
      </c>
      <c r="AX78" s="120">
        <f>IF($A$2=1,'mil mi val'!AW60,IF($A$2=2,'mil mi val'!AW163,"NA"))</f>
        <v>0.98519999999999996</v>
      </c>
      <c r="AY78" s="120">
        <f>IF($A$2=1,'mil mi val'!AX60,IF($A$2=2,'mil mi val'!AX163,"NA"))</f>
        <v>0.98519999999999996</v>
      </c>
      <c r="AZ78" s="120">
        <f>IF($A$2=1,'mil mi val'!AY60,IF($A$2=2,'mil mi val'!AY163,"NA"))</f>
        <v>0.98519999999999996</v>
      </c>
      <c r="BA78" s="120">
        <f>IF($A$2=1,'mil mi val'!AZ60,IF($A$2=2,'mil mi val'!AZ163,"NA"))</f>
        <v>0.98519999999999996</v>
      </c>
      <c r="BB78" s="120">
        <f>IF($A$2=1,'mil mi val'!BA60,IF($A$2=2,'mil mi val'!BA163,"NA"))</f>
        <v>0.98519999999999996</v>
      </c>
      <c r="BC78" s="120">
        <f>IF($A$2=1,'mil mi val'!BB60,IF($A$2=2,'mil mi val'!BB163,"NA"))</f>
        <v>0.98519999999999996</v>
      </c>
      <c r="BD78" s="120">
        <f>IF($A$2=1,'mil mi val'!BC60,IF($A$2=2,'mil mi val'!BC163,"NA"))</f>
        <v>0.98519999999999996</v>
      </c>
      <c r="BE78" s="120">
        <f>IF($A$2=1,'mil mi val'!BD60,IF($A$2=2,'mil mi val'!BD163,"NA"))</f>
        <v>0.98519999999999996</v>
      </c>
      <c r="BF78" s="120">
        <f>IF($A$2=1,'mil mi val'!BE60,IF($A$2=2,'mil mi val'!BE163,"NA"))</f>
        <v>0.98519999999999996</v>
      </c>
      <c r="BG78" s="120">
        <f>IF($A$2=1,'mil mi val'!BF60,IF($A$2=2,'mil mi val'!BF163,"NA"))</f>
        <v>0.98519999999999996</v>
      </c>
      <c r="BH78" s="120">
        <f>IF($A$2=1,'mil mi val'!BG60,IF($A$2=2,'mil mi val'!BG163,"NA"))</f>
        <v>0.98519999999999996</v>
      </c>
      <c r="BI78" s="120">
        <f>IF($A$2=1,'mil mi val'!BH60,IF($A$2=2,'mil mi val'!BH163,"NA"))</f>
        <v>0.98519999999999996</v>
      </c>
      <c r="BJ78" s="120">
        <f>IF($A$2=1,'mil mi val'!BI60,IF($A$2=2,'mil mi val'!BI163,"NA"))</f>
        <v>0.98519999999999996</v>
      </c>
      <c r="BK78" s="120">
        <f>IF($A$2=1,'mil mi val'!BJ60,IF($A$2=2,'mil mi val'!BJ163,"NA"))</f>
        <v>0.98519999999999996</v>
      </c>
      <c r="BL78" s="120">
        <f>IF($A$2=1,'mil mi val'!BK60,IF($A$2=2,'mil mi val'!BK163,"NA"))</f>
        <v>0.98519999999999996</v>
      </c>
      <c r="BM78" s="120">
        <f>IF($A$2=1,'mil mi val'!BL60,IF($A$2=2,'mil mi val'!BL163,"NA"))</f>
        <v>0.98519999999999996</v>
      </c>
      <c r="BN78" s="120">
        <f>IF($A$2=1,'mil mi val'!BM60,IF($A$2=2,'mil mi val'!BM163,"NA"))</f>
        <v>0.98519999999999996</v>
      </c>
      <c r="BO78" s="120">
        <f>IF($A$2=1,'mil mi val'!BN60,IF($A$2=2,'mil mi val'!BN163,"NA"))</f>
        <v>0.98519999999999996</v>
      </c>
      <c r="BP78" s="120">
        <f>IF($A$2=1,'mil mi val'!BO60,IF($A$2=2,'mil mi val'!BO163,"NA"))</f>
        <v>0.98519999999999996</v>
      </c>
      <c r="BQ78" s="120">
        <f>IF($A$2=1,'mil mi val'!BP60,IF($A$2=2,'mil mi val'!BP163,"NA"))</f>
        <v>0.98519999999999996</v>
      </c>
      <c r="BR78" s="120">
        <f>IF($A$2=1,'mil mi val'!BQ60,IF($A$2=2,'mil mi val'!BQ163,"NA"))</f>
        <v>0.98519999999999996</v>
      </c>
      <c r="BS78" s="120">
        <f>IF($A$2=1,'mil mi val'!BR60,IF($A$2=2,'mil mi val'!BR163,"NA"))</f>
        <v>0.98519999999999996</v>
      </c>
      <c r="BT78" s="120">
        <f>IF($A$2=1,'mil mi val'!BS60,IF($A$2=2,'mil mi val'!BS163,"NA"))</f>
        <v>0.98519999999999996</v>
      </c>
      <c r="BU78" s="120">
        <f>IF($A$2=1,'mil mi val'!BT60,IF($A$2=2,'mil mi val'!BT163,"NA"))</f>
        <v>0.98519999999999996</v>
      </c>
      <c r="BV78" s="120">
        <f>IF($A$2=1,'mil mi val'!BU60,IF($A$2=2,'mil mi val'!BU163,"NA"))</f>
        <v>0.98519999999999996</v>
      </c>
      <c r="BW78" s="120">
        <f>IF($A$2=1,'mil mi val'!BV60,IF($A$2=2,'mil mi val'!BV163,"NA"))</f>
        <v>0.98519999999999996</v>
      </c>
      <c r="BX78" s="120">
        <f>IF($A$2=1,'mil mi val'!BW60,IF($A$2=2,'mil mi val'!BW163,"NA"))</f>
        <v>0.98519999999999996</v>
      </c>
      <c r="BY78" s="120">
        <f>IF($A$2=1,'mil mi val'!BX60,IF($A$2=2,'mil mi val'!BX163,"NA"))</f>
        <v>0.98519999999999996</v>
      </c>
      <c r="BZ78" s="120">
        <f>IF($A$2=1,'mil mi val'!BY60,IF($A$2=2,'mil mi val'!BY163,"NA"))</f>
        <v>0.98519999999999996</v>
      </c>
      <c r="CA78" s="120">
        <f>IF($A$2=1,'mil mi val'!BZ60,IF($A$2=2,'mil mi val'!BZ163,"NA"))</f>
        <v>0.98519999999999996</v>
      </c>
      <c r="CB78" s="120">
        <f>IF($A$2=1,'mil mi val'!CA60,IF($A$2=2,'mil mi val'!CA163,"NA"))</f>
        <v>0.98519999999999996</v>
      </c>
      <c r="CC78" s="120">
        <f>IF($A$2=1,'mil mi val'!CB60,IF($A$2=2,'mil mi val'!CB163,"NA"))</f>
        <v>0.98519999999999996</v>
      </c>
      <c r="CD78" s="120">
        <f>IF($A$2=1,'mil mi val'!CC60,IF($A$2=2,'mil mi val'!CC163,"NA"))</f>
        <v>0.98519999999999996</v>
      </c>
      <c r="CE78" s="120">
        <f>IF($A$2=1,'mil mi val'!CD60,IF($A$2=2,'mil mi val'!CD163,"NA"))</f>
        <v>0.98519999999999996</v>
      </c>
      <c r="CF78" s="120">
        <f>IF($A$2=1,'mil mi val'!CE60,IF($A$2=2,'mil mi val'!CE163,"NA"))</f>
        <v>0.98519999999999996</v>
      </c>
      <c r="CG78" s="120">
        <f>IF($A$2=1,'mil mi val'!CF60,IF($A$2=2,'mil mi val'!CF163,"NA"))</f>
        <v>0.98519999999999996</v>
      </c>
      <c r="CH78" s="120">
        <f>IF($A$2=1,'mil mi val'!CG60,IF($A$2=2,'mil mi val'!CG163,"NA"))</f>
        <v>0.98519999999999996</v>
      </c>
      <c r="CI78" s="120">
        <f>IF($A$2=1,'mil mi val'!CH60,IF($A$2=2,'mil mi val'!CH163,"NA"))</f>
        <v>0.98519999999999996</v>
      </c>
      <c r="CJ78" s="120">
        <f>IF($A$2=1,'mil mi val'!CI60,IF($A$2=2,'mil mi val'!CI163,"NA"))</f>
        <v>0.98519999999999996</v>
      </c>
      <c r="CK78" s="120">
        <f>IF($A$2=1,'mil mi val'!CJ60,IF($A$2=2,'mil mi val'!CJ163,"NA"))</f>
        <v>0.98519999999999996</v>
      </c>
      <c r="CL78" s="120">
        <f>IF($A$2=1,'mil mi val'!CK60,IF($A$2=2,'mil mi val'!CK163,"NA"))</f>
        <v>0.98519999999999996</v>
      </c>
      <c r="CM78" s="120">
        <f>IF($A$2=1,'mil mi val'!CL60,IF($A$2=2,'mil mi val'!CL163,"NA"))</f>
        <v>0.98519999999999996</v>
      </c>
      <c r="CN78" s="120">
        <f>IF($A$2=1,'mil mi val'!CM60,IF($A$2=2,'mil mi val'!CM163,"NA"))</f>
        <v>0.98519999999999996</v>
      </c>
      <c r="CO78" s="120">
        <f>IF($A$2=1,'mil mi val'!CN60,IF($A$2=2,'mil mi val'!CN163,"NA"))</f>
        <v>0.98519999999999996</v>
      </c>
      <c r="CP78" s="120">
        <f>IF($A$2=1,'mil mi val'!CO60,IF($A$2=2,'mil mi val'!CO163,"NA"))</f>
        <v>0.98519999999999996</v>
      </c>
      <c r="CQ78" s="120">
        <f>IF($A$2=1,'mil mi val'!CP60,IF($A$2=2,'mil mi val'!CP163,"NA"))</f>
        <v>0.98519999999999996</v>
      </c>
      <c r="CR78" s="120">
        <f>IF($A$2=1,'mil mi val'!CQ60,IF($A$2=2,'mil mi val'!CQ163,"NA"))</f>
        <v>0.98519999999999996</v>
      </c>
      <c r="CS78" s="120">
        <f>IF($A$2=1,'mil mi val'!CR60,IF($A$2=2,'mil mi val'!CR163,"NA"))</f>
        <v>0.98519999999999996</v>
      </c>
      <c r="CT78" s="120">
        <f>IF($A$2=1,'mil mi val'!CS60,IF($A$2=2,'mil mi val'!CS163,"NA"))</f>
        <v>0.98519999999999996</v>
      </c>
      <c r="CU78" s="120">
        <f>IF($A$2=1,'mil mi val'!CT60,IF($A$2=2,'mil mi val'!CT163,"NA"))</f>
        <v>0.98519999999999996</v>
      </c>
      <c r="CV78" s="120">
        <f>IF($A$2=1,'mil mi val'!CU60,IF($A$2=2,'mil mi val'!CU163,"NA"))</f>
        <v>0.98519999999999996</v>
      </c>
      <c r="CW78" s="120">
        <f>IF($A$2=1,'mil mi val'!CV60,IF($A$2=2,'mil mi val'!CV163,"NA"))</f>
        <v>0.98519999999999996</v>
      </c>
      <c r="CX78" s="120">
        <f>IF($A$2=1,'mil mi val'!CW60,IF($A$2=2,'mil mi val'!CW163,"NA"))</f>
        <v>0.98519999999999996</v>
      </c>
      <c r="CY78" s="120">
        <f>IF($A$2=1,'mil mi val'!CX60,IF($A$2=2,'mil mi val'!CX163,"NA"))</f>
        <v>0.98519999999999996</v>
      </c>
      <c r="CZ78" s="120">
        <f>IF($A$2=1,'mil mi val'!CY60,IF($A$2=2,'mil mi val'!CY163,"NA"))</f>
        <v>0.98519999999999996</v>
      </c>
      <c r="DA78" s="120">
        <f>IF($A$2=1,'mil mi val'!CZ60,IF($A$2=2,'mil mi val'!CZ163,"NA"))</f>
        <v>0.98519999999999996</v>
      </c>
      <c r="DB78" s="120">
        <f>IF($A$2=1,'mil mi val'!DA60,IF($A$2=2,'mil mi val'!DA163,"NA"))</f>
        <v>0.98519999999999996</v>
      </c>
      <c r="DC78" s="120">
        <f>IF($A$2=1,'mil mi val'!DB60,IF($A$2=2,'mil mi val'!DB163,"NA"))</f>
        <v>0.98519999999999996</v>
      </c>
    </row>
    <row r="79" spans="2:107" ht="15" x14ac:dyDescent="0.25">
      <c r="B79" s="110">
        <v>74</v>
      </c>
      <c r="C79" s="120">
        <f>IF($A$2=1,'mil mi val'!B61,IF($A$2=2,'mil mi val'!B164,"NA"))</f>
        <v>1</v>
      </c>
      <c r="D79" s="120">
        <f>IF($A$2=1,'mil mi val'!C61,IF($A$2=2,'mil mi val'!C164,"NA"))</f>
        <v>0.97529999999999994</v>
      </c>
      <c r="E79" s="120">
        <f>IF($A$2=1,'mil mi val'!D61,IF($A$2=2,'mil mi val'!D164,"NA"))</f>
        <v>0.98429999999999995</v>
      </c>
      <c r="F79" s="120">
        <f>IF($A$2=1,'mil mi val'!E61,IF($A$2=2,'mil mi val'!E164,"NA"))</f>
        <v>0.98380000000000001</v>
      </c>
      <c r="G79" s="120">
        <f>IF($A$2=1,'mil mi val'!F61,IF($A$2=2,'mil mi val'!F164,"NA"))</f>
        <v>0.98360000000000003</v>
      </c>
      <c r="H79" s="120">
        <f>IF($A$2=1,'mil mi val'!G61,IF($A$2=2,'mil mi val'!G164,"NA"))</f>
        <v>0.98360000000000003</v>
      </c>
      <c r="I79" s="120">
        <f>IF($A$2=1,'mil mi val'!H61,IF($A$2=2,'mil mi val'!H164,"NA"))</f>
        <v>0.98370000000000002</v>
      </c>
      <c r="J79" s="120">
        <f>IF($A$2=1,'mil mi val'!I61,IF($A$2=2,'mil mi val'!I164,"NA"))</f>
        <v>0.98399999999999999</v>
      </c>
      <c r="K79" s="120">
        <f>IF($A$2=1,'mil mi val'!J61,IF($A$2=2,'mil mi val'!J164,"NA"))</f>
        <v>0.98440000000000005</v>
      </c>
      <c r="L79" s="120">
        <f>IF($A$2=1,'mil mi val'!K61,IF($A$2=2,'mil mi val'!K164,"NA"))</f>
        <v>0.98470000000000002</v>
      </c>
      <c r="M79" s="120">
        <f>IF($A$2=1,'mil mi val'!L61,IF($A$2=2,'mil mi val'!L164,"NA"))</f>
        <v>0.98499999999999999</v>
      </c>
      <c r="N79" s="120">
        <f>IF($A$2=1,'mil mi val'!M61,IF($A$2=2,'mil mi val'!M164,"NA"))</f>
        <v>0.98509999999999998</v>
      </c>
      <c r="O79" s="120">
        <f>IF($A$2=1,'mil mi val'!N61,IF($A$2=2,'mil mi val'!N164,"NA"))</f>
        <v>0.98519999999999996</v>
      </c>
      <c r="P79" s="120">
        <f>IF($A$2=1,'mil mi val'!O61,IF($A$2=2,'mil mi val'!O164,"NA"))</f>
        <v>0.98499999999999999</v>
      </c>
      <c r="Q79" s="120">
        <f>IF($A$2=1,'mil mi val'!P61,IF($A$2=2,'mil mi val'!P164,"NA"))</f>
        <v>0.98470000000000002</v>
      </c>
      <c r="R79" s="120">
        <f>IF($A$2=1,'mil mi val'!Q61,IF($A$2=2,'mil mi val'!Q164,"NA"))</f>
        <v>0.9859</v>
      </c>
      <c r="S79" s="120">
        <f>IF($A$2=1,'mil mi val'!R61,IF($A$2=2,'mil mi val'!R164,"NA"))</f>
        <v>0.9859</v>
      </c>
      <c r="T79" s="120">
        <f>IF($A$2=1,'mil mi val'!S61,IF($A$2=2,'mil mi val'!S164,"NA"))</f>
        <v>0.9859</v>
      </c>
      <c r="U79" s="120">
        <f>IF($A$2=1,'mil mi val'!T61,IF($A$2=2,'mil mi val'!T164,"NA"))</f>
        <v>0.9859</v>
      </c>
      <c r="V79" s="120">
        <f>IF($A$2=1,'mil mi val'!U61,IF($A$2=2,'mil mi val'!U164,"NA"))</f>
        <v>0.9859</v>
      </c>
      <c r="W79" s="120">
        <f>IF($A$2=1,'mil mi val'!V61,IF($A$2=2,'mil mi val'!V164,"NA"))</f>
        <v>0.9859</v>
      </c>
      <c r="X79" s="120">
        <f>IF($A$2=1,'mil mi val'!W61,IF($A$2=2,'mil mi val'!W164,"NA"))</f>
        <v>0.9859</v>
      </c>
      <c r="Y79" s="120">
        <f>IF($A$2=1,'mil mi val'!X61,IF($A$2=2,'mil mi val'!X164,"NA"))</f>
        <v>0.9859</v>
      </c>
      <c r="Z79" s="120">
        <f>IF($A$2=1,'mil mi val'!Y61,IF($A$2=2,'mil mi val'!Y164,"NA"))</f>
        <v>0.9859</v>
      </c>
      <c r="AA79" s="120">
        <f>IF($A$2=1,'mil mi val'!Z61,IF($A$2=2,'mil mi val'!Z164,"NA"))</f>
        <v>0.9859</v>
      </c>
      <c r="AB79" s="120">
        <f>IF($A$2=1,'mil mi val'!AA61,IF($A$2=2,'mil mi val'!AA164,"NA"))</f>
        <v>0.9859</v>
      </c>
      <c r="AC79" s="120">
        <f>IF($A$2=1,'mil mi val'!AB61,IF($A$2=2,'mil mi val'!AB164,"NA"))</f>
        <v>0.9859</v>
      </c>
      <c r="AD79" s="120">
        <f>IF($A$2=1,'mil mi val'!AC61,IF($A$2=2,'mil mi val'!AC164,"NA"))</f>
        <v>0.9859</v>
      </c>
      <c r="AE79" s="120">
        <f>IF($A$2=1,'mil mi val'!AD61,IF($A$2=2,'mil mi val'!AD164,"NA"))</f>
        <v>0.9859</v>
      </c>
      <c r="AF79" s="120">
        <f>IF($A$2=1,'mil mi val'!AE61,IF($A$2=2,'mil mi val'!AE164,"NA"))</f>
        <v>0.9859</v>
      </c>
      <c r="AG79" s="120">
        <f>IF($A$2=1,'mil mi val'!AF61,IF($A$2=2,'mil mi val'!AF164,"NA"))</f>
        <v>0.9859</v>
      </c>
      <c r="AH79" s="120">
        <f>IF($A$2=1,'mil mi val'!AG61,IF($A$2=2,'mil mi val'!AG164,"NA"))</f>
        <v>0.9859</v>
      </c>
      <c r="AI79" s="120">
        <f>IF($A$2=1,'mil mi val'!AH61,IF($A$2=2,'mil mi val'!AH164,"NA"))</f>
        <v>0.9859</v>
      </c>
      <c r="AJ79" s="120">
        <f>IF($A$2=1,'mil mi val'!AI61,IF($A$2=2,'mil mi val'!AI164,"NA"))</f>
        <v>0.9859</v>
      </c>
      <c r="AK79" s="120">
        <f>IF($A$2=1,'mil mi val'!AJ61,IF($A$2=2,'mil mi val'!AJ164,"NA"))</f>
        <v>0.9859</v>
      </c>
      <c r="AL79" s="120">
        <f>IF($A$2=1,'mil mi val'!AK61,IF($A$2=2,'mil mi val'!AK164,"NA"))</f>
        <v>0.9859</v>
      </c>
      <c r="AM79" s="120">
        <f>IF($A$2=1,'mil mi val'!AL61,IF($A$2=2,'mil mi val'!AL164,"NA"))</f>
        <v>0.9859</v>
      </c>
      <c r="AN79" s="120">
        <f>IF($A$2=1,'mil mi val'!AM61,IF($A$2=2,'mil mi val'!AM164,"NA"))</f>
        <v>0.9859</v>
      </c>
      <c r="AO79" s="120">
        <f>IF($A$2=1,'mil mi val'!AN61,IF($A$2=2,'mil mi val'!AN164,"NA"))</f>
        <v>0.9859</v>
      </c>
      <c r="AP79" s="120">
        <f>IF($A$2=1,'mil mi val'!AO61,IF($A$2=2,'mil mi val'!AO164,"NA"))</f>
        <v>0.9859</v>
      </c>
      <c r="AQ79" s="120">
        <f>IF($A$2=1,'mil mi val'!AP61,IF($A$2=2,'mil mi val'!AP164,"NA"))</f>
        <v>0.9859</v>
      </c>
      <c r="AR79" s="120">
        <f>IF($A$2=1,'mil mi val'!AQ61,IF($A$2=2,'mil mi val'!AQ164,"NA"))</f>
        <v>0.9859</v>
      </c>
      <c r="AS79" s="120">
        <f>IF($A$2=1,'mil mi val'!AR61,IF($A$2=2,'mil mi val'!AR164,"NA"))</f>
        <v>0.9859</v>
      </c>
      <c r="AT79" s="120">
        <f>IF($A$2=1,'mil mi val'!AS61,IF($A$2=2,'mil mi val'!AS164,"NA"))</f>
        <v>0.9859</v>
      </c>
      <c r="AU79" s="120">
        <f>IF($A$2=1,'mil mi val'!AT61,IF($A$2=2,'mil mi val'!AT164,"NA"))</f>
        <v>0.9859</v>
      </c>
      <c r="AV79" s="120">
        <f>IF($A$2=1,'mil mi val'!AU61,IF($A$2=2,'mil mi val'!AU164,"NA"))</f>
        <v>0.9859</v>
      </c>
      <c r="AW79" s="120">
        <f>IF($A$2=1,'mil mi val'!AV61,IF($A$2=2,'mil mi val'!AV164,"NA"))</f>
        <v>0.9859</v>
      </c>
      <c r="AX79" s="120">
        <f>IF($A$2=1,'mil mi val'!AW61,IF($A$2=2,'mil mi val'!AW164,"NA"))</f>
        <v>0.9859</v>
      </c>
      <c r="AY79" s="120">
        <f>IF($A$2=1,'mil mi val'!AX61,IF($A$2=2,'mil mi val'!AX164,"NA"))</f>
        <v>0.9859</v>
      </c>
      <c r="AZ79" s="120">
        <f>IF($A$2=1,'mil mi val'!AY61,IF($A$2=2,'mil mi val'!AY164,"NA"))</f>
        <v>0.9859</v>
      </c>
      <c r="BA79" s="120">
        <f>IF($A$2=1,'mil mi val'!AZ61,IF($A$2=2,'mil mi val'!AZ164,"NA"))</f>
        <v>0.9859</v>
      </c>
      <c r="BB79" s="120">
        <f>IF($A$2=1,'mil mi val'!BA61,IF($A$2=2,'mil mi val'!BA164,"NA"))</f>
        <v>0.9859</v>
      </c>
      <c r="BC79" s="120">
        <f>IF($A$2=1,'mil mi val'!BB61,IF($A$2=2,'mil mi val'!BB164,"NA"))</f>
        <v>0.9859</v>
      </c>
      <c r="BD79" s="120">
        <f>IF($A$2=1,'mil mi val'!BC61,IF($A$2=2,'mil mi val'!BC164,"NA"))</f>
        <v>0.9859</v>
      </c>
      <c r="BE79" s="120">
        <f>IF($A$2=1,'mil mi val'!BD61,IF($A$2=2,'mil mi val'!BD164,"NA"))</f>
        <v>0.9859</v>
      </c>
      <c r="BF79" s="120">
        <f>IF($A$2=1,'mil mi val'!BE61,IF($A$2=2,'mil mi val'!BE164,"NA"))</f>
        <v>0.9859</v>
      </c>
      <c r="BG79" s="120">
        <f>IF($A$2=1,'mil mi val'!BF61,IF($A$2=2,'mil mi val'!BF164,"NA"))</f>
        <v>0.9859</v>
      </c>
      <c r="BH79" s="120">
        <f>IF($A$2=1,'mil mi val'!BG61,IF($A$2=2,'mil mi val'!BG164,"NA"))</f>
        <v>0.9859</v>
      </c>
      <c r="BI79" s="120">
        <f>IF($A$2=1,'mil mi val'!BH61,IF($A$2=2,'mil mi val'!BH164,"NA"))</f>
        <v>0.9859</v>
      </c>
      <c r="BJ79" s="120">
        <f>IF($A$2=1,'mil mi val'!BI61,IF($A$2=2,'mil mi val'!BI164,"NA"))</f>
        <v>0.9859</v>
      </c>
      <c r="BK79" s="120">
        <f>IF($A$2=1,'mil mi val'!BJ61,IF($A$2=2,'mil mi val'!BJ164,"NA"))</f>
        <v>0.9859</v>
      </c>
      <c r="BL79" s="120">
        <f>IF($A$2=1,'mil mi val'!BK61,IF($A$2=2,'mil mi val'!BK164,"NA"))</f>
        <v>0.9859</v>
      </c>
      <c r="BM79" s="120">
        <f>IF($A$2=1,'mil mi val'!BL61,IF($A$2=2,'mil mi val'!BL164,"NA"))</f>
        <v>0.9859</v>
      </c>
      <c r="BN79" s="120">
        <f>IF($A$2=1,'mil mi val'!BM61,IF($A$2=2,'mil mi val'!BM164,"NA"))</f>
        <v>0.9859</v>
      </c>
      <c r="BO79" s="120">
        <f>IF($A$2=1,'mil mi val'!BN61,IF($A$2=2,'mil mi val'!BN164,"NA"))</f>
        <v>0.9859</v>
      </c>
      <c r="BP79" s="120">
        <f>IF($A$2=1,'mil mi val'!BO61,IF($A$2=2,'mil mi val'!BO164,"NA"))</f>
        <v>0.9859</v>
      </c>
      <c r="BQ79" s="120">
        <f>IF($A$2=1,'mil mi val'!BP61,IF($A$2=2,'mil mi val'!BP164,"NA"))</f>
        <v>0.9859</v>
      </c>
      <c r="BR79" s="120">
        <f>IF($A$2=1,'mil mi val'!BQ61,IF($A$2=2,'mil mi val'!BQ164,"NA"))</f>
        <v>0.9859</v>
      </c>
      <c r="BS79" s="120">
        <f>IF($A$2=1,'mil mi val'!BR61,IF($A$2=2,'mil mi val'!BR164,"NA"))</f>
        <v>0.9859</v>
      </c>
      <c r="BT79" s="120">
        <f>IF($A$2=1,'mil mi val'!BS61,IF($A$2=2,'mil mi val'!BS164,"NA"))</f>
        <v>0.9859</v>
      </c>
      <c r="BU79" s="120">
        <f>IF($A$2=1,'mil mi val'!BT61,IF($A$2=2,'mil mi val'!BT164,"NA"))</f>
        <v>0.9859</v>
      </c>
      <c r="BV79" s="120">
        <f>IF($A$2=1,'mil mi val'!BU61,IF($A$2=2,'mil mi val'!BU164,"NA"))</f>
        <v>0.9859</v>
      </c>
      <c r="BW79" s="120">
        <f>IF($A$2=1,'mil mi val'!BV61,IF($A$2=2,'mil mi val'!BV164,"NA"))</f>
        <v>0.9859</v>
      </c>
      <c r="BX79" s="120">
        <f>IF($A$2=1,'mil mi val'!BW61,IF($A$2=2,'mil mi val'!BW164,"NA"))</f>
        <v>0.9859</v>
      </c>
      <c r="BY79" s="120">
        <f>IF($A$2=1,'mil mi val'!BX61,IF($A$2=2,'mil mi val'!BX164,"NA"))</f>
        <v>0.9859</v>
      </c>
      <c r="BZ79" s="120">
        <f>IF($A$2=1,'mil mi val'!BY61,IF($A$2=2,'mil mi val'!BY164,"NA"))</f>
        <v>0.9859</v>
      </c>
      <c r="CA79" s="120">
        <f>IF($A$2=1,'mil mi val'!BZ61,IF($A$2=2,'mil mi val'!BZ164,"NA"))</f>
        <v>0.9859</v>
      </c>
      <c r="CB79" s="120">
        <f>IF($A$2=1,'mil mi val'!CA61,IF($A$2=2,'mil mi val'!CA164,"NA"))</f>
        <v>0.9859</v>
      </c>
      <c r="CC79" s="120">
        <f>IF($A$2=1,'mil mi val'!CB61,IF($A$2=2,'mil mi val'!CB164,"NA"))</f>
        <v>0.9859</v>
      </c>
      <c r="CD79" s="120">
        <f>IF($A$2=1,'mil mi val'!CC61,IF($A$2=2,'mil mi val'!CC164,"NA"))</f>
        <v>0.9859</v>
      </c>
      <c r="CE79" s="120">
        <f>IF($A$2=1,'mil mi val'!CD61,IF($A$2=2,'mil mi val'!CD164,"NA"))</f>
        <v>0.9859</v>
      </c>
      <c r="CF79" s="120">
        <f>IF($A$2=1,'mil mi val'!CE61,IF($A$2=2,'mil mi val'!CE164,"NA"))</f>
        <v>0.9859</v>
      </c>
      <c r="CG79" s="120">
        <f>IF($A$2=1,'mil mi val'!CF61,IF($A$2=2,'mil mi val'!CF164,"NA"))</f>
        <v>0.9859</v>
      </c>
      <c r="CH79" s="120">
        <f>IF($A$2=1,'mil mi val'!CG61,IF($A$2=2,'mil mi val'!CG164,"NA"))</f>
        <v>0.9859</v>
      </c>
      <c r="CI79" s="120">
        <f>IF($A$2=1,'mil mi val'!CH61,IF($A$2=2,'mil mi val'!CH164,"NA"))</f>
        <v>0.9859</v>
      </c>
      <c r="CJ79" s="120">
        <f>IF($A$2=1,'mil mi val'!CI61,IF($A$2=2,'mil mi val'!CI164,"NA"))</f>
        <v>0.9859</v>
      </c>
      <c r="CK79" s="120">
        <f>IF($A$2=1,'mil mi val'!CJ61,IF($A$2=2,'mil mi val'!CJ164,"NA"))</f>
        <v>0.9859</v>
      </c>
      <c r="CL79" s="120">
        <f>IF($A$2=1,'mil mi val'!CK61,IF($A$2=2,'mil mi val'!CK164,"NA"))</f>
        <v>0.9859</v>
      </c>
      <c r="CM79" s="120">
        <f>IF($A$2=1,'mil mi val'!CL61,IF($A$2=2,'mil mi val'!CL164,"NA"))</f>
        <v>0.9859</v>
      </c>
      <c r="CN79" s="120">
        <f>IF($A$2=1,'mil mi val'!CM61,IF($A$2=2,'mil mi val'!CM164,"NA"))</f>
        <v>0.9859</v>
      </c>
      <c r="CO79" s="120">
        <f>IF($A$2=1,'mil mi val'!CN61,IF($A$2=2,'mil mi val'!CN164,"NA"))</f>
        <v>0.9859</v>
      </c>
      <c r="CP79" s="120">
        <f>IF($A$2=1,'mil mi val'!CO61,IF($A$2=2,'mil mi val'!CO164,"NA"))</f>
        <v>0.9859</v>
      </c>
      <c r="CQ79" s="120">
        <f>IF($A$2=1,'mil mi val'!CP61,IF($A$2=2,'mil mi val'!CP164,"NA"))</f>
        <v>0.9859</v>
      </c>
      <c r="CR79" s="120">
        <f>IF($A$2=1,'mil mi val'!CQ61,IF($A$2=2,'mil mi val'!CQ164,"NA"))</f>
        <v>0.9859</v>
      </c>
      <c r="CS79" s="120">
        <f>IF($A$2=1,'mil mi val'!CR61,IF($A$2=2,'mil mi val'!CR164,"NA"))</f>
        <v>0.9859</v>
      </c>
      <c r="CT79" s="120">
        <f>IF($A$2=1,'mil mi val'!CS61,IF($A$2=2,'mil mi val'!CS164,"NA"))</f>
        <v>0.9859</v>
      </c>
      <c r="CU79" s="120">
        <f>IF($A$2=1,'mil mi val'!CT61,IF($A$2=2,'mil mi val'!CT164,"NA"))</f>
        <v>0.9859</v>
      </c>
      <c r="CV79" s="120">
        <f>IF($A$2=1,'mil mi val'!CU61,IF($A$2=2,'mil mi val'!CU164,"NA"))</f>
        <v>0.9859</v>
      </c>
      <c r="CW79" s="120">
        <f>IF($A$2=1,'mil mi val'!CV61,IF($A$2=2,'mil mi val'!CV164,"NA"))</f>
        <v>0.9859</v>
      </c>
      <c r="CX79" s="120">
        <f>IF($A$2=1,'mil mi val'!CW61,IF($A$2=2,'mil mi val'!CW164,"NA"))</f>
        <v>0.9859</v>
      </c>
      <c r="CY79" s="120">
        <f>IF($A$2=1,'mil mi val'!CX61,IF($A$2=2,'mil mi val'!CX164,"NA"))</f>
        <v>0.9859</v>
      </c>
      <c r="CZ79" s="120">
        <f>IF($A$2=1,'mil mi val'!CY61,IF($A$2=2,'mil mi val'!CY164,"NA"))</f>
        <v>0.9859</v>
      </c>
      <c r="DA79" s="120">
        <f>IF($A$2=1,'mil mi val'!CZ61,IF($A$2=2,'mil mi val'!CZ164,"NA"))</f>
        <v>0.9859</v>
      </c>
      <c r="DB79" s="120">
        <f>IF($A$2=1,'mil mi val'!DA61,IF($A$2=2,'mil mi val'!DA164,"NA"))</f>
        <v>0.9859</v>
      </c>
      <c r="DC79" s="120">
        <f>IF($A$2=1,'mil mi val'!DB61,IF($A$2=2,'mil mi val'!DB164,"NA"))</f>
        <v>0.9859</v>
      </c>
    </row>
    <row r="80" spans="2:107" ht="15" x14ac:dyDescent="0.25">
      <c r="B80" s="110">
        <v>75</v>
      </c>
      <c r="C80" s="120">
        <f>IF($A$2=1,'mil mi val'!B62,IF($A$2=2,'mil mi val'!B165,"NA"))</f>
        <v>1</v>
      </c>
      <c r="D80" s="120">
        <f>IF($A$2=1,'mil mi val'!C62,IF($A$2=2,'mil mi val'!C165,"NA"))</f>
        <v>0.97650000000000003</v>
      </c>
      <c r="E80" s="120">
        <f>IF($A$2=1,'mil mi val'!D62,IF($A$2=2,'mil mi val'!D165,"NA"))</f>
        <v>0.98550000000000004</v>
      </c>
      <c r="F80" s="120">
        <f>IF($A$2=1,'mil mi val'!E62,IF($A$2=2,'mil mi val'!E165,"NA"))</f>
        <v>0.98499999999999999</v>
      </c>
      <c r="G80" s="120">
        <f>IF($A$2=1,'mil mi val'!F62,IF($A$2=2,'mil mi val'!F165,"NA"))</f>
        <v>0.98470000000000002</v>
      </c>
      <c r="H80" s="120">
        <f>IF($A$2=1,'mil mi val'!G62,IF($A$2=2,'mil mi val'!G165,"NA"))</f>
        <v>0.98460000000000003</v>
      </c>
      <c r="I80" s="120">
        <f>IF($A$2=1,'mil mi val'!H62,IF($A$2=2,'mil mi val'!H165,"NA"))</f>
        <v>0.98470000000000002</v>
      </c>
      <c r="J80" s="120">
        <f>IF($A$2=1,'mil mi val'!I62,IF($A$2=2,'mil mi val'!I165,"NA"))</f>
        <v>0.9849</v>
      </c>
      <c r="K80" s="120">
        <f>IF($A$2=1,'mil mi val'!J62,IF($A$2=2,'mil mi val'!J165,"NA"))</f>
        <v>0.98509999999999998</v>
      </c>
      <c r="L80" s="120">
        <f>IF($A$2=1,'mil mi val'!K62,IF($A$2=2,'mil mi val'!K165,"NA"))</f>
        <v>0.98540000000000005</v>
      </c>
      <c r="M80" s="120">
        <f>IF($A$2=1,'mil mi val'!L62,IF($A$2=2,'mil mi val'!L165,"NA"))</f>
        <v>0.98570000000000002</v>
      </c>
      <c r="N80" s="120">
        <f>IF($A$2=1,'mil mi val'!M62,IF($A$2=2,'mil mi val'!M165,"NA"))</f>
        <v>0.98580000000000001</v>
      </c>
      <c r="O80" s="120">
        <f>IF($A$2=1,'mil mi val'!N62,IF($A$2=2,'mil mi val'!N165,"NA"))</f>
        <v>0.98580000000000001</v>
      </c>
      <c r="P80" s="120">
        <f>IF($A$2=1,'mil mi val'!O62,IF($A$2=2,'mil mi val'!O165,"NA"))</f>
        <v>0.98570000000000002</v>
      </c>
      <c r="Q80" s="120">
        <f>IF($A$2=1,'mil mi val'!P62,IF($A$2=2,'mil mi val'!P165,"NA"))</f>
        <v>0.98540000000000005</v>
      </c>
      <c r="R80" s="120">
        <f>IF($A$2=1,'mil mi val'!Q62,IF($A$2=2,'mil mi val'!Q165,"NA"))</f>
        <v>0.98670000000000002</v>
      </c>
      <c r="S80" s="120">
        <f>IF($A$2=1,'mil mi val'!R62,IF($A$2=2,'mil mi val'!R165,"NA"))</f>
        <v>0.98670000000000002</v>
      </c>
      <c r="T80" s="120">
        <f>IF($A$2=1,'mil mi val'!S62,IF($A$2=2,'mil mi val'!S165,"NA"))</f>
        <v>0.98670000000000002</v>
      </c>
      <c r="U80" s="120">
        <f>IF($A$2=1,'mil mi val'!T62,IF($A$2=2,'mil mi val'!T165,"NA"))</f>
        <v>0.98670000000000002</v>
      </c>
      <c r="V80" s="120">
        <f>IF($A$2=1,'mil mi val'!U62,IF($A$2=2,'mil mi val'!U165,"NA"))</f>
        <v>0.98670000000000002</v>
      </c>
      <c r="W80" s="120">
        <f>IF($A$2=1,'mil mi val'!V62,IF($A$2=2,'mil mi val'!V165,"NA"))</f>
        <v>0.98670000000000002</v>
      </c>
      <c r="X80" s="120">
        <f>IF($A$2=1,'mil mi val'!W62,IF($A$2=2,'mil mi val'!W165,"NA"))</f>
        <v>0.98670000000000002</v>
      </c>
      <c r="Y80" s="120">
        <f>IF($A$2=1,'mil mi val'!X62,IF($A$2=2,'mil mi val'!X165,"NA"))</f>
        <v>0.98670000000000002</v>
      </c>
      <c r="Z80" s="120">
        <f>IF($A$2=1,'mil mi val'!Y62,IF($A$2=2,'mil mi val'!Y165,"NA"))</f>
        <v>0.98670000000000002</v>
      </c>
      <c r="AA80" s="120">
        <f>IF($A$2=1,'mil mi val'!Z62,IF($A$2=2,'mil mi val'!Z165,"NA"))</f>
        <v>0.98670000000000002</v>
      </c>
      <c r="AB80" s="120">
        <f>IF($A$2=1,'mil mi val'!AA62,IF($A$2=2,'mil mi val'!AA165,"NA"))</f>
        <v>0.98670000000000002</v>
      </c>
      <c r="AC80" s="120">
        <f>IF($A$2=1,'mil mi val'!AB62,IF($A$2=2,'mil mi val'!AB165,"NA"))</f>
        <v>0.98670000000000002</v>
      </c>
      <c r="AD80" s="120">
        <f>IF($A$2=1,'mil mi val'!AC62,IF($A$2=2,'mil mi val'!AC165,"NA"))</f>
        <v>0.98670000000000002</v>
      </c>
      <c r="AE80" s="120">
        <f>IF($A$2=1,'mil mi val'!AD62,IF($A$2=2,'mil mi val'!AD165,"NA"))</f>
        <v>0.98670000000000002</v>
      </c>
      <c r="AF80" s="120">
        <f>IF($A$2=1,'mil mi val'!AE62,IF($A$2=2,'mil mi val'!AE165,"NA"))</f>
        <v>0.98670000000000002</v>
      </c>
      <c r="AG80" s="120">
        <f>IF($A$2=1,'mil mi val'!AF62,IF($A$2=2,'mil mi val'!AF165,"NA"))</f>
        <v>0.98670000000000002</v>
      </c>
      <c r="AH80" s="120">
        <f>IF($A$2=1,'mil mi val'!AG62,IF($A$2=2,'mil mi val'!AG165,"NA"))</f>
        <v>0.98670000000000002</v>
      </c>
      <c r="AI80" s="120">
        <f>IF($A$2=1,'mil mi val'!AH62,IF($A$2=2,'mil mi val'!AH165,"NA"))</f>
        <v>0.98670000000000002</v>
      </c>
      <c r="AJ80" s="120">
        <f>IF($A$2=1,'mil mi val'!AI62,IF($A$2=2,'mil mi val'!AI165,"NA"))</f>
        <v>0.98670000000000002</v>
      </c>
      <c r="AK80" s="120">
        <f>IF($A$2=1,'mil mi val'!AJ62,IF($A$2=2,'mil mi val'!AJ165,"NA"))</f>
        <v>0.98670000000000002</v>
      </c>
      <c r="AL80" s="120">
        <f>IF($A$2=1,'mil mi val'!AK62,IF($A$2=2,'mil mi val'!AK165,"NA"))</f>
        <v>0.98670000000000002</v>
      </c>
      <c r="AM80" s="120">
        <f>IF($A$2=1,'mil mi val'!AL62,IF($A$2=2,'mil mi val'!AL165,"NA"))</f>
        <v>0.98670000000000002</v>
      </c>
      <c r="AN80" s="120">
        <f>IF($A$2=1,'mil mi val'!AM62,IF($A$2=2,'mil mi val'!AM165,"NA"))</f>
        <v>0.98670000000000002</v>
      </c>
      <c r="AO80" s="120">
        <f>IF($A$2=1,'mil mi val'!AN62,IF($A$2=2,'mil mi val'!AN165,"NA"))</f>
        <v>0.98670000000000002</v>
      </c>
      <c r="AP80" s="120">
        <f>IF($A$2=1,'mil mi val'!AO62,IF($A$2=2,'mil mi val'!AO165,"NA"))</f>
        <v>0.98670000000000002</v>
      </c>
      <c r="AQ80" s="120">
        <f>IF($A$2=1,'mil mi val'!AP62,IF($A$2=2,'mil mi val'!AP165,"NA"))</f>
        <v>0.98670000000000002</v>
      </c>
      <c r="AR80" s="120">
        <f>IF($A$2=1,'mil mi val'!AQ62,IF($A$2=2,'mil mi val'!AQ165,"NA"))</f>
        <v>0.98670000000000002</v>
      </c>
      <c r="AS80" s="120">
        <f>IF($A$2=1,'mil mi val'!AR62,IF($A$2=2,'mil mi val'!AR165,"NA"))</f>
        <v>0.98670000000000002</v>
      </c>
      <c r="AT80" s="120">
        <f>IF($A$2=1,'mil mi val'!AS62,IF($A$2=2,'mil mi val'!AS165,"NA"))</f>
        <v>0.98670000000000002</v>
      </c>
      <c r="AU80" s="120">
        <f>IF($A$2=1,'mil mi val'!AT62,IF($A$2=2,'mil mi val'!AT165,"NA"))</f>
        <v>0.98670000000000002</v>
      </c>
      <c r="AV80" s="120">
        <f>IF($A$2=1,'mil mi val'!AU62,IF($A$2=2,'mil mi val'!AU165,"NA"))</f>
        <v>0.98670000000000002</v>
      </c>
      <c r="AW80" s="120">
        <f>IF($A$2=1,'mil mi val'!AV62,IF($A$2=2,'mil mi val'!AV165,"NA"))</f>
        <v>0.98670000000000002</v>
      </c>
      <c r="AX80" s="120">
        <f>IF($A$2=1,'mil mi val'!AW62,IF($A$2=2,'mil mi val'!AW165,"NA"))</f>
        <v>0.98670000000000002</v>
      </c>
      <c r="AY80" s="120">
        <f>IF($A$2=1,'mil mi val'!AX62,IF($A$2=2,'mil mi val'!AX165,"NA"))</f>
        <v>0.98670000000000002</v>
      </c>
      <c r="AZ80" s="120">
        <f>IF($A$2=1,'mil mi val'!AY62,IF($A$2=2,'mil mi val'!AY165,"NA"))</f>
        <v>0.98670000000000002</v>
      </c>
      <c r="BA80" s="120">
        <f>IF($A$2=1,'mil mi val'!AZ62,IF($A$2=2,'mil mi val'!AZ165,"NA"))</f>
        <v>0.98670000000000002</v>
      </c>
      <c r="BB80" s="120">
        <f>IF($A$2=1,'mil mi val'!BA62,IF($A$2=2,'mil mi val'!BA165,"NA"))</f>
        <v>0.98670000000000002</v>
      </c>
      <c r="BC80" s="120">
        <f>IF($A$2=1,'mil mi val'!BB62,IF($A$2=2,'mil mi val'!BB165,"NA"))</f>
        <v>0.98670000000000002</v>
      </c>
      <c r="BD80" s="120">
        <f>IF($A$2=1,'mil mi val'!BC62,IF($A$2=2,'mil mi val'!BC165,"NA"))</f>
        <v>0.98670000000000002</v>
      </c>
      <c r="BE80" s="120">
        <f>IF($A$2=1,'mil mi val'!BD62,IF($A$2=2,'mil mi val'!BD165,"NA"))</f>
        <v>0.98670000000000002</v>
      </c>
      <c r="BF80" s="120">
        <f>IF($A$2=1,'mil mi val'!BE62,IF($A$2=2,'mil mi val'!BE165,"NA"))</f>
        <v>0.98670000000000002</v>
      </c>
      <c r="BG80" s="120">
        <f>IF($A$2=1,'mil mi val'!BF62,IF($A$2=2,'mil mi val'!BF165,"NA"))</f>
        <v>0.98670000000000002</v>
      </c>
      <c r="BH80" s="120">
        <f>IF($A$2=1,'mil mi val'!BG62,IF($A$2=2,'mil mi val'!BG165,"NA"))</f>
        <v>0.98670000000000002</v>
      </c>
      <c r="BI80" s="120">
        <f>IF($A$2=1,'mil mi val'!BH62,IF($A$2=2,'mil mi val'!BH165,"NA"))</f>
        <v>0.98670000000000002</v>
      </c>
      <c r="BJ80" s="120">
        <f>IF($A$2=1,'mil mi val'!BI62,IF($A$2=2,'mil mi val'!BI165,"NA"))</f>
        <v>0.98670000000000002</v>
      </c>
      <c r="BK80" s="120">
        <f>IF($A$2=1,'mil mi val'!BJ62,IF($A$2=2,'mil mi val'!BJ165,"NA"))</f>
        <v>0.98670000000000002</v>
      </c>
      <c r="BL80" s="120">
        <f>IF($A$2=1,'mil mi val'!BK62,IF($A$2=2,'mil mi val'!BK165,"NA"))</f>
        <v>0.98670000000000002</v>
      </c>
      <c r="BM80" s="120">
        <f>IF($A$2=1,'mil mi val'!BL62,IF($A$2=2,'mil mi val'!BL165,"NA"))</f>
        <v>0.98670000000000002</v>
      </c>
      <c r="BN80" s="120">
        <f>IF($A$2=1,'mil mi val'!BM62,IF($A$2=2,'mil mi val'!BM165,"NA"))</f>
        <v>0.98670000000000002</v>
      </c>
      <c r="BO80" s="120">
        <f>IF($A$2=1,'mil mi val'!BN62,IF($A$2=2,'mil mi val'!BN165,"NA"))</f>
        <v>0.98670000000000002</v>
      </c>
      <c r="BP80" s="120">
        <f>IF($A$2=1,'mil mi val'!BO62,IF($A$2=2,'mil mi val'!BO165,"NA"))</f>
        <v>0.98670000000000002</v>
      </c>
      <c r="BQ80" s="120">
        <f>IF($A$2=1,'mil mi val'!BP62,IF($A$2=2,'mil mi val'!BP165,"NA"))</f>
        <v>0.98670000000000002</v>
      </c>
      <c r="BR80" s="120">
        <f>IF($A$2=1,'mil mi val'!BQ62,IF($A$2=2,'mil mi val'!BQ165,"NA"))</f>
        <v>0.98670000000000002</v>
      </c>
      <c r="BS80" s="120">
        <f>IF($A$2=1,'mil mi val'!BR62,IF($A$2=2,'mil mi val'!BR165,"NA"))</f>
        <v>0.98670000000000002</v>
      </c>
      <c r="BT80" s="120">
        <f>IF($A$2=1,'mil mi val'!BS62,IF($A$2=2,'mil mi val'!BS165,"NA"))</f>
        <v>0.98670000000000002</v>
      </c>
      <c r="BU80" s="120">
        <f>IF($A$2=1,'mil mi val'!BT62,IF($A$2=2,'mil mi val'!BT165,"NA"))</f>
        <v>0.98670000000000002</v>
      </c>
      <c r="BV80" s="120">
        <f>IF($A$2=1,'mil mi val'!BU62,IF($A$2=2,'mil mi val'!BU165,"NA"))</f>
        <v>0.98670000000000002</v>
      </c>
      <c r="BW80" s="120">
        <f>IF($A$2=1,'mil mi val'!BV62,IF($A$2=2,'mil mi val'!BV165,"NA"))</f>
        <v>0.98670000000000002</v>
      </c>
      <c r="BX80" s="120">
        <f>IF($A$2=1,'mil mi val'!BW62,IF($A$2=2,'mil mi val'!BW165,"NA"))</f>
        <v>0.98670000000000002</v>
      </c>
      <c r="BY80" s="120">
        <f>IF($A$2=1,'mil mi val'!BX62,IF($A$2=2,'mil mi val'!BX165,"NA"))</f>
        <v>0.98670000000000002</v>
      </c>
      <c r="BZ80" s="120">
        <f>IF($A$2=1,'mil mi val'!BY62,IF($A$2=2,'mil mi val'!BY165,"NA"))</f>
        <v>0.98670000000000002</v>
      </c>
      <c r="CA80" s="120">
        <f>IF($A$2=1,'mil mi val'!BZ62,IF($A$2=2,'mil mi val'!BZ165,"NA"))</f>
        <v>0.98670000000000002</v>
      </c>
      <c r="CB80" s="120">
        <f>IF($A$2=1,'mil mi val'!CA62,IF($A$2=2,'mil mi val'!CA165,"NA"))</f>
        <v>0.98670000000000002</v>
      </c>
      <c r="CC80" s="120">
        <f>IF($A$2=1,'mil mi val'!CB62,IF($A$2=2,'mil mi val'!CB165,"NA"))</f>
        <v>0.98670000000000002</v>
      </c>
      <c r="CD80" s="120">
        <f>IF($A$2=1,'mil mi val'!CC62,IF($A$2=2,'mil mi val'!CC165,"NA"))</f>
        <v>0.98670000000000002</v>
      </c>
      <c r="CE80" s="120">
        <f>IF($A$2=1,'mil mi val'!CD62,IF($A$2=2,'mil mi val'!CD165,"NA"))</f>
        <v>0.98670000000000002</v>
      </c>
      <c r="CF80" s="120">
        <f>IF($A$2=1,'mil mi val'!CE62,IF($A$2=2,'mil mi val'!CE165,"NA"))</f>
        <v>0.98670000000000002</v>
      </c>
      <c r="CG80" s="120">
        <f>IF($A$2=1,'mil mi val'!CF62,IF($A$2=2,'mil mi val'!CF165,"NA"))</f>
        <v>0.98670000000000002</v>
      </c>
      <c r="CH80" s="120">
        <f>IF($A$2=1,'mil mi val'!CG62,IF($A$2=2,'mil mi val'!CG165,"NA"))</f>
        <v>0.98670000000000002</v>
      </c>
      <c r="CI80" s="120">
        <f>IF($A$2=1,'mil mi val'!CH62,IF($A$2=2,'mil mi val'!CH165,"NA"))</f>
        <v>0.98670000000000002</v>
      </c>
      <c r="CJ80" s="120">
        <f>IF($A$2=1,'mil mi val'!CI62,IF($A$2=2,'mil mi val'!CI165,"NA"))</f>
        <v>0.98670000000000002</v>
      </c>
      <c r="CK80" s="120">
        <f>IF($A$2=1,'mil mi val'!CJ62,IF($A$2=2,'mil mi val'!CJ165,"NA"))</f>
        <v>0.98670000000000002</v>
      </c>
      <c r="CL80" s="120">
        <f>IF($A$2=1,'mil mi val'!CK62,IF($A$2=2,'mil mi val'!CK165,"NA"))</f>
        <v>0.98670000000000002</v>
      </c>
      <c r="CM80" s="120">
        <f>IF($A$2=1,'mil mi val'!CL62,IF($A$2=2,'mil mi val'!CL165,"NA"))</f>
        <v>0.98670000000000002</v>
      </c>
      <c r="CN80" s="120">
        <f>IF($A$2=1,'mil mi val'!CM62,IF($A$2=2,'mil mi val'!CM165,"NA"))</f>
        <v>0.98670000000000002</v>
      </c>
      <c r="CO80" s="120">
        <f>IF($A$2=1,'mil mi val'!CN62,IF($A$2=2,'mil mi val'!CN165,"NA"))</f>
        <v>0.98670000000000002</v>
      </c>
      <c r="CP80" s="120">
        <f>IF($A$2=1,'mil mi val'!CO62,IF($A$2=2,'mil mi val'!CO165,"NA"))</f>
        <v>0.98670000000000002</v>
      </c>
      <c r="CQ80" s="120">
        <f>IF($A$2=1,'mil mi val'!CP62,IF($A$2=2,'mil mi val'!CP165,"NA"))</f>
        <v>0.98670000000000002</v>
      </c>
      <c r="CR80" s="120">
        <f>IF($A$2=1,'mil mi val'!CQ62,IF($A$2=2,'mil mi val'!CQ165,"NA"))</f>
        <v>0.98670000000000002</v>
      </c>
      <c r="CS80" s="120">
        <f>IF($A$2=1,'mil mi val'!CR62,IF($A$2=2,'mil mi val'!CR165,"NA"))</f>
        <v>0.98670000000000002</v>
      </c>
      <c r="CT80" s="120">
        <f>IF($A$2=1,'mil mi val'!CS62,IF($A$2=2,'mil mi val'!CS165,"NA"))</f>
        <v>0.98670000000000002</v>
      </c>
      <c r="CU80" s="120">
        <f>IF($A$2=1,'mil mi val'!CT62,IF($A$2=2,'mil mi val'!CT165,"NA"))</f>
        <v>0.98670000000000002</v>
      </c>
      <c r="CV80" s="120">
        <f>IF($A$2=1,'mil mi val'!CU62,IF($A$2=2,'mil mi val'!CU165,"NA"))</f>
        <v>0.98670000000000002</v>
      </c>
      <c r="CW80" s="120">
        <f>IF($A$2=1,'mil mi val'!CV62,IF($A$2=2,'mil mi val'!CV165,"NA"))</f>
        <v>0.98670000000000002</v>
      </c>
      <c r="CX80" s="120">
        <f>IF($A$2=1,'mil mi val'!CW62,IF($A$2=2,'mil mi val'!CW165,"NA"))</f>
        <v>0.98670000000000002</v>
      </c>
      <c r="CY80" s="120">
        <f>IF($A$2=1,'mil mi val'!CX62,IF($A$2=2,'mil mi val'!CX165,"NA"))</f>
        <v>0.98670000000000002</v>
      </c>
      <c r="CZ80" s="120">
        <f>IF($A$2=1,'mil mi val'!CY62,IF($A$2=2,'mil mi val'!CY165,"NA"))</f>
        <v>0.98670000000000002</v>
      </c>
      <c r="DA80" s="120">
        <f>IF($A$2=1,'mil mi val'!CZ62,IF($A$2=2,'mil mi val'!CZ165,"NA"))</f>
        <v>0.98670000000000002</v>
      </c>
      <c r="DB80" s="120">
        <f>IF($A$2=1,'mil mi val'!DA62,IF($A$2=2,'mil mi val'!DA165,"NA"))</f>
        <v>0.98670000000000002</v>
      </c>
      <c r="DC80" s="120">
        <f>IF($A$2=1,'mil mi val'!DB62,IF($A$2=2,'mil mi val'!DB165,"NA"))</f>
        <v>0.98670000000000002</v>
      </c>
    </row>
    <row r="81" spans="2:107" ht="15" x14ac:dyDescent="0.25">
      <c r="B81" s="110">
        <v>76</v>
      </c>
      <c r="C81" s="120">
        <f>IF($A$2=1,'mil mi val'!B63,IF($A$2=2,'mil mi val'!B166,"NA"))</f>
        <v>1</v>
      </c>
      <c r="D81" s="120">
        <f>IF($A$2=1,'mil mi val'!C63,IF($A$2=2,'mil mi val'!C166,"NA"))</f>
        <v>0.97770000000000001</v>
      </c>
      <c r="E81" s="120">
        <f>IF($A$2=1,'mil mi val'!D63,IF($A$2=2,'mil mi val'!D166,"NA"))</f>
        <v>0.98670000000000002</v>
      </c>
      <c r="F81" s="120">
        <f>IF($A$2=1,'mil mi val'!E63,IF($A$2=2,'mil mi val'!E166,"NA"))</f>
        <v>0.98609999999999998</v>
      </c>
      <c r="G81" s="120">
        <f>IF($A$2=1,'mil mi val'!F63,IF($A$2=2,'mil mi val'!F166,"NA"))</f>
        <v>0.98580000000000001</v>
      </c>
      <c r="H81" s="120">
        <f>IF($A$2=1,'mil mi val'!G63,IF($A$2=2,'mil mi val'!G166,"NA"))</f>
        <v>0.98570000000000002</v>
      </c>
      <c r="I81" s="120">
        <f>IF($A$2=1,'mil mi val'!H63,IF($A$2=2,'mil mi val'!H166,"NA"))</f>
        <v>0.98570000000000002</v>
      </c>
      <c r="J81" s="120">
        <f>IF($A$2=1,'mil mi val'!I63,IF($A$2=2,'mil mi val'!I166,"NA"))</f>
        <v>0.98580000000000001</v>
      </c>
      <c r="K81" s="120">
        <f>IF($A$2=1,'mil mi val'!J63,IF($A$2=2,'mil mi val'!J166,"NA"))</f>
        <v>0.98599999999999999</v>
      </c>
      <c r="L81" s="120">
        <f>IF($A$2=1,'mil mi val'!K63,IF($A$2=2,'mil mi val'!K166,"NA"))</f>
        <v>0.98619999999999997</v>
      </c>
      <c r="M81" s="120">
        <f>IF($A$2=1,'mil mi val'!L63,IF($A$2=2,'mil mi val'!L166,"NA"))</f>
        <v>0.98640000000000005</v>
      </c>
      <c r="N81" s="120">
        <f>IF($A$2=1,'mil mi val'!M63,IF($A$2=2,'mil mi val'!M166,"NA"))</f>
        <v>0.98650000000000004</v>
      </c>
      <c r="O81" s="120">
        <f>IF($A$2=1,'mil mi val'!N63,IF($A$2=2,'mil mi val'!N166,"NA"))</f>
        <v>0.98650000000000004</v>
      </c>
      <c r="P81" s="120">
        <f>IF($A$2=1,'mil mi val'!O63,IF($A$2=2,'mil mi val'!O166,"NA"))</f>
        <v>0.98640000000000005</v>
      </c>
      <c r="Q81" s="120">
        <f>IF($A$2=1,'mil mi val'!P63,IF($A$2=2,'mil mi val'!P166,"NA"))</f>
        <v>0.98609999999999998</v>
      </c>
      <c r="R81" s="120">
        <f>IF($A$2=1,'mil mi val'!Q63,IF($A$2=2,'mil mi val'!Q166,"NA"))</f>
        <v>0.98740000000000006</v>
      </c>
      <c r="S81" s="120">
        <f>IF($A$2=1,'mil mi val'!R63,IF($A$2=2,'mil mi val'!R166,"NA"))</f>
        <v>0.98740000000000006</v>
      </c>
      <c r="T81" s="120">
        <f>IF($A$2=1,'mil mi val'!S63,IF($A$2=2,'mil mi val'!S166,"NA"))</f>
        <v>0.98740000000000006</v>
      </c>
      <c r="U81" s="120">
        <f>IF($A$2=1,'mil mi val'!T63,IF($A$2=2,'mil mi val'!T166,"NA"))</f>
        <v>0.98740000000000006</v>
      </c>
      <c r="V81" s="120">
        <f>IF($A$2=1,'mil mi val'!U63,IF($A$2=2,'mil mi val'!U166,"NA"))</f>
        <v>0.98740000000000006</v>
      </c>
      <c r="W81" s="120">
        <f>IF($A$2=1,'mil mi val'!V63,IF($A$2=2,'mil mi val'!V166,"NA"))</f>
        <v>0.98740000000000006</v>
      </c>
      <c r="X81" s="120">
        <f>IF($A$2=1,'mil mi val'!W63,IF($A$2=2,'mil mi val'!W166,"NA"))</f>
        <v>0.98740000000000006</v>
      </c>
      <c r="Y81" s="120">
        <f>IF($A$2=1,'mil mi val'!X63,IF($A$2=2,'mil mi val'!X166,"NA"))</f>
        <v>0.98740000000000006</v>
      </c>
      <c r="Z81" s="120">
        <f>IF($A$2=1,'mil mi val'!Y63,IF($A$2=2,'mil mi val'!Y166,"NA"))</f>
        <v>0.98740000000000006</v>
      </c>
      <c r="AA81" s="120">
        <f>IF($A$2=1,'mil mi val'!Z63,IF($A$2=2,'mil mi val'!Z166,"NA"))</f>
        <v>0.98740000000000006</v>
      </c>
      <c r="AB81" s="120">
        <f>IF($A$2=1,'mil mi val'!AA63,IF($A$2=2,'mil mi val'!AA166,"NA"))</f>
        <v>0.98740000000000006</v>
      </c>
      <c r="AC81" s="120">
        <f>IF($A$2=1,'mil mi val'!AB63,IF($A$2=2,'mil mi val'!AB166,"NA"))</f>
        <v>0.98740000000000006</v>
      </c>
      <c r="AD81" s="120">
        <f>IF($A$2=1,'mil mi val'!AC63,IF($A$2=2,'mil mi val'!AC166,"NA"))</f>
        <v>0.98740000000000006</v>
      </c>
      <c r="AE81" s="120">
        <f>IF($A$2=1,'mil mi val'!AD63,IF($A$2=2,'mil mi val'!AD166,"NA"))</f>
        <v>0.98740000000000006</v>
      </c>
      <c r="AF81" s="120">
        <f>IF($A$2=1,'mil mi val'!AE63,IF($A$2=2,'mil mi val'!AE166,"NA"))</f>
        <v>0.98740000000000006</v>
      </c>
      <c r="AG81" s="120">
        <f>IF($A$2=1,'mil mi val'!AF63,IF($A$2=2,'mil mi val'!AF166,"NA"))</f>
        <v>0.98740000000000006</v>
      </c>
      <c r="AH81" s="120">
        <f>IF($A$2=1,'mil mi val'!AG63,IF($A$2=2,'mil mi val'!AG166,"NA"))</f>
        <v>0.98740000000000006</v>
      </c>
      <c r="AI81" s="120">
        <f>IF($A$2=1,'mil mi val'!AH63,IF($A$2=2,'mil mi val'!AH166,"NA"))</f>
        <v>0.98740000000000006</v>
      </c>
      <c r="AJ81" s="120">
        <f>IF($A$2=1,'mil mi val'!AI63,IF($A$2=2,'mil mi val'!AI166,"NA"))</f>
        <v>0.98740000000000006</v>
      </c>
      <c r="AK81" s="120">
        <f>IF($A$2=1,'mil mi val'!AJ63,IF($A$2=2,'mil mi val'!AJ166,"NA"))</f>
        <v>0.98740000000000006</v>
      </c>
      <c r="AL81" s="120">
        <f>IF($A$2=1,'mil mi val'!AK63,IF($A$2=2,'mil mi val'!AK166,"NA"))</f>
        <v>0.98740000000000006</v>
      </c>
      <c r="AM81" s="120">
        <f>IF($A$2=1,'mil mi val'!AL63,IF($A$2=2,'mil mi val'!AL166,"NA"))</f>
        <v>0.98740000000000006</v>
      </c>
      <c r="AN81" s="120">
        <f>IF($A$2=1,'mil mi val'!AM63,IF($A$2=2,'mil mi val'!AM166,"NA"))</f>
        <v>0.98740000000000006</v>
      </c>
      <c r="AO81" s="120">
        <f>IF($A$2=1,'mil mi val'!AN63,IF($A$2=2,'mil mi val'!AN166,"NA"))</f>
        <v>0.98740000000000006</v>
      </c>
      <c r="AP81" s="120">
        <f>IF($A$2=1,'mil mi val'!AO63,IF($A$2=2,'mil mi val'!AO166,"NA"))</f>
        <v>0.98740000000000006</v>
      </c>
      <c r="AQ81" s="120">
        <f>IF($A$2=1,'mil mi val'!AP63,IF($A$2=2,'mil mi val'!AP166,"NA"))</f>
        <v>0.98740000000000006</v>
      </c>
      <c r="AR81" s="120">
        <f>IF($A$2=1,'mil mi val'!AQ63,IF($A$2=2,'mil mi val'!AQ166,"NA"))</f>
        <v>0.98740000000000006</v>
      </c>
      <c r="AS81" s="120">
        <f>IF($A$2=1,'mil mi val'!AR63,IF($A$2=2,'mil mi val'!AR166,"NA"))</f>
        <v>0.98740000000000006</v>
      </c>
      <c r="AT81" s="120">
        <f>IF($A$2=1,'mil mi val'!AS63,IF($A$2=2,'mil mi val'!AS166,"NA"))</f>
        <v>0.98740000000000006</v>
      </c>
      <c r="AU81" s="120">
        <f>IF($A$2=1,'mil mi val'!AT63,IF($A$2=2,'mil mi val'!AT166,"NA"))</f>
        <v>0.98740000000000006</v>
      </c>
      <c r="AV81" s="120">
        <f>IF($A$2=1,'mil mi val'!AU63,IF($A$2=2,'mil mi val'!AU166,"NA"))</f>
        <v>0.98740000000000006</v>
      </c>
      <c r="AW81" s="120">
        <f>IF($A$2=1,'mil mi val'!AV63,IF($A$2=2,'mil mi val'!AV166,"NA"))</f>
        <v>0.98740000000000006</v>
      </c>
      <c r="AX81" s="120">
        <f>IF($A$2=1,'mil mi val'!AW63,IF($A$2=2,'mil mi val'!AW166,"NA"))</f>
        <v>0.98740000000000006</v>
      </c>
      <c r="AY81" s="120">
        <f>IF($A$2=1,'mil mi val'!AX63,IF($A$2=2,'mil mi val'!AX166,"NA"))</f>
        <v>0.98740000000000006</v>
      </c>
      <c r="AZ81" s="120">
        <f>IF($A$2=1,'mil mi val'!AY63,IF($A$2=2,'mil mi val'!AY166,"NA"))</f>
        <v>0.98740000000000006</v>
      </c>
      <c r="BA81" s="120">
        <f>IF($A$2=1,'mil mi val'!AZ63,IF($A$2=2,'mil mi val'!AZ166,"NA"))</f>
        <v>0.98740000000000006</v>
      </c>
      <c r="BB81" s="120">
        <f>IF($A$2=1,'mil mi val'!BA63,IF($A$2=2,'mil mi val'!BA166,"NA"))</f>
        <v>0.98740000000000006</v>
      </c>
      <c r="BC81" s="120">
        <f>IF($A$2=1,'mil mi val'!BB63,IF($A$2=2,'mil mi val'!BB166,"NA"))</f>
        <v>0.98740000000000006</v>
      </c>
      <c r="BD81" s="120">
        <f>IF($A$2=1,'mil mi val'!BC63,IF($A$2=2,'mil mi val'!BC166,"NA"))</f>
        <v>0.98740000000000006</v>
      </c>
      <c r="BE81" s="120">
        <f>IF($A$2=1,'mil mi val'!BD63,IF($A$2=2,'mil mi val'!BD166,"NA"))</f>
        <v>0.98740000000000006</v>
      </c>
      <c r="BF81" s="120">
        <f>IF($A$2=1,'mil mi val'!BE63,IF($A$2=2,'mil mi val'!BE166,"NA"))</f>
        <v>0.98740000000000006</v>
      </c>
      <c r="BG81" s="120">
        <f>IF($A$2=1,'mil mi val'!BF63,IF($A$2=2,'mil mi val'!BF166,"NA"))</f>
        <v>0.98740000000000006</v>
      </c>
      <c r="BH81" s="120">
        <f>IF($A$2=1,'mil mi val'!BG63,IF($A$2=2,'mil mi val'!BG166,"NA"))</f>
        <v>0.98740000000000006</v>
      </c>
      <c r="BI81" s="120">
        <f>IF($A$2=1,'mil mi val'!BH63,IF($A$2=2,'mil mi val'!BH166,"NA"))</f>
        <v>0.98740000000000006</v>
      </c>
      <c r="BJ81" s="120">
        <f>IF($A$2=1,'mil mi val'!BI63,IF($A$2=2,'mil mi val'!BI166,"NA"))</f>
        <v>0.98740000000000006</v>
      </c>
      <c r="BK81" s="120">
        <f>IF($A$2=1,'mil mi val'!BJ63,IF($A$2=2,'mil mi val'!BJ166,"NA"))</f>
        <v>0.98740000000000006</v>
      </c>
      <c r="BL81" s="120">
        <f>IF($A$2=1,'mil mi val'!BK63,IF($A$2=2,'mil mi val'!BK166,"NA"))</f>
        <v>0.98740000000000006</v>
      </c>
      <c r="BM81" s="120">
        <f>IF($A$2=1,'mil mi val'!BL63,IF($A$2=2,'mil mi val'!BL166,"NA"))</f>
        <v>0.98740000000000006</v>
      </c>
      <c r="BN81" s="120">
        <f>IF($A$2=1,'mil mi val'!BM63,IF($A$2=2,'mil mi val'!BM166,"NA"))</f>
        <v>0.98740000000000006</v>
      </c>
      <c r="BO81" s="120">
        <f>IF($A$2=1,'mil mi val'!BN63,IF($A$2=2,'mil mi val'!BN166,"NA"))</f>
        <v>0.98740000000000006</v>
      </c>
      <c r="BP81" s="120">
        <f>IF($A$2=1,'mil mi val'!BO63,IF($A$2=2,'mil mi val'!BO166,"NA"))</f>
        <v>0.98740000000000006</v>
      </c>
      <c r="BQ81" s="120">
        <f>IF($A$2=1,'mil mi val'!BP63,IF($A$2=2,'mil mi val'!BP166,"NA"))</f>
        <v>0.98740000000000006</v>
      </c>
      <c r="BR81" s="120">
        <f>IF($A$2=1,'mil mi val'!BQ63,IF($A$2=2,'mil mi val'!BQ166,"NA"))</f>
        <v>0.98740000000000006</v>
      </c>
      <c r="BS81" s="120">
        <f>IF($A$2=1,'mil mi val'!BR63,IF($A$2=2,'mil mi val'!BR166,"NA"))</f>
        <v>0.98740000000000006</v>
      </c>
      <c r="BT81" s="120">
        <f>IF($A$2=1,'mil mi val'!BS63,IF($A$2=2,'mil mi val'!BS166,"NA"))</f>
        <v>0.98740000000000006</v>
      </c>
      <c r="BU81" s="120">
        <f>IF($A$2=1,'mil mi val'!BT63,IF($A$2=2,'mil mi val'!BT166,"NA"))</f>
        <v>0.98740000000000006</v>
      </c>
      <c r="BV81" s="120">
        <f>IF($A$2=1,'mil mi val'!BU63,IF($A$2=2,'mil mi val'!BU166,"NA"))</f>
        <v>0.98740000000000006</v>
      </c>
      <c r="BW81" s="120">
        <f>IF($A$2=1,'mil mi val'!BV63,IF($A$2=2,'mil mi val'!BV166,"NA"))</f>
        <v>0.98740000000000006</v>
      </c>
      <c r="BX81" s="120">
        <f>IF($A$2=1,'mil mi val'!BW63,IF($A$2=2,'mil mi val'!BW166,"NA"))</f>
        <v>0.98740000000000006</v>
      </c>
      <c r="BY81" s="120">
        <f>IF($A$2=1,'mil mi val'!BX63,IF($A$2=2,'mil mi val'!BX166,"NA"))</f>
        <v>0.98740000000000006</v>
      </c>
      <c r="BZ81" s="120">
        <f>IF($A$2=1,'mil mi val'!BY63,IF($A$2=2,'mil mi val'!BY166,"NA"))</f>
        <v>0.98740000000000006</v>
      </c>
      <c r="CA81" s="120">
        <f>IF($A$2=1,'mil mi val'!BZ63,IF($A$2=2,'mil mi val'!BZ166,"NA"))</f>
        <v>0.98740000000000006</v>
      </c>
      <c r="CB81" s="120">
        <f>IF($A$2=1,'mil mi val'!CA63,IF($A$2=2,'mil mi val'!CA166,"NA"))</f>
        <v>0.98740000000000006</v>
      </c>
      <c r="CC81" s="120">
        <f>IF($A$2=1,'mil mi val'!CB63,IF($A$2=2,'mil mi val'!CB166,"NA"))</f>
        <v>0.98740000000000006</v>
      </c>
      <c r="CD81" s="120">
        <f>IF($A$2=1,'mil mi val'!CC63,IF($A$2=2,'mil mi val'!CC166,"NA"))</f>
        <v>0.98740000000000006</v>
      </c>
      <c r="CE81" s="120">
        <f>IF($A$2=1,'mil mi val'!CD63,IF($A$2=2,'mil mi val'!CD166,"NA"))</f>
        <v>0.98740000000000006</v>
      </c>
      <c r="CF81" s="120">
        <f>IF($A$2=1,'mil mi val'!CE63,IF($A$2=2,'mil mi val'!CE166,"NA"))</f>
        <v>0.98740000000000006</v>
      </c>
      <c r="CG81" s="120">
        <f>IF($A$2=1,'mil mi val'!CF63,IF($A$2=2,'mil mi val'!CF166,"NA"))</f>
        <v>0.98740000000000006</v>
      </c>
      <c r="CH81" s="120">
        <f>IF($A$2=1,'mil mi val'!CG63,IF($A$2=2,'mil mi val'!CG166,"NA"))</f>
        <v>0.98740000000000006</v>
      </c>
      <c r="CI81" s="120">
        <f>IF($A$2=1,'mil mi val'!CH63,IF($A$2=2,'mil mi val'!CH166,"NA"))</f>
        <v>0.98740000000000006</v>
      </c>
      <c r="CJ81" s="120">
        <f>IF($A$2=1,'mil mi val'!CI63,IF($A$2=2,'mil mi val'!CI166,"NA"))</f>
        <v>0.98740000000000006</v>
      </c>
      <c r="CK81" s="120">
        <f>IF($A$2=1,'mil mi val'!CJ63,IF($A$2=2,'mil mi val'!CJ166,"NA"))</f>
        <v>0.98740000000000006</v>
      </c>
      <c r="CL81" s="120">
        <f>IF($A$2=1,'mil mi val'!CK63,IF($A$2=2,'mil mi val'!CK166,"NA"))</f>
        <v>0.98740000000000006</v>
      </c>
      <c r="CM81" s="120">
        <f>IF($A$2=1,'mil mi val'!CL63,IF($A$2=2,'mil mi val'!CL166,"NA"))</f>
        <v>0.98740000000000006</v>
      </c>
      <c r="CN81" s="120">
        <f>IF($A$2=1,'mil mi val'!CM63,IF($A$2=2,'mil mi val'!CM166,"NA"))</f>
        <v>0.98740000000000006</v>
      </c>
      <c r="CO81" s="120">
        <f>IF($A$2=1,'mil mi val'!CN63,IF($A$2=2,'mil mi val'!CN166,"NA"))</f>
        <v>0.98740000000000006</v>
      </c>
      <c r="CP81" s="120">
        <f>IF($A$2=1,'mil mi val'!CO63,IF($A$2=2,'mil mi val'!CO166,"NA"))</f>
        <v>0.98740000000000006</v>
      </c>
      <c r="CQ81" s="120">
        <f>IF($A$2=1,'mil mi val'!CP63,IF($A$2=2,'mil mi val'!CP166,"NA"))</f>
        <v>0.98740000000000006</v>
      </c>
      <c r="CR81" s="120">
        <f>IF($A$2=1,'mil mi val'!CQ63,IF($A$2=2,'mil mi val'!CQ166,"NA"))</f>
        <v>0.98740000000000006</v>
      </c>
      <c r="CS81" s="120">
        <f>IF($A$2=1,'mil mi val'!CR63,IF($A$2=2,'mil mi val'!CR166,"NA"))</f>
        <v>0.98740000000000006</v>
      </c>
      <c r="CT81" s="120">
        <f>IF($A$2=1,'mil mi val'!CS63,IF($A$2=2,'mil mi val'!CS166,"NA"))</f>
        <v>0.98740000000000006</v>
      </c>
      <c r="CU81" s="120">
        <f>IF($A$2=1,'mil mi val'!CT63,IF($A$2=2,'mil mi val'!CT166,"NA"))</f>
        <v>0.98740000000000006</v>
      </c>
      <c r="CV81" s="120">
        <f>IF($A$2=1,'mil mi val'!CU63,IF($A$2=2,'mil mi val'!CU166,"NA"))</f>
        <v>0.98740000000000006</v>
      </c>
      <c r="CW81" s="120">
        <f>IF($A$2=1,'mil mi val'!CV63,IF($A$2=2,'mil mi val'!CV166,"NA"))</f>
        <v>0.98740000000000006</v>
      </c>
      <c r="CX81" s="120">
        <f>IF($A$2=1,'mil mi val'!CW63,IF($A$2=2,'mil mi val'!CW166,"NA"))</f>
        <v>0.98740000000000006</v>
      </c>
      <c r="CY81" s="120">
        <f>IF($A$2=1,'mil mi val'!CX63,IF($A$2=2,'mil mi val'!CX166,"NA"))</f>
        <v>0.98740000000000006</v>
      </c>
      <c r="CZ81" s="120">
        <f>IF($A$2=1,'mil mi val'!CY63,IF($A$2=2,'mil mi val'!CY166,"NA"))</f>
        <v>0.98740000000000006</v>
      </c>
      <c r="DA81" s="120">
        <f>IF($A$2=1,'mil mi val'!CZ63,IF($A$2=2,'mil mi val'!CZ166,"NA"))</f>
        <v>0.98740000000000006</v>
      </c>
      <c r="DB81" s="120">
        <f>IF($A$2=1,'mil mi val'!DA63,IF($A$2=2,'mil mi val'!DA166,"NA"))</f>
        <v>0.98740000000000006</v>
      </c>
      <c r="DC81" s="120">
        <f>IF($A$2=1,'mil mi val'!DB63,IF($A$2=2,'mil mi val'!DB166,"NA"))</f>
        <v>0.98740000000000006</v>
      </c>
    </row>
    <row r="82" spans="2:107" ht="15" x14ac:dyDescent="0.25">
      <c r="B82" s="110">
        <v>77</v>
      </c>
      <c r="C82" s="120">
        <f>IF($A$2=1,'mil mi val'!B64,IF($A$2=2,'mil mi val'!B167,"NA"))</f>
        <v>1</v>
      </c>
      <c r="D82" s="120">
        <f>IF($A$2=1,'mil mi val'!C64,IF($A$2=2,'mil mi val'!C167,"NA"))</f>
        <v>0.9788</v>
      </c>
      <c r="E82" s="120">
        <f>IF($A$2=1,'mil mi val'!D64,IF($A$2=2,'mil mi val'!D167,"NA"))</f>
        <v>0.98780000000000001</v>
      </c>
      <c r="F82" s="120">
        <f>IF($A$2=1,'mil mi val'!E64,IF($A$2=2,'mil mi val'!E167,"NA"))</f>
        <v>0.98719999999999997</v>
      </c>
      <c r="G82" s="120">
        <f>IF($A$2=1,'mil mi val'!F64,IF($A$2=2,'mil mi val'!F167,"NA"))</f>
        <v>0.9869</v>
      </c>
      <c r="H82" s="120">
        <f>IF($A$2=1,'mil mi val'!G64,IF($A$2=2,'mil mi val'!G167,"NA"))</f>
        <v>0.98680000000000001</v>
      </c>
      <c r="I82" s="120">
        <f>IF($A$2=1,'mil mi val'!H64,IF($A$2=2,'mil mi val'!H167,"NA"))</f>
        <v>0.98670000000000002</v>
      </c>
      <c r="J82" s="120">
        <f>IF($A$2=1,'mil mi val'!I64,IF($A$2=2,'mil mi val'!I167,"NA"))</f>
        <v>0.98670000000000002</v>
      </c>
      <c r="K82" s="120">
        <f>IF($A$2=1,'mil mi val'!J64,IF($A$2=2,'mil mi val'!J167,"NA"))</f>
        <v>0.98680000000000001</v>
      </c>
      <c r="L82" s="120">
        <f>IF($A$2=1,'mil mi val'!K64,IF($A$2=2,'mil mi val'!K167,"NA"))</f>
        <v>0.98699999999999999</v>
      </c>
      <c r="M82" s="120">
        <f>IF($A$2=1,'mil mi val'!L64,IF($A$2=2,'mil mi val'!L167,"NA"))</f>
        <v>0.98709999999999998</v>
      </c>
      <c r="N82" s="120">
        <f>IF($A$2=1,'mil mi val'!M64,IF($A$2=2,'mil mi val'!M167,"NA"))</f>
        <v>0.98719999999999997</v>
      </c>
      <c r="O82" s="120">
        <f>IF($A$2=1,'mil mi val'!N64,IF($A$2=2,'mil mi val'!N167,"NA"))</f>
        <v>0.98729999999999996</v>
      </c>
      <c r="P82" s="120">
        <f>IF($A$2=1,'mil mi val'!O64,IF($A$2=2,'mil mi val'!O167,"NA"))</f>
        <v>0.98709999999999998</v>
      </c>
      <c r="Q82" s="120">
        <f>IF($A$2=1,'mil mi val'!P64,IF($A$2=2,'mil mi val'!P167,"NA"))</f>
        <v>0.9869</v>
      </c>
      <c r="R82" s="120">
        <f>IF($A$2=1,'mil mi val'!Q64,IF($A$2=2,'mil mi val'!Q167,"NA"))</f>
        <v>0.98809999999999998</v>
      </c>
      <c r="S82" s="120">
        <f>IF($A$2=1,'mil mi val'!R64,IF($A$2=2,'mil mi val'!R167,"NA"))</f>
        <v>0.98809999999999998</v>
      </c>
      <c r="T82" s="120">
        <f>IF($A$2=1,'mil mi val'!S64,IF($A$2=2,'mil mi val'!S167,"NA"))</f>
        <v>0.98809999999999998</v>
      </c>
      <c r="U82" s="120">
        <f>IF($A$2=1,'mil mi val'!T64,IF($A$2=2,'mil mi val'!T167,"NA"))</f>
        <v>0.98809999999999998</v>
      </c>
      <c r="V82" s="120">
        <f>IF($A$2=1,'mil mi val'!U64,IF($A$2=2,'mil mi val'!U167,"NA"))</f>
        <v>0.98809999999999998</v>
      </c>
      <c r="W82" s="120">
        <f>IF($A$2=1,'mil mi val'!V64,IF($A$2=2,'mil mi val'!V167,"NA"))</f>
        <v>0.98809999999999998</v>
      </c>
      <c r="X82" s="120">
        <f>IF($A$2=1,'mil mi val'!W64,IF($A$2=2,'mil mi val'!W167,"NA"))</f>
        <v>0.98809999999999998</v>
      </c>
      <c r="Y82" s="120">
        <f>IF($A$2=1,'mil mi val'!X64,IF($A$2=2,'mil mi val'!X167,"NA"))</f>
        <v>0.98809999999999998</v>
      </c>
      <c r="Z82" s="120">
        <f>IF($A$2=1,'mil mi val'!Y64,IF($A$2=2,'mil mi val'!Y167,"NA"))</f>
        <v>0.98809999999999998</v>
      </c>
      <c r="AA82" s="120">
        <f>IF($A$2=1,'mil mi val'!Z64,IF($A$2=2,'mil mi val'!Z167,"NA"))</f>
        <v>0.98809999999999998</v>
      </c>
      <c r="AB82" s="120">
        <f>IF($A$2=1,'mil mi val'!AA64,IF($A$2=2,'mil mi val'!AA167,"NA"))</f>
        <v>0.98809999999999998</v>
      </c>
      <c r="AC82" s="120">
        <f>IF($A$2=1,'mil mi val'!AB64,IF($A$2=2,'mil mi val'!AB167,"NA"))</f>
        <v>0.98809999999999998</v>
      </c>
      <c r="AD82" s="120">
        <f>IF($A$2=1,'mil mi val'!AC64,IF($A$2=2,'mil mi val'!AC167,"NA"))</f>
        <v>0.98809999999999998</v>
      </c>
      <c r="AE82" s="120">
        <f>IF($A$2=1,'mil mi val'!AD64,IF($A$2=2,'mil mi val'!AD167,"NA"))</f>
        <v>0.98809999999999998</v>
      </c>
      <c r="AF82" s="120">
        <f>IF($A$2=1,'mil mi val'!AE64,IF($A$2=2,'mil mi val'!AE167,"NA"))</f>
        <v>0.98809999999999998</v>
      </c>
      <c r="AG82" s="120">
        <f>IF($A$2=1,'mil mi val'!AF64,IF($A$2=2,'mil mi val'!AF167,"NA"))</f>
        <v>0.98809999999999998</v>
      </c>
      <c r="AH82" s="120">
        <f>IF($A$2=1,'mil mi val'!AG64,IF($A$2=2,'mil mi val'!AG167,"NA"))</f>
        <v>0.98809999999999998</v>
      </c>
      <c r="AI82" s="120">
        <f>IF($A$2=1,'mil mi val'!AH64,IF($A$2=2,'mil mi val'!AH167,"NA"))</f>
        <v>0.98809999999999998</v>
      </c>
      <c r="AJ82" s="120">
        <f>IF($A$2=1,'mil mi val'!AI64,IF($A$2=2,'mil mi val'!AI167,"NA"))</f>
        <v>0.98809999999999998</v>
      </c>
      <c r="AK82" s="120">
        <f>IF($A$2=1,'mil mi val'!AJ64,IF($A$2=2,'mil mi val'!AJ167,"NA"))</f>
        <v>0.98809999999999998</v>
      </c>
      <c r="AL82" s="120">
        <f>IF($A$2=1,'mil mi val'!AK64,IF($A$2=2,'mil mi val'!AK167,"NA"))</f>
        <v>0.98809999999999998</v>
      </c>
      <c r="AM82" s="120">
        <f>IF($A$2=1,'mil mi val'!AL64,IF($A$2=2,'mil mi val'!AL167,"NA"))</f>
        <v>0.98809999999999998</v>
      </c>
      <c r="AN82" s="120">
        <f>IF($A$2=1,'mil mi val'!AM64,IF($A$2=2,'mil mi val'!AM167,"NA"))</f>
        <v>0.98809999999999998</v>
      </c>
      <c r="AO82" s="120">
        <f>IF($A$2=1,'mil mi val'!AN64,IF($A$2=2,'mil mi val'!AN167,"NA"))</f>
        <v>0.98809999999999998</v>
      </c>
      <c r="AP82" s="120">
        <f>IF($A$2=1,'mil mi val'!AO64,IF($A$2=2,'mil mi val'!AO167,"NA"))</f>
        <v>0.98809999999999998</v>
      </c>
      <c r="AQ82" s="120">
        <f>IF($A$2=1,'mil mi val'!AP64,IF($A$2=2,'mil mi val'!AP167,"NA"))</f>
        <v>0.98809999999999998</v>
      </c>
      <c r="AR82" s="120">
        <f>IF($A$2=1,'mil mi val'!AQ64,IF($A$2=2,'mil mi val'!AQ167,"NA"))</f>
        <v>0.98809999999999998</v>
      </c>
      <c r="AS82" s="120">
        <f>IF($A$2=1,'mil mi val'!AR64,IF($A$2=2,'mil mi val'!AR167,"NA"))</f>
        <v>0.98809999999999998</v>
      </c>
      <c r="AT82" s="120">
        <f>IF($A$2=1,'mil mi val'!AS64,IF($A$2=2,'mil mi val'!AS167,"NA"))</f>
        <v>0.98809999999999998</v>
      </c>
      <c r="AU82" s="120">
        <f>IF($A$2=1,'mil mi val'!AT64,IF($A$2=2,'mil mi val'!AT167,"NA"))</f>
        <v>0.98809999999999998</v>
      </c>
      <c r="AV82" s="120">
        <f>IF($A$2=1,'mil mi val'!AU64,IF($A$2=2,'mil mi val'!AU167,"NA"))</f>
        <v>0.98809999999999998</v>
      </c>
      <c r="AW82" s="120">
        <f>IF($A$2=1,'mil mi val'!AV64,IF($A$2=2,'mil mi val'!AV167,"NA"))</f>
        <v>0.98809999999999998</v>
      </c>
      <c r="AX82" s="120">
        <f>IF($A$2=1,'mil mi val'!AW64,IF($A$2=2,'mil mi val'!AW167,"NA"))</f>
        <v>0.98809999999999998</v>
      </c>
      <c r="AY82" s="120">
        <f>IF($A$2=1,'mil mi val'!AX64,IF($A$2=2,'mil mi val'!AX167,"NA"))</f>
        <v>0.98809999999999998</v>
      </c>
      <c r="AZ82" s="120">
        <f>IF($A$2=1,'mil mi val'!AY64,IF($A$2=2,'mil mi val'!AY167,"NA"))</f>
        <v>0.98809999999999998</v>
      </c>
      <c r="BA82" s="120">
        <f>IF($A$2=1,'mil mi val'!AZ64,IF($A$2=2,'mil mi val'!AZ167,"NA"))</f>
        <v>0.98809999999999998</v>
      </c>
      <c r="BB82" s="120">
        <f>IF($A$2=1,'mil mi val'!BA64,IF($A$2=2,'mil mi val'!BA167,"NA"))</f>
        <v>0.98809999999999998</v>
      </c>
      <c r="BC82" s="120">
        <f>IF($A$2=1,'mil mi val'!BB64,IF($A$2=2,'mil mi val'!BB167,"NA"))</f>
        <v>0.98809999999999998</v>
      </c>
      <c r="BD82" s="120">
        <f>IF($A$2=1,'mil mi val'!BC64,IF($A$2=2,'mil mi val'!BC167,"NA"))</f>
        <v>0.98809999999999998</v>
      </c>
      <c r="BE82" s="120">
        <f>IF($A$2=1,'mil mi val'!BD64,IF($A$2=2,'mil mi val'!BD167,"NA"))</f>
        <v>0.98809999999999998</v>
      </c>
      <c r="BF82" s="120">
        <f>IF($A$2=1,'mil mi val'!BE64,IF($A$2=2,'mil mi val'!BE167,"NA"))</f>
        <v>0.98809999999999998</v>
      </c>
      <c r="BG82" s="120">
        <f>IF($A$2=1,'mil mi val'!BF64,IF($A$2=2,'mil mi val'!BF167,"NA"))</f>
        <v>0.98809999999999998</v>
      </c>
      <c r="BH82" s="120">
        <f>IF($A$2=1,'mil mi val'!BG64,IF($A$2=2,'mil mi val'!BG167,"NA"))</f>
        <v>0.98809999999999998</v>
      </c>
      <c r="BI82" s="120">
        <f>IF($A$2=1,'mil mi val'!BH64,IF($A$2=2,'mil mi val'!BH167,"NA"))</f>
        <v>0.98809999999999998</v>
      </c>
      <c r="BJ82" s="120">
        <f>IF($A$2=1,'mil mi val'!BI64,IF($A$2=2,'mil mi val'!BI167,"NA"))</f>
        <v>0.98809999999999998</v>
      </c>
      <c r="BK82" s="120">
        <f>IF($A$2=1,'mil mi val'!BJ64,IF($A$2=2,'mil mi val'!BJ167,"NA"))</f>
        <v>0.98809999999999998</v>
      </c>
      <c r="BL82" s="120">
        <f>IF($A$2=1,'mil mi val'!BK64,IF($A$2=2,'mil mi val'!BK167,"NA"))</f>
        <v>0.98809999999999998</v>
      </c>
      <c r="BM82" s="120">
        <f>IF($A$2=1,'mil mi val'!BL64,IF($A$2=2,'mil mi val'!BL167,"NA"))</f>
        <v>0.98809999999999998</v>
      </c>
      <c r="BN82" s="120">
        <f>IF($A$2=1,'mil mi val'!BM64,IF($A$2=2,'mil mi val'!BM167,"NA"))</f>
        <v>0.98809999999999998</v>
      </c>
      <c r="BO82" s="120">
        <f>IF($A$2=1,'mil mi val'!BN64,IF($A$2=2,'mil mi val'!BN167,"NA"))</f>
        <v>0.98809999999999998</v>
      </c>
      <c r="BP82" s="120">
        <f>IF($A$2=1,'mil mi val'!BO64,IF($A$2=2,'mil mi val'!BO167,"NA"))</f>
        <v>0.98809999999999998</v>
      </c>
      <c r="BQ82" s="120">
        <f>IF($A$2=1,'mil mi val'!BP64,IF($A$2=2,'mil mi val'!BP167,"NA"))</f>
        <v>0.98809999999999998</v>
      </c>
      <c r="BR82" s="120">
        <f>IF($A$2=1,'mil mi val'!BQ64,IF($A$2=2,'mil mi val'!BQ167,"NA"))</f>
        <v>0.98809999999999998</v>
      </c>
      <c r="BS82" s="120">
        <f>IF($A$2=1,'mil mi val'!BR64,IF($A$2=2,'mil mi val'!BR167,"NA"))</f>
        <v>0.98809999999999998</v>
      </c>
      <c r="BT82" s="120">
        <f>IF($A$2=1,'mil mi val'!BS64,IF($A$2=2,'mil mi val'!BS167,"NA"))</f>
        <v>0.98809999999999998</v>
      </c>
      <c r="BU82" s="120">
        <f>IF($A$2=1,'mil mi val'!BT64,IF($A$2=2,'mil mi val'!BT167,"NA"))</f>
        <v>0.98809999999999998</v>
      </c>
      <c r="BV82" s="120">
        <f>IF($A$2=1,'mil mi val'!BU64,IF($A$2=2,'mil mi val'!BU167,"NA"))</f>
        <v>0.98809999999999998</v>
      </c>
      <c r="BW82" s="120">
        <f>IF($A$2=1,'mil mi val'!BV64,IF($A$2=2,'mil mi val'!BV167,"NA"))</f>
        <v>0.98809999999999998</v>
      </c>
      <c r="BX82" s="120">
        <f>IF($A$2=1,'mil mi val'!BW64,IF($A$2=2,'mil mi val'!BW167,"NA"))</f>
        <v>0.98809999999999998</v>
      </c>
      <c r="BY82" s="120">
        <f>IF($A$2=1,'mil mi val'!BX64,IF($A$2=2,'mil mi val'!BX167,"NA"))</f>
        <v>0.98809999999999998</v>
      </c>
      <c r="BZ82" s="120">
        <f>IF($A$2=1,'mil mi val'!BY64,IF($A$2=2,'mil mi val'!BY167,"NA"))</f>
        <v>0.98809999999999998</v>
      </c>
      <c r="CA82" s="120">
        <f>IF($A$2=1,'mil mi val'!BZ64,IF($A$2=2,'mil mi val'!BZ167,"NA"))</f>
        <v>0.98809999999999998</v>
      </c>
      <c r="CB82" s="120">
        <f>IF($A$2=1,'mil mi val'!CA64,IF($A$2=2,'mil mi val'!CA167,"NA"))</f>
        <v>0.98809999999999998</v>
      </c>
      <c r="CC82" s="120">
        <f>IF($A$2=1,'mil mi val'!CB64,IF($A$2=2,'mil mi val'!CB167,"NA"))</f>
        <v>0.98809999999999998</v>
      </c>
      <c r="CD82" s="120">
        <f>IF($A$2=1,'mil mi val'!CC64,IF($A$2=2,'mil mi val'!CC167,"NA"))</f>
        <v>0.98809999999999998</v>
      </c>
      <c r="CE82" s="120">
        <f>IF($A$2=1,'mil mi val'!CD64,IF($A$2=2,'mil mi val'!CD167,"NA"))</f>
        <v>0.98809999999999998</v>
      </c>
      <c r="CF82" s="120">
        <f>IF($A$2=1,'mil mi val'!CE64,IF($A$2=2,'mil mi val'!CE167,"NA"))</f>
        <v>0.98809999999999998</v>
      </c>
      <c r="CG82" s="120">
        <f>IF($A$2=1,'mil mi val'!CF64,IF($A$2=2,'mil mi val'!CF167,"NA"))</f>
        <v>0.98809999999999998</v>
      </c>
      <c r="CH82" s="120">
        <f>IF($A$2=1,'mil mi val'!CG64,IF($A$2=2,'mil mi val'!CG167,"NA"))</f>
        <v>0.98809999999999998</v>
      </c>
      <c r="CI82" s="120">
        <f>IF($A$2=1,'mil mi val'!CH64,IF($A$2=2,'mil mi val'!CH167,"NA"))</f>
        <v>0.98809999999999998</v>
      </c>
      <c r="CJ82" s="120">
        <f>IF($A$2=1,'mil mi val'!CI64,IF($A$2=2,'mil mi val'!CI167,"NA"))</f>
        <v>0.98809999999999998</v>
      </c>
      <c r="CK82" s="120">
        <f>IF($A$2=1,'mil mi val'!CJ64,IF($A$2=2,'mil mi val'!CJ167,"NA"))</f>
        <v>0.98809999999999998</v>
      </c>
      <c r="CL82" s="120">
        <f>IF($A$2=1,'mil mi val'!CK64,IF($A$2=2,'mil mi val'!CK167,"NA"))</f>
        <v>0.98809999999999998</v>
      </c>
      <c r="CM82" s="120">
        <f>IF($A$2=1,'mil mi val'!CL64,IF($A$2=2,'mil mi val'!CL167,"NA"))</f>
        <v>0.98809999999999998</v>
      </c>
      <c r="CN82" s="120">
        <f>IF($A$2=1,'mil mi val'!CM64,IF($A$2=2,'mil mi val'!CM167,"NA"))</f>
        <v>0.98809999999999998</v>
      </c>
      <c r="CO82" s="120">
        <f>IF($A$2=1,'mil mi val'!CN64,IF($A$2=2,'mil mi val'!CN167,"NA"))</f>
        <v>0.98809999999999998</v>
      </c>
      <c r="CP82" s="120">
        <f>IF($A$2=1,'mil mi val'!CO64,IF($A$2=2,'mil mi val'!CO167,"NA"))</f>
        <v>0.98809999999999998</v>
      </c>
      <c r="CQ82" s="120">
        <f>IF($A$2=1,'mil mi val'!CP64,IF($A$2=2,'mil mi val'!CP167,"NA"))</f>
        <v>0.98809999999999998</v>
      </c>
      <c r="CR82" s="120">
        <f>IF($A$2=1,'mil mi val'!CQ64,IF($A$2=2,'mil mi val'!CQ167,"NA"))</f>
        <v>0.98809999999999998</v>
      </c>
      <c r="CS82" s="120">
        <f>IF($A$2=1,'mil mi val'!CR64,IF($A$2=2,'mil mi val'!CR167,"NA"))</f>
        <v>0.98809999999999998</v>
      </c>
      <c r="CT82" s="120">
        <f>IF($A$2=1,'mil mi val'!CS64,IF($A$2=2,'mil mi val'!CS167,"NA"))</f>
        <v>0.98809999999999998</v>
      </c>
      <c r="CU82" s="120">
        <f>IF($A$2=1,'mil mi val'!CT64,IF($A$2=2,'mil mi val'!CT167,"NA"))</f>
        <v>0.98809999999999998</v>
      </c>
      <c r="CV82" s="120">
        <f>IF($A$2=1,'mil mi val'!CU64,IF($A$2=2,'mil mi val'!CU167,"NA"))</f>
        <v>0.98809999999999998</v>
      </c>
      <c r="CW82" s="120">
        <f>IF($A$2=1,'mil mi val'!CV64,IF($A$2=2,'mil mi val'!CV167,"NA"))</f>
        <v>0.98809999999999998</v>
      </c>
      <c r="CX82" s="120">
        <f>IF($A$2=1,'mil mi val'!CW64,IF($A$2=2,'mil mi val'!CW167,"NA"))</f>
        <v>0.98809999999999998</v>
      </c>
      <c r="CY82" s="120">
        <f>IF($A$2=1,'mil mi val'!CX64,IF($A$2=2,'mil mi val'!CX167,"NA"))</f>
        <v>0.98809999999999998</v>
      </c>
      <c r="CZ82" s="120">
        <f>IF($A$2=1,'mil mi val'!CY64,IF($A$2=2,'mil mi val'!CY167,"NA"))</f>
        <v>0.98809999999999998</v>
      </c>
      <c r="DA82" s="120">
        <f>IF($A$2=1,'mil mi val'!CZ64,IF($A$2=2,'mil mi val'!CZ167,"NA"))</f>
        <v>0.98809999999999998</v>
      </c>
      <c r="DB82" s="120">
        <f>IF($A$2=1,'mil mi val'!DA64,IF($A$2=2,'mil mi val'!DA167,"NA"))</f>
        <v>0.98809999999999998</v>
      </c>
      <c r="DC82" s="120">
        <f>IF($A$2=1,'mil mi val'!DB64,IF($A$2=2,'mil mi val'!DB167,"NA"))</f>
        <v>0.98809999999999998</v>
      </c>
    </row>
    <row r="83" spans="2:107" ht="15" x14ac:dyDescent="0.25">
      <c r="B83" s="110">
        <v>78</v>
      </c>
      <c r="C83" s="120">
        <f>IF($A$2=1,'mil mi val'!B65,IF($A$2=2,'mil mi val'!B168,"NA"))</f>
        <v>1</v>
      </c>
      <c r="D83" s="120">
        <f>IF($A$2=1,'mil mi val'!C65,IF($A$2=2,'mil mi val'!C168,"NA"))</f>
        <v>0.97970000000000002</v>
      </c>
      <c r="E83" s="120">
        <f>IF($A$2=1,'mil mi val'!D65,IF($A$2=2,'mil mi val'!D168,"NA"))</f>
        <v>0.9889</v>
      </c>
      <c r="F83" s="120">
        <f>IF($A$2=1,'mil mi val'!E65,IF($A$2=2,'mil mi val'!E168,"NA"))</f>
        <v>0.98829999999999996</v>
      </c>
      <c r="G83" s="120">
        <f>IF($A$2=1,'mil mi val'!F65,IF($A$2=2,'mil mi val'!F168,"NA"))</f>
        <v>0.98799999999999999</v>
      </c>
      <c r="H83" s="120">
        <f>IF($A$2=1,'mil mi val'!G65,IF($A$2=2,'mil mi val'!G168,"NA"))</f>
        <v>0.98780000000000001</v>
      </c>
      <c r="I83" s="120">
        <f>IF($A$2=1,'mil mi val'!H65,IF($A$2=2,'mil mi val'!H168,"NA"))</f>
        <v>0.98770000000000002</v>
      </c>
      <c r="J83" s="120">
        <f>IF($A$2=1,'mil mi val'!I65,IF($A$2=2,'mil mi val'!I168,"NA"))</f>
        <v>0.98770000000000002</v>
      </c>
      <c r="K83" s="120">
        <f>IF($A$2=1,'mil mi val'!J65,IF($A$2=2,'mil mi val'!J168,"NA"))</f>
        <v>0.98770000000000002</v>
      </c>
      <c r="L83" s="120">
        <f>IF($A$2=1,'mil mi val'!K65,IF($A$2=2,'mil mi val'!K168,"NA"))</f>
        <v>0.98780000000000001</v>
      </c>
      <c r="M83" s="120">
        <f>IF($A$2=1,'mil mi val'!L65,IF($A$2=2,'mil mi val'!L168,"NA"))</f>
        <v>0.9879</v>
      </c>
      <c r="N83" s="120">
        <f>IF($A$2=1,'mil mi val'!M65,IF($A$2=2,'mil mi val'!M168,"NA"))</f>
        <v>0.98799999999999999</v>
      </c>
      <c r="O83" s="120">
        <f>IF($A$2=1,'mil mi val'!N65,IF($A$2=2,'mil mi val'!N168,"NA"))</f>
        <v>0.98799999999999999</v>
      </c>
      <c r="P83" s="120">
        <f>IF($A$2=1,'mil mi val'!O65,IF($A$2=2,'mil mi val'!O168,"NA"))</f>
        <v>0.9879</v>
      </c>
      <c r="Q83" s="120">
        <f>IF($A$2=1,'mil mi val'!P65,IF($A$2=2,'mil mi val'!P168,"NA"))</f>
        <v>0.98760000000000003</v>
      </c>
      <c r="R83" s="120">
        <f>IF($A$2=1,'mil mi val'!Q65,IF($A$2=2,'mil mi val'!Q168,"NA"))</f>
        <v>0.98880000000000001</v>
      </c>
      <c r="S83" s="120">
        <f>IF($A$2=1,'mil mi val'!R65,IF($A$2=2,'mil mi val'!R168,"NA"))</f>
        <v>0.98880000000000001</v>
      </c>
      <c r="T83" s="120">
        <f>IF($A$2=1,'mil mi val'!S65,IF($A$2=2,'mil mi val'!S168,"NA"))</f>
        <v>0.98880000000000001</v>
      </c>
      <c r="U83" s="120">
        <f>IF($A$2=1,'mil mi val'!T65,IF($A$2=2,'mil mi val'!T168,"NA"))</f>
        <v>0.98880000000000001</v>
      </c>
      <c r="V83" s="120">
        <f>IF($A$2=1,'mil mi val'!U65,IF($A$2=2,'mil mi val'!U168,"NA"))</f>
        <v>0.98880000000000001</v>
      </c>
      <c r="W83" s="120">
        <f>IF($A$2=1,'mil mi val'!V65,IF($A$2=2,'mil mi val'!V168,"NA"))</f>
        <v>0.98880000000000001</v>
      </c>
      <c r="X83" s="120">
        <f>IF($A$2=1,'mil mi val'!W65,IF($A$2=2,'mil mi val'!W168,"NA"))</f>
        <v>0.98880000000000001</v>
      </c>
      <c r="Y83" s="120">
        <f>IF($A$2=1,'mil mi val'!X65,IF($A$2=2,'mil mi val'!X168,"NA"))</f>
        <v>0.98880000000000001</v>
      </c>
      <c r="Z83" s="120">
        <f>IF($A$2=1,'mil mi val'!Y65,IF($A$2=2,'mil mi val'!Y168,"NA"))</f>
        <v>0.98880000000000001</v>
      </c>
      <c r="AA83" s="120">
        <f>IF($A$2=1,'mil mi val'!Z65,IF($A$2=2,'mil mi val'!Z168,"NA"))</f>
        <v>0.98880000000000001</v>
      </c>
      <c r="AB83" s="120">
        <f>IF($A$2=1,'mil mi val'!AA65,IF($A$2=2,'mil mi val'!AA168,"NA"))</f>
        <v>0.98880000000000001</v>
      </c>
      <c r="AC83" s="120">
        <f>IF($A$2=1,'mil mi val'!AB65,IF($A$2=2,'mil mi val'!AB168,"NA"))</f>
        <v>0.98880000000000001</v>
      </c>
      <c r="AD83" s="120">
        <f>IF($A$2=1,'mil mi val'!AC65,IF($A$2=2,'mil mi val'!AC168,"NA"))</f>
        <v>0.98880000000000001</v>
      </c>
      <c r="AE83" s="120">
        <f>IF($A$2=1,'mil mi val'!AD65,IF($A$2=2,'mil mi val'!AD168,"NA"))</f>
        <v>0.98880000000000001</v>
      </c>
      <c r="AF83" s="120">
        <f>IF($A$2=1,'mil mi val'!AE65,IF($A$2=2,'mil mi val'!AE168,"NA"))</f>
        <v>0.98880000000000001</v>
      </c>
      <c r="AG83" s="120">
        <f>IF($A$2=1,'mil mi val'!AF65,IF($A$2=2,'mil mi val'!AF168,"NA"))</f>
        <v>0.98880000000000001</v>
      </c>
      <c r="AH83" s="120">
        <f>IF($A$2=1,'mil mi val'!AG65,IF($A$2=2,'mil mi val'!AG168,"NA"))</f>
        <v>0.98880000000000001</v>
      </c>
      <c r="AI83" s="120">
        <f>IF($A$2=1,'mil mi val'!AH65,IF($A$2=2,'mil mi val'!AH168,"NA"))</f>
        <v>0.98880000000000001</v>
      </c>
      <c r="AJ83" s="120">
        <f>IF($A$2=1,'mil mi val'!AI65,IF($A$2=2,'mil mi val'!AI168,"NA"))</f>
        <v>0.98880000000000001</v>
      </c>
      <c r="AK83" s="120">
        <f>IF($A$2=1,'mil mi val'!AJ65,IF($A$2=2,'mil mi val'!AJ168,"NA"))</f>
        <v>0.98880000000000001</v>
      </c>
      <c r="AL83" s="120">
        <f>IF($A$2=1,'mil mi val'!AK65,IF($A$2=2,'mil mi val'!AK168,"NA"))</f>
        <v>0.98880000000000001</v>
      </c>
      <c r="AM83" s="120">
        <f>IF($A$2=1,'mil mi val'!AL65,IF($A$2=2,'mil mi val'!AL168,"NA"))</f>
        <v>0.98880000000000001</v>
      </c>
      <c r="AN83" s="120">
        <f>IF($A$2=1,'mil mi val'!AM65,IF($A$2=2,'mil mi val'!AM168,"NA"))</f>
        <v>0.98880000000000001</v>
      </c>
      <c r="AO83" s="120">
        <f>IF($A$2=1,'mil mi val'!AN65,IF($A$2=2,'mil mi val'!AN168,"NA"))</f>
        <v>0.98880000000000001</v>
      </c>
      <c r="AP83" s="120">
        <f>IF($A$2=1,'mil mi val'!AO65,IF($A$2=2,'mil mi val'!AO168,"NA"))</f>
        <v>0.98880000000000001</v>
      </c>
      <c r="AQ83" s="120">
        <f>IF($A$2=1,'mil mi val'!AP65,IF($A$2=2,'mil mi val'!AP168,"NA"))</f>
        <v>0.98880000000000001</v>
      </c>
      <c r="AR83" s="120">
        <f>IF($A$2=1,'mil mi val'!AQ65,IF($A$2=2,'mil mi val'!AQ168,"NA"))</f>
        <v>0.98880000000000001</v>
      </c>
      <c r="AS83" s="120">
        <f>IF($A$2=1,'mil mi val'!AR65,IF($A$2=2,'mil mi val'!AR168,"NA"))</f>
        <v>0.98880000000000001</v>
      </c>
      <c r="AT83" s="120">
        <f>IF($A$2=1,'mil mi val'!AS65,IF($A$2=2,'mil mi val'!AS168,"NA"))</f>
        <v>0.98880000000000001</v>
      </c>
      <c r="AU83" s="120">
        <f>IF($A$2=1,'mil mi val'!AT65,IF($A$2=2,'mil mi val'!AT168,"NA"))</f>
        <v>0.98880000000000001</v>
      </c>
      <c r="AV83" s="120">
        <f>IF($A$2=1,'mil mi val'!AU65,IF($A$2=2,'mil mi val'!AU168,"NA"))</f>
        <v>0.98880000000000001</v>
      </c>
      <c r="AW83" s="120">
        <f>IF($A$2=1,'mil mi val'!AV65,IF($A$2=2,'mil mi val'!AV168,"NA"))</f>
        <v>0.98880000000000001</v>
      </c>
      <c r="AX83" s="120">
        <f>IF($A$2=1,'mil mi val'!AW65,IF($A$2=2,'mil mi val'!AW168,"NA"))</f>
        <v>0.98880000000000001</v>
      </c>
      <c r="AY83" s="120">
        <f>IF($A$2=1,'mil mi val'!AX65,IF($A$2=2,'mil mi val'!AX168,"NA"))</f>
        <v>0.98880000000000001</v>
      </c>
      <c r="AZ83" s="120">
        <f>IF($A$2=1,'mil mi val'!AY65,IF($A$2=2,'mil mi val'!AY168,"NA"))</f>
        <v>0.98880000000000001</v>
      </c>
      <c r="BA83" s="120">
        <f>IF($A$2=1,'mil mi val'!AZ65,IF($A$2=2,'mil mi val'!AZ168,"NA"))</f>
        <v>0.98880000000000001</v>
      </c>
      <c r="BB83" s="120">
        <f>IF($A$2=1,'mil mi val'!BA65,IF($A$2=2,'mil mi val'!BA168,"NA"))</f>
        <v>0.98880000000000001</v>
      </c>
      <c r="BC83" s="120">
        <f>IF($A$2=1,'mil mi val'!BB65,IF($A$2=2,'mil mi val'!BB168,"NA"))</f>
        <v>0.98880000000000001</v>
      </c>
      <c r="BD83" s="120">
        <f>IF($A$2=1,'mil mi val'!BC65,IF($A$2=2,'mil mi val'!BC168,"NA"))</f>
        <v>0.98880000000000001</v>
      </c>
      <c r="BE83" s="120">
        <f>IF($A$2=1,'mil mi val'!BD65,IF($A$2=2,'mil mi val'!BD168,"NA"))</f>
        <v>0.98880000000000001</v>
      </c>
      <c r="BF83" s="120">
        <f>IF($A$2=1,'mil mi val'!BE65,IF($A$2=2,'mil mi val'!BE168,"NA"))</f>
        <v>0.98880000000000001</v>
      </c>
      <c r="BG83" s="120">
        <f>IF($A$2=1,'mil mi val'!BF65,IF($A$2=2,'mil mi val'!BF168,"NA"))</f>
        <v>0.98880000000000001</v>
      </c>
      <c r="BH83" s="120">
        <f>IF($A$2=1,'mil mi val'!BG65,IF($A$2=2,'mil mi val'!BG168,"NA"))</f>
        <v>0.98880000000000001</v>
      </c>
      <c r="BI83" s="120">
        <f>IF($A$2=1,'mil mi val'!BH65,IF($A$2=2,'mil mi val'!BH168,"NA"))</f>
        <v>0.98880000000000001</v>
      </c>
      <c r="BJ83" s="120">
        <f>IF($A$2=1,'mil mi val'!BI65,IF($A$2=2,'mil mi val'!BI168,"NA"))</f>
        <v>0.98880000000000001</v>
      </c>
      <c r="BK83" s="120">
        <f>IF($A$2=1,'mil mi val'!BJ65,IF($A$2=2,'mil mi val'!BJ168,"NA"))</f>
        <v>0.98880000000000001</v>
      </c>
      <c r="BL83" s="120">
        <f>IF($A$2=1,'mil mi val'!BK65,IF($A$2=2,'mil mi val'!BK168,"NA"))</f>
        <v>0.98880000000000001</v>
      </c>
      <c r="BM83" s="120">
        <f>IF($A$2=1,'mil mi val'!BL65,IF($A$2=2,'mil mi val'!BL168,"NA"))</f>
        <v>0.98880000000000001</v>
      </c>
      <c r="BN83" s="120">
        <f>IF($A$2=1,'mil mi val'!BM65,IF($A$2=2,'mil mi val'!BM168,"NA"))</f>
        <v>0.98880000000000001</v>
      </c>
      <c r="BO83" s="120">
        <f>IF($A$2=1,'mil mi val'!BN65,IF($A$2=2,'mil mi val'!BN168,"NA"))</f>
        <v>0.98880000000000001</v>
      </c>
      <c r="BP83" s="120">
        <f>IF($A$2=1,'mil mi val'!BO65,IF($A$2=2,'mil mi val'!BO168,"NA"))</f>
        <v>0.98880000000000001</v>
      </c>
      <c r="BQ83" s="120">
        <f>IF($A$2=1,'mil mi val'!BP65,IF($A$2=2,'mil mi val'!BP168,"NA"))</f>
        <v>0.98880000000000001</v>
      </c>
      <c r="BR83" s="120">
        <f>IF($A$2=1,'mil mi val'!BQ65,IF($A$2=2,'mil mi val'!BQ168,"NA"))</f>
        <v>0.98880000000000001</v>
      </c>
      <c r="BS83" s="120">
        <f>IF($A$2=1,'mil mi val'!BR65,IF($A$2=2,'mil mi val'!BR168,"NA"))</f>
        <v>0.98880000000000001</v>
      </c>
      <c r="BT83" s="120">
        <f>IF($A$2=1,'mil mi val'!BS65,IF($A$2=2,'mil mi val'!BS168,"NA"))</f>
        <v>0.98880000000000001</v>
      </c>
      <c r="BU83" s="120">
        <f>IF($A$2=1,'mil mi val'!BT65,IF($A$2=2,'mil mi val'!BT168,"NA"))</f>
        <v>0.98880000000000001</v>
      </c>
      <c r="BV83" s="120">
        <f>IF($A$2=1,'mil mi val'!BU65,IF($A$2=2,'mil mi val'!BU168,"NA"))</f>
        <v>0.98880000000000001</v>
      </c>
      <c r="BW83" s="120">
        <f>IF($A$2=1,'mil mi val'!BV65,IF($A$2=2,'mil mi val'!BV168,"NA"))</f>
        <v>0.98880000000000001</v>
      </c>
      <c r="BX83" s="120">
        <f>IF($A$2=1,'mil mi val'!BW65,IF($A$2=2,'mil mi val'!BW168,"NA"))</f>
        <v>0.98880000000000001</v>
      </c>
      <c r="BY83" s="120">
        <f>IF($A$2=1,'mil mi val'!BX65,IF($A$2=2,'mil mi val'!BX168,"NA"))</f>
        <v>0.98880000000000001</v>
      </c>
      <c r="BZ83" s="120">
        <f>IF($A$2=1,'mil mi val'!BY65,IF($A$2=2,'mil mi val'!BY168,"NA"))</f>
        <v>0.98880000000000001</v>
      </c>
      <c r="CA83" s="120">
        <f>IF($A$2=1,'mil mi val'!BZ65,IF($A$2=2,'mil mi val'!BZ168,"NA"))</f>
        <v>0.98880000000000001</v>
      </c>
      <c r="CB83" s="120">
        <f>IF($A$2=1,'mil mi val'!CA65,IF($A$2=2,'mil mi val'!CA168,"NA"))</f>
        <v>0.98880000000000001</v>
      </c>
      <c r="CC83" s="120">
        <f>IF($A$2=1,'mil mi val'!CB65,IF($A$2=2,'mil mi val'!CB168,"NA"))</f>
        <v>0.98880000000000001</v>
      </c>
      <c r="CD83" s="120">
        <f>IF($A$2=1,'mil mi val'!CC65,IF($A$2=2,'mil mi val'!CC168,"NA"))</f>
        <v>0.98880000000000001</v>
      </c>
      <c r="CE83" s="120">
        <f>IF($A$2=1,'mil mi val'!CD65,IF($A$2=2,'mil mi val'!CD168,"NA"))</f>
        <v>0.98880000000000001</v>
      </c>
      <c r="CF83" s="120">
        <f>IF($A$2=1,'mil mi val'!CE65,IF($A$2=2,'mil mi val'!CE168,"NA"))</f>
        <v>0.98880000000000001</v>
      </c>
      <c r="CG83" s="120">
        <f>IF($A$2=1,'mil mi val'!CF65,IF($A$2=2,'mil mi val'!CF168,"NA"))</f>
        <v>0.98880000000000001</v>
      </c>
      <c r="CH83" s="120">
        <f>IF($A$2=1,'mil mi val'!CG65,IF($A$2=2,'mil mi val'!CG168,"NA"))</f>
        <v>0.98880000000000001</v>
      </c>
      <c r="CI83" s="120">
        <f>IF($A$2=1,'mil mi val'!CH65,IF($A$2=2,'mil mi val'!CH168,"NA"))</f>
        <v>0.98880000000000001</v>
      </c>
      <c r="CJ83" s="120">
        <f>IF($A$2=1,'mil mi val'!CI65,IF($A$2=2,'mil mi val'!CI168,"NA"))</f>
        <v>0.98880000000000001</v>
      </c>
      <c r="CK83" s="120">
        <f>IF($A$2=1,'mil mi val'!CJ65,IF($A$2=2,'mil mi val'!CJ168,"NA"))</f>
        <v>0.98880000000000001</v>
      </c>
      <c r="CL83" s="120">
        <f>IF($A$2=1,'mil mi val'!CK65,IF($A$2=2,'mil mi val'!CK168,"NA"))</f>
        <v>0.98880000000000001</v>
      </c>
      <c r="CM83" s="120">
        <f>IF($A$2=1,'mil mi val'!CL65,IF($A$2=2,'mil mi val'!CL168,"NA"))</f>
        <v>0.98880000000000001</v>
      </c>
      <c r="CN83" s="120">
        <f>IF($A$2=1,'mil mi val'!CM65,IF($A$2=2,'mil mi val'!CM168,"NA"))</f>
        <v>0.98880000000000001</v>
      </c>
      <c r="CO83" s="120">
        <f>IF($A$2=1,'mil mi val'!CN65,IF($A$2=2,'mil mi val'!CN168,"NA"))</f>
        <v>0.98880000000000001</v>
      </c>
      <c r="CP83" s="120">
        <f>IF($A$2=1,'mil mi val'!CO65,IF($A$2=2,'mil mi val'!CO168,"NA"))</f>
        <v>0.98880000000000001</v>
      </c>
      <c r="CQ83" s="120">
        <f>IF($A$2=1,'mil mi val'!CP65,IF($A$2=2,'mil mi val'!CP168,"NA"))</f>
        <v>0.98880000000000001</v>
      </c>
      <c r="CR83" s="120">
        <f>IF($A$2=1,'mil mi val'!CQ65,IF($A$2=2,'mil mi val'!CQ168,"NA"))</f>
        <v>0.98880000000000001</v>
      </c>
      <c r="CS83" s="120">
        <f>IF($A$2=1,'mil mi val'!CR65,IF($A$2=2,'mil mi val'!CR168,"NA"))</f>
        <v>0.98880000000000001</v>
      </c>
      <c r="CT83" s="120">
        <f>IF($A$2=1,'mil mi val'!CS65,IF($A$2=2,'mil mi val'!CS168,"NA"))</f>
        <v>0.98880000000000001</v>
      </c>
      <c r="CU83" s="120">
        <f>IF($A$2=1,'mil mi val'!CT65,IF($A$2=2,'mil mi val'!CT168,"NA"))</f>
        <v>0.98880000000000001</v>
      </c>
      <c r="CV83" s="120">
        <f>IF($A$2=1,'mil mi val'!CU65,IF($A$2=2,'mil mi val'!CU168,"NA"))</f>
        <v>0.98880000000000001</v>
      </c>
      <c r="CW83" s="120">
        <f>IF($A$2=1,'mil mi val'!CV65,IF($A$2=2,'mil mi val'!CV168,"NA"))</f>
        <v>0.98880000000000001</v>
      </c>
      <c r="CX83" s="120">
        <f>IF($A$2=1,'mil mi val'!CW65,IF($A$2=2,'mil mi val'!CW168,"NA"))</f>
        <v>0.98880000000000001</v>
      </c>
      <c r="CY83" s="120">
        <f>IF($A$2=1,'mil mi val'!CX65,IF($A$2=2,'mil mi val'!CX168,"NA"))</f>
        <v>0.98880000000000001</v>
      </c>
      <c r="CZ83" s="120">
        <f>IF($A$2=1,'mil mi val'!CY65,IF($A$2=2,'mil mi val'!CY168,"NA"))</f>
        <v>0.98880000000000001</v>
      </c>
      <c r="DA83" s="120">
        <f>IF($A$2=1,'mil mi val'!CZ65,IF($A$2=2,'mil mi val'!CZ168,"NA"))</f>
        <v>0.98880000000000001</v>
      </c>
      <c r="DB83" s="120">
        <f>IF($A$2=1,'mil mi val'!DA65,IF($A$2=2,'mil mi val'!DA168,"NA"))</f>
        <v>0.98880000000000001</v>
      </c>
      <c r="DC83" s="120">
        <f>IF($A$2=1,'mil mi val'!DB65,IF($A$2=2,'mil mi val'!DB168,"NA"))</f>
        <v>0.98880000000000001</v>
      </c>
    </row>
    <row r="84" spans="2:107" ht="15" x14ac:dyDescent="0.25">
      <c r="B84" s="110">
        <v>79</v>
      </c>
      <c r="C84" s="120">
        <f>IF($A$2=1,'mil mi val'!B66,IF($A$2=2,'mil mi val'!B169,"NA"))</f>
        <v>1</v>
      </c>
      <c r="D84" s="120">
        <f>IF($A$2=1,'mil mi val'!C66,IF($A$2=2,'mil mi val'!C169,"NA"))</f>
        <v>0.98060000000000003</v>
      </c>
      <c r="E84" s="120">
        <f>IF($A$2=1,'mil mi val'!D66,IF($A$2=2,'mil mi val'!D169,"NA"))</f>
        <v>0.98980000000000001</v>
      </c>
      <c r="F84" s="120">
        <f>IF($A$2=1,'mil mi val'!E66,IF($A$2=2,'mil mi val'!E169,"NA"))</f>
        <v>0.98929999999999996</v>
      </c>
      <c r="G84" s="120">
        <f>IF($A$2=1,'mil mi val'!F66,IF($A$2=2,'mil mi val'!F169,"NA"))</f>
        <v>0.98899999999999999</v>
      </c>
      <c r="H84" s="120">
        <f>IF($A$2=1,'mil mi val'!G66,IF($A$2=2,'mil mi val'!G169,"NA"))</f>
        <v>0.98880000000000001</v>
      </c>
      <c r="I84" s="120">
        <f>IF($A$2=1,'mil mi val'!H66,IF($A$2=2,'mil mi val'!H169,"NA"))</f>
        <v>0.98870000000000002</v>
      </c>
      <c r="J84" s="120">
        <f>IF($A$2=1,'mil mi val'!I66,IF($A$2=2,'mil mi val'!I169,"NA"))</f>
        <v>0.98860000000000003</v>
      </c>
      <c r="K84" s="120">
        <f>IF($A$2=1,'mil mi val'!J66,IF($A$2=2,'mil mi val'!J169,"NA"))</f>
        <v>0.98860000000000003</v>
      </c>
      <c r="L84" s="120">
        <f>IF($A$2=1,'mil mi val'!K66,IF($A$2=2,'mil mi val'!K169,"NA"))</f>
        <v>0.98860000000000003</v>
      </c>
      <c r="M84" s="120">
        <f>IF($A$2=1,'mil mi val'!L66,IF($A$2=2,'mil mi val'!L169,"NA"))</f>
        <v>0.98870000000000002</v>
      </c>
      <c r="N84" s="120">
        <f>IF($A$2=1,'mil mi val'!M66,IF($A$2=2,'mil mi val'!M169,"NA"))</f>
        <v>0.98870000000000002</v>
      </c>
      <c r="O84" s="120">
        <f>IF($A$2=1,'mil mi val'!N66,IF($A$2=2,'mil mi val'!N169,"NA"))</f>
        <v>0.98870000000000002</v>
      </c>
      <c r="P84" s="120">
        <f>IF($A$2=1,'mil mi val'!O66,IF($A$2=2,'mil mi val'!O169,"NA"))</f>
        <v>0.98860000000000003</v>
      </c>
      <c r="Q84" s="120">
        <f>IF($A$2=1,'mil mi val'!P66,IF($A$2=2,'mil mi val'!P169,"NA"))</f>
        <v>0.98829999999999996</v>
      </c>
      <c r="R84" s="120">
        <f>IF($A$2=1,'mil mi val'!Q66,IF($A$2=2,'mil mi val'!Q169,"NA"))</f>
        <v>0.98960000000000004</v>
      </c>
      <c r="S84" s="120">
        <f>IF($A$2=1,'mil mi val'!R66,IF($A$2=2,'mil mi val'!R169,"NA"))</f>
        <v>0.98960000000000004</v>
      </c>
      <c r="T84" s="120">
        <f>IF($A$2=1,'mil mi val'!S66,IF($A$2=2,'mil mi val'!S169,"NA"))</f>
        <v>0.98960000000000004</v>
      </c>
      <c r="U84" s="120">
        <f>IF($A$2=1,'mil mi val'!T66,IF($A$2=2,'mil mi val'!T169,"NA"))</f>
        <v>0.98960000000000004</v>
      </c>
      <c r="V84" s="120">
        <f>IF($A$2=1,'mil mi val'!U66,IF($A$2=2,'mil mi val'!U169,"NA"))</f>
        <v>0.98960000000000004</v>
      </c>
      <c r="W84" s="120">
        <f>IF($A$2=1,'mil mi val'!V66,IF($A$2=2,'mil mi val'!V169,"NA"))</f>
        <v>0.98960000000000004</v>
      </c>
      <c r="X84" s="120">
        <f>IF($A$2=1,'mil mi val'!W66,IF($A$2=2,'mil mi val'!W169,"NA"))</f>
        <v>0.98960000000000004</v>
      </c>
      <c r="Y84" s="120">
        <f>IF($A$2=1,'mil mi val'!X66,IF($A$2=2,'mil mi val'!X169,"NA"))</f>
        <v>0.98960000000000004</v>
      </c>
      <c r="Z84" s="120">
        <f>IF($A$2=1,'mil mi val'!Y66,IF($A$2=2,'mil mi val'!Y169,"NA"))</f>
        <v>0.98960000000000004</v>
      </c>
      <c r="AA84" s="120">
        <f>IF($A$2=1,'mil mi val'!Z66,IF($A$2=2,'mil mi val'!Z169,"NA"))</f>
        <v>0.98960000000000004</v>
      </c>
      <c r="AB84" s="120">
        <f>IF($A$2=1,'mil mi val'!AA66,IF($A$2=2,'mil mi val'!AA169,"NA"))</f>
        <v>0.98960000000000004</v>
      </c>
      <c r="AC84" s="120">
        <f>IF($A$2=1,'mil mi val'!AB66,IF($A$2=2,'mil mi val'!AB169,"NA"))</f>
        <v>0.98960000000000004</v>
      </c>
      <c r="AD84" s="120">
        <f>IF($A$2=1,'mil mi val'!AC66,IF($A$2=2,'mil mi val'!AC169,"NA"))</f>
        <v>0.98960000000000004</v>
      </c>
      <c r="AE84" s="120">
        <f>IF($A$2=1,'mil mi val'!AD66,IF($A$2=2,'mil mi val'!AD169,"NA"))</f>
        <v>0.98960000000000004</v>
      </c>
      <c r="AF84" s="120">
        <f>IF($A$2=1,'mil mi val'!AE66,IF($A$2=2,'mil mi val'!AE169,"NA"))</f>
        <v>0.98960000000000004</v>
      </c>
      <c r="AG84" s="120">
        <f>IF($A$2=1,'mil mi val'!AF66,IF($A$2=2,'mil mi val'!AF169,"NA"))</f>
        <v>0.98960000000000004</v>
      </c>
      <c r="AH84" s="120">
        <f>IF($A$2=1,'mil mi val'!AG66,IF($A$2=2,'mil mi val'!AG169,"NA"))</f>
        <v>0.98960000000000004</v>
      </c>
      <c r="AI84" s="120">
        <f>IF($A$2=1,'mil mi val'!AH66,IF($A$2=2,'mil mi val'!AH169,"NA"))</f>
        <v>0.98960000000000004</v>
      </c>
      <c r="AJ84" s="120">
        <f>IF($A$2=1,'mil mi val'!AI66,IF($A$2=2,'mil mi val'!AI169,"NA"))</f>
        <v>0.98960000000000004</v>
      </c>
      <c r="AK84" s="120">
        <f>IF($A$2=1,'mil mi val'!AJ66,IF($A$2=2,'mil mi val'!AJ169,"NA"))</f>
        <v>0.98960000000000004</v>
      </c>
      <c r="AL84" s="120">
        <f>IF($A$2=1,'mil mi val'!AK66,IF($A$2=2,'mil mi val'!AK169,"NA"))</f>
        <v>0.98960000000000004</v>
      </c>
      <c r="AM84" s="120">
        <f>IF($A$2=1,'mil mi val'!AL66,IF($A$2=2,'mil mi val'!AL169,"NA"))</f>
        <v>0.98960000000000004</v>
      </c>
      <c r="AN84" s="120">
        <f>IF($A$2=1,'mil mi val'!AM66,IF($A$2=2,'mil mi val'!AM169,"NA"))</f>
        <v>0.98960000000000004</v>
      </c>
      <c r="AO84" s="120">
        <f>IF($A$2=1,'mil mi val'!AN66,IF($A$2=2,'mil mi val'!AN169,"NA"))</f>
        <v>0.98960000000000004</v>
      </c>
      <c r="AP84" s="120">
        <f>IF($A$2=1,'mil mi val'!AO66,IF($A$2=2,'mil mi val'!AO169,"NA"))</f>
        <v>0.98960000000000004</v>
      </c>
      <c r="AQ84" s="120">
        <f>IF($A$2=1,'mil mi val'!AP66,IF($A$2=2,'mil mi val'!AP169,"NA"))</f>
        <v>0.98960000000000004</v>
      </c>
      <c r="AR84" s="120">
        <f>IF($A$2=1,'mil mi val'!AQ66,IF($A$2=2,'mil mi val'!AQ169,"NA"))</f>
        <v>0.98960000000000004</v>
      </c>
      <c r="AS84" s="120">
        <f>IF($A$2=1,'mil mi val'!AR66,IF($A$2=2,'mil mi val'!AR169,"NA"))</f>
        <v>0.98960000000000004</v>
      </c>
      <c r="AT84" s="120">
        <f>IF($A$2=1,'mil mi val'!AS66,IF($A$2=2,'mil mi val'!AS169,"NA"))</f>
        <v>0.98960000000000004</v>
      </c>
      <c r="AU84" s="120">
        <f>IF($A$2=1,'mil mi val'!AT66,IF($A$2=2,'mil mi val'!AT169,"NA"))</f>
        <v>0.98960000000000004</v>
      </c>
      <c r="AV84" s="120">
        <f>IF($A$2=1,'mil mi val'!AU66,IF($A$2=2,'mil mi val'!AU169,"NA"))</f>
        <v>0.98960000000000004</v>
      </c>
      <c r="AW84" s="120">
        <f>IF($A$2=1,'mil mi val'!AV66,IF($A$2=2,'mil mi val'!AV169,"NA"))</f>
        <v>0.98960000000000004</v>
      </c>
      <c r="AX84" s="120">
        <f>IF($A$2=1,'mil mi val'!AW66,IF($A$2=2,'mil mi val'!AW169,"NA"))</f>
        <v>0.98960000000000004</v>
      </c>
      <c r="AY84" s="120">
        <f>IF($A$2=1,'mil mi val'!AX66,IF($A$2=2,'mil mi val'!AX169,"NA"))</f>
        <v>0.98960000000000004</v>
      </c>
      <c r="AZ84" s="120">
        <f>IF($A$2=1,'mil mi val'!AY66,IF($A$2=2,'mil mi val'!AY169,"NA"))</f>
        <v>0.98960000000000004</v>
      </c>
      <c r="BA84" s="120">
        <f>IF($A$2=1,'mil mi val'!AZ66,IF($A$2=2,'mil mi val'!AZ169,"NA"))</f>
        <v>0.98960000000000004</v>
      </c>
      <c r="BB84" s="120">
        <f>IF($A$2=1,'mil mi val'!BA66,IF($A$2=2,'mil mi val'!BA169,"NA"))</f>
        <v>0.98960000000000004</v>
      </c>
      <c r="BC84" s="120">
        <f>IF($A$2=1,'mil mi val'!BB66,IF($A$2=2,'mil mi val'!BB169,"NA"))</f>
        <v>0.98960000000000004</v>
      </c>
      <c r="BD84" s="120">
        <f>IF($A$2=1,'mil mi val'!BC66,IF($A$2=2,'mil mi val'!BC169,"NA"))</f>
        <v>0.98960000000000004</v>
      </c>
      <c r="BE84" s="120">
        <f>IF($A$2=1,'mil mi val'!BD66,IF($A$2=2,'mil mi val'!BD169,"NA"))</f>
        <v>0.98960000000000004</v>
      </c>
      <c r="BF84" s="120">
        <f>IF($A$2=1,'mil mi val'!BE66,IF($A$2=2,'mil mi val'!BE169,"NA"))</f>
        <v>0.98960000000000004</v>
      </c>
      <c r="BG84" s="120">
        <f>IF($A$2=1,'mil mi val'!BF66,IF($A$2=2,'mil mi val'!BF169,"NA"))</f>
        <v>0.98960000000000004</v>
      </c>
      <c r="BH84" s="120">
        <f>IF($A$2=1,'mil mi val'!BG66,IF($A$2=2,'mil mi val'!BG169,"NA"))</f>
        <v>0.98960000000000004</v>
      </c>
      <c r="BI84" s="120">
        <f>IF($A$2=1,'mil mi val'!BH66,IF($A$2=2,'mil mi val'!BH169,"NA"))</f>
        <v>0.98960000000000004</v>
      </c>
      <c r="BJ84" s="120">
        <f>IF($A$2=1,'mil mi val'!BI66,IF($A$2=2,'mil mi val'!BI169,"NA"))</f>
        <v>0.98960000000000004</v>
      </c>
      <c r="BK84" s="120">
        <f>IF($A$2=1,'mil mi val'!BJ66,IF($A$2=2,'mil mi val'!BJ169,"NA"))</f>
        <v>0.98960000000000004</v>
      </c>
      <c r="BL84" s="120">
        <f>IF($A$2=1,'mil mi val'!BK66,IF($A$2=2,'mil mi val'!BK169,"NA"))</f>
        <v>0.98960000000000004</v>
      </c>
      <c r="BM84" s="120">
        <f>IF($A$2=1,'mil mi val'!BL66,IF($A$2=2,'mil mi val'!BL169,"NA"))</f>
        <v>0.98960000000000004</v>
      </c>
      <c r="BN84" s="120">
        <f>IF($A$2=1,'mil mi val'!BM66,IF($A$2=2,'mil mi val'!BM169,"NA"))</f>
        <v>0.98960000000000004</v>
      </c>
      <c r="BO84" s="120">
        <f>IF($A$2=1,'mil mi val'!BN66,IF($A$2=2,'mil mi val'!BN169,"NA"))</f>
        <v>0.98960000000000004</v>
      </c>
      <c r="BP84" s="120">
        <f>IF($A$2=1,'mil mi val'!BO66,IF($A$2=2,'mil mi val'!BO169,"NA"))</f>
        <v>0.98960000000000004</v>
      </c>
      <c r="BQ84" s="120">
        <f>IF($A$2=1,'mil mi val'!BP66,IF($A$2=2,'mil mi val'!BP169,"NA"))</f>
        <v>0.98960000000000004</v>
      </c>
      <c r="BR84" s="120">
        <f>IF($A$2=1,'mil mi val'!BQ66,IF($A$2=2,'mil mi val'!BQ169,"NA"))</f>
        <v>0.98960000000000004</v>
      </c>
      <c r="BS84" s="120">
        <f>IF($A$2=1,'mil mi val'!BR66,IF($A$2=2,'mil mi val'!BR169,"NA"))</f>
        <v>0.98960000000000004</v>
      </c>
      <c r="BT84" s="120">
        <f>IF($A$2=1,'mil mi val'!BS66,IF($A$2=2,'mil mi val'!BS169,"NA"))</f>
        <v>0.98960000000000004</v>
      </c>
      <c r="BU84" s="120">
        <f>IF($A$2=1,'mil mi val'!BT66,IF($A$2=2,'mil mi val'!BT169,"NA"))</f>
        <v>0.98960000000000004</v>
      </c>
      <c r="BV84" s="120">
        <f>IF($A$2=1,'mil mi val'!BU66,IF($A$2=2,'mil mi val'!BU169,"NA"))</f>
        <v>0.98960000000000004</v>
      </c>
      <c r="BW84" s="120">
        <f>IF($A$2=1,'mil mi val'!BV66,IF($A$2=2,'mil mi val'!BV169,"NA"))</f>
        <v>0.98960000000000004</v>
      </c>
      <c r="BX84" s="120">
        <f>IF($A$2=1,'mil mi val'!BW66,IF($A$2=2,'mil mi val'!BW169,"NA"))</f>
        <v>0.98960000000000004</v>
      </c>
      <c r="BY84" s="120">
        <f>IF($A$2=1,'mil mi val'!BX66,IF($A$2=2,'mil mi val'!BX169,"NA"))</f>
        <v>0.98960000000000004</v>
      </c>
      <c r="BZ84" s="120">
        <f>IF($A$2=1,'mil mi val'!BY66,IF($A$2=2,'mil mi val'!BY169,"NA"))</f>
        <v>0.98960000000000004</v>
      </c>
      <c r="CA84" s="120">
        <f>IF($A$2=1,'mil mi val'!BZ66,IF($A$2=2,'mil mi val'!BZ169,"NA"))</f>
        <v>0.98960000000000004</v>
      </c>
      <c r="CB84" s="120">
        <f>IF($A$2=1,'mil mi val'!CA66,IF($A$2=2,'mil mi val'!CA169,"NA"))</f>
        <v>0.98960000000000004</v>
      </c>
      <c r="CC84" s="120">
        <f>IF($A$2=1,'mil mi val'!CB66,IF($A$2=2,'mil mi val'!CB169,"NA"))</f>
        <v>0.98960000000000004</v>
      </c>
      <c r="CD84" s="120">
        <f>IF($A$2=1,'mil mi val'!CC66,IF($A$2=2,'mil mi val'!CC169,"NA"))</f>
        <v>0.98960000000000004</v>
      </c>
      <c r="CE84" s="120">
        <f>IF($A$2=1,'mil mi val'!CD66,IF($A$2=2,'mil mi val'!CD169,"NA"))</f>
        <v>0.98960000000000004</v>
      </c>
      <c r="CF84" s="120">
        <f>IF($A$2=1,'mil mi val'!CE66,IF($A$2=2,'mil mi val'!CE169,"NA"))</f>
        <v>0.98960000000000004</v>
      </c>
      <c r="CG84" s="120">
        <f>IF($A$2=1,'mil mi val'!CF66,IF($A$2=2,'mil mi val'!CF169,"NA"))</f>
        <v>0.98960000000000004</v>
      </c>
      <c r="CH84" s="120">
        <f>IF($A$2=1,'mil mi val'!CG66,IF($A$2=2,'mil mi val'!CG169,"NA"))</f>
        <v>0.98960000000000004</v>
      </c>
      <c r="CI84" s="120">
        <f>IF($A$2=1,'mil mi val'!CH66,IF($A$2=2,'mil mi val'!CH169,"NA"))</f>
        <v>0.98960000000000004</v>
      </c>
      <c r="CJ84" s="120">
        <f>IF($A$2=1,'mil mi val'!CI66,IF($A$2=2,'mil mi val'!CI169,"NA"))</f>
        <v>0.98960000000000004</v>
      </c>
      <c r="CK84" s="120">
        <f>IF($A$2=1,'mil mi val'!CJ66,IF($A$2=2,'mil mi val'!CJ169,"NA"))</f>
        <v>0.98960000000000004</v>
      </c>
      <c r="CL84" s="120">
        <f>IF($A$2=1,'mil mi val'!CK66,IF($A$2=2,'mil mi val'!CK169,"NA"))</f>
        <v>0.98960000000000004</v>
      </c>
      <c r="CM84" s="120">
        <f>IF($A$2=1,'mil mi val'!CL66,IF($A$2=2,'mil mi val'!CL169,"NA"))</f>
        <v>0.98960000000000004</v>
      </c>
      <c r="CN84" s="120">
        <f>IF($A$2=1,'mil mi val'!CM66,IF($A$2=2,'mil mi val'!CM169,"NA"))</f>
        <v>0.98960000000000004</v>
      </c>
      <c r="CO84" s="120">
        <f>IF($A$2=1,'mil mi val'!CN66,IF($A$2=2,'mil mi val'!CN169,"NA"))</f>
        <v>0.98960000000000004</v>
      </c>
      <c r="CP84" s="120">
        <f>IF($A$2=1,'mil mi val'!CO66,IF($A$2=2,'mil mi val'!CO169,"NA"))</f>
        <v>0.98960000000000004</v>
      </c>
      <c r="CQ84" s="120">
        <f>IF($A$2=1,'mil mi val'!CP66,IF($A$2=2,'mil mi val'!CP169,"NA"))</f>
        <v>0.98960000000000004</v>
      </c>
      <c r="CR84" s="120">
        <f>IF($A$2=1,'mil mi val'!CQ66,IF($A$2=2,'mil mi val'!CQ169,"NA"))</f>
        <v>0.98960000000000004</v>
      </c>
      <c r="CS84" s="120">
        <f>IF($A$2=1,'mil mi val'!CR66,IF($A$2=2,'mil mi val'!CR169,"NA"))</f>
        <v>0.98960000000000004</v>
      </c>
      <c r="CT84" s="120">
        <f>IF($A$2=1,'mil mi val'!CS66,IF($A$2=2,'mil mi val'!CS169,"NA"))</f>
        <v>0.98960000000000004</v>
      </c>
      <c r="CU84" s="120">
        <f>IF($A$2=1,'mil mi val'!CT66,IF($A$2=2,'mil mi val'!CT169,"NA"))</f>
        <v>0.98960000000000004</v>
      </c>
      <c r="CV84" s="120">
        <f>IF($A$2=1,'mil mi val'!CU66,IF($A$2=2,'mil mi val'!CU169,"NA"))</f>
        <v>0.98960000000000004</v>
      </c>
      <c r="CW84" s="120">
        <f>IF($A$2=1,'mil mi val'!CV66,IF($A$2=2,'mil mi val'!CV169,"NA"))</f>
        <v>0.98960000000000004</v>
      </c>
      <c r="CX84" s="120">
        <f>IF($A$2=1,'mil mi val'!CW66,IF($A$2=2,'mil mi val'!CW169,"NA"))</f>
        <v>0.98960000000000004</v>
      </c>
      <c r="CY84" s="120">
        <f>IF($A$2=1,'mil mi val'!CX66,IF($A$2=2,'mil mi val'!CX169,"NA"))</f>
        <v>0.98960000000000004</v>
      </c>
      <c r="CZ84" s="120">
        <f>IF($A$2=1,'mil mi val'!CY66,IF($A$2=2,'mil mi val'!CY169,"NA"))</f>
        <v>0.98960000000000004</v>
      </c>
      <c r="DA84" s="120">
        <f>IF($A$2=1,'mil mi val'!CZ66,IF($A$2=2,'mil mi val'!CZ169,"NA"))</f>
        <v>0.98960000000000004</v>
      </c>
      <c r="DB84" s="120">
        <f>IF($A$2=1,'mil mi val'!DA66,IF($A$2=2,'mil mi val'!DA169,"NA"))</f>
        <v>0.98960000000000004</v>
      </c>
      <c r="DC84" s="120">
        <f>IF($A$2=1,'mil mi val'!DB66,IF($A$2=2,'mil mi val'!DB169,"NA"))</f>
        <v>0.98960000000000004</v>
      </c>
    </row>
    <row r="85" spans="2:107" ht="15" x14ac:dyDescent="0.25">
      <c r="B85" s="110">
        <v>80</v>
      </c>
      <c r="C85" s="120">
        <f>IF($A$2=1,'mil mi val'!B67,IF($A$2=2,'mil mi val'!B170,"NA"))</f>
        <v>1</v>
      </c>
      <c r="D85" s="120">
        <f>IF($A$2=1,'mil mi val'!C67,IF($A$2=2,'mil mi val'!C170,"NA"))</f>
        <v>0.98140000000000005</v>
      </c>
      <c r="E85" s="120">
        <f>IF($A$2=1,'mil mi val'!D67,IF($A$2=2,'mil mi val'!D170,"NA"))</f>
        <v>0.99070000000000003</v>
      </c>
      <c r="F85" s="120">
        <f>IF($A$2=1,'mil mi val'!E67,IF($A$2=2,'mil mi val'!E170,"NA"))</f>
        <v>0.99019999999999997</v>
      </c>
      <c r="G85" s="120">
        <f>IF($A$2=1,'mil mi val'!F67,IF($A$2=2,'mil mi val'!F170,"NA"))</f>
        <v>0.99</v>
      </c>
      <c r="H85" s="120">
        <f>IF($A$2=1,'mil mi val'!G67,IF($A$2=2,'mil mi val'!G170,"NA"))</f>
        <v>0.98980000000000001</v>
      </c>
      <c r="I85" s="120">
        <f>IF($A$2=1,'mil mi val'!H67,IF($A$2=2,'mil mi val'!H170,"NA"))</f>
        <v>0.98960000000000004</v>
      </c>
      <c r="J85" s="120">
        <f>IF($A$2=1,'mil mi val'!I67,IF($A$2=2,'mil mi val'!I170,"NA"))</f>
        <v>0.98950000000000005</v>
      </c>
      <c r="K85" s="120">
        <f>IF($A$2=1,'mil mi val'!J67,IF($A$2=2,'mil mi val'!J170,"NA"))</f>
        <v>0.98950000000000005</v>
      </c>
      <c r="L85" s="120">
        <f>IF($A$2=1,'mil mi val'!K67,IF($A$2=2,'mil mi val'!K170,"NA"))</f>
        <v>0.98950000000000005</v>
      </c>
      <c r="M85" s="120">
        <f>IF($A$2=1,'mil mi val'!L67,IF($A$2=2,'mil mi val'!L170,"NA"))</f>
        <v>0.98950000000000005</v>
      </c>
      <c r="N85" s="120">
        <f>IF($A$2=1,'mil mi val'!M67,IF($A$2=2,'mil mi val'!M170,"NA"))</f>
        <v>0.98950000000000005</v>
      </c>
      <c r="O85" s="120">
        <f>IF($A$2=1,'mil mi val'!N67,IF($A$2=2,'mil mi val'!N170,"NA"))</f>
        <v>0.98939999999999995</v>
      </c>
      <c r="P85" s="120">
        <f>IF($A$2=1,'mil mi val'!O67,IF($A$2=2,'mil mi val'!O170,"NA"))</f>
        <v>0.98929999999999996</v>
      </c>
      <c r="Q85" s="120">
        <f>IF($A$2=1,'mil mi val'!P67,IF($A$2=2,'mil mi val'!P170,"NA"))</f>
        <v>0.98899999999999999</v>
      </c>
      <c r="R85" s="120">
        <f>IF($A$2=1,'mil mi val'!Q67,IF($A$2=2,'mil mi val'!Q170,"NA"))</f>
        <v>0.99029999999999996</v>
      </c>
      <c r="S85" s="120">
        <f>IF($A$2=1,'mil mi val'!R67,IF($A$2=2,'mil mi val'!R170,"NA"))</f>
        <v>0.99029999999999996</v>
      </c>
      <c r="T85" s="120">
        <f>IF($A$2=1,'mil mi val'!S67,IF($A$2=2,'mil mi val'!S170,"NA"))</f>
        <v>0.99029999999999996</v>
      </c>
      <c r="U85" s="120">
        <f>IF($A$2=1,'mil mi val'!T67,IF($A$2=2,'mil mi val'!T170,"NA"))</f>
        <v>0.99029999999999996</v>
      </c>
      <c r="V85" s="120">
        <f>IF($A$2=1,'mil mi val'!U67,IF($A$2=2,'mil mi val'!U170,"NA"))</f>
        <v>0.99029999999999996</v>
      </c>
      <c r="W85" s="120">
        <f>IF($A$2=1,'mil mi val'!V67,IF($A$2=2,'mil mi val'!V170,"NA"))</f>
        <v>0.99029999999999996</v>
      </c>
      <c r="X85" s="120">
        <f>IF($A$2=1,'mil mi val'!W67,IF($A$2=2,'mil mi val'!W170,"NA"))</f>
        <v>0.99029999999999996</v>
      </c>
      <c r="Y85" s="120">
        <f>IF($A$2=1,'mil mi val'!X67,IF($A$2=2,'mil mi val'!X170,"NA"))</f>
        <v>0.99029999999999996</v>
      </c>
      <c r="Z85" s="120">
        <f>IF($A$2=1,'mil mi val'!Y67,IF($A$2=2,'mil mi val'!Y170,"NA"))</f>
        <v>0.99029999999999996</v>
      </c>
      <c r="AA85" s="120">
        <f>IF($A$2=1,'mil mi val'!Z67,IF($A$2=2,'mil mi val'!Z170,"NA"))</f>
        <v>0.99029999999999996</v>
      </c>
      <c r="AB85" s="120">
        <f>IF($A$2=1,'mil mi val'!AA67,IF($A$2=2,'mil mi val'!AA170,"NA"))</f>
        <v>0.99029999999999996</v>
      </c>
      <c r="AC85" s="120">
        <f>IF($A$2=1,'mil mi val'!AB67,IF($A$2=2,'mil mi val'!AB170,"NA"))</f>
        <v>0.99029999999999996</v>
      </c>
      <c r="AD85" s="120">
        <f>IF($A$2=1,'mil mi val'!AC67,IF($A$2=2,'mil mi val'!AC170,"NA"))</f>
        <v>0.99029999999999996</v>
      </c>
      <c r="AE85" s="120">
        <f>IF($A$2=1,'mil mi val'!AD67,IF($A$2=2,'mil mi val'!AD170,"NA"))</f>
        <v>0.99029999999999996</v>
      </c>
      <c r="AF85" s="120">
        <f>IF($A$2=1,'mil mi val'!AE67,IF($A$2=2,'mil mi val'!AE170,"NA"))</f>
        <v>0.99029999999999996</v>
      </c>
      <c r="AG85" s="120">
        <f>IF($A$2=1,'mil mi val'!AF67,IF($A$2=2,'mil mi val'!AF170,"NA"))</f>
        <v>0.99029999999999996</v>
      </c>
      <c r="AH85" s="120">
        <f>IF($A$2=1,'mil mi val'!AG67,IF($A$2=2,'mil mi val'!AG170,"NA"))</f>
        <v>0.99029999999999996</v>
      </c>
      <c r="AI85" s="120">
        <f>IF($A$2=1,'mil mi val'!AH67,IF($A$2=2,'mil mi val'!AH170,"NA"))</f>
        <v>0.99029999999999996</v>
      </c>
      <c r="AJ85" s="120">
        <f>IF($A$2=1,'mil mi val'!AI67,IF($A$2=2,'mil mi val'!AI170,"NA"))</f>
        <v>0.99029999999999996</v>
      </c>
      <c r="AK85" s="120">
        <f>IF($A$2=1,'mil mi val'!AJ67,IF($A$2=2,'mil mi val'!AJ170,"NA"))</f>
        <v>0.99029999999999996</v>
      </c>
      <c r="AL85" s="120">
        <f>IF($A$2=1,'mil mi val'!AK67,IF($A$2=2,'mil mi val'!AK170,"NA"))</f>
        <v>0.99029999999999996</v>
      </c>
      <c r="AM85" s="120">
        <f>IF($A$2=1,'mil mi val'!AL67,IF($A$2=2,'mil mi val'!AL170,"NA"))</f>
        <v>0.99029999999999996</v>
      </c>
      <c r="AN85" s="120">
        <f>IF($A$2=1,'mil mi val'!AM67,IF($A$2=2,'mil mi val'!AM170,"NA"))</f>
        <v>0.99029999999999996</v>
      </c>
      <c r="AO85" s="120">
        <f>IF($A$2=1,'mil mi val'!AN67,IF($A$2=2,'mil mi val'!AN170,"NA"))</f>
        <v>0.99029999999999996</v>
      </c>
      <c r="AP85" s="120">
        <f>IF($A$2=1,'mil mi val'!AO67,IF($A$2=2,'mil mi val'!AO170,"NA"))</f>
        <v>0.99029999999999996</v>
      </c>
      <c r="AQ85" s="120">
        <f>IF($A$2=1,'mil mi val'!AP67,IF($A$2=2,'mil mi val'!AP170,"NA"))</f>
        <v>0.99029999999999996</v>
      </c>
      <c r="AR85" s="120">
        <f>IF($A$2=1,'mil mi val'!AQ67,IF($A$2=2,'mil mi val'!AQ170,"NA"))</f>
        <v>0.99029999999999996</v>
      </c>
      <c r="AS85" s="120">
        <f>IF($A$2=1,'mil mi val'!AR67,IF($A$2=2,'mil mi val'!AR170,"NA"))</f>
        <v>0.99029999999999996</v>
      </c>
      <c r="AT85" s="120">
        <f>IF($A$2=1,'mil mi val'!AS67,IF($A$2=2,'mil mi val'!AS170,"NA"))</f>
        <v>0.99029999999999996</v>
      </c>
      <c r="AU85" s="120">
        <f>IF($A$2=1,'mil mi val'!AT67,IF($A$2=2,'mil mi val'!AT170,"NA"))</f>
        <v>0.99029999999999996</v>
      </c>
      <c r="AV85" s="120">
        <f>IF($A$2=1,'mil mi val'!AU67,IF($A$2=2,'mil mi val'!AU170,"NA"))</f>
        <v>0.99029999999999996</v>
      </c>
      <c r="AW85" s="120">
        <f>IF($A$2=1,'mil mi val'!AV67,IF($A$2=2,'mil mi val'!AV170,"NA"))</f>
        <v>0.99029999999999996</v>
      </c>
      <c r="AX85" s="120">
        <f>IF($A$2=1,'mil mi val'!AW67,IF($A$2=2,'mil mi val'!AW170,"NA"))</f>
        <v>0.99029999999999996</v>
      </c>
      <c r="AY85" s="120">
        <f>IF($A$2=1,'mil mi val'!AX67,IF($A$2=2,'mil mi val'!AX170,"NA"))</f>
        <v>0.99029999999999996</v>
      </c>
      <c r="AZ85" s="120">
        <f>IF($A$2=1,'mil mi val'!AY67,IF($A$2=2,'mil mi val'!AY170,"NA"))</f>
        <v>0.99029999999999996</v>
      </c>
      <c r="BA85" s="120">
        <f>IF($A$2=1,'mil mi val'!AZ67,IF($A$2=2,'mil mi val'!AZ170,"NA"))</f>
        <v>0.99029999999999996</v>
      </c>
      <c r="BB85" s="120">
        <f>IF($A$2=1,'mil mi val'!BA67,IF($A$2=2,'mil mi val'!BA170,"NA"))</f>
        <v>0.99029999999999996</v>
      </c>
      <c r="BC85" s="120">
        <f>IF($A$2=1,'mil mi val'!BB67,IF($A$2=2,'mil mi val'!BB170,"NA"))</f>
        <v>0.99029999999999996</v>
      </c>
      <c r="BD85" s="120">
        <f>IF($A$2=1,'mil mi val'!BC67,IF($A$2=2,'mil mi val'!BC170,"NA"))</f>
        <v>0.99029999999999996</v>
      </c>
      <c r="BE85" s="120">
        <f>IF($A$2=1,'mil mi val'!BD67,IF($A$2=2,'mil mi val'!BD170,"NA"))</f>
        <v>0.99029999999999996</v>
      </c>
      <c r="BF85" s="120">
        <f>IF($A$2=1,'mil mi val'!BE67,IF($A$2=2,'mil mi val'!BE170,"NA"))</f>
        <v>0.99029999999999996</v>
      </c>
      <c r="BG85" s="120">
        <f>IF($A$2=1,'mil mi val'!BF67,IF($A$2=2,'mil mi val'!BF170,"NA"))</f>
        <v>0.99029999999999996</v>
      </c>
      <c r="BH85" s="120">
        <f>IF($A$2=1,'mil mi val'!BG67,IF($A$2=2,'mil mi val'!BG170,"NA"))</f>
        <v>0.99029999999999996</v>
      </c>
      <c r="BI85" s="120">
        <f>IF($A$2=1,'mil mi val'!BH67,IF($A$2=2,'mil mi val'!BH170,"NA"))</f>
        <v>0.99029999999999996</v>
      </c>
      <c r="BJ85" s="120">
        <f>IF($A$2=1,'mil mi val'!BI67,IF($A$2=2,'mil mi val'!BI170,"NA"))</f>
        <v>0.99029999999999996</v>
      </c>
      <c r="BK85" s="120">
        <f>IF($A$2=1,'mil mi val'!BJ67,IF($A$2=2,'mil mi val'!BJ170,"NA"))</f>
        <v>0.99029999999999996</v>
      </c>
      <c r="BL85" s="120">
        <f>IF($A$2=1,'mil mi val'!BK67,IF($A$2=2,'mil mi val'!BK170,"NA"))</f>
        <v>0.99029999999999996</v>
      </c>
      <c r="BM85" s="120">
        <f>IF($A$2=1,'mil mi val'!BL67,IF($A$2=2,'mil mi val'!BL170,"NA"))</f>
        <v>0.99029999999999996</v>
      </c>
      <c r="BN85" s="120">
        <f>IF($A$2=1,'mil mi val'!BM67,IF($A$2=2,'mil mi val'!BM170,"NA"))</f>
        <v>0.99029999999999996</v>
      </c>
      <c r="BO85" s="120">
        <f>IF($A$2=1,'mil mi val'!BN67,IF($A$2=2,'mil mi val'!BN170,"NA"))</f>
        <v>0.99029999999999996</v>
      </c>
      <c r="BP85" s="120">
        <f>IF($A$2=1,'mil mi val'!BO67,IF($A$2=2,'mil mi val'!BO170,"NA"))</f>
        <v>0.99029999999999996</v>
      </c>
      <c r="BQ85" s="120">
        <f>IF($A$2=1,'mil mi val'!BP67,IF($A$2=2,'mil mi val'!BP170,"NA"))</f>
        <v>0.99029999999999996</v>
      </c>
      <c r="BR85" s="120">
        <f>IF($A$2=1,'mil mi val'!BQ67,IF($A$2=2,'mil mi val'!BQ170,"NA"))</f>
        <v>0.99029999999999996</v>
      </c>
      <c r="BS85" s="120">
        <f>IF($A$2=1,'mil mi val'!BR67,IF($A$2=2,'mil mi val'!BR170,"NA"))</f>
        <v>0.99029999999999996</v>
      </c>
      <c r="BT85" s="120">
        <f>IF($A$2=1,'mil mi val'!BS67,IF($A$2=2,'mil mi val'!BS170,"NA"))</f>
        <v>0.99029999999999996</v>
      </c>
      <c r="BU85" s="120">
        <f>IF($A$2=1,'mil mi val'!BT67,IF($A$2=2,'mil mi val'!BT170,"NA"))</f>
        <v>0.99029999999999996</v>
      </c>
      <c r="BV85" s="120">
        <f>IF($A$2=1,'mil mi val'!BU67,IF($A$2=2,'mil mi val'!BU170,"NA"))</f>
        <v>0.99029999999999996</v>
      </c>
      <c r="BW85" s="120">
        <f>IF($A$2=1,'mil mi val'!BV67,IF($A$2=2,'mil mi val'!BV170,"NA"))</f>
        <v>0.99029999999999996</v>
      </c>
      <c r="BX85" s="120">
        <f>IF($A$2=1,'mil mi val'!BW67,IF($A$2=2,'mil mi val'!BW170,"NA"))</f>
        <v>0.99029999999999996</v>
      </c>
      <c r="BY85" s="120">
        <f>IF($A$2=1,'mil mi val'!BX67,IF($A$2=2,'mil mi val'!BX170,"NA"))</f>
        <v>0.99029999999999996</v>
      </c>
      <c r="BZ85" s="120">
        <f>IF($A$2=1,'mil mi val'!BY67,IF($A$2=2,'mil mi val'!BY170,"NA"))</f>
        <v>0.99029999999999996</v>
      </c>
      <c r="CA85" s="120">
        <f>IF($A$2=1,'mil mi val'!BZ67,IF($A$2=2,'mil mi val'!BZ170,"NA"))</f>
        <v>0.99029999999999996</v>
      </c>
      <c r="CB85" s="120">
        <f>IF($A$2=1,'mil mi val'!CA67,IF($A$2=2,'mil mi val'!CA170,"NA"))</f>
        <v>0.99029999999999996</v>
      </c>
      <c r="CC85" s="120">
        <f>IF($A$2=1,'mil mi val'!CB67,IF($A$2=2,'mil mi val'!CB170,"NA"))</f>
        <v>0.99029999999999996</v>
      </c>
      <c r="CD85" s="120">
        <f>IF($A$2=1,'mil mi val'!CC67,IF($A$2=2,'mil mi val'!CC170,"NA"))</f>
        <v>0.99029999999999996</v>
      </c>
      <c r="CE85" s="120">
        <f>IF($A$2=1,'mil mi val'!CD67,IF($A$2=2,'mil mi val'!CD170,"NA"))</f>
        <v>0.99029999999999996</v>
      </c>
      <c r="CF85" s="120">
        <f>IF($A$2=1,'mil mi val'!CE67,IF($A$2=2,'mil mi val'!CE170,"NA"))</f>
        <v>0.99029999999999996</v>
      </c>
      <c r="CG85" s="120">
        <f>IF($A$2=1,'mil mi val'!CF67,IF($A$2=2,'mil mi val'!CF170,"NA"))</f>
        <v>0.99029999999999996</v>
      </c>
      <c r="CH85" s="120">
        <f>IF($A$2=1,'mil mi val'!CG67,IF($A$2=2,'mil mi val'!CG170,"NA"))</f>
        <v>0.99029999999999996</v>
      </c>
      <c r="CI85" s="120">
        <f>IF($A$2=1,'mil mi val'!CH67,IF($A$2=2,'mil mi val'!CH170,"NA"))</f>
        <v>0.99029999999999996</v>
      </c>
      <c r="CJ85" s="120">
        <f>IF($A$2=1,'mil mi val'!CI67,IF($A$2=2,'mil mi val'!CI170,"NA"))</f>
        <v>0.99029999999999996</v>
      </c>
      <c r="CK85" s="120">
        <f>IF($A$2=1,'mil mi val'!CJ67,IF($A$2=2,'mil mi val'!CJ170,"NA"))</f>
        <v>0.99029999999999996</v>
      </c>
      <c r="CL85" s="120">
        <f>IF($A$2=1,'mil mi val'!CK67,IF($A$2=2,'mil mi val'!CK170,"NA"))</f>
        <v>0.99029999999999996</v>
      </c>
      <c r="CM85" s="120">
        <f>IF($A$2=1,'mil mi val'!CL67,IF($A$2=2,'mil mi val'!CL170,"NA"))</f>
        <v>0.99029999999999996</v>
      </c>
      <c r="CN85" s="120">
        <f>IF($A$2=1,'mil mi val'!CM67,IF($A$2=2,'mil mi val'!CM170,"NA"))</f>
        <v>0.99029999999999996</v>
      </c>
      <c r="CO85" s="120">
        <f>IF($A$2=1,'mil mi val'!CN67,IF($A$2=2,'mil mi val'!CN170,"NA"))</f>
        <v>0.99029999999999996</v>
      </c>
      <c r="CP85" s="120">
        <f>IF($A$2=1,'mil mi val'!CO67,IF($A$2=2,'mil mi val'!CO170,"NA"))</f>
        <v>0.99029999999999996</v>
      </c>
      <c r="CQ85" s="120">
        <f>IF($A$2=1,'mil mi val'!CP67,IF($A$2=2,'mil mi val'!CP170,"NA"))</f>
        <v>0.99029999999999996</v>
      </c>
      <c r="CR85" s="120">
        <f>IF($A$2=1,'mil mi val'!CQ67,IF($A$2=2,'mil mi val'!CQ170,"NA"))</f>
        <v>0.99029999999999996</v>
      </c>
      <c r="CS85" s="120">
        <f>IF($A$2=1,'mil mi val'!CR67,IF($A$2=2,'mil mi val'!CR170,"NA"))</f>
        <v>0.99029999999999996</v>
      </c>
      <c r="CT85" s="120">
        <f>IF($A$2=1,'mil mi val'!CS67,IF($A$2=2,'mil mi val'!CS170,"NA"))</f>
        <v>0.99029999999999996</v>
      </c>
      <c r="CU85" s="120">
        <f>IF($A$2=1,'mil mi val'!CT67,IF($A$2=2,'mil mi val'!CT170,"NA"))</f>
        <v>0.99029999999999996</v>
      </c>
      <c r="CV85" s="120">
        <f>IF($A$2=1,'mil mi val'!CU67,IF($A$2=2,'mil mi val'!CU170,"NA"))</f>
        <v>0.99029999999999996</v>
      </c>
      <c r="CW85" s="120">
        <f>IF($A$2=1,'mil mi val'!CV67,IF($A$2=2,'mil mi val'!CV170,"NA"))</f>
        <v>0.99029999999999996</v>
      </c>
      <c r="CX85" s="120">
        <f>IF($A$2=1,'mil mi val'!CW67,IF($A$2=2,'mil mi val'!CW170,"NA"))</f>
        <v>0.99029999999999996</v>
      </c>
      <c r="CY85" s="120">
        <f>IF($A$2=1,'mil mi val'!CX67,IF($A$2=2,'mil mi val'!CX170,"NA"))</f>
        <v>0.99029999999999996</v>
      </c>
      <c r="CZ85" s="120">
        <f>IF($A$2=1,'mil mi val'!CY67,IF($A$2=2,'mil mi val'!CY170,"NA"))</f>
        <v>0.99029999999999996</v>
      </c>
      <c r="DA85" s="120">
        <f>IF($A$2=1,'mil mi val'!CZ67,IF($A$2=2,'mil mi val'!CZ170,"NA"))</f>
        <v>0.99029999999999996</v>
      </c>
      <c r="DB85" s="120">
        <f>IF($A$2=1,'mil mi val'!DA67,IF($A$2=2,'mil mi val'!DA170,"NA"))</f>
        <v>0.99029999999999996</v>
      </c>
      <c r="DC85" s="120">
        <f>IF($A$2=1,'mil mi val'!DB67,IF($A$2=2,'mil mi val'!DB170,"NA"))</f>
        <v>0.99029999999999996</v>
      </c>
    </row>
    <row r="86" spans="2:107" ht="15" x14ac:dyDescent="0.25">
      <c r="B86" s="110">
        <v>81</v>
      </c>
      <c r="C86" s="120">
        <f>IF($A$2=1,'mil mi val'!B68,IF($A$2=2,'mil mi val'!B171,"NA"))</f>
        <v>1</v>
      </c>
      <c r="D86" s="120">
        <f>IF($A$2=1,'mil mi val'!C68,IF($A$2=2,'mil mi val'!C171,"NA"))</f>
        <v>0.98219999999999996</v>
      </c>
      <c r="E86" s="120">
        <f>IF($A$2=1,'mil mi val'!D68,IF($A$2=2,'mil mi val'!D171,"NA"))</f>
        <v>0.99150000000000005</v>
      </c>
      <c r="F86" s="120">
        <f>IF($A$2=1,'mil mi val'!E68,IF($A$2=2,'mil mi val'!E171,"NA"))</f>
        <v>0.99109999999999998</v>
      </c>
      <c r="G86" s="120">
        <f>IF($A$2=1,'mil mi val'!F68,IF($A$2=2,'mil mi val'!F171,"NA"))</f>
        <v>0.99080000000000001</v>
      </c>
      <c r="H86" s="120">
        <f>IF($A$2=1,'mil mi val'!G68,IF($A$2=2,'mil mi val'!G171,"NA"))</f>
        <v>0.99080000000000001</v>
      </c>
      <c r="I86" s="120">
        <f>IF($A$2=1,'mil mi val'!H68,IF($A$2=2,'mil mi val'!H171,"NA"))</f>
        <v>0.99060000000000004</v>
      </c>
      <c r="J86" s="120">
        <f>IF($A$2=1,'mil mi val'!I68,IF($A$2=2,'mil mi val'!I171,"NA"))</f>
        <v>0.99050000000000005</v>
      </c>
      <c r="K86" s="120">
        <f>IF($A$2=1,'mil mi val'!J68,IF($A$2=2,'mil mi val'!J171,"NA"))</f>
        <v>0.99039999999999995</v>
      </c>
      <c r="L86" s="120">
        <f>IF($A$2=1,'mil mi val'!K68,IF($A$2=2,'mil mi val'!K171,"NA"))</f>
        <v>0.99029999999999996</v>
      </c>
      <c r="M86" s="120">
        <f>IF($A$2=1,'mil mi val'!L68,IF($A$2=2,'mil mi val'!L171,"NA"))</f>
        <v>0.99029999999999996</v>
      </c>
      <c r="N86" s="120">
        <f>IF($A$2=1,'mil mi val'!M68,IF($A$2=2,'mil mi val'!M171,"NA"))</f>
        <v>0.99029999999999996</v>
      </c>
      <c r="O86" s="120">
        <f>IF($A$2=1,'mil mi val'!N68,IF($A$2=2,'mil mi val'!N171,"NA"))</f>
        <v>0.99019999999999997</v>
      </c>
      <c r="P86" s="120">
        <f>IF($A$2=1,'mil mi val'!O68,IF($A$2=2,'mil mi val'!O171,"NA"))</f>
        <v>0.99</v>
      </c>
      <c r="Q86" s="120">
        <f>IF($A$2=1,'mil mi val'!P68,IF($A$2=2,'mil mi val'!P171,"NA"))</f>
        <v>0.98970000000000002</v>
      </c>
      <c r="R86" s="120">
        <f>IF($A$2=1,'mil mi val'!Q68,IF($A$2=2,'mil mi val'!Q171,"NA"))</f>
        <v>0.99099999999999999</v>
      </c>
      <c r="S86" s="120">
        <f>IF($A$2=1,'mil mi val'!R68,IF($A$2=2,'mil mi val'!R171,"NA"))</f>
        <v>0.99099999999999999</v>
      </c>
      <c r="T86" s="120">
        <f>IF($A$2=1,'mil mi val'!S68,IF($A$2=2,'mil mi val'!S171,"NA"))</f>
        <v>0.99099999999999999</v>
      </c>
      <c r="U86" s="120">
        <f>IF($A$2=1,'mil mi val'!T68,IF($A$2=2,'mil mi val'!T171,"NA"))</f>
        <v>0.99099999999999999</v>
      </c>
      <c r="V86" s="120">
        <f>IF($A$2=1,'mil mi val'!U68,IF($A$2=2,'mil mi val'!U171,"NA"))</f>
        <v>0.99099999999999999</v>
      </c>
      <c r="W86" s="120">
        <f>IF($A$2=1,'mil mi val'!V68,IF($A$2=2,'mil mi val'!V171,"NA"))</f>
        <v>0.99099999999999999</v>
      </c>
      <c r="X86" s="120">
        <f>IF($A$2=1,'mil mi val'!W68,IF($A$2=2,'mil mi val'!W171,"NA"))</f>
        <v>0.99099999999999999</v>
      </c>
      <c r="Y86" s="120">
        <f>IF($A$2=1,'mil mi val'!X68,IF($A$2=2,'mil mi val'!X171,"NA"))</f>
        <v>0.99099999999999999</v>
      </c>
      <c r="Z86" s="120">
        <f>IF($A$2=1,'mil mi val'!Y68,IF($A$2=2,'mil mi val'!Y171,"NA"))</f>
        <v>0.99099999999999999</v>
      </c>
      <c r="AA86" s="120">
        <f>IF($A$2=1,'mil mi val'!Z68,IF($A$2=2,'mil mi val'!Z171,"NA"))</f>
        <v>0.99099999999999999</v>
      </c>
      <c r="AB86" s="120">
        <f>IF($A$2=1,'mil mi val'!AA68,IF($A$2=2,'mil mi val'!AA171,"NA"))</f>
        <v>0.99099999999999999</v>
      </c>
      <c r="AC86" s="120">
        <f>IF($A$2=1,'mil mi val'!AB68,IF($A$2=2,'mil mi val'!AB171,"NA"))</f>
        <v>0.99099999999999999</v>
      </c>
      <c r="AD86" s="120">
        <f>IF($A$2=1,'mil mi val'!AC68,IF($A$2=2,'mil mi val'!AC171,"NA"))</f>
        <v>0.99099999999999999</v>
      </c>
      <c r="AE86" s="120">
        <f>IF($A$2=1,'mil mi val'!AD68,IF($A$2=2,'mil mi val'!AD171,"NA"))</f>
        <v>0.99099999999999999</v>
      </c>
      <c r="AF86" s="120">
        <f>IF($A$2=1,'mil mi val'!AE68,IF($A$2=2,'mil mi val'!AE171,"NA"))</f>
        <v>0.99099999999999999</v>
      </c>
      <c r="AG86" s="120">
        <f>IF($A$2=1,'mil mi val'!AF68,IF($A$2=2,'mil mi val'!AF171,"NA"))</f>
        <v>0.99099999999999999</v>
      </c>
      <c r="AH86" s="120">
        <f>IF($A$2=1,'mil mi val'!AG68,IF($A$2=2,'mil mi val'!AG171,"NA"))</f>
        <v>0.99099999999999999</v>
      </c>
      <c r="AI86" s="120">
        <f>IF($A$2=1,'mil mi val'!AH68,IF($A$2=2,'mil mi val'!AH171,"NA"))</f>
        <v>0.99099999999999999</v>
      </c>
      <c r="AJ86" s="120">
        <f>IF($A$2=1,'mil mi val'!AI68,IF($A$2=2,'mil mi val'!AI171,"NA"))</f>
        <v>0.99099999999999999</v>
      </c>
      <c r="AK86" s="120">
        <f>IF($A$2=1,'mil mi val'!AJ68,IF($A$2=2,'mil mi val'!AJ171,"NA"))</f>
        <v>0.99099999999999999</v>
      </c>
      <c r="AL86" s="120">
        <f>IF($A$2=1,'mil mi val'!AK68,IF($A$2=2,'mil mi val'!AK171,"NA"))</f>
        <v>0.99099999999999999</v>
      </c>
      <c r="AM86" s="120">
        <f>IF($A$2=1,'mil mi val'!AL68,IF($A$2=2,'mil mi val'!AL171,"NA"))</f>
        <v>0.99099999999999999</v>
      </c>
      <c r="AN86" s="120">
        <f>IF($A$2=1,'mil mi val'!AM68,IF($A$2=2,'mil mi val'!AM171,"NA"))</f>
        <v>0.99099999999999999</v>
      </c>
      <c r="AO86" s="120">
        <f>IF($A$2=1,'mil mi val'!AN68,IF($A$2=2,'mil mi val'!AN171,"NA"))</f>
        <v>0.99099999999999999</v>
      </c>
      <c r="AP86" s="120">
        <f>IF($A$2=1,'mil mi val'!AO68,IF($A$2=2,'mil mi val'!AO171,"NA"))</f>
        <v>0.99099999999999999</v>
      </c>
      <c r="AQ86" s="120">
        <f>IF($A$2=1,'mil mi val'!AP68,IF($A$2=2,'mil mi val'!AP171,"NA"))</f>
        <v>0.99099999999999999</v>
      </c>
      <c r="AR86" s="120">
        <f>IF($A$2=1,'mil mi val'!AQ68,IF($A$2=2,'mil mi val'!AQ171,"NA"))</f>
        <v>0.99099999999999999</v>
      </c>
      <c r="AS86" s="120">
        <f>IF($A$2=1,'mil mi val'!AR68,IF($A$2=2,'mil mi val'!AR171,"NA"))</f>
        <v>0.99099999999999999</v>
      </c>
      <c r="AT86" s="120">
        <f>IF($A$2=1,'mil mi val'!AS68,IF($A$2=2,'mil mi val'!AS171,"NA"))</f>
        <v>0.99099999999999999</v>
      </c>
      <c r="AU86" s="120">
        <f>IF($A$2=1,'mil mi val'!AT68,IF($A$2=2,'mil mi val'!AT171,"NA"))</f>
        <v>0.99099999999999999</v>
      </c>
      <c r="AV86" s="120">
        <f>IF($A$2=1,'mil mi val'!AU68,IF($A$2=2,'mil mi val'!AU171,"NA"))</f>
        <v>0.99099999999999999</v>
      </c>
      <c r="AW86" s="120">
        <f>IF($A$2=1,'mil mi val'!AV68,IF($A$2=2,'mil mi val'!AV171,"NA"))</f>
        <v>0.99099999999999999</v>
      </c>
      <c r="AX86" s="120">
        <f>IF($A$2=1,'mil mi val'!AW68,IF($A$2=2,'mil mi val'!AW171,"NA"))</f>
        <v>0.99099999999999999</v>
      </c>
      <c r="AY86" s="120">
        <f>IF($A$2=1,'mil mi val'!AX68,IF($A$2=2,'mil mi val'!AX171,"NA"))</f>
        <v>0.99099999999999999</v>
      </c>
      <c r="AZ86" s="120">
        <f>IF($A$2=1,'mil mi val'!AY68,IF($A$2=2,'mil mi val'!AY171,"NA"))</f>
        <v>0.99099999999999999</v>
      </c>
      <c r="BA86" s="120">
        <f>IF($A$2=1,'mil mi val'!AZ68,IF($A$2=2,'mil mi val'!AZ171,"NA"))</f>
        <v>0.99099999999999999</v>
      </c>
      <c r="BB86" s="120">
        <f>IF($A$2=1,'mil mi val'!BA68,IF($A$2=2,'mil mi val'!BA171,"NA"))</f>
        <v>0.99099999999999999</v>
      </c>
      <c r="BC86" s="120">
        <f>IF($A$2=1,'mil mi val'!BB68,IF($A$2=2,'mil mi val'!BB171,"NA"))</f>
        <v>0.99099999999999999</v>
      </c>
      <c r="BD86" s="120">
        <f>IF($A$2=1,'mil mi val'!BC68,IF($A$2=2,'mil mi val'!BC171,"NA"))</f>
        <v>0.99099999999999999</v>
      </c>
      <c r="BE86" s="120">
        <f>IF($A$2=1,'mil mi val'!BD68,IF($A$2=2,'mil mi val'!BD171,"NA"))</f>
        <v>0.99099999999999999</v>
      </c>
      <c r="BF86" s="120">
        <f>IF($A$2=1,'mil mi val'!BE68,IF($A$2=2,'mil mi val'!BE171,"NA"))</f>
        <v>0.99099999999999999</v>
      </c>
      <c r="BG86" s="120">
        <f>IF($A$2=1,'mil mi val'!BF68,IF($A$2=2,'mil mi val'!BF171,"NA"))</f>
        <v>0.99099999999999999</v>
      </c>
      <c r="BH86" s="120">
        <f>IF($A$2=1,'mil mi val'!BG68,IF($A$2=2,'mil mi val'!BG171,"NA"))</f>
        <v>0.99099999999999999</v>
      </c>
      <c r="BI86" s="120">
        <f>IF($A$2=1,'mil mi val'!BH68,IF($A$2=2,'mil mi val'!BH171,"NA"))</f>
        <v>0.99099999999999999</v>
      </c>
      <c r="BJ86" s="120">
        <f>IF($A$2=1,'mil mi val'!BI68,IF($A$2=2,'mil mi val'!BI171,"NA"))</f>
        <v>0.99099999999999999</v>
      </c>
      <c r="BK86" s="120">
        <f>IF($A$2=1,'mil mi val'!BJ68,IF($A$2=2,'mil mi val'!BJ171,"NA"))</f>
        <v>0.99099999999999999</v>
      </c>
      <c r="BL86" s="120">
        <f>IF($A$2=1,'mil mi val'!BK68,IF($A$2=2,'mil mi val'!BK171,"NA"))</f>
        <v>0.99099999999999999</v>
      </c>
      <c r="BM86" s="120">
        <f>IF($A$2=1,'mil mi val'!BL68,IF($A$2=2,'mil mi val'!BL171,"NA"))</f>
        <v>0.99099999999999999</v>
      </c>
      <c r="BN86" s="120">
        <f>IF($A$2=1,'mil mi val'!BM68,IF($A$2=2,'mil mi val'!BM171,"NA"))</f>
        <v>0.99099999999999999</v>
      </c>
      <c r="BO86" s="120">
        <f>IF($A$2=1,'mil mi val'!BN68,IF($A$2=2,'mil mi val'!BN171,"NA"))</f>
        <v>0.99099999999999999</v>
      </c>
      <c r="BP86" s="120">
        <f>IF($A$2=1,'mil mi val'!BO68,IF($A$2=2,'mil mi val'!BO171,"NA"))</f>
        <v>0.99099999999999999</v>
      </c>
      <c r="BQ86" s="120">
        <f>IF($A$2=1,'mil mi val'!BP68,IF($A$2=2,'mil mi val'!BP171,"NA"))</f>
        <v>0.99099999999999999</v>
      </c>
      <c r="BR86" s="120">
        <f>IF($A$2=1,'mil mi val'!BQ68,IF($A$2=2,'mil mi val'!BQ171,"NA"))</f>
        <v>0.99099999999999999</v>
      </c>
      <c r="BS86" s="120">
        <f>IF($A$2=1,'mil mi val'!BR68,IF($A$2=2,'mil mi val'!BR171,"NA"))</f>
        <v>0.99099999999999999</v>
      </c>
      <c r="BT86" s="120">
        <f>IF($A$2=1,'mil mi val'!BS68,IF($A$2=2,'mil mi val'!BS171,"NA"))</f>
        <v>0.99099999999999999</v>
      </c>
      <c r="BU86" s="120">
        <f>IF($A$2=1,'mil mi val'!BT68,IF($A$2=2,'mil mi val'!BT171,"NA"))</f>
        <v>0.99099999999999999</v>
      </c>
      <c r="BV86" s="120">
        <f>IF($A$2=1,'mil mi val'!BU68,IF($A$2=2,'mil mi val'!BU171,"NA"))</f>
        <v>0.99099999999999999</v>
      </c>
      <c r="BW86" s="120">
        <f>IF($A$2=1,'mil mi val'!BV68,IF($A$2=2,'mil mi val'!BV171,"NA"))</f>
        <v>0.99099999999999999</v>
      </c>
      <c r="BX86" s="120">
        <f>IF($A$2=1,'mil mi val'!BW68,IF($A$2=2,'mil mi val'!BW171,"NA"))</f>
        <v>0.99099999999999999</v>
      </c>
      <c r="BY86" s="120">
        <f>IF($A$2=1,'mil mi val'!BX68,IF($A$2=2,'mil mi val'!BX171,"NA"))</f>
        <v>0.99099999999999999</v>
      </c>
      <c r="BZ86" s="120">
        <f>IF($A$2=1,'mil mi val'!BY68,IF($A$2=2,'mil mi val'!BY171,"NA"))</f>
        <v>0.99099999999999999</v>
      </c>
      <c r="CA86" s="120">
        <f>IF($A$2=1,'mil mi val'!BZ68,IF($A$2=2,'mil mi val'!BZ171,"NA"))</f>
        <v>0.99099999999999999</v>
      </c>
      <c r="CB86" s="120">
        <f>IF($A$2=1,'mil mi val'!CA68,IF($A$2=2,'mil mi val'!CA171,"NA"))</f>
        <v>0.99099999999999999</v>
      </c>
      <c r="CC86" s="120">
        <f>IF($A$2=1,'mil mi val'!CB68,IF($A$2=2,'mil mi val'!CB171,"NA"))</f>
        <v>0.99099999999999999</v>
      </c>
      <c r="CD86" s="120">
        <f>IF($A$2=1,'mil mi val'!CC68,IF($A$2=2,'mil mi val'!CC171,"NA"))</f>
        <v>0.99099999999999999</v>
      </c>
      <c r="CE86" s="120">
        <f>IF($A$2=1,'mil mi val'!CD68,IF($A$2=2,'mil mi val'!CD171,"NA"))</f>
        <v>0.99099999999999999</v>
      </c>
      <c r="CF86" s="120">
        <f>IF($A$2=1,'mil mi val'!CE68,IF($A$2=2,'mil mi val'!CE171,"NA"))</f>
        <v>0.99099999999999999</v>
      </c>
      <c r="CG86" s="120">
        <f>IF($A$2=1,'mil mi val'!CF68,IF($A$2=2,'mil mi val'!CF171,"NA"))</f>
        <v>0.99099999999999999</v>
      </c>
      <c r="CH86" s="120">
        <f>IF($A$2=1,'mil mi val'!CG68,IF($A$2=2,'mil mi val'!CG171,"NA"))</f>
        <v>0.99099999999999999</v>
      </c>
      <c r="CI86" s="120">
        <f>IF($A$2=1,'mil mi val'!CH68,IF($A$2=2,'mil mi val'!CH171,"NA"))</f>
        <v>0.99099999999999999</v>
      </c>
      <c r="CJ86" s="120">
        <f>IF($A$2=1,'mil mi val'!CI68,IF($A$2=2,'mil mi val'!CI171,"NA"))</f>
        <v>0.99099999999999999</v>
      </c>
      <c r="CK86" s="120">
        <f>IF($A$2=1,'mil mi val'!CJ68,IF($A$2=2,'mil mi val'!CJ171,"NA"))</f>
        <v>0.99099999999999999</v>
      </c>
      <c r="CL86" s="120">
        <f>IF($A$2=1,'mil mi val'!CK68,IF($A$2=2,'mil mi val'!CK171,"NA"))</f>
        <v>0.99099999999999999</v>
      </c>
      <c r="CM86" s="120">
        <f>IF($A$2=1,'mil mi val'!CL68,IF($A$2=2,'mil mi val'!CL171,"NA"))</f>
        <v>0.99099999999999999</v>
      </c>
      <c r="CN86" s="120">
        <f>IF($A$2=1,'mil mi val'!CM68,IF($A$2=2,'mil mi val'!CM171,"NA"))</f>
        <v>0.99099999999999999</v>
      </c>
      <c r="CO86" s="120">
        <f>IF($A$2=1,'mil mi val'!CN68,IF($A$2=2,'mil mi val'!CN171,"NA"))</f>
        <v>0.99099999999999999</v>
      </c>
      <c r="CP86" s="120">
        <f>IF($A$2=1,'mil mi val'!CO68,IF($A$2=2,'mil mi val'!CO171,"NA"))</f>
        <v>0.99099999999999999</v>
      </c>
      <c r="CQ86" s="120">
        <f>IF($A$2=1,'mil mi val'!CP68,IF($A$2=2,'mil mi val'!CP171,"NA"))</f>
        <v>0.99099999999999999</v>
      </c>
      <c r="CR86" s="120">
        <f>IF($A$2=1,'mil mi val'!CQ68,IF($A$2=2,'mil mi val'!CQ171,"NA"))</f>
        <v>0.99099999999999999</v>
      </c>
      <c r="CS86" s="120">
        <f>IF($A$2=1,'mil mi val'!CR68,IF($A$2=2,'mil mi val'!CR171,"NA"))</f>
        <v>0.99099999999999999</v>
      </c>
      <c r="CT86" s="120">
        <f>IF($A$2=1,'mil mi val'!CS68,IF($A$2=2,'mil mi val'!CS171,"NA"))</f>
        <v>0.99099999999999999</v>
      </c>
      <c r="CU86" s="120">
        <f>IF($A$2=1,'mil mi val'!CT68,IF($A$2=2,'mil mi val'!CT171,"NA"))</f>
        <v>0.99099999999999999</v>
      </c>
      <c r="CV86" s="120">
        <f>IF($A$2=1,'mil mi val'!CU68,IF($A$2=2,'mil mi val'!CU171,"NA"))</f>
        <v>0.99099999999999999</v>
      </c>
      <c r="CW86" s="120">
        <f>IF($A$2=1,'mil mi val'!CV68,IF($A$2=2,'mil mi val'!CV171,"NA"))</f>
        <v>0.99099999999999999</v>
      </c>
      <c r="CX86" s="120">
        <f>IF($A$2=1,'mil mi val'!CW68,IF($A$2=2,'mil mi val'!CW171,"NA"))</f>
        <v>0.99099999999999999</v>
      </c>
      <c r="CY86" s="120">
        <f>IF($A$2=1,'mil mi val'!CX68,IF($A$2=2,'mil mi val'!CX171,"NA"))</f>
        <v>0.99099999999999999</v>
      </c>
      <c r="CZ86" s="120">
        <f>IF($A$2=1,'mil mi val'!CY68,IF($A$2=2,'mil mi val'!CY171,"NA"))</f>
        <v>0.99099999999999999</v>
      </c>
      <c r="DA86" s="120">
        <f>IF($A$2=1,'mil mi val'!CZ68,IF($A$2=2,'mil mi val'!CZ171,"NA"))</f>
        <v>0.99099999999999999</v>
      </c>
      <c r="DB86" s="120">
        <f>IF($A$2=1,'mil mi val'!DA68,IF($A$2=2,'mil mi val'!DA171,"NA"))</f>
        <v>0.99099999999999999</v>
      </c>
      <c r="DC86" s="120">
        <f>IF($A$2=1,'mil mi val'!DB68,IF($A$2=2,'mil mi val'!DB171,"NA"))</f>
        <v>0.99099999999999999</v>
      </c>
    </row>
    <row r="87" spans="2:107" ht="15" x14ac:dyDescent="0.25">
      <c r="B87" s="110">
        <v>82</v>
      </c>
      <c r="C87" s="120">
        <f>IF($A$2=1,'mil mi val'!B69,IF($A$2=2,'mil mi val'!B172,"NA"))</f>
        <v>1</v>
      </c>
      <c r="D87" s="120">
        <f>IF($A$2=1,'mil mi val'!C69,IF($A$2=2,'mil mi val'!C172,"NA"))</f>
        <v>0.98280000000000001</v>
      </c>
      <c r="E87" s="120">
        <f>IF($A$2=1,'mil mi val'!D69,IF($A$2=2,'mil mi val'!D172,"NA"))</f>
        <v>0.99219999999999997</v>
      </c>
      <c r="F87" s="120">
        <f>IF($A$2=1,'mil mi val'!E69,IF($A$2=2,'mil mi val'!E172,"NA"))</f>
        <v>0.9919</v>
      </c>
      <c r="G87" s="120">
        <f>IF($A$2=1,'mil mi val'!F69,IF($A$2=2,'mil mi val'!F172,"NA"))</f>
        <v>0.99160000000000004</v>
      </c>
      <c r="H87" s="120">
        <f>IF($A$2=1,'mil mi val'!G69,IF($A$2=2,'mil mi val'!G172,"NA"))</f>
        <v>0.99150000000000005</v>
      </c>
      <c r="I87" s="120">
        <f>IF($A$2=1,'mil mi val'!H69,IF($A$2=2,'mil mi val'!H172,"NA"))</f>
        <v>0.99150000000000005</v>
      </c>
      <c r="J87" s="120">
        <f>IF($A$2=1,'mil mi val'!I69,IF($A$2=2,'mil mi val'!I172,"NA"))</f>
        <v>0.99139999999999995</v>
      </c>
      <c r="K87" s="120">
        <f>IF($A$2=1,'mil mi val'!J69,IF($A$2=2,'mil mi val'!J172,"NA"))</f>
        <v>0.99119999999999997</v>
      </c>
      <c r="L87" s="120">
        <f>IF($A$2=1,'mil mi val'!K69,IF($A$2=2,'mil mi val'!K172,"NA"))</f>
        <v>0.99119999999999997</v>
      </c>
      <c r="M87" s="120">
        <f>IF($A$2=1,'mil mi val'!L69,IF($A$2=2,'mil mi val'!L172,"NA"))</f>
        <v>0.99109999999999998</v>
      </c>
      <c r="N87" s="120">
        <f>IF($A$2=1,'mil mi val'!M69,IF($A$2=2,'mil mi val'!M172,"NA"))</f>
        <v>0.99099999999999999</v>
      </c>
      <c r="O87" s="120">
        <f>IF($A$2=1,'mil mi val'!N69,IF($A$2=2,'mil mi val'!N172,"NA"))</f>
        <v>0.9909</v>
      </c>
      <c r="P87" s="120">
        <f>IF($A$2=1,'mil mi val'!O69,IF($A$2=2,'mil mi val'!O172,"NA"))</f>
        <v>0.99070000000000003</v>
      </c>
      <c r="Q87" s="120">
        <f>IF($A$2=1,'mil mi val'!P69,IF($A$2=2,'mil mi val'!P172,"NA"))</f>
        <v>0.99050000000000005</v>
      </c>
      <c r="R87" s="120">
        <f>IF($A$2=1,'mil mi val'!Q69,IF($A$2=2,'mil mi val'!Q172,"NA"))</f>
        <v>0.99170000000000003</v>
      </c>
      <c r="S87" s="120">
        <f>IF($A$2=1,'mil mi val'!R69,IF($A$2=2,'mil mi val'!R172,"NA"))</f>
        <v>0.99170000000000003</v>
      </c>
      <c r="T87" s="120">
        <f>IF($A$2=1,'mil mi val'!S69,IF($A$2=2,'mil mi val'!S172,"NA"))</f>
        <v>0.99170000000000003</v>
      </c>
      <c r="U87" s="120">
        <f>IF($A$2=1,'mil mi val'!T69,IF($A$2=2,'mil mi val'!T172,"NA"))</f>
        <v>0.99170000000000003</v>
      </c>
      <c r="V87" s="120">
        <f>IF($A$2=1,'mil mi val'!U69,IF($A$2=2,'mil mi val'!U172,"NA"))</f>
        <v>0.99170000000000003</v>
      </c>
      <c r="W87" s="120">
        <f>IF($A$2=1,'mil mi val'!V69,IF($A$2=2,'mil mi val'!V172,"NA"))</f>
        <v>0.99170000000000003</v>
      </c>
      <c r="X87" s="120">
        <f>IF($A$2=1,'mil mi val'!W69,IF($A$2=2,'mil mi val'!W172,"NA"))</f>
        <v>0.99170000000000003</v>
      </c>
      <c r="Y87" s="120">
        <f>IF($A$2=1,'mil mi val'!X69,IF($A$2=2,'mil mi val'!X172,"NA"))</f>
        <v>0.99170000000000003</v>
      </c>
      <c r="Z87" s="120">
        <f>IF($A$2=1,'mil mi val'!Y69,IF($A$2=2,'mil mi val'!Y172,"NA"))</f>
        <v>0.99170000000000003</v>
      </c>
      <c r="AA87" s="120">
        <f>IF($A$2=1,'mil mi val'!Z69,IF($A$2=2,'mil mi val'!Z172,"NA"))</f>
        <v>0.99170000000000003</v>
      </c>
      <c r="AB87" s="120">
        <f>IF($A$2=1,'mil mi val'!AA69,IF($A$2=2,'mil mi val'!AA172,"NA"))</f>
        <v>0.99170000000000003</v>
      </c>
      <c r="AC87" s="120">
        <f>IF($A$2=1,'mil mi val'!AB69,IF($A$2=2,'mil mi val'!AB172,"NA"))</f>
        <v>0.99170000000000003</v>
      </c>
      <c r="AD87" s="120">
        <f>IF($A$2=1,'mil mi val'!AC69,IF($A$2=2,'mil mi val'!AC172,"NA"))</f>
        <v>0.99170000000000003</v>
      </c>
      <c r="AE87" s="120">
        <f>IF($A$2=1,'mil mi val'!AD69,IF($A$2=2,'mil mi val'!AD172,"NA"))</f>
        <v>0.99170000000000003</v>
      </c>
      <c r="AF87" s="120">
        <f>IF($A$2=1,'mil mi val'!AE69,IF($A$2=2,'mil mi val'!AE172,"NA"))</f>
        <v>0.99170000000000003</v>
      </c>
      <c r="AG87" s="120">
        <f>IF($A$2=1,'mil mi val'!AF69,IF($A$2=2,'mil mi val'!AF172,"NA"))</f>
        <v>0.99170000000000003</v>
      </c>
      <c r="AH87" s="120">
        <f>IF($A$2=1,'mil mi val'!AG69,IF($A$2=2,'mil mi val'!AG172,"NA"))</f>
        <v>0.99170000000000003</v>
      </c>
      <c r="AI87" s="120">
        <f>IF($A$2=1,'mil mi val'!AH69,IF($A$2=2,'mil mi val'!AH172,"NA"))</f>
        <v>0.99170000000000003</v>
      </c>
      <c r="AJ87" s="120">
        <f>IF($A$2=1,'mil mi val'!AI69,IF($A$2=2,'mil mi val'!AI172,"NA"))</f>
        <v>0.99170000000000003</v>
      </c>
      <c r="AK87" s="120">
        <f>IF($A$2=1,'mil mi val'!AJ69,IF($A$2=2,'mil mi val'!AJ172,"NA"))</f>
        <v>0.99170000000000003</v>
      </c>
      <c r="AL87" s="120">
        <f>IF($A$2=1,'mil mi val'!AK69,IF($A$2=2,'mil mi val'!AK172,"NA"))</f>
        <v>0.99170000000000003</v>
      </c>
      <c r="AM87" s="120">
        <f>IF($A$2=1,'mil mi val'!AL69,IF($A$2=2,'mil mi val'!AL172,"NA"))</f>
        <v>0.99170000000000003</v>
      </c>
      <c r="AN87" s="120">
        <f>IF($A$2=1,'mil mi val'!AM69,IF($A$2=2,'mil mi val'!AM172,"NA"))</f>
        <v>0.99170000000000003</v>
      </c>
      <c r="AO87" s="120">
        <f>IF($A$2=1,'mil mi val'!AN69,IF($A$2=2,'mil mi val'!AN172,"NA"))</f>
        <v>0.99170000000000003</v>
      </c>
      <c r="AP87" s="120">
        <f>IF($A$2=1,'mil mi val'!AO69,IF($A$2=2,'mil mi val'!AO172,"NA"))</f>
        <v>0.99170000000000003</v>
      </c>
      <c r="AQ87" s="120">
        <f>IF($A$2=1,'mil mi val'!AP69,IF($A$2=2,'mil mi val'!AP172,"NA"))</f>
        <v>0.99170000000000003</v>
      </c>
      <c r="AR87" s="120">
        <f>IF($A$2=1,'mil mi val'!AQ69,IF($A$2=2,'mil mi val'!AQ172,"NA"))</f>
        <v>0.99170000000000003</v>
      </c>
      <c r="AS87" s="120">
        <f>IF($A$2=1,'mil mi val'!AR69,IF($A$2=2,'mil mi val'!AR172,"NA"))</f>
        <v>0.99170000000000003</v>
      </c>
      <c r="AT87" s="120">
        <f>IF($A$2=1,'mil mi val'!AS69,IF($A$2=2,'mil mi val'!AS172,"NA"))</f>
        <v>0.99170000000000003</v>
      </c>
      <c r="AU87" s="120">
        <f>IF($A$2=1,'mil mi val'!AT69,IF($A$2=2,'mil mi val'!AT172,"NA"))</f>
        <v>0.99170000000000003</v>
      </c>
      <c r="AV87" s="120">
        <f>IF($A$2=1,'mil mi val'!AU69,IF($A$2=2,'mil mi val'!AU172,"NA"))</f>
        <v>0.99170000000000003</v>
      </c>
      <c r="AW87" s="120">
        <f>IF($A$2=1,'mil mi val'!AV69,IF($A$2=2,'mil mi val'!AV172,"NA"))</f>
        <v>0.99170000000000003</v>
      </c>
      <c r="AX87" s="120">
        <f>IF($A$2=1,'mil mi val'!AW69,IF($A$2=2,'mil mi val'!AW172,"NA"))</f>
        <v>0.99170000000000003</v>
      </c>
      <c r="AY87" s="120">
        <f>IF($A$2=1,'mil mi val'!AX69,IF($A$2=2,'mil mi val'!AX172,"NA"))</f>
        <v>0.99170000000000003</v>
      </c>
      <c r="AZ87" s="120">
        <f>IF($A$2=1,'mil mi val'!AY69,IF($A$2=2,'mil mi val'!AY172,"NA"))</f>
        <v>0.99170000000000003</v>
      </c>
      <c r="BA87" s="120">
        <f>IF($A$2=1,'mil mi val'!AZ69,IF($A$2=2,'mil mi val'!AZ172,"NA"))</f>
        <v>0.99170000000000003</v>
      </c>
      <c r="BB87" s="120">
        <f>IF($A$2=1,'mil mi val'!BA69,IF($A$2=2,'mil mi val'!BA172,"NA"))</f>
        <v>0.99170000000000003</v>
      </c>
      <c r="BC87" s="120">
        <f>IF($A$2=1,'mil mi val'!BB69,IF($A$2=2,'mil mi val'!BB172,"NA"))</f>
        <v>0.99170000000000003</v>
      </c>
      <c r="BD87" s="120">
        <f>IF($A$2=1,'mil mi val'!BC69,IF($A$2=2,'mil mi val'!BC172,"NA"))</f>
        <v>0.99170000000000003</v>
      </c>
      <c r="BE87" s="120">
        <f>IF($A$2=1,'mil mi val'!BD69,IF($A$2=2,'mil mi val'!BD172,"NA"))</f>
        <v>0.99170000000000003</v>
      </c>
      <c r="BF87" s="120">
        <f>IF($A$2=1,'mil mi val'!BE69,IF($A$2=2,'mil mi val'!BE172,"NA"))</f>
        <v>0.99170000000000003</v>
      </c>
      <c r="BG87" s="120">
        <f>IF($A$2=1,'mil mi val'!BF69,IF($A$2=2,'mil mi val'!BF172,"NA"))</f>
        <v>0.99170000000000003</v>
      </c>
      <c r="BH87" s="120">
        <f>IF($A$2=1,'mil mi val'!BG69,IF($A$2=2,'mil mi val'!BG172,"NA"))</f>
        <v>0.99170000000000003</v>
      </c>
      <c r="BI87" s="120">
        <f>IF($A$2=1,'mil mi val'!BH69,IF($A$2=2,'mil mi val'!BH172,"NA"))</f>
        <v>0.99170000000000003</v>
      </c>
      <c r="BJ87" s="120">
        <f>IF($A$2=1,'mil mi val'!BI69,IF($A$2=2,'mil mi val'!BI172,"NA"))</f>
        <v>0.99170000000000003</v>
      </c>
      <c r="BK87" s="120">
        <f>IF($A$2=1,'mil mi val'!BJ69,IF($A$2=2,'mil mi val'!BJ172,"NA"))</f>
        <v>0.99170000000000003</v>
      </c>
      <c r="BL87" s="120">
        <f>IF($A$2=1,'mil mi val'!BK69,IF($A$2=2,'mil mi val'!BK172,"NA"))</f>
        <v>0.99170000000000003</v>
      </c>
      <c r="BM87" s="120">
        <f>IF($A$2=1,'mil mi val'!BL69,IF($A$2=2,'mil mi val'!BL172,"NA"))</f>
        <v>0.99170000000000003</v>
      </c>
      <c r="BN87" s="120">
        <f>IF($A$2=1,'mil mi val'!BM69,IF($A$2=2,'mil mi val'!BM172,"NA"))</f>
        <v>0.99170000000000003</v>
      </c>
      <c r="BO87" s="120">
        <f>IF($A$2=1,'mil mi val'!BN69,IF($A$2=2,'mil mi val'!BN172,"NA"))</f>
        <v>0.99170000000000003</v>
      </c>
      <c r="BP87" s="120">
        <f>IF($A$2=1,'mil mi val'!BO69,IF($A$2=2,'mil mi val'!BO172,"NA"))</f>
        <v>0.99170000000000003</v>
      </c>
      <c r="BQ87" s="120">
        <f>IF($A$2=1,'mil mi val'!BP69,IF($A$2=2,'mil mi val'!BP172,"NA"))</f>
        <v>0.99170000000000003</v>
      </c>
      <c r="BR87" s="120">
        <f>IF($A$2=1,'mil mi val'!BQ69,IF($A$2=2,'mil mi val'!BQ172,"NA"))</f>
        <v>0.99170000000000003</v>
      </c>
      <c r="BS87" s="120">
        <f>IF($A$2=1,'mil mi val'!BR69,IF($A$2=2,'mil mi val'!BR172,"NA"))</f>
        <v>0.99170000000000003</v>
      </c>
      <c r="BT87" s="120">
        <f>IF($A$2=1,'mil mi val'!BS69,IF($A$2=2,'mil mi val'!BS172,"NA"))</f>
        <v>0.99170000000000003</v>
      </c>
      <c r="BU87" s="120">
        <f>IF($A$2=1,'mil mi val'!BT69,IF($A$2=2,'mil mi val'!BT172,"NA"))</f>
        <v>0.99170000000000003</v>
      </c>
      <c r="BV87" s="120">
        <f>IF($A$2=1,'mil mi val'!BU69,IF($A$2=2,'mil mi val'!BU172,"NA"))</f>
        <v>0.99170000000000003</v>
      </c>
      <c r="BW87" s="120">
        <f>IF($A$2=1,'mil mi val'!BV69,IF($A$2=2,'mil mi val'!BV172,"NA"))</f>
        <v>0.99170000000000003</v>
      </c>
      <c r="BX87" s="120">
        <f>IF($A$2=1,'mil mi val'!BW69,IF($A$2=2,'mil mi val'!BW172,"NA"))</f>
        <v>0.99170000000000003</v>
      </c>
      <c r="BY87" s="120">
        <f>IF($A$2=1,'mil mi val'!BX69,IF($A$2=2,'mil mi val'!BX172,"NA"))</f>
        <v>0.99170000000000003</v>
      </c>
      <c r="BZ87" s="120">
        <f>IF($A$2=1,'mil mi val'!BY69,IF($A$2=2,'mil mi val'!BY172,"NA"))</f>
        <v>0.99170000000000003</v>
      </c>
      <c r="CA87" s="120">
        <f>IF($A$2=1,'mil mi val'!BZ69,IF($A$2=2,'mil mi val'!BZ172,"NA"))</f>
        <v>0.99170000000000003</v>
      </c>
      <c r="CB87" s="120">
        <f>IF($A$2=1,'mil mi val'!CA69,IF($A$2=2,'mil mi val'!CA172,"NA"))</f>
        <v>0.99170000000000003</v>
      </c>
      <c r="CC87" s="120">
        <f>IF($A$2=1,'mil mi val'!CB69,IF($A$2=2,'mil mi val'!CB172,"NA"))</f>
        <v>0.99170000000000003</v>
      </c>
      <c r="CD87" s="120">
        <f>IF($A$2=1,'mil mi val'!CC69,IF($A$2=2,'mil mi val'!CC172,"NA"))</f>
        <v>0.99170000000000003</v>
      </c>
      <c r="CE87" s="120">
        <f>IF($A$2=1,'mil mi val'!CD69,IF($A$2=2,'mil mi val'!CD172,"NA"))</f>
        <v>0.99170000000000003</v>
      </c>
      <c r="CF87" s="120">
        <f>IF($A$2=1,'mil mi val'!CE69,IF($A$2=2,'mil mi val'!CE172,"NA"))</f>
        <v>0.99170000000000003</v>
      </c>
      <c r="CG87" s="120">
        <f>IF($A$2=1,'mil mi val'!CF69,IF($A$2=2,'mil mi val'!CF172,"NA"))</f>
        <v>0.99170000000000003</v>
      </c>
      <c r="CH87" s="120">
        <f>IF($A$2=1,'mil mi val'!CG69,IF($A$2=2,'mil mi val'!CG172,"NA"))</f>
        <v>0.99170000000000003</v>
      </c>
      <c r="CI87" s="120">
        <f>IF($A$2=1,'mil mi val'!CH69,IF($A$2=2,'mil mi val'!CH172,"NA"))</f>
        <v>0.99170000000000003</v>
      </c>
      <c r="CJ87" s="120">
        <f>IF($A$2=1,'mil mi val'!CI69,IF($A$2=2,'mil mi val'!CI172,"NA"))</f>
        <v>0.99170000000000003</v>
      </c>
      <c r="CK87" s="120">
        <f>IF($A$2=1,'mil mi val'!CJ69,IF($A$2=2,'mil mi val'!CJ172,"NA"))</f>
        <v>0.99170000000000003</v>
      </c>
      <c r="CL87" s="120">
        <f>IF($A$2=1,'mil mi val'!CK69,IF($A$2=2,'mil mi val'!CK172,"NA"))</f>
        <v>0.99170000000000003</v>
      </c>
      <c r="CM87" s="120">
        <f>IF($A$2=1,'mil mi val'!CL69,IF($A$2=2,'mil mi val'!CL172,"NA"))</f>
        <v>0.99170000000000003</v>
      </c>
      <c r="CN87" s="120">
        <f>IF($A$2=1,'mil mi val'!CM69,IF($A$2=2,'mil mi val'!CM172,"NA"))</f>
        <v>0.99170000000000003</v>
      </c>
      <c r="CO87" s="120">
        <f>IF($A$2=1,'mil mi val'!CN69,IF($A$2=2,'mil mi val'!CN172,"NA"))</f>
        <v>0.99170000000000003</v>
      </c>
      <c r="CP87" s="120">
        <f>IF($A$2=1,'mil mi val'!CO69,IF($A$2=2,'mil mi val'!CO172,"NA"))</f>
        <v>0.99170000000000003</v>
      </c>
      <c r="CQ87" s="120">
        <f>IF($A$2=1,'mil mi val'!CP69,IF($A$2=2,'mil mi val'!CP172,"NA"))</f>
        <v>0.99170000000000003</v>
      </c>
      <c r="CR87" s="120">
        <f>IF($A$2=1,'mil mi val'!CQ69,IF($A$2=2,'mil mi val'!CQ172,"NA"))</f>
        <v>0.99170000000000003</v>
      </c>
      <c r="CS87" s="120">
        <f>IF($A$2=1,'mil mi val'!CR69,IF($A$2=2,'mil mi val'!CR172,"NA"))</f>
        <v>0.99170000000000003</v>
      </c>
      <c r="CT87" s="120">
        <f>IF($A$2=1,'mil mi val'!CS69,IF($A$2=2,'mil mi val'!CS172,"NA"))</f>
        <v>0.99170000000000003</v>
      </c>
      <c r="CU87" s="120">
        <f>IF($A$2=1,'mil mi val'!CT69,IF($A$2=2,'mil mi val'!CT172,"NA"))</f>
        <v>0.99170000000000003</v>
      </c>
      <c r="CV87" s="120">
        <f>IF($A$2=1,'mil mi val'!CU69,IF($A$2=2,'mil mi val'!CU172,"NA"))</f>
        <v>0.99170000000000003</v>
      </c>
      <c r="CW87" s="120">
        <f>IF($A$2=1,'mil mi val'!CV69,IF($A$2=2,'mil mi val'!CV172,"NA"))</f>
        <v>0.99170000000000003</v>
      </c>
      <c r="CX87" s="120">
        <f>IF($A$2=1,'mil mi val'!CW69,IF($A$2=2,'mil mi val'!CW172,"NA"))</f>
        <v>0.99170000000000003</v>
      </c>
      <c r="CY87" s="120">
        <f>IF($A$2=1,'mil mi val'!CX69,IF($A$2=2,'mil mi val'!CX172,"NA"))</f>
        <v>0.99170000000000003</v>
      </c>
      <c r="CZ87" s="120">
        <f>IF($A$2=1,'mil mi val'!CY69,IF($A$2=2,'mil mi val'!CY172,"NA"))</f>
        <v>0.99170000000000003</v>
      </c>
      <c r="DA87" s="120">
        <f>IF($A$2=1,'mil mi val'!CZ69,IF($A$2=2,'mil mi val'!CZ172,"NA"))</f>
        <v>0.99170000000000003</v>
      </c>
      <c r="DB87" s="120">
        <f>IF($A$2=1,'mil mi val'!DA69,IF($A$2=2,'mil mi val'!DA172,"NA"))</f>
        <v>0.99170000000000003</v>
      </c>
      <c r="DC87" s="120">
        <f>IF($A$2=1,'mil mi val'!DB69,IF($A$2=2,'mil mi val'!DB172,"NA"))</f>
        <v>0.99170000000000003</v>
      </c>
    </row>
    <row r="88" spans="2:107" ht="15" x14ac:dyDescent="0.25">
      <c r="B88" s="110">
        <v>83</v>
      </c>
      <c r="C88" s="120">
        <f>IF($A$2=1,'mil mi val'!B70,IF($A$2=2,'mil mi val'!B173,"NA"))</f>
        <v>1</v>
      </c>
      <c r="D88" s="120">
        <f>IF($A$2=1,'mil mi val'!C70,IF($A$2=2,'mil mi val'!C173,"NA"))</f>
        <v>0.98340000000000005</v>
      </c>
      <c r="E88" s="120">
        <f>IF($A$2=1,'mil mi val'!D70,IF($A$2=2,'mil mi val'!D173,"NA"))</f>
        <v>0.9929</v>
      </c>
      <c r="F88" s="120">
        <f>IF($A$2=1,'mil mi val'!E70,IF($A$2=2,'mil mi val'!E173,"NA"))</f>
        <v>0.99260000000000004</v>
      </c>
      <c r="G88" s="120">
        <f>IF($A$2=1,'mil mi val'!F70,IF($A$2=2,'mil mi val'!F173,"NA"))</f>
        <v>0.99239999999999995</v>
      </c>
      <c r="H88" s="120">
        <f>IF($A$2=1,'mil mi val'!G70,IF($A$2=2,'mil mi val'!G173,"NA"))</f>
        <v>0.99229999999999996</v>
      </c>
      <c r="I88" s="120">
        <f>IF($A$2=1,'mil mi val'!H70,IF($A$2=2,'mil mi val'!H173,"NA"))</f>
        <v>0.99219999999999997</v>
      </c>
      <c r="J88" s="120">
        <f>IF($A$2=1,'mil mi val'!I70,IF($A$2=2,'mil mi val'!I173,"NA"))</f>
        <v>0.99219999999999997</v>
      </c>
      <c r="K88" s="120">
        <f>IF($A$2=1,'mil mi val'!J70,IF($A$2=2,'mil mi val'!J173,"NA"))</f>
        <v>0.99209999999999998</v>
      </c>
      <c r="L88" s="120">
        <f>IF($A$2=1,'mil mi val'!K70,IF($A$2=2,'mil mi val'!K173,"NA"))</f>
        <v>0.99199999999999999</v>
      </c>
      <c r="M88" s="120">
        <f>IF($A$2=1,'mil mi val'!L70,IF($A$2=2,'mil mi val'!L173,"NA"))</f>
        <v>0.9919</v>
      </c>
      <c r="N88" s="120">
        <f>IF($A$2=1,'mil mi val'!M70,IF($A$2=2,'mil mi val'!M173,"NA"))</f>
        <v>0.99180000000000001</v>
      </c>
      <c r="O88" s="120">
        <f>IF($A$2=1,'mil mi val'!N70,IF($A$2=2,'mil mi val'!N173,"NA"))</f>
        <v>0.99170000000000003</v>
      </c>
      <c r="P88" s="120">
        <f>IF($A$2=1,'mil mi val'!O70,IF($A$2=2,'mil mi val'!O173,"NA"))</f>
        <v>0.99150000000000005</v>
      </c>
      <c r="Q88" s="120">
        <f>IF($A$2=1,'mil mi val'!P70,IF($A$2=2,'mil mi val'!P173,"NA"))</f>
        <v>0.99119999999999997</v>
      </c>
      <c r="R88" s="120">
        <f>IF($A$2=1,'mil mi val'!Q70,IF($A$2=2,'mil mi val'!Q173,"NA"))</f>
        <v>0.99239999999999995</v>
      </c>
      <c r="S88" s="120">
        <f>IF($A$2=1,'mil mi val'!R70,IF($A$2=2,'mil mi val'!R173,"NA"))</f>
        <v>0.99239999999999995</v>
      </c>
      <c r="T88" s="120">
        <f>IF($A$2=1,'mil mi val'!S70,IF($A$2=2,'mil mi val'!S173,"NA"))</f>
        <v>0.99239999999999995</v>
      </c>
      <c r="U88" s="120">
        <f>IF($A$2=1,'mil mi val'!T70,IF($A$2=2,'mil mi val'!T173,"NA"))</f>
        <v>0.99239999999999995</v>
      </c>
      <c r="V88" s="120">
        <f>IF($A$2=1,'mil mi val'!U70,IF($A$2=2,'mil mi val'!U173,"NA"))</f>
        <v>0.99239999999999995</v>
      </c>
      <c r="W88" s="120">
        <f>IF($A$2=1,'mil mi val'!V70,IF($A$2=2,'mil mi val'!V173,"NA"))</f>
        <v>0.99239999999999995</v>
      </c>
      <c r="X88" s="120">
        <f>IF($A$2=1,'mil mi val'!W70,IF($A$2=2,'mil mi val'!W173,"NA"))</f>
        <v>0.99239999999999995</v>
      </c>
      <c r="Y88" s="120">
        <f>IF($A$2=1,'mil mi val'!X70,IF($A$2=2,'mil mi val'!X173,"NA"))</f>
        <v>0.99239999999999995</v>
      </c>
      <c r="Z88" s="120">
        <f>IF($A$2=1,'mil mi val'!Y70,IF($A$2=2,'mil mi val'!Y173,"NA"))</f>
        <v>0.99239999999999995</v>
      </c>
      <c r="AA88" s="120">
        <f>IF($A$2=1,'mil mi val'!Z70,IF($A$2=2,'mil mi val'!Z173,"NA"))</f>
        <v>0.99239999999999995</v>
      </c>
      <c r="AB88" s="120">
        <f>IF($A$2=1,'mil mi val'!AA70,IF($A$2=2,'mil mi val'!AA173,"NA"))</f>
        <v>0.99239999999999995</v>
      </c>
      <c r="AC88" s="120">
        <f>IF($A$2=1,'mil mi val'!AB70,IF($A$2=2,'mil mi val'!AB173,"NA"))</f>
        <v>0.99239999999999995</v>
      </c>
      <c r="AD88" s="120">
        <f>IF($A$2=1,'mil mi val'!AC70,IF($A$2=2,'mil mi val'!AC173,"NA"))</f>
        <v>0.99239999999999995</v>
      </c>
      <c r="AE88" s="120">
        <f>IF($A$2=1,'mil mi val'!AD70,IF($A$2=2,'mil mi val'!AD173,"NA"))</f>
        <v>0.99239999999999995</v>
      </c>
      <c r="AF88" s="120">
        <f>IF($A$2=1,'mil mi val'!AE70,IF($A$2=2,'mil mi val'!AE173,"NA"))</f>
        <v>0.99239999999999995</v>
      </c>
      <c r="AG88" s="120">
        <f>IF($A$2=1,'mil mi val'!AF70,IF($A$2=2,'mil mi val'!AF173,"NA"))</f>
        <v>0.99239999999999995</v>
      </c>
      <c r="AH88" s="120">
        <f>IF($A$2=1,'mil mi val'!AG70,IF($A$2=2,'mil mi val'!AG173,"NA"))</f>
        <v>0.99239999999999995</v>
      </c>
      <c r="AI88" s="120">
        <f>IF($A$2=1,'mil mi val'!AH70,IF($A$2=2,'mil mi val'!AH173,"NA"))</f>
        <v>0.99239999999999995</v>
      </c>
      <c r="AJ88" s="120">
        <f>IF($A$2=1,'mil mi val'!AI70,IF($A$2=2,'mil mi val'!AI173,"NA"))</f>
        <v>0.99239999999999995</v>
      </c>
      <c r="AK88" s="120">
        <f>IF($A$2=1,'mil mi val'!AJ70,IF($A$2=2,'mil mi val'!AJ173,"NA"))</f>
        <v>0.99239999999999995</v>
      </c>
      <c r="AL88" s="120">
        <f>IF($A$2=1,'mil mi val'!AK70,IF($A$2=2,'mil mi val'!AK173,"NA"))</f>
        <v>0.99239999999999995</v>
      </c>
      <c r="AM88" s="120">
        <f>IF($A$2=1,'mil mi val'!AL70,IF($A$2=2,'mil mi val'!AL173,"NA"))</f>
        <v>0.99239999999999995</v>
      </c>
      <c r="AN88" s="120">
        <f>IF($A$2=1,'mil mi val'!AM70,IF($A$2=2,'mil mi val'!AM173,"NA"))</f>
        <v>0.99239999999999995</v>
      </c>
      <c r="AO88" s="120">
        <f>IF($A$2=1,'mil mi val'!AN70,IF($A$2=2,'mil mi val'!AN173,"NA"))</f>
        <v>0.99239999999999995</v>
      </c>
      <c r="AP88" s="120">
        <f>IF($A$2=1,'mil mi val'!AO70,IF($A$2=2,'mil mi val'!AO173,"NA"))</f>
        <v>0.99239999999999995</v>
      </c>
      <c r="AQ88" s="120">
        <f>IF($A$2=1,'mil mi val'!AP70,IF($A$2=2,'mil mi val'!AP173,"NA"))</f>
        <v>0.99239999999999995</v>
      </c>
      <c r="AR88" s="120">
        <f>IF($A$2=1,'mil mi val'!AQ70,IF($A$2=2,'mil mi val'!AQ173,"NA"))</f>
        <v>0.99239999999999995</v>
      </c>
      <c r="AS88" s="120">
        <f>IF($A$2=1,'mil mi val'!AR70,IF($A$2=2,'mil mi val'!AR173,"NA"))</f>
        <v>0.99239999999999995</v>
      </c>
      <c r="AT88" s="120">
        <f>IF($A$2=1,'mil mi val'!AS70,IF($A$2=2,'mil mi val'!AS173,"NA"))</f>
        <v>0.99239999999999995</v>
      </c>
      <c r="AU88" s="120">
        <f>IF($A$2=1,'mil mi val'!AT70,IF($A$2=2,'mil mi val'!AT173,"NA"))</f>
        <v>0.99239999999999995</v>
      </c>
      <c r="AV88" s="120">
        <f>IF($A$2=1,'mil mi val'!AU70,IF($A$2=2,'mil mi val'!AU173,"NA"))</f>
        <v>0.99239999999999995</v>
      </c>
      <c r="AW88" s="120">
        <f>IF($A$2=1,'mil mi val'!AV70,IF($A$2=2,'mil mi val'!AV173,"NA"))</f>
        <v>0.99239999999999995</v>
      </c>
      <c r="AX88" s="120">
        <f>IF($A$2=1,'mil mi val'!AW70,IF($A$2=2,'mil mi val'!AW173,"NA"))</f>
        <v>0.99239999999999995</v>
      </c>
      <c r="AY88" s="120">
        <f>IF($A$2=1,'mil mi val'!AX70,IF($A$2=2,'mil mi val'!AX173,"NA"))</f>
        <v>0.99239999999999995</v>
      </c>
      <c r="AZ88" s="120">
        <f>IF($A$2=1,'mil mi val'!AY70,IF($A$2=2,'mil mi val'!AY173,"NA"))</f>
        <v>0.99239999999999995</v>
      </c>
      <c r="BA88" s="120">
        <f>IF($A$2=1,'mil mi val'!AZ70,IF($A$2=2,'mil mi val'!AZ173,"NA"))</f>
        <v>0.99239999999999995</v>
      </c>
      <c r="BB88" s="120">
        <f>IF($A$2=1,'mil mi val'!BA70,IF($A$2=2,'mil mi val'!BA173,"NA"))</f>
        <v>0.99239999999999995</v>
      </c>
      <c r="BC88" s="120">
        <f>IF($A$2=1,'mil mi val'!BB70,IF($A$2=2,'mil mi val'!BB173,"NA"))</f>
        <v>0.99239999999999995</v>
      </c>
      <c r="BD88" s="120">
        <f>IF($A$2=1,'mil mi val'!BC70,IF($A$2=2,'mil mi val'!BC173,"NA"))</f>
        <v>0.99239999999999995</v>
      </c>
      <c r="BE88" s="120">
        <f>IF($A$2=1,'mil mi val'!BD70,IF($A$2=2,'mil mi val'!BD173,"NA"))</f>
        <v>0.99239999999999995</v>
      </c>
      <c r="BF88" s="120">
        <f>IF($A$2=1,'mil mi val'!BE70,IF($A$2=2,'mil mi val'!BE173,"NA"))</f>
        <v>0.99239999999999995</v>
      </c>
      <c r="BG88" s="120">
        <f>IF($A$2=1,'mil mi val'!BF70,IF($A$2=2,'mil mi val'!BF173,"NA"))</f>
        <v>0.99239999999999995</v>
      </c>
      <c r="BH88" s="120">
        <f>IF($A$2=1,'mil mi val'!BG70,IF($A$2=2,'mil mi val'!BG173,"NA"))</f>
        <v>0.99239999999999995</v>
      </c>
      <c r="BI88" s="120">
        <f>IF($A$2=1,'mil mi val'!BH70,IF($A$2=2,'mil mi val'!BH173,"NA"))</f>
        <v>0.99239999999999995</v>
      </c>
      <c r="BJ88" s="120">
        <f>IF($A$2=1,'mil mi val'!BI70,IF($A$2=2,'mil mi val'!BI173,"NA"))</f>
        <v>0.99239999999999995</v>
      </c>
      <c r="BK88" s="120">
        <f>IF($A$2=1,'mil mi val'!BJ70,IF($A$2=2,'mil mi val'!BJ173,"NA"))</f>
        <v>0.99239999999999995</v>
      </c>
      <c r="BL88" s="120">
        <f>IF($A$2=1,'mil mi val'!BK70,IF($A$2=2,'mil mi val'!BK173,"NA"))</f>
        <v>0.99239999999999995</v>
      </c>
      <c r="BM88" s="120">
        <f>IF($A$2=1,'mil mi val'!BL70,IF($A$2=2,'mil mi val'!BL173,"NA"))</f>
        <v>0.99239999999999995</v>
      </c>
      <c r="BN88" s="120">
        <f>IF($A$2=1,'mil mi val'!BM70,IF($A$2=2,'mil mi val'!BM173,"NA"))</f>
        <v>0.99239999999999995</v>
      </c>
      <c r="BO88" s="120">
        <f>IF($A$2=1,'mil mi val'!BN70,IF($A$2=2,'mil mi val'!BN173,"NA"))</f>
        <v>0.99239999999999995</v>
      </c>
      <c r="BP88" s="120">
        <f>IF($A$2=1,'mil mi val'!BO70,IF($A$2=2,'mil mi val'!BO173,"NA"))</f>
        <v>0.99239999999999995</v>
      </c>
      <c r="BQ88" s="120">
        <f>IF($A$2=1,'mil mi val'!BP70,IF($A$2=2,'mil mi val'!BP173,"NA"))</f>
        <v>0.99239999999999995</v>
      </c>
      <c r="BR88" s="120">
        <f>IF($A$2=1,'mil mi val'!BQ70,IF($A$2=2,'mil mi val'!BQ173,"NA"))</f>
        <v>0.99239999999999995</v>
      </c>
      <c r="BS88" s="120">
        <f>IF($A$2=1,'mil mi val'!BR70,IF($A$2=2,'mil mi val'!BR173,"NA"))</f>
        <v>0.99239999999999995</v>
      </c>
      <c r="BT88" s="120">
        <f>IF($A$2=1,'mil mi val'!BS70,IF($A$2=2,'mil mi val'!BS173,"NA"))</f>
        <v>0.99239999999999995</v>
      </c>
      <c r="BU88" s="120">
        <f>IF($A$2=1,'mil mi val'!BT70,IF($A$2=2,'mil mi val'!BT173,"NA"))</f>
        <v>0.99239999999999995</v>
      </c>
      <c r="BV88" s="120">
        <f>IF($A$2=1,'mil mi val'!BU70,IF($A$2=2,'mil mi val'!BU173,"NA"))</f>
        <v>0.99239999999999995</v>
      </c>
      <c r="BW88" s="120">
        <f>IF($A$2=1,'mil mi val'!BV70,IF($A$2=2,'mil mi val'!BV173,"NA"))</f>
        <v>0.99239999999999995</v>
      </c>
      <c r="BX88" s="120">
        <f>IF($A$2=1,'mil mi val'!BW70,IF($A$2=2,'mil mi val'!BW173,"NA"))</f>
        <v>0.99239999999999995</v>
      </c>
      <c r="BY88" s="120">
        <f>IF($A$2=1,'mil mi val'!BX70,IF($A$2=2,'mil mi val'!BX173,"NA"))</f>
        <v>0.99239999999999995</v>
      </c>
      <c r="BZ88" s="120">
        <f>IF($A$2=1,'mil mi val'!BY70,IF($A$2=2,'mil mi val'!BY173,"NA"))</f>
        <v>0.99239999999999995</v>
      </c>
      <c r="CA88" s="120">
        <f>IF($A$2=1,'mil mi val'!BZ70,IF($A$2=2,'mil mi val'!BZ173,"NA"))</f>
        <v>0.99239999999999995</v>
      </c>
      <c r="CB88" s="120">
        <f>IF($A$2=1,'mil mi val'!CA70,IF($A$2=2,'mil mi val'!CA173,"NA"))</f>
        <v>0.99239999999999995</v>
      </c>
      <c r="CC88" s="120">
        <f>IF($A$2=1,'mil mi val'!CB70,IF($A$2=2,'mil mi val'!CB173,"NA"))</f>
        <v>0.99239999999999995</v>
      </c>
      <c r="CD88" s="120">
        <f>IF($A$2=1,'mil mi val'!CC70,IF($A$2=2,'mil mi val'!CC173,"NA"))</f>
        <v>0.99239999999999995</v>
      </c>
      <c r="CE88" s="120">
        <f>IF($A$2=1,'mil mi val'!CD70,IF($A$2=2,'mil mi val'!CD173,"NA"))</f>
        <v>0.99239999999999995</v>
      </c>
      <c r="CF88" s="120">
        <f>IF($A$2=1,'mil mi val'!CE70,IF($A$2=2,'mil mi val'!CE173,"NA"))</f>
        <v>0.99239999999999995</v>
      </c>
      <c r="CG88" s="120">
        <f>IF($A$2=1,'mil mi val'!CF70,IF($A$2=2,'mil mi val'!CF173,"NA"))</f>
        <v>0.99239999999999995</v>
      </c>
      <c r="CH88" s="120">
        <f>IF($A$2=1,'mil mi val'!CG70,IF($A$2=2,'mil mi val'!CG173,"NA"))</f>
        <v>0.99239999999999995</v>
      </c>
      <c r="CI88" s="120">
        <f>IF($A$2=1,'mil mi val'!CH70,IF($A$2=2,'mil mi val'!CH173,"NA"))</f>
        <v>0.99239999999999995</v>
      </c>
      <c r="CJ88" s="120">
        <f>IF($A$2=1,'mil mi val'!CI70,IF($A$2=2,'mil mi val'!CI173,"NA"))</f>
        <v>0.99239999999999995</v>
      </c>
      <c r="CK88" s="120">
        <f>IF($A$2=1,'mil mi val'!CJ70,IF($A$2=2,'mil mi val'!CJ173,"NA"))</f>
        <v>0.99239999999999995</v>
      </c>
      <c r="CL88" s="120">
        <f>IF($A$2=1,'mil mi val'!CK70,IF($A$2=2,'mil mi val'!CK173,"NA"))</f>
        <v>0.99239999999999995</v>
      </c>
      <c r="CM88" s="120">
        <f>IF($A$2=1,'mil mi val'!CL70,IF($A$2=2,'mil mi val'!CL173,"NA"))</f>
        <v>0.99239999999999995</v>
      </c>
      <c r="CN88" s="120">
        <f>IF($A$2=1,'mil mi val'!CM70,IF($A$2=2,'mil mi val'!CM173,"NA"))</f>
        <v>0.99239999999999995</v>
      </c>
      <c r="CO88" s="120">
        <f>IF($A$2=1,'mil mi val'!CN70,IF($A$2=2,'mil mi val'!CN173,"NA"))</f>
        <v>0.99239999999999995</v>
      </c>
      <c r="CP88" s="120">
        <f>IF($A$2=1,'mil mi val'!CO70,IF($A$2=2,'mil mi val'!CO173,"NA"))</f>
        <v>0.99239999999999995</v>
      </c>
      <c r="CQ88" s="120">
        <f>IF($A$2=1,'mil mi val'!CP70,IF($A$2=2,'mil mi val'!CP173,"NA"))</f>
        <v>0.99239999999999995</v>
      </c>
      <c r="CR88" s="120">
        <f>IF($A$2=1,'mil mi val'!CQ70,IF($A$2=2,'mil mi val'!CQ173,"NA"))</f>
        <v>0.99239999999999995</v>
      </c>
      <c r="CS88" s="120">
        <f>IF($A$2=1,'mil mi val'!CR70,IF($A$2=2,'mil mi val'!CR173,"NA"))</f>
        <v>0.99239999999999995</v>
      </c>
      <c r="CT88" s="120">
        <f>IF($A$2=1,'mil mi val'!CS70,IF($A$2=2,'mil mi val'!CS173,"NA"))</f>
        <v>0.99239999999999995</v>
      </c>
      <c r="CU88" s="120">
        <f>IF($A$2=1,'mil mi val'!CT70,IF($A$2=2,'mil mi val'!CT173,"NA"))</f>
        <v>0.99239999999999995</v>
      </c>
      <c r="CV88" s="120">
        <f>IF($A$2=1,'mil mi val'!CU70,IF($A$2=2,'mil mi val'!CU173,"NA"))</f>
        <v>0.99239999999999995</v>
      </c>
      <c r="CW88" s="120">
        <f>IF($A$2=1,'mil mi val'!CV70,IF($A$2=2,'mil mi val'!CV173,"NA"))</f>
        <v>0.99239999999999995</v>
      </c>
      <c r="CX88" s="120">
        <f>IF($A$2=1,'mil mi val'!CW70,IF($A$2=2,'mil mi val'!CW173,"NA"))</f>
        <v>0.99239999999999995</v>
      </c>
      <c r="CY88" s="120">
        <f>IF($A$2=1,'mil mi val'!CX70,IF($A$2=2,'mil mi val'!CX173,"NA"))</f>
        <v>0.99239999999999995</v>
      </c>
      <c r="CZ88" s="120">
        <f>IF($A$2=1,'mil mi val'!CY70,IF($A$2=2,'mil mi val'!CY173,"NA"))</f>
        <v>0.99239999999999995</v>
      </c>
      <c r="DA88" s="120">
        <f>IF($A$2=1,'mil mi val'!CZ70,IF($A$2=2,'mil mi val'!CZ173,"NA"))</f>
        <v>0.99239999999999995</v>
      </c>
      <c r="DB88" s="120">
        <f>IF($A$2=1,'mil mi val'!DA70,IF($A$2=2,'mil mi val'!DA173,"NA"))</f>
        <v>0.99239999999999995</v>
      </c>
      <c r="DC88" s="120">
        <f>IF($A$2=1,'mil mi val'!DB70,IF($A$2=2,'mil mi val'!DB173,"NA"))</f>
        <v>0.99239999999999995</v>
      </c>
    </row>
    <row r="89" spans="2:107" ht="15" x14ac:dyDescent="0.25">
      <c r="B89" s="110">
        <v>84</v>
      </c>
      <c r="C89" s="120">
        <f>IF($A$2=1,'mil mi val'!B71,IF($A$2=2,'mil mi val'!B174,"NA"))</f>
        <v>1</v>
      </c>
      <c r="D89" s="120">
        <f>IF($A$2=1,'mil mi val'!C71,IF($A$2=2,'mil mi val'!C174,"NA"))</f>
        <v>0.98380000000000001</v>
      </c>
      <c r="E89" s="120">
        <f>IF($A$2=1,'mil mi val'!D71,IF($A$2=2,'mil mi val'!D174,"NA"))</f>
        <v>0.99350000000000005</v>
      </c>
      <c r="F89" s="120">
        <f>IF($A$2=1,'mil mi val'!E71,IF($A$2=2,'mil mi val'!E174,"NA"))</f>
        <v>0.99329999999999996</v>
      </c>
      <c r="G89" s="120">
        <f>IF($A$2=1,'mil mi val'!F71,IF($A$2=2,'mil mi val'!F174,"NA"))</f>
        <v>0.99309999999999998</v>
      </c>
      <c r="H89" s="120">
        <f>IF($A$2=1,'mil mi val'!G71,IF($A$2=2,'mil mi val'!G174,"NA"))</f>
        <v>0.99299999999999999</v>
      </c>
      <c r="I89" s="120">
        <f>IF($A$2=1,'mil mi val'!H71,IF($A$2=2,'mil mi val'!H174,"NA"))</f>
        <v>0.9929</v>
      </c>
      <c r="J89" s="120">
        <f>IF($A$2=1,'mil mi val'!I71,IF($A$2=2,'mil mi val'!I174,"NA"))</f>
        <v>0.9929</v>
      </c>
      <c r="K89" s="120">
        <f>IF($A$2=1,'mil mi val'!J71,IF($A$2=2,'mil mi val'!J174,"NA"))</f>
        <v>0.9929</v>
      </c>
      <c r="L89" s="120">
        <f>IF($A$2=1,'mil mi val'!K71,IF($A$2=2,'mil mi val'!K174,"NA"))</f>
        <v>0.99280000000000002</v>
      </c>
      <c r="M89" s="120">
        <f>IF($A$2=1,'mil mi val'!L71,IF($A$2=2,'mil mi val'!L174,"NA"))</f>
        <v>0.99270000000000003</v>
      </c>
      <c r="N89" s="120">
        <f>IF($A$2=1,'mil mi val'!M71,IF($A$2=2,'mil mi val'!M174,"NA"))</f>
        <v>0.99260000000000004</v>
      </c>
      <c r="O89" s="120">
        <f>IF($A$2=1,'mil mi val'!N71,IF($A$2=2,'mil mi val'!N174,"NA"))</f>
        <v>0.99239999999999995</v>
      </c>
      <c r="P89" s="120">
        <f>IF($A$2=1,'mil mi val'!O71,IF($A$2=2,'mil mi val'!O174,"NA"))</f>
        <v>0.99219999999999997</v>
      </c>
      <c r="Q89" s="120">
        <f>IF($A$2=1,'mil mi val'!P71,IF($A$2=2,'mil mi val'!P174,"NA"))</f>
        <v>0.9919</v>
      </c>
      <c r="R89" s="120">
        <f>IF($A$2=1,'mil mi val'!Q71,IF($A$2=2,'mil mi val'!Q174,"NA"))</f>
        <v>0.99319999999999997</v>
      </c>
      <c r="S89" s="120">
        <f>IF($A$2=1,'mil mi val'!R71,IF($A$2=2,'mil mi val'!R174,"NA"))</f>
        <v>0.99319999999999997</v>
      </c>
      <c r="T89" s="120">
        <f>IF($A$2=1,'mil mi val'!S71,IF($A$2=2,'mil mi val'!S174,"NA"))</f>
        <v>0.99319999999999997</v>
      </c>
      <c r="U89" s="120">
        <f>IF($A$2=1,'mil mi val'!T71,IF($A$2=2,'mil mi val'!T174,"NA"))</f>
        <v>0.99319999999999997</v>
      </c>
      <c r="V89" s="120">
        <f>IF($A$2=1,'mil mi val'!U71,IF($A$2=2,'mil mi val'!U174,"NA"))</f>
        <v>0.99319999999999997</v>
      </c>
      <c r="W89" s="120">
        <f>IF($A$2=1,'mil mi val'!V71,IF($A$2=2,'mil mi val'!V174,"NA"))</f>
        <v>0.99319999999999997</v>
      </c>
      <c r="X89" s="120">
        <f>IF($A$2=1,'mil mi val'!W71,IF($A$2=2,'mil mi val'!W174,"NA"))</f>
        <v>0.99319999999999997</v>
      </c>
      <c r="Y89" s="120">
        <f>IF($A$2=1,'mil mi val'!X71,IF($A$2=2,'mil mi val'!X174,"NA"))</f>
        <v>0.99319999999999997</v>
      </c>
      <c r="Z89" s="120">
        <f>IF($A$2=1,'mil mi val'!Y71,IF($A$2=2,'mil mi val'!Y174,"NA"))</f>
        <v>0.99319999999999997</v>
      </c>
      <c r="AA89" s="120">
        <f>IF($A$2=1,'mil mi val'!Z71,IF($A$2=2,'mil mi val'!Z174,"NA"))</f>
        <v>0.99319999999999997</v>
      </c>
      <c r="AB89" s="120">
        <f>IF($A$2=1,'mil mi val'!AA71,IF($A$2=2,'mil mi val'!AA174,"NA"))</f>
        <v>0.99319999999999997</v>
      </c>
      <c r="AC89" s="120">
        <f>IF($A$2=1,'mil mi val'!AB71,IF($A$2=2,'mil mi val'!AB174,"NA"))</f>
        <v>0.99319999999999997</v>
      </c>
      <c r="AD89" s="120">
        <f>IF($A$2=1,'mil mi val'!AC71,IF($A$2=2,'mil mi val'!AC174,"NA"))</f>
        <v>0.99319999999999997</v>
      </c>
      <c r="AE89" s="120">
        <f>IF($A$2=1,'mil mi val'!AD71,IF($A$2=2,'mil mi val'!AD174,"NA"))</f>
        <v>0.99319999999999997</v>
      </c>
      <c r="AF89" s="120">
        <f>IF($A$2=1,'mil mi val'!AE71,IF($A$2=2,'mil mi val'!AE174,"NA"))</f>
        <v>0.99319999999999997</v>
      </c>
      <c r="AG89" s="120">
        <f>IF($A$2=1,'mil mi val'!AF71,IF($A$2=2,'mil mi val'!AF174,"NA"))</f>
        <v>0.99319999999999997</v>
      </c>
      <c r="AH89" s="120">
        <f>IF($A$2=1,'mil mi val'!AG71,IF($A$2=2,'mil mi val'!AG174,"NA"))</f>
        <v>0.99319999999999997</v>
      </c>
      <c r="AI89" s="120">
        <f>IF($A$2=1,'mil mi val'!AH71,IF($A$2=2,'mil mi val'!AH174,"NA"))</f>
        <v>0.99319999999999997</v>
      </c>
      <c r="AJ89" s="120">
        <f>IF($A$2=1,'mil mi val'!AI71,IF($A$2=2,'mil mi val'!AI174,"NA"))</f>
        <v>0.99319999999999997</v>
      </c>
      <c r="AK89" s="120">
        <f>IF($A$2=1,'mil mi val'!AJ71,IF($A$2=2,'mil mi val'!AJ174,"NA"))</f>
        <v>0.99319999999999997</v>
      </c>
      <c r="AL89" s="120">
        <f>IF($A$2=1,'mil mi val'!AK71,IF($A$2=2,'mil mi val'!AK174,"NA"))</f>
        <v>0.99319999999999997</v>
      </c>
      <c r="AM89" s="120">
        <f>IF($A$2=1,'mil mi val'!AL71,IF($A$2=2,'mil mi val'!AL174,"NA"))</f>
        <v>0.99319999999999997</v>
      </c>
      <c r="AN89" s="120">
        <f>IF($A$2=1,'mil mi val'!AM71,IF($A$2=2,'mil mi val'!AM174,"NA"))</f>
        <v>0.99319999999999997</v>
      </c>
      <c r="AO89" s="120">
        <f>IF($A$2=1,'mil mi val'!AN71,IF($A$2=2,'mil mi val'!AN174,"NA"))</f>
        <v>0.99319999999999997</v>
      </c>
      <c r="AP89" s="120">
        <f>IF($A$2=1,'mil mi val'!AO71,IF($A$2=2,'mil mi val'!AO174,"NA"))</f>
        <v>0.99319999999999997</v>
      </c>
      <c r="AQ89" s="120">
        <f>IF($A$2=1,'mil mi val'!AP71,IF($A$2=2,'mil mi val'!AP174,"NA"))</f>
        <v>0.99319999999999997</v>
      </c>
      <c r="AR89" s="120">
        <f>IF($A$2=1,'mil mi val'!AQ71,IF($A$2=2,'mil mi val'!AQ174,"NA"))</f>
        <v>0.99319999999999997</v>
      </c>
      <c r="AS89" s="120">
        <f>IF($A$2=1,'mil mi val'!AR71,IF($A$2=2,'mil mi val'!AR174,"NA"))</f>
        <v>0.99319999999999997</v>
      </c>
      <c r="AT89" s="120">
        <f>IF($A$2=1,'mil mi val'!AS71,IF($A$2=2,'mil mi val'!AS174,"NA"))</f>
        <v>0.99319999999999997</v>
      </c>
      <c r="AU89" s="120">
        <f>IF($A$2=1,'mil mi val'!AT71,IF($A$2=2,'mil mi val'!AT174,"NA"))</f>
        <v>0.99319999999999997</v>
      </c>
      <c r="AV89" s="120">
        <f>IF($A$2=1,'mil mi val'!AU71,IF($A$2=2,'mil mi val'!AU174,"NA"))</f>
        <v>0.99319999999999997</v>
      </c>
      <c r="AW89" s="120">
        <f>IF($A$2=1,'mil mi val'!AV71,IF($A$2=2,'mil mi val'!AV174,"NA"))</f>
        <v>0.99319999999999997</v>
      </c>
      <c r="AX89" s="120">
        <f>IF($A$2=1,'mil mi val'!AW71,IF($A$2=2,'mil mi val'!AW174,"NA"))</f>
        <v>0.99319999999999997</v>
      </c>
      <c r="AY89" s="120">
        <f>IF($A$2=1,'mil mi val'!AX71,IF($A$2=2,'mil mi val'!AX174,"NA"))</f>
        <v>0.99319999999999997</v>
      </c>
      <c r="AZ89" s="120">
        <f>IF($A$2=1,'mil mi val'!AY71,IF($A$2=2,'mil mi val'!AY174,"NA"))</f>
        <v>0.99319999999999997</v>
      </c>
      <c r="BA89" s="120">
        <f>IF($A$2=1,'mil mi val'!AZ71,IF($A$2=2,'mil mi val'!AZ174,"NA"))</f>
        <v>0.99319999999999997</v>
      </c>
      <c r="BB89" s="120">
        <f>IF($A$2=1,'mil mi val'!BA71,IF($A$2=2,'mil mi val'!BA174,"NA"))</f>
        <v>0.99319999999999997</v>
      </c>
      <c r="BC89" s="120">
        <f>IF($A$2=1,'mil mi val'!BB71,IF($A$2=2,'mil mi val'!BB174,"NA"))</f>
        <v>0.99319999999999997</v>
      </c>
      <c r="BD89" s="120">
        <f>IF($A$2=1,'mil mi val'!BC71,IF($A$2=2,'mil mi val'!BC174,"NA"))</f>
        <v>0.99319999999999997</v>
      </c>
      <c r="BE89" s="120">
        <f>IF($A$2=1,'mil mi val'!BD71,IF($A$2=2,'mil mi val'!BD174,"NA"))</f>
        <v>0.99319999999999997</v>
      </c>
      <c r="BF89" s="120">
        <f>IF($A$2=1,'mil mi val'!BE71,IF($A$2=2,'mil mi val'!BE174,"NA"))</f>
        <v>0.99319999999999997</v>
      </c>
      <c r="BG89" s="120">
        <f>IF($A$2=1,'mil mi val'!BF71,IF($A$2=2,'mil mi val'!BF174,"NA"))</f>
        <v>0.99319999999999997</v>
      </c>
      <c r="BH89" s="120">
        <f>IF($A$2=1,'mil mi val'!BG71,IF($A$2=2,'mil mi val'!BG174,"NA"))</f>
        <v>0.99319999999999997</v>
      </c>
      <c r="BI89" s="120">
        <f>IF($A$2=1,'mil mi val'!BH71,IF($A$2=2,'mil mi val'!BH174,"NA"))</f>
        <v>0.99319999999999997</v>
      </c>
      <c r="BJ89" s="120">
        <f>IF($A$2=1,'mil mi val'!BI71,IF($A$2=2,'mil mi val'!BI174,"NA"))</f>
        <v>0.99319999999999997</v>
      </c>
      <c r="BK89" s="120">
        <f>IF($A$2=1,'mil mi val'!BJ71,IF($A$2=2,'mil mi val'!BJ174,"NA"))</f>
        <v>0.99319999999999997</v>
      </c>
      <c r="BL89" s="120">
        <f>IF($A$2=1,'mil mi val'!BK71,IF($A$2=2,'mil mi val'!BK174,"NA"))</f>
        <v>0.99319999999999997</v>
      </c>
      <c r="BM89" s="120">
        <f>IF($A$2=1,'mil mi val'!BL71,IF($A$2=2,'mil mi val'!BL174,"NA"))</f>
        <v>0.99319999999999997</v>
      </c>
      <c r="BN89" s="120">
        <f>IF($A$2=1,'mil mi val'!BM71,IF($A$2=2,'mil mi val'!BM174,"NA"))</f>
        <v>0.99319999999999997</v>
      </c>
      <c r="BO89" s="120">
        <f>IF($A$2=1,'mil mi val'!BN71,IF($A$2=2,'mil mi val'!BN174,"NA"))</f>
        <v>0.99319999999999997</v>
      </c>
      <c r="BP89" s="120">
        <f>IF($A$2=1,'mil mi val'!BO71,IF($A$2=2,'mil mi val'!BO174,"NA"))</f>
        <v>0.99319999999999997</v>
      </c>
      <c r="BQ89" s="120">
        <f>IF($A$2=1,'mil mi val'!BP71,IF($A$2=2,'mil mi val'!BP174,"NA"))</f>
        <v>0.99319999999999997</v>
      </c>
      <c r="BR89" s="120">
        <f>IF($A$2=1,'mil mi val'!BQ71,IF($A$2=2,'mil mi val'!BQ174,"NA"))</f>
        <v>0.99319999999999997</v>
      </c>
      <c r="BS89" s="120">
        <f>IF($A$2=1,'mil mi val'!BR71,IF($A$2=2,'mil mi val'!BR174,"NA"))</f>
        <v>0.99319999999999997</v>
      </c>
      <c r="BT89" s="120">
        <f>IF($A$2=1,'mil mi val'!BS71,IF($A$2=2,'mil mi val'!BS174,"NA"))</f>
        <v>0.99319999999999997</v>
      </c>
      <c r="BU89" s="120">
        <f>IF($A$2=1,'mil mi val'!BT71,IF($A$2=2,'mil mi val'!BT174,"NA"))</f>
        <v>0.99319999999999997</v>
      </c>
      <c r="BV89" s="120">
        <f>IF($A$2=1,'mil mi val'!BU71,IF($A$2=2,'mil mi val'!BU174,"NA"))</f>
        <v>0.99319999999999997</v>
      </c>
      <c r="BW89" s="120">
        <f>IF($A$2=1,'mil mi val'!BV71,IF($A$2=2,'mil mi val'!BV174,"NA"))</f>
        <v>0.99319999999999997</v>
      </c>
      <c r="BX89" s="120">
        <f>IF($A$2=1,'mil mi val'!BW71,IF($A$2=2,'mil mi val'!BW174,"NA"))</f>
        <v>0.99319999999999997</v>
      </c>
      <c r="BY89" s="120">
        <f>IF($A$2=1,'mil mi val'!BX71,IF($A$2=2,'mil mi val'!BX174,"NA"))</f>
        <v>0.99319999999999997</v>
      </c>
      <c r="BZ89" s="120">
        <f>IF($A$2=1,'mil mi val'!BY71,IF($A$2=2,'mil mi val'!BY174,"NA"))</f>
        <v>0.99319999999999997</v>
      </c>
      <c r="CA89" s="120">
        <f>IF($A$2=1,'mil mi val'!BZ71,IF($A$2=2,'mil mi val'!BZ174,"NA"))</f>
        <v>0.99319999999999997</v>
      </c>
      <c r="CB89" s="120">
        <f>IF($A$2=1,'mil mi val'!CA71,IF($A$2=2,'mil mi val'!CA174,"NA"))</f>
        <v>0.99319999999999997</v>
      </c>
      <c r="CC89" s="120">
        <f>IF($A$2=1,'mil mi val'!CB71,IF($A$2=2,'mil mi val'!CB174,"NA"))</f>
        <v>0.99319999999999997</v>
      </c>
      <c r="CD89" s="120">
        <f>IF($A$2=1,'mil mi val'!CC71,IF($A$2=2,'mil mi val'!CC174,"NA"))</f>
        <v>0.99319999999999997</v>
      </c>
      <c r="CE89" s="120">
        <f>IF($A$2=1,'mil mi val'!CD71,IF($A$2=2,'mil mi val'!CD174,"NA"))</f>
        <v>0.99319999999999997</v>
      </c>
      <c r="CF89" s="120">
        <f>IF($A$2=1,'mil mi val'!CE71,IF($A$2=2,'mil mi val'!CE174,"NA"))</f>
        <v>0.99319999999999997</v>
      </c>
      <c r="CG89" s="120">
        <f>IF($A$2=1,'mil mi val'!CF71,IF($A$2=2,'mil mi val'!CF174,"NA"))</f>
        <v>0.99319999999999997</v>
      </c>
      <c r="CH89" s="120">
        <f>IF($A$2=1,'mil mi val'!CG71,IF($A$2=2,'mil mi val'!CG174,"NA"))</f>
        <v>0.99319999999999997</v>
      </c>
      <c r="CI89" s="120">
        <f>IF($A$2=1,'mil mi val'!CH71,IF($A$2=2,'mil mi val'!CH174,"NA"))</f>
        <v>0.99319999999999997</v>
      </c>
      <c r="CJ89" s="120">
        <f>IF($A$2=1,'mil mi val'!CI71,IF($A$2=2,'mil mi val'!CI174,"NA"))</f>
        <v>0.99319999999999997</v>
      </c>
      <c r="CK89" s="120">
        <f>IF($A$2=1,'mil mi val'!CJ71,IF($A$2=2,'mil mi val'!CJ174,"NA"))</f>
        <v>0.99319999999999997</v>
      </c>
      <c r="CL89" s="120">
        <f>IF($A$2=1,'mil mi val'!CK71,IF($A$2=2,'mil mi val'!CK174,"NA"))</f>
        <v>0.99319999999999997</v>
      </c>
      <c r="CM89" s="120">
        <f>IF($A$2=1,'mil mi val'!CL71,IF($A$2=2,'mil mi val'!CL174,"NA"))</f>
        <v>0.99319999999999997</v>
      </c>
      <c r="CN89" s="120">
        <f>IF($A$2=1,'mil mi val'!CM71,IF($A$2=2,'mil mi val'!CM174,"NA"))</f>
        <v>0.99319999999999997</v>
      </c>
      <c r="CO89" s="120">
        <f>IF($A$2=1,'mil mi val'!CN71,IF($A$2=2,'mil mi val'!CN174,"NA"))</f>
        <v>0.99319999999999997</v>
      </c>
      <c r="CP89" s="120">
        <f>IF($A$2=1,'mil mi val'!CO71,IF($A$2=2,'mil mi val'!CO174,"NA"))</f>
        <v>0.99319999999999997</v>
      </c>
      <c r="CQ89" s="120">
        <f>IF($A$2=1,'mil mi val'!CP71,IF($A$2=2,'mil mi val'!CP174,"NA"))</f>
        <v>0.99319999999999997</v>
      </c>
      <c r="CR89" s="120">
        <f>IF($A$2=1,'mil mi val'!CQ71,IF($A$2=2,'mil mi val'!CQ174,"NA"))</f>
        <v>0.99319999999999997</v>
      </c>
      <c r="CS89" s="120">
        <f>IF($A$2=1,'mil mi val'!CR71,IF($A$2=2,'mil mi val'!CR174,"NA"))</f>
        <v>0.99319999999999997</v>
      </c>
      <c r="CT89" s="120">
        <f>IF($A$2=1,'mil mi val'!CS71,IF($A$2=2,'mil mi val'!CS174,"NA"))</f>
        <v>0.99319999999999997</v>
      </c>
      <c r="CU89" s="120">
        <f>IF($A$2=1,'mil mi val'!CT71,IF($A$2=2,'mil mi val'!CT174,"NA"))</f>
        <v>0.99319999999999997</v>
      </c>
      <c r="CV89" s="120">
        <f>IF($A$2=1,'mil mi val'!CU71,IF($A$2=2,'mil mi val'!CU174,"NA"))</f>
        <v>0.99319999999999997</v>
      </c>
      <c r="CW89" s="120">
        <f>IF($A$2=1,'mil mi val'!CV71,IF($A$2=2,'mil mi val'!CV174,"NA"))</f>
        <v>0.99319999999999997</v>
      </c>
      <c r="CX89" s="120">
        <f>IF($A$2=1,'mil mi val'!CW71,IF($A$2=2,'mil mi val'!CW174,"NA"))</f>
        <v>0.99319999999999997</v>
      </c>
      <c r="CY89" s="120">
        <f>IF($A$2=1,'mil mi val'!CX71,IF($A$2=2,'mil mi val'!CX174,"NA"))</f>
        <v>0.99319999999999997</v>
      </c>
      <c r="CZ89" s="120">
        <f>IF($A$2=1,'mil mi val'!CY71,IF($A$2=2,'mil mi val'!CY174,"NA"))</f>
        <v>0.99319999999999997</v>
      </c>
      <c r="DA89" s="120">
        <f>IF($A$2=1,'mil mi val'!CZ71,IF($A$2=2,'mil mi val'!CZ174,"NA"))</f>
        <v>0.99319999999999997</v>
      </c>
      <c r="DB89" s="120">
        <f>IF($A$2=1,'mil mi val'!DA71,IF($A$2=2,'mil mi val'!DA174,"NA"))</f>
        <v>0.99319999999999997</v>
      </c>
      <c r="DC89" s="120">
        <f>IF($A$2=1,'mil mi val'!DB71,IF($A$2=2,'mil mi val'!DB174,"NA"))</f>
        <v>0.99319999999999997</v>
      </c>
    </row>
    <row r="90" spans="2:107" ht="15" x14ac:dyDescent="0.25">
      <c r="B90" s="110">
        <v>85</v>
      </c>
      <c r="C90" s="120">
        <f>IF($A$2=1,'mil mi val'!B72,IF($A$2=2,'mil mi val'!B175,"NA"))</f>
        <v>1</v>
      </c>
      <c r="D90" s="120">
        <f>IF($A$2=1,'mil mi val'!C72,IF($A$2=2,'mil mi val'!C175,"NA"))</f>
        <v>0.98419999999999996</v>
      </c>
      <c r="E90" s="120">
        <f>IF($A$2=1,'mil mi val'!D72,IF($A$2=2,'mil mi val'!D175,"NA"))</f>
        <v>0.99399999999999999</v>
      </c>
      <c r="F90" s="120">
        <f>IF($A$2=1,'mil mi val'!E72,IF($A$2=2,'mil mi val'!E175,"NA"))</f>
        <v>0.99390000000000001</v>
      </c>
      <c r="G90" s="120">
        <f>IF($A$2=1,'mil mi val'!F72,IF($A$2=2,'mil mi val'!F175,"NA"))</f>
        <v>0.99380000000000002</v>
      </c>
      <c r="H90" s="120">
        <f>IF($A$2=1,'mil mi val'!G72,IF($A$2=2,'mil mi val'!G175,"NA"))</f>
        <v>0.99370000000000003</v>
      </c>
      <c r="I90" s="120">
        <f>IF($A$2=1,'mil mi val'!H72,IF($A$2=2,'mil mi val'!H175,"NA"))</f>
        <v>0.99360000000000004</v>
      </c>
      <c r="J90" s="120">
        <f>IF($A$2=1,'mil mi val'!I72,IF($A$2=2,'mil mi val'!I175,"NA"))</f>
        <v>0.99350000000000005</v>
      </c>
      <c r="K90" s="120">
        <f>IF($A$2=1,'mil mi val'!J72,IF($A$2=2,'mil mi val'!J175,"NA"))</f>
        <v>0.99350000000000005</v>
      </c>
      <c r="L90" s="120">
        <f>IF($A$2=1,'mil mi val'!K72,IF($A$2=2,'mil mi val'!K175,"NA"))</f>
        <v>0.99360000000000004</v>
      </c>
      <c r="M90" s="120">
        <f>IF($A$2=1,'mil mi val'!L72,IF($A$2=2,'mil mi val'!L175,"NA"))</f>
        <v>0.99350000000000005</v>
      </c>
      <c r="N90" s="120">
        <f>IF($A$2=1,'mil mi val'!M72,IF($A$2=2,'mil mi val'!M175,"NA"))</f>
        <v>0.99329999999999996</v>
      </c>
      <c r="O90" s="120">
        <f>IF($A$2=1,'mil mi val'!N72,IF($A$2=2,'mil mi val'!N175,"NA"))</f>
        <v>0.99319999999999997</v>
      </c>
      <c r="P90" s="120">
        <f>IF($A$2=1,'mil mi val'!O72,IF($A$2=2,'mil mi val'!O175,"NA"))</f>
        <v>0.9929</v>
      </c>
      <c r="Q90" s="120">
        <f>IF($A$2=1,'mil mi val'!P72,IF($A$2=2,'mil mi val'!P175,"NA"))</f>
        <v>0.99260000000000004</v>
      </c>
      <c r="R90" s="120">
        <f>IF($A$2=1,'mil mi val'!Q72,IF($A$2=2,'mil mi val'!Q175,"NA"))</f>
        <v>0.99390000000000001</v>
      </c>
      <c r="S90" s="120">
        <f>IF($A$2=1,'mil mi val'!R72,IF($A$2=2,'mil mi val'!R175,"NA"))</f>
        <v>0.99390000000000001</v>
      </c>
      <c r="T90" s="120">
        <f>IF($A$2=1,'mil mi val'!S72,IF($A$2=2,'mil mi val'!S175,"NA"))</f>
        <v>0.99390000000000001</v>
      </c>
      <c r="U90" s="120">
        <f>IF($A$2=1,'mil mi val'!T72,IF($A$2=2,'mil mi val'!T175,"NA"))</f>
        <v>0.99390000000000001</v>
      </c>
      <c r="V90" s="120">
        <f>IF($A$2=1,'mil mi val'!U72,IF($A$2=2,'mil mi val'!U175,"NA"))</f>
        <v>0.99390000000000001</v>
      </c>
      <c r="W90" s="120">
        <f>IF($A$2=1,'mil mi val'!V72,IF($A$2=2,'mil mi val'!V175,"NA"))</f>
        <v>0.99390000000000001</v>
      </c>
      <c r="X90" s="120">
        <f>IF($A$2=1,'mil mi val'!W72,IF($A$2=2,'mil mi val'!W175,"NA"))</f>
        <v>0.99390000000000001</v>
      </c>
      <c r="Y90" s="120">
        <f>IF($A$2=1,'mil mi val'!X72,IF($A$2=2,'mil mi val'!X175,"NA"))</f>
        <v>0.99390000000000001</v>
      </c>
      <c r="Z90" s="120">
        <f>IF($A$2=1,'mil mi val'!Y72,IF($A$2=2,'mil mi val'!Y175,"NA"))</f>
        <v>0.99390000000000001</v>
      </c>
      <c r="AA90" s="120">
        <f>IF($A$2=1,'mil mi val'!Z72,IF($A$2=2,'mil mi val'!Z175,"NA"))</f>
        <v>0.99390000000000001</v>
      </c>
      <c r="AB90" s="120">
        <f>IF($A$2=1,'mil mi val'!AA72,IF($A$2=2,'mil mi val'!AA175,"NA"))</f>
        <v>0.99390000000000001</v>
      </c>
      <c r="AC90" s="120">
        <f>IF($A$2=1,'mil mi val'!AB72,IF($A$2=2,'mil mi val'!AB175,"NA"))</f>
        <v>0.99390000000000001</v>
      </c>
      <c r="AD90" s="120">
        <f>IF($A$2=1,'mil mi val'!AC72,IF($A$2=2,'mil mi val'!AC175,"NA"))</f>
        <v>0.99390000000000001</v>
      </c>
      <c r="AE90" s="120">
        <f>IF($A$2=1,'mil mi val'!AD72,IF($A$2=2,'mil mi val'!AD175,"NA"))</f>
        <v>0.99390000000000001</v>
      </c>
      <c r="AF90" s="120">
        <f>IF($A$2=1,'mil mi val'!AE72,IF($A$2=2,'mil mi val'!AE175,"NA"))</f>
        <v>0.99390000000000001</v>
      </c>
      <c r="AG90" s="120">
        <f>IF($A$2=1,'mil mi val'!AF72,IF($A$2=2,'mil mi val'!AF175,"NA"))</f>
        <v>0.99390000000000001</v>
      </c>
      <c r="AH90" s="120">
        <f>IF($A$2=1,'mil mi val'!AG72,IF($A$2=2,'mil mi val'!AG175,"NA"))</f>
        <v>0.99390000000000001</v>
      </c>
      <c r="AI90" s="120">
        <f>IF($A$2=1,'mil mi val'!AH72,IF($A$2=2,'mil mi val'!AH175,"NA"))</f>
        <v>0.99390000000000001</v>
      </c>
      <c r="AJ90" s="120">
        <f>IF($A$2=1,'mil mi val'!AI72,IF($A$2=2,'mil mi val'!AI175,"NA"))</f>
        <v>0.99390000000000001</v>
      </c>
      <c r="AK90" s="120">
        <f>IF($A$2=1,'mil mi val'!AJ72,IF($A$2=2,'mil mi val'!AJ175,"NA"))</f>
        <v>0.99390000000000001</v>
      </c>
      <c r="AL90" s="120">
        <f>IF($A$2=1,'mil mi val'!AK72,IF($A$2=2,'mil mi val'!AK175,"NA"))</f>
        <v>0.99390000000000001</v>
      </c>
      <c r="AM90" s="120">
        <f>IF($A$2=1,'mil mi val'!AL72,IF($A$2=2,'mil mi val'!AL175,"NA"))</f>
        <v>0.99390000000000001</v>
      </c>
      <c r="AN90" s="120">
        <f>IF($A$2=1,'mil mi val'!AM72,IF($A$2=2,'mil mi val'!AM175,"NA"))</f>
        <v>0.99390000000000001</v>
      </c>
      <c r="AO90" s="120">
        <f>IF($A$2=1,'mil mi val'!AN72,IF($A$2=2,'mil mi val'!AN175,"NA"))</f>
        <v>0.99390000000000001</v>
      </c>
      <c r="AP90" s="120">
        <f>IF($A$2=1,'mil mi val'!AO72,IF($A$2=2,'mil mi val'!AO175,"NA"))</f>
        <v>0.99390000000000001</v>
      </c>
      <c r="AQ90" s="120">
        <f>IF($A$2=1,'mil mi val'!AP72,IF($A$2=2,'mil mi val'!AP175,"NA"))</f>
        <v>0.99390000000000001</v>
      </c>
      <c r="AR90" s="120">
        <f>IF($A$2=1,'mil mi val'!AQ72,IF($A$2=2,'mil mi val'!AQ175,"NA"))</f>
        <v>0.99390000000000001</v>
      </c>
      <c r="AS90" s="120">
        <f>IF($A$2=1,'mil mi val'!AR72,IF($A$2=2,'mil mi val'!AR175,"NA"))</f>
        <v>0.99390000000000001</v>
      </c>
      <c r="AT90" s="120">
        <f>IF($A$2=1,'mil mi val'!AS72,IF($A$2=2,'mil mi val'!AS175,"NA"))</f>
        <v>0.99390000000000001</v>
      </c>
      <c r="AU90" s="120">
        <f>IF($A$2=1,'mil mi val'!AT72,IF($A$2=2,'mil mi val'!AT175,"NA"))</f>
        <v>0.99390000000000001</v>
      </c>
      <c r="AV90" s="120">
        <f>IF($A$2=1,'mil mi val'!AU72,IF($A$2=2,'mil mi val'!AU175,"NA"))</f>
        <v>0.99390000000000001</v>
      </c>
      <c r="AW90" s="120">
        <f>IF($A$2=1,'mil mi val'!AV72,IF($A$2=2,'mil mi val'!AV175,"NA"))</f>
        <v>0.99390000000000001</v>
      </c>
      <c r="AX90" s="120">
        <f>IF($A$2=1,'mil mi val'!AW72,IF($A$2=2,'mil mi val'!AW175,"NA"))</f>
        <v>0.99390000000000001</v>
      </c>
      <c r="AY90" s="120">
        <f>IF($A$2=1,'mil mi val'!AX72,IF($A$2=2,'mil mi val'!AX175,"NA"))</f>
        <v>0.99390000000000001</v>
      </c>
      <c r="AZ90" s="120">
        <f>IF($A$2=1,'mil mi val'!AY72,IF($A$2=2,'mil mi val'!AY175,"NA"))</f>
        <v>0.99390000000000001</v>
      </c>
      <c r="BA90" s="120">
        <f>IF($A$2=1,'mil mi val'!AZ72,IF($A$2=2,'mil mi val'!AZ175,"NA"))</f>
        <v>0.99390000000000001</v>
      </c>
      <c r="BB90" s="120">
        <f>IF($A$2=1,'mil mi val'!BA72,IF($A$2=2,'mil mi val'!BA175,"NA"))</f>
        <v>0.99390000000000001</v>
      </c>
      <c r="BC90" s="120">
        <f>IF($A$2=1,'mil mi val'!BB72,IF($A$2=2,'mil mi val'!BB175,"NA"))</f>
        <v>0.99390000000000001</v>
      </c>
      <c r="BD90" s="120">
        <f>IF($A$2=1,'mil mi val'!BC72,IF($A$2=2,'mil mi val'!BC175,"NA"))</f>
        <v>0.99390000000000001</v>
      </c>
      <c r="BE90" s="120">
        <f>IF($A$2=1,'mil mi val'!BD72,IF($A$2=2,'mil mi val'!BD175,"NA"))</f>
        <v>0.99390000000000001</v>
      </c>
      <c r="BF90" s="120">
        <f>IF($A$2=1,'mil mi val'!BE72,IF($A$2=2,'mil mi val'!BE175,"NA"))</f>
        <v>0.99390000000000001</v>
      </c>
      <c r="BG90" s="120">
        <f>IF($A$2=1,'mil mi val'!BF72,IF($A$2=2,'mil mi val'!BF175,"NA"))</f>
        <v>0.99390000000000001</v>
      </c>
      <c r="BH90" s="120">
        <f>IF($A$2=1,'mil mi val'!BG72,IF($A$2=2,'mil mi val'!BG175,"NA"))</f>
        <v>0.99390000000000001</v>
      </c>
      <c r="BI90" s="120">
        <f>IF($A$2=1,'mil mi val'!BH72,IF($A$2=2,'mil mi val'!BH175,"NA"))</f>
        <v>0.99390000000000001</v>
      </c>
      <c r="BJ90" s="120">
        <f>IF($A$2=1,'mil mi val'!BI72,IF($A$2=2,'mil mi val'!BI175,"NA"))</f>
        <v>0.99390000000000001</v>
      </c>
      <c r="BK90" s="120">
        <f>IF($A$2=1,'mil mi val'!BJ72,IF($A$2=2,'mil mi val'!BJ175,"NA"))</f>
        <v>0.99390000000000001</v>
      </c>
      <c r="BL90" s="120">
        <f>IF($A$2=1,'mil mi val'!BK72,IF($A$2=2,'mil mi val'!BK175,"NA"))</f>
        <v>0.99390000000000001</v>
      </c>
      <c r="BM90" s="120">
        <f>IF($A$2=1,'mil mi val'!BL72,IF($A$2=2,'mil mi val'!BL175,"NA"))</f>
        <v>0.99390000000000001</v>
      </c>
      <c r="BN90" s="120">
        <f>IF($A$2=1,'mil mi val'!BM72,IF($A$2=2,'mil mi val'!BM175,"NA"))</f>
        <v>0.99390000000000001</v>
      </c>
      <c r="BO90" s="120">
        <f>IF($A$2=1,'mil mi val'!BN72,IF($A$2=2,'mil mi val'!BN175,"NA"))</f>
        <v>0.99390000000000001</v>
      </c>
      <c r="BP90" s="120">
        <f>IF($A$2=1,'mil mi val'!BO72,IF($A$2=2,'mil mi val'!BO175,"NA"))</f>
        <v>0.99390000000000001</v>
      </c>
      <c r="BQ90" s="120">
        <f>IF($A$2=1,'mil mi val'!BP72,IF($A$2=2,'mil mi val'!BP175,"NA"))</f>
        <v>0.99390000000000001</v>
      </c>
      <c r="BR90" s="120">
        <f>IF($A$2=1,'mil mi val'!BQ72,IF($A$2=2,'mil mi val'!BQ175,"NA"))</f>
        <v>0.99390000000000001</v>
      </c>
      <c r="BS90" s="120">
        <f>IF($A$2=1,'mil mi val'!BR72,IF($A$2=2,'mil mi val'!BR175,"NA"))</f>
        <v>0.99390000000000001</v>
      </c>
      <c r="BT90" s="120">
        <f>IF($A$2=1,'mil mi val'!BS72,IF($A$2=2,'mil mi val'!BS175,"NA"))</f>
        <v>0.99390000000000001</v>
      </c>
      <c r="BU90" s="120">
        <f>IF($A$2=1,'mil mi val'!BT72,IF($A$2=2,'mil mi val'!BT175,"NA"))</f>
        <v>0.99390000000000001</v>
      </c>
      <c r="BV90" s="120">
        <f>IF($A$2=1,'mil mi val'!BU72,IF($A$2=2,'mil mi val'!BU175,"NA"))</f>
        <v>0.99390000000000001</v>
      </c>
      <c r="BW90" s="120">
        <f>IF($A$2=1,'mil mi val'!BV72,IF($A$2=2,'mil mi val'!BV175,"NA"))</f>
        <v>0.99390000000000001</v>
      </c>
      <c r="BX90" s="120">
        <f>IF($A$2=1,'mil mi val'!BW72,IF($A$2=2,'mil mi val'!BW175,"NA"))</f>
        <v>0.99390000000000001</v>
      </c>
      <c r="BY90" s="120">
        <f>IF($A$2=1,'mil mi val'!BX72,IF($A$2=2,'mil mi val'!BX175,"NA"))</f>
        <v>0.99390000000000001</v>
      </c>
      <c r="BZ90" s="120">
        <f>IF($A$2=1,'mil mi val'!BY72,IF($A$2=2,'mil mi val'!BY175,"NA"))</f>
        <v>0.99390000000000001</v>
      </c>
      <c r="CA90" s="120">
        <f>IF($A$2=1,'mil mi val'!BZ72,IF($A$2=2,'mil mi val'!BZ175,"NA"))</f>
        <v>0.99390000000000001</v>
      </c>
      <c r="CB90" s="120">
        <f>IF($A$2=1,'mil mi val'!CA72,IF($A$2=2,'mil mi val'!CA175,"NA"))</f>
        <v>0.99390000000000001</v>
      </c>
      <c r="CC90" s="120">
        <f>IF($A$2=1,'mil mi val'!CB72,IF($A$2=2,'mil mi val'!CB175,"NA"))</f>
        <v>0.99390000000000001</v>
      </c>
      <c r="CD90" s="120">
        <f>IF($A$2=1,'mil mi val'!CC72,IF($A$2=2,'mil mi val'!CC175,"NA"))</f>
        <v>0.99390000000000001</v>
      </c>
      <c r="CE90" s="120">
        <f>IF($A$2=1,'mil mi val'!CD72,IF($A$2=2,'mil mi val'!CD175,"NA"))</f>
        <v>0.99390000000000001</v>
      </c>
      <c r="CF90" s="120">
        <f>IF($A$2=1,'mil mi val'!CE72,IF($A$2=2,'mil mi val'!CE175,"NA"))</f>
        <v>0.99390000000000001</v>
      </c>
      <c r="CG90" s="120">
        <f>IF($A$2=1,'mil mi val'!CF72,IF($A$2=2,'mil mi val'!CF175,"NA"))</f>
        <v>0.99390000000000001</v>
      </c>
      <c r="CH90" s="120">
        <f>IF($A$2=1,'mil mi val'!CG72,IF($A$2=2,'mil mi val'!CG175,"NA"))</f>
        <v>0.99390000000000001</v>
      </c>
      <c r="CI90" s="120">
        <f>IF($A$2=1,'mil mi val'!CH72,IF($A$2=2,'mil mi val'!CH175,"NA"))</f>
        <v>0.99390000000000001</v>
      </c>
      <c r="CJ90" s="120">
        <f>IF($A$2=1,'mil mi val'!CI72,IF($A$2=2,'mil mi val'!CI175,"NA"))</f>
        <v>0.99390000000000001</v>
      </c>
      <c r="CK90" s="120">
        <f>IF($A$2=1,'mil mi val'!CJ72,IF($A$2=2,'mil mi val'!CJ175,"NA"))</f>
        <v>0.99390000000000001</v>
      </c>
      <c r="CL90" s="120">
        <f>IF($A$2=1,'mil mi val'!CK72,IF($A$2=2,'mil mi val'!CK175,"NA"))</f>
        <v>0.99390000000000001</v>
      </c>
      <c r="CM90" s="120">
        <f>IF($A$2=1,'mil mi val'!CL72,IF($A$2=2,'mil mi val'!CL175,"NA"))</f>
        <v>0.99390000000000001</v>
      </c>
      <c r="CN90" s="120">
        <f>IF($A$2=1,'mil mi val'!CM72,IF($A$2=2,'mil mi val'!CM175,"NA"))</f>
        <v>0.99390000000000001</v>
      </c>
      <c r="CO90" s="120">
        <f>IF($A$2=1,'mil mi val'!CN72,IF($A$2=2,'mil mi val'!CN175,"NA"))</f>
        <v>0.99390000000000001</v>
      </c>
      <c r="CP90" s="120">
        <f>IF($A$2=1,'mil mi val'!CO72,IF($A$2=2,'mil mi val'!CO175,"NA"))</f>
        <v>0.99390000000000001</v>
      </c>
      <c r="CQ90" s="120">
        <f>IF($A$2=1,'mil mi val'!CP72,IF($A$2=2,'mil mi val'!CP175,"NA"))</f>
        <v>0.99390000000000001</v>
      </c>
      <c r="CR90" s="120">
        <f>IF($A$2=1,'mil mi val'!CQ72,IF($A$2=2,'mil mi val'!CQ175,"NA"))</f>
        <v>0.99390000000000001</v>
      </c>
      <c r="CS90" s="120">
        <f>IF($A$2=1,'mil mi val'!CR72,IF($A$2=2,'mil mi val'!CR175,"NA"))</f>
        <v>0.99390000000000001</v>
      </c>
      <c r="CT90" s="120">
        <f>IF($A$2=1,'mil mi val'!CS72,IF($A$2=2,'mil mi val'!CS175,"NA"))</f>
        <v>0.99390000000000001</v>
      </c>
      <c r="CU90" s="120">
        <f>IF($A$2=1,'mil mi val'!CT72,IF($A$2=2,'mil mi val'!CT175,"NA"))</f>
        <v>0.99390000000000001</v>
      </c>
      <c r="CV90" s="120">
        <f>IF($A$2=1,'mil mi val'!CU72,IF($A$2=2,'mil mi val'!CU175,"NA"))</f>
        <v>0.99390000000000001</v>
      </c>
      <c r="CW90" s="120">
        <f>IF($A$2=1,'mil mi val'!CV72,IF($A$2=2,'mil mi val'!CV175,"NA"))</f>
        <v>0.99390000000000001</v>
      </c>
      <c r="CX90" s="120">
        <f>IF($A$2=1,'mil mi val'!CW72,IF($A$2=2,'mil mi val'!CW175,"NA"))</f>
        <v>0.99390000000000001</v>
      </c>
      <c r="CY90" s="120">
        <f>IF($A$2=1,'mil mi val'!CX72,IF($A$2=2,'mil mi val'!CX175,"NA"))</f>
        <v>0.99390000000000001</v>
      </c>
      <c r="CZ90" s="120">
        <f>IF($A$2=1,'mil mi val'!CY72,IF($A$2=2,'mil mi val'!CY175,"NA"))</f>
        <v>0.99390000000000001</v>
      </c>
      <c r="DA90" s="120">
        <f>IF($A$2=1,'mil mi val'!CZ72,IF($A$2=2,'mil mi val'!CZ175,"NA"))</f>
        <v>0.99390000000000001</v>
      </c>
      <c r="DB90" s="120">
        <f>IF($A$2=1,'mil mi val'!DA72,IF($A$2=2,'mil mi val'!DA175,"NA"))</f>
        <v>0.99390000000000001</v>
      </c>
      <c r="DC90" s="120">
        <f>IF($A$2=1,'mil mi val'!DB72,IF($A$2=2,'mil mi val'!DB175,"NA"))</f>
        <v>0.99390000000000001</v>
      </c>
    </row>
    <row r="91" spans="2:107" ht="15" x14ac:dyDescent="0.25">
      <c r="B91" s="110">
        <v>86</v>
      </c>
      <c r="C91" s="120">
        <f>IF($A$2=1,'mil mi val'!B73,IF($A$2=2,'mil mi val'!B176,"NA"))</f>
        <v>1</v>
      </c>
      <c r="D91" s="120">
        <f>IF($A$2=1,'mil mi val'!C73,IF($A$2=2,'mil mi val'!C176,"NA"))</f>
        <v>0.98450000000000004</v>
      </c>
      <c r="E91" s="120">
        <f>IF($A$2=1,'mil mi val'!D73,IF($A$2=2,'mil mi val'!D176,"NA"))</f>
        <v>0.99439999999999995</v>
      </c>
      <c r="F91" s="120">
        <f>IF($A$2=1,'mil mi val'!E73,IF($A$2=2,'mil mi val'!E176,"NA"))</f>
        <v>0.99439999999999995</v>
      </c>
      <c r="G91" s="120">
        <f>IF($A$2=1,'mil mi val'!F73,IF($A$2=2,'mil mi val'!F176,"NA"))</f>
        <v>0.99429999999999996</v>
      </c>
      <c r="H91" s="120">
        <f>IF($A$2=1,'mil mi val'!G73,IF($A$2=2,'mil mi val'!G176,"NA"))</f>
        <v>0.99429999999999996</v>
      </c>
      <c r="I91" s="120">
        <f>IF($A$2=1,'mil mi val'!H73,IF($A$2=2,'mil mi val'!H176,"NA"))</f>
        <v>0.99419999999999997</v>
      </c>
      <c r="J91" s="120">
        <f>IF($A$2=1,'mil mi val'!I73,IF($A$2=2,'mil mi val'!I176,"NA"))</f>
        <v>0.99409999999999998</v>
      </c>
      <c r="K91" s="120">
        <f>IF($A$2=1,'mil mi val'!J73,IF($A$2=2,'mil mi val'!J176,"NA"))</f>
        <v>0.99409999999999998</v>
      </c>
      <c r="L91" s="120">
        <f>IF($A$2=1,'mil mi val'!K73,IF($A$2=2,'mil mi val'!K176,"NA"))</f>
        <v>0.99419999999999997</v>
      </c>
      <c r="M91" s="120">
        <f>IF($A$2=1,'mil mi val'!L73,IF($A$2=2,'mil mi val'!L176,"NA"))</f>
        <v>0.99419999999999997</v>
      </c>
      <c r="N91" s="120">
        <f>IF($A$2=1,'mil mi val'!M73,IF($A$2=2,'mil mi val'!M176,"NA"))</f>
        <v>0.99409999999999998</v>
      </c>
      <c r="O91" s="120">
        <f>IF($A$2=1,'mil mi val'!N73,IF($A$2=2,'mil mi val'!N176,"NA"))</f>
        <v>0.99390000000000001</v>
      </c>
      <c r="P91" s="120">
        <f>IF($A$2=1,'mil mi val'!O73,IF($A$2=2,'mil mi val'!O176,"NA"))</f>
        <v>0.99370000000000003</v>
      </c>
      <c r="Q91" s="120">
        <f>IF($A$2=1,'mil mi val'!P73,IF($A$2=2,'mil mi val'!P176,"NA"))</f>
        <v>0.99329999999999996</v>
      </c>
      <c r="R91" s="120">
        <f>IF($A$2=1,'mil mi val'!Q73,IF($A$2=2,'mil mi val'!Q176,"NA"))</f>
        <v>0.99460000000000004</v>
      </c>
      <c r="S91" s="120">
        <f>IF($A$2=1,'mil mi val'!R73,IF($A$2=2,'mil mi val'!R176,"NA"))</f>
        <v>0.99460000000000004</v>
      </c>
      <c r="T91" s="120">
        <f>IF($A$2=1,'mil mi val'!S73,IF($A$2=2,'mil mi val'!S176,"NA"))</f>
        <v>0.99460000000000004</v>
      </c>
      <c r="U91" s="120">
        <f>IF($A$2=1,'mil mi val'!T73,IF($A$2=2,'mil mi val'!T176,"NA"))</f>
        <v>0.99460000000000004</v>
      </c>
      <c r="V91" s="120">
        <f>IF($A$2=1,'mil mi val'!U73,IF($A$2=2,'mil mi val'!U176,"NA"))</f>
        <v>0.99460000000000004</v>
      </c>
      <c r="W91" s="120">
        <f>IF($A$2=1,'mil mi val'!V73,IF($A$2=2,'mil mi val'!V176,"NA"))</f>
        <v>0.99460000000000004</v>
      </c>
      <c r="X91" s="120">
        <f>IF($A$2=1,'mil mi val'!W73,IF($A$2=2,'mil mi val'!W176,"NA"))</f>
        <v>0.99460000000000004</v>
      </c>
      <c r="Y91" s="120">
        <f>IF($A$2=1,'mil mi val'!X73,IF($A$2=2,'mil mi val'!X176,"NA"))</f>
        <v>0.99460000000000004</v>
      </c>
      <c r="Z91" s="120">
        <f>IF($A$2=1,'mil mi val'!Y73,IF($A$2=2,'mil mi val'!Y176,"NA"))</f>
        <v>0.99460000000000004</v>
      </c>
      <c r="AA91" s="120">
        <f>IF($A$2=1,'mil mi val'!Z73,IF($A$2=2,'mil mi val'!Z176,"NA"))</f>
        <v>0.99460000000000004</v>
      </c>
      <c r="AB91" s="120">
        <f>IF($A$2=1,'mil mi val'!AA73,IF($A$2=2,'mil mi val'!AA176,"NA"))</f>
        <v>0.99460000000000004</v>
      </c>
      <c r="AC91" s="120">
        <f>IF($A$2=1,'mil mi val'!AB73,IF($A$2=2,'mil mi val'!AB176,"NA"))</f>
        <v>0.99460000000000004</v>
      </c>
      <c r="AD91" s="120">
        <f>IF($A$2=1,'mil mi val'!AC73,IF($A$2=2,'mil mi val'!AC176,"NA"))</f>
        <v>0.99460000000000004</v>
      </c>
      <c r="AE91" s="120">
        <f>IF($A$2=1,'mil mi val'!AD73,IF($A$2=2,'mil mi val'!AD176,"NA"))</f>
        <v>0.99460000000000004</v>
      </c>
      <c r="AF91" s="120">
        <f>IF($A$2=1,'mil mi val'!AE73,IF($A$2=2,'mil mi val'!AE176,"NA"))</f>
        <v>0.99460000000000004</v>
      </c>
      <c r="AG91" s="120">
        <f>IF($A$2=1,'mil mi val'!AF73,IF($A$2=2,'mil mi val'!AF176,"NA"))</f>
        <v>0.99460000000000004</v>
      </c>
      <c r="AH91" s="120">
        <f>IF($A$2=1,'mil mi val'!AG73,IF($A$2=2,'mil mi val'!AG176,"NA"))</f>
        <v>0.99460000000000004</v>
      </c>
      <c r="AI91" s="120">
        <f>IF($A$2=1,'mil mi val'!AH73,IF($A$2=2,'mil mi val'!AH176,"NA"))</f>
        <v>0.99460000000000004</v>
      </c>
      <c r="AJ91" s="120">
        <f>IF($A$2=1,'mil mi val'!AI73,IF($A$2=2,'mil mi val'!AI176,"NA"))</f>
        <v>0.99460000000000004</v>
      </c>
      <c r="AK91" s="120">
        <f>IF($A$2=1,'mil mi val'!AJ73,IF($A$2=2,'mil mi val'!AJ176,"NA"))</f>
        <v>0.99460000000000004</v>
      </c>
      <c r="AL91" s="120">
        <f>IF($A$2=1,'mil mi val'!AK73,IF($A$2=2,'mil mi val'!AK176,"NA"))</f>
        <v>0.99460000000000004</v>
      </c>
      <c r="AM91" s="120">
        <f>IF($A$2=1,'mil mi val'!AL73,IF($A$2=2,'mil mi val'!AL176,"NA"))</f>
        <v>0.99460000000000004</v>
      </c>
      <c r="AN91" s="120">
        <f>IF($A$2=1,'mil mi val'!AM73,IF($A$2=2,'mil mi val'!AM176,"NA"))</f>
        <v>0.99460000000000004</v>
      </c>
      <c r="AO91" s="120">
        <f>IF($A$2=1,'mil mi val'!AN73,IF($A$2=2,'mil mi val'!AN176,"NA"))</f>
        <v>0.99460000000000004</v>
      </c>
      <c r="AP91" s="120">
        <f>IF($A$2=1,'mil mi val'!AO73,IF($A$2=2,'mil mi val'!AO176,"NA"))</f>
        <v>0.99460000000000004</v>
      </c>
      <c r="AQ91" s="120">
        <f>IF($A$2=1,'mil mi val'!AP73,IF($A$2=2,'mil mi val'!AP176,"NA"))</f>
        <v>0.99460000000000004</v>
      </c>
      <c r="AR91" s="120">
        <f>IF($A$2=1,'mil mi val'!AQ73,IF($A$2=2,'mil mi val'!AQ176,"NA"))</f>
        <v>0.99460000000000004</v>
      </c>
      <c r="AS91" s="120">
        <f>IF($A$2=1,'mil mi val'!AR73,IF($A$2=2,'mil mi val'!AR176,"NA"))</f>
        <v>0.99460000000000004</v>
      </c>
      <c r="AT91" s="120">
        <f>IF($A$2=1,'mil mi val'!AS73,IF($A$2=2,'mil mi val'!AS176,"NA"))</f>
        <v>0.99460000000000004</v>
      </c>
      <c r="AU91" s="120">
        <f>IF($A$2=1,'mil mi val'!AT73,IF($A$2=2,'mil mi val'!AT176,"NA"))</f>
        <v>0.99460000000000004</v>
      </c>
      <c r="AV91" s="120">
        <f>IF($A$2=1,'mil mi val'!AU73,IF($A$2=2,'mil mi val'!AU176,"NA"))</f>
        <v>0.99460000000000004</v>
      </c>
      <c r="AW91" s="120">
        <f>IF($A$2=1,'mil mi val'!AV73,IF($A$2=2,'mil mi val'!AV176,"NA"))</f>
        <v>0.99460000000000004</v>
      </c>
      <c r="AX91" s="120">
        <f>IF($A$2=1,'mil mi val'!AW73,IF($A$2=2,'mil mi val'!AW176,"NA"))</f>
        <v>0.99460000000000004</v>
      </c>
      <c r="AY91" s="120">
        <f>IF($A$2=1,'mil mi val'!AX73,IF($A$2=2,'mil mi val'!AX176,"NA"))</f>
        <v>0.99460000000000004</v>
      </c>
      <c r="AZ91" s="120">
        <f>IF($A$2=1,'mil mi val'!AY73,IF($A$2=2,'mil mi val'!AY176,"NA"))</f>
        <v>0.99460000000000004</v>
      </c>
      <c r="BA91" s="120">
        <f>IF($A$2=1,'mil mi val'!AZ73,IF($A$2=2,'mil mi val'!AZ176,"NA"))</f>
        <v>0.99460000000000004</v>
      </c>
      <c r="BB91" s="120">
        <f>IF($A$2=1,'mil mi val'!BA73,IF($A$2=2,'mil mi val'!BA176,"NA"))</f>
        <v>0.99460000000000004</v>
      </c>
      <c r="BC91" s="120">
        <f>IF($A$2=1,'mil mi val'!BB73,IF($A$2=2,'mil mi val'!BB176,"NA"))</f>
        <v>0.99460000000000004</v>
      </c>
      <c r="BD91" s="120">
        <f>IF($A$2=1,'mil mi val'!BC73,IF($A$2=2,'mil mi val'!BC176,"NA"))</f>
        <v>0.99460000000000004</v>
      </c>
      <c r="BE91" s="120">
        <f>IF($A$2=1,'mil mi val'!BD73,IF($A$2=2,'mil mi val'!BD176,"NA"))</f>
        <v>0.99460000000000004</v>
      </c>
      <c r="BF91" s="120">
        <f>IF($A$2=1,'mil mi val'!BE73,IF($A$2=2,'mil mi val'!BE176,"NA"))</f>
        <v>0.99460000000000004</v>
      </c>
      <c r="BG91" s="120">
        <f>IF($A$2=1,'mil mi val'!BF73,IF($A$2=2,'mil mi val'!BF176,"NA"))</f>
        <v>0.99460000000000004</v>
      </c>
      <c r="BH91" s="120">
        <f>IF($A$2=1,'mil mi val'!BG73,IF($A$2=2,'mil mi val'!BG176,"NA"))</f>
        <v>0.99460000000000004</v>
      </c>
      <c r="BI91" s="120">
        <f>IF($A$2=1,'mil mi val'!BH73,IF($A$2=2,'mil mi val'!BH176,"NA"))</f>
        <v>0.99460000000000004</v>
      </c>
      <c r="BJ91" s="120">
        <f>IF($A$2=1,'mil mi val'!BI73,IF($A$2=2,'mil mi val'!BI176,"NA"))</f>
        <v>0.99460000000000004</v>
      </c>
      <c r="BK91" s="120">
        <f>IF($A$2=1,'mil mi val'!BJ73,IF($A$2=2,'mil mi val'!BJ176,"NA"))</f>
        <v>0.99460000000000004</v>
      </c>
      <c r="BL91" s="120">
        <f>IF($A$2=1,'mil mi val'!BK73,IF($A$2=2,'mil mi val'!BK176,"NA"))</f>
        <v>0.99460000000000004</v>
      </c>
      <c r="BM91" s="120">
        <f>IF($A$2=1,'mil mi val'!BL73,IF($A$2=2,'mil mi val'!BL176,"NA"))</f>
        <v>0.99460000000000004</v>
      </c>
      <c r="BN91" s="120">
        <f>IF($A$2=1,'mil mi val'!BM73,IF($A$2=2,'mil mi val'!BM176,"NA"))</f>
        <v>0.99460000000000004</v>
      </c>
      <c r="BO91" s="120">
        <f>IF($A$2=1,'mil mi val'!BN73,IF($A$2=2,'mil mi val'!BN176,"NA"))</f>
        <v>0.99460000000000004</v>
      </c>
      <c r="BP91" s="120">
        <f>IF($A$2=1,'mil mi val'!BO73,IF($A$2=2,'mil mi val'!BO176,"NA"))</f>
        <v>0.99460000000000004</v>
      </c>
      <c r="BQ91" s="120">
        <f>IF($A$2=1,'mil mi val'!BP73,IF($A$2=2,'mil mi val'!BP176,"NA"))</f>
        <v>0.99460000000000004</v>
      </c>
      <c r="BR91" s="120">
        <f>IF($A$2=1,'mil mi val'!BQ73,IF($A$2=2,'mil mi val'!BQ176,"NA"))</f>
        <v>0.99460000000000004</v>
      </c>
      <c r="BS91" s="120">
        <f>IF($A$2=1,'mil mi val'!BR73,IF($A$2=2,'mil mi val'!BR176,"NA"))</f>
        <v>0.99460000000000004</v>
      </c>
      <c r="BT91" s="120">
        <f>IF($A$2=1,'mil mi val'!BS73,IF($A$2=2,'mil mi val'!BS176,"NA"))</f>
        <v>0.99460000000000004</v>
      </c>
      <c r="BU91" s="120">
        <f>IF($A$2=1,'mil mi val'!BT73,IF($A$2=2,'mil mi val'!BT176,"NA"))</f>
        <v>0.99460000000000004</v>
      </c>
      <c r="BV91" s="120">
        <f>IF($A$2=1,'mil mi val'!BU73,IF($A$2=2,'mil mi val'!BU176,"NA"))</f>
        <v>0.99460000000000004</v>
      </c>
      <c r="BW91" s="120">
        <f>IF($A$2=1,'mil mi val'!BV73,IF($A$2=2,'mil mi val'!BV176,"NA"))</f>
        <v>0.99460000000000004</v>
      </c>
      <c r="BX91" s="120">
        <f>IF($A$2=1,'mil mi val'!BW73,IF($A$2=2,'mil mi val'!BW176,"NA"))</f>
        <v>0.99460000000000004</v>
      </c>
      <c r="BY91" s="120">
        <f>IF($A$2=1,'mil mi val'!BX73,IF($A$2=2,'mil mi val'!BX176,"NA"))</f>
        <v>0.99460000000000004</v>
      </c>
      <c r="BZ91" s="120">
        <f>IF($A$2=1,'mil mi val'!BY73,IF($A$2=2,'mil mi val'!BY176,"NA"))</f>
        <v>0.99460000000000004</v>
      </c>
      <c r="CA91" s="120">
        <f>IF($A$2=1,'mil mi val'!BZ73,IF($A$2=2,'mil mi val'!BZ176,"NA"))</f>
        <v>0.99460000000000004</v>
      </c>
      <c r="CB91" s="120">
        <f>IF($A$2=1,'mil mi val'!CA73,IF($A$2=2,'mil mi val'!CA176,"NA"))</f>
        <v>0.99460000000000004</v>
      </c>
      <c r="CC91" s="120">
        <f>IF($A$2=1,'mil mi val'!CB73,IF($A$2=2,'mil mi val'!CB176,"NA"))</f>
        <v>0.99460000000000004</v>
      </c>
      <c r="CD91" s="120">
        <f>IF($A$2=1,'mil mi val'!CC73,IF($A$2=2,'mil mi val'!CC176,"NA"))</f>
        <v>0.99460000000000004</v>
      </c>
      <c r="CE91" s="120">
        <f>IF($A$2=1,'mil mi val'!CD73,IF($A$2=2,'mil mi val'!CD176,"NA"))</f>
        <v>0.99460000000000004</v>
      </c>
      <c r="CF91" s="120">
        <f>IF($A$2=1,'mil mi val'!CE73,IF($A$2=2,'mil mi val'!CE176,"NA"))</f>
        <v>0.99460000000000004</v>
      </c>
      <c r="CG91" s="120">
        <f>IF($A$2=1,'mil mi val'!CF73,IF($A$2=2,'mil mi val'!CF176,"NA"))</f>
        <v>0.99460000000000004</v>
      </c>
      <c r="CH91" s="120">
        <f>IF($A$2=1,'mil mi val'!CG73,IF($A$2=2,'mil mi val'!CG176,"NA"))</f>
        <v>0.99460000000000004</v>
      </c>
      <c r="CI91" s="120">
        <f>IF($A$2=1,'mil mi val'!CH73,IF($A$2=2,'mil mi val'!CH176,"NA"))</f>
        <v>0.99460000000000004</v>
      </c>
      <c r="CJ91" s="120">
        <f>IF($A$2=1,'mil mi val'!CI73,IF($A$2=2,'mil mi val'!CI176,"NA"))</f>
        <v>0.99460000000000004</v>
      </c>
      <c r="CK91" s="120">
        <f>IF($A$2=1,'mil mi val'!CJ73,IF($A$2=2,'mil mi val'!CJ176,"NA"))</f>
        <v>0.99460000000000004</v>
      </c>
      <c r="CL91" s="120">
        <f>IF($A$2=1,'mil mi val'!CK73,IF($A$2=2,'mil mi val'!CK176,"NA"))</f>
        <v>0.99460000000000004</v>
      </c>
      <c r="CM91" s="120">
        <f>IF($A$2=1,'mil mi val'!CL73,IF($A$2=2,'mil mi val'!CL176,"NA"))</f>
        <v>0.99460000000000004</v>
      </c>
      <c r="CN91" s="120">
        <f>IF($A$2=1,'mil mi val'!CM73,IF($A$2=2,'mil mi val'!CM176,"NA"))</f>
        <v>0.99460000000000004</v>
      </c>
      <c r="CO91" s="120">
        <f>IF($A$2=1,'mil mi val'!CN73,IF($A$2=2,'mil mi val'!CN176,"NA"))</f>
        <v>0.99460000000000004</v>
      </c>
      <c r="CP91" s="120">
        <f>IF($A$2=1,'mil mi val'!CO73,IF($A$2=2,'mil mi val'!CO176,"NA"))</f>
        <v>0.99460000000000004</v>
      </c>
      <c r="CQ91" s="120">
        <f>IF($A$2=1,'mil mi val'!CP73,IF($A$2=2,'mil mi val'!CP176,"NA"))</f>
        <v>0.99460000000000004</v>
      </c>
      <c r="CR91" s="120">
        <f>IF($A$2=1,'mil mi val'!CQ73,IF($A$2=2,'mil mi val'!CQ176,"NA"))</f>
        <v>0.99460000000000004</v>
      </c>
      <c r="CS91" s="120">
        <f>IF($A$2=1,'mil mi val'!CR73,IF($A$2=2,'mil mi val'!CR176,"NA"))</f>
        <v>0.99460000000000004</v>
      </c>
      <c r="CT91" s="120">
        <f>IF($A$2=1,'mil mi val'!CS73,IF($A$2=2,'mil mi val'!CS176,"NA"))</f>
        <v>0.99460000000000004</v>
      </c>
      <c r="CU91" s="120">
        <f>IF($A$2=1,'mil mi val'!CT73,IF($A$2=2,'mil mi val'!CT176,"NA"))</f>
        <v>0.99460000000000004</v>
      </c>
      <c r="CV91" s="120">
        <f>IF($A$2=1,'mil mi val'!CU73,IF($A$2=2,'mil mi val'!CU176,"NA"))</f>
        <v>0.99460000000000004</v>
      </c>
      <c r="CW91" s="120">
        <f>IF($A$2=1,'mil mi val'!CV73,IF($A$2=2,'mil mi val'!CV176,"NA"))</f>
        <v>0.99460000000000004</v>
      </c>
      <c r="CX91" s="120">
        <f>IF($A$2=1,'mil mi val'!CW73,IF($A$2=2,'mil mi val'!CW176,"NA"))</f>
        <v>0.99460000000000004</v>
      </c>
      <c r="CY91" s="120">
        <f>IF($A$2=1,'mil mi val'!CX73,IF($A$2=2,'mil mi val'!CX176,"NA"))</f>
        <v>0.99460000000000004</v>
      </c>
      <c r="CZ91" s="120">
        <f>IF($A$2=1,'mil mi val'!CY73,IF($A$2=2,'mil mi val'!CY176,"NA"))</f>
        <v>0.99460000000000004</v>
      </c>
      <c r="DA91" s="120">
        <f>IF($A$2=1,'mil mi val'!CZ73,IF($A$2=2,'mil mi val'!CZ176,"NA"))</f>
        <v>0.99460000000000004</v>
      </c>
      <c r="DB91" s="120">
        <f>IF($A$2=1,'mil mi val'!DA73,IF($A$2=2,'mil mi val'!DA176,"NA"))</f>
        <v>0.99460000000000004</v>
      </c>
      <c r="DC91" s="120">
        <f>IF($A$2=1,'mil mi val'!DB73,IF($A$2=2,'mil mi val'!DB176,"NA"))</f>
        <v>0.99460000000000004</v>
      </c>
    </row>
    <row r="92" spans="2:107" ht="15" x14ac:dyDescent="0.25">
      <c r="B92" s="110">
        <v>87</v>
      </c>
      <c r="C92" s="120">
        <f>IF($A$2=1,'mil mi val'!B74,IF($A$2=2,'mil mi val'!B177,"NA"))</f>
        <v>1</v>
      </c>
      <c r="D92" s="120">
        <f>IF($A$2=1,'mil mi val'!C74,IF($A$2=2,'mil mi val'!C177,"NA"))</f>
        <v>0.98480000000000001</v>
      </c>
      <c r="E92" s="120">
        <f>IF($A$2=1,'mil mi val'!D74,IF($A$2=2,'mil mi val'!D177,"NA"))</f>
        <v>0.99470000000000003</v>
      </c>
      <c r="F92" s="120">
        <f>IF($A$2=1,'mil mi val'!E74,IF($A$2=2,'mil mi val'!E177,"NA"))</f>
        <v>0.99480000000000002</v>
      </c>
      <c r="G92" s="120">
        <f>IF($A$2=1,'mil mi val'!F74,IF($A$2=2,'mil mi val'!F177,"NA"))</f>
        <v>0.99480000000000002</v>
      </c>
      <c r="H92" s="120">
        <f>IF($A$2=1,'mil mi val'!G74,IF($A$2=2,'mil mi val'!G177,"NA"))</f>
        <v>0.99480000000000002</v>
      </c>
      <c r="I92" s="120">
        <f>IF($A$2=1,'mil mi val'!H74,IF($A$2=2,'mil mi val'!H177,"NA"))</f>
        <v>0.99480000000000002</v>
      </c>
      <c r="J92" s="120">
        <f>IF($A$2=1,'mil mi val'!I74,IF($A$2=2,'mil mi val'!I177,"NA"))</f>
        <v>0.99470000000000003</v>
      </c>
      <c r="K92" s="120">
        <f>IF($A$2=1,'mil mi val'!J74,IF($A$2=2,'mil mi val'!J177,"NA"))</f>
        <v>0.99470000000000003</v>
      </c>
      <c r="L92" s="120">
        <f>IF($A$2=1,'mil mi val'!K74,IF($A$2=2,'mil mi val'!K177,"NA"))</f>
        <v>0.99470000000000003</v>
      </c>
      <c r="M92" s="120">
        <f>IF($A$2=1,'mil mi val'!L74,IF($A$2=2,'mil mi val'!L177,"NA"))</f>
        <v>0.99470000000000003</v>
      </c>
      <c r="N92" s="120">
        <f>IF($A$2=1,'mil mi val'!M74,IF($A$2=2,'mil mi val'!M177,"NA"))</f>
        <v>0.99480000000000002</v>
      </c>
      <c r="O92" s="120">
        <f>IF($A$2=1,'mil mi val'!N74,IF($A$2=2,'mil mi val'!N177,"NA"))</f>
        <v>0.99460000000000004</v>
      </c>
      <c r="P92" s="120">
        <f>IF($A$2=1,'mil mi val'!O74,IF($A$2=2,'mil mi val'!O177,"NA"))</f>
        <v>0.99439999999999995</v>
      </c>
      <c r="Q92" s="120">
        <f>IF($A$2=1,'mil mi val'!P74,IF($A$2=2,'mil mi val'!P177,"NA"))</f>
        <v>0.99409999999999998</v>
      </c>
      <c r="R92" s="120">
        <f>IF($A$2=1,'mil mi val'!Q74,IF($A$2=2,'mil mi val'!Q177,"NA"))</f>
        <v>0.99529999999999996</v>
      </c>
      <c r="S92" s="120">
        <f>IF($A$2=1,'mil mi val'!R74,IF($A$2=2,'mil mi val'!R177,"NA"))</f>
        <v>0.99529999999999996</v>
      </c>
      <c r="T92" s="120">
        <f>IF($A$2=1,'mil mi val'!S74,IF($A$2=2,'mil mi val'!S177,"NA"))</f>
        <v>0.99529999999999996</v>
      </c>
      <c r="U92" s="120">
        <f>IF($A$2=1,'mil mi val'!T74,IF($A$2=2,'mil mi val'!T177,"NA"))</f>
        <v>0.99529999999999996</v>
      </c>
      <c r="V92" s="120">
        <f>IF($A$2=1,'mil mi val'!U74,IF($A$2=2,'mil mi val'!U177,"NA"))</f>
        <v>0.99529999999999996</v>
      </c>
      <c r="W92" s="120">
        <f>IF($A$2=1,'mil mi val'!V74,IF($A$2=2,'mil mi val'!V177,"NA"))</f>
        <v>0.99529999999999996</v>
      </c>
      <c r="X92" s="120">
        <f>IF($A$2=1,'mil mi val'!W74,IF($A$2=2,'mil mi val'!W177,"NA"))</f>
        <v>0.99529999999999996</v>
      </c>
      <c r="Y92" s="120">
        <f>IF($A$2=1,'mil mi val'!X74,IF($A$2=2,'mil mi val'!X177,"NA"))</f>
        <v>0.99529999999999996</v>
      </c>
      <c r="Z92" s="120">
        <f>IF($A$2=1,'mil mi val'!Y74,IF($A$2=2,'mil mi val'!Y177,"NA"))</f>
        <v>0.99529999999999996</v>
      </c>
      <c r="AA92" s="120">
        <f>IF($A$2=1,'mil mi val'!Z74,IF($A$2=2,'mil mi val'!Z177,"NA"))</f>
        <v>0.99529999999999996</v>
      </c>
      <c r="AB92" s="120">
        <f>IF($A$2=1,'mil mi val'!AA74,IF($A$2=2,'mil mi val'!AA177,"NA"))</f>
        <v>0.99529999999999996</v>
      </c>
      <c r="AC92" s="120">
        <f>IF($A$2=1,'mil mi val'!AB74,IF($A$2=2,'mil mi val'!AB177,"NA"))</f>
        <v>0.99529999999999996</v>
      </c>
      <c r="AD92" s="120">
        <f>IF($A$2=1,'mil mi val'!AC74,IF($A$2=2,'mil mi val'!AC177,"NA"))</f>
        <v>0.99529999999999996</v>
      </c>
      <c r="AE92" s="120">
        <f>IF($A$2=1,'mil mi val'!AD74,IF($A$2=2,'mil mi val'!AD177,"NA"))</f>
        <v>0.99529999999999996</v>
      </c>
      <c r="AF92" s="120">
        <f>IF($A$2=1,'mil mi val'!AE74,IF($A$2=2,'mil mi val'!AE177,"NA"))</f>
        <v>0.99529999999999996</v>
      </c>
      <c r="AG92" s="120">
        <f>IF($A$2=1,'mil mi val'!AF74,IF($A$2=2,'mil mi val'!AF177,"NA"))</f>
        <v>0.99529999999999996</v>
      </c>
      <c r="AH92" s="120">
        <f>IF($A$2=1,'mil mi val'!AG74,IF($A$2=2,'mil mi val'!AG177,"NA"))</f>
        <v>0.99529999999999996</v>
      </c>
      <c r="AI92" s="120">
        <f>IF($A$2=1,'mil mi val'!AH74,IF($A$2=2,'mil mi val'!AH177,"NA"))</f>
        <v>0.99529999999999996</v>
      </c>
      <c r="AJ92" s="120">
        <f>IF($A$2=1,'mil mi val'!AI74,IF($A$2=2,'mil mi val'!AI177,"NA"))</f>
        <v>0.99529999999999996</v>
      </c>
      <c r="AK92" s="120">
        <f>IF($A$2=1,'mil mi val'!AJ74,IF($A$2=2,'mil mi val'!AJ177,"NA"))</f>
        <v>0.99529999999999996</v>
      </c>
      <c r="AL92" s="120">
        <f>IF($A$2=1,'mil mi val'!AK74,IF($A$2=2,'mil mi val'!AK177,"NA"))</f>
        <v>0.99529999999999996</v>
      </c>
      <c r="AM92" s="120">
        <f>IF($A$2=1,'mil mi val'!AL74,IF($A$2=2,'mil mi val'!AL177,"NA"))</f>
        <v>0.99529999999999996</v>
      </c>
      <c r="AN92" s="120">
        <f>IF($A$2=1,'mil mi val'!AM74,IF($A$2=2,'mil mi val'!AM177,"NA"))</f>
        <v>0.99529999999999996</v>
      </c>
      <c r="AO92" s="120">
        <f>IF($A$2=1,'mil mi val'!AN74,IF($A$2=2,'mil mi val'!AN177,"NA"))</f>
        <v>0.99529999999999996</v>
      </c>
      <c r="AP92" s="120">
        <f>IF($A$2=1,'mil mi val'!AO74,IF($A$2=2,'mil mi val'!AO177,"NA"))</f>
        <v>0.99529999999999996</v>
      </c>
      <c r="AQ92" s="120">
        <f>IF($A$2=1,'mil mi val'!AP74,IF($A$2=2,'mil mi val'!AP177,"NA"))</f>
        <v>0.99529999999999996</v>
      </c>
      <c r="AR92" s="120">
        <f>IF($A$2=1,'mil mi val'!AQ74,IF($A$2=2,'mil mi val'!AQ177,"NA"))</f>
        <v>0.99529999999999996</v>
      </c>
      <c r="AS92" s="120">
        <f>IF($A$2=1,'mil mi val'!AR74,IF($A$2=2,'mil mi val'!AR177,"NA"))</f>
        <v>0.99529999999999996</v>
      </c>
      <c r="AT92" s="120">
        <f>IF($A$2=1,'mil mi val'!AS74,IF($A$2=2,'mil mi val'!AS177,"NA"))</f>
        <v>0.99529999999999996</v>
      </c>
      <c r="AU92" s="120">
        <f>IF($A$2=1,'mil mi val'!AT74,IF($A$2=2,'mil mi val'!AT177,"NA"))</f>
        <v>0.99529999999999996</v>
      </c>
      <c r="AV92" s="120">
        <f>IF($A$2=1,'mil mi val'!AU74,IF($A$2=2,'mil mi val'!AU177,"NA"))</f>
        <v>0.99529999999999996</v>
      </c>
      <c r="AW92" s="120">
        <f>IF($A$2=1,'mil mi val'!AV74,IF($A$2=2,'mil mi val'!AV177,"NA"))</f>
        <v>0.99529999999999996</v>
      </c>
      <c r="AX92" s="120">
        <f>IF($A$2=1,'mil mi val'!AW74,IF($A$2=2,'mil mi val'!AW177,"NA"))</f>
        <v>0.99529999999999996</v>
      </c>
      <c r="AY92" s="120">
        <f>IF($A$2=1,'mil mi val'!AX74,IF($A$2=2,'mil mi val'!AX177,"NA"))</f>
        <v>0.99529999999999996</v>
      </c>
      <c r="AZ92" s="120">
        <f>IF($A$2=1,'mil mi val'!AY74,IF($A$2=2,'mil mi val'!AY177,"NA"))</f>
        <v>0.99529999999999996</v>
      </c>
      <c r="BA92" s="120">
        <f>IF($A$2=1,'mil mi val'!AZ74,IF($A$2=2,'mil mi val'!AZ177,"NA"))</f>
        <v>0.99529999999999996</v>
      </c>
      <c r="BB92" s="120">
        <f>IF($A$2=1,'mil mi val'!BA74,IF($A$2=2,'mil mi val'!BA177,"NA"))</f>
        <v>0.99529999999999996</v>
      </c>
      <c r="BC92" s="120">
        <f>IF($A$2=1,'mil mi val'!BB74,IF($A$2=2,'mil mi val'!BB177,"NA"))</f>
        <v>0.99529999999999996</v>
      </c>
      <c r="BD92" s="120">
        <f>IF($A$2=1,'mil mi val'!BC74,IF($A$2=2,'mil mi val'!BC177,"NA"))</f>
        <v>0.99529999999999996</v>
      </c>
      <c r="BE92" s="120">
        <f>IF($A$2=1,'mil mi val'!BD74,IF($A$2=2,'mil mi val'!BD177,"NA"))</f>
        <v>0.99529999999999996</v>
      </c>
      <c r="BF92" s="120">
        <f>IF($A$2=1,'mil mi val'!BE74,IF($A$2=2,'mil mi val'!BE177,"NA"))</f>
        <v>0.99529999999999996</v>
      </c>
      <c r="BG92" s="120">
        <f>IF($A$2=1,'mil mi val'!BF74,IF($A$2=2,'mil mi val'!BF177,"NA"))</f>
        <v>0.99529999999999996</v>
      </c>
      <c r="BH92" s="120">
        <f>IF($A$2=1,'mil mi val'!BG74,IF($A$2=2,'mil mi val'!BG177,"NA"))</f>
        <v>0.99529999999999996</v>
      </c>
      <c r="BI92" s="120">
        <f>IF($A$2=1,'mil mi val'!BH74,IF($A$2=2,'mil mi val'!BH177,"NA"))</f>
        <v>0.99529999999999996</v>
      </c>
      <c r="BJ92" s="120">
        <f>IF($A$2=1,'mil mi val'!BI74,IF($A$2=2,'mil mi val'!BI177,"NA"))</f>
        <v>0.99529999999999996</v>
      </c>
      <c r="BK92" s="120">
        <f>IF($A$2=1,'mil mi val'!BJ74,IF($A$2=2,'mil mi val'!BJ177,"NA"))</f>
        <v>0.99529999999999996</v>
      </c>
      <c r="BL92" s="120">
        <f>IF($A$2=1,'mil mi val'!BK74,IF($A$2=2,'mil mi val'!BK177,"NA"))</f>
        <v>0.99529999999999996</v>
      </c>
      <c r="BM92" s="120">
        <f>IF($A$2=1,'mil mi val'!BL74,IF($A$2=2,'mil mi val'!BL177,"NA"))</f>
        <v>0.99529999999999996</v>
      </c>
      <c r="BN92" s="120">
        <f>IF($A$2=1,'mil mi val'!BM74,IF($A$2=2,'mil mi val'!BM177,"NA"))</f>
        <v>0.99529999999999996</v>
      </c>
      <c r="BO92" s="120">
        <f>IF($A$2=1,'mil mi val'!BN74,IF($A$2=2,'mil mi val'!BN177,"NA"))</f>
        <v>0.99529999999999996</v>
      </c>
      <c r="BP92" s="120">
        <f>IF($A$2=1,'mil mi val'!BO74,IF($A$2=2,'mil mi val'!BO177,"NA"))</f>
        <v>0.99529999999999996</v>
      </c>
      <c r="BQ92" s="120">
        <f>IF($A$2=1,'mil mi val'!BP74,IF($A$2=2,'mil mi val'!BP177,"NA"))</f>
        <v>0.99529999999999996</v>
      </c>
      <c r="BR92" s="120">
        <f>IF($A$2=1,'mil mi val'!BQ74,IF($A$2=2,'mil mi val'!BQ177,"NA"))</f>
        <v>0.99529999999999996</v>
      </c>
      <c r="BS92" s="120">
        <f>IF($A$2=1,'mil mi val'!BR74,IF($A$2=2,'mil mi val'!BR177,"NA"))</f>
        <v>0.99529999999999996</v>
      </c>
      <c r="BT92" s="120">
        <f>IF($A$2=1,'mil mi val'!BS74,IF($A$2=2,'mil mi val'!BS177,"NA"))</f>
        <v>0.99529999999999996</v>
      </c>
      <c r="BU92" s="120">
        <f>IF($A$2=1,'mil mi val'!BT74,IF($A$2=2,'mil mi val'!BT177,"NA"))</f>
        <v>0.99529999999999996</v>
      </c>
      <c r="BV92" s="120">
        <f>IF($A$2=1,'mil mi val'!BU74,IF($A$2=2,'mil mi val'!BU177,"NA"))</f>
        <v>0.99529999999999996</v>
      </c>
      <c r="BW92" s="120">
        <f>IF($A$2=1,'mil mi val'!BV74,IF($A$2=2,'mil mi val'!BV177,"NA"))</f>
        <v>0.99529999999999996</v>
      </c>
      <c r="BX92" s="120">
        <f>IF($A$2=1,'mil mi val'!BW74,IF($A$2=2,'mil mi val'!BW177,"NA"))</f>
        <v>0.99529999999999996</v>
      </c>
      <c r="BY92" s="120">
        <f>IF($A$2=1,'mil mi val'!BX74,IF($A$2=2,'mil mi val'!BX177,"NA"))</f>
        <v>0.99529999999999996</v>
      </c>
      <c r="BZ92" s="120">
        <f>IF($A$2=1,'mil mi val'!BY74,IF($A$2=2,'mil mi val'!BY177,"NA"))</f>
        <v>0.99529999999999996</v>
      </c>
      <c r="CA92" s="120">
        <f>IF($A$2=1,'mil mi val'!BZ74,IF($A$2=2,'mil mi val'!BZ177,"NA"))</f>
        <v>0.99529999999999996</v>
      </c>
      <c r="CB92" s="120">
        <f>IF($A$2=1,'mil mi val'!CA74,IF($A$2=2,'mil mi val'!CA177,"NA"))</f>
        <v>0.99529999999999996</v>
      </c>
      <c r="CC92" s="120">
        <f>IF($A$2=1,'mil mi val'!CB74,IF($A$2=2,'mil mi val'!CB177,"NA"))</f>
        <v>0.99529999999999996</v>
      </c>
      <c r="CD92" s="120">
        <f>IF($A$2=1,'mil mi val'!CC74,IF($A$2=2,'mil mi val'!CC177,"NA"))</f>
        <v>0.99529999999999996</v>
      </c>
      <c r="CE92" s="120">
        <f>IF($A$2=1,'mil mi val'!CD74,IF($A$2=2,'mil mi val'!CD177,"NA"))</f>
        <v>0.99529999999999996</v>
      </c>
      <c r="CF92" s="120">
        <f>IF($A$2=1,'mil mi val'!CE74,IF($A$2=2,'mil mi val'!CE177,"NA"))</f>
        <v>0.99529999999999996</v>
      </c>
      <c r="CG92" s="120">
        <f>IF($A$2=1,'mil mi val'!CF74,IF($A$2=2,'mil mi val'!CF177,"NA"))</f>
        <v>0.99529999999999996</v>
      </c>
      <c r="CH92" s="120">
        <f>IF($A$2=1,'mil mi val'!CG74,IF($A$2=2,'mil mi val'!CG177,"NA"))</f>
        <v>0.99529999999999996</v>
      </c>
      <c r="CI92" s="120">
        <f>IF($A$2=1,'mil mi val'!CH74,IF($A$2=2,'mil mi val'!CH177,"NA"))</f>
        <v>0.99529999999999996</v>
      </c>
      <c r="CJ92" s="120">
        <f>IF($A$2=1,'mil mi val'!CI74,IF($A$2=2,'mil mi val'!CI177,"NA"))</f>
        <v>0.99529999999999996</v>
      </c>
      <c r="CK92" s="120">
        <f>IF($A$2=1,'mil mi val'!CJ74,IF($A$2=2,'mil mi val'!CJ177,"NA"))</f>
        <v>0.99529999999999996</v>
      </c>
      <c r="CL92" s="120">
        <f>IF($A$2=1,'mil mi val'!CK74,IF($A$2=2,'mil mi val'!CK177,"NA"))</f>
        <v>0.99529999999999996</v>
      </c>
      <c r="CM92" s="120">
        <f>IF($A$2=1,'mil mi val'!CL74,IF($A$2=2,'mil mi val'!CL177,"NA"))</f>
        <v>0.99529999999999996</v>
      </c>
      <c r="CN92" s="120">
        <f>IF($A$2=1,'mil mi val'!CM74,IF($A$2=2,'mil mi val'!CM177,"NA"))</f>
        <v>0.99529999999999996</v>
      </c>
      <c r="CO92" s="120">
        <f>IF($A$2=1,'mil mi val'!CN74,IF($A$2=2,'mil mi val'!CN177,"NA"))</f>
        <v>0.99529999999999996</v>
      </c>
      <c r="CP92" s="120">
        <f>IF($A$2=1,'mil mi val'!CO74,IF($A$2=2,'mil mi val'!CO177,"NA"))</f>
        <v>0.99529999999999996</v>
      </c>
      <c r="CQ92" s="120">
        <f>IF($A$2=1,'mil mi val'!CP74,IF($A$2=2,'mil mi val'!CP177,"NA"))</f>
        <v>0.99529999999999996</v>
      </c>
      <c r="CR92" s="120">
        <f>IF($A$2=1,'mil mi val'!CQ74,IF($A$2=2,'mil mi val'!CQ177,"NA"))</f>
        <v>0.99529999999999996</v>
      </c>
      <c r="CS92" s="120">
        <f>IF($A$2=1,'mil mi val'!CR74,IF($A$2=2,'mil mi val'!CR177,"NA"))</f>
        <v>0.99529999999999996</v>
      </c>
      <c r="CT92" s="120">
        <f>IF($A$2=1,'mil mi val'!CS74,IF($A$2=2,'mil mi val'!CS177,"NA"))</f>
        <v>0.99529999999999996</v>
      </c>
      <c r="CU92" s="120">
        <f>IF($A$2=1,'mil mi val'!CT74,IF($A$2=2,'mil mi val'!CT177,"NA"))</f>
        <v>0.99529999999999996</v>
      </c>
      <c r="CV92" s="120">
        <f>IF($A$2=1,'mil mi val'!CU74,IF($A$2=2,'mil mi val'!CU177,"NA"))</f>
        <v>0.99529999999999996</v>
      </c>
      <c r="CW92" s="120">
        <f>IF($A$2=1,'mil mi val'!CV74,IF($A$2=2,'mil mi val'!CV177,"NA"))</f>
        <v>0.99529999999999996</v>
      </c>
      <c r="CX92" s="120">
        <f>IF($A$2=1,'mil mi val'!CW74,IF($A$2=2,'mil mi val'!CW177,"NA"))</f>
        <v>0.99529999999999996</v>
      </c>
      <c r="CY92" s="120">
        <f>IF($A$2=1,'mil mi val'!CX74,IF($A$2=2,'mil mi val'!CX177,"NA"))</f>
        <v>0.99529999999999996</v>
      </c>
      <c r="CZ92" s="120">
        <f>IF($A$2=1,'mil mi val'!CY74,IF($A$2=2,'mil mi val'!CY177,"NA"))</f>
        <v>0.99529999999999996</v>
      </c>
      <c r="DA92" s="120">
        <f>IF($A$2=1,'mil mi val'!CZ74,IF($A$2=2,'mil mi val'!CZ177,"NA"))</f>
        <v>0.99529999999999996</v>
      </c>
      <c r="DB92" s="120">
        <f>IF($A$2=1,'mil mi val'!DA74,IF($A$2=2,'mil mi val'!DA177,"NA"))</f>
        <v>0.99529999999999996</v>
      </c>
      <c r="DC92" s="120">
        <f>IF($A$2=1,'mil mi val'!DB74,IF($A$2=2,'mil mi val'!DB177,"NA"))</f>
        <v>0.99529999999999996</v>
      </c>
    </row>
    <row r="93" spans="2:107" ht="15" x14ac:dyDescent="0.25">
      <c r="B93" s="110">
        <v>88</v>
      </c>
      <c r="C93" s="120">
        <f>IF($A$2=1,'mil mi val'!B75,IF($A$2=2,'mil mi val'!B178,"NA"))</f>
        <v>1</v>
      </c>
      <c r="D93" s="120">
        <f>IF($A$2=1,'mil mi val'!C75,IF($A$2=2,'mil mi val'!C178,"NA"))</f>
        <v>0.98509999999999998</v>
      </c>
      <c r="E93" s="120">
        <f>IF($A$2=1,'mil mi val'!D75,IF($A$2=2,'mil mi val'!D178,"NA"))</f>
        <v>0.995</v>
      </c>
      <c r="F93" s="120">
        <f>IF($A$2=1,'mil mi val'!E75,IF($A$2=2,'mil mi val'!E178,"NA"))</f>
        <v>0.99509999999999998</v>
      </c>
      <c r="G93" s="120">
        <f>IF($A$2=1,'mil mi val'!F75,IF($A$2=2,'mil mi val'!F178,"NA"))</f>
        <v>0.99519999999999997</v>
      </c>
      <c r="H93" s="120">
        <f>IF($A$2=1,'mil mi val'!G75,IF($A$2=2,'mil mi val'!G178,"NA"))</f>
        <v>0.99529999999999996</v>
      </c>
      <c r="I93" s="120">
        <f>IF($A$2=1,'mil mi val'!H75,IF($A$2=2,'mil mi val'!H178,"NA"))</f>
        <v>0.99529999999999996</v>
      </c>
      <c r="J93" s="120">
        <f>IF($A$2=1,'mil mi val'!I75,IF($A$2=2,'mil mi val'!I178,"NA"))</f>
        <v>0.99529999999999996</v>
      </c>
      <c r="K93" s="120">
        <f>IF($A$2=1,'mil mi val'!J75,IF($A$2=2,'mil mi val'!J178,"NA"))</f>
        <v>0.99519999999999997</v>
      </c>
      <c r="L93" s="120">
        <f>IF($A$2=1,'mil mi val'!K75,IF($A$2=2,'mil mi val'!K178,"NA"))</f>
        <v>0.99519999999999997</v>
      </c>
      <c r="M93" s="120">
        <f>IF($A$2=1,'mil mi val'!L75,IF($A$2=2,'mil mi val'!L178,"NA"))</f>
        <v>0.99519999999999997</v>
      </c>
      <c r="N93" s="120">
        <f>IF($A$2=1,'mil mi val'!M75,IF($A$2=2,'mil mi val'!M178,"NA"))</f>
        <v>0.99529999999999996</v>
      </c>
      <c r="O93" s="120">
        <f>IF($A$2=1,'mil mi val'!N75,IF($A$2=2,'mil mi val'!N178,"NA"))</f>
        <v>0.99539999999999995</v>
      </c>
      <c r="P93" s="120">
        <f>IF($A$2=1,'mil mi val'!O75,IF($A$2=2,'mil mi val'!O178,"NA"))</f>
        <v>0.99509999999999998</v>
      </c>
      <c r="Q93" s="120">
        <f>IF($A$2=1,'mil mi val'!P75,IF($A$2=2,'mil mi val'!P178,"NA"))</f>
        <v>0.99480000000000002</v>
      </c>
      <c r="R93" s="120">
        <f>IF($A$2=1,'mil mi val'!Q75,IF($A$2=2,'mil mi val'!Q178,"NA"))</f>
        <v>0.99609999999999999</v>
      </c>
      <c r="S93" s="120">
        <f>IF($A$2=1,'mil mi val'!R75,IF($A$2=2,'mil mi val'!R178,"NA"))</f>
        <v>0.99609999999999999</v>
      </c>
      <c r="T93" s="120">
        <f>IF($A$2=1,'mil mi val'!S75,IF($A$2=2,'mil mi val'!S178,"NA"))</f>
        <v>0.99609999999999999</v>
      </c>
      <c r="U93" s="120">
        <f>IF($A$2=1,'mil mi val'!T75,IF($A$2=2,'mil mi val'!T178,"NA"))</f>
        <v>0.99609999999999999</v>
      </c>
      <c r="V93" s="120">
        <f>IF($A$2=1,'mil mi val'!U75,IF($A$2=2,'mil mi val'!U178,"NA"))</f>
        <v>0.99609999999999999</v>
      </c>
      <c r="W93" s="120">
        <f>IF($A$2=1,'mil mi val'!V75,IF($A$2=2,'mil mi val'!V178,"NA"))</f>
        <v>0.99609999999999999</v>
      </c>
      <c r="X93" s="120">
        <f>IF($A$2=1,'mil mi val'!W75,IF($A$2=2,'mil mi val'!W178,"NA"))</f>
        <v>0.99609999999999999</v>
      </c>
      <c r="Y93" s="120">
        <f>IF($A$2=1,'mil mi val'!X75,IF($A$2=2,'mil mi val'!X178,"NA"))</f>
        <v>0.99609999999999999</v>
      </c>
      <c r="Z93" s="120">
        <f>IF($A$2=1,'mil mi val'!Y75,IF($A$2=2,'mil mi val'!Y178,"NA"))</f>
        <v>0.99609999999999999</v>
      </c>
      <c r="AA93" s="120">
        <f>IF($A$2=1,'mil mi val'!Z75,IF($A$2=2,'mil mi val'!Z178,"NA"))</f>
        <v>0.99609999999999999</v>
      </c>
      <c r="AB93" s="120">
        <f>IF($A$2=1,'mil mi val'!AA75,IF($A$2=2,'mil mi val'!AA178,"NA"))</f>
        <v>0.99609999999999999</v>
      </c>
      <c r="AC93" s="120">
        <f>IF($A$2=1,'mil mi val'!AB75,IF($A$2=2,'mil mi val'!AB178,"NA"))</f>
        <v>0.99609999999999999</v>
      </c>
      <c r="AD93" s="120">
        <f>IF($A$2=1,'mil mi val'!AC75,IF($A$2=2,'mil mi val'!AC178,"NA"))</f>
        <v>0.99609999999999999</v>
      </c>
      <c r="AE93" s="120">
        <f>IF($A$2=1,'mil mi val'!AD75,IF($A$2=2,'mil mi val'!AD178,"NA"))</f>
        <v>0.99609999999999999</v>
      </c>
      <c r="AF93" s="120">
        <f>IF($A$2=1,'mil mi val'!AE75,IF($A$2=2,'mil mi val'!AE178,"NA"))</f>
        <v>0.99609999999999999</v>
      </c>
      <c r="AG93" s="120">
        <f>IF($A$2=1,'mil mi val'!AF75,IF($A$2=2,'mil mi val'!AF178,"NA"))</f>
        <v>0.99609999999999999</v>
      </c>
      <c r="AH93" s="120">
        <f>IF($A$2=1,'mil mi val'!AG75,IF($A$2=2,'mil mi val'!AG178,"NA"))</f>
        <v>0.99609999999999999</v>
      </c>
      <c r="AI93" s="120">
        <f>IF($A$2=1,'mil mi val'!AH75,IF($A$2=2,'mil mi val'!AH178,"NA"))</f>
        <v>0.99609999999999999</v>
      </c>
      <c r="AJ93" s="120">
        <f>IF($A$2=1,'mil mi val'!AI75,IF($A$2=2,'mil mi val'!AI178,"NA"))</f>
        <v>0.99609999999999999</v>
      </c>
      <c r="AK93" s="120">
        <f>IF($A$2=1,'mil mi val'!AJ75,IF($A$2=2,'mil mi val'!AJ178,"NA"))</f>
        <v>0.99609999999999999</v>
      </c>
      <c r="AL93" s="120">
        <f>IF($A$2=1,'mil mi val'!AK75,IF($A$2=2,'mil mi val'!AK178,"NA"))</f>
        <v>0.99609999999999999</v>
      </c>
      <c r="AM93" s="120">
        <f>IF($A$2=1,'mil mi val'!AL75,IF($A$2=2,'mil mi val'!AL178,"NA"))</f>
        <v>0.99609999999999999</v>
      </c>
      <c r="AN93" s="120">
        <f>IF($A$2=1,'mil mi val'!AM75,IF($A$2=2,'mil mi val'!AM178,"NA"))</f>
        <v>0.99609999999999999</v>
      </c>
      <c r="AO93" s="120">
        <f>IF($A$2=1,'mil mi val'!AN75,IF($A$2=2,'mil mi val'!AN178,"NA"))</f>
        <v>0.99609999999999999</v>
      </c>
      <c r="AP93" s="120">
        <f>IF($A$2=1,'mil mi val'!AO75,IF($A$2=2,'mil mi val'!AO178,"NA"))</f>
        <v>0.99609999999999999</v>
      </c>
      <c r="AQ93" s="120">
        <f>IF($A$2=1,'mil mi val'!AP75,IF($A$2=2,'mil mi val'!AP178,"NA"))</f>
        <v>0.99609999999999999</v>
      </c>
      <c r="AR93" s="120">
        <f>IF($A$2=1,'mil mi val'!AQ75,IF($A$2=2,'mil mi val'!AQ178,"NA"))</f>
        <v>0.99609999999999999</v>
      </c>
      <c r="AS93" s="120">
        <f>IF($A$2=1,'mil mi val'!AR75,IF($A$2=2,'mil mi val'!AR178,"NA"))</f>
        <v>0.99609999999999999</v>
      </c>
      <c r="AT93" s="120">
        <f>IF($A$2=1,'mil mi val'!AS75,IF($A$2=2,'mil mi val'!AS178,"NA"))</f>
        <v>0.99609999999999999</v>
      </c>
      <c r="AU93" s="120">
        <f>IF($A$2=1,'mil mi val'!AT75,IF($A$2=2,'mil mi val'!AT178,"NA"))</f>
        <v>0.99609999999999999</v>
      </c>
      <c r="AV93" s="120">
        <f>IF($A$2=1,'mil mi val'!AU75,IF($A$2=2,'mil mi val'!AU178,"NA"))</f>
        <v>0.99609999999999999</v>
      </c>
      <c r="AW93" s="120">
        <f>IF($A$2=1,'mil mi val'!AV75,IF($A$2=2,'mil mi val'!AV178,"NA"))</f>
        <v>0.99609999999999999</v>
      </c>
      <c r="AX93" s="120">
        <f>IF($A$2=1,'mil mi val'!AW75,IF($A$2=2,'mil mi val'!AW178,"NA"))</f>
        <v>0.99609999999999999</v>
      </c>
      <c r="AY93" s="120">
        <f>IF($A$2=1,'mil mi val'!AX75,IF($A$2=2,'mil mi val'!AX178,"NA"))</f>
        <v>0.99609999999999999</v>
      </c>
      <c r="AZ93" s="120">
        <f>IF($A$2=1,'mil mi val'!AY75,IF($A$2=2,'mil mi val'!AY178,"NA"))</f>
        <v>0.99609999999999999</v>
      </c>
      <c r="BA93" s="120">
        <f>IF($A$2=1,'mil mi val'!AZ75,IF($A$2=2,'mil mi val'!AZ178,"NA"))</f>
        <v>0.99609999999999999</v>
      </c>
      <c r="BB93" s="120">
        <f>IF($A$2=1,'mil mi val'!BA75,IF($A$2=2,'mil mi val'!BA178,"NA"))</f>
        <v>0.99609999999999999</v>
      </c>
      <c r="BC93" s="120">
        <f>IF($A$2=1,'mil mi val'!BB75,IF($A$2=2,'mil mi val'!BB178,"NA"))</f>
        <v>0.99609999999999999</v>
      </c>
      <c r="BD93" s="120">
        <f>IF($A$2=1,'mil mi val'!BC75,IF($A$2=2,'mil mi val'!BC178,"NA"))</f>
        <v>0.99609999999999999</v>
      </c>
      <c r="BE93" s="120">
        <f>IF($A$2=1,'mil mi val'!BD75,IF($A$2=2,'mil mi val'!BD178,"NA"))</f>
        <v>0.99609999999999999</v>
      </c>
      <c r="BF93" s="120">
        <f>IF($A$2=1,'mil mi val'!BE75,IF($A$2=2,'mil mi val'!BE178,"NA"))</f>
        <v>0.99609999999999999</v>
      </c>
      <c r="BG93" s="120">
        <f>IF($A$2=1,'mil mi val'!BF75,IF($A$2=2,'mil mi val'!BF178,"NA"))</f>
        <v>0.99609999999999999</v>
      </c>
      <c r="BH93" s="120">
        <f>IF($A$2=1,'mil mi val'!BG75,IF($A$2=2,'mil mi val'!BG178,"NA"))</f>
        <v>0.99609999999999999</v>
      </c>
      <c r="BI93" s="120">
        <f>IF($A$2=1,'mil mi val'!BH75,IF($A$2=2,'mil mi val'!BH178,"NA"))</f>
        <v>0.99609999999999999</v>
      </c>
      <c r="BJ93" s="120">
        <f>IF($A$2=1,'mil mi val'!BI75,IF($A$2=2,'mil mi val'!BI178,"NA"))</f>
        <v>0.99609999999999999</v>
      </c>
      <c r="BK93" s="120">
        <f>IF($A$2=1,'mil mi val'!BJ75,IF($A$2=2,'mil mi val'!BJ178,"NA"))</f>
        <v>0.99609999999999999</v>
      </c>
      <c r="BL93" s="120">
        <f>IF($A$2=1,'mil mi val'!BK75,IF($A$2=2,'mil mi val'!BK178,"NA"))</f>
        <v>0.99609999999999999</v>
      </c>
      <c r="BM93" s="120">
        <f>IF($A$2=1,'mil mi val'!BL75,IF($A$2=2,'mil mi val'!BL178,"NA"))</f>
        <v>0.99609999999999999</v>
      </c>
      <c r="BN93" s="120">
        <f>IF($A$2=1,'mil mi val'!BM75,IF($A$2=2,'mil mi val'!BM178,"NA"))</f>
        <v>0.99609999999999999</v>
      </c>
      <c r="BO93" s="120">
        <f>IF($A$2=1,'mil mi val'!BN75,IF($A$2=2,'mil mi val'!BN178,"NA"))</f>
        <v>0.99609999999999999</v>
      </c>
      <c r="BP93" s="120">
        <f>IF($A$2=1,'mil mi val'!BO75,IF($A$2=2,'mil mi val'!BO178,"NA"))</f>
        <v>0.99609999999999999</v>
      </c>
      <c r="BQ93" s="120">
        <f>IF($A$2=1,'mil mi val'!BP75,IF($A$2=2,'mil mi val'!BP178,"NA"))</f>
        <v>0.99609999999999999</v>
      </c>
      <c r="BR93" s="120">
        <f>IF($A$2=1,'mil mi val'!BQ75,IF($A$2=2,'mil mi val'!BQ178,"NA"))</f>
        <v>0.99609999999999999</v>
      </c>
      <c r="BS93" s="120">
        <f>IF($A$2=1,'mil mi val'!BR75,IF($A$2=2,'mil mi val'!BR178,"NA"))</f>
        <v>0.99609999999999999</v>
      </c>
      <c r="BT93" s="120">
        <f>IF($A$2=1,'mil mi val'!BS75,IF($A$2=2,'mil mi val'!BS178,"NA"))</f>
        <v>0.99609999999999999</v>
      </c>
      <c r="BU93" s="120">
        <f>IF($A$2=1,'mil mi val'!BT75,IF($A$2=2,'mil mi val'!BT178,"NA"))</f>
        <v>0.99609999999999999</v>
      </c>
      <c r="BV93" s="120">
        <f>IF($A$2=1,'mil mi val'!BU75,IF($A$2=2,'mil mi val'!BU178,"NA"))</f>
        <v>0.99609999999999999</v>
      </c>
      <c r="BW93" s="120">
        <f>IF($A$2=1,'mil mi val'!BV75,IF($A$2=2,'mil mi val'!BV178,"NA"))</f>
        <v>0.99609999999999999</v>
      </c>
      <c r="BX93" s="120">
        <f>IF($A$2=1,'mil mi val'!BW75,IF($A$2=2,'mil mi val'!BW178,"NA"))</f>
        <v>0.99609999999999999</v>
      </c>
      <c r="BY93" s="120">
        <f>IF($A$2=1,'mil mi val'!BX75,IF($A$2=2,'mil mi val'!BX178,"NA"))</f>
        <v>0.99609999999999999</v>
      </c>
      <c r="BZ93" s="120">
        <f>IF($A$2=1,'mil mi val'!BY75,IF($A$2=2,'mil mi val'!BY178,"NA"))</f>
        <v>0.99609999999999999</v>
      </c>
      <c r="CA93" s="120">
        <f>IF($A$2=1,'mil mi val'!BZ75,IF($A$2=2,'mil mi val'!BZ178,"NA"))</f>
        <v>0.99609999999999999</v>
      </c>
      <c r="CB93" s="120">
        <f>IF($A$2=1,'mil mi val'!CA75,IF($A$2=2,'mil mi val'!CA178,"NA"))</f>
        <v>0.99609999999999999</v>
      </c>
      <c r="CC93" s="120">
        <f>IF($A$2=1,'mil mi val'!CB75,IF($A$2=2,'mil mi val'!CB178,"NA"))</f>
        <v>0.99609999999999999</v>
      </c>
      <c r="CD93" s="120">
        <f>IF($A$2=1,'mil mi val'!CC75,IF($A$2=2,'mil mi val'!CC178,"NA"))</f>
        <v>0.99609999999999999</v>
      </c>
      <c r="CE93" s="120">
        <f>IF($A$2=1,'mil mi val'!CD75,IF($A$2=2,'mil mi val'!CD178,"NA"))</f>
        <v>0.99609999999999999</v>
      </c>
      <c r="CF93" s="120">
        <f>IF($A$2=1,'mil mi val'!CE75,IF($A$2=2,'mil mi val'!CE178,"NA"))</f>
        <v>0.99609999999999999</v>
      </c>
      <c r="CG93" s="120">
        <f>IF($A$2=1,'mil mi val'!CF75,IF($A$2=2,'mil mi val'!CF178,"NA"))</f>
        <v>0.99609999999999999</v>
      </c>
      <c r="CH93" s="120">
        <f>IF($A$2=1,'mil mi val'!CG75,IF($A$2=2,'mil mi val'!CG178,"NA"))</f>
        <v>0.99609999999999999</v>
      </c>
      <c r="CI93" s="120">
        <f>IF($A$2=1,'mil mi val'!CH75,IF($A$2=2,'mil mi val'!CH178,"NA"))</f>
        <v>0.99609999999999999</v>
      </c>
      <c r="CJ93" s="120">
        <f>IF($A$2=1,'mil mi val'!CI75,IF($A$2=2,'mil mi val'!CI178,"NA"))</f>
        <v>0.99609999999999999</v>
      </c>
      <c r="CK93" s="120">
        <f>IF($A$2=1,'mil mi val'!CJ75,IF($A$2=2,'mil mi val'!CJ178,"NA"))</f>
        <v>0.99609999999999999</v>
      </c>
      <c r="CL93" s="120">
        <f>IF($A$2=1,'mil mi val'!CK75,IF($A$2=2,'mil mi val'!CK178,"NA"))</f>
        <v>0.99609999999999999</v>
      </c>
      <c r="CM93" s="120">
        <f>IF($A$2=1,'mil mi val'!CL75,IF($A$2=2,'mil mi val'!CL178,"NA"))</f>
        <v>0.99609999999999999</v>
      </c>
      <c r="CN93" s="120">
        <f>IF($A$2=1,'mil mi val'!CM75,IF($A$2=2,'mil mi val'!CM178,"NA"))</f>
        <v>0.99609999999999999</v>
      </c>
      <c r="CO93" s="120">
        <f>IF($A$2=1,'mil mi val'!CN75,IF($A$2=2,'mil mi val'!CN178,"NA"))</f>
        <v>0.99609999999999999</v>
      </c>
      <c r="CP93" s="120">
        <f>IF($A$2=1,'mil mi val'!CO75,IF($A$2=2,'mil mi val'!CO178,"NA"))</f>
        <v>0.99609999999999999</v>
      </c>
      <c r="CQ93" s="120">
        <f>IF($A$2=1,'mil mi val'!CP75,IF($A$2=2,'mil mi val'!CP178,"NA"))</f>
        <v>0.99609999999999999</v>
      </c>
      <c r="CR93" s="120">
        <f>IF($A$2=1,'mil mi val'!CQ75,IF($A$2=2,'mil mi val'!CQ178,"NA"))</f>
        <v>0.99609999999999999</v>
      </c>
      <c r="CS93" s="120">
        <f>IF($A$2=1,'mil mi val'!CR75,IF($A$2=2,'mil mi val'!CR178,"NA"))</f>
        <v>0.99609999999999999</v>
      </c>
      <c r="CT93" s="120">
        <f>IF($A$2=1,'mil mi val'!CS75,IF($A$2=2,'mil mi val'!CS178,"NA"))</f>
        <v>0.99609999999999999</v>
      </c>
      <c r="CU93" s="120">
        <f>IF($A$2=1,'mil mi val'!CT75,IF($A$2=2,'mil mi val'!CT178,"NA"))</f>
        <v>0.99609999999999999</v>
      </c>
      <c r="CV93" s="120">
        <f>IF($A$2=1,'mil mi val'!CU75,IF($A$2=2,'mil mi val'!CU178,"NA"))</f>
        <v>0.99609999999999999</v>
      </c>
      <c r="CW93" s="120">
        <f>IF($A$2=1,'mil mi val'!CV75,IF($A$2=2,'mil mi val'!CV178,"NA"))</f>
        <v>0.99609999999999999</v>
      </c>
      <c r="CX93" s="120">
        <f>IF($A$2=1,'mil mi val'!CW75,IF($A$2=2,'mil mi val'!CW178,"NA"))</f>
        <v>0.99609999999999999</v>
      </c>
      <c r="CY93" s="120">
        <f>IF($A$2=1,'mil mi val'!CX75,IF($A$2=2,'mil mi val'!CX178,"NA"))</f>
        <v>0.99609999999999999</v>
      </c>
      <c r="CZ93" s="120">
        <f>IF($A$2=1,'mil mi val'!CY75,IF($A$2=2,'mil mi val'!CY178,"NA"))</f>
        <v>0.99609999999999999</v>
      </c>
      <c r="DA93" s="120">
        <f>IF($A$2=1,'mil mi val'!CZ75,IF($A$2=2,'mil mi val'!CZ178,"NA"))</f>
        <v>0.99609999999999999</v>
      </c>
      <c r="DB93" s="120">
        <f>IF($A$2=1,'mil mi val'!DA75,IF($A$2=2,'mil mi val'!DA178,"NA"))</f>
        <v>0.99609999999999999</v>
      </c>
      <c r="DC93" s="120">
        <f>IF($A$2=1,'mil mi val'!DB75,IF($A$2=2,'mil mi val'!DB178,"NA"))</f>
        <v>0.99609999999999999</v>
      </c>
    </row>
    <row r="94" spans="2:107" ht="15" x14ac:dyDescent="0.25">
      <c r="B94" s="110">
        <v>89</v>
      </c>
      <c r="C94" s="120">
        <f>IF($A$2=1,'mil mi val'!B76,IF($A$2=2,'mil mi val'!B179,"NA"))</f>
        <v>1</v>
      </c>
      <c r="D94" s="120">
        <f>IF($A$2=1,'mil mi val'!C76,IF($A$2=2,'mil mi val'!C179,"NA"))</f>
        <v>0.98540000000000005</v>
      </c>
      <c r="E94" s="120">
        <f>IF($A$2=1,'mil mi val'!D76,IF($A$2=2,'mil mi val'!D179,"NA"))</f>
        <v>0.99539999999999995</v>
      </c>
      <c r="F94" s="120">
        <f>IF($A$2=1,'mil mi val'!E76,IF($A$2=2,'mil mi val'!E179,"NA"))</f>
        <v>0.99550000000000005</v>
      </c>
      <c r="G94" s="120">
        <f>IF($A$2=1,'mil mi val'!F76,IF($A$2=2,'mil mi val'!F179,"NA"))</f>
        <v>0.99560000000000004</v>
      </c>
      <c r="H94" s="120">
        <f>IF($A$2=1,'mil mi val'!G76,IF($A$2=2,'mil mi val'!G179,"NA"))</f>
        <v>0.99570000000000003</v>
      </c>
      <c r="I94" s="120">
        <f>IF($A$2=1,'mil mi val'!H76,IF($A$2=2,'mil mi val'!H179,"NA"))</f>
        <v>0.99570000000000003</v>
      </c>
      <c r="J94" s="120">
        <f>IF($A$2=1,'mil mi val'!I76,IF($A$2=2,'mil mi val'!I179,"NA"))</f>
        <v>0.99570000000000003</v>
      </c>
      <c r="K94" s="120">
        <f>IF($A$2=1,'mil mi val'!J76,IF($A$2=2,'mil mi val'!J179,"NA"))</f>
        <v>0.99570000000000003</v>
      </c>
      <c r="L94" s="120">
        <f>IF($A$2=1,'mil mi val'!K76,IF($A$2=2,'mil mi val'!K179,"NA"))</f>
        <v>0.99570000000000003</v>
      </c>
      <c r="M94" s="120">
        <f>IF($A$2=1,'mil mi val'!L76,IF($A$2=2,'mil mi val'!L179,"NA"))</f>
        <v>0.99570000000000003</v>
      </c>
      <c r="N94" s="120">
        <f>IF($A$2=1,'mil mi val'!M76,IF($A$2=2,'mil mi val'!M179,"NA"))</f>
        <v>0.99580000000000002</v>
      </c>
      <c r="O94" s="120">
        <f>IF($A$2=1,'mil mi val'!N76,IF($A$2=2,'mil mi val'!N179,"NA"))</f>
        <v>0.99580000000000002</v>
      </c>
      <c r="P94" s="120">
        <f>IF($A$2=1,'mil mi val'!O76,IF($A$2=2,'mil mi val'!O179,"NA"))</f>
        <v>0.99580000000000002</v>
      </c>
      <c r="Q94" s="120">
        <f>IF($A$2=1,'mil mi val'!P76,IF($A$2=2,'mil mi val'!P179,"NA"))</f>
        <v>0.99550000000000005</v>
      </c>
      <c r="R94" s="120">
        <f>IF($A$2=1,'mil mi val'!Q76,IF($A$2=2,'mil mi val'!Q179,"NA"))</f>
        <v>0.99680000000000002</v>
      </c>
      <c r="S94" s="120">
        <f>IF($A$2=1,'mil mi val'!R76,IF($A$2=2,'mil mi val'!R179,"NA"))</f>
        <v>0.99680000000000002</v>
      </c>
      <c r="T94" s="120">
        <f>IF($A$2=1,'mil mi val'!S76,IF($A$2=2,'mil mi val'!S179,"NA"))</f>
        <v>0.99680000000000002</v>
      </c>
      <c r="U94" s="120">
        <f>IF($A$2=1,'mil mi val'!T76,IF($A$2=2,'mil mi val'!T179,"NA"))</f>
        <v>0.99680000000000002</v>
      </c>
      <c r="V94" s="120">
        <f>IF($A$2=1,'mil mi val'!U76,IF($A$2=2,'mil mi val'!U179,"NA"))</f>
        <v>0.99680000000000002</v>
      </c>
      <c r="W94" s="120">
        <f>IF($A$2=1,'mil mi val'!V76,IF($A$2=2,'mil mi val'!V179,"NA"))</f>
        <v>0.99680000000000002</v>
      </c>
      <c r="X94" s="120">
        <f>IF($A$2=1,'mil mi val'!W76,IF($A$2=2,'mil mi val'!W179,"NA"))</f>
        <v>0.99680000000000002</v>
      </c>
      <c r="Y94" s="120">
        <f>IF($A$2=1,'mil mi val'!X76,IF($A$2=2,'mil mi val'!X179,"NA"))</f>
        <v>0.99680000000000002</v>
      </c>
      <c r="Z94" s="120">
        <f>IF($A$2=1,'mil mi val'!Y76,IF($A$2=2,'mil mi val'!Y179,"NA"))</f>
        <v>0.99680000000000002</v>
      </c>
      <c r="AA94" s="120">
        <f>IF($A$2=1,'mil mi val'!Z76,IF($A$2=2,'mil mi val'!Z179,"NA"))</f>
        <v>0.99680000000000002</v>
      </c>
      <c r="AB94" s="120">
        <f>IF($A$2=1,'mil mi val'!AA76,IF($A$2=2,'mil mi val'!AA179,"NA"))</f>
        <v>0.99680000000000002</v>
      </c>
      <c r="AC94" s="120">
        <f>IF($A$2=1,'mil mi val'!AB76,IF($A$2=2,'mil mi val'!AB179,"NA"))</f>
        <v>0.99680000000000002</v>
      </c>
      <c r="AD94" s="120">
        <f>IF($A$2=1,'mil mi val'!AC76,IF($A$2=2,'mil mi val'!AC179,"NA"))</f>
        <v>0.99680000000000002</v>
      </c>
      <c r="AE94" s="120">
        <f>IF($A$2=1,'mil mi val'!AD76,IF($A$2=2,'mil mi val'!AD179,"NA"))</f>
        <v>0.99680000000000002</v>
      </c>
      <c r="AF94" s="120">
        <f>IF($A$2=1,'mil mi val'!AE76,IF($A$2=2,'mil mi val'!AE179,"NA"))</f>
        <v>0.99680000000000002</v>
      </c>
      <c r="AG94" s="120">
        <f>IF($A$2=1,'mil mi val'!AF76,IF($A$2=2,'mil mi val'!AF179,"NA"))</f>
        <v>0.99680000000000002</v>
      </c>
      <c r="AH94" s="120">
        <f>IF($A$2=1,'mil mi val'!AG76,IF($A$2=2,'mil mi val'!AG179,"NA"))</f>
        <v>0.99680000000000002</v>
      </c>
      <c r="AI94" s="120">
        <f>IF($A$2=1,'mil mi val'!AH76,IF($A$2=2,'mil mi val'!AH179,"NA"))</f>
        <v>0.99680000000000002</v>
      </c>
      <c r="AJ94" s="120">
        <f>IF($A$2=1,'mil mi val'!AI76,IF($A$2=2,'mil mi val'!AI179,"NA"))</f>
        <v>0.99680000000000002</v>
      </c>
      <c r="AK94" s="120">
        <f>IF($A$2=1,'mil mi val'!AJ76,IF($A$2=2,'mil mi val'!AJ179,"NA"))</f>
        <v>0.99680000000000002</v>
      </c>
      <c r="AL94" s="120">
        <f>IF($A$2=1,'mil mi val'!AK76,IF($A$2=2,'mil mi val'!AK179,"NA"))</f>
        <v>0.99680000000000002</v>
      </c>
      <c r="AM94" s="120">
        <f>IF($A$2=1,'mil mi val'!AL76,IF($A$2=2,'mil mi val'!AL179,"NA"))</f>
        <v>0.99680000000000002</v>
      </c>
      <c r="AN94" s="120">
        <f>IF($A$2=1,'mil mi val'!AM76,IF($A$2=2,'mil mi val'!AM179,"NA"))</f>
        <v>0.99680000000000002</v>
      </c>
      <c r="AO94" s="120">
        <f>IF($A$2=1,'mil mi val'!AN76,IF($A$2=2,'mil mi val'!AN179,"NA"))</f>
        <v>0.99680000000000002</v>
      </c>
      <c r="AP94" s="120">
        <f>IF($A$2=1,'mil mi val'!AO76,IF($A$2=2,'mil mi val'!AO179,"NA"))</f>
        <v>0.99680000000000002</v>
      </c>
      <c r="AQ94" s="120">
        <f>IF($A$2=1,'mil mi val'!AP76,IF($A$2=2,'mil mi val'!AP179,"NA"))</f>
        <v>0.99680000000000002</v>
      </c>
      <c r="AR94" s="120">
        <f>IF($A$2=1,'mil mi val'!AQ76,IF($A$2=2,'mil mi val'!AQ179,"NA"))</f>
        <v>0.99680000000000002</v>
      </c>
      <c r="AS94" s="120">
        <f>IF($A$2=1,'mil mi val'!AR76,IF($A$2=2,'mil mi val'!AR179,"NA"))</f>
        <v>0.99680000000000002</v>
      </c>
      <c r="AT94" s="120">
        <f>IF($A$2=1,'mil mi val'!AS76,IF($A$2=2,'mil mi val'!AS179,"NA"))</f>
        <v>0.99680000000000002</v>
      </c>
      <c r="AU94" s="120">
        <f>IF($A$2=1,'mil mi val'!AT76,IF($A$2=2,'mil mi val'!AT179,"NA"))</f>
        <v>0.99680000000000002</v>
      </c>
      <c r="AV94" s="120">
        <f>IF($A$2=1,'mil mi val'!AU76,IF($A$2=2,'mil mi val'!AU179,"NA"))</f>
        <v>0.99680000000000002</v>
      </c>
      <c r="AW94" s="120">
        <f>IF($A$2=1,'mil mi val'!AV76,IF($A$2=2,'mil mi val'!AV179,"NA"))</f>
        <v>0.99680000000000002</v>
      </c>
      <c r="AX94" s="120">
        <f>IF($A$2=1,'mil mi val'!AW76,IF($A$2=2,'mil mi val'!AW179,"NA"))</f>
        <v>0.99680000000000002</v>
      </c>
      <c r="AY94" s="120">
        <f>IF($A$2=1,'mil mi val'!AX76,IF($A$2=2,'mil mi val'!AX179,"NA"))</f>
        <v>0.99680000000000002</v>
      </c>
      <c r="AZ94" s="120">
        <f>IF($A$2=1,'mil mi val'!AY76,IF($A$2=2,'mil mi val'!AY179,"NA"))</f>
        <v>0.99680000000000002</v>
      </c>
      <c r="BA94" s="120">
        <f>IF($A$2=1,'mil mi val'!AZ76,IF($A$2=2,'mil mi val'!AZ179,"NA"))</f>
        <v>0.99680000000000002</v>
      </c>
      <c r="BB94" s="120">
        <f>IF($A$2=1,'mil mi val'!BA76,IF($A$2=2,'mil mi val'!BA179,"NA"))</f>
        <v>0.99680000000000002</v>
      </c>
      <c r="BC94" s="120">
        <f>IF($A$2=1,'mil mi val'!BB76,IF($A$2=2,'mil mi val'!BB179,"NA"))</f>
        <v>0.99680000000000002</v>
      </c>
      <c r="BD94" s="120">
        <f>IF($A$2=1,'mil mi val'!BC76,IF($A$2=2,'mil mi val'!BC179,"NA"))</f>
        <v>0.99680000000000002</v>
      </c>
      <c r="BE94" s="120">
        <f>IF($A$2=1,'mil mi val'!BD76,IF($A$2=2,'mil mi val'!BD179,"NA"))</f>
        <v>0.99680000000000002</v>
      </c>
      <c r="BF94" s="120">
        <f>IF($A$2=1,'mil mi val'!BE76,IF($A$2=2,'mil mi val'!BE179,"NA"))</f>
        <v>0.99680000000000002</v>
      </c>
      <c r="BG94" s="120">
        <f>IF($A$2=1,'mil mi val'!BF76,IF($A$2=2,'mil mi val'!BF179,"NA"))</f>
        <v>0.99680000000000002</v>
      </c>
      <c r="BH94" s="120">
        <f>IF($A$2=1,'mil mi val'!BG76,IF($A$2=2,'mil mi val'!BG179,"NA"))</f>
        <v>0.99680000000000002</v>
      </c>
      <c r="BI94" s="120">
        <f>IF($A$2=1,'mil mi val'!BH76,IF($A$2=2,'mil mi val'!BH179,"NA"))</f>
        <v>0.99680000000000002</v>
      </c>
      <c r="BJ94" s="120">
        <f>IF($A$2=1,'mil mi val'!BI76,IF($A$2=2,'mil mi val'!BI179,"NA"))</f>
        <v>0.99680000000000002</v>
      </c>
      <c r="BK94" s="120">
        <f>IF($A$2=1,'mil mi val'!BJ76,IF($A$2=2,'mil mi val'!BJ179,"NA"))</f>
        <v>0.99680000000000002</v>
      </c>
      <c r="BL94" s="120">
        <f>IF($A$2=1,'mil mi val'!BK76,IF($A$2=2,'mil mi val'!BK179,"NA"))</f>
        <v>0.99680000000000002</v>
      </c>
      <c r="BM94" s="120">
        <f>IF($A$2=1,'mil mi val'!BL76,IF($A$2=2,'mil mi val'!BL179,"NA"))</f>
        <v>0.99680000000000002</v>
      </c>
      <c r="BN94" s="120">
        <f>IF($A$2=1,'mil mi val'!BM76,IF($A$2=2,'mil mi val'!BM179,"NA"))</f>
        <v>0.99680000000000002</v>
      </c>
      <c r="BO94" s="120">
        <f>IF($A$2=1,'mil mi val'!BN76,IF($A$2=2,'mil mi val'!BN179,"NA"))</f>
        <v>0.99680000000000002</v>
      </c>
      <c r="BP94" s="120">
        <f>IF($A$2=1,'mil mi val'!BO76,IF($A$2=2,'mil mi val'!BO179,"NA"))</f>
        <v>0.99680000000000002</v>
      </c>
      <c r="BQ94" s="120">
        <f>IF($A$2=1,'mil mi val'!BP76,IF($A$2=2,'mil mi val'!BP179,"NA"))</f>
        <v>0.99680000000000002</v>
      </c>
      <c r="BR94" s="120">
        <f>IF($A$2=1,'mil mi val'!BQ76,IF($A$2=2,'mil mi val'!BQ179,"NA"))</f>
        <v>0.99680000000000002</v>
      </c>
      <c r="BS94" s="120">
        <f>IF($A$2=1,'mil mi val'!BR76,IF($A$2=2,'mil mi val'!BR179,"NA"))</f>
        <v>0.99680000000000002</v>
      </c>
      <c r="BT94" s="120">
        <f>IF($A$2=1,'mil mi val'!BS76,IF($A$2=2,'mil mi val'!BS179,"NA"))</f>
        <v>0.99680000000000002</v>
      </c>
      <c r="BU94" s="120">
        <f>IF($A$2=1,'mil mi val'!BT76,IF($A$2=2,'mil mi val'!BT179,"NA"))</f>
        <v>0.99680000000000002</v>
      </c>
      <c r="BV94" s="120">
        <f>IF($A$2=1,'mil mi val'!BU76,IF($A$2=2,'mil mi val'!BU179,"NA"))</f>
        <v>0.99680000000000002</v>
      </c>
      <c r="BW94" s="120">
        <f>IF($A$2=1,'mil mi val'!BV76,IF($A$2=2,'mil mi val'!BV179,"NA"))</f>
        <v>0.99680000000000002</v>
      </c>
      <c r="BX94" s="120">
        <f>IF($A$2=1,'mil mi val'!BW76,IF($A$2=2,'mil mi val'!BW179,"NA"))</f>
        <v>0.99680000000000002</v>
      </c>
      <c r="BY94" s="120">
        <f>IF($A$2=1,'mil mi val'!BX76,IF($A$2=2,'mil mi val'!BX179,"NA"))</f>
        <v>0.99680000000000002</v>
      </c>
      <c r="BZ94" s="120">
        <f>IF($A$2=1,'mil mi val'!BY76,IF($A$2=2,'mil mi val'!BY179,"NA"))</f>
        <v>0.99680000000000002</v>
      </c>
      <c r="CA94" s="120">
        <f>IF($A$2=1,'mil mi val'!BZ76,IF($A$2=2,'mil mi val'!BZ179,"NA"))</f>
        <v>0.99680000000000002</v>
      </c>
      <c r="CB94" s="120">
        <f>IF($A$2=1,'mil mi val'!CA76,IF($A$2=2,'mil mi val'!CA179,"NA"))</f>
        <v>0.99680000000000002</v>
      </c>
      <c r="CC94" s="120">
        <f>IF($A$2=1,'mil mi val'!CB76,IF($A$2=2,'mil mi val'!CB179,"NA"))</f>
        <v>0.99680000000000002</v>
      </c>
      <c r="CD94" s="120">
        <f>IF($A$2=1,'mil mi val'!CC76,IF($A$2=2,'mil mi val'!CC179,"NA"))</f>
        <v>0.99680000000000002</v>
      </c>
      <c r="CE94" s="120">
        <f>IF($A$2=1,'mil mi val'!CD76,IF($A$2=2,'mil mi val'!CD179,"NA"))</f>
        <v>0.99680000000000002</v>
      </c>
      <c r="CF94" s="120">
        <f>IF($A$2=1,'mil mi val'!CE76,IF($A$2=2,'mil mi val'!CE179,"NA"))</f>
        <v>0.99680000000000002</v>
      </c>
      <c r="CG94" s="120">
        <f>IF($A$2=1,'mil mi val'!CF76,IF($A$2=2,'mil mi val'!CF179,"NA"))</f>
        <v>0.99680000000000002</v>
      </c>
      <c r="CH94" s="120">
        <f>IF($A$2=1,'mil mi val'!CG76,IF($A$2=2,'mil mi val'!CG179,"NA"))</f>
        <v>0.99680000000000002</v>
      </c>
      <c r="CI94" s="120">
        <f>IF($A$2=1,'mil mi val'!CH76,IF($A$2=2,'mil mi val'!CH179,"NA"))</f>
        <v>0.99680000000000002</v>
      </c>
      <c r="CJ94" s="120">
        <f>IF($A$2=1,'mil mi val'!CI76,IF($A$2=2,'mil mi val'!CI179,"NA"))</f>
        <v>0.99680000000000002</v>
      </c>
      <c r="CK94" s="120">
        <f>IF($A$2=1,'mil mi val'!CJ76,IF($A$2=2,'mil mi val'!CJ179,"NA"))</f>
        <v>0.99680000000000002</v>
      </c>
      <c r="CL94" s="120">
        <f>IF($A$2=1,'mil mi val'!CK76,IF($A$2=2,'mil mi val'!CK179,"NA"))</f>
        <v>0.99680000000000002</v>
      </c>
      <c r="CM94" s="120">
        <f>IF($A$2=1,'mil mi val'!CL76,IF($A$2=2,'mil mi val'!CL179,"NA"))</f>
        <v>0.99680000000000002</v>
      </c>
      <c r="CN94" s="120">
        <f>IF($A$2=1,'mil mi val'!CM76,IF($A$2=2,'mil mi val'!CM179,"NA"))</f>
        <v>0.99680000000000002</v>
      </c>
      <c r="CO94" s="120">
        <f>IF($A$2=1,'mil mi val'!CN76,IF($A$2=2,'mil mi val'!CN179,"NA"))</f>
        <v>0.99680000000000002</v>
      </c>
      <c r="CP94" s="120">
        <f>IF($A$2=1,'mil mi val'!CO76,IF($A$2=2,'mil mi val'!CO179,"NA"))</f>
        <v>0.99680000000000002</v>
      </c>
      <c r="CQ94" s="120">
        <f>IF($A$2=1,'mil mi val'!CP76,IF($A$2=2,'mil mi val'!CP179,"NA"))</f>
        <v>0.99680000000000002</v>
      </c>
      <c r="CR94" s="120">
        <f>IF($A$2=1,'mil mi val'!CQ76,IF($A$2=2,'mil mi val'!CQ179,"NA"))</f>
        <v>0.99680000000000002</v>
      </c>
      <c r="CS94" s="120">
        <f>IF($A$2=1,'mil mi val'!CR76,IF($A$2=2,'mil mi val'!CR179,"NA"))</f>
        <v>0.99680000000000002</v>
      </c>
      <c r="CT94" s="120">
        <f>IF($A$2=1,'mil mi val'!CS76,IF($A$2=2,'mil mi val'!CS179,"NA"))</f>
        <v>0.99680000000000002</v>
      </c>
      <c r="CU94" s="120">
        <f>IF($A$2=1,'mil mi val'!CT76,IF($A$2=2,'mil mi val'!CT179,"NA"))</f>
        <v>0.99680000000000002</v>
      </c>
      <c r="CV94" s="120">
        <f>IF($A$2=1,'mil mi val'!CU76,IF($A$2=2,'mil mi val'!CU179,"NA"))</f>
        <v>0.99680000000000002</v>
      </c>
      <c r="CW94" s="120">
        <f>IF($A$2=1,'mil mi val'!CV76,IF($A$2=2,'mil mi val'!CV179,"NA"))</f>
        <v>0.99680000000000002</v>
      </c>
      <c r="CX94" s="120">
        <f>IF($A$2=1,'mil mi val'!CW76,IF($A$2=2,'mil mi val'!CW179,"NA"))</f>
        <v>0.99680000000000002</v>
      </c>
      <c r="CY94" s="120">
        <f>IF($A$2=1,'mil mi val'!CX76,IF($A$2=2,'mil mi val'!CX179,"NA"))</f>
        <v>0.99680000000000002</v>
      </c>
      <c r="CZ94" s="120">
        <f>IF($A$2=1,'mil mi val'!CY76,IF($A$2=2,'mil mi val'!CY179,"NA"))</f>
        <v>0.99680000000000002</v>
      </c>
      <c r="DA94" s="120">
        <f>IF($A$2=1,'mil mi val'!CZ76,IF($A$2=2,'mil mi val'!CZ179,"NA"))</f>
        <v>0.99680000000000002</v>
      </c>
      <c r="DB94" s="120">
        <f>IF($A$2=1,'mil mi val'!DA76,IF($A$2=2,'mil mi val'!DA179,"NA"))</f>
        <v>0.99680000000000002</v>
      </c>
      <c r="DC94" s="120">
        <f>IF($A$2=1,'mil mi val'!DB76,IF($A$2=2,'mil mi val'!DB179,"NA"))</f>
        <v>0.99680000000000002</v>
      </c>
    </row>
    <row r="95" spans="2:107" ht="15" x14ac:dyDescent="0.25">
      <c r="B95" s="110">
        <v>90</v>
      </c>
      <c r="C95" s="120">
        <f>IF($A$2=1,'mil mi val'!B77,IF($A$2=2,'mil mi val'!B180,"NA"))</f>
        <v>1</v>
      </c>
      <c r="D95" s="120">
        <f>IF($A$2=1,'mil mi val'!C77,IF($A$2=2,'mil mi val'!C180,"NA"))</f>
        <v>0.98580000000000001</v>
      </c>
      <c r="E95" s="120">
        <f>IF($A$2=1,'mil mi val'!D77,IF($A$2=2,'mil mi val'!D180,"NA"))</f>
        <v>0.99570000000000003</v>
      </c>
      <c r="F95" s="120">
        <f>IF($A$2=1,'mil mi val'!E77,IF($A$2=2,'mil mi val'!E180,"NA"))</f>
        <v>0.99580000000000002</v>
      </c>
      <c r="G95" s="120">
        <f>IF($A$2=1,'mil mi val'!F77,IF($A$2=2,'mil mi val'!F180,"NA"))</f>
        <v>0.996</v>
      </c>
      <c r="H95" s="120">
        <f>IF($A$2=1,'mil mi val'!G77,IF($A$2=2,'mil mi val'!G180,"NA"))</f>
        <v>0.99609999999999999</v>
      </c>
      <c r="I95" s="120">
        <f>IF($A$2=1,'mil mi val'!H77,IF($A$2=2,'mil mi val'!H180,"NA"))</f>
        <v>0.99619999999999997</v>
      </c>
      <c r="J95" s="120">
        <f>IF($A$2=1,'mil mi val'!I77,IF($A$2=2,'mil mi val'!I180,"NA"))</f>
        <v>0.99619999999999997</v>
      </c>
      <c r="K95" s="120">
        <f>IF($A$2=1,'mil mi val'!J77,IF($A$2=2,'mil mi val'!J180,"NA"))</f>
        <v>0.99619999999999997</v>
      </c>
      <c r="L95" s="120">
        <f>IF($A$2=1,'mil mi val'!K77,IF($A$2=2,'mil mi val'!K180,"NA"))</f>
        <v>0.99619999999999997</v>
      </c>
      <c r="M95" s="120">
        <f>IF($A$2=1,'mil mi val'!L77,IF($A$2=2,'mil mi val'!L180,"NA"))</f>
        <v>0.99619999999999997</v>
      </c>
      <c r="N95" s="120">
        <f>IF($A$2=1,'mil mi val'!M77,IF($A$2=2,'mil mi val'!M180,"NA"))</f>
        <v>0.99619999999999997</v>
      </c>
      <c r="O95" s="120">
        <f>IF($A$2=1,'mil mi val'!N77,IF($A$2=2,'mil mi val'!N180,"NA"))</f>
        <v>0.99619999999999997</v>
      </c>
      <c r="P95" s="120">
        <f>IF($A$2=1,'mil mi val'!O77,IF($A$2=2,'mil mi val'!O180,"NA"))</f>
        <v>0.99629999999999996</v>
      </c>
      <c r="Q95" s="120">
        <f>IF($A$2=1,'mil mi val'!P77,IF($A$2=2,'mil mi val'!P180,"NA"))</f>
        <v>0.99619999999999997</v>
      </c>
      <c r="R95" s="120">
        <f>IF($A$2=1,'mil mi val'!Q77,IF($A$2=2,'mil mi val'!Q180,"NA"))</f>
        <v>0.99750000000000005</v>
      </c>
      <c r="S95" s="120">
        <f>IF($A$2=1,'mil mi val'!R77,IF($A$2=2,'mil mi val'!R180,"NA"))</f>
        <v>0.99750000000000005</v>
      </c>
      <c r="T95" s="120">
        <f>IF($A$2=1,'mil mi val'!S77,IF($A$2=2,'mil mi val'!S180,"NA"))</f>
        <v>0.99750000000000005</v>
      </c>
      <c r="U95" s="120">
        <f>IF($A$2=1,'mil mi val'!T77,IF($A$2=2,'mil mi val'!T180,"NA"))</f>
        <v>0.99750000000000005</v>
      </c>
      <c r="V95" s="120">
        <f>IF($A$2=1,'mil mi val'!U77,IF($A$2=2,'mil mi val'!U180,"NA"))</f>
        <v>0.99750000000000005</v>
      </c>
      <c r="W95" s="120">
        <f>IF($A$2=1,'mil mi val'!V77,IF($A$2=2,'mil mi val'!V180,"NA"))</f>
        <v>0.99750000000000005</v>
      </c>
      <c r="X95" s="120">
        <f>IF($A$2=1,'mil mi val'!W77,IF($A$2=2,'mil mi val'!W180,"NA"))</f>
        <v>0.99750000000000005</v>
      </c>
      <c r="Y95" s="120">
        <f>IF($A$2=1,'mil mi val'!X77,IF($A$2=2,'mil mi val'!X180,"NA"))</f>
        <v>0.99750000000000005</v>
      </c>
      <c r="Z95" s="120">
        <f>IF($A$2=1,'mil mi val'!Y77,IF($A$2=2,'mil mi val'!Y180,"NA"))</f>
        <v>0.99750000000000005</v>
      </c>
      <c r="AA95" s="120">
        <f>IF($A$2=1,'mil mi val'!Z77,IF($A$2=2,'mil mi val'!Z180,"NA"))</f>
        <v>0.99750000000000005</v>
      </c>
      <c r="AB95" s="120">
        <f>IF($A$2=1,'mil mi val'!AA77,IF($A$2=2,'mil mi val'!AA180,"NA"))</f>
        <v>0.99750000000000005</v>
      </c>
      <c r="AC95" s="120">
        <f>IF($A$2=1,'mil mi val'!AB77,IF($A$2=2,'mil mi val'!AB180,"NA"))</f>
        <v>0.99750000000000005</v>
      </c>
      <c r="AD95" s="120">
        <f>IF($A$2=1,'mil mi val'!AC77,IF($A$2=2,'mil mi val'!AC180,"NA"))</f>
        <v>0.99750000000000005</v>
      </c>
      <c r="AE95" s="120">
        <f>IF($A$2=1,'mil mi val'!AD77,IF($A$2=2,'mil mi val'!AD180,"NA"))</f>
        <v>0.99750000000000005</v>
      </c>
      <c r="AF95" s="120">
        <f>IF($A$2=1,'mil mi val'!AE77,IF($A$2=2,'mil mi val'!AE180,"NA"))</f>
        <v>0.99750000000000005</v>
      </c>
      <c r="AG95" s="120">
        <f>IF($A$2=1,'mil mi val'!AF77,IF($A$2=2,'mil mi val'!AF180,"NA"))</f>
        <v>0.99750000000000005</v>
      </c>
      <c r="AH95" s="120">
        <f>IF($A$2=1,'mil mi val'!AG77,IF($A$2=2,'mil mi val'!AG180,"NA"))</f>
        <v>0.99750000000000005</v>
      </c>
      <c r="AI95" s="120">
        <f>IF($A$2=1,'mil mi val'!AH77,IF($A$2=2,'mil mi val'!AH180,"NA"))</f>
        <v>0.99750000000000005</v>
      </c>
      <c r="AJ95" s="120">
        <f>IF($A$2=1,'mil mi val'!AI77,IF($A$2=2,'mil mi val'!AI180,"NA"))</f>
        <v>0.99750000000000005</v>
      </c>
      <c r="AK95" s="120">
        <f>IF($A$2=1,'mil mi val'!AJ77,IF($A$2=2,'mil mi val'!AJ180,"NA"))</f>
        <v>0.99750000000000005</v>
      </c>
      <c r="AL95" s="120">
        <f>IF($A$2=1,'mil mi val'!AK77,IF($A$2=2,'mil mi val'!AK180,"NA"))</f>
        <v>0.99750000000000005</v>
      </c>
      <c r="AM95" s="120">
        <f>IF($A$2=1,'mil mi val'!AL77,IF($A$2=2,'mil mi val'!AL180,"NA"))</f>
        <v>0.99750000000000005</v>
      </c>
      <c r="AN95" s="120">
        <f>IF($A$2=1,'mil mi val'!AM77,IF($A$2=2,'mil mi val'!AM180,"NA"))</f>
        <v>0.99750000000000005</v>
      </c>
      <c r="AO95" s="120">
        <f>IF($A$2=1,'mil mi val'!AN77,IF($A$2=2,'mil mi val'!AN180,"NA"))</f>
        <v>0.99750000000000005</v>
      </c>
      <c r="AP95" s="120">
        <f>IF($A$2=1,'mil mi val'!AO77,IF($A$2=2,'mil mi val'!AO180,"NA"))</f>
        <v>0.99750000000000005</v>
      </c>
      <c r="AQ95" s="120">
        <f>IF($A$2=1,'mil mi val'!AP77,IF($A$2=2,'mil mi val'!AP180,"NA"))</f>
        <v>0.99750000000000005</v>
      </c>
      <c r="AR95" s="120">
        <f>IF($A$2=1,'mil mi val'!AQ77,IF($A$2=2,'mil mi val'!AQ180,"NA"))</f>
        <v>0.99750000000000005</v>
      </c>
      <c r="AS95" s="120">
        <f>IF($A$2=1,'mil mi val'!AR77,IF($A$2=2,'mil mi val'!AR180,"NA"))</f>
        <v>0.99750000000000005</v>
      </c>
      <c r="AT95" s="120">
        <f>IF($A$2=1,'mil mi val'!AS77,IF($A$2=2,'mil mi val'!AS180,"NA"))</f>
        <v>0.99750000000000005</v>
      </c>
      <c r="AU95" s="120">
        <f>IF($A$2=1,'mil mi val'!AT77,IF($A$2=2,'mil mi val'!AT180,"NA"))</f>
        <v>0.99750000000000005</v>
      </c>
      <c r="AV95" s="120">
        <f>IF($A$2=1,'mil mi val'!AU77,IF($A$2=2,'mil mi val'!AU180,"NA"))</f>
        <v>0.99750000000000005</v>
      </c>
      <c r="AW95" s="120">
        <f>IF($A$2=1,'mil mi val'!AV77,IF($A$2=2,'mil mi val'!AV180,"NA"))</f>
        <v>0.99750000000000005</v>
      </c>
      <c r="AX95" s="120">
        <f>IF($A$2=1,'mil mi val'!AW77,IF($A$2=2,'mil mi val'!AW180,"NA"))</f>
        <v>0.99750000000000005</v>
      </c>
      <c r="AY95" s="120">
        <f>IF($A$2=1,'mil mi val'!AX77,IF($A$2=2,'mil mi val'!AX180,"NA"))</f>
        <v>0.99750000000000005</v>
      </c>
      <c r="AZ95" s="120">
        <f>IF($A$2=1,'mil mi val'!AY77,IF($A$2=2,'mil mi val'!AY180,"NA"))</f>
        <v>0.99750000000000005</v>
      </c>
      <c r="BA95" s="120">
        <f>IF($A$2=1,'mil mi val'!AZ77,IF($A$2=2,'mil mi val'!AZ180,"NA"))</f>
        <v>0.99750000000000005</v>
      </c>
      <c r="BB95" s="120">
        <f>IF($A$2=1,'mil mi val'!BA77,IF($A$2=2,'mil mi val'!BA180,"NA"))</f>
        <v>0.99750000000000005</v>
      </c>
      <c r="BC95" s="120">
        <f>IF($A$2=1,'mil mi val'!BB77,IF($A$2=2,'mil mi val'!BB180,"NA"))</f>
        <v>0.99750000000000005</v>
      </c>
      <c r="BD95" s="120">
        <f>IF($A$2=1,'mil mi val'!BC77,IF($A$2=2,'mil mi val'!BC180,"NA"))</f>
        <v>0.99750000000000005</v>
      </c>
      <c r="BE95" s="120">
        <f>IF($A$2=1,'mil mi val'!BD77,IF($A$2=2,'mil mi val'!BD180,"NA"))</f>
        <v>0.99750000000000005</v>
      </c>
      <c r="BF95" s="120">
        <f>IF($A$2=1,'mil mi val'!BE77,IF($A$2=2,'mil mi val'!BE180,"NA"))</f>
        <v>0.99750000000000005</v>
      </c>
      <c r="BG95" s="120">
        <f>IF($A$2=1,'mil mi val'!BF77,IF($A$2=2,'mil mi val'!BF180,"NA"))</f>
        <v>0.99750000000000005</v>
      </c>
      <c r="BH95" s="120">
        <f>IF($A$2=1,'mil mi val'!BG77,IF($A$2=2,'mil mi val'!BG180,"NA"))</f>
        <v>0.99750000000000005</v>
      </c>
      <c r="BI95" s="120">
        <f>IF($A$2=1,'mil mi val'!BH77,IF($A$2=2,'mil mi val'!BH180,"NA"))</f>
        <v>0.99750000000000005</v>
      </c>
      <c r="BJ95" s="120">
        <f>IF($A$2=1,'mil mi val'!BI77,IF($A$2=2,'mil mi val'!BI180,"NA"))</f>
        <v>0.99750000000000005</v>
      </c>
      <c r="BK95" s="120">
        <f>IF($A$2=1,'mil mi val'!BJ77,IF($A$2=2,'mil mi val'!BJ180,"NA"))</f>
        <v>0.99750000000000005</v>
      </c>
      <c r="BL95" s="120">
        <f>IF($A$2=1,'mil mi val'!BK77,IF($A$2=2,'mil mi val'!BK180,"NA"))</f>
        <v>0.99750000000000005</v>
      </c>
      <c r="BM95" s="120">
        <f>IF($A$2=1,'mil mi val'!BL77,IF($A$2=2,'mil mi val'!BL180,"NA"))</f>
        <v>0.99750000000000005</v>
      </c>
      <c r="BN95" s="120">
        <f>IF($A$2=1,'mil mi val'!BM77,IF($A$2=2,'mil mi val'!BM180,"NA"))</f>
        <v>0.99750000000000005</v>
      </c>
      <c r="BO95" s="120">
        <f>IF($A$2=1,'mil mi val'!BN77,IF($A$2=2,'mil mi val'!BN180,"NA"))</f>
        <v>0.99750000000000005</v>
      </c>
      <c r="BP95" s="120">
        <f>IF($A$2=1,'mil mi val'!BO77,IF($A$2=2,'mil mi val'!BO180,"NA"))</f>
        <v>0.99750000000000005</v>
      </c>
      <c r="BQ95" s="120">
        <f>IF($A$2=1,'mil mi val'!BP77,IF($A$2=2,'mil mi val'!BP180,"NA"))</f>
        <v>0.99750000000000005</v>
      </c>
      <c r="BR95" s="120">
        <f>IF($A$2=1,'mil mi val'!BQ77,IF($A$2=2,'mil mi val'!BQ180,"NA"))</f>
        <v>0.99750000000000005</v>
      </c>
      <c r="BS95" s="120">
        <f>IF($A$2=1,'mil mi val'!BR77,IF($A$2=2,'mil mi val'!BR180,"NA"))</f>
        <v>0.99750000000000005</v>
      </c>
      <c r="BT95" s="120">
        <f>IF($A$2=1,'mil mi val'!BS77,IF($A$2=2,'mil mi val'!BS180,"NA"))</f>
        <v>0.99750000000000005</v>
      </c>
      <c r="BU95" s="120">
        <f>IF($A$2=1,'mil mi val'!BT77,IF($A$2=2,'mil mi val'!BT180,"NA"))</f>
        <v>0.99750000000000005</v>
      </c>
      <c r="BV95" s="120">
        <f>IF($A$2=1,'mil mi val'!BU77,IF($A$2=2,'mil mi val'!BU180,"NA"))</f>
        <v>0.99750000000000005</v>
      </c>
      <c r="BW95" s="120">
        <f>IF($A$2=1,'mil mi val'!BV77,IF($A$2=2,'mil mi val'!BV180,"NA"))</f>
        <v>0.99750000000000005</v>
      </c>
      <c r="BX95" s="120">
        <f>IF($A$2=1,'mil mi val'!BW77,IF($A$2=2,'mil mi val'!BW180,"NA"))</f>
        <v>0.99750000000000005</v>
      </c>
      <c r="BY95" s="120">
        <f>IF($A$2=1,'mil mi val'!BX77,IF($A$2=2,'mil mi val'!BX180,"NA"))</f>
        <v>0.99750000000000005</v>
      </c>
      <c r="BZ95" s="120">
        <f>IF($A$2=1,'mil mi val'!BY77,IF($A$2=2,'mil mi val'!BY180,"NA"))</f>
        <v>0.99750000000000005</v>
      </c>
      <c r="CA95" s="120">
        <f>IF($A$2=1,'mil mi val'!BZ77,IF($A$2=2,'mil mi val'!BZ180,"NA"))</f>
        <v>0.99750000000000005</v>
      </c>
      <c r="CB95" s="120">
        <f>IF($A$2=1,'mil mi val'!CA77,IF($A$2=2,'mil mi val'!CA180,"NA"))</f>
        <v>0.99750000000000005</v>
      </c>
      <c r="CC95" s="120">
        <f>IF($A$2=1,'mil mi val'!CB77,IF($A$2=2,'mil mi val'!CB180,"NA"))</f>
        <v>0.99750000000000005</v>
      </c>
      <c r="CD95" s="120">
        <f>IF($A$2=1,'mil mi val'!CC77,IF($A$2=2,'mil mi val'!CC180,"NA"))</f>
        <v>0.99750000000000005</v>
      </c>
      <c r="CE95" s="120">
        <f>IF($A$2=1,'mil mi val'!CD77,IF($A$2=2,'mil mi val'!CD180,"NA"))</f>
        <v>0.99750000000000005</v>
      </c>
      <c r="CF95" s="120">
        <f>IF($A$2=1,'mil mi val'!CE77,IF($A$2=2,'mil mi val'!CE180,"NA"))</f>
        <v>0.99750000000000005</v>
      </c>
      <c r="CG95" s="120">
        <f>IF($A$2=1,'mil mi val'!CF77,IF($A$2=2,'mil mi val'!CF180,"NA"))</f>
        <v>0.99750000000000005</v>
      </c>
      <c r="CH95" s="120">
        <f>IF($A$2=1,'mil mi val'!CG77,IF($A$2=2,'mil mi val'!CG180,"NA"))</f>
        <v>0.99750000000000005</v>
      </c>
      <c r="CI95" s="120">
        <f>IF($A$2=1,'mil mi val'!CH77,IF($A$2=2,'mil mi val'!CH180,"NA"))</f>
        <v>0.99750000000000005</v>
      </c>
      <c r="CJ95" s="120">
        <f>IF($A$2=1,'mil mi val'!CI77,IF($A$2=2,'mil mi val'!CI180,"NA"))</f>
        <v>0.99750000000000005</v>
      </c>
      <c r="CK95" s="120">
        <f>IF($A$2=1,'mil mi val'!CJ77,IF($A$2=2,'mil mi val'!CJ180,"NA"))</f>
        <v>0.99750000000000005</v>
      </c>
      <c r="CL95" s="120">
        <f>IF($A$2=1,'mil mi val'!CK77,IF($A$2=2,'mil mi val'!CK180,"NA"))</f>
        <v>0.99750000000000005</v>
      </c>
      <c r="CM95" s="120">
        <f>IF($A$2=1,'mil mi val'!CL77,IF($A$2=2,'mil mi val'!CL180,"NA"))</f>
        <v>0.99750000000000005</v>
      </c>
      <c r="CN95" s="120">
        <f>IF($A$2=1,'mil mi val'!CM77,IF($A$2=2,'mil mi val'!CM180,"NA"))</f>
        <v>0.99750000000000005</v>
      </c>
      <c r="CO95" s="120">
        <f>IF($A$2=1,'mil mi val'!CN77,IF($A$2=2,'mil mi val'!CN180,"NA"))</f>
        <v>0.99750000000000005</v>
      </c>
      <c r="CP95" s="120">
        <f>IF($A$2=1,'mil mi val'!CO77,IF($A$2=2,'mil mi val'!CO180,"NA"))</f>
        <v>0.99750000000000005</v>
      </c>
      <c r="CQ95" s="120">
        <f>IF($A$2=1,'mil mi val'!CP77,IF($A$2=2,'mil mi val'!CP180,"NA"))</f>
        <v>0.99750000000000005</v>
      </c>
      <c r="CR95" s="120">
        <f>IF($A$2=1,'mil mi val'!CQ77,IF($A$2=2,'mil mi val'!CQ180,"NA"))</f>
        <v>0.99750000000000005</v>
      </c>
      <c r="CS95" s="120">
        <f>IF($A$2=1,'mil mi val'!CR77,IF($A$2=2,'mil mi val'!CR180,"NA"))</f>
        <v>0.99750000000000005</v>
      </c>
      <c r="CT95" s="120">
        <f>IF($A$2=1,'mil mi val'!CS77,IF($A$2=2,'mil mi val'!CS180,"NA"))</f>
        <v>0.99750000000000005</v>
      </c>
      <c r="CU95" s="120">
        <f>IF($A$2=1,'mil mi val'!CT77,IF($A$2=2,'mil mi val'!CT180,"NA"))</f>
        <v>0.99750000000000005</v>
      </c>
      <c r="CV95" s="120">
        <f>IF($A$2=1,'mil mi val'!CU77,IF($A$2=2,'mil mi val'!CU180,"NA"))</f>
        <v>0.99750000000000005</v>
      </c>
      <c r="CW95" s="120">
        <f>IF($A$2=1,'mil mi val'!CV77,IF($A$2=2,'mil mi val'!CV180,"NA"))</f>
        <v>0.99750000000000005</v>
      </c>
      <c r="CX95" s="120">
        <f>IF($A$2=1,'mil mi val'!CW77,IF($A$2=2,'mil mi val'!CW180,"NA"))</f>
        <v>0.99750000000000005</v>
      </c>
      <c r="CY95" s="120">
        <f>IF($A$2=1,'mil mi val'!CX77,IF($A$2=2,'mil mi val'!CX180,"NA"))</f>
        <v>0.99750000000000005</v>
      </c>
      <c r="CZ95" s="120">
        <f>IF($A$2=1,'mil mi val'!CY77,IF($A$2=2,'mil mi val'!CY180,"NA"))</f>
        <v>0.99750000000000005</v>
      </c>
      <c r="DA95" s="120">
        <f>IF($A$2=1,'mil mi val'!CZ77,IF($A$2=2,'mil mi val'!CZ180,"NA"))</f>
        <v>0.99750000000000005</v>
      </c>
      <c r="DB95" s="120">
        <f>IF($A$2=1,'mil mi val'!DA77,IF($A$2=2,'mil mi val'!DA180,"NA"))</f>
        <v>0.99750000000000005</v>
      </c>
      <c r="DC95" s="120">
        <f>IF($A$2=1,'mil mi val'!DB77,IF($A$2=2,'mil mi val'!DB180,"NA"))</f>
        <v>0.99750000000000005</v>
      </c>
    </row>
    <row r="96" spans="2:107" ht="15" x14ac:dyDescent="0.25">
      <c r="B96" s="110">
        <v>91</v>
      </c>
      <c r="C96" s="120">
        <f>IF($A$2=1,'mil mi val'!B78,IF($A$2=2,'mil mi val'!B181,"NA"))</f>
        <v>1</v>
      </c>
      <c r="D96" s="120">
        <f>IF($A$2=1,'mil mi val'!C78,IF($A$2=2,'mil mi val'!C181,"NA"))</f>
        <v>0.9859</v>
      </c>
      <c r="E96" s="120">
        <f>IF($A$2=1,'mil mi val'!D78,IF($A$2=2,'mil mi val'!D181,"NA"))</f>
        <v>0.99580000000000002</v>
      </c>
      <c r="F96" s="120">
        <f>IF($A$2=1,'mil mi val'!E78,IF($A$2=2,'mil mi val'!E181,"NA"))</f>
        <v>0.99590000000000001</v>
      </c>
      <c r="G96" s="120">
        <f>IF($A$2=1,'mil mi val'!F78,IF($A$2=2,'mil mi val'!F181,"NA"))</f>
        <v>0.996</v>
      </c>
      <c r="H96" s="120">
        <f>IF($A$2=1,'mil mi val'!G78,IF($A$2=2,'mil mi val'!G181,"NA"))</f>
        <v>0.99609999999999999</v>
      </c>
      <c r="I96" s="120">
        <f>IF($A$2=1,'mil mi val'!H78,IF($A$2=2,'mil mi val'!H181,"NA"))</f>
        <v>0.99619999999999997</v>
      </c>
      <c r="J96" s="120">
        <f>IF($A$2=1,'mil mi val'!I78,IF($A$2=2,'mil mi val'!I181,"NA"))</f>
        <v>0.99629999999999996</v>
      </c>
      <c r="K96" s="120">
        <f>IF($A$2=1,'mil mi val'!J78,IF($A$2=2,'mil mi val'!J181,"NA"))</f>
        <v>0.99629999999999996</v>
      </c>
      <c r="L96" s="120">
        <f>IF($A$2=1,'mil mi val'!K78,IF($A$2=2,'mil mi val'!K181,"NA"))</f>
        <v>0.99629999999999996</v>
      </c>
      <c r="M96" s="120">
        <f>IF($A$2=1,'mil mi val'!L78,IF($A$2=2,'mil mi val'!L181,"NA"))</f>
        <v>0.99629999999999996</v>
      </c>
      <c r="N96" s="120">
        <f>IF($A$2=1,'mil mi val'!M78,IF($A$2=2,'mil mi val'!M181,"NA"))</f>
        <v>0.99629999999999996</v>
      </c>
      <c r="O96" s="120">
        <f>IF($A$2=1,'mil mi val'!N78,IF($A$2=2,'mil mi val'!N181,"NA"))</f>
        <v>0.99639999999999995</v>
      </c>
      <c r="P96" s="120">
        <f>IF($A$2=1,'mil mi val'!O78,IF($A$2=2,'mil mi val'!O181,"NA"))</f>
        <v>0.99639999999999995</v>
      </c>
      <c r="Q96" s="120">
        <f>IF($A$2=1,'mil mi val'!P78,IF($A$2=2,'mil mi val'!P181,"NA"))</f>
        <v>0.99629999999999996</v>
      </c>
      <c r="R96" s="120">
        <f>IF($A$2=1,'mil mi val'!Q78,IF($A$2=2,'mil mi val'!Q181,"NA"))</f>
        <v>0.99760000000000004</v>
      </c>
      <c r="S96" s="120">
        <f>IF($A$2=1,'mil mi val'!R78,IF($A$2=2,'mil mi val'!R181,"NA"))</f>
        <v>0.99760000000000004</v>
      </c>
      <c r="T96" s="120">
        <f>IF($A$2=1,'mil mi val'!S78,IF($A$2=2,'mil mi val'!S181,"NA"))</f>
        <v>0.99760000000000004</v>
      </c>
      <c r="U96" s="120">
        <f>IF($A$2=1,'mil mi val'!T78,IF($A$2=2,'mil mi val'!T181,"NA"))</f>
        <v>0.99760000000000004</v>
      </c>
      <c r="V96" s="120">
        <f>IF($A$2=1,'mil mi val'!U78,IF($A$2=2,'mil mi val'!U181,"NA"))</f>
        <v>0.99760000000000004</v>
      </c>
      <c r="W96" s="120">
        <f>IF($A$2=1,'mil mi val'!V78,IF($A$2=2,'mil mi val'!V181,"NA"))</f>
        <v>0.99760000000000004</v>
      </c>
      <c r="X96" s="120">
        <f>IF($A$2=1,'mil mi val'!W78,IF($A$2=2,'mil mi val'!W181,"NA"))</f>
        <v>0.99760000000000004</v>
      </c>
      <c r="Y96" s="120">
        <f>IF($A$2=1,'mil mi val'!X78,IF($A$2=2,'mil mi val'!X181,"NA"))</f>
        <v>0.99760000000000004</v>
      </c>
      <c r="Z96" s="120">
        <f>IF($A$2=1,'mil mi val'!Y78,IF($A$2=2,'mil mi val'!Y181,"NA"))</f>
        <v>0.99760000000000004</v>
      </c>
      <c r="AA96" s="120">
        <f>IF($A$2=1,'mil mi val'!Z78,IF($A$2=2,'mil mi val'!Z181,"NA"))</f>
        <v>0.99760000000000004</v>
      </c>
      <c r="AB96" s="120">
        <f>IF($A$2=1,'mil mi val'!AA78,IF($A$2=2,'mil mi val'!AA181,"NA"))</f>
        <v>0.99760000000000004</v>
      </c>
      <c r="AC96" s="120">
        <f>IF($A$2=1,'mil mi val'!AB78,IF($A$2=2,'mil mi val'!AB181,"NA"))</f>
        <v>0.99760000000000004</v>
      </c>
      <c r="AD96" s="120">
        <f>IF($A$2=1,'mil mi val'!AC78,IF($A$2=2,'mil mi val'!AC181,"NA"))</f>
        <v>0.99760000000000004</v>
      </c>
      <c r="AE96" s="120">
        <f>IF($A$2=1,'mil mi val'!AD78,IF($A$2=2,'mil mi val'!AD181,"NA"))</f>
        <v>0.99760000000000004</v>
      </c>
      <c r="AF96" s="120">
        <f>IF($A$2=1,'mil mi val'!AE78,IF($A$2=2,'mil mi val'!AE181,"NA"))</f>
        <v>0.99760000000000004</v>
      </c>
      <c r="AG96" s="120">
        <f>IF($A$2=1,'mil mi val'!AF78,IF($A$2=2,'mil mi val'!AF181,"NA"))</f>
        <v>0.99760000000000004</v>
      </c>
      <c r="AH96" s="120">
        <f>IF($A$2=1,'mil mi val'!AG78,IF($A$2=2,'mil mi val'!AG181,"NA"))</f>
        <v>0.99760000000000004</v>
      </c>
      <c r="AI96" s="120">
        <f>IF($A$2=1,'mil mi val'!AH78,IF($A$2=2,'mil mi val'!AH181,"NA"))</f>
        <v>0.99760000000000004</v>
      </c>
      <c r="AJ96" s="120">
        <f>IF($A$2=1,'mil mi val'!AI78,IF($A$2=2,'mil mi val'!AI181,"NA"))</f>
        <v>0.99760000000000004</v>
      </c>
      <c r="AK96" s="120">
        <f>IF($A$2=1,'mil mi val'!AJ78,IF($A$2=2,'mil mi val'!AJ181,"NA"))</f>
        <v>0.99760000000000004</v>
      </c>
      <c r="AL96" s="120">
        <f>IF($A$2=1,'mil mi val'!AK78,IF($A$2=2,'mil mi val'!AK181,"NA"))</f>
        <v>0.99760000000000004</v>
      </c>
      <c r="AM96" s="120">
        <f>IF($A$2=1,'mil mi val'!AL78,IF($A$2=2,'mil mi val'!AL181,"NA"))</f>
        <v>0.99760000000000004</v>
      </c>
      <c r="AN96" s="120">
        <f>IF($A$2=1,'mil mi val'!AM78,IF($A$2=2,'mil mi val'!AM181,"NA"))</f>
        <v>0.99760000000000004</v>
      </c>
      <c r="AO96" s="120">
        <f>IF($A$2=1,'mil mi val'!AN78,IF($A$2=2,'mil mi val'!AN181,"NA"))</f>
        <v>0.99760000000000004</v>
      </c>
      <c r="AP96" s="120">
        <f>IF($A$2=1,'mil mi val'!AO78,IF($A$2=2,'mil mi val'!AO181,"NA"))</f>
        <v>0.99760000000000004</v>
      </c>
      <c r="AQ96" s="120">
        <f>IF($A$2=1,'mil mi val'!AP78,IF($A$2=2,'mil mi val'!AP181,"NA"))</f>
        <v>0.99760000000000004</v>
      </c>
      <c r="AR96" s="120">
        <f>IF($A$2=1,'mil mi val'!AQ78,IF($A$2=2,'mil mi val'!AQ181,"NA"))</f>
        <v>0.99760000000000004</v>
      </c>
      <c r="AS96" s="120">
        <f>IF($A$2=1,'mil mi val'!AR78,IF($A$2=2,'mil mi val'!AR181,"NA"))</f>
        <v>0.99760000000000004</v>
      </c>
      <c r="AT96" s="120">
        <f>IF($A$2=1,'mil mi val'!AS78,IF($A$2=2,'mil mi val'!AS181,"NA"))</f>
        <v>0.99760000000000004</v>
      </c>
      <c r="AU96" s="120">
        <f>IF($A$2=1,'mil mi val'!AT78,IF($A$2=2,'mil mi val'!AT181,"NA"))</f>
        <v>0.99760000000000004</v>
      </c>
      <c r="AV96" s="120">
        <f>IF($A$2=1,'mil mi val'!AU78,IF($A$2=2,'mil mi val'!AU181,"NA"))</f>
        <v>0.99760000000000004</v>
      </c>
      <c r="AW96" s="120">
        <f>IF($A$2=1,'mil mi val'!AV78,IF($A$2=2,'mil mi val'!AV181,"NA"))</f>
        <v>0.99760000000000004</v>
      </c>
      <c r="AX96" s="120">
        <f>IF($A$2=1,'mil mi val'!AW78,IF($A$2=2,'mil mi val'!AW181,"NA"))</f>
        <v>0.99760000000000004</v>
      </c>
      <c r="AY96" s="120">
        <f>IF($A$2=1,'mil mi val'!AX78,IF($A$2=2,'mil mi val'!AX181,"NA"))</f>
        <v>0.99760000000000004</v>
      </c>
      <c r="AZ96" s="120">
        <f>IF($A$2=1,'mil mi val'!AY78,IF($A$2=2,'mil mi val'!AY181,"NA"))</f>
        <v>0.99760000000000004</v>
      </c>
      <c r="BA96" s="120">
        <f>IF($A$2=1,'mil mi val'!AZ78,IF($A$2=2,'mil mi val'!AZ181,"NA"))</f>
        <v>0.99760000000000004</v>
      </c>
      <c r="BB96" s="120">
        <f>IF($A$2=1,'mil mi val'!BA78,IF($A$2=2,'mil mi val'!BA181,"NA"))</f>
        <v>0.99760000000000004</v>
      </c>
      <c r="BC96" s="120">
        <f>IF($A$2=1,'mil mi val'!BB78,IF($A$2=2,'mil mi val'!BB181,"NA"))</f>
        <v>0.99760000000000004</v>
      </c>
      <c r="BD96" s="120">
        <f>IF($A$2=1,'mil mi val'!BC78,IF($A$2=2,'mil mi val'!BC181,"NA"))</f>
        <v>0.99760000000000004</v>
      </c>
      <c r="BE96" s="120">
        <f>IF($A$2=1,'mil mi val'!BD78,IF($A$2=2,'mil mi val'!BD181,"NA"))</f>
        <v>0.99760000000000004</v>
      </c>
      <c r="BF96" s="120">
        <f>IF($A$2=1,'mil mi val'!BE78,IF($A$2=2,'mil mi val'!BE181,"NA"))</f>
        <v>0.99760000000000004</v>
      </c>
      <c r="BG96" s="120">
        <f>IF($A$2=1,'mil mi val'!BF78,IF($A$2=2,'mil mi val'!BF181,"NA"))</f>
        <v>0.99760000000000004</v>
      </c>
      <c r="BH96" s="120">
        <f>IF($A$2=1,'mil mi val'!BG78,IF($A$2=2,'mil mi val'!BG181,"NA"))</f>
        <v>0.99760000000000004</v>
      </c>
      <c r="BI96" s="120">
        <f>IF($A$2=1,'mil mi val'!BH78,IF($A$2=2,'mil mi val'!BH181,"NA"))</f>
        <v>0.99760000000000004</v>
      </c>
      <c r="BJ96" s="120">
        <f>IF($A$2=1,'mil mi val'!BI78,IF($A$2=2,'mil mi val'!BI181,"NA"))</f>
        <v>0.99760000000000004</v>
      </c>
      <c r="BK96" s="120">
        <f>IF($A$2=1,'mil mi val'!BJ78,IF($A$2=2,'mil mi val'!BJ181,"NA"))</f>
        <v>0.99760000000000004</v>
      </c>
      <c r="BL96" s="120">
        <f>IF($A$2=1,'mil mi val'!BK78,IF($A$2=2,'mil mi val'!BK181,"NA"))</f>
        <v>0.99760000000000004</v>
      </c>
      <c r="BM96" s="120">
        <f>IF($A$2=1,'mil mi val'!BL78,IF($A$2=2,'mil mi val'!BL181,"NA"))</f>
        <v>0.99760000000000004</v>
      </c>
      <c r="BN96" s="120">
        <f>IF($A$2=1,'mil mi val'!BM78,IF($A$2=2,'mil mi val'!BM181,"NA"))</f>
        <v>0.99760000000000004</v>
      </c>
      <c r="BO96" s="120">
        <f>IF($A$2=1,'mil mi val'!BN78,IF($A$2=2,'mil mi val'!BN181,"NA"))</f>
        <v>0.99760000000000004</v>
      </c>
      <c r="BP96" s="120">
        <f>IF($A$2=1,'mil mi val'!BO78,IF($A$2=2,'mil mi val'!BO181,"NA"))</f>
        <v>0.99760000000000004</v>
      </c>
      <c r="BQ96" s="120">
        <f>IF($A$2=1,'mil mi val'!BP78,IF($A$2=2,'mil mi val'!BP181,"NA"))</f>
        <v>0.99760000000000004</v>
      </c>
      <c r="BR96" s="120">
        <f>IF($A$2=1,'mil mi val'!BQ78,IF($A$2=2,'mil mi val'!BQ181,"NA"))</f>
        <v>0.99760000000000004</v>
      </c>
      <c r="BS96" s="120">
        <f>IF($A$2=1,'mil mi val'!BR78,IF($A$2=2,'mil mi val'!BR181,"NA"))</f>
        <v>0.99760000000000004</v>
      </c>
      <c r="BT96" s="120">
        <f>IF($A$2=1,'mil mi val'!BS78,IF($A$2=2,'mil mi val'!BS181,"NA"))</f>
        <v>0.99760000000000004</v>
      </c>
      <c r="BU96" s="120">
        <f>IF($A$2=1,'mil mi val'!BT78,IF($A$2=2,'mil mi val'!BT181,"NA"))</f>
        <v>0.99760000000000004</v>
      </c>
      <c r="BV96" s="120">
        <f>IF($A$2=1,'mil mi val'!BU78,IF($A$2=2,'mil mi val'!BU181,"NA"))</f>
        <v>0.99760000000000004</v>
      </c>
      <c r="BW96" s="120">
        <f>IF($A$2=1,'mil mi val'!BV78,IF($A$2=2,'mil mi val'!BV181,"NA"))</f>
        <v>0.99760000000000004</v>
      </c>
      <c r="BX96" s="120">
        <f>IF($A$2=1,'mil mi val'!BW78,IF($A$2=2,'mil mi val'!BW181,"NA"))</f>
        <v>0.99760000000000004</v>
      </c>
      <c r="BY96" s="120">
        <f>IF($A$2=1,'mil mi val'!BX78,IF($A$2=2,'mil mi val'!BX181,"NA"))</f>
        <v>0.99760000000000004</v>
      </c>
      <c r="BZ96" s="120">
        <f>IF($A$2=1,'mil mi val'!BY78,IF($A$2=2,'mil mi val'!BY181,"NA"))</f>
        <v>0.99760000000000004</v>
      </c>
      <c r="CA96" s="120">
        <f>IF($A$2=1,'mil mi val'!BZ78,IF($A$2=2,'mil mi val'!BZ181,"NA"))</f>
        <v>0.99760000000000004</v>
      </c>
      <c r="CB96" s="120">
        <f>IF($A$2=1,'mil mi val'!CA78,IF($A$2=2,'mil mi val'!CA181,"NA"))</f>
        <v>0.99760000000000004</v>
      </c>
      <c r="CC96" s="120">
        <f>IF($A$2=1,'mil mi val'!CB78,IF($A$2=2,'mil mi val'!CB181,"NA"))</f>
        <v>0.99760000000000004</v>
      </c>
      <c r="CD96" s="120">
        <f>IF($A$2=1,'mil mi val'!CC78,IF($A$2=2,'mil mi val'!CC181,"NA"))</f>
        <v>0.99760000000000004</v>
      </c>
      <c r="CE96" s="120">
        <f>IF($A$2=1,'mil mi val'!CD78,IF($A$2=2,'mil mi val'!CD181,"NA"))</f>
        <v>0.99760000000000004</v>
      </c>
      <c r="CF96" s="120">
        <f>IF($A$2=1,'mil mi val'!CE78,IF($A$2=2,'mil mi val'!CE181,"NA"))</f>
        <v>0.99760000000000004</v>
      </c>
      <c r="CG96" s="120">
        <f>IF($A$2=1,'mil mi val'!CF78,IF($A$2=2,'mil mi val'!CF181,"NA"))</f>
        <v>0.99760000000000004</v>
      </c>
      <c r="CH96" s="120">
        <f>IF($A$2=1,'mil mi val'!CG78,IF($A$2=2,'mil mi val'!CG181,"NA"))</f>
        <v>0.99760000000000004</v>
      </c>
      <c r="CI96" s="120">
        <f>IF($A$2=1,'mil mi val'!CH78,IF($A$2=2,'mil mi val'!CH181,"NA"))</f>
        <v>0.99760000000000004</v>
      </c>
      <c r="CJ96" s="120">
        <f>IF($A$2=1,'mil mi val'!CI78,IF($A$2=2,'mil mi val'!CI181,"NA"))</f>
        <v>0.99760000000000004</v>
      </c>
      <c r="CK96" s="120">
        <f>IF($A$2=1,'mil mi val'!CJ78,IF($A$2=2,'mil mi val'!CJ181,"NA"))</f>
        <v>0.99760000000000004</v>
      </c>
      <c r="CL96" s="120">
        <f>IF($A$2=1,'mil mi val'!CK78,IF($A$2=2,'mil mi val'!CK181,"NA"))</f>
        <v>0.99760000000000004</v>
      </c>
      <c r="CM96" s="120">
        <f>IF($A$2=1,'mil mi val'!CL78,IF($A$2=2,'mil mi val'!CL181,"NA"))</f>
        <v>0.99760000000000004</v>
      </c>
      <c r="CN96" s="120">
        <f>IF($A$2=1,'mil mi val'!CM78,IF($A$2=2,'mil mi val'!CM181,"NA"))</f>
        <v>0.99760000000000004</v>
      </c>
      <c r="CO96" s="120">
        <f>IF($A$2=1,'mil mi val'!CN78,IF($A$2=2,'mil mi val'!CN181,"NA"))</f>
        <v>0.99760000000000004</v>
      </c>
      <c r="CP96" s="120">
        <f>IF($A$2=1,'mil mi val'!CO78,IF($A$2=2,'mil mi val'!CO181,"NA"))</f>
        <v>0.99760000000000004</v>
      </c>
      <c r="CQ96" s="120">
        <f>IF($A$2=1,'mil mi val'!CP78,IF($A$2=2,'mil mi val'!CP181,"NA"))</f>
        <v>0.99760000000000004</v>
      </c>
      <c r="CR96" s="120">
        <f>IF($A$2=1,'mil mi val'!CQ78,IF($A$2=2,'mil mi val'!CQ181,"NA"))</f>
        <v>0.99760000000000004</v>
      </c>
      <c r="CS96" s="120">
        <f>IF($A$2=1,'mil mi val'!CR78,IF($A$2=2,'mil mi val'!CR181,"NA"))</f>
        <v>0.99760000000000004</v>
      </c>
      <c r="CT96" s="120">
        <f>IF($A$2=1,'mil mi val'!CS78,IF($A$2=2,'mil mi val'!CS181,"NA"))</f>
        <v>0.99760000000000004</v>
      </c>
      <c r="CU96" s="120">
        <f>IF($A$2=1,'mil mi val'!CT78,IF($A$2=2,'mil mi val'!CT181,"NA"))</f>
        <v>0.99760000000000004</v>
      </c>
      <c r="CV96" s="120">
        <f>IF($A$2=1,'mil mi val'!CU78,IF($A$2=2,'mil mi val'!CU181,"NA"))</f>
        <v>0.99760000000000004</v>
      </c>
      <c r="CW96" s="120">
        <f>IF($A$2=1,'mil mi val'!CV78,IF($A$2=2,'mil mi val'!CV181,"NA"))</f>
        <v>0.99760000000000004</v>
      </c>
      <c r="CX96" s="120">
        <f>IF($A$2=1,'mil mi val'!CW78,IF($A$2=2,'mil mi val'!CW181,"NA"))</f>
        <v>0.99760000000000004</v>
      </c>
      <c r="CY96" s="120">
        <f>IF($A$2=1,'mil mi val'!CX78,IF($A$2=2,'mil mi val'!CX181,"NA"))</f>
        <v>0.99760000000000004</v>
      </c>
      <c r="CZ96" s="120">
        <f>IF($A$2=1,'mil mi val'!CY78,IF($A$2=2,'mil mi val'!CY181,"NA"))</f>
        <v>0.99760000000000004</v>
      </c>
      <c r="DA96" s="120">
        <f>IF($A$2=1,'mil mi val'!CZ78,IF($A$2=2,'mil mi val'!CZ181,"NA"))</f>
        <v>0.99760000000000004</v>
      </c>
      <c r="DB96" s="120">
        <f>IF($A$2=1,'mil mi val'!DA78,IF($A$2=2,'mil mi val'!DA181,"NA"))</f>
        <v>0.99760000000000004</v>
      </c>
      <c r="DC96" s="120">
        <f>IF($A$2=1,'mil mi val'!DB78,IF($A$2=2,'mil mi val'!DB181,"NA"))</f>
        <v>0.99760000000000004</v>
      </c>
    </row>
    <row r="97" spans="2:107" ht="15" x14ac:dyDescent="0.25">
      <c r="B97" s="110">
        <v>92</v>
      </c>
      <c r="C97" s="120">
        <f>IF($A$2=1,'mil mi val'!B79,IF($A$2=2,'mil mi val'!B182,"NA"))</f>
        <v>1</v>
      </c>
      <c r="D97" s="120">
        <f>IF($A$2=1,'mil mi val'!C79,IF($A$2=2,'mil mi val'!C182,"NA"))</f>
        <v>0.98619999999999997</v>
      </c>
      <c r="E97" s="120">
        <f>IF($A$2=1,'mil mi val'!D79,IF($A$2=2,'mil mi val'!D182,"NA"))</f>
        <v>0.996</v>
      </c>
      <c r="F97" s="120">
        <f>IF($A$2=1,'mil mi val'!E79,IF($A$2=2,'mil mi val'!E182,"NA"))</f>
        <v>0.996</v>
      </c>
      <c r="G97" s="120">
        <f>IF($A$2=1,'mil mi val'!F79,IF($A$2=2,'mil mi val'!F182,"NA"))</f>
        <v>0.996</v>
      </c>
      <c r="H97" s="120">
        <f>IF($A$2=1,'mil mi val'!G79,IF($A$2=2,'mil mi val'!G182,"NA"))</f>
        <v>0.99619999999999997</v>
      </c>
      <c r="I97" s="120">
        <f>IF($A$2=1,'mil mi val'!H79,IF($A$2=2,'mil mi val'!H182,"NA"))</f>
        <v>0.99629999999999996</v>
      </c>
      <c r="J97" s="120">
        <f>IF($A$2=1,'mil mi val'!I79,IF($A$2=2,'mil mi val'!I182,"NA"))</f>
        <v>0.99639999999999995</v>
      </c>
      <c r="K97" s="120">
        <f>IF($A$2=1,'mil mi val'!J79,IF($A$2=2,'mil mi val'!J182,"NA"))</f>
        <v>0.99639999999999995</v>
      </c>
      <c r="L97" s="120">
        <f>IF($A$2=1,'mil mi val'!K79,IF($A$2=2,'mil mi val'!K182,"NA"))</f>
        <v>0.99650000000000005</v>
      </c>
      <c r="M97" s="120">
        <f>IF($A$2=1,'mil mi val'!L79,IF($A$2=2,'mil mi val'!L182,"NA"))</f>
        <v>0.99650000000000005</v>
      </c>
      <c r="N97" s="120">
        <f>IF($A$2=1,'mil mi val'!M79,IF($A$2=2,'mil mi val'!M182,"NA"))</f>
        <v>0.99650000000000005</v>
      </c>
      <c r="O97" s="120">
        <f>IF($A$2=1,'mil mi val'!N79,IF($A$2=2,'mil mi val'!N182,"NA"))</f>
        <v>0.99650000000000005</v>
      </c>
      <c r="P97" s="120">
        <f>IF($A$2=1,'mil mi val'!O79,IF($A$2=2,'mil mi val'!O182,"NA"))</f>
        <v>0.99650000000000005</v>
      </c>
      <c r="Q97" s="120">
        <f>IF($A$2=1,'mil mi val'!P79,IF($A$2=2,'mil mi val'!P182,"NA"))</f>
        <v>0.99639999999999995</v>
      </c>
      <c r="R97" s="120">
        <f>IF($A$2=1,'mil mi val'!Q79,IF($A$2=2,'mil mi val'!Q182,"NA"))</f>
        <v>0.99770000000000003</v>
      </c>
      <c r="S97" s="120">
        <f>IF($A$2=1,'mil mi val'!R79,IF($A$2=2,'mil mi val'!R182,"NA"))</f>
        <v>0.99770000000000003</v>
      </c>
      <c r="T97" s="120">
        <f>IF($A$2=1,'mil mi val'!S79,IF($A$2=2,'mil mi val'!S182,"NA"))</f>
        <v>0.99770000000000003</v>
      </c>
      <c r="U97" s="120">
        <f>IF($A$2=1,'mil mi val'!T79,IF($A$2=2,'mil mi val'!T182,"NA"))</f>
        <v>0.99770000000000003</v>
      </c>
      <c r="V97" s="120">
        <f>IF($A$2=1,'mil mi val'!U79,IF($A$2=2,'mil mi val'!U182,"NA"))</f>
        <v>0.99770000000000003</v>
      </c>
      <c r="W97" s="120">
        <f>IF($A$2=1,'mil mi val'!V79,IF($A$2=2,'mil mi val'!V182,"NA"))</f>
        <v>0.99770000000000003</v>
      </c>
      <c r="X97" s="120">
        <f>IF($A$2=1,'mil mi val'!W79,IF($A$2=2,'mil mi val'!W182,"NA"))</f>
        <v>0.99770000000000003</v>
      </c>
      <c r="Y97" s="120">
        <f>IF($A$2=1,'mil mi val'!X79,IF($A$2=2,'mil mi val'!X182,"NA"))</f>
        <v>0.99770000000000003</v>
      </c>
      <c r="Z97" s="120">
        <f>IF($A$2=1,'mil mi val'!Y79,IF($A$2=2,'mil mi val'!Y182,"NA"))</f>
        <v>0.99770000000000003</v>
      </c>
      <c r="AA97" s="120">
        <f>IF($A$2=1,'mil mi val'!Z79,IF($A$2=2,'mil mi val'!Z182,"NA"))</f>
        <v>0.99770000000000003</v>
      </c>
      <c r="AB97" s="120">
        <f>IF($A$2=1,'mil mi val'!AA79,IF($A$2=2,'mil mi val'!AA182,"NA"))</f>
        <v>0.99770000000000003</v>
      </c>
      <c r="AC97" s="120">
        <f>IF($A$2=1,'mil mi val'!AB79,IF($A$2=2,'mil mi val'!AB182,"NA"))</f>
        <v>0.99770000000000003</v>
      </c>
      <c r="AD97" s="120">
        <f>IF($A$2=1,'mil mi val'!AC79,IF($A$2=2,'mil mi val'!AC182,"NA"))</f>
        <v>0.99770000000000003</v>
      </c>
      <c r="AE97" s="120">
        <f>IF($A$2=1,'mil mi val'!AD79,IF($A$2=2,'mil mi val'!AD182,"NA"))</f>
        <v>0.99770000000000003</v>
      </c>
      <c r="AF97" s="120">
        <f>IF($A$2=1,'mil mi val'!AE79,IF($A$2=2,'mil mi val'!AE182,"NA"))</f>
        <v>0.99770000000000003</v>
      </c>
      <c r="AG97" s="120">
        <f>IF($A$2=1,'mil mi val'!AF79,IF($A$2=2,'mil mi val'!AF182,"NA"))</f>
        <v>0.99770000000000003</v>
      </c>
      <c r="AH97" s="120">
        <f>IF($A$2=1,'mil mi val'!AG79,IF($A$2=2,'mil mi val'!AG182,"NA"))</f>
        <v>0.99770000000000003</v>
      </c>
      <c r="AI97" s="120">
        <f>IF($A$2=1,'mil mi val'!AH79,IF($A$2=2,'mil mi val'!AH182,"NA"))</f>
        <v>0.99770000000000003</v>
      </c>
      <c r="AJ97" s="120">
        <f>IF($A$2=1,'mil mi val'!AI79,IF($A$2=2,'mil mi val'!AI182,"NA"))</f>
        <v>0.99770000000000003</v>
      </c>
      <c r="AK97" s="120">
        <f>IF($A$2=1,'mil mi val'!AJ79,IF($A$2=2,'mil mi val'!AJ182,"NA"))</f>
        <v>0.99770000000000003</v>
      </c>
      <c r="AL97" s="120">
        <f>IF($A$2=1,'mil mi val'!AK79,IF($A$2=2,'mil mi val'!AK182,"NA"))</f>
        <v>0.99770000000000003</v>
      </c>
      <c r="AM97" s="120">
        <f>IF($A$2=1,'mil mi val'!AL79,IF($A$2=2,'mil mi val'!AL182,"NA"))</f>
        <v>0.99770000000000003</v>
      </c>
      <c r="AN97" s="120">
        <f>IF($A$2=1,'mil mi val'!AM79,IF($A$2=2,'mil mi val'!AM182,"NA"))</f>
        <v>0.99770000000000003</v>
      </c>
      <c r="AO97" s="120">
        <f>IF($A$2=1,'mil mi val'!AN79,IF($A$2=2,'mil mi val'!AN182,"NA"))</f>
        <v>0.99770000000000003</v>
      </c>
      <c r="AP97" s="120">
        <f>IF($A$2=1,'mil mi val'!AO79,IF($A$2=2,'mil mi val'!AO182,"NA"))</f>
        <v>0.99770000000000003</v>
      </c>
      <c r="AQ97" s="120">
        <f>IF($A$2=1,'mil mi val'!AP79,IF($A$2=2,'mil mi val'!AP182,"NA"))</f>
        <v>0.99770000000000003</v>
      </c>
      <c r="AR97" s="120">
        <f>IF($A$2=1,'mil mi val'!AQ79,IF($A$2=2,'mil mi val'!AQ182,"NA"))</f>
        <v>0.99770000000000003</v>
      </c>
      <c r="AS97" s="120">
        <f>IF($A$2=1,'mil mi val'!AR79,IF($A$2=2,'mil mi val'!AR182,"NA"))</f>
        <v>0.99770000000000003</v>
      </c>
      <c r="AT97" s="120">
        <f>IF($A$2=1,'mil mi val'!AS79,IF($A$2=2,'mil mi val'!AS182,"NA"))</f>
        <v>0.99770000000000003</v>
      </c>
      <c r="AU97" s="120">
        <f>IF($A$2=1,'mil mi val'!AT79,IF($A$2=2,'mil mi val'!AT182,"NA"))</f>
        <v>0.99770000000000003</v>
      </c>
      <c r="AV97" s="120">
        <f>IF($A$2=1,'mil mi val'!AU79,IF($A$2=2,'mil mi val'!AU182,"NA"))</f>
        <v>0.99770000000000003</v>
      </c>
      <c r="AW97" s="120">
        <f>IF($A$2=1,'mil mi val'!AV79,IF($A$2=2,'mil mi val'!AV182,"NA"))</f>
        <v>0.99770000000000003</v>
      </c>
      <c r="AX97" s="120">
        <f>IF($A$2=1,'mil mi val'!AW79,IF($A$2=2,'mil mi val'!AW182,"NA"))</f>
        <v>0.99770000000000003</v>
      </c>
      <c r="AY97" s="120">
        <f>IF($A$2=1,'mil mi val'!AX79,IF($A$2=2,'mil mi val'!AX182,"NA"))</f>
        <v>0.99770000000000003</v>
      </c>
      <c r="AZ97" s="120">
        <f>IF($A$2=1,'mil mi val'!AY79,IF($A$2=2,'mil mi val'!AY182,"NA"))</f>
        <v>0.99770000000000003</v>
      </c>
      <c r="BA97" s="120">
        <f>IF($A$2=1,'mil mi val'!AZ79,IF($A$2=2,'mil mi val'!AZ182,"NA"))</f>
        <v>0.99770000000000003</v>
      </c>
      <c r="BB97" s="120">
        <f>IF($A$2=1,'mil mi val'!BA79,IF($A$2=2,'mil mi val'!BA182,"NA"))</f>
        <v>0.99770000000000003</v>
      </c>
      <c r="BC97" s="120">
        <f>IF($A$2=1,'mil mi val'!BB79,IF($A$2=2,'mil mi val'!BB182,"NA"))</f>
        <v>0.99770000000000003</v>
      </c>
      <c r="BD97" s="120">
        <f>IF($A$2=1,'mil mi val'!BC79,IF($A$2=2,'mil mi val'!BC182,"NA"))</f>
        <v>0.99770000000000003</v>
      </c>
      <c r="BE97" s="120">
        <f>IF($A$2=1,'mil mi val'!BD79,IF($A$2=2,'mil mi val'!BD182,"NA"))</f>
        <v>0.99770000000000003</v>
      </c>
      <c r="BF97" s="120">
        <f>IF($A$2=1,'mil mi val'!BE79,IF($A$2=2,'mil mi val'!BE182,"NA"))</f>
        <v>0.99770000000000003</v>
      </c>
      <c r="BG97" s="120">
        <f>IF($A$2=1,'mil mi val'!BF79,IF($A$2=2,'mil mi val'!BF182,"NA"))</f>
        <v>0.99770000000000003</v>
      </c>
      <c r="BH97" s="120">
        <f>IF($A$2=1,'mil mi val'!BG79,IF($A$2=2,'mil mi val'!BG182,"NA"))</f>
        <v>0.99770000000000003</v>
      </c>
      <c r="BI97" s="120">
        <f>IF($A$2=1,'mil mi val'!BH79,IF($A$2=2,'mil mi val'!BH182,"NA"))</f>
        <v>0.99770000000000003</v>
      </c>
      <c r="BJ97" s="120">
        <f>IF($A$2=1,'mil mi val'!BI79,IF($A$2=2,'mil mi val'!BI182,"NA"))</f>
        <v>0.99770000000000003</v>
      </c>
      <c r="BK97" s="120">
        <f>IF($A$2=1,'mil mi val'!BJ79,IF($A$2=2,'mil mi val'!BJ182,"NA"))</f>
        <v>0.99770000000000003</v>
      </c>
      <c r="BL97" s="120">
        <f>IF($A$2=1,'mil mi val'!BK79,IF($A$2=2,'mil mi val'!BK182,"NA"))</f>
        <v>0.99770000000000003</v>
      </c>
      <c r="BM97" s="120">
        <f>IF($A$2=1,'mil mi val'!BL79,IF($A$2=2,'mil mi val'!BL182,"NA"))</f>
        <v>0.99770000000000003</v>
      </c>
      <c r="BN97" s="120">
        <f>IF($A$2=1,'mil mi val'!BM79,IF($A$2=2,'mil mi val'!BM182,"NA"))</f>
        <v>0.99770000000000003</v>
      </c>
      <c r="BO97" s="120">
        <f>IF($A$2=1,'mil mi val'!BN79,IF($A$2=2,'mil mi val'!BN182,"NA"))</f>
        <v>0.99770000000000003</v>
      </c>
      <c r="BP97" s="120">
        <f>IF($A$2=1,'mil mi val'!BO79,IF($A$2=2,'mil mi val'!BO182,"NA"))</f>
        <v>0.99770000000000003</v>
      </c>
      <c r="BQ97" s="120">
        <f>IF($A$2=1,'mil mi val'!BP79,IF($A$2=2,'mil mi val'!BP182,"NA"))</f>
        <v>0.99770000000000003</v>
      </c>
      <c r="BR97" s="120">
        <f>IF($A$2=1,'mil mi val'!BQ79,IF($A$2=2,'mil mi val'!BQ182,"NA"))</f>
        <v>0.99770000000000003</v>
      </c>
      <c r="BS97" s="120">
        <f>IF($A$2=1,'mil mi val'!BR79,IF($A$2=2,'mil mi val'!BR182,"NA"))</f>
        <v>0.99770000000000003</v>
      </c>
      <c r="BT97" s="120">
        <f>IF($A$2=1,'mil mi val'!BS79,IF($A$2=2,'mil mi val'!BS182,"NA"))</f>
        <v>0.99770000000000003</v>
      </c>
      <c r="BU97" s="120">
        <f>IF($A$2=1,'mil mi val'!BT79,IF($A$2=2,'mil mi val'!BT182,"NA"))</f>
        <v>0.99770000000000003</v>
      </c>
      <c r="BV97" s="120">
        <f>IF($A$2=1,'mil mi val'!BU79,IF($A$2=2,'mil mi val'!BU182,"NA"))</f>
        <v>0.99770000000000003</v>
      </c>
      <c r="BW97" s="120">
        <f>IF($A$2=1,'mil mi val'!BV79,IF($A$2=2,'mil mi val'!BV182,"NA"))</f>
        <v>0.99770000000000003</v>
      </c>
      <c r="BX97" s="120">
        <f>IF($A$2=1,'mil mi val'!BW79,IF($A$2=2,'mil mi val'!BW182,"NA"))</f>
        <v>0.99770000000000003</v>
      </c>
      <c r="BY97" s="120">
        <f>IF($A$2=1,'mil mi val'!BX79,IF($A$2=2,'mil mi val'!BX182,"NA"))</f>
        <v>0.99770000000000003</v>
      </c>
      <c r="BZ97" s="120">
        <f>IF($A$2=1,'mil mi val'!BY79,IF($A$2=2,'mil mi val'!BY182,"NA"))</f>
        <v>0.99770000000000003</v>
      </c>
      <c r="CA97" s="120">
        <f>IF($A$2=1,'mil mi val'!BZ79,IF($A$2=2,'mil mi val'!BZ182,"NA"))</f>
        <v>0.99770000000000003</v>
      </c>
      <c r="CB97" s="120">
        <f>IF($A$2=1,'mil mi val'!CA79,IF($A$2=2,'mil mi val'!CA182,"NA"))</f>
        <v>0.99770000000000003</v>
      </c>
      <c r="CC97" s="120">
        <f>IF($A$2=1,'mil mi val'!CB79,IF($A$2=2,'mil mi val'!CB182,"NA"))</f>
        <v>0.99770000000000003</v>
      </c>
      <c r="CD97" s="120">
        <f>IF($A$2=1,'mil mi val'!CC79,IF($A$2=2,'mil mi val'!CC182,"NA"))</f>
        <v>0.99770000000000003</v>
      </c>
      <c r="CE97" s="120">
        <f>IF($A$2=1,'mil mi val'!CD79,IF($A$2=2,'mil mi val'!CD182,"NA"))</f>
        <v>0.99770000000000003</v>
      </c>
      <c r="CF97" s="120">
        <f>IF($A$2=1,'mil mi val'!CE79,IF($A$2=2,'mil mi val'!CE182,"NA"))</f>
        <v>0.99770000000000003</v>
      </c>
      <c r="CG97" s="120">
        <f>IF($A$2=1,'mil mi val'!CF79,IF($A$2=2,'mil mi val'!CF182,"NA"))</f>
        <v>0.99770000000000003</v>
      </c>
      <c r="CH97" s="120">
        <f>IF($A$2=1,'mil mi val'!CG79,IF($A$2=2,'mil mi val'!CG182,"NA"))</f>
        <v>0.99770000000000003</v>
      </c>
      <c r="CI97" s="120">
        <f>IF($A$2=1,'mil mi val'!CH79,IF($A$2=2,'mil mi val'!CH182,"NA"))</f>
        <v>0.99770000000000003</v>
      </c>
      <c r="CJ97" s="120">
        <f>IF($A$2=1,'mil mi val'!CI79,IF($A$2=2,'mil mi val'!CI182,"NA"))</f>
        <v>0.99770000000000003</v>
      </c>
      <c r="CK97" s="120">
        <f>IF($A$2=1,'mil mi val'!CJ79,IF($A$2=2,'mil mi val'!CJ182,"NA"))</f>
        <v>0.99770000000000003</v>
      </c>
      <c r="CL97" s="120">
        <f>IF($A$2=1,'mil mi val'!CK79,IF($A$2=2,'mil mi val'!CK182,"NA"))</f>
        <v>0.99770000000000003</v>
      </c>
      <c r="CM97" s="120">
        <f>IF($A$2=1,'mil mi val'!CL79,IF($A$2=2,'mil mi val'!CL182,"NA"))</f>
        <v>0.99770000000000003</v>
      </c>
      <c r="CN97" s="120">
        <f>IF($A$2=1,'mil mi val'!CM79,IF($A$2=2,'mil mi val'!CM182,"NA"))</f>
        <v>0.99770000000000003</v>
      </c>
      <c r="CO97" s="120">
        <f>IF($A$2=1,'mil mi val'!CN79,IF($A$2=2,'mil mi val'!CN182,"NA"))</f>
        <v>0.99770000000000003</v>
      </c>
      <c r="CP97" s="120">
        <f>IF($A$2=1,'mil mi val'!CO79,IF($A$2=2,'mil mi val'!CO182,"NA"))</f>
        <v>0.99770000000000003</v>
      </c>
      <c r="CQ97" s="120">
        <f>IF($A$2=1,'mil mi val'!CP79,IF($A$2=2,'mil mi val'!CP182,"NA"))</f>
        <v>0.99770000000000003</v>
      </c>
      <c r="CR97" s="120">
        <f>IF($A$2=1,'mil mi val'!CQ79,IF($A$2=2,'mil mi val'!CQ182,"NA"))</f>
        <v>0.99770000000000003</v>
      </c>
      <c r="CS97" s="120">
        <f>IF($A$2=1,'mil mi val'!CR79,IF($A$2=2,'mil mi val'!CR182,"NA"))</f>
        <v>0.99770000000000003</v>
      </c>
      <c r="CT97" s="120">
        <f>IF($A$2=1,'mil mi val'!CS79,IF($A$2=2,'mil mi val'!CS182,"NA"))</f>
        <v>0.99770000000000003</v>
      </c>
      <c r="CU97" s="120">
        <f>IF($A$2=1,'mil mi val'!CT79,IF($A$2=2,'mil mi val'!CT182,"NA"))</f>
        <v>0.99770000000000003</v>
      </c>
      <c r="CV97" s="120">
        <f>IF($A$2=1,'mil mi val'!CU79,IF($A$2=2,'mil mi val'!CU182,"NA"))</f>
        <v>0.99770000000000003</v>
      </c>
      <c r="CW97" s="120">
        <f>IF($A$2=1,'mil mi val'!CV79,IF($A$2=2,'mil mi val'!CV182,"NA"))</f>
        <v>0.99770000000000003</v>
      </c>
      <c r="CX97" s="120">
        <f>IF($A$2=1,'mil mi val'!CW79,IF($A$2=2,'mil mi val'!CW182,"NA"))</f>
        <v>0.99770000000000003</v>
      </c>
      <c r="CY97" s="120">
        <f>IF($A$2=1,'mil mi val'!CX79,IF($A$2=2,'mil mi val'!CX182,"NA"))</f>
        <v>0.99770000000000003</v>
      </c>
      <c r="CZ97" s="120">
        <f>IF($A$2=1,'mil mi val'!CY79,IF($A$2=2,'mil mi val'!CY182,"NA"))</f>
        <v>0.99770000000000003</v>
      </c>
      <c r="DA97" s="120">
        <f>IF($A$2=1,'mil mi val'!CZ79,IF($A$2=2,'mil mi val'!CZ182,"NA"))</f>
        <v>0.99770000000000003</v>
      </c>
      <c r="DB97" s="120">
        <f>IF($A$2=1,'mil mi val'!DA79,IF($A$2=2,'mil mi val'!DA182,"NA"))</f>
        <v>0.99770000000000003</v>
      </c>
      <c r="DC97" s="120">
        <f>IF($A$2=1,'mil mi val'!DB79,IF($A$2=2,'mil mi val'!DB182,"NA"))</f>
        <v>0.99770000000000003</v>
      </c>
    </row>
    <row r="98" spans="2:107" ht="15" x14ac:dyDescent="0.25">
      <c r="B98" s="110">
        <v>93</v>
      </c>
      <c r="C98" s="120">
        <f>IF($A$2=1,'mil mi val'!B80,IF($A$2=2,'mil mi val'!B183,"NA"))</f>
        <v>1</v>
      </c>
      <c r="D98" s="120">
        <f>IF($A$2=1,'mil mi val'!C80,IF($A$2=2,'mil mi val'!C183,"NA"))</f>
        <v>0.98650000000000004</v>
      </c>
      <c r="E98" s="120">
        <f>IF($A$2=1,'mil mi val'!D80,IF($A$2=2,'mil mi val'!D183,"NA"))</f>
        <v>0.99619999999999997</v>
      </c>
      <c r="F98" s="120">
        <f>IF($A$2=1,'mil mi val'!E80,IF($A$2=2,'mil mi val'!E183,"NA"))</f>
        <v>0.99609999999999999</v>
      </c>
      <c r="G98" s="120">
        <f>IF($A$2=1,'mil mi val'!F80,IF($A$2=2,'mil mi val'!F183,"NA"))</f>
        <v>0.99609999999999999</v>
      </c>
      <c r="H98" s="120">
        <f>IF($A$2=1,'mil mi val'!G80,IF($A$2=2,'mil mi val'!G183,"NA"))</f>
        <v>0.99619999999999997</v>
      </c>
      <c r="I98" s="120">
        <f>IF($A$2=1,'mil mi val'!H80,IF($A$2=2,'mil mi val'!H183,"NA"))</f>
        <v>0.99629999999999996</v>
      </c>
      <c r="J98" s="120">
        <f>IF($A$2=1,'mil mi val'!I80,IF($A$2=2,'mil mi val'!I183,"NA"))</f>
        <v>0.99639999999999995</v>
      </c>
      <c r="K98" s="120">
        <f>IF($A$2=1,'mil mi val'!J80,IF($A$2=2,'mil mi val'!J183,"NA"))</f>
        <v>0.99650000000000005</v>
      </c>
      <c r="L98" s="120">
        <f>IF($A$2=1,'mil mi val'!K80,IF($A$2=2,'mil mi val'!K183,"NA"))</f>
        <v>0.99660000000000004</v>
      </c>
      <c r="M98" s="120">
        <f>IF($A$2=1,'mil mi val'!L80,IF($A$2=2,'mil mi val'!L183,"NA"))</f>
        <v>0.99660000000000004</v>
      </c>
      <c r="N98" s="120">
        <f>IF($A$2=1,'mil mi val'!M80,IF($A$2=2,'mil mi val'!M183,"NA"))</f>
        <v>0.99660000000000004</v>
      </c>
      <c r="O98" s="120">
        <f>IF($A$2=1,'mil mi val'!N80,IF($A$2=2,'mil mi val'!N183,"NA"))</f>
        <v>0.99660000000000004</v>
      </c>
      <c r="P98" s="120">
        <f>IF($A$2=1,'mil mi val'!O80,IF($A$2=2,'mil mi val'!O183,"NA"))</f>
        <v>0.99660000000000004</v>
      </c>
      <c r="Q98" s="120">
        <f>IF($A$2=1,'mil mi val'!P80,IF($A$2=2,'mil mi val'!P183,"NA"))</f>
        <v>0.99650000000000005</v>
      </c>
      <c r="R98" s="120">
        <f>IF($A$2=1,'mil mi val'!Q80,IF($A$2=2,'mil mi val'!Q183,"NA"))</f>
        <v>0.99780000000000002</v>
      </c>
      <c r="S98" s="120">
        <f>IF($A$2=1,'mil mi val'!R80,IF($A$2=2,'mil mi val'!R183,"NA"))</f>
        <v>0.99780000000000002</v>
      </c>
      <c r="T98" s="120">
        <f>IF($A$2=1,'mil mi val'!S80,IF($A$2=2,'mil mi val'!S183,"NA"))</f>
        <v>0.99780000000000002</v>
      </c>
      <c r="U98" s="120">
        <f>IF($A$2=1,'mil mi val'!T80,IF($A$2=2,'mil mi val'!T183,"NA"))</f>
        <v>0.99780000000000002</v>
      </c>
      <c r="V98" s="120">
        <f>IF($A$2=1,'mil mi val'!U80,IF($A$2=2,'mil mi val'!U183,"NA"))</f>
        <v>0.99780000000000002</v>
      </c>
      <c r="W98" s="120">
        <f>IF($A$2=1,'mil mi val'!V80,IF($A$2=2,'mil mi val'!V183,"NA"))</f>
        <v>0.99780000000000002</v>
      </c>
      <c r="X98" s="120">
        <f>IF($A$2=1,'mil mi val'!W80,IF($A$2=2,'mil mi val'!W183,"NA"))</f>
        <v>0.99780000000000002</v>
      </c>
      <c r="Y98" s="120">
        <f>IF($A$2=1,'mil mi val'!X80,IF($A$2=2,'mil mi val'!X183,"NA"))</f>
        <v>0.99780000000000002</v>
      </c>
      <c r="Z98" s="120">
        <f>IF($A$2=1,'mil mi val'!Y80,IF($A$2=2,'mil mi val'!Y183,"NA"))</f>
        <v>0.99780000000000002</v>
      </c>
      <c r="AA98" s="120">
        <f>IF($A$2=1,'mil mi val'!Z80,IF($A$2=2,'mil mi val'!Z183,"NA"))</f>
        <v>0.99780000000000002</v>
      </c>
      <c r="AB98" s="120">
        <f>IF($A$2=1,'mil mi val'!AA80,IF($A$2=2,'mil mi val'!AA183,"NA"))</f>
        <v>0.99780000000000002</v>
      </c>
      <c r="AC98" s="120">
        <f>IF($A$2=1,'mil mi val'!AB80,IF($A$2=2,'mil mi val'!AB183,"NA"))</f>
        <v>0.99780000000000002</v>
      </c>
      <c r="AD98" s="120">
        <f>IF($A$2=1,'mil mi val'!AC80,IF($A$2=2,'mil mi val'!AC183,"NA"))</f>
        <v>0.99780000000000002</v>
      </c>
      <c r="AE98" s="120">
        <f>IF($A$2=1,'mil mi val'!AD80,IF($A$2=2,'mil mi val'!AD183,"NA"))</f>
        <v>0.99780000000000002</v>
      </c>
      <c r="AF98" s="120">
        <f>IF($A$2=1,'mil mi val'!AE80,IF($A$2=2,'mil mi val'!AE183,"NA"))</f>
        <v>0.99780000000000002</v>
      </c>
      <c r="AG98" s="120">
        <f>IF($A$2=1,'mil mi val'!AF80,IF($A$2=2,'mil mi val'!AF183,"NA"))</f>
        <v>0.99780000000000002</v>
      </c>
      <c r="AH98" s="120">
        <f>IF($A$2=1,'mil mi val'!AG80,IF($A$2=2,'mil mi val'!AG183,"NA"))</f>
        <v>0.99780000000000002</v>
      </c>
      <c r="AI98" s="120">
        <f>IF($A$2=1,'mil mi val'!AH80,IF($A$2=2,'mil mi val'!AH183,"NA"))</f>
        <v>0.99780000000000002</v>
      </c>
      <c r="AJ98" s="120">
        <f>IF($A$2=1,'mil mi val'!AI80,IF($A$2=2,'mil mi val'!AI183,"NA"))</f>
        <v>0.99780000000000002</v>
      </c>
      <c r="AK98" s="120">
        <f>IF($A$2=1,'mil mi val'!AJ80,IF($A$2=2,'mil mi val'!AJ183,"NA"))</f>
        <v>0.99780000000000002</v>
      </c>
      <c r="AL98" s="120">
        <f>IF($A$2=1,'mil mi val'!AK80,IF($A$2=2,'mil mi val'!AK183,"NA"))</f>
        <v>0.99780000000000002</v>
      </c>
      <c r="AM98" s="120">
        <f>IF($A$2=1,'mil mi val'!AL80,IF($A$2=2,'mil mi val'!AL183,"NA"))</f>
        <v>0.99780000000000002</v>
      </c>
      <c r="AN98" s="120">
        <f>IF($A$2=1,'mil mi val'!AM80,IF($A$2=2,'mil mi val'!AM183,"NA"))</f>
        <v>0.99780000000000002</v>
      </c>
      <c r="AO98" s="120">
        <f>IF($A$2=1,'mil mi val'!AN80,IF($A$2=2,'mil mi val'!AN183,"NA"))</f>
        <v>0.99780000000000002</v>
      </c>
      <c r="AP98" s="120">
        <f>IF($A$2=1,'mil mi val'!AO80,IF($A$2=2,'mil mi val'!AO183,"NA"))</f>
        <v>0.99780000000000002</v>
      </c>
      <c r="AQ98" s="120">
        <f>IF($A$2=1,'mil mi val'!AP80,IF($A$2=2,'mil mi val'!AP183,"NA"))</f>
        <v>0.99780000000000002</v>
      </c>
      <c r="AR98" s="120">
        <f>IF($A$2=1,'mil mi val'!AQ80,IF($A$2=2,'mil mi val'!AQ183,"NA"))</f>
        <v>0.99780000000000002</v>
      </c>
      <c r="AS98" s="120">
        <f>IF($A$2=1,'mil mi val'!AR80,IF($A$2=2,'mil mi val'!AR183,"NA"))</f>
        <v>0.99780000000000002</v>
      </c>
      <c r="AT98" s="120">
        <f>IF($A$2=1,'mil mi val'!AS80,IF($A$2=2,'mil mi val'!AS183,"NA"))</f>
        <v>0.99780000000000002</v>
      </c>
      <c r="AU98" s="120">
        <f>IF($A$2=1,'mil mi val'!AT80,IF($A$2=2,'mil mi val'!AT183,"NA"))</f>
        <v>0.99780000000000002</v>
      </c>
      <c r="AV98" s="120">
        <f>IF($A$2=1,'mil mi val'!AU80,IF($A$2=2,'mil mi val'!AU183,"NA"))</f>
        <v>0.99780000000000002</v>
      </c>
      <c r="AW98" s="120">
        <f>IF($A$2=1,'mil mi val'!AV80,IF($A$2=2,'mil mi val'!AV183,"NA"))</f>
        <v>0.99780000000000002</v>
      </c>
      <c r="AX98" s="120">
        <f>IF($A$2=1,'mil mi val'!AW80,IF($A$2=2,'mil mi val'!AW183,"NA"))</f>
        <v>0.99780000000000002</v>
      </c>
      <c r="AY98" s="120">
        <f>IF($A$2=1,'mil mi val'!AX80,IF($A$2=2,'mil mi val'!AX183,"NA"))</f>
        <v>0.99780000000000002</v>
      </c>
      <c r="AZ98" s="120">
        <f>IF($A$2=1,'mil mi val'!AY80,IF($A$2=2,'mil mi val'!AY183,"NA"))</f>
        <v>0.99780000000000002</v>
      </c>
      <c r="BA98" s="120">
        <f>IF($A$2=1,'mil mi val'!AZ80,IF($A$2=2,'mil mi val'!AZ183,"NA"))</f>
        <v>0.99780000000000002</v>
      </c>
      <c r="BB98" s="120">
        <f>IF($A$2=1,'mil mi val'!BA80,IF($A$2=2,'mil mi val'!BA183,"NA"))</f>
        <v>0.99780000000000002</v>
      </c>
      <c r="BC98" s="120">
        <f>IF($A$2=1,'mil mi val'!BB80,IF($A$2=2,'mil mi val'!BB183,"NA"))</f>
        <v>0.99780000000000002</v>
      </c>
      <c r="BD98" s="120">
        <f>IF($A$2=1,'mil mi val'!BC80,IF($A$2=2,'mil mi val'!BC183,"NA"))</f>
        <v>0.99780000000000002</v>
      </c>
      <c r="BE98" s="120">
        <f>IF($A$2=1,'mil mi val'!BD80,IF($A$2=2,'mil mi val'!BD183,"NA"))</f>
        <v>0.99780000000000002</v>
      </c>
      <c r="BF98" s="120">
        <f>IF($A$2=1,'mil mi val'!BE80,IF($A$2=2,'mil mi val'!BE183,"NA"))</f>
        <v>0.99780000000000002</v>
      </c>
      <c r="BG98" s="120">
        <f>IF($A$2=1,'mil mi val'!BF80,IF($A$2=2,'mil mi val'!BF183,"NA"))</f>
        <v>0.99780000000000002</v>
      </c>
      <c r="BH98" s="120">
        <f>IF($A$2=1,'mil mi val'!BG80,IF($A$2=2,'mil mi val'!BG183,"NA"))</f>
        <v>0.99780000000000002</v>
      </c>
      <c r="BI98" s="120">
        <f>IF($A$2=1,'mil mi val'!BH80,IF($A$2=2,'mil mi val'!BH183,"NA"))</f>
        <v>0.99780000000000002</v>
      </c>
      <c r="BJ98" s="120">
        <f>IF($A$2=1,'mil mi val'!BI80,IF($A$2=2,'mil mi val'!BI183,"NA"))</f>
        <v>0.99780000000000002</v>
      </c>
      <c r="BK98" s="120">
        <f>IF($A$2=1,'mil mi val'!BJ80,IF($A$2=2,'mil mi val'!BJ183,"NA"))</f>
        <v>0.99780000000000002</v>
      </c>
      <c r="BL98" s="120">
        <f>IF($A$2=1,'mil mi val'!BK80,IF($A$2=2,'mil mi val'!BK183,"NA"))</f>
        <v>0.99780000000000002</v>
      </c>
      <c r="BM98" s="120">
        <f>IF($A$2=1,'mil mi val'!BL80,IF($A$2=2,'mil mi val'!BL183,"NA"))</f>
        <v>0.99780000000000002</v>
      </c>
      <c r="BN98" s="120">
        <f>IF($A$2=1,'mil mi val'!BM80,IF($A$2=2,'mil mi val'!BM183,"NA"))</f>
        <v>0.99780000000000002</v>
      </c>
      <c r="BO98" s="120">
        <f>IF($A$2=1,'mil mi val'!BN80,IF($A$2=2,'mil mi val'!BN183,"NA"))</f>
        <v>0.99780000000000002</v>
      </c>
      <c r="BP98" s="120">
        <f>IF($A$2=1,'mil mi val'!BO80,IF($A$2=2,'mil mi val'!BO183,"NA"))</f>
        <v>0.99780000000000002</v>
      </c>
      <c r="BQ98" s="120">
        <f>IF($A$2=1,'mil mi val'!BP80,IF($A$2=2,'mil mi val'!BP183,"NA"))</f>
        <v>0.99780000000000002</v>
      </c>
      <c r="BR98" s="120">
        <f>IF($A$2=1,'mil mi val'!BQ80,IF($A$2=2,'mil mi val'!BQ183,"NA"))</f>
        <v>0.99780000000000002</v>
      </c>
      <c r="BS98" s="120">
        <f>IF($A$2=1,'mil mi val'!BR80,IF($A$2=2,'mil mi val'!BR183,"NA"))</f>
        <v>0.99780000000000002</v>
      </c>
      <c r="BT98" s="120">
        <f>IF($A$2=1,'mil mi val'!BS80,IF($A$2=2,'mil mi val'!BS183,"NA"))</f>
        <v>0.99780000000000002</v>
      </c>
      <c r="BU98" s="120">
        <f>IF($A$2=1,'mil mi val'!BT80,IF($A$2=2,'mil mi val'!BT183,"NA"))</f>
        <v>0.99780000000000002</v>
      </c>
      <c r="BV98" s="120">
        <f>IF($A$2=1,'mil mi val'!BU80,IF($A$2=2,'mil mi val'!BU183,"NA"))</f>
        <v>0.99780000000000002</v>
      </c>
      <c r="BW98" s="120">
        <f>IF($A$2=1,'mil mi val'!BV80,IF($A$2=2,'mil mi val'!BV183,"NA"))</f>
        <v>0.99780000000000002</v>
      </c>
      <c r="BX98" s="120">
        <f>IF($A$2=1,'mil mi val'!BW80,IF($A$2=2,'mil mi val'!BW183,"NA"))</f>
        <v>0.99780000000000002</v>
      </c>
      <c r="BY98" s="120">
        <f>IF($A$2=1,'mil mi val'!BX80,IF($A$2=2,'mil mi val'!BX183,"NA"))</f>
        <v>0.99780000000000002</v>
      </c>
      <c r="BZ98" s="120">
        <f>IF($A$2=1,'mil mi val'!BY80,IF($A$2=2,'mil mi val'!BY183,"NA"))</f>
        <v>0.99780000000000002</v>
      </c>
      <c r="CA98" s="120">
        <f>IF($A$2=1,'mil mi val'!BZ80,IF($A$2=2,'mil mi val'!BZ183,"NA"))</f>
        <v>0.99780000000000002</v>
      </c>
      <c r="CB98" s="120">
        <f>IF($A$2=1,'mil mi val'!CA80,IF($A$2=2,'mil mi val'!CA183,"NA"))</f>
        <v>0.99780000000000002</v>
      </c>
      <c r="CC98" s="120">
        <f>IF($A$2=1,'mil mi val'!CB80,IF($A$2=2,'mil mi val'!CB183,"NA"))</f>
        <v>0.99780000000000002</v>
      </c>
      <c r="CD98" s="120">
        <f>IF($A$2=1,'mil mi val'!CC80,IF($A$2=2,'mil mi val'!CC183,"NA"))</f>
        <v>0.99780000000000002</v>
      </c>
      <c r="CE98" s="120">
        <f>IF($A$2=1,'mil mi val'!CD80,IF($A$2=2,'mil mi val'!CD183,"NA"))</f>
        <v>0.99780000000000002</v>
      </c>
      <c r="CF98" s="120">
        <f>IF($A$2=1,'mil mi val'!CE80,IF($A$2=2,'mil mi val'!CE183,"NA"))</f>
        <v>0.99780000000000002</v>
      </c>
      <c r="CG98" s="120">
        <f>IF($A$2=1,'mil mi val'!CF80,IF($A$2=2,'mil mi val'!CF183,"NA"))</f>
        <v>0.99780000000000002</v>
      </c>
      <c r="CH98" s="120">
        <f>IF($A$2=1,'mil mi val'!CG80,IF($A$2=2,'mil mi val'!CG183,"NA"))</f>
        <v>0.99780000000000002</v>
      </c>
      <c r="CI98" s="120">
        <f>IF($A$2=1,'mil mi val'!CH80,IF($A$2=2,'mil mi val'!CH183,"NA"))</f>
        <v>0.99780000000000002</v>
      </c>
      <c r="CJ98" s="120">
        <f>IF($A$2=1,'mil mi val'!CI80,IF($A$2=2,'mil mi val'!CI183,"NA"))</f>
        <v>0.99780000000000002</v>
      </c>
      <c r="CK98" s="120">
        <f>IF($A$2=1,'mil mi val'!CJ80,IF($A$2=2,'mil mi val'!CJ183,"NA"))</f>
        <v>0.99780000000000002</v>
      </c>
      <c r="CL98" s="120">
        <f>IF($A$2=1,'mil mi val'!CK80,IF($A$2=2,'mil mi val'!CK183,"NA"))</f>
        <v>0.99780000000000002</v>
      </c>
      <c r="CM98" s="120">
        <f>IF($A$2=1,'mil mi val'!CL80,IF($A$2=2,'mil mi val'!CL183,"NA"))</f>
        <v>0.99780000000000002</v>
      </c>
      <c r="CN98" s="120">
        <f>IF($A$2=1,'mil mi val'!CM80,IF($A$2=2,'mil mi val'!CM183,"NA"))</f>
        <v>0.99780000000000002</v>
      </c>
      <c r="CO98" s="120">
        <f>IF($A$2=1,'mil mi val'!CN80,IF($A$2=2,'mil mi val'!CN183,"NA"))</f>
        <v>0.99780000000000002</v>
      </c>
      <c r="CP98" s="120">
        <f>IF($A$2=1,'mil mi val'!CO80,IF($A$2=2,'mil mi val'!CO183,"NA"))</f>
        <v>0.99780000000000002</v>
      </c>
      <c r="CQ98" s="120">
        <f>IF($A$2=1,'mil mi val'!CP80,IF($A$2=2,'mil mi val'!CP183,"NA"))</f>
        <v>0.99780000000000002</v>
      </c>
      <c r="CR98" s="120">
        <f>IF($A$2=1,'mil mi val'!CQ80,IF($A$2=2,'mil mi val'!CQ183,"NA"))</f>
        <v>0.99780000000000002</v>
      </c>
      <c r="CS98" s="120">
        <f>IF($A$2=1,'mil mi val'!CR80,IF($A$2=2,'mil mi val'!CR183,"NA"))</f>
        <v>0.99780000000000002</v>
      </c>
      <c r="CT98" s="120">
        <f>IF($A$2=1,'mil mi val'!CS80,IF($A$2=2,'mil mi val'!CS183,"NA"))</f>
        <v>0.99780000000000002</v>
      </c>
      <c r="CU98" s="120">
        <f>IF($A$2=1,'mil mi val'!CT80,IF($A$2=2,'mil mi val'!CT183,"NA"))</f>
        <v>0.99780000000000002</v>
      </c>
      <c r="CV98" s="120">
        <f>IF($A$2=1,'mil mi val'!CU80,IF($A$2=2,'mil mi val'!CU183,"NA"))</f>
        <v>0.99780000000000002</v>
      </c>
      <c r="CW98" s="120">
        <f>IF($A$2=1,'mil mi val'!CV80,IF($A$2=2,'mil mi val'!CV183,"NA"))</f>
        <v>0.99780000000000002</v>
      </c>
      <c r="CX98" s="120">
        <f>IF($A$2=1,'mil mi val'!CW80,IF($A$2=2,'mil mi val'!CW183,"NA"))</f>
        <v>0.99780000000000002</v>
      </c>
      <c r="CY98" s="120">
        <f>IF($A$2=1,'mil mi val'!CX80,IF($A$2=2,'mil mi val'!CX183,"NA"))</f>
        <v>0.99780000000000002</v>
      </c>
      <c r="CZ98" s="120">
        <f>IF($A$2=1,'mil mi val'!CY80,IF($A$2=2,'mil mi val'!CY183,"NA"))</f>
        <v>0.99780000000000002</v>
      </c>
      <c r="DA98" s="120">
        <f>IF($A$2=1,'mil mi val'!CZ80,IF($A$2=2,'mil mi val'!CZ183,"NA"))</f>
        <v>0.99780000000000002</v>
      </c>
      <c r="DB98" s="120">
        <f>IF($A$2=1,'mil mi val'!DA80,IF($A$2=2,'mil mi val'!DA183,"NA"))</f>
        <v>0.99780000000000002</v>
      </c>
      <c r="DC98" s="120">
        <f>IF($A$2=1,'mil mi val'!DB80,IF($A$2=2,'mil mi val'!DB183,"NA"))</f>
        <v>0.99780000000000002</v>
      </c>
    </row>
    <row r="99" spans="2:107" ht="15" x14ac:dyDescent="0.25">
      <c r="B99" s="110">
        <v>94</v>
      </c>
      <c r="C99" s="120">
        <f>IF($A$2=1,'mil mi val'!B81,IF($A$2=2,'mil mi val'!B184,"NA"))</f>
        <v>1</v>
      </c>
      <c r="D99" s="120">
        <f>IF($A$2=1,'mil mi val'!C81,IF($A$2=2,'mil mi val'!C184,"NA"))</f>
        <v>0.9869</v>
      </c>
      <c r="E99" s="120">
        <f>IF($A$2=1,'mil mi val'!D81,IF($A$2=2,'mil mi val'!D184,"NA"))</f>
        <v>0.99639999999999995</v>
      </c>
      <c r="F99" s="120">
        <f>IF($A$2=1,'mil mi val'!E81,IF($A$2=2,'mil mi val'!E184,"NA"))</f>
        <v>0.99619999999999997</v>
      </c>
      <c r="G99" s="120">
        <f>IF($A$2=1,'mil mi val'!F81,IF($A$2=2,'mil mi val'!F184,"NA"))</f>
        <v>0.99619999999999997</v>
      </c>
      <c r="H99" s="120">
        <f>IF($A$2=1,'mil mi val'!G81,IF($A$2=2,'mil mi val'!G184,"NA"))</f>
        <v>0.99629999999999996</v>
      </c>
      <c r="I99" s="120">
        <f>IF($A$2=1,'mil mi val'!H81,IF($A$2=2,'mil mi val'!H184,"NA"))</f>
        <v>0.99639999999999995</v>
      </c>
      <c r="J99" s="120">
        <f>IF($A$2=1,'mil mi val'!I81,IF($A$2=2,'mil mi val'!I184,"NA"))</f>
        <v>0.99650000000000005</v>
      </c>
      <c r="K99" s="120">
        <f>IF($A$2=1,'mil mi val'!J81,IF($A$2=2,'mil mi val'!J184,"NA"))</f>
        <v>0.99660000000000004</v>
      </c>
      <c r="L99" s="120">
        <f>IF($A$2=1,'mil mi val'!K81,IF($A$2=2,'mil mi val'!K184,"NA"))</f>
        <v>0.99670000000000003</v>
      </c>
      <c r="M99" s="120">
        <f>IF($A$2=1,'mil mi val'!L81,IF($A$2=2,'mil mi val'!L184,"NA"))</f>
        <v>0.99670000000000003</v>
      </c>
      <c r="N99" s="120">
        <f>IF($A$2=1,'mil mi val'!M81,IF($A$2=2,'mil mi val'!M184,"NA"))</f>
        <v>0.99670000000000003</v>
      </c>
      <c r="O99" s="120">
        <f>IF($A$2=1,'mil mi val'!N81,IF($A$2=2,'mil mi val'!N184,"NA"))</f>
        <v>0.99670000000000003</v>
      </c>
      <c r="P99" s="120">
        <f>IF($A$2=1,'mil mi val'!O81,IF($A$2=2,'mil mi val'!O184,"NA"))</f>
        <v>0.99670000000000003</v>
      </c>
      <c r="Q99" s="120">
        <f>IF($A$2=1,'mil mi val'!P81,IF($A$2=2,'mil mi val'!P184,"NA"))</f>
        <v>0.99660000000000004</v>
      </c>
      <c r="R99" s="120">
        <f>IF($A$2=1,'mil mi val'!Q81,IF($A$2=2,'mil mi val'!Q184,"NA"))</f>
        <v>0.99790000000000001</v>
      </c>
      <c r="S99" s="120">
        <f>IF($A$2=1,'mil mi val'!R81,IF($A$2=2,'mil mi val'!R184,"NA"))</f>
        <v>0.99790000000000001</v>
      </c>
      <c r="T99" s="120">
        <f>IF($A$2=1,'mil mi val'!S81,IF($A$2=2,'mil mi val'!S184,"NA"))</f>
        <v>0.99790000000000001</v>
      </c>
      <c r="U99" s="120">
        <f>IF($A$2=1,'mil mi val'!T81,IF($A$2=2,'mil mi val'!T184,"NA"))</f>
        <v>0.99790000000000001</v>
      </c>
      <c r="V99" s="120">
        <f>IF($A$2=1,'mil mi val'!U81,IF($A$2=2,'mil mi val'!U184,"NA"))</f>
        <v>0.99790000000000001</v>
      </c>
      <c r="W99" s="120">
        <f>IF($A$2=1,'mil mi val'!V81,IF($A$2=2,'mil mi val'!V184,"NA"))</f>
        <v>0.99790000000000001</v>
      </c>
      <c r="X99" s="120">
        <f>IF($A$2=1,'mil mi val'!W81,IF($A$2=2,'mil mi val'!W184,"NA"))</f>
        <v>0.99790000000000001</v>
      </c>
      <c r="Y99" s="120">
        <f>IF($A$2=1,'mil mi val'!X81,IF($A$2=2,'mil mi val'!X184,"NA"))</f>
        <v>0.99790000000000001</v>
      </c>
      <c r="Z99" s="120">
        <f>IF($A$2=1,'mil mi val'!Y81,IF($A$2=2,'mil mi val'!Y184,"NA"))</f>
        <v>0.99790000000000001</v>
      </c>
      <c r="AA99" s="120">
        <f>IF($A$2=1,'mil mi val'!Z81,IF($A$2=2,'mil mi val'!Z184,"NA"))</f>
        <v>0.99790000000000001</v>
      </c>
      <c r="AB99" s="120">
        <f>IF($A$2=1,'mil mi val'!AA81,IF($A$2=2,'mil mi val'!AA184,"NA"))</f>
        <v>0.99790000000000001</v>
      </c>
      <c r="AC99" s="120">
        <f>IF($A$2=1,'mil mi val'!AB81,IF($A$2=2,'mil mi val'!AB184,"NA"))</f>
        <v>0.99790000000000001</v>
      </c>
      <c r="AD99" s="120">
        <f>IF($A$2=1,'mil mi val'!AC81,IF($A$2=2,'mil mi val'!AC184,"NA"))</f>
        <v>0.99790000000000001</v>
      </c>
      <c r="AE99" s="120">
        <f>IF($A$2=1,'mil mi val'!AD81,IF($A$2=2,'mil mi val'!AD184,"NA"))</f>
        <v>0.99790000000000001</v>
      </c>
      <c r="AF99" s="120">
        <f>IF($A$2=1,'mil mi val'!AE81,IF($A$2=2,'mil mi val'!AE184,"NA"))</f>
        <v>0.99790000000000001</v>
      </c>
      <c r="AG99" s="120">
        <f>IF($A$2=1,'mil mi val'!AF81,IF($A$2=2,'mil mi val'!AF184,"NA"))</f>
        <v>0.99790000000000001</v>
      </c>
      <c r="AH99" s="120">
        <f>IF($A$2=1,'mil mi val'!AG81,IF($A$2=2,'mil mi val'!AG184,"NA"))</f>
        <v>0.99790000000000001</v>
      </c>
      <c r="AI99" s="120">
        <f>IF($A$2=1,'mil mi val'!AH81,IF($A$2=2,'mil mi val'!AH184,"NA"))</f>
        <v>0.99790000000000001</v>
      </c>
      <c r="AJ99" s="120">
        <f>IF($A$2=1,'mil mi val'!AI81,IF($A$2=2,'mil mi val'!AI184,"NA"))</f>
        <v>0.99790000000000001</v>
      </c>
      <c r="AK99" s="120">
        <f>IF($A$2=1,'mil mi val'!AJ81,IF($A$2=2,'mil mi val'!AJ184,"NA"))</f>
        <v>0.99790000000000001</v>
      </c>
      <c r="AL99" s="120">
        <f>IF($A$2=1,'mil mi val'!AK81,IF($A$2=2,'mil mi val'!AK184,"NA"))</f>
        <v>0.99790000000000001</v>
      </c>
      <c r="AM99" s="120">
        <f>IF($A$2=1,'mil mi val'!AL81,IF($A$2=2,'mil mi val'!AL184,"NA"))</f>
        <v>0.99790000000000001</v>
      </c>
      <c r="AN99" s="120">
        <f>IF($A$2=1,'mil mi val'!AM81,IF($A$2=2,'mil mi val'!AM184,"NA"))</f>
        <v>0.99790000000000001</v>
      </c>
      <c r="AO99" s="120">
        <f>IF($A$2=1,'mil mi val'!AN81,IF($A$2=2,'mil mi val'!AN184,"NA"))</f>
        <v>0.99790000000000001</v>
      </c>
      <c r="AP99" s="120">
        <f>IF($A$2=1,'mil mi val'!AO81,IF($A$2=2,'mil mi val'!AO184,"NA"))</f>
        <v>0.99790000000000001</v>
      </c>
      <c r="AQ99" s="120">
        <f>IF($A$2=1,'mil mi val'!AP81,IF($A$2=2,'mil mi val'!AP184,"NA"))</f>
        <v>0.99790000000000001</v>
      </c>
      <c r="AR99" s="120">
        <f>IF($A$2=1,'mil mi val'!AQ81,IF($A$2=2,'mil mi val'!AQ184,"NA"))</f>
        <v>0.99790000000000001</v>
      </c>
      <c r="AS99" s="120">
        <f>IF($A$2=1,'mil mi val'!AR81,IF($A$2=2,'mil mi val'!AR184,"NA"))</f>
        <v>0.99790000000000001</v>
      </c>
      <c r="AT99" s="120">
        <f>IF($A$2=1,'mil mi val'!AS81,IF($A$2=2,'mil mi val'!AS184,"NA"))</f>
        <v>0.99790000000000001</v>
      </c>
      <c r="AU99" s="120">
        <f>IF($A$2=1,'mil mi val'!AT81,IF($A$2=2,'mil mi val'!AT184,"NA"))</f>
        <v>0.99790000000000001</v>
      </c>
      <c r="AV99" s="120">
        <f>IF($A$2=1,'mil mi val'!AU81,IF($A$2=2,'mil mi val'!AU184,"NA"))</f>
        <v>0.99790000000000001</v>
      </c>
      <c r="AW99" s="120">
        <f>IF($A$2=1,'mil mi val'!AV81,IF($A$2=2,'mil mi val'!AV184,"NA"))</f>
        <v>0.99790000000000001</v>
      </c>
      <c r="AX99" s="120">
        <f>IF($A$2=1,'mil mi val'!AW81,IF($A$2=2,'mil mi val'!AW184,"NA"))</f>
        <v>0.99790000000000001</v>
      </c>
      <c r="AY99" s="120">
        <f>IF($A$2=1,'mil mi val'!AX81,IF($A$2=2,'mil mi val'!AX184,"NA"))</f>
        <v>0.99790000000000001</v>
      </c>
      <c r="AZ99" s="120">
        <f>IF($A$2=1,'mil mi val'!AY81,IF($A$2=2,'mil mi val'!AY184,"NA"))</f>
        <v>0.99790000000000001</v>
      </c>
      <c r="BA99" s="120">
        <f>IF($A$2=1,'mil mi val'!AZ81,IF($A$2=2,'mil mi val'!AZ184,"NA"))</f>
        <v>0.99790000000000001</v>
      </c>
      <c r="BB99" s="120">
        <f>IF($A$2=1,'mil mi val'!BA81,IF($A$2=2,'mil mi val'!BA184,"NA"))</f>
        <v>0.99790000000000001</v>
      </c>
      <c r="BC99" s="120">
        <f>IF($A$2=1,'mil mi val'!BB81,IF($A$2=2,'mil mi val'!BB184,"NA"))</f>
        <v>0.99790000000000001</v>
      </c>
      <c r="BD99" s="120">
        <f>IF($A$2=1,'mil mi val'!BC81,IF($A$2=2,'mil mi val'!BC184,"NA"))</f>
        <v>0.99790000000000001</v>
      </c>
      <c r="BE99" s="120">
        <f>IF($A$2=1,'mil mi val'!BD81,IF($A$2=2,'mil mi val'!BD184,"NA"))</f>
        <v>0.99790000000000001</v>
      </c>
      <c r="BF99" s="120">
        <f>IF($A$2=1,'mil mi val'!BE81,IF($A$2=2,'mil mi val'!BE184,"NA"))</f>
        <v>0.99790000000000001</v>
      </c>
      <c r="BG99" s="120">
        <f>IF($A$2=1,'mil mi val'!BF81,IF($A$2=2,'mil mi val'!BF184,"NA"))</f>
        <v>0.99790000000000001</v>
      </c>
      <c r="BH99" s="120">
        <f>IF($A$2=1,'mil mi val'!BG81,IF($A$2=2,'mil mi val'!BG184,"NA"))</f>
        <v>0.99790000000000001</v>
      </c>
      <c r="BI99" s="120">
        <f>IF($A$2=1,'mil mi val'!BH81,IF($A$2=2,'mil mi val'!BH184,"NA"))</f>
        <v>0.99790000000000001</v>
      </c>
      <c r="BJ99" s="120">
        <f>IF($A$2=1,'mil mi val'!BI81,IF($A$2=2,'mil mi val'!BI184,"NA"))</f>
        <v>0.99790000000000001</v>
      </c>
      <c r="BK99" s="120">
        <f>IF($A$2=1,'mil mi val'!BJ81,IF($A$2=2,'mil mi val'!BJ184,"NA"))</f>
        <v>0.99790000000000001</v>
      </c>
      <c r="BL99" s="120">
        <f>IF($A$2=1,'mil mi val'!BK81,IF($A$2=2,'mil mi val'!BK184,"NA"))</f>
        <v>0.99790000000000001</v>
      </c>
      <c r="BM99" s="120">
        <f>IF($A$2=1,'mil mi val'!BL81,IF($A$2=2,'mil mi val'!BL184,"NA"))</f>
        <v>0.99790000000000001</v>
      </c>
      <c r="BN99" s="120">
        <f>IF($A$2=1,'mil mi val'!BM81,IF($A$2=2,'mil mi val'!BM184,"NA"))</f>
        <v>0.99790000000000001</v>
      </c>
      <c r="BO99" s="120">
        <f>IF($A$2=1,'mil mi val'!BN81,IF($A$2=2,'mil mi val'!BN184,"NA"))</f>
        <v>0.99790000000000001</v>
      </c>
      <c r="BP99" s="120">
        <f>IF($A$2=1,'mil mi val'!BO81,IF($A$2=2,'mil mi val'!BO184,"NA"))</f>
        <v>0.99790000000000001</v>
      </c>
      <c r="BQ99" s="120">
        <f>IF($A$2=1,'mil mi val'!BP81,IF($A$2=2,'mil mi val'!BP184,"NA"))</f>
        <v>0.99790000000000001</v>
      </c>
      <c r="BR99" s="120">
        <f>IF($A$2=1,'mil mi val'!BQ81,IF($A$2=2,'mil mi val'!BQ184,"NA"))</f>
        <v>0.99790000000000001</v>
      </c>
      <c r="BS99" s="120">
        <f>IF($A$2=1,'mil mi val'!BR81,IF($A$2=2,'mil mi val'!BR184,"NA"))</f>
        <v>0.99790000000000001</v>
      </c>
      <c r="BT99" s="120">
        <f>IF($A$2=1,'mil mi val'!BS81,IF($A$2=2,'mil mi val'!BS184,"NA"))</f>
        <v>0.99790000000000001</v>
      </c>
      <c r="BU99" s="120">
        <f>IF($A$2=1,'mil mi val'!BT81,IF($A$2=2,'mil mi val'!BT184,"NA"))</f>
        <v>0.99790000000000001</v>
      </c>
      <c r="BV99" s="120">
        <f>IF($A$2=1,'mil mi val'!BU81,IF($A$2=2,'mil mi val'!BU184,"NA"))</f>
        <v>0.99790000000000001</v>
      </c>
      <c r="BW99" s="120">
        <f>IF($A$2=1,'mil mi val'!BV81,IF($A$2=2,'mil mi val'!BV184,"NA"))</f>
        <v>0.99790000000000001</v>
      </c>
      <c r="BX99" s="120">
        <f>IF($A$2=1,'mil mi val'!BW81,IF($A$2=2,'mil mi val'!BW184,"NA"))</f>
        <v>0.99790000000000001</v>
      </c>
      <c r="BY99" s="120">
        <f>IF($A$2=1,'mil mi val'!BX81,IF($A$2=2,'mil mi val'!BX184,"NA"))</f>
        <v>0.99790000000000001</v>
      </c>
      <c r="BZ99" s="120">
        <f>IF($A$2=1,'mil mi val'!BY81,IF($A$2=2,'mil mi val'!BY184,"NA"))</f>
        <v>0.99790000000000001</v>
      </c>
      <c r="CA99" s="120">
        <f>IF($A$2=1,'mil mi val'!BZ81,IF($A$2=2,'mil mi val'!BZ184,"NA"))</f>
        <v>0.99790000000000001</v>
      </c>
      <c r="CB99" s="120">
        <f>IF($A$2=1,'mil mi val'!CA81,IF($A$2=2,'mil mi val'!CA184,"NA"))</f>
        <v>0.99790000000000001</v>
      </c>
      <c r="CC99" s="120">
        <f>IF($A$2=1,'mil mi val'!CB81,IF($A$2=2,'mil mi val'!CB184,"NA"))</f>
        <v>0.99790000000000001</v>
      </c>
      <c r="CD99" s="120">
        <f>IF($A$2=1,'mil mi val'!CC81,IF($A$2=2,'mil mi val'!CC184,"NA"))</f>
        <v>0.99790000000000001</v>
      </c>
      <c r="CE99" s="120">
        <f>IF($A$2=1,'mil mi val'!CD81,IF($A$2=2,'mil mi val'!CD184,"NA"))</f>
        <v>0.99790000000000001</v>
      </c>
      <c r="CF99" s="120">
        <f>IF($A$2=1,'mil mi val'!CE81,IF($A$2=2,'mil mi val'!CE184,"NA"))</f>
        <v>0.99790000000000001</v>
      </c>
      <c r="CG99" s="120">
        <f>IF($A$2=1,'mil mi val'!CF81,IF($A$2=2,'mil mi val'!CF184,"NA"))</f>
        <v>0.99790000000000001</v>
      </c>
      <c r="CH99" s="120">
        <f>IF($A$2=1,'mil mi val'!CG81,IF($A$2=2,'mil mi val'!CG184,"NA"))</f>
        <v>0.99790000000000001</v>
      </c>
      <c r="CI99" s="120">
        <f>IF($A$2=1,'mil mi val'!CH81,IF($A$2=2,'mil mi val'!CH184,"NA"))</f>
        <v>0.99790000000000001</v>
      </c>
      <c r="CJ99" s="120">
        <f>IF($A$2=1,'mil mi val'!CI81,IF($A$2=2,'mil mi val'!CI184,"NA"))</f>
        <v>0.99790000000000001</v>
      </c>
      <c r="CK99" s="120">
        <f>IF($A$2=1,'mil mi val'!CJ81,IF($A$2=2,'mil mi val'!CJ184,"NA"))</f>
        <v>0.99790000000000001</v>
      </c>
      <c r="CL99" s="120">
        <f>IF($A$2=1,'mil mi val'!CK81,IF($A$2=2,'mil mi val'!CK184,"NA"))</f>
        <v>0.99790000000000001</v>
      </c>
      <c r="CM99" s="120">
        <f>IF($A$2=1,'mil mi val'!CL81,IF($A$2=2,'mil mi val'!CL184,"NA"))</f>
        <v>0.99790000000000001</v>
      </c>
      <c r="CN99" s="120">
        <f>IF($A$2=1,'mil mi val'!CM81,IF($A$2=2,'mil mi val'!CM184,"NA"))</f>
        <v>0.99790000000000001</v>
      </c>
      <c r="CO99" s="120">
        <f>IF($A$2=1,'mil mi val'!CN81,IF($A$2=2,'mil mi val'!CN184,"NA"))</f>
        <v>0.99790000000000001</v>
      </c>
      <c r="CP99" s="120">
        <f>IF($A$2=1,'mil mi val'!CO81,IF($A$2=2,'mil mi val'!CO184,"NA"))</f>
        <v>0.99790000000000001</v>
      </c>
      <c r="CQ99" s="120">
        <f>IF($A$2=1,'mil mi val'!CP81,IF($A$2=2,'mil mi val'!CP184,"NA"))</f>
        <v>0.99790000000000001</v>
      </c>
      <c r="CR99" s="120">
        <f>IF($A$2=1,'mil mi val'!CQ81,IF($A$2=2,'mil mi val'!CQ184,"NA"))</f>
        <v>0.99790000000000001</v>
      </c>
      <c r="CS99" s="120">
        <f>IF($A$2=1,'mil mi val'!CR81,IF($A$2=2,'mil mi val'!CR184,"NA"))</f>
        <v>0.99790000000000001</v>
      </c>
      <c r="CT99" s="120">
        <f>IF($A$2=1,'mil mi val'!CS81,IF($A$2=2,'mil mi val'!CS184,"NA"))</f>
        <v>0.99790000000000001</v>
      </c>
      <c r="CU99" s="120">
        <f>IF($A$2=1,'mil mi val'!CT81,IF($A$2=2,'mil mi val'!CT184,"NA"))</f>
        <v>0.99790000000000001</v>
      </c>
      <c r="CV99" s="120">
        <f>IF($A$2=1,'mil mi val'!CU81,IF($A$2=2,'mil mi val'!CU184,"NA"))</f>
        <v>0.99790000000000001</v>
      </c>
      <c r="CW99" s="120">
        <f>IF($A$2=1,'mil mi val'!CV81,IF($A$2=2,'mil mi val'!CV184,"NA"))</f>
        <v>0.99790000000000001</v>
      </c>
      <c r="CX99" s="120">
        <f>IF($A$2=1,'mil mi val'!CW81,IF($A$2=2,'mil mi val'!CW184,"NA"))</f>
        <v>0.99790000000000001</v>
      </c>
      <c r="CY99" s="120">
        <f>IF($A$2=1,'mil mi val'!CX81,IF($A$2=2,'mil mi val'!CX184,"NA"))</f>
        <v>0.99790000000000001</v>
      </c>
      <c r="CZ99" s="120">
        <f>IF($A$2=1,'mil mi val'!CY81,IF($A$2=2,'mil mi val'!CY184,"NA"))</f>
        <v>0.99790000000000001</v>
      </c>
      <c r="DA99" s="120">
        <f>IF($A$2=1,'mil mi val'!CZ81,IF($A$2=2,'mil mi val'!CZ184,"NA"))</f>
        <v>0.99790000000000001</v>
      </c>
      <c r="DB99" s="120">
        <f>IF($A$2=1,'mil mi val'!DA81,IF($A$2=2,'mil mi val'!DA184,"NA"))</f>
        <v>0.99790000000000001</v>
      </c>
      <c r="DC99" s="120">
        <f>IF($A$2=1,'mil mi val'!DB81,IF($A$2=2,'mil mi val'!DB184,"NA"))</f>
        <v>0.99790000000000001</v>
      </c>
    </row>
    <row r="100" spans="2:107" ht="15" x14ac:dyDescent="0.25">
      <c r="B100" s="110">
        <v>95</v>
      </c>
      <c r="C100" s="120">
        <f>IF($A$2=1,'mil mi val'!B82,IF($A$2=2,'mil mi val'!B185,"NA"))</f>
        <v>1</v>
      </c>
      <c r="D100" s="120">
        <f>IF($A$2=1,'mil mi val'!C82,IF($A$2=2,'mil mi val'!C185,"NA"))</f>
        <v>0.98729999999999996</v>
      </c>
      <c r="E100" s="120">
        <f>IF($A$2=1,'mil mi val'!D82,IF($A$2=2,'mil mi val'!D185,"NA"))</f>
        <v>0.99670000000000003</v>
      </c>
      <c r="F100" s="120">
        <f>IF($A$2=1,'mil mi val'!E82,IF($A$2=2,'mil mi val'!E185,"NA"))</f>
        <v>0.99639999999999995</v>
      </c>
      <c r="G100" s="120">
        <f>IF($A$2=1,'mil mi val'!F82,IF($A$2=2,'mil mi val'!F185,"NA"))</f>
        <v>0.99629999999999996</v>
      </c>
      <c r="H100" s="120">
        <f>IF($A$2=1,'mil mi val'!G82,IF($A$2=2,'mil mi val'!G185,"NA"))</f>
        <v>0.99639999999999995</v>
      </c>
      <c r="I100" s="120">
        <f>IF($A$2=1,'mil mi val'!H82,IF($A$2=2,'mil mi val'!H185,"NA"))</f>
        <v>0.99650000000000005</v>
      </c>
      <c r="J100" s="120">
        <f>IF($A$2=1,'mil mi val'!I82,IF($A$2=2,'mil mi val'!I185,"NA"))</f>
        <v>0.99660000000000004</v>
      </c>
      <c r="K100" s="120">
        <f>IF($A$2=1,'mil mi val'!J82,IF($A$2=2,'mil mi val'!J185,"NA"))</f>
        <v>0.99670000000000003</v>
      </c>
      <c r="L100" s="120">
        <f>IF($A$2=1,'mil mi val'!K82,IF($A$2=2,'mil mi val'!K185,"NA"))</f>
        <v>0.99670000000000003</v>
      </c>
      <c r="M100" s="120">
        <f>IF($A$2=1,'mil mi val'!L82,IF($A$2=2,'mil mi val'!L185,"NA"))</f>
        <v>0.99680000000000002</v>
      </c>
      <c r="N100" s="120">
        <f>IF($A$2=1,'mil mi val'!M82,IF($A$2=2,'mil mi val'!M185,"NA"))</f>
        <v>0.99680000000000002</v>
      </c>
      <c r="O100" s="120">
        <f>IF($A$2=1,'mil mi val'!N82,IF($A$2=2,'mil mi val'!N185,"NA"))</f>
        <v>0.99680000000000002</v>
      </c>
      <c r="P100" s="120">
        <f>IF($A$2=1,'mil mi val'!O82,IF($A$2=2,'mil mi val'!O185,"NA"))</f>
        <v>0.99680000000000002</v>
      </c>
      <c r="Q100" s="120">
        <f>IF($A$2=1,'mil mi val'!P82,IF($A$2=2,'mil mi val'!P185,"NA"))</f>
        <v>0.99670000000000003</v>
      </c>
      <c r="R100" s="120">
        <f>IF($A$2=1,'mil mi val'!Q82,IF($A$2=2,'mil mi val'!Q185,"NA"))</f>
        <v>0.998</v>
      </c>
      <c r="S100" s="120">
        <f>IF($A$2=1,'mil mi val'!R82,IF($A$2=2,'mil mi val'!R185,"NA"))</f>
        <v>0.998</v>
      </c>
      <c r="T100" s="120">
        <f>IF($A$2=1,'mil mi val'!S82,IF($A$2=2,'mil mi val'!S185,"NA"))</f>
        <v>0.998</v>
      </c>
      <c r="U100" s="120">
        <f>IF($A$2=1,'mil mi val'!T82,IF($A$2=2,'mil mi val'!T185,"NA"))</f>
        <v>0.998</v>
      </c>
      <c r="V100" s="120">
        <f>IF($A$2=1,'mil mi val'!U82,IF($A$2=2,'mil mi val'!U185,"NA"))</f>
        <v>0.998</v>
      </c>
      <c r="W100" s="120">
        <f>IF($A$2=1,'mil mi val'!V82,IF($A$2=2,'mil mi val'!V185,"NA"))</f>
        <v>0.998</v>
      </c>
      <c r="X100" s="120">
        <f>IF($A$2=1,'mil mi val'!W82,IF($A$2=2,'mil mi val'!W185,"NA"))</f>
        <v>0.998</v>
      </c>
      <c r="Y100" s="120">
        <f>IF($A$2=1,'mil mi val'!X82,IF($A$2=2,'mil mi val'!X185,"NA"))</f>
        <v>0.998</v>
      </c>
      <c r="Z100" s="120">
        <f>IF($A$2=1,'mil mi val'!Y82,IF($A$2=2,'mil mi val'!Y185,"NA"))</f>
        <v>0.998</v>
      </c>
      <c r="AA100" s="120">
        <f>IF($A$2=1,'mil mi val'!Z82,IF($A$2=2,'mil mi val'!Z185,"NA"))</f>
        <v>0.998</v>
      </c>
      <c r="AB100" s="120">
        <f>IF($A$2=1,'mil mi val'!AA82,IF($A$2=2,'mil mi val'!AA185,"NA"))</f>
        <v>0.998</v>
      </c>
      <c r="AC100" s="120">
        <f>IF($A$2=1,'mil mi val'!AB82,IF($A$2=2,'mil mi val'!AB185,"NA"))</f>
        <v>0.998</v>
      </c>
      <c r="AD100" s="120">
        <f>IF($A$2=1,'mil mi val'!AC82,IF($A$2=2,'mil mi val'!AC185,"NA"))</f>
        <v>0.998</v>
      </c>
      <c r="AE100" s="120">
        <f>IF($A$2=1,'mil mi val'!AD82,IF($A$2=2,'mil mi val'!AD185,"NA"))</f>
        <v>0.998</v>
      </c>
      <c r="AF100" s="120">
        <f>IF($A$2=1,'mil mi val'!AE82,IF($A$2=2,'mil mi val'!AE185,"NA"))</f>
        <v>0.998</v>
      </c>
      <c r="AG100" s="120">
        <f>IF($A$2=1,'mil mi val'!AF82,IF($A$2=2,'mil mi val'!AF185,"NA"))</f>
        <v>0.998</v>
      </c>
      <c r="AH100" s="120">
        <f>IF($A$2=1,'mil mi val'!AG82,IF($A$2=2,'mil mi val'!AG185,"NA"))</f>
        <v>0.998</v>
      </c>
      <c r="AI100" s="120">
        <f>IF($A$2=1,'mil mi val'!AH82,IF($A$2=2,'mil mi val'!AH185,"NA"))</f>
        <v>0.998</v>
      </c>
      <c r="AJ100" s="120">
        <f>IF($A$2=1,'mil mi val'!AI82,IF($A$2=2,'mil mi val'!AI185,"NA"))</f>
        <v>0.998</v>
      </c>
      <c r="AK100" s="120">
        <f>IF($A$2=1,'mil mi val'!AJ82,IF($A$2=2,'mil mi val'!AJ185,"NA"))</f>
        <v>0.998</v>
      </c>
      <c r="AL100" s="120">
        <f>IF($A$2=1,'mil mi val'!AK82,IF($A$2=2,'mil mi val'!AK185,"NA"))</f>
        <v>0.998</v>
      </c>
      <c r="AM100" s="120">
        <f>IF($A$2=1,'mil mi val'!AL82,IF($A$2=2,'mil mi val'!AL185,"NA"))</f>
        <v>0.998</v>
      </c>
      <c r="AN100" s="120">
        <f>IF($A$2=1,'mil mi val'!AM82,IF($A$2=2,'mil mi val'!AM185,"NA"))</f>
        <v>0.998</v>
      </c>
      <c r="AO100" s="120">
        <f>IF($A$2=1,'mil mi val'!AN82,IF($A$2=2,'mil mi val'!AN185,"NA"))</f>
        <v>0.998</v>
      </c>
      <c r="AP100" s="120">
        <f>IF($A$2=1,'mil mi val'!AO82,IF($A$2=2,'mil mi val'!AO185,"NA"))</f>
        <v>0.998</v>
      </c>
      <c r="AQ100" s="120">
        <f>IF($A$2=1,'mil mi val'!AP82,IF($A$2=2,'mil mi val'!AP185,"NA"))</f>
        <v>0.998</v>
      </c>
      <c r="AR100" s="120">
        <f>IF($A$2=1,'mil mi val'!AQ82,IF($A$2=2,'mil mi val'!AQ185,"NA"))</f>
        <v>0.998</v>
      </c>
      <c r="AS100" s="120">
        <f>IF($A$2=1,'mil mi val'!AR82,IF($A$2=2,'mil mi val'!AR185,"NA"))</f>
        <v>0.998</v>
      </c>
      <c r="AT100" s="120">
        <f>IF($A$2=1,'mil mi val'!AS82,IF($A$2=2,'mil mi val'!AS185,"NA"))</f>
        <v>0.998</v>
      </c>
      <c r="AU100" s="120">
        <f>IF($A$2=1,'mil mi val'!AT82,IF($A$2=2,'mil mi val'!AT185,"NA"))</f>
        <v>0.998</v>
      </c>
      <c r="AV100" s="120">
        <f>IF($A$2=1,'mil mi val'!AU82,IF($A$2=2,'mil mi val'!AU185,"NA"))</f>
        <v>0.998</v>
      </c>
      <c r="AW100" s="120">
        <f>IF($A$2=1,'mil mi val'!AV82,IF($A$2=2,'mil mi val'!AV185,"NA"))</f>
        <v>0.998</v>
      </c>
      <c r="AX100" s="120">
        <f>IF($A$2=1,'mil mi val'!AW82,IF($A$2=2,'mil mi val'!AW185,"NA"))</f>
        <v>0.998</v>
      </c>
      <c r="AY100" s="120">
        <f>IF($A$2=1,'mil mi val'!AX82,IF($A$2=2,'mil mi val'!AX185,"NA"))</f>
        <v>0.998</v>
      </c>
      <c r="AZ100" s="120">
        <f>IF($A$2=1,'mil mi val'!AY82,IF($A$2=2,'mil mi val'!AY185,"NA"))</f>
        <v>0.998</v>
      </c>
      <c r="BA100" s="120">
        <f>IF($A$2=1,'mil mi val'!AZ82,IF($A$2=2,'mil mi val'!AZ185,"NA"))</f>
        <v>0.998</v>
      </c>
      <c r="BB100" s="120">
        <f>IF($A$2=1,'mil mi val'!BA82,IF($A$2=2,'mil mi val'!BA185,"NA"))</f>
        <v>0.998</v>
      </c>
      <c r="BC100" s="120">
        <f>IF($A$2=1,'mil mi val'!BB82,IF($A$2=2,'mil mi val'!BB185,"NA"))</f>
        <v>0.998</v>
      </c>
      <c r="BD100" s="120">
        <f>IF($A$2=1,'mil mi val'!BC82,IF($A$2=2,'mil mi val'!BC185,"NA"))</f>
        <v>0.998</v>
      </c>
      <c r="BE100" s="120">
        <f>IF($A$2=1,'mil mi val'!BD82,IF($A$2=2,'mil mi val'!BD185,"NA"))</f>
        <v>0.998</v>
      </c>
      <c r="BF100" s="120">
        <f>IF($A$2=1,'mil mi val'!BE82,IF($A$2=2,'mil mi val'!BE185,"NA"))</f>
        <v>0.998</v>
      </c>
      <c r="BG100" s="120">
        <f>IF($A$2=1,'mil mi val'!BF82,IF($A$2=2,'mil mi val'!BF185,"NA"))</f>
        <v>0.998</v>
      </c>
      <c r="BH100" s="120">
        <f>IF($A$2=1,'mil mi val'!BG82,IF($A$2=2,'mil mi val'!BG185,"NA"))</f>
        <v>0.998</v>
      </c>
      <c r="BI100" s="120">
        <f>IF($A$2=1,'mil mi val'!BH82,IF($A$2=2,'mil mi val'!BH185,"NA"))</f>
        <v>0.998</v>
      </c>
      <c r="BJ100" s="120">
        <f>IF($A$2=1,'mil mi val'!BI82,IF($A$2=2,'mil mi val'!BI185,"NA"))</f>
        <v>0.998</v>
      </c>
      <c r="BK100" s="120">
        <f>IF($A$2=1,'mil mi val'!BJ82,IF($A$2=2,'mil mi val'!BJ185,"NA"))</f>
        <v>0.998</v>
      </c>
      <c r="BL100" s="120">
        <f>IF($A$2=1,'mil mi val'!BK82,IF($A$2=2,'mil mi val'!BK185,"NA"))</f>
        <v>0.998</v>
      </c>
      <c r="BM100" s="120">
        <f>IF($A$2=1,'mil mi val'!BL82,IF($A$2=2,'mil mi val'!BL185,"NA"))</f>
        <v>0.998</v>
      </c>
      <c r="BN100" s="120">
        <f>IF($A$2=1,'mil mi val'!BM82,IF($A$2=2,'mil mi val'!BM185,"NA"))</f>
        <v>0.998</v>
      </c>
      <c r="BO100" s="120">
        <f>IF($A$2=1,'mil mi val'!BN82,IF($A$2=2,'mil mi val'!BN185,"NA"))</f>
        <v>0.998</v>
      </c>
      <c r="BP100" s="120">
        <f>IF($A$2=1,'mil mi val'!BO82,IF($A$2=2,'mil mi val'!BO185,"NA"))</f>
        <v>0.998</v>
      </c>
      <c r="BQ100" s="120">
        <f>IF($A$2=1,'mil mi val'!BP82,IF($A$2=2,'mil mi val'!BP185,"NA"))</f>
        <v>0.998</v>
      </c>
      <c r="BR100" s="120">
        <f>IF($A$2=1,'mil mi val'!BQ82,IF($A$2=2,'mil mi val'!BQ185,"NA"))</f>
        <v>0.998</v>
      </c>
      <c r="BS100" s="120">
        <f>IF($A$2=1,'mil mi val'!BR82,IF($A$2=2,'mil mi val'!BR185,"NA"))</f>
        <v>0.998</v>
      </c>
      <c r="BT100" s="120">
        <f>IF($A$2=1,'mil mi val'!BS82,IF($A$2=2,'mil mi val'!BS185,"NA"))</f>
        <v>0.998</v>
      </c>
      <c r="BU100" s="120">
        <f>IF($A$2=1,'mil mi val'!BT82,IF($A$2=2,'mil mi val'!BT185,"NA"))</f>
        <v>0.998</v>
      </c>
      <c r="BV100" s="120">
        <f>IF($A$2=1,'mil mi val'!BU82,IF($A$2=2,'mil mi val'!BU185,"NA"))</f>
        <v>0.998</v>
      </c>
      <c r="BW100" s="120">
        <f>IF($A$2=1,'mil mi val'!BV82,IF($A$2=2,'mil mi val'!BV185,"NA"))</f>
        <v>0.998</v>
      </c>
      <c r="BX100" s="120">
        <f>IF($A$2=1,'mil mi val'!BW82,IF($A$2=2,'mil mi val'!BW185,"NA"))</f>
        <v>0.998</v>
      </c>
      <c r="BY100" s="120">
        <f>IF($A$2=1,'mil mi val'!BX82,IF($A$2=2,'mil mi val'!BX185,"NA"))</f>
        <v>0.998</v>
      </c>
      <c r="BZ100" s="120">
        <f>IF($A$2=1,'mil mi val'!BY82,IF($A$2=2,'mil mi val'!BY185,"NA"))</f>
        <v>0.998</v>
      </c>
      <c r="CA100" s="120">
        <f>IF($A$2=1,'mil mi val'!BZ82,IF($A$2=2,'mil mi val'!BZ185,"NA"))</f>
        <v>0.998</v>
      </c>
      <c r="CB100" s="120">
        <f>IF($A$2=1,'mil mi val'!CA82,IF($A$2=2,'mil mi val'!CA185,"NA"))</f>
        <v>0.998</v>
      </c>
      <c r="CC100" s="120">
        <f>IF($A$2=1,'mil mi val'!CB82,IF($A$2=2,'mil mi val'!CB185,"NA"))</f>
        <v>0.998</v>
      </c>
      <c r="CD100" s="120">
        <f>IF($A$2=1,'mil mi val'!CC82,IF($A$2=2,'mil mi val'!CC185,"NA"))</f>
        <v>0.998</v>
      </c>
      <c r="CE100" s="120">
        <f>IF($A$2=1,'mil mi val'!CD82,IF($A$2=2,'mil mi val'!CD185,"NA"))</f>
        <v>0.998</v>
      </c>
      <c r="CF100" s="120">
        <f>IF($A$2=1,'mil mi val'!CE82,IF($A$2=2,'mil mi val'!CE185,"NA"))</f>
        <v>0.998</v>
      </c>
      <c r="CG100" s="120">
        <f>IF($A$2=1,'mil mi val'!CF82,IF($A$2=2,'mil mi val'!CF185,"NA"))</f>
        <v>0.998</v>
      </c>
      <c r="CH100" s="120">
        <f>IF($A$2=1,'mil mi val'!CG82,IF($A$2=2,'mil mi val'!CG185,"NA"))</f>
        <v>0.998</v>
      </c>
      <c r="CI100" s="120">
        <f>IF($A$2=1,'mil mi val'!CH82,IF($A$2=2,'mil mi val'!CH185,"NA"))</f>
        <v>0.998</v>
      </c>
      <c r="CJ100" s="120">
        <f>IF($A$2=1,'mil mi val'!CI82,IF($A$2=2,'mil mi val'!CI185,"NA"))</f>
        <v>0.998</v>
      </c>
      <c r="CK100" s="120">
        <f>IF($A$2=1,'mil mi val'!CJ82,IF($A$2=2,'mil mi val'!CJ185,"NA"))</f>
        <v>0.998</v>
      </c>
      <c r="CL100" s="120">
        <f>IF($A$2=1,'mil mi val'!CK82,IF($A$2=2,'mil mi val'!CK185,"NA"))</f>
        <v>0.998</v>
      </c>
      <c r="CM100" s="120">
        <f>IF($A$2=1,'mil mi val'!CL82,IF($A$2=2,'mil mi val'!CL185,"NA"))</f>
        <v>0.998</v>
      </c>
      <c r="CN100" s="120">
        <f>IF($A$2=1,'mil mi val'!CM82,IF($A$2=2,'mil mi val'!CM185,"NA"))</f>
        <v>0.998</v>
      </c>
      <c r="CO100" s="120">
        <f>IF($A$2=1,'mil mi val'!CN82,IF($A$2=2,'mil mi val'!CN185,"NA"))</f>
        <v>0.998</v>
      </c>
      <c r="CP100" s="120">
        <f>IF($A$2=1,'mil mi val'!CO82,IF($A$2=2,'mil mi val'!CO185,"NA"))</f>
        <v>0.998</v>
      </c>
      <c r="CQ100" s="120">
        <f>IF($A$2=1,'mil mi val'!CP82,IF($A$2=2,'mil mi val'!CP185,"NA"))</f>
        <v>0.998</v>
      </c>
      <c r="CR100" s="120">
        <f>IF($A$2=1,'mil mi val'!CQ82,IF($A$2=2,'mil mi val'!CQ185,"NA"))</f>
        <v>0.998</v>
      </c>
      <c r="CS100" s="120">
        <f>IF($A$2=1,'mil mi val'!CR82,IF($A$2=2,'mil mi val'!CR185,"NA"))</f>
        <v>0.998</v>
      </c>
      <c r="CT100" s="120">
        <f>IF($A$2=1,'mil mi val'!CS82,IF($A$2=2,'mil mi val'!CS185,"NA"))</f>
        <v>0.998</v>
      </c>
      <c r="CU100" s="120">
        <f>IF($A$2=1,'mil mi val'!CT82,IF($A$2=2,'mil mi val'!CT185,"NA"))</f>
        <v>0.998</v>
      </c>
      <c r="CV100" s="120">
        <f>IF($A$2=1,'mil mi val'!CU82,IF($A$2=2,'mil mi val'!CU185,"NA"))</f>
        <v>0.998</v>
      </c>
      <c r="CW100" s="120">
        <f>IF($A$2=1,'mil mi val'!CV82,IF($A$2=2,'mil mi val'!CV185,"NA"))</f>
        <v>0.998</v>
      </c>
      <c r="CX100" s="120">
        <f>IF($A$2=1,'mil mi val'!CW82,IF($A$2=2,'mil mi val'!CW185,"NA"))</f>
        <v>0.998</v>
      </c>
      <c r="CY100" s="120">
        <f>IF($A$2=1,'mil mi val'!CX82,IF($A$2=2,'mil mi val'!CX185,"NA"))</f>
        <v>0.998</v>
      </c>
      <c r="CZ100" s="120">
        <f>IF($A$2=1,'mil mi val'!CY82,IF($A$2=2,'mil mi val'!CY185,"NA"))</f>
        <v>0.998</v>
      </c>
      <c r="DA100" s="120">
        <f>IF($A$2=1,'mil mi val'!CZ82,IF($A$2=2,'mil mi val'!CZ185,"NA"))</f>
        <v>0.998</v>
      </c>
      <c r="DB100" s="120">
        <f>IF($A$2=1,'mil mi val'!DA82,IF($A$2=2,'mil mi val'!DA185,"NA"))</f>
        <v>0.998</v>
      </c>
      <c r="DC100" s="120">
        <f>IF($A$2=1,'mil mi val'!DB82,IF($A$2=2,'mil mi val'!DB185,"NA"))</f>
        <v>0.998</v>
      </c>
    </row>
    <row r="101" spans="2:107" ht="15" x14ac:dyDescent="0.25">
      <c r="B101" s="110">
        <v>96</v>
      </c>
      <c r="C101" s="120">
        <f>IF($A$2=1,'mil mi val'!B83,IF($A$2=2,'mil mi val'!B186,"NA"))</f>
        <v>1</v>
      </c>
      <c r="D101" s="120">
        <f>IF($A$2=1,'mil mi val'!C83,IF($A$2=2,'mil mi val'!C186,"NA"))</f>
        <v>0.9879</v>
      </c>
      <c r="E101" s="120">
        <f>IF($A$2=1,'mil mi val'!D83,IF($A$2=2,'mil mi val'!D186,"NA"))</f>
        <v>0.997</v>
      </c>
      <c r="F101" s="120">
        <f>IF($A$2=1,'mil mi val'!E83,IF($A$2=2,'mil mi val'!E186,"NA"))</f>
        <v>0.99660000000000004</v>
      </c>
      <c r="G101" s="120">
        <f>IF($A$2=1,'mil mi val'!F83,IF($A$2=2,'mil mi val'!F186,"NA"))</f>
        <v>0.99639999999999995</v>
      </c>
      <c r="H101" s="120">
        <f>IF($A$2=1,'mil mi val'!G83,IF($A$2=2,'mil mi val'!G186,"NA"))</f>
        <v>0.99650000000000005</v>
      </c>
      <c r="I101" s="120">
        <f>IF($A$2=1,'mil mi val'!H83,IF($A$2=2,'mil mi val'!H186,"NA"))</f>
        <v>0.99660000000000004</v>
      </c>
      <c r="J101" s="120">
        <f>IF($A$2=1,'mil mi val'!I83,IF($A$2=2,'mil mi val'!I186,"NA"))</f>
        <v>0.99670000000000003</v>
      </c>
      <c r="K101" s="120">
        <f>IF($A$2=1,'mil mi val'!J83,IF($A$2=2,'mil mi val'!J186,"NA"))</f>
        <v>0.99680000000000002</v>
      </c>
      <c r="L101" s="120">
        <f>IF($A$2=1,'mil mi val'!K83,IF($A$2=2,'mil mi val'!K186,"NA"))</f>
        <v>0.99680000000000002</v>
      </c>
      <c r="M101" s="120">
        <f>IF($A$2=1,'mil mi val'!L83,IF($A$2=2,'mil mi val'!L186,"NA"))</f>
        <v>0.99690000000000001</v>
      </c>
      <c r="N101" s="120">
        <f>IF($A$2=1,'mil mi val'!M83,IF($A$2=2,'mil mi val'!M186,"NA"))</f>
        <v>0.99690000000000001</v>
      </c>
      <c r="O101" s="120">
        <f>IF($A$2=1,'mil mi val'!N83,IF($A$2=2,'mil mi val'!N186,"NA"))</f>
        <v>0.99690000000000001</v>
      </c>
      <c r="P101" s="120">
        <f>IF($A$2=1,'mil mi val'!O83,IF($A$2=2,'mil mi val'!O186,"NA"))</f>
        <v>0.99690000000000001</v>
      </c>
      <c r="Q101" s="120">
        <f>IF($A$2=1,'mil mi val'!P83,IF($A$2=2,'mil mi val'!P186,"NA"))</f>
        <v>0.99680000000000002</v>
      </c>
      <c r="R101" s="120">
        <f>IF($A$2=1,'mil mi val'!Q83,IF($A$2=2,'mil mi val'!Q186,"NA"))</f>
        <v>0.99809999999999999</v>
      </c>
      <c r="S101" s="120">
        <f>IF($A$2=1,'mil mi val'!R83,IF($A$2=2,'mil mi val'!R186,"NA"))</f>
        <v>0.99809999999999999</v>
      </c>
      <c r="T101" s="120">
        <f>IF($A$2=1,'mil mi val'!S83,IF($A$2=2,'mil mi val'!S186,"NA"))</f>
        <v>0.99809999999999999</v>
      </c>
      <c r="U101" s="120">
        <f>IF($A$2=1,'mil mi val'!T83,IF($A$2=2,'mil mi val'!T186,"NA"))</f>
        <v>0.99809999999999999</v>
      </c>
      <c r="V101" s="120">
        <f>IF($A$2=1,'mil mi val'!U83,IF($A$2=2,'mil mi val'!U186,"NA"))</f>
        <v>0.99809999999999999</v>
      </c>
      <c r="W101" s="120">
        <f>IF($A$2=1,'mil mi val'!V83,IF($A$2=2,'mil mi val'!V186,"NA"))</f>
        <v>0.99809999999999999</v>
      </c>
      <c r="X101" s="120">
        <f>IF($A$2=1,'mil mi val'!W83,IF($A$2=2,'mil mi val'!W186,"NA"))</f>
        <v>0.99809999999999999</v>
      </c>
      <c r="Y101" s="120">
        <f>IF($A$2=1,'mil mi val'!X83,IF($A$2=2,'mil mi val'!X186,"NA"))</f>
        <v>0.99809999999999999</v>
      </c>
      <c r="Z101" s="120">
        <f>IF($A$2=1,'mil mi val'!Y83,IF($A$2=2,'mil mi val'!Y186,"NA"))</f>
        <v>0.99809999999999999</v>
      </c>
      <c r="AA101" s="120">
        <f>IF($A$2=1,'mil mi val'!Z83,IF($A$2=2,'mil mi val'!Z186,"NA"))</f>
        <v>0.99809999999999999</v>
      </c>
      <c r="AB101" s="120">
        <f>IF($A$2=1,'mil mi val'!AA83,IF($A$2=2,'mil mi val'!AA186,"NA"))</f>
        <v>0.99809999999999999</v>
      </c>
      <c r="AC101" s="120">
        <f>IF($A$2=1,'mil mi val'!AB83,IF($A$2=2,'mil mi val'!AB186,"NA"))</f>
        <v>0.99809999999999999</v>
      </c>
      <c r="AD101" s="120">
        <f>IF($A$2=1,'mil mi val'!AC83,IF($A$2=2,'mil mi val'!AC186,"NA"))</f>
        <v>0.99809999999999999</v>
      </c>
      <c r="AE101" s="120">
        <f>IF($A$2=1,'mil mi val'!AD83,IF($A$2=2,'mil mi val'!AD186,"NA"))</f>
        <v>0.99809999999999999</v>
      </c>
      <c r="AF101" s="120">
        <f>IF($A$2=1,'mil mi val'!AE83,IF($A$2=2,'mil mi val'!AE186,"NA"))</f>
        <v>0.99809999999999999</v>
      </c>
      <c r="AG101" s="120">
        <f>IF($A$2=1,'mil mi val'!AF83,IF($A$2=2,'mil mi val'!AF186,"NA"))</f>
        <v>0.99809999999999999</v>
      </c>
      <c r="AH101" s="120">
        <f>IF($A$2=1,'mil mi val'!AG83,IF($A$2=2,'mil mi val'!AG186,"NA"))</f>
        <v>0.99809999999999999</v>
      </c>
      <c r="AI101" s="120">
        <f>IF($A$2=1,'mil mi val'!AH83,IF($A$2=2,'mil mi val'!AH186,"NA"))</f>
        <v>0.99809999999999999</v>
      </c>
      <c r="AJ101" s="120">
        <f>IF($A$2=1,'mil mi val'!AI83,IF($A$2=2,'mil mi val'!AI186,"NA"))</f>
        <v>0.99809999999999999</v>
      </c>
      <c r="AK101" s="120">
        <f>IF($A$2=1,'mil mi val'!AJ83,IF($A$2=2,'mil mi val'!AJ186,"NA"))</f>
        <v>0.99809999999999999</v>
      </c>
      <c r="AL101" s="120">
        <f>IF($A$2=1,'mil mi val'!AK83,IF($A$2=2,'mil mi val'!AK186,"NA"))</f>
        <v>0.99809999999999999</v>
      </c>
      <c r="AM101" s="120">
        <f>IF($A$2=1,'mil mi val'!AL83,IF($A$2=2,'mil mi val'!AL186,"NA"))</f>
        <v>0.99809999999999999</v>
      </c>
      <c r="AN101" s="120">
        <f>IF($A$2=1,'mil mi val'!AM83,IF($A$2=2,'mil mi val'!AM186,"NA"))</f>
        <v>0.99809999999999999</v>
      </c>
      <c r="AO101" s="120">
        <f>IF($A$2=1,'mil mi val'!AN83,IF($A$2=2,'mil mi val'!AN186,"NA"))</f>
        <v>0.99809999999999999</v>
      </c>
      <c r="AP101" s="120">
        <f>IF($A$2=1,'mil mi val'!AO83,IF($A$2=2,'mil mi val'!AO186,"NA"))</f>
        <v>0.99809999999999999</v>
      </c>
      <c r="AQ101" s="120">
        <f>IF($A$2=1,'mil mi val'!AP83,IF($A$2=2,'mil mi val'!AP186,"NA"))</f>
        <v>0.99809999999999999</v>
      </c>
      <c r="AR101" s="120">
        <f>IF($A$2=1,'mil mi val'!AQ83,IF($A$2=2,'mil mi val'!AQ186,"NA"))</f>
        <v>0.99809999999999999</v>
      </c>
      <c r="AS101" s="120">
        <f>IF($A$2=1,'mil mi val'!AR83,IF($A$2=2,'mil mi val'!AR186,"NA"))</f>
        <v>0.99809999999999999</v>
      </c>
      <c r="AT101" s="120">
        <f>IF($A$2=1,'mil mi val'!AS83,IF($A$2=2,'mil mi val'!AS186,"NA"))</f>
        <v>0.99809999999999999</v>
      </c>
      <c r="AU101" s="120">
        <f>IF($A$2=1,'mil mi val'!AT83,IF($A$2=2,'mil mi val'!AT186,"NA"))</f>
        <v>0.99809999999999999</v>
      </c>
      <c r="AV101" s="120">
        <f>IF($A$2=1,'mil mi val'!AU83,IF($A$2=2,'mil mi val'!AU186,"NA"))</f>
        <v>0.99809999999999999</v>
      </c>
      <c r="AW101" s="120">
        <f>IF($A$2=1,'mil mi val'!AV83,IF($A$2=2,'mil mi val'!AV186,"NA"))</f>
        <v>0.99809999999999999</v>
      </c>
      <c r="AX101" s="120">
        <f>IF($A$2=1,'mil mi val'!AW83,IF($A$2=2,'mil mi val'!AW186,"NA"))</f>
        <v>0.99809999999999999</v>
      </c>
      <c r="AY101" s="120">
        <f>IF($A$2=1,'mil mi val'!AX83,IF($A$2=2,'mil mi val'!AX186,"NA"))</f>
        <v>0.99809999999999999</v>
      </c>
      <c r="AZ101" s="120">
        <f>IF($A$2=1,'mil mi val'!AY83,IF($A$2=2,'mil mi val'!AY186,"NA"))</f>
        <v>0.99809999999999999</v>
      </c>
      <c r="BA101" s="120">
        <f>IF($A$2=1,'mil mi val'!AZ83,IF($A$2=2,'mil mi val'!AZ186,"NA"))</f>
        <v>0.99809999999999999</v>
      </c>
      <c r="BB101" s="120">
        <f>IF($A$2=1,'mil mi val'!BA83,IF($A$2=2,'mil mi val'!BA186,"NA"))</f>
        <v>0.99809999999999999</v>
      </c>
      <c r="BC101" s="120">
        <f>IF($A$2=1,'mil mi val'!BB83,IF($A$2=2,'mil mi val'!BB186,"NA"))</f>
        <v>0.99809999999999999</v>
      </c>
      <c r="BD101" s="120">
        <f>IF($A$2=1,'mil mi val'!BC83,IF($A$2=2,'mil mi val'!BC186,"NA"))</f>
        <v>0.99809999999999999</v>
      </c>
      <c r="BE101" s="120">
        <f>IF($A$2=1,'mil mi val'!BD83,IF($A$2=2,'mil mi val'!BD186,"NA"))</f>
        <v>0.99809999999999999</v>
      </c>
      <c r="BF101" s="120">
        <f>IF($A$2=1,'mil mi val'!BE83,IF($A$2=2,'mil mi val'!BE186,"NA"))</f>
        <v>0.99809999999999999</v>
      </c>
      <c r="BG101" s="120">
        <f>IF($A$2=1,'mil mi val'!BF83,IF($A$2=2,'mil mi val'!BF186,"NA"))</f>
        <v>0.99809999999999999</v>
      </c>
      <c r="BH101" s="120">
        <f>IF($A$2=1,'mil mi val'!BG83,IF($A$2=2,'mil mi val'!BG186,"NA"))</f>
        <v>0.99809999999999999</v>
      </c>
      <c r="BI101" s="120">
        <f>IF($A$2=1,'mil mi val'!BH83,IF($A$2=2,'mil mi val'!BH186,"NA"))</f>
        <v>0.99809999999999999</v>
      </c>
      <c r="BJ101" s="120">
        <f>IF($A$2=1,'mil mi val'!BI83,IF($A$2=2,'mil mi val'!BI186,"NA"))</f>
        <v>0.99809999999999999</v>
      </c>
      <c r="BK101" s="120">
        <f>IF($A$2=1,'mil mi val'!BJ83,IF($A$2=2,'mil mi val'!BJ186,"NA"))</f>
        <v>0.99809999999999999</v>
      </c>
      <c r="BL101" s="120">
        <f>IF($A$2=1,'mil mi val'!BK83,IF($A$2=2,'mil mi val'!BK186,"NA"))</f>
        <v>0.99809999999999999</v>
      </c>
      <c r="BM101" s="120">
        <f>IF($A$2=1,'mil mi val'!BL83,IF($A$2=2,'mil mi val'!BL186,"NA"))</f>
        <v>0.99809999999999999</v>
      </c>
      <c r="BN101" s="120">
        <f>IF($A$2=1,'mil mi val'!BM83,IF($A$2=2,'mil mi val'!BM186,"NA"))</f>
        <v>0.99809999999999999</v>
      </c>
      <c r="BO101" s="120">
        <f>IF($A$2=1,'mil mi val'!BN83,IF($A$2=2,'mil mi val'!BN186,"NA"))</f>
        <v>0.99809999999999999</v>
      </c>
      <c r="BP101" s="120">
        <f>IF($A$2=1,'mil mi val'!BO83,IF($A$2=2,'mil mi val'!BO186,"NA"))</f>
        <v>0.99809999999999999</v>
      </c>
      <c r="BQ101" s="120">
        <f>IF($A$2=1,'mil mi val'!BP83,IF($A$2=2,'mil mi val'!BP186,"NA"))</f>
        <v>0.99809999999999999</v>
      </c>
      <c r="BR101" s="120">
        <f>IF($A$2=1,'mil mi val'!BQ83,IF($A$2=2,'mil mi val'!BQ186,"NA"))</f>
        <v>0.99809999999999999</v>
      </c>
      <c r="BS101" s="120">
        <f>IF($A$2=1,'mil mi val'!BR83,IF($A$2=2,'mil mi val'!BR186,"NA"))</f>
        <v>0.99809999999999999</v>
      </c>
      <c r="BT101" s="120">
        <f>IF($A$2=1,'mil mi val'!BS83,IF($A$2=2,'mil mi val'!BS186,"NA"))</f>
        <v>0.99809999999999999</v>
      </c>
      <c r="BU101" s="120">
        <f>IF($A$2=1,'mil mi val'!BT83,IF($A$2=2,'mil mi val'!BT186,"NA"))</f>
        <v>0.99809999999999999</v>
      </c>
      <c r="BV101" s="120">
        <f>IF($A$2=1,'mil mi val'!BU83,IF($A$2=2,'mil mi val'!BU186,"NA"))</f>
        <v>0.99809999999999999</v>
      </c>
      <c r="BW101" s="120">
        <f>IF($A$2=1,'mil mi val'!BV83,IF($A$2=2,'mil mi val'!BV186,"NA"))</f>
        <v>0.99809999999999999</v>
      </c>
      <c r="BX101" s="120">
        <f>IF($A$2=1,'mil mi val'!BW83,IF($A$2=2,'mil mi val'!BW186,"NA"))</f>
        <v>0.99809999999999999</v>
      </c>
      <c r="BY101" s="120">
        <f>IF($A$2=1,'mil mi val'!BX83,IF($A$2=2,'mil mi val'!BX186,"NA"))</f>
        <v>0.99809999999999999</v>
      </c>
      <c r="BZ101" s="120">
        <f>IF($A$2=1,'mil mi val'!BY83,IF($A$2=2,'mil mi val'!BY186,"NA"))</f>
        <v>0.99809999999999999</v>
      </c>
      <c r="CA101" s="120">
        <f>IF($A$2=1,'mil mi val'!BZ83,IF($A$2=2,'mil mi val'!BZ186,"NA"))</f>
        <v>0.99809999999999999</v>
      </c>
      <c r="CB101" s="120">
        <f>IF($A$2=1,'mil mi val'!CA83,IF($A$2=2,'mil mi val'!CA186,"NA"))</f>
        <v>0.99809999999999999</v>
      </c>
      <c r="CC101" s="120">
        <f>IF($A$2=1,'mil mi val'!CB83,IF($A$2=2,'mil mi val'!CB186,"NA"))</f>
        <v>0.99809999999999999</v>
      </c>
      <c r="CD101" s="120">
        <f>IF($A$2=1,'mil mi val'!CC83,IF($A$2=2,'mil mi val'!CC186,"NA"))</f>
        <v>0.99809999999999999</v>
      </c>
      <c r="CE101" s="120">
        <f>IF($A$2=1,'mil mi val'!CD83,IF($A$2=2,'mil mi val'!CD186,"NA"))</f>
        <v>0.99809999999999999</v>
      </c>
      <c r="CF101" s="120">
        <f>IF($A$2=1,'mil mi val'!CE83,IF($A$2=2,'mil mi val'!CE186,"NA"))</f>
        <v>0.99809999999999999</v>
      </c>
      <c r="CG101" s="120">
        <f>IF($A$2=1,'mil mi val'!CF83,IF($A$2=2,'mil mi val'!CF186,"NA"))</f>
        <v>0.99809999999999999</v>
      </c>
      <c r="CH101" s="120">
        <f>IF($A$2=1,'mil mi val'!CG83,IF($A$2=2,'mil mi val'!CG186,"NA"))</f>
        <v>0.99809999999999999</v>
      </c>
      <c r="CI101" s="120">
        <f>IF($A$2=1,'mil mi val'!CH83,IF($A$2=2,'mil mi val'!CH186,"NA"))</f>
        <v>0.99809999999999999</v>
      </c>
      <c r="CJ101" s="120">
        <f>IF($A$2=1,'mil mi val'!CI83,IF($A$2=2,'mil mi val'!CI186,"NA"))</f>
        <v>0.99809999999999999</v>
      </c>
      <c r="CK101" s="120">
        <f>IF($A$2=1,'mil mi val'!CJ83,IF($A$2=2,'mil mi val'!CJ186,"NA"))</f>
        <v>0.99809999999999999</v>
      </c>
      <c r="CL101" s="120">
        <f>IF($A$2=1,'mil mi val'!CK83,IF($A$2=2,'mil mi val'!CK186,"NA"))</f>
        <v>0.99809999999999999</v>
      </c>
      <c r="CM101" s="120">
        <f>IF($A$2=1,'mil mi val'!CL83,IF($A$2=2,'mil mi val'!CL186,"NA"))</f>
        <v>0.99809999999999999</v>
      </c>
      <c r="CN101" s="120">
        <f>IF($A$2=1,'mil mi val'!CM83,IF($A$2=2,'mil mi val'!CM186,"NA"))</f>
        <v>0.99809999999999999</v>
      </c>
      <c r="CO101" s="120">
        <f>IF($A$2=1,'mil mi val'!CN83,IF($A$2=2,'mil mi val'!CN186,"NA"))</f>
        <v>0.99809999999999999</v>
      </c>
      <c r="CP101" s="120">
        <f>IF($A$2=1,'mil mi val'!CO83,IF($A$2=2,'mil mi val'!CO186,"NA"))</f>
        <v>0.99809999999999999</v>
      </c>
      <c r="CQ101" s="120">
        <f>IF($A$2=1,'mil mi val'!CP83,IF($A$2=2,'mil mi val'!CP186,"NA"))</f>
        <v>0.99809999999999999</v>
      </c>
      <c r="CR101" s="120">
        <f>IF($A$2=1,'mil mi val'!CQ83,IF($A$2=2,'mil mi val'!CQ186,"NA"))</f>
        <v>0.99809999999999999</v>
      </c>
      <c r="CS101" s="120">
        <f>IF($A$2=1,'mil mi val'!CR83,IF($A$2=2,'mil mi val'!CR186,"NA"))</f>
        <v>0.99809999999999999</v>
      </c>
      <c r="CT101" s="120">
        <f>IF($A$2=1,'mil mi val'!CS83,IF($A$2=2,'mil mi val'!CS186,"NA"))</f>
        <v>0.99809999999999999</v>
      </c>
      <c r="CU101" s="120">
        <f>IF($A$2=1,'mil mi val'!CT83,IF($A$2=2,'mil mi val'!CT186,"NA"))</f>
        <v>0.99809999999999999</v>
      </c>
      <c r="CV101" s="120">
        <f>IF($A$2=1,'mil mi val'!CU83,IF($A$2=2,'mil mi val'!CU186,"NA"))</f>
        <v>0.99809999999999999</v>
      </c>
      <c r="CW101" s="120">
        <f>IF($A$2=1,'mil mi val'!CV83,IF($A$2=2,'mil mi val'!CV186,"NA"))</f>
        <v>0.99809999999999999</v>
      </c>
      <c r="CX101" s="120">
        <f>IF($A$2=1,'mil mi val'!CW83,IF($A$2=2,'mil mi val'!CW186,"NA"))</f>
        <v>0.99809999999999999</v>
      </c>
      <c r="CY101" s="120">
        <f>IF($A$2=1,'mil mi val'!CX83,IF($A$2=2,'mil mi val'!CX186,"NA"))</f>
        <v>0.99809999999999999</v>
      </c>
      <c r="CZ101" s="120">
        <f>IF($A$2=1,'mil mi val'!CY83,IF($A$2=2,'mil mi val'!CY186,"NA"))</f>
        <v>0.99809999999999999</v>
      </c>
      <c r="DA101" s="120">
        <f>IF($A$2=1,'mil mi val'!CZ83,IF($A$2=2,'mil mi val'!CZ186,"NA"))</f>
        <v>0.99809999999999999</v>
      </c>
      <c r="DB101" s="120">
        <f>IF($A$2=1,'mil mi val'!DA83,IF($A$2=2,'mil mi val'!DA186,"NA"))</f>
        <v>0.99809999999999999</v>
      </c>
      <c r="DC101" s="120">
        <f>IF($A$2=1,'mil mi val'!DB83,IF($A$2=2,'mil mi val'!DB186,"NA"))</f>
        <v>0.99809999999999999</v>
      </c>
    </row>
    <row r="102" spans="2:107" ht="15" x14ac:dyDescent="0.25">
      <c r="B102" s="110">
        <v>97</v>
      </c>
      <c r="C102" s="120">
        <f>IF($A$2=1,'mil mi val'!B84,IF($A$2=2,'mil mi val'!B187,"NA"))</f>
        <v>1</v>
      </c>
      <c r="D102" s="120">
        <f>IF($A$2=1,'mil mi val'!C84,IF($A$2=2,'mil mi val'!C187,"NA"))</f>
        <v>0.98860000000000003</v>
      </c>
      <c r="E102" s="120">
        <f>IF($A$2=1,'mil mi val'!D84,IF($A$2=2,'mil mi val'!D187,"NA"))</f>
        <v>0.99750000000000005</v>
      </c>
      <c r="F102" s="120">
        <f>IF($A$2=1,'mil mi val'!E84,IF($A$2=2,'mil mi val'!E187,"NA"))</f>
        <v>0.99680000000000002</v>
      </c>
      <c r="G102" s="120">
        <f>IF($A$2=1,'mil mi val'!F84,IF($A$2=2,'mil mi val'!F187,"NA"))</f>
        <v>0.99660000000000004</v>
      </c>
      <c r="H102" s="120">
        <f>IF($A$2=1,'mil mi val'!G84,IF($A$2=2,'mil mi val'!G187,"NA"))</f>
        <v>0.99660000000000004</v>
      </c>
      <c r="I102" s="120">
        <f>IF($A$2=1,'mil mi val'!H84,IF($A$2=2,'mil mi val'!H187,"NA"))</f>
        <v>0.99670000000000003</v>
      </c>
      <c r="J102" s="120">
        <f>IF($A$2=1,'mil mi val'!I84,IF($A$2=2,'mil mi val'!I187,"NA"))</f>
        <v>0.99680000000000002</v>
      </c>
      <c r="K102" s="120">
        <f>IF($A$2=1,'mil mi val'!J84,IF($A$2=2,'mil mi val'!J187,"NA"))</f>
        <v>0.99680000000000002</v>
      </c>
      <c r="L102" s="120">
        <f>IF($A$2=1,'mil mi val'!K84,IF($A$2=2,'mil mi val'!K187,"NA"))</f>
        <v>0.99690000000000001</v>
      </c>
      <c r="M102" s="120">
        <f>IF($A$2=1,'mil mi val'!L84,IF($A$2=2,'mil mi val'!L187,"NA"))</f>
        <v>0.997</v>
      </c>
      <c r="N102" s="120">
        <f>IF($A$2=1,'mil mi val'!M84,IF($A$2=2,'mil mi val'!M187,"NA"))</f>
        <v>0.997</v>
      </c>
      <c r="O102" s="120">
        <f>IF($A$2=1,'mil mi val'!N84,IF($A$2=2,'mil mi val'!N187,"NA"))</f>
        <v>0.997</v>
      </c>
      <c r="P102" s="120">
        <f>IF($A$2=1,'mil mi val'!O84,IF($A$2=2,'mil mi val'!O187,"NA"))</f>
        <v>0.997</v>
      </c>
      <c r="Q102" s="120">
        <f>IF($A$2=1,'mil mi val'!P84,IF($A$2=2,'mil mi val'!P187,"NA"))</f>
        <v>0.99690000000000001</v>
      </c>
      <c r="R102" s="120">
        <f>IF($A$2=1,'mil mi val'!Q84,IF($A$2=2,'mil mi val'!Q187,"NA"))</f>
        <v>0.99819999999999998</v>
      </c>
      <c r="S102" s="120">
        <f>IF($A$2=1,'mil mi val'!R84,IF($A$2=2,'mil mi val'!R187,"NA"))</f>
        <v>0.99819999999999998</v>
      </c>
      <c r="T102" s="120">
        <f>IF($A$2=1,'mil mi val'!S84,IF($A$2=2,'mil mi val'!S187,"NA"))</f>
        <v>0.99819999999999998</v>
      </c>
      <c r="U102" s="120">
        <f>IF($A$2=1,'mil mi val'!T84,IF($A$2=2,'mil mi val'!T187,"NA"))</f>
        <v>0.99819999999999998</v>
      </c>
      <c r="V102" s="120">
        <f>IF($A$2=1,'mil mi val'!U84,IF($A$2=2,'mil mi val'!U187,"NA"))</f>
        <v>0.99819999999999998</v>
      </c>
      <c r="W102" s="120">
        <f>IF($A$2=1,'mil mi val'!V84,IF($A$2=2,'mil mi val'!V187,"NA"))</f>
        <v>0.99819999999999998</v>
      </c>
      <c r="X102" s="120">
        <f>IF($A$2=1,'mil mi val'!W84,IF($A$2=2,'mil mi val'!W187,"NA"))</f>
        <v>0.99819999999999998</v>
      </c>
      <c r="Y102" s="120">
        <f>IF($A$2=1,'mil mi val'!X84,IF($A$2=2,'mil mi val'!X187,"NA"))</f>
        <v>0.99819999999999998</v>
      </c>
      <c r="Z102" s="120">
        <f>IF($A$2=1,'mil mi val'!Y84,IF($A$2=2,'mil mi val'!Y187,"NA"))</f>
        <v>0.99819999999999998</v>
      </c>
      <c r="AA102" s="120">
        <f>IF($A$2=1,'mil mi val'!Z84,IF($A$2=2,'mil mi val'!Z187,"NA"))</f>
        <v>0.99819999999999998</v>
      </c>
      <c r="AB102" s="120">
        <f>IF($A$2=1,'mil mi val'!AA84,IF($A$2=2,'mil mi val'!AA187,"NA"))</f>
        <v>0.99819999999999998</v>
      </c>
      <c r="AC102" s="120">
        <f>IF($A$2=1,'mil mi val'!AB84,IF($A$2=2,'mil mi val'!AB187,"NA"))</f>
        <v>0.99819999999999998</v>
      </c>
      <c r="AD102" s="120">
        <f>IF($A$2=1,'mil mi val'!AC84,IF($A$2=2,'mil mi val'!AC187,"NA"))</f>
        <v>0.99819999999999998</v>
      </c>
      <c r="AE102" s="120">
        <f>IF($A$2=1,'mil mi val'!AD84,IF($A$2=2,'mil mi val'!AD187,"NA"))</f>
        <v>0.99819999999999998</v>
      </c>
      <c r="AF102" s="120">
        <f>IF($A$2=1,'mil mi val'!AE84,IF($A$2=2,'mil mi val'!AE187,"NA"))</f>
        <v>0.99819999999999998</v>
      </c>
      <c r="AG102" s="120">
        <f>IF($A$2=1,'mil mi val'!AF84,IF($A$2=2,'mil mi val'!AF187,"NA"))</f>
        <v>0.99819999999999998</v>
      </c>
      <c r="AH102" s="120">
        <f>IF($A$2=1,'mil mi val'!AG84,IF($A$2=2,'mil mi val'!AG187,"NA"))</f>
        <v>0.99819999999999998</v>
      </c>
      <c r="AI102" s="120">
        <f>IF($A$2=1,'mil mi val'!AH84,IF($A$2=2,'mil mi val'!AH187,"NA"))</f>
        <v>0.99819999999999998</v>
      </c>
      <c r="AJ102" s="120">
        <f>IF($A$2=1,'mil mi val'!AI84,IF($A$2=2,'mil mi val'!AI187,"NA"))</f>
        <v>0.99819999999999998</v>
      </c>
      <c r="AK102" s="120">
        <f>IF($A$2=1,'mil mi val'!AJ84,IF($A$2=2,'mil mi val'!AJ187,"NA"))</f>
        <v>0.99819999999999998</v>
      </c>
      <c r="AL102" s="120">
        <f>IF($A$2=1,'mil mi val'!AK84,IF($A$2=2,'mil mi val'!AK187,"NA"))</f>
        <v>0.99819999999999998</v>
      </c>
      <c r="AM102" s="120">
        <f>IF($A$2=1,'mil mi val'!AL84,IF($A$2=2,'mil mi val'!AL187,"NA"))</f>
        <v>0.99819999999999998</v>
      </c>
      <c r="AN102" s="120">
        <f>IF($A$2=1,'mil mi val'!AM84,IF($A$2=2,'mil mi val'!AM187,"NA"))</f>
        <v>0.99819999999999998</v>
      </c>
      <c r="AO102" s="120">
        <f>IF($A$2=1,'mil mi val'!AN84,IF($A$2=2,'mil mi val'!AN187,"NA"))</f>
        <v>0.99819999999999998</v>
      </c>
      <c r="AP102" s="120">
        <f>IF($A$2=1,'mil mi val'!AO84,IF($A$2=2,'mil mi val'!AO187,"NA"))</f>
        <v>0.99819999999999998</v>
      </c>
      <c r="AQ102" s="120">
        <f>IF($A$2=1,'mil mi val'!AP84,IF($A$2=2,'mil mi val'!AP187,"NA"))</f>
        <v>0.99819999999999998</v>
      </c>
      <c r="AR102" s="120">
        <f>IF($A$2=1,'mil mi val'!AQ84,IF($A$2=2,'mil mi val'!AQ187,"NA"))</f>
        <v>0.99819999999999998</v>
      </c>
      <c r="AS102" s="120">
        <f>IF($A$2=1,'mil mi val'!AR84,IF($A$2=2,'mil mi val'!AR187,"NA"))</f>
        <v>0.99819999999999998</v>
      </c>
      <c r="AT102" s="120">
        <f>IF($A$2=1,'mil mi val'!AS84,IF($A$2=2,'mil mi val'!AS187,"NA"))</f>
        <v>0.99819999999999998</v>
      </c>
      <c r="AU102" s="120">
        <f>IF($A$2=1,'mil mi val'!AT84,IF($A$2=2,'mil mi val'!AT187,"NA"))</f>
        <v>0.99819999999999998</v>
      </c>
      <c r="AV102" s="120">
        <f>IF($A$2=1,'mil mi val'!AU84,IF($A$2=2,'mil mi val'!AU187,"NA"))</f>
        <v>0.99819999999999998</v>
      </c>
      <c r="AW102" s="120">
        <f>IF($A$2=1,'mil mi val'!AV84,IF($A$2=2,'mil mi val'!AV187,"NA"))</f>
        <v>0.99819999999999998</v>
      </c>
      <c r="AX102" s="120">
        <f>IF($A$2=1,'mil mi val'!AW84,IF($A$2=2,'mil mi val'!AW187,"NA"))</f>
        <v>0.99819999999999998</v>
      </c>
      <c r="AY102" s="120">
        <f>IF($A$2=1,'mil mi val'!AX84,IF($A$2=2,'mil mi val'!AX187,"NA"))</f>
        <v>0.99819999999999998</v>
      </c>
      <c r="AZ102" s="120">
        <f>IF($A$2=1,'mil mi val'!AY84,IF($A$2=2,'mil mi val'!AY187,"NA"))</f>
        <v>0.99819999999999998</v>
      </c>
      <c r="BA102" s="120">
        <f>IF($A$2=1,'mil mi val'!AZ84,IF($A$2=2,'mil mi val'!AZ187,"NA"))</f>
        <v>0.99819999999999998</v>
      </c>
      <c r="BB102" s="120">
        <f>IF($A$2=1,'mil mi val'!BA84,IF($A$2=2,'mil mi val'!BA187,"NA"))</f>
        <v>0.99819999999999998</v>
      </c>
      <c r="BC102" s="120">
        <f>IF($A$2=1,'mil mi val'!BB84,IF($A$2=2,'mil mi val'!BB187,"NA"))</f>
        <v>0.99819999999999998</v>
      </c>
      <c r="BD102" s="120">
        <f>IF($A$2=1,'mil mi val'!BC84,IF($A$2=2,'mil mi val'!BC187,"NA"))</f>
        <v>0.99819999999999998</v>
      </c>
      <c r="BE102" s="120">
        <f>IF($A$2=1,'mil mi val'!BD84,IF($A$2=2,'mil mi val'!BD187,"NA"))</f>
        <v>0.99819999999999998</v>
      </c>
      <c r="BF102" s="120">
        <f>IF($A$2=1,'mil mi val'!BE84,IF($A$2=2,'mil mi val'!BE187,"NA"))</f>
        <v>0.99819999999999998</v>
      </c>
      <c r="BG102" s="120">
        <f>IF($A$2=1,'mil mi val'!BF84,IF($A$2=2,'mil mi val'!BF187,"NA"))</f>
        <v>0.99819999999999998</v>
      </c>
      <c r="BH102" s="120">
        <f>IF($A$2=1,'mil mi val'!BG84,IF($A$2=2,'mil mi val'!BG187,"NA"))</f>
        <v>0.99819999999999998</v>
      </c>
      <c r="BI102" s="120">
        <f>IF($A$2=1,'mil mi val'!BH84,IF($A$2=2,'mil mi val'!BH187,"NA"))</f>
        <v>0.99819999999999998</v>
      </c>
      <c r="BJ102" s="120">
        <f>IF($A$2=1,'mil mi val'!BI84,IF($A$2=2,'mil mi val'!BI187,"NA"))</f>
        <v>0.99819999999999998</v>
      </c>
      <c r="BK102" s="120">
        <f>IF($A$2=1,'mil mi val'!BJ84,IF($A$2=2,'mil mi val'!BJ187,"NA"))</f>
        <v>0.99819999999999998</v>
      </c>
      <c r="BL102" s="120">
        <f>IF($A$2=1,'mil mi val'!BK84,IF($A$2=2,'mil mi val'!BK187,"NA"))</f>
        <v>0.99819999999999998</v>
      </c>
      <c r="BM102" s="120">
        <f>IF($A$2=1,'mil mi val'!BL84,IF($A$2=2,'mil mi val'!BL187,"NA"))</f>
        <v>0.99819999999999998</v>
      </c>
      <c r="BN102" s="120">
        <f>IF($A$2=1,'mil mi val'!BM84,IF($A$2=2,'mil mi val'!BM187,"NA"))</f>
        <v>0.99819999999999998</v>
      </c>
      <c r="BO102" s="120">
        <f>IF($A$2=1,'mil mi val'!BN84,IF($A$2=2,'mil mi val'!BN187,"NA"))</f>
        <v>0.99819999999999998</v>
      </c>
      <c r="BP102" s="120">
        <f>IF($A$2=1,'mil mi val'!BO84,IF($A$2=2,'mil mi val'!BO187,"NA"))</f>
        <v>0.99819999999999998</v>
      </c>
      <c r="BQ102" s="120">
        <f>IF($A$2=1,'mil mi val'!BP84,IF($A$2=2,'mil mi val'!BP187,"NA"))</f>
        <v>0.99819999999999998</v>
      </c>
      <c r="BR102" s="120">
        <f>IF($A$2=1,'mil mi val'!BQ84,IF($A$2=2,'mil mi val'!BQ187,"NA"))</f>
        <v>0.99819999999999998</v>
      </c>
      <c r="BS102" s="120">
        <f>IF($A$2=1,'mil mi val'!BR84,IF($A$2=2,'mil mi val'!BR187,"NA"))</f>
        <v>0.99819999999999998</v>
      </c>
      <c r="BT102" s="120">
        <f>IF($A$2=1,'mil mi val'!BS84,IF($A$2=2,'mil mi val'!BS187,"NA"))</f>
        <v>0.99819999999999998</v>
      </c>
      <c r="BU102" s="120">
        <f>IF($A$2=1,'mil mi val'!BT84,IF($A$2=2,'mil mi val'!BT187,"NA"))</f>
        <v>0.99819999999999998</v>
      </c>
      <c r="BV102" s="120">
        <f>IF($A$2=1,'mil mi val'!BU84,IF($A$2=2,'mil mi val'!BU187,"NA"))</f>
        <v>0.99819999999999998</v>
      </c>
      <c r="BW102" s="120">
        <f>IF($A$2=1,'mil mi val'!BV84,IF($A$2=2,'mil mi val'!BV187,"NA"))</f>
        <v>0.99819999999999998</v>
      </c>
      <c r="BX102" s="120">
        <f>IF($A$2=1,'mil mi val'!BW84,IF($A$2=2,'mil mi val'!BW187,"NA"))</f>
        <v>0.99819999999999998</v>
      </c>
      <c r="BY102" s="120">
        <f>IF($A$2=1,'mil mi val'!BX84,IF($A$2=2,'mil mi val'!BX187,"NA"))</f>
        <v>0.99819999999999998</v>
      </c>
      <c r="BZ102" s="120">
        <f>IF($A$2=1,'mil mi val'!BY84,IF($A$2=2,'mil mi val'!BY187,"NA"))</f>
        <v>0.99819999999999998</v>
      </c>
      <c r="CA102" s="120">
        <f>IF($A$2=1,'mil mi val'!BZ84,IF($A$2=2,'mil mi val'!BZ187,"NA"))</f>
        <v>0.99819999999999998</v>
      </c>
      <c r="CB102" s="120">
        <f>IF($A$2=1,'mil mi val'!CA84,IF($A$2=2,'mil mi val'!CA187,"NA"))</f>
        <v>0.99819999999999998</v>
      </c>
      <c r="CC102" s="120">
        <f>IF($A$2=1,'mil mi val'!CB84,IF($A$2=2,'mil mi val'!CB187,"NA"))</f>
        <v>0.99819999999999998</v>
      </c>
      <c r="CD102" s="120">
        <f>IF($A$2=1,'mil mi val'!CC84,IF($A$2=2,'mil mi val'!CC187,"NA"))</f>
        <v>0.99819999999999998</v>
      </c>
      <c r="CE102" s="120">
        <f>IF($A$2=1,'mil mi val'!CD84,IF($A$2=2,'mil mi val'!CD187,"NA"))</f>
        <v>0.99819999999999998</v>
      </c>
      <c r="CF102" s="120">
        <f>IF($A$2=1,'mil mi val'!CE84,IF($A$2=2,'mil mi val'!CE187,"NA"))</f>
        <v>0.99819999999999998</v>
      </c>
      <c r="CG102" s="120">
        <f>IF($A$2=1,'mil mi val'!CF84,IF($A$2=2,'mil mi val'!CF187,"NA"))</f>
        <v>0.99819999999999998</v>
      </c>
      <c r="CH102" s="120">
        <f>IF($A$2=1,'mil mi val'!CG84,IF($A$2=2,'mil mi val'!CG187,"NA"))</f>
        <v>0.99819999999999998</v>
      </c>
      <c r="CI102" s="120">
        <f>IF($A$2=1,'mil mi val'!CH84,IF($A$2=2,'mil mi val'!CH187,"NA"))</f>
        <v>0.99819999999999998</v>
      </c>
      <c r="CJ102" s="120">
        <f>IF($A$2=1,'mil mi val'!CI84,IF($A$2=2,'mil mi val'!CI187,"NA"))</f>
        <v>0.99819999999999998</v>
      </c>
      <c r="CK102" s="120">
        <f>IF($A$2=1,'mil mi val'!CJ84,IF($A$2=2,'mil mi val'!CJ187,"NA"))</f>
        <v>0.99819999999999998</v>
      </c>
      <c r="CL102" s="120">
        <f>IF($A$2=1,'mil mi val'!CK84,IF($A$2=2,'mil mi val'!CK187,"NA"))</f>
        <v>0.99819999999999998</v>
      </c>
      <c r="CM102" s="120">
        <f>IF($A$2=1,'mil mi val'!CL84,IF($A$2=2,'mil mi val'!CL187,"NA"))</f>
        <v>0.99819999999999998</v>
      </c>
      <c r="CN102" s="120">
        <f>IF($A$2=1,'mil mi val'!CM84,IF($A$2=2,'mil mi val'!CM187,"NA"))</f>
        <v>0.99819999999999998</v>
      </c>
      <c r="CO102" s="120">
        <f>IF($A$2=1,'mil mi val'!CN84,IF($A$2=2,'mil mi val'!CN187,"NA"))</f>
        <v>0.99819999999999998</v>
      </c>
      <c r="CP102" s="120">
        <f>IF($A$2=1,'mil mi val'!CO84,IF($A$2=2,'mil mi val'!CO187,"NA"))</f>
        <v>0.99819999999999998</v>
      </c>
      <c r="CQ102" s="120">
        <f>IF($A$2=1,'mil mi val'!CP84,IF($A$2=2,'mil mi val'!CP187,"NA"))</f>
        <v>0.99819999999999998</v>
      </c>
      <c r="CR102" s="120">
        <f>IF($A$2=1,'mil mi val'!CQ84,IF($A$2=2,'mil mi val'!CQ187,"NA"))</f>
        <v>0.99819999999999998</v>
      </c>
      <c r="CS102" s="120">
        <f>IF($A$2=1,'mil mi val'!CR84,IF($A$2=2,'mil mi val'!CR187,"NA"))</f>
        <v>0.99819999999999998</v>
      </c>
      <c r="CT102" s="120">
        <f>IF($A$2=1,'mil mi val'!CS84,IF($A$2=2,'mil mi val'!CS187,"NA"))</f>
        <v>0.99819999999999998</v>
      </c>
      <c r="CU102" s="120">
        <f>IF($A$2=1,'mil mi val'!CT84,IF($A$2=2,'mil mi val'!CT187,"NA"))</f>
        <v>0.99819999999999998</v>
      </c>
      <c r="CV102" s="120">
        <f>IF($A$2=1,'mil mi val'!CU84,IF($A$2=2,'mil mi val'!CU187,"NA"))</f>
        <v>0.99819999999999998</v>
      </c>
      <c r="CW102" s="120">
        <f>IF($A$2=1,'mil mi val'!CV84,IF($A$2=2,'mil mi val'!CV187,"NA"))</f>
        <v>0.99819999999999998</v>
      </c>
      <c r="CX102" s="120">
        <f>IF($A$2=1,'mil mi val'!CW84,IF($A$2=2,'mil mi val'!CW187,"NA"))</f>
        <v>0.99819999999999998</v>
      </c>
      <c r="CY102" s="120">
        <f>IF($A$2=1,'mil mi val'!CX84,IF($A$2=2,'mil mi val'!CX187,"NA"))</f>
        <v>0.99819999999999998</v>
      </c>
      <c r="CZ102" s="120">
        <f>IF($A$2=1,'mil mi val'!CY84,IF($A$2=2,'mil mi val'!CY187,"NA"))</f>
        <v>0.99819999999999998</v>
      </c>
      <c r="DA102" s="120">
        <f>IF($A$2=1,'mil mi val'!CZ84,IF($A$2=2,'mil mi val'!CZ187,"NA"))</f>
        <v>0.99819999999999998</v>
      </c>
      <c r="DB102" s="120">
        <f>IF($A$2=1,'mil mi val'!DA84,IF($A$2=2,'mil mi val'!DA187,"NA"))</f>
        <v>0.99819999999999998</v>
      </c>
      <c r="DC102" s="120">
        <f>IF($A$2=1,'mil mi val'!DB84,IF($A$2=2,'mil mi val'!DB187,"NA"))</f>
        <v>0.99819999999999998</v>
      </c>
    </row>
    <row r="103" spans="2:107" ht="15" x14ac:dyDescent="0.25">
      <c r="B103" s="110">
        <v>98</v>
      </c>
      <c r="C103" s="120">
        <f>IF($A$2=1,'mil mi val'!B85,IF($A$2=2,'mil mi val'!B188,"NA"))</f>
        <v>1</v>
      </c>
      <c r="D103" s="120">
        <f>IF($A$2=1,'mil mi val'!C85,IF($A$2=2,'mil mi val'!C188,"NA"))</f>
        <v>0.98929999999999996</v>
      </c>
      <c r="E103" s="120">
        <f>IF($A$2=1,'mil mi val'!D85,IF($A$2=2,'mil mi val'!D188,"NA"))</f>
        <v>0.998</v>
      </c>
      <c r="F103" s="120">
        <f>IF($A$2=1,'mil mi val'!E85,IF($A$2=2,'mil mi val'!E188,"NA"))</f>
        <v>0.99719999999999998</v>
      </c>
      <c r="G103" s="120">
        <f>IF($A$2=1,'mil mi val'!F85,IF($A$2=2,'mil mi val'!F188,"NA"))</f>
        <v>0.99680000000000002</v>
      </c>
      <c r="H103" s="120">
        <f>IF($A$2=1,'mil mi val'!G85,IF($A$2=2,'mil mi val'!G188,"NA"))</f>
        <v>0.99680000000000002</v>
      </c>
      <c r="I103" s="120">
        <f>IF($A$2=1,'mil mi val'!H85,IF($A$2=2,'mil mi val'!H188,"NA"))</f>
        <v>0.99680000000000002</v>
      </c>
      <c r="J103" s="120">
        <f>IF($A$2=1,'mil mi val'!I85,IF($A$2=2,'mil mi val'!I188,"NA"))</f>
        <v>0.99690000000000001</v>
      </c>
      <c r="K103" s="120">
        <f>IF($A$2=1,'mil mi val'!J85,IF($A$2=2,'mil mi val'!J188,"NA"))</f>
        <v>0.99690000000000001</v>
      </c>
      <c r="L103" s="120">
        <f>IF($A$2=1,'mil mi val'!K85,IF($A$2=2,'mil mi val'!K188,"NA"))</f>
        <v>0.997</v>
      </c>
      <c r="M103" s="120">
        <f>IF($A$2=1,'mil mi val'!L85,IF($A$2=2,'mil mi val'!L188,"NA"))</f>
        <v>0.99709999999999999</v>
      </c>
      <c r="N103" s="120">
        <f>IF($A$2=1,'mil mi val'!M85,IF($A$2=2,'mil mi val'!M188,"NA"))</f>
        <v>0.99709999999999999</v>
      </c>
      <c r="O103" s="120">
        <f>IF($A$2=1,'mil mi val'!N85,IF($A$2=2,'mil mi val'!N188,"NA"))</f>
        <v>0.99709999999999999</v>
      </c>
      <c r="P103" s="120">
        <f>IF($A$2=1,'mil mi val'!O85,IF($A$2=2,'mil mi val'!O188,"NA"))</f>
        <v>0.99709999999999999</v>
      </c>
      <c r="Q103" s="120">
        <f>IF($A$2=1,'mil mi val'!P85,IF($A$2=2,'mil mi val'!P188,"NA"))</f>
        <v>0.997</v>
      </c>
      <c r="R103" s="120">
        <f>IF($A$2=1,'mil mi val'!Q85,IF($A$2=2,'mil mi val'!Q188,"NA"))</f>
        <v>0.99829999999999997</v>
      </c>
      <c r="S103" s="120">
        <f>IF($A$2=1,'mil mi val'!R85,IF($A$2=2,'mil mi val'!R188,"NA"))</f>
        <v>0.99829999999999997</v>
      </c>
      <c r="T103" s="120">
        <f>IF($A$2=1,'mil mi val'!S85,IF($A$2=2,'mil mi val'!S188,"NA"))</f>
        <v>0.99829999999999997</v>
      </c>
      <c r="U103" s="120">
        <f>IF($A$2=1,'mil mi val'!T85,IF($A$2=2,'mil mi val'!T188,"NA"))</f>
        <v>0.99829999999999997</v>
      </c>
      <c r="V103" s="120">
        <f>IF($A$2=1,'mil mi val'!U85,IF($A$2=2,'mil mi val'!U188,"NA"))</f>
        <v>0.99829999999999997</v>
      </c>
      <c r="W103" s="120">
        <f>IF($A$2=1,'mil mi val'!V85,IF($A$2=2,'mil mi val'!V188,"NA"))</f>
        <v>0.99829999999999997</v>
      </c>
      <c r="X103" s="120">
        <f>IF($A$2=1,'mil mi val'!W85,IF($A$2=2,'mil mi val'!W188,"NA"))</f>
        <v>0.99829999999999997</v>
      </c>
      <c r="Y103" s="120">
        <f>IF($A$2=1,'mil mi val'!X85,IF($A$2=2,'mil mi val'!X188,"NA"))</f>
        <v>0.99829999999999997</v>
      </c>
      <c r="Z103" s="120">
        <f>IF($A$2=1,'mil mi val'!Y85,IF($A$2=2,'mil mi val'!Y188,"NA"))</f>
        <v>0.99829999999999997</v>
      </c>
      <c r="AA103" s="120">
        <f>IF($A$2=1,'mil mi val'!Z85,IF($A$2=2,'mil mi val'!Z188,"NA"))</f>
        <v>0.99829999999999997</v>
      </c>
      <c r="AB103" s="120">
        <f>IF($A$2=1,'mil mi val'!AA85,IF($A$2=2,'mil mi val'!AA188,"NA"))</f>
        <v>0.99829999999999997</v>
      </c>
      <c r="AC103" s="120">
        <f>IF($A$2=1,'mil mi val'!AB85,IF($A$2=2,'mil mi val'!AB188,"NA"))</f>
        <v>0.99829999999999997</v>
      </c>
      <c r="AD103" s="120">
        <f>IF($A$2=1,'mil mi val'!AC85,IF($A$2=2,'mil mi val'!AC188,"NA"))</f>
        <v>0.99829999999999997</v>
      </c>
      <c r="AE103" s="120">
        <f>IF($A$2=1,'mil mi val'!AD85,IF($A$2=2,'mil mi val'!AD188,"NA"))</f>
        <v>0.99829999999999997</v>
      </c>
      <c r="AF103" s="120">
        <f>IF($A$2=1,'mil mi val'!AE85,IF($A$2=2,'mil mi val'!AE188,"NA"))</f>
        <v>0.99829999999999997</v>
      </c>
      <c r="AG103" s="120">
        <f>IF($A$2=1,'mil mi val'!AF85,IF($A$2=2,'mil mi val'!AF188,"NA"))</f>
        <v>0.99829999999999997</v>
      </c>
      <c r="AH103" s="120">
        <f>IF($A$2=1,'mil mi val'!AG85,IF($A$2=2,'mil mi val'!AG188,"NA"))</f>
        <v>0.99829999999999997</v>
      </c>
      <c r="AI103" s="120">
        <f>IF($A$2=1,'mil mi val'!AH85,IF($A$2=2,'mil mi val'!AH188,"NA"))</f>
        <v>0.99829999999999997</v>
      </c>
      <c r="AJ103" s="120">
        <f>IF($A$2=1,'mil mi val'!AI85,IF($A$2=2,'mil mi val'!AI188,"NA"))</f>
        <v>0.99829999999999997</v>
      </c>
      <c r="AK103" s="120">
        <f>IF($A$2=1,'mil mi val'!AJ85,IF($A$2=2,'mil mi val'!AJ188,"NA"))</f>
        <v>0.99829999999999997</v>
      </c>
      <c r="AL103" s="120">
        <f>IF($A$2=1,'mil mi val'!AK85,IF($A$2=2,'mil mi val'!AK188,"NA"))</f>
        <v>0.99829999999999997</v>
      </c>
      <c r="AM103" s="120">
        <f>IF($A$2=1,'mil mi val'!AL85,IF($A$2=2,'mil mi val'!AL188,"NA"))</f>
        <v>0.99829999999999997</v>
      </c>
      <c r="AN103" s="120">
        <f>IF($A$2=1,'mil mi val'!AM85,IF($A$2=2,'mil mi val'!AM188,"NA"))</f>
        <v>0.99829999999999997</v>
      </c>
      <c r="AO103" s="120">
        <f>IF($A$2=1,'mil mi val'!AN85,IF($A$2=2,'mil mi val'!AN188,"NA"))</f>
        <v>0.99829999999999997</v>
      </c>
      <c r="AP103" s="120">
        <f>IF($A$2=1,'mil mi val'!AO85,IF($A$2=2,'mil mi val'!AO188,"NA"))</f>
        <v>0.99829999999999997</v>
      </c>
      <c r="AQ103" s="120">
        <f>IF($A$2=1,'mil mi val'!AP85,IF($A$2=2,'mil mi val'!AP188,"NA"))</f>
        <v>0.99829999999999997</v>
      </c>
      <c r="AR103" s="120">
        <f>IF($A$2=1,'mil mi val'!AQ85,IF($A$2=2,'mil mi val'!AQ188,"NA"))</f>
        <v>0.99829999999999997</v>
      </c>
      <c r="AS103" s="120">
        <f>IF($A$2=1,'mil mi val'!AR85,IF($A$2=2,'mil mi val'!AR188,"NA"))</f>
        <v>0.99829999999999997</v>
      </c>
      <c r="AT103" s="120">
        <f>IF($A$2=1,'mil mi val'!AS85,IF($A$2=2,'mil mi val'!AS188,"NA"))</f>
        <v>0.99829999999999997</v>
      </c>
      <c r="AU103" s="120">
        <f>IF($A$2=1,'mil mi val'!AT85,IF($A$2=2,'mil mi val'!AT188,"NA"))</f>
        <v>0.99829999999999997</v>
      </c>
      <c r="AV103" s="120">
        <f>IF($A$2=1,'mil mi val'!AU85,IF($A$2=2,'mil mi val'!AU188,"NA"))</f>
        <v>0.99829999999999997</v>
      </c>
      <c r="AW103" s="120">
        <f>IF($A$2=1,'mil mi val'!AV85,IF($A$2=2,'mil mi val'!AV188,"NA"))</f>
        <v>0.99829999999999997</v>
      </c>
      <c r="AX103" s="120">
        <f>IF($A$2=1,'mil mi val'!AW85,IF($A$2=2,'mil mi val'!AW188,"NA"))</f>
        <v>0.99829999999999997</v>
      </c>
      <c r="AY103" s="120">
        <f>IF($A$2=1,'mil mi val'!AX85,IF($A$2=2,'mil mi val'!AX188,"NA"))</f>
        <v>0.99829999999999997</v>
      </c>
      <c r="AZ103" s="120">
        <f>IF($A$2=1,'mil mi val'!AY85,IF($A$2=2,'mil mi val'!AY188,"NA"))</f>
        <v>0.99829999999999997</v>
      </c>
      <c r="BA103" s="120">
        <f>IF($A$2=1,'mil mi val'!AZ85,IF($A$2=2,'mil mi val'!AZ188,"NA"))</f>
        <v>0.99829999999999997</v>
      </c>
      <c r="BB103" s="120">
        <f>IF($A$2=1,'mil mi val'!BA85,IF($A$2=2,'mil mi val'!BA188,"NA"))</f>
        <v>0.99829999999999997</v>
      </c>
      <c r="BC103" s="120">
        <f>IF($A$2=1,'mil mi val'!BB85,IF($A$2=2,'mil mi val'!BB188,"NA"))</f>
        <v>0.99829999999999997</v>
      </c>
      <c r="BD103" s="120">
        <f>IF($A$2=1,'mil mi val'!BC85,IF($A$2=2,'mil mi val'!BC188,"NA"))</f>
        <v>0.99829999999999997</v>
      </c>
      <c r="BE103" s="120">
        <f>IF($A$2=1,'mil mi val'!BD85,IF($A$2=2,'mil mi val'!BD188,"NA"))</f>
        <v>0.99829999999999997</v>
      </c>
      <c r="BF103" s="120">
        <f>IF($A$2=1,'mil mi val'!BE85,IF($A$2=2,'mil mi val'!BE188,"NA"))</f>
        <v>0.99829999999999997</v>
      </c>
      <c r="BG103" s="120">
        <f>IF($A$2=1,'mil mi val'!BF85,IF($A$2=2,'mil mi val'!BF188,"NA"))</f>
        <v>0.99829999999999997</v>
      </c>
      <c r="BH103" s="120">
        <f>IF($A$2=1,'mil mi val'!BG85,IF($A$2=2,'mil mi val'!BG188,"NA"))</f>
        <v>0.99829999999999997</v>
      </c>
      <c r="BI103" s="120">
        <f>IF($A$2=1,'mil mi val'!BH85,IF($A$2=2,'mil mi val'!BH188,"NA"))</f>
        <v>0.99829999999999997</v>
      </c>
      <c r="BJ103" s="120">
        <f>IF($A$2=1,'mil mi val'!BI85,IF($A$2=2,'mil mi val'!BI188,"NA"))</f>
        <v>0.99829999999999997</v>
      </c>
      <c r="BK103" s="120">
        <f>IF($A$2=1,'mil mi val'!BJ85,IF($A$2=2,'mil mi val'!BJ188,"NA"))</f>
        <v>0.99829999999999997</v>
      </c>
      <c r="BL103" s="120">
        <f>IF($A$2=1,'mil mi val'!BK85,IF($A$2=2,'mil mi val'!BK188,"NA"))</f>
        <v>0.99829999999999997</v>
      </c>
      <c r="BM103" s="120">
        <f>IF($A$2=1,'mil mi val'!BL85,IF($A$2=2,'mil mi val'!BL188,"NA"))</f>
        <v>0.99829999999999997</v>
      </c>
      <c r="BN103" s="120">
        <f>IF($A$2=1,'mil mi val'!BM85,IF($A$2=2,'mil mi val'!BM188,"NA"))</f>
        <v>0.99829999999999997</v>
      </c>
      <c r="BO103" s="120">
        <f>IF($A$2=1,'mil mi val'!BN85,IF($A$2=2,'mil mi val'!BN188,"NA"))</f>
        <v>0.99829999999999997</v>
      </c>
      <c r="BP103" s="120">
        <f>IF($A$2=1,'mil mi val'!BO85,IF($A$2=2,'mil mi val'!BO188,"NA"))</f>
        <v>0.99829999999999997</v>
      </c>
      <c r="BQ103" s="120">
        <f>IF($A$2=1,'mil mi val'!BP85,IF($A$2=2,'mil mi val'!BP188,"NA"))</f>
        <v>0.99829999999999997</v>
      </c>
      <c r="BR103" s="120">
        <f>IF($A$2=1,'mil mi val'!BQ85,IF($A$2=2,'mil mi val'!BQ188,"NA"))</f>
        <v>0.99829999999999997</v>
      </c>
      <c r="BS103" s="120">
        <f>IF($A$2=1,'mil mi val'!BR85,IF($A$2=2,'mil mi val'!BR188,"NA"))</f>
        <v>0.99829999999999997</v>
      </c>
      <c r="BT103" s="120">
        <f>IF($A$2=1,'mil mi val'!BS85,IF($A$2=2,'mil mi val'!BS188,"NA"))</f>
        <v>0.99829999999999997</v>
      </c>
      <c r="BU103" s="120">
        <f>IF($A$2=1,'mil mi val'!BT85,IF($A$2=2,'mil mi val'!BT188,"NA"))</f>
        <v>0.99829999999999997</v>
      </c>
      <c r="BV103" s="120">
        <f>IF($A$2=1,'mil mi val'!BU85,IF($A$2=2,'mil mi val'!BU188,"NA"))</f>
        <v>0.99829999999999997</v>
      </c>
      <c r="BW103" s="120">
        <f>IF($A$2=1,'mil mi val'!BV85,IF($A$2=2,'mil mi val'!BV188,"NA"))</f>
        <v>0.99829999999999997</v>
      </c>
      <c r="BX103" s="120">
        <f>IF($A$2=1,'mil mi val'!BW85,IF($A$2=2,'mil mi val'!BW188,"NA"))</f>
        <v>0.99829999999999997</v>
      </c>
      <c r="BY103" s="120">
        <f>IF($A$2=1,'mil mi val'!BX85,IF($A$2=2,'mil mi val'!BX188,"NA"))</f>
        <v>0.99829999999999997</v>
      </c>
      <c r="BZ103" s="120">
        <f>IF($A$2=1,'mil mi val'!BY85,IF($A$2=2,'mil mi val'!BY188,"NA"))</f>
        <v>0.99829999999999997</v>
      </c>
      <c r="CA103" s="120">
        <f>IF($A$2=1,'mil mi val'!BZ85,IF($A$2=2,'mil mi val'!BZ188,"NA"))</f>
        <v>0.99829999999999997</v>
      </c>
      <c r="CB103" s="120">
        <f>IF($A$2=1,'mil mi val'!CA85,IF($A$2=2,'mil mi val'!CA188,"NA"))</f>
        <v>0.99829999999999997</v>
      </c>
      <c r="CC103" s="120">
        <f>IF($A$2=1,'mil mi val'!CB85,IF($A$2=2,'mil mi val'!CB188,"NA"))</f>
        <v>0.99829999999999997</v>
      </c>
      <c r="CD103" s="120">
        <f>IF($A$2=1,'mil mi val'!CC85,IF($A$2=2,'mil mi val'!CC188,"NA"))</f>
        <v>0.99829999999999997</v>
      </c>
      <c r="CE103" s="120">
        <f>IF($A$2=1,'mil mi val'!CD85,IF($A$2=2,'mil mi val'!CD188,"NA"))</f>
        <v>0.99829999999999997</v>
      </c>
      <c r="CF103" s="120">
        <f>IF($A$2=1,'mil mi val'!CE85,IF($A$2=2,'mil mi val'!CE188,"NA"))</f>
        <v>0.99829999999999997</v>
      </c>
      <c r="CG103" s="120">
        <f>IF($A$2=1,'mil mi val'!CF85,IF($A$2=2,'mil mi val'!CF188,"NA"))</f>
        <v>0.99829999999999997</v>
      </c>
      <c r="CH103" s="120">
        <f>IF($A$2=1,'mil mi val'!CG85,IF($A$2=2,'mil mi val'!CG188,"NA"))</f>
        <v>0.99829999999999997</v>
      </c>
      <c r="CI103" s="120">
        <f>IF($A$2=1,'mil mi val'!CH85,IF($A$2=2,'mil mi val'!CH188,"NA"))</f>
        <v>0.99829999999999997</v>
      </c>
      <c r="CJ103" s="120">
        <f>IF($A$2=1,'mil mi val'!CI85,IF($A$2=2,'mil mi val'!CI188,"NA"))</f>
        <v>0.99829999999999997</v>
      </c>
      <c r="CK103" s="120">
        <f>IF($A$2=1,'mil mi val'!CJ85,IF($A$2=2,'mil mi val'!CJ188,"NA"))</f>
        <v>0.99829999999999997</v>
      </c>
      <c r="CL103" s="120">
        <f>IF($A$2=1,'mil mi val'!CK85,IF($A$2=2,'mil mi val'!CK188,"NA"))</f>
        <v>0.99829999999999997</v>
      </c>
      <c r="CM103" s="120">
        <f>IF($A$2=1,'mil mi val'!CL85,IF($A$2=2,'mil mi val'!CL188,"NA"))</f>
        <v>0.99829999999999997</v>
      </c>
      <c r="CN103" s="120">
        <f>IF($A$2=1,'mil mi val'!CM85,IF($A$2=2,'mil mi val'!CM188,"NA"))</f>
        <v>0.99829999999999997</v>
      </c>
      <c r="CO103" s="120">
        <f>IF($A$2=1,'mil mi val'!CN85,IF($A$2=2,'mil mi val'!CN188,"NA"))</f>
        <v>0.99829999999999997</v>
      </c>
      <c r="CP103" s="120">
        <f>IF($A$2=1,'mil mi val'!CO85,IF($A$2=2,'mil mi val'!CO188,"NA"))</f>
        <v>0.99829999999999997</v>
      </c>
      <c r="CQ103" s="120">
        <f>IF($A$2=1,'mil mi val'!CP85,IF($A$2=2,'mil mi val'!CP188,"NA"))</f>
        <v>0.99829999999999997</v>
      </c>
      <c r="CR103" s="120">
        <f>IF($A$2=1,'mil mi val'!CQ85,IF($A$2=2,'mil mi val'!CQ188,"NA"))</f>
        <v>0.99829999999999997</v>
      </c>
      <c r="CS103" s="120">
        <f>IF($A$2=1,'mil mi val'!CR85,IF($A$2=2,'mil mi val'!CR188,"NA"))</f>
        <v>0.99829999999999997</v>
      </c>
      <c r="CT103" s="120">
        <f>IF($A$2=1,'mil mi val'!CS85,IF($A$2=2,'mil mi val'!CS188,"NA"))</f>
        <v>0.99829999999999997</v>
      </c>
      <c r="CU103" s="120">
        <f>IF($A$2=1,'mil mi val'!CT85,IF($A$2=2,'mil mi val'!CT188,"NA"))</f>
        <v>0.99829999999999997</v>
      </c>
      <c r="CV103" s="120">
        <f>IF($A$2=1,'mil mi val'!CU85,IF($A$2=2,'mil mi val'!CU188,"NA"))</f>
        <v>0.99829999999999997</v>
      </c>
      <c r="CW103" s="120">
        <f>IF($A$2=1,'mil mi val'!CV85,IF($A$2=2,'mil mi val'!CV188,"NA"))</f>
        <v>0.99829999999999997</v>
      </c>
      <c r="CX103" s="120">
        <f>IF($A$2=1,'mil mi val'!CW85,IF($A$2=2,'mil mi val'!CW188,"NA"))</f>
        <v>0.99829999999999997</v>
      </c>
      <c r="CY103" s="120">
        <f>IF($A$2=1,'mil mi val'!CX85,IF($A$2=2,'mil mi val'!CX188,"NA"))</f>
        <v>0.99829999999999997</v>
      </c>
      <c r="CZ103" s="120">
        <f>IF($A$2=1,'mil mi val'!CY85,IF($A$2=2,'mil mi val'!CY188,"NA"))</f>
        <v>0.99829999999999997</v>
      </c>
      <c r="DA103" s="120">
        <f>IF($A$2=1,'mil mi val'!CZ85,IF($A$2=2,'mil mi val'!CZ188,"NA"))</f>
        <v>0.99829999999999997</v>
      </c>
      <c r="DB103" s="120">
        <f>IF($A$2=1,'mil mi val'!DA85,IF($A$2=2,'mil mi val'!DA188,"NA"))</f>
        <v>0.99829999999999997</v>
      </c>
      <c r="DC103" s="120">
        <f>IF($A$2=1,'mil mi val'!DB85,IF($A$2=2,'mil mi val'!DB188,"NA"))</f>
        <v>0.99829999999999997</v>
      </c>
    </row>
    <row r="104" spans="2:107" ht="15" x14ac:dyDescent="0.25">
      <c r="B104" s="110">
        <v>99</v>
      </c>
      <c r="C104" s="120">
        <f>IF($A$2=1,'mil mi val'!B86,IF($A$2=2,'mil mi val'!B189,"NA"))</f>
        <v>1</v>
      </c>
      <c r="D104" s="120">
        <f>IF($A$2=1,'mil mi val'!C86,IF($A$2=2,'mil mi val'!C189,"NA"))</f>
        <v>0.99019999999999997</v>
      </c>
      <c r="E104" s="120">
        <f>IF($A$2=1,'mil mi val'!D86,IF($A$2=2,'mil mi val'!D189,"NA"))</f>
        <v>0.99860000000000004</v>
      </c>
      <c r="F104" s="120">
        <f>IF($A$2=1,'mil mi val'!E86,IF($A$2=2,'mil mi val'!E189,"NA"))</f>
        <v>0.99750000000000005</v>
      </c>
      <c r="G104" s="120">
        <f>IF($A$2=1,'mil mi val'!F86,IF($A$2=2,'mil mi val'!F189,"NA"))</f>
        <v>0.99709999999999999</v>
      </c>
      <c r="H104" s="120">
        <f>IF($A$2=1,'mil mi val'!G86,IF($A$2=2,'mil mi val'!G189,"NA"))</f>
        <v>0.997</v>
      </c>
      <c r="I104" s="120">
        <f>IF($A$2=1,'mil mi val'!H86,IF($A$2=2,'mil mi val'!H189,"NA"))</f>
        <v>0.997</v>
      </c>
      <c r="J104" s="120">
        <f>IF($A$2=1,'mil mi val'!I86,IF($A$2=2,'mil mi val'!I189,"NA"))</f>
        <v>0.997</v>
      </c>
      <c r="K104" s="120">
        <f>IF($A$2=1,'mil mi val'!J86,IF($A$2=2,'mil mi val'!J189,"NA"))</f>
        <v>0.997</v>
      </c>
      <c r="L104" s="120">
        <f>IF($A$2=1,'mil mi val'!K86,IF($A$2=2,'mil mi val'!K189,"NA"))</f>
        <v>0.99709999999999999</v>
      </c>
      <c r="M104" s="120">
        <f>IF($A$2=1,'mil mi val'!L86,IF($A$2=2,'mil mi val'!L189,"NA"))</f>
        <v>0.99709999999999999</v>
      </c>
      <c r="N104" s="120">
        <f>IF($A$2=1,'mil mi val'!M86,IF($A$2=2,'mil mi val'!M189,"NA"))</f>
        <v>0.99719999999999998</v>
      </c>
      <c r="O104" s="120">
        <f>IF($A$2=1,'mil mi val'!N86,IF($A$2=2,'mil mi val'!N189,"NA"))</f>
        <v>0.99719999999999998</v>
      </c>
      <c r="P104" s="120">
        <f>IF($A$2=1,'mil mi val'!O86,IF($A$2=2,'mil mi val'!O189,"NA"))</f>
        <v>0.99719999999999998</v>
      </c>
      <c r="Q104" s="120">
        <f>IF($A$2=1,'mil mi val'!P86,IF($A$2=2,'mil mi val'!P189,"NA"))</f>
        <v>0.99709999999999999</v>
      </c>
      <c r="R104" s="120">
        <f>IF($A$2=1,'mil mi val'!Q86,IF($A$2=2,'mil mi val'!Q189,"NA"))</f>
        <v>0.99839999999999995</v>
      </c>
      <c r="S104" s="120">
        <f>IF($A$2=1,'mil mi val'!R86,IF($A$2=2,'mil mi val'!R189,"NA"))</f>
        <v>0.99839999999999995</v>
      </c>
      <c r="T104" s="120">
        <f>IF($A$2=1,'mil mi val'!S86,IF($A$2=2,'mil mi val'!S189,"NA"))</f>
        <v>0.99839999999999995</v>
      </c>
      <c r="U104" s="120">
        <f>IF($A$2=1,'mil mi val'!T86,IF($A$2=2,'mil mi val'!T189,"NA"))</f>
        <v>0.99839999999999995</v>
      </c>
      <c r="V104" s="120">
        <f>IF($A$2=1,'mil mi val'!U86,IF($A$2=2,'mil mi val'!U189,"NA"))</f>
        <v>0.99839999999999995</v>
      </c>
      <c r="W104" s="120">
        <f>IF($A$2=1,'mil mi val'!V86,IF($A$2=2,'mil mi val'!V189,"NA"))</f>
        <v>0.99839999999999995</v>
      </c>
      <c r="X104" s="120">
        <f>IF($A$2=1,'mil mi val'!W86,IF($A$2=2,'mil mi val'!W189,"NA"))</f>
        <v>0.99839999999999995</v>
      </c>
      <c r="Y104" s="120">
        <f>IF($A$2=1,'mil mi val'!X86,IF($A$2=2,'mil mi val'!X189,"NA"))</f>
        <v>0.99839999999999995</v>
      </c>
      <c r="Z104" s="120">
        <f>IF($A$2=1,'mil mi val'!Y86,IF($A$2=2,'mil mi val'!Y189,"NA"))</f>
        <v>0.99839999999999995</v>
      </c>
      <c r="AA104" s="120">
        <f>IF($A$2=1,'mil mi val'!Z86,IF($A$2=2,'mil mi val'!Z189,"NA"))</f>
        <v>0.99839999999999995</v>
      </c>
      <c r="AB104" s="120">
        <f>IF($A$2=1,'mil mi val'!AA86,IF($A$2=2,'mil mi val'!AA189,"NA"))</f>
        <v>0.99839999999999995</v>
      </c>
      <c r="AC104" s="120">
        <f>IF($A$2=1,'mil mi val'!AB86,IF($A$2=2,'mil mi val'!AB189,"NA"))</f>
        <v>0.99839999999999995</v>
      </c>
      <c r="AD104" s="120">
        <f>IF($A$2=1,'mil mi val'!AC86,IF($A$2=2,'mil mi val'!AC189,"NA"))</f>
        <v>0.99839999999999995</v>
      </c>
      <c r="AE104" s="120">
        <f>IF($A$2=1,'mil mi val'!AD86,IF($A$2=2,'mil mi val'!AD189,"NA"))</f>
        <v>0.99839999999999995</v>
      </c>
      <c r="AF104" s="120">
        <f>IF($A$2=1,'mil mi val'!AE86,IF($A$2=2,'mil mi val'!AE189,"NA"))</f>
        <v>0.99839999999999995</v>
      </c>
      <c r="AG104" s="120">
        <f>IF($A$2=1,'mil mi val'!AF86,IF($A$2=2,'mil mi val'!AF189,"NA"))</f>
        <v>0.99839999999999995</v>
      </c>
      <c r="AH104" s="120">
        <f>IF($A$2=1,'mil mi val'!AG86,IF($A$2=2,'mil mi val'!AG189,"NA"))</f>
        <v>0.99839999999999995</v>
      </c>
      <c r="AI104" s="120">
        <f>IF($A$2=1,'mil mi val'!AH86,IF($A$2=2,'mil mi val'!AH189,"NA"))</f>
        <v>0.99839999999999995</v>
      </c>
      <c r="AJ104" s="120">
        <f>IF($A$2=1,'mil mi val'!AI86,IF($A$2=2,'mil mi val'!AI189,"NA"))</f>
        <v>0.99839999999999995</v>
      </c>
      <c r="AK104" s="120">
        <f>IF($A$2=1,'mil mi val'!AJ86,IF($A$2=2,'mil mi val'!AJ189,"NA"))</f>
        <v>0.99839999999999995</v>
      </c>
      <c r="AL104" s="120">
        <f>IF($A$2=1,'mil mi val'!AK86,IF($A$2=2,'mil mi val'!AK189,"NA"))</f>
        <v>0.99839999999999995</v>
      </c>
      <c r="AM104" s="120">
        <f>IF($A$2=1,'mil mi val'!AL86,IF($A$2=2,'mil mi val'!AL189,"NA"))</f>
        <v>0.99839999999999995</v>
      </c>
      <c r="AN104" s="120">
        <f>IF($A$2=1,'mil mi val'!AM86,IF($A$2=2,'mil mi val'!AM189,"NA"))</f>
        <v>0.99839999999999995</v>
      </c>
      <c r="AO104" s="120">
        <f>IF($A$2=1,'mil mi val'!AN86,IF($A$2=2,'mil mi val'!AN189,"NA"))</f>
        <v>0.99839999999999995</v>
      </c>
      <c r="AP104" s="120">
        <f>IF($A$2=1,'mil mi val'!AO86,IF($A$2=2,'mil mi val'!AO189,"NA"))</f>
        <v>0.99839999999999995</v>
      </c>
      <c r="AQ104" s="120">
        <f>IF($A$2=1,'mil mi val'!AP86,IF($A$2=2,'mil mi val'!AP189,"NA"))</f>
        <v>0.99839999999999995</v>
      </c>
      <c r="AR104" s="120">
        <f>IF($A$2=1,'mil mi val'!AQ86,IF($A$2=2,'mil mi val'!AQ189,"NA"))</f>
        <v>0.99839999999999995</v>
      </c>
      <c r="AS104" s="120">
        <f>IF($A$2=1,'mil mi val'!AR86,IF($A$2=2,'mil mi val'!AR189,"NA"))</f>
        <v>0.99839999999999995</v>
      </c>
      <c r="AT104" s="120">
        <f>IF($A$2=1,'mil mi val'!AS86,IF($A$2=2,'mil mi val'!AS189,"NA"))</f>
        <v>0.99839999999999995</v>
      </c>
      <c r="AU104" s="120">
        <f>IF($A$2=1,'mil mi val'!AT86,IF($A$2=2,'mil mi val'!AT189,"NA"))</f>
        <v>0.99839999999999995</v>
      </c>
      <c r="AV104" s="120">
        <f>IF($A$2=1,'mil mi val'!AU86,IF($A$2=2,'mil mi val'!AU189,"NA"))</f>
        <v>0.99839999999999995</v>
      </c>
      <c r="AW104" s="120">
        <f>IF($A$2=1,'mil mi val'!AV86,IF($A$2=2,'mil mi val'!AV189,"NA"))</f>
        <v>0.99839999999999995</v>
      </c>
      <c r="AX104" s="120">
        <f>IF($A$2=1,'mil mi val'!AW86,IF($A$2=2,'mil mi val'!AW189,"NA"))</f>
        <v>0.99839999999999995</v>
      </c>
      <c r="AY104" s="120">
        <f>IF($A$2=1,'mil mi val'!AX86,IF($A$2=2,'mil mi val'!AX189,"NA"))</f>
        <v>0.99839999999999995</v>
      </c>
      <c r="AZ104" s="120">
        <f>IF($A$2=1,'mil mi val'!AY86,IF($A$2=2,'mil mi val'!AY189,"NA"))</f>
        <v>0.99839999999999995</v>
      </c>
      <c r="BA104" s="120">
        <f>IF($A$2=1,'mil mi val'!AZ86,IF($A$2=2,'mil mi val'!AZ189,"NA"))</f>
        <v>0.99839999999999995</v>
      </c>
      <c r="BB104" s="120">
        <f>IF($A$2=1,'mil mi val'!BA86,IF($A$2=2,'mil mi val'!BA189,"NA"))</f>
        <v>0.99839999999999995</v>
      </c>
      <c r="BC104" s="120">
        <f>IF($A$2=1,'mil mi val'!BB86,IF($A$2=2,'mil mi val'!BB189,"NA"))</f>
        <v>0.99839999999999995</v>
      </c>
      <c r="BD104" s="120">
        <f>IF($A$2=1,'mil mi val'!BC86,IF($A$2=2,'mil mi val'!BC189,"NA"))</f>
        <v>0.99839999999999995</v>
      </c>
      <c r="BE104" s="120">
        <f>IF($A$2=1,'mil mi val'!BD86,IF($A$2=2,'mil mi val'!BD189,"NA"))</f>
        <v>0.99839999999999995</v>
      </c>
      <c r="BF104" s="120">
        <f>IF($A$2=1,'mil mi val'!BE86,IF($A$2=2,'mil mi val'!BE189,"NA"))</f>
        <v>0.99839999999999995</v>
      </c>
      <c r="BG104" s="120">
        <f>IF($A$2=1,'mil mi val'!BF86,IF($A$2=2,'mil mi val'!BF189,"NA"))</f>
        <v>0.99839999999999995</v>
      </c>
      <c r="BH104" s="120">
        <f>IF($A$2=1,'mil mi val'!BG86,IF($A$2=2,'mil mi val'!BG189,"NA"))</f>
        <v>0.99839999999999995</v>
      </c>
      <c r="BI104" s="120">
        <f>IF($A$2=1,'mil mi val'!BH86,IF($A$2=2,'mil mi val'!BH189,"NA"))</f>
        <v>0.99839999999999995</v>
      </c>
      <c r="BJ104" s="120">
        <f>IF($A$2=1,'mil mi val'!BI86,IF($A$2=2,'mil mi val'!BI189,"NA"))</f>
        <v>0.99839999999999995</v>
      </c>
      <c r="BK104" s="120">
        <f>IF($A$2=1,'mil mi val'!BJ86,IF($A$2=2,'mil mi val'!BJ189,"NA"))</f>
        <v>0.99839999999999995</v>
      </c>
      <c r="BL104" s="120">
        <f>IF($A$2=1,'mil mi val'!BK86,IF($A$2=2,'mil mi val'!BK189,"NA"))</f>
        <v>0.99839999999999995</v>
      </c>
      <c r="BM104" s="120">
        <f>IF($A$2=1,'mil mi val'!BL86,IF($A$2=2,'mil mi val'!BL189,"NA"))</f>
        <v>0.99839999999999995</v>
      </c>
      <c r="BN104" s="120">
        <f>IF($A$2=1,'mil mi val'!BM86,IF($A$2=2,'mil mi val'!BM189,"NA"))</f>
        <v>0.99839999999999995</v>
      </c>
      <c r="BO104" s="120">
        <f>IF($A$2=1,'mil mi val'!BN86,IF($A$2=2,'mil mi val'!BN189,"NA"))</f>
        <v>0.99839999999999995</v>
      </c>
      <c r="BP104" s="120">
        <f>IF($A$2=1,'mil mi val'!BO86,IF($A$2=2,'mil mi val'!BO189,"NA"))</f>
        <v>0.99839999999999995</v>
      </c>
      <c r="BQ104" s="120">
        <f>IF($A$2=1,'mil mi val'!BP86,IF($A$2=2,'mil mi val'!BP189,"NA"))</f>
        <v>0.99839999999999995</v>
      </c>
      <c r="BR104" s="120">
        <f>IF($A$2=1,'mil mi val'!BQ86,IF($A$2=2,'mil mi val'!BQ189,"NA"))</f>
        <v>0.99839999999999995</v>
      </c>
      <c r="BS104" s="120">
        <f>IF($A$2=1,'mil mi val'!BR86,IF($A$2=2,'mil mi val'!BR189,"NA"))</f>
        <v>0.99839999999999995</v>
      </c>
      <c r="BT104" s="120">
        <f>IF($A$2=1,'mil mi val'!BS86,IF($A$2=2,'mil mi val'!BS189,"NA"))</f>
        <v>0.99839999999999995</v>
      </c>
      <c r="BU104" s="120">
        <f>IF($A$2=1,'mil mi val'!BT86,IF($A$2=2,'mil mi val'!BT189,"NA"))</f>
        <v>0.99839999999999995</v>
      </c>
      <c r="BV104" s="120">
        <f>IF($A$2=1,'mil mi val'!BU86,IF($A$2=2,'mil mi val'!BU189,"NA"))</f>
        <v>0.99839999999999995</v>
      </c>
      <c r="BW104" s="120">
        <f>IF($A$2=1,'mil mi val'!BV86,IF($A$2=2,'mil mi val'!BV189,"NA"))</f>
        <v>0.99839999999999995</v>
      </c>
      <c r="BX104" s="120">
        <f>IF($A$2=1,'mil mi val'!BW86,IF($A$2=2,'mil mi val'!BW189,"NA"))</f>
        <v>0.99839999999999995</v>
      </c>
      <c r="BY104" s="120">
        <f>IF($A$2=1,'mil mi val'!BX86,IF($A$2=2,'mil mi val'!BX189,"NA"))</f>
        <v>0.99839999999999995</v>
      </c>
      <c r="BZ104" s="120">
        <f>IF($A$2=1,'mil mi val'!BY86,IF($A$2=2,'mil mi val'!BY189,"NA"))</f>
        <v>0.99839999999999995</v>
      </c>
      <c r="CA104" s="120">
        <f>IF($A$2=1,'mil mi val'!BZ86,IF($A$2=2,'mil mi val'!BZ189,"NA"))</f>
        <v>0.99839999999999995</v>
      </c>
      <c r="CB104" s="120">
        <f>IF($A$2=1,'mil mi val'!CA86,IF($A$2=2,'mil mi val'!CA189,"NA"))</f>
        <v>0.99839999999999995</v>
      </c>
      <c r="CC104" s="120">
        <f>IF($A$2=1,'mil mi val'!CB86,IF($A$2=2,'mil mi val'!CB189,"NA"))</f>
        <v>0.99839999999999995</v>
      </c>
      <c r="CD104" s="120">
        <f>IF($A$2=1,'mil mi val'!CC86,IF($A$2=2,'mil mi val'!CC189,"NA"))</f>
        <v>0.99839999999999995</v>
      </c>
      <c r="CE104" s="120">
        <f>IF($A$2=1,'mil mi val'!CD86,IF($A$2=2,'mil mi val'!CD189,"NA"))</f>
        <v>0.99839999999999995</v>
      </c>
      <c r="CF104" s="120">
        <f>IF($A$2=1,'mil mi val'!CE86,IF($A$2=2,'mil mi val'!CE189,"NA"))</f>
        <v>0.99839999999999995</v>
      </c>
      <c r="CG104" s="120">
        <f>IF($A$2=1,'mil mi val'!CF86,IF($A$2=2,'mil mi val'!CF189,"NA"))</f>
        <v>0.99839999999999995</v>
      </c>
      <c r="CH104" s="120">
        <f>IF($A$2=1,'mil mi val'!CG86,IF($A$2=2,'mil mi val'!CG189,"NA"))</f>
        <v>0.99839999999999995</v>
      </c>
      <c r="CI104" s="120">
        <f>IF($A$2=1,'mil mi val'!CH86,IF($A$2=2,'mil mi val'!CH189,"NA"))</f>
        <v>0.99839999999999995</v>
      </c>
      <c r="CJ104" s="120">
        <f>IF($A$2=1,'mil mi val'!CI86,IF($A$2=2,'mil mi val'!CI189,"NA"))</f>
        <v>0.99839999999999995</v>
      </c>
      <c r="CK104" s="120">
        <f>IF($A$2=1,'mil mi val'!CJ86,IF($A$2=2,'mil mi val'!CJ189,"NA"))</f>
        <v>0.99839999999999995</v>
      </c>
      <c r="CL104" s="120">
        <f>IF($A$2=1,'mil mi val'!CK86,IF($A$2=2,'mil mi val'!CK189,"NA"))</f>
        <v>0.99839999999999995</v>
      </c>
      <c r="CM104" s="120">
        <f>IF($A$2=1,'mil mi val'!CL86,IF($A$2=2,'mil mi val'!CL189,"NA"))</f>
        <v>0.99839999999999995</v>
      </c>
      <c r="CN104" s="120">
        <f>IF($A$2=1,'mil mi val'!CM86,IF($A$2=2,'mil mi val'!CM189,"NA"))</f>
        <v>0.99839999999999995</v>
      </c>
      <c r="CO104" s="120">
        <f>IF($A$2=1,'mil mi val'!CN86,IF($A$2=2,'mil mi val'!CN189,"NA"))</f>
        <v>0.99839999999999995</v>
      </c>
      <c r="CP104" s="120">
        <f>IF($A$2=1,'mil mi val'!CO86,IF($A$2=2,'mil mi val'!CO189,"NA"))</f>
        <v>0.99839999999999995</v>
      </c>
      <c r="CQ104" s="120">
        <f>IF($A$2=1,'mil mi val'!CP86,IF($A$2=2,'mil mi val'!CP189,"NA"))</f>
        <v>0.99839999999999995</v>
      </c>
      <c r="CR104" s="120">
        <f>IF($A$2=1,'mil mi val'!CQ86,IF($A$2=2,'mil mi val'!CQ189,"NA"))</f>
        <v>0.99839999999999995</v>
      </c>
      <c r="CS104" s="120">
        <f>IF($A$2=1,'mil mi val'!CR86,IF($A$2=2,'mil mi val'!CR189,"NA"))</f>
        <v>0.99839999999999995</v>
      </c>
      <c r="CT104" s="120">
        <f>IF($A$2=1,'mil mi val'!CS86,IF($A$2=2,'mil mi val'!CS189,"NA"))</f>
        <v>0.99839999999999995</v>
      </c>
      <c r="CU104" s="120">
        <f>IF($A$2=1,'mil mi val'!CT86,IF($A$2=2,'mil mi val'!CT189,"NA"))</f>
        <v>0.99839999999999995</v>
      </c>
      <c r="CV104" s="120">
        <f>IF($A$2=1,'mil mi val'!CU86,IF($A$2=2,'mil mi val'!CU189,"NA"))</f>
        <v>0.99839999999999995</v>
      </c>
      <c r="CW104" s="120">
        <f>IF($A$2=1,'mil mi val'!CV86,IF($A$2=2,'mil mi val'!CV189,"NA"))</f>
        <v>0.99839999999999995</v>
      </c>
      <c r="CX104" s="120">
        <f>IF($A$2=1,'mil mi val'!CW86,IF($A$2=2,'mil mi val'!CW189,"NA"))</f>
        <v>0.99839999999999995</v>
      </c>
      <c r="CY104" s="120">
        <f>IF($A$2=1,'mil mi val'!CX86,IF($A$2=2,'mil mi val'!CX189,"NA"))</f>
        <v>0.99839999999999995</v>
      </c>
      <c r="CZ104" s="120">
        <f>IF($A$2=1,'mil mi val'!CY86,IF($A$2=2,'mil mi val'!CY189,"NA"))</f>
        <v>0.99839999999999995</v>
      </c>
      <c r="DA104" s="120">
        <f>IF($A$2=1,'mil mi val'!CZ86,IF($A$2=2,'mil mi val'!CZ189,"NA"))</f>
        <v>0.99839999999999995</v>
      </c>
      <c r="DB104" s="120">
        <f>IF($A$2=1,'mil mi val'!DA86,IF($A$2=2,'mil mi val'!DA189,"NA"))</f>
        <v>0.99839999999999995</v>
      </c>
      <c r="DC104" s="120">
        <f>IF($A$2=1,'mil mi val'!DB86,IF($A$2=2,'mil mi val'!DB189,"NA"))</f>
        <v>0.99839999999999995</v>
      </c>
    </row>
    <row r="105" spans="2:107" ht="15" x14ac:dyDescent="0.25">
      <c r="B105" s="110">
        <v>100</v>
      </c>
      <c r="C105" s="120">
        <f>IF($A$2=1,'mil mi val'!B87,IF($A$2=2,'mil mi val'!B190,"NA"))</f>
        <v>1</v>
      </c>
      <c r="D105" s="120">
        <f>IF($A$2=1,'mil mi val'!C87,IF($A$2=2,'mil mi val'!C190,"NA"))</f>
        <v>0.99109999999999998</v>
      </c>
      <c r="E105" s="120">
        <f>IF($A$2=1,'mil mi val'!D87,IF($A$2=2,'mil mi val'!D190,"NA"))</f>
        <v>0.99919999999999998</v>
      </c>
      <c r="F105" s="120">
        <f>IF($A$2=1,'mil mi val'!E87,IF($A$2=2,'mil mi val'!E190,"NA"))</f>
        <v>0.998</v>
      </c>
      <c r="G105" s="120">
        <f>IF($A$2=1,'mil mi val'!F87,IF($A$2=2,'mil mi val'!F190,"NA"))</f>
        <v>0.99739999999999995</v>
      </c>
      <c r="H105" s="120">
        <f>IF($A$2=1,'mil mi val'!G87,IF($A$2=2,'mil mi val'!G190,"NA"))</f>
        <v>0.99719999999999998</v>
      </c>
      <c r="I105" s="120">
        <f>IF($A$2=1,'mil mi val'!H87,IF($A$2=2,'mil mi val'!H190,"NA"))</f>
        <v>0.99709999999999999</v>
      </c>
      <c r="J105" s="120">
        <f>IF($A$2=1,'mil mi val'!I87,IF($A$2=2,'mil mi val'!I190,"NA"))</f>
        <v>0.99709999999999999</v>
      </c>
      <c r="K105" s="120">
        <f>IF($A$2=1,'mil mi val'!J87,IF($A$2=2,'mil mi val'!J190,"NA"))</f>
        <v>0.99719999999999998</v>
      </c>
      <c r="L105" s="120">
        <f>IF($A$2=1,'mil mi val'!K87,IF($A$2=2,'mil mi val'!K190,"NA"))</f>
        <v>0.99719999999999998</v>
      </c>
      <c r="M105" s="120">
        <f>IF($A$2=1,'mil mi val'!L87,IF($A$2=2,'mil mi val'!L190,"NA"))</f>
        <v>0.99719999999999998</v>
      </c>
      <c r="N105" s="120">
        <f>IF($A$2=1,'mil mi val'!M87,IF($A$2=2,'mil mi val'!M190,"NA"))</f>
        <v>0.99729999999999996</v>
      </c>
      <c r="O105" s="120">
        <f>IF($A$2=1,'mil mi val'!N87,IF($A$2=2,'mil mi val'!N190,"NA"))</f>
        <v>0.99729999999999996</v>
      </c>
      <c r="P105" s="120">
        <f>IF($A$2=1,'mil mi val'!O87,IF($A$2=2,'mil mi val'!O190,"NA"))</f>
        <v>0.99729999999999996</v>
      </c>
      <c r="Q105" s="120">
        <f>IF($A$2=1,'mil mi val'!P87,IF($A$2=2,'mil mi val'!P190,"NA"))</f>
        <v>0.99719999999999998</v>
      </c>
      <c r="R105" s="120">
        <f>IF($A$2=1,'mil mi val'!Q87,IF($A$2=2,'mil mi val'!Q190,"NA"))</f>
        <v>0.99850000000000005</v>
      </c>
      <c r="S105" s="120">
        <f>IF($A$2=1,'mil mi val'!R87,IF($A$2=2,'mil mi val'!R190,"NA"))</f>
        <v>0.99850000000000005</v>
      </c>
      <c r="T105" s="120">
        <f>IF($A$2=1,'mil mi val'!S87,IF($A$2=2,'mil mi val'!S190,"NA"))</f>
        <v>0.99850000000000005</v>
      </c>
      <c r="U105" s="120">
        <f>IF($A$2=1,'mil mi val'!T87,IF($A$2=2,'mil mi val'!T190,"NA"))</f>
        <v>0.99850000000000005</v>
      </c>
      <c r="V105" s="120">
        <f>IF($A$2=1,'mil mi val'!U87,IF($A$2=2,'mil mi val'!U190,"NA"))</f>
        <v>0.99850000000000005</v>
      </c>
      <c r="W105" s="120">
        <f>IF($A$2=1,'mil mi val'!V87,IF($A$2=2,'mil mi val'!V190,"NA"))</f>
        <v>0.99850000000000005</v>
      </c>
      <c r="X105" s="120">
        <f>IF($A$2=1,'mil mi val'!W87,IF($A$2=2,'mil mi val'!W190,"NA"))</f>
        <v>0.99850000000000005</v>
      </c>
      <c r="Y105" s="120">
        <f>IF($A$2=1,'mil mi val'!X87,IF($A$2=2,'mil mi val'!X190,"NA"))</f>
        <v>0.99850000000000005</v>
      </c>
      <c r="Z105" s="120">
        <f>IF($A$2=1,'mil mi val'!Y87,IF($A$2=2,'mil mi val'!Y190,"NA"))</f>
        <v>0.99850000000000005</v>
      </c>
      <c r="AA105" s="120">
        <f>IF($A$2=1,'mil mi val'!Z87,IF($A$2=2,'mil mi val'!Z190,"NA"))</f>
        <v>0.99850000000000005</v>
      </c>
      <c r="AB105" s="120">
        <f>IF($A$2=1,'mil mi val'!AA87,IF($A$2=2,'mil mi val'!AA190,"NA"))</f>
        <v>0.99850000000000005</v>
      </c>
      <c r="AC105" s="120">
        <f>IF($A$2=1,'mil mi val'!AB87,IF($A$2=2,'mil mi val'!AB190,"NA"))</f>
        <v>0.99850000000000005</v>
      </c>
      <c r="AD105" s="120">
        <f>IF($A$2=1,'mil mi val'!AC87,IF($A$2=2,'mil mi val'!AC190,"NA"))</f>
        <v>0.99850000000000005</v>
      </c>
      <c r="AE105" s="120">
        <f>IF($A$2=1,'mil mi val'!AD87,IF($A$2=2,'mil mi val'!AD190,"NA"))</f>
        <v>0.99850000000000005</v>
      </c>
      <c r="AF105" s="120">
        <f>IF($A$2=1,'mil mi val'!AE87,IF($A$2=2,'mil mi val'!AE190,"NA"))</f>
        <v>0.99850000000000005</v>
      </c>
      <c r="AG105" s="120">
        <f>IF($A$2=1,'mil mi val'!AF87,IF($A$2=2,'mil mi val'!AF190,"NA"))</f>
        <v>0.99850000000000005</v>
      </c>
      <c r="AH105" s="120">
        <f>IF($A$2=1,'mil mi val'!AG87,IF($A$2=2,'mil mi val'!AG190,"NA"))</f>
        <v>0.99850000000000005</v>
      </c>
      <c r="AI105" s="120">
        <f>IF($A$2=1,'mil mi val'!AH87,IF($A$2=2,'mil mi val'!AH190,"NA"))</f>
        <v>0.99850000000000005</v>
      </c>
      <c r="AJ105" s="120">
        <f>IF($A$2=1,'mil mi val'!AI87,IF($A$2=2,'mil mi val'!AI190,"NA"))</f>
        <v>0.99850000000000005</v>
      </c>
      <c r="AK105" s="120">
        <f>IF($A$2=1,'mil mi val'!AJ87,IF($A$2=2,'mil mi val'!AJ190,"NA"))</f>
        <v>0.99850000000000005</v>
      </c>
      <c r="AL105" s="120">
        <f>IF($A$2=1,'mil mi val'!AK87,IF($A$2=2,'mil mi val'!AK190,"NA"))</f>
        <v>0.99850000000000005</v>
      </c>
      <c r="AM105" s="120">
        <f>IF($A$2=1,'mil mi val'!AL87,IF($A$2=2,'mil mi val'!AL190,"NA"))</f>
        <v>0.99850000000000005</v>
      </c>
      <c r="AN105" s="120">
        <f>IF($A$2=1,'mil mi val'!AM87,IF($A$2=2,'mil mi val'!AM190,"NA"))</f>
        <v>0.99850000000000005</v>
      </c>
      <c r="AO105" s="120">
        <f>IF($A$2=1,'mil mi val'!AN87,IF($A$2=2,'mil mi val'!AN190,"NA"))</f>
        <v>0.99850000000000005</v>
      </c>
      <c r="AP105" s="120">
        <f>IF($A$2=1,'mil mi val'!AO87,IF($A$2=2,'mil mi val'!AO190,"NA"))</f>
        <v>0.99850000000000005</v>
      </c>
      <c r="AQ105" s="120">
        <f>IF($A$2=1,'mil mi val'!AP87,IF($A$2=2,'mil mi val'!AP190,"NA"))</f>
        <v>0.99850000000000005</v>
      </c>
      <c r="AR105" s="120">
        <f>IF($A$2=1,'mil mi val'!AQ87,IF($A$2=2,'mil mi val'!AQ190,"NA"))</f>
        <v>0.99850000000000005</v>
      </c>
      <c r="AS105" s="120">
        <f>IF($A$2=1,'mil mi val'!AR87,IF($A$2=2,'mil mi val'!AR190,"NA"))</f>
        <v>0.99850000000000005</v>
      </c>
      <c r="AT105" s="120">
        <f>IF($A$2=1,'mil mi val'!AS87,IF($A$2=2,'mil mi val'!AS190,"NA"))</f>
        <v>0.99850000000000005</v>
      </c>
      <c r="AU105" s="120">
        <f>IF($A$2=1,'mil mi val'!AT87,IF($A$2=2,'mil mi val'!AT190,"NA"))</f>
        <v>0.99850000000000005</v>
      </c>
      <c r="AV105" s="120">
        <f>IF($A$2=1,'mil mi val'!AU87,IF($A$2=2,'mil mi val'!AU190,"NA"))</f>
        <v>0.99850000000000005</v>
      </c>
      <c r="AW105" s="120">
        <f>IF($A$2=1,'mil mi val'!AV87,IF($A$2=2,'mil mi val'!AV190,"NA"))</f>
        <v>0.99850000000000005</v>
      </c>
      <c r="AX105" s="120">
        <f>IF($A$2=1,'mil mi val'!AW87,IF($A$2=2,'mil mi val'!AW190,"NA"))</f>
        <v>0.99850000000000005</v>
      </c>
      <c r="AY105" s="120">
        <f>IF($A$2=1,'mil mi val'!AX87,IF($A$2=2,'mil mi val'!AX190,"NA"))</f>
        <v>0.99850000000000005</v>
      </c>
      <c r="AZ105" s="120">
        <f>IF($A$2=1,'mil mi val'!AY87,IF($A$2=2,'mil mi val'!AY190,"NA"))</f>
        <v>0.99850000000000005</v>
      </c>
      <c r="BA105" s="120">
        <f>IF($A$2=1,'mil mi val'!AZ87,IF($A$2=2,'mil mi val'!AZ190,"NA"))</f>
        <v>0.99850000000000005</v>
      </c>
      <c r="BB105" s="120">
        <f>IF($A$2=1,'mil mi val'!BA87,IF($A$2=2,'mil mi val'!BA190,"NA"))</f>
        <v>0.99850000000000005</v>
      </c>
      <c r="BC105" s="120">
        <f>IF($A$2=1,'mil mi val'!BB87,IF($A$2=2,'mil mi val'!BB190,"NA"))</f>
        <v>0.99850000000000005</v>
      </c>
      <c r="BD105" s="120">
        <f>IF($A$2=1,'mil mi val'!BC87,IF($A$2=2,'mil mi val'!BC190,"NA"))</f>
        <v>0.99850000000000005</v>
      </c>
      <c r="BE105" s="120">
        <f>IF($A$2=1,'mil mi val'!BD87,IF($A$2=2,'mil mi val'!BD190,"NA"))</f>
        <v>0.99850000000000005</v>
      </c>
      <c r="BF105" s="120">
        <f>IF($A$2=1,'mil mi val'!BE87,IF($A$2=2,'mil mi val'!BE190,"NA"))</f>
        <v>0.99850000000000005</v>
      </c>
      <c r="BG105" s="120">
        <f>IF($A$2=1,'mil mi val'!BF87,IF($A$2=2,'mil mi val'!BF190,"NA"))</f>
        <v>0.99850000000000005</v>
      </c>
      <c r="BH105" s="120">
        <f>IF($A$2=1,'mil mi val'!BG87,IF($A$2=2,'mil mi val'!BG190,"NA"))</f>
        <v>0.99850000000000005</v>
      </c>
      <c r="BI105" s="120">
        <f>IF($A$2=1,'mil mi val'!BH87,IF($A$2=2,'mil mi val'!BH190,"NA"))</f>
        <v>0.99850000000000005</v>
      </c>
      <c r="BJ105" s="120">
        <f>IF($A$2=1,'mil mi val'!BI87,IF($A$2=2,'mil mi val'!BI190,"NA"))</f>
        <v>0.99850000000000005</v>
      </c>
      <c r="BK105" s="120">
        <f>IF($A$2=1,'mil mi val'!BJ87,IF($A$2=2,'mil mi val'!BJ190,"NA"))</f>
        <v>0.99850000000000005</v>
      </c>
      <c r="BL105" s="120">
        <f>IF($A$2=1,'mil mi val'!BK87,IF($A$2=2,'mil mi val'!BK190,"NA"))</f>
        <v>0.99850000000000005</v>
      </c>
      <c r="BM105" s="120">
        <f>IF($A$2=1,'mil mi val'!BL87,IF($A$2=2,'mil mi val'!BL190,"NA"))</f>
        <v>0.99850000000000005</v>
      </c>
      <c r="BN105" s="120">
        <f>IF($A$2=1,'mil mi val'!BM87,IF($A$2=2,'mil mi val'!BM190,"NA"))</f>
        <v>0.99850000000000005</v>
      </c>
      <c r="BO105" s="120">
        <f>IF($A$2=1,'mil mi val'!BN87,IF($A$2=2,'mil mi val'!BN190,"NA"))</f>
        <v>0.99850000000000005</v>
      </c>
      <c r="BP105" s="120">
        <f>IF($A$2=1,'mil mi val'!BO87,IF($A$2=2,'mil mi val'!BO190,"NA"))</f>
        <v>0.99850000000000005</v>
      </c>
      <c r="BQ105" s="120">
        <f>IF($A$2=1,'mil mi val'!BP87,IF($A$2=2,'mil mi val'!BP190,"NA"))</f>
        <v>0.99850000000000005</v>
      </c>
      <c r="BR105" s="120">
        <f>IF($A$2=1,'mil mi val'!BQ87,IF($A$2=2,'mil mi val'!BQ190,"NA"))</f>
        <v>0.99850000000000005</v>
      </c>
      <c r="BS105" s="120">
        <f>IF($A$2=1,'mil mi val'!BR87,IF($A$2=2,'mil mi val'!BR190,"NA"))</f>
        <v>0.99850000000000005</v>
      </c>
      <c r="BT105" s="120">
        <f>IF($A$2=1,'mil mi val'!BS87,IF($A$2=2,'mil mi val'!BS190,"NA"))</f>
        <v>0.99850000000000005</v>
      </c>
      <c r="BU105" s="120">
        <f>IF($A$2=1,'mil mi val'!BT87,IF($A$2=2,'mil mi val'!BT190,"NA"))</f>
        <v>0.99850000000000005</v>
      </c>
      <c r="BV105" s="120">
        <f>IF($A$2=1,'mil mi val'!BU87,IF($A$2=2,'mil mi val'!BU190,"NA"))</f>
        <v>0.99850000000000005</v>
      </c>
      <c r="BW105" s="120">
        <f>IF($A$2=1,'mil mi val'!BV87,IF($A$2=2,'mil mi val'!BV190,"NA"))</f>
        <v>0.99850000000000005</v>
      </c>
      <c r="BX105" s="120">
        <f>IF($A$2=1,'mil mi val'!BW87,IF($A$2=2,'mil mi val'!BW190,"NA"))</f>
        <v>0.99850000000000005</v>
      </c>
      <c r="BY105" s="120">
        <f>IF($A$2=1,'mil mi val'!BX87,IF($A$2=2,'mil mi val'!BX190,"NA"))</f>
        <v>0.99850000000000005</v>
      </c>
      <c r="BZ105" s="120">
        <f>IF($A$2=1,'mil mi val'!BY87,IF($A$2=2,'mil mi val'!BY190,"NA"))</f>
        <v>0.99850000000000005</v>
      </c>
      <c r="CA105" s="120">
        <f>IF($A$2=1,'mil mi val'!BZ87,IF($A$2=2,'mil mi val'!BZ190,"NA"))</f>
        <v>0.99850000000000005</v>
      </c>
      <c r="CB105" s="120">
        <f>IF($A$2=1,'mil mi val'!CA87,IF($A$2=2,'mil mi val'!CA190,"NA"))</f>
        <v>0.99850000000000005</v>
      </c>
      <c r="CC105" s="120">
        <f>IF($A$2=1,'mil mi val'!CB87,IF($A$2=2,'mil mi val'!CB190,"NA"))</f>
        <v>0.99850000000000005</v>
      </c>
      <c r="CD105" s="120">
        <f>IF($A$2=1,'mil mi val'!CC87,IF($A$2=2,'mil mi val'!CC190,"NA"))</f>
        <v>0.99850000000000005</v>
      </c>
      <c r="CE105" s="120">
        <f>IF($A$2=1,'mil mi val'!CD87,IF($A$2=2,'mil mi val'!CD190,"NA"))</f>
        <v>0.99850000000000005</v>
      </c>
      <c r="CF105" s="120">
        <f>IF($A$2=1,'mil mi val'!CE87,IF($A$2=2,'mil mi val'!CE190,"NA"))</f>
        <v>0.99850000000000005</v>
      </c>
      <c r="CG105" s="120">
        <f>IF($A$2=1,'mil mi val'!CF87,IF($A$2=2,'mil mi val'!CF190,"NA"))</f>
        <v>0.99850000000000005</v>
      </c>
      <c r="CH105" s="120">
        <f>IF($A$2=1,'mil mi val'!CG87,IF($A$2=2,'mil mi val'!CG190,"NA"))</f>
        <v>0.99850000000000005</v>
      </c>
      <c r="CI105" s="120">
        <f>IF($A$2=1,'mil mi val'!CH87,IF($A$2=2,'mil mi val'!CH190,"NA"))</f>
        <v>0.99850000000000005</v>
      </c>
      <c r="CJ105" s="120">
        <f>IF($A$2=1,'mil mi val'!CI87,IF($A$2=2,'mil mi val'!CI190,"NA"))</f>
        <v>0.99850000000000005</v>
      </c>
      <c r="CK105" s="120">
        <f>IF($A$2=1,'mil mi val'!CJ87,IF($A$2=2,'mil mi val'!CJ190,"NA"))</f>
        <v>0.99850000000000005</v>
      </c>
      <c r="CL105" s="120">
        <f>IF($A$2=1,'mil mi val'!CK87,IF($A$2=2,'mil mi val'!CK190,"NA"))</f>
        <v>0.99850000000000005</v>
      </c>
      <c r="CM105" s="120">
        <f>IF($A$2=1,'mil mi val'!CL87,IF($A$2=2,'mil mi val'!CL190,"NA"))</f>
        <v>0.99850000000000005</v>
      </c>
      <c r="CN105" s="120">
        <f>IF($A$2=1,'mil mi val'!CM87,IF($A$2=2,'mil mi val'!CM190,"NA"))</f>
        <v>0.99850000000000005</v>
      </c>
      <c r="CO105" s="120">
        <f>IF($A$2=1,'mil mi val'!CN87,IF($A$2=2,'mil mi val'!CN190,"NA"))</f>
        <v>0.99850000000000005</v>
      </c>
      <c r="CP105" s="120">
        <f>IF($A$2=1,'mil mi val'!CO87,IF($A$2=2,'mil mi val'!CO190,"NA"))</f>
        <v>0.99850000000000005</v>
      </c>
      <c r="CQ105" s="120">
        <f>IF($A$2=1,'mil mi val'!CP87,IF($A$2=2,'mil mi val'!CP190,"NA"))</f>
        <v>0.99850000000000005</v>
      </c>
      <c r="CR105" s="120">
        <f>IF($A$2=1,'mil mi val'!CQ87,IF($A$2=2,'mil mi val'!CQ190,"NA"))</f>
        <v>0.99850000000000005</v>
      </c>
      <c r="CS105" s="120">
        <f>IF($A$2=1,'mil mi val'!CR87,IF($A$2=2,'mil mi val'!CR190,"NA"))</f>
        <v>0.99850000000000005</v>
      </c>
      <c r="CT105" s="120">
        <f>IF($A$2=1,'mil mi val'!CS87,IF($A$2=2,'mil mi val'!CS190,"NA"))</f>
        <v>0.99850000000000005</v>
      </c>
      <c r="CU105" s="120">
        <f>IF($A$2=1,'mil mi val'!CT87,IF($A$2=2,'mil mi val'!CT190,"NA"))</f>
        <v>0.99850000000000005</v>
      </c>
      <c r="CV105" s="120">
        <f>IF($A$2=1,'mil mi val'!CU87,IF($A$2=2,'mil mi val'!CU190,"NA"))</f>
        <v>0.99850000000000005</v>
      </c>
      <c r="CW105" s="120">
        <f>IF($A$2=1,'mil mi val'!CV87,IF($A$2=2,'mil mi val'!CV190,"NA"))</f>
        <v>0.99850000000000005</v>
      </c>
      <c r="CX105" s="120">
        <f>IF($A$2=1,'mil mi val'!CW87,IF($A$2=2,'mil mi val'!CW190,"NA"))</f>
        <v>0.99850000000000005</v>
      </c>
      <c r="CY105" s="120">
        <f>IF($A$2=1,'mil mi val'!CX87,IF($A$2=2,'mil mi val'!CX190,"NA"))</f>
        <v>0.99850000000000005</v>
      </c>
      <c r="CZ105" s="120">
        <f>IF($A$2=1,'mil mi val'!CY87,IF($A$2=2,'mil mi val'!CY190,"NA"))</f>
        <v>0.99850000000000005</v>
      </c>
      <c r="DA105" s="120">
        <f>IF($A$2=1,'mil mi val'!CZ87,IF($A$2=2,'mil mi val'!CZ190,"NA"))</f>
        <v>0.99850000000000005</v>
      </c>
      <c r="DB105" s="120">
        <f>IF($A$2=1,'mil mi val'!DA87,IF($A$2=2,'mil mi val'!DA190,"NA"))</f>
        <v>0.99850000000000005</v>
      </c>
      <c r="DC105" s="120">
        <f>IF($A$2=1,'mil mi val'!DB87,IF($A$2=2,'mil mi val'!DB190,"NA"))</f>
        <v>0.99850000000000005</v>
      </c>
    </row>
    <row r="106" spans="2:107" ht="15" x14ac:dyDescent="0.25">
      <c r="B106" s="110">
        <v>101</v>
      </c>
      <c r="C106" s="120">
        <f>IF($A$2=1,'mil mi val'!B88,IF($A$2=2,'mil mi val'!B191,"NA"))</f>
        <v>1</v>
      </c>
      <c r="D106" s="120">
        <f>IF($A$2=1,'mil mi val'!C88,IF($A$2=2,'mil mi val'!C191,"NA"))</f>
        <v>0.99170000000000003</v>
      </c>
      <c r="E106" s="120">
        <f>IF($A$2=1,'mil mi val'!D88,IF($A$2=2,'mil mi val'!D191,"NA"))</f>
        <v>0.99970000000000003</v>
      </c>
      <c r="F106" s="120">
        <f>IF($A$2=1,'mil mi val'!E88,IF($A$2=2,'mil mi val'!E191,"NA"))</f>
        <v>0.99839999999999995</v>
      </c>
      <c r="G106" s="120">
        <f>IF($A$2=1,'mil mi val'!F88,IF($A$2=2,'mil mi val'!F191,"NA"))</f>
        <v>0.99770000000000003</v>
      </c>
      <c r="H106" s="120">
        <f>IF($A$2=1,'mil mi val'!G88,IF($A$2=2,'mil mi val'!G191,"NA"))</f>
        <v>0.99750000000000005</v>
      </c>
      <c r="I106" s="120">
        <f>IF($A$2=1,'mil mi val'!H88,IF($A$2=2,'mil mi val'!H191,"NA"))</f>
        <v>0.99729999999999996</v>
      </c>
      <c r="J106" s="120">
        <f>IF($A$2=1,'mil mi val'!I88,IF($A$2=2,'mil mi val'!I191,"NA"))</f>
        <v>0.99729999999999996</v>
      </c>
      <c r="K106" s="120">
        <f>IF($A$2=1,'mil mi val'!J88,IF($A$2=2,'mil mi val'!J191,"NA"))</f>
        <v>0.99729999999999996</v>
      </c>
      <c r="L106" s="120">
        <f>IF($A$2=1,'mil mi val'!K88,IF($A$2=2,'mil mi val'!K191,"NA"))</f>
        <v>0.99729999999999996</v>
      </c>
      <c r="M106" s="120">
        <f>IF($A$2=1,'mil mi val'!L88,IF($A$2=2,'mil mi val'!L191,"NA"))</f>
        <v>0.99729999999999996</v>
      </c>
      <c r="N106" s="120">
        <f>IF($A$2=1,'mil mi val'!M88,IF($A$2=2,'mil mi val'!M191,"NA"))</f>
        <v>0.99739999999999995</v>
      </c>
      <c r="O106" s="120">
        <f>IF($A$2=1,'mil mi val'!N88,IF($A$2=2,'mil mi val'!N191,"NA"))</f>
        <v>0.99739999999999995</v>
      </c>
      <c r="P106" s="120">
        <f>IF($A$2=1,'mil mi val'!O88,IF($A$2=2,'mil mi val'!O191,"NA"))</f>
        <v>0.99739999999999995</v>
      </c>
      <c r="Q106" s="120">
        <f>IF($A$2=1,'mil mi val'!P88,IF($A$2=2,'mil mi val'!P191,"NA"))</f>
        <v>0.99729999999999996</v>
      </c>
      <c r="R106" s="120">
        <f>IF($A$2=1,'mil mi val'!Q88,IF($A$2=2,'mil mi val'!Q191,"NA"))</f>
        <v>0.99860000000000004</v>
      </c>
      <c r="S106" s="120">
        <f>IF($A$2=1,'mil mi val'!R88,IF($A$2=2,'mil mi val'!R191,"NA"))</f>
        <v>0.99860000000000004</v>
      </c>
      <c r="T106" s="120">
        <f>IF($A$2=1,'mil mi val'!S88,IF($A$2=2,'mil mi val'!S191,"NA"))</f>
        <v>0.99860000000000004</v>
      </c>
      <c r="U106" s="120">
        <f>IF($A$2=1,'mil mi val'!T88,IF($A$2=2,'mil mi val'!T191,"NA"))</f>
        <v>0.99860000000000004</v>
      </c>
      <c r="V106" s="120">
        <f>IF($A$2=1,'mil mi val'!U88,IF($A$2=2,'mil mi val'!U191,"NA"))</f>
        <v>0.99860000000000004</v>
      </c>
      <c r="W106" s="120">
        <f>IF($A$2=1,'mil mi val'!V88,IF($A$2=2,'mil mi val'!V191,"NA"))</f>
        <v>0.99860000000000004</v>
      </c>
      <c r="X106" s="120">
        <f>IF($A$2=1,'mil mi val'!W88,IF($A$2=2,'mil mi val'!W191,"NA"))</f>
        <v>0.99860000000000004</v>
      </c>
      <c r="Y106" s="120">
        <f>IF($A$2=1,'mil mi val'!X88,IF($A$2=2,'mil mi val'!X191,"NA"))</f>
        <v>0.99860000000000004</v>
      </c>
      <c r="Z106" s="120">
        <f>IF($A$2=1,'mil mi val'!Y88,IF($A$2=2,'mil mi val'!Y191,"NA"))</f>
        <v>0.99860000000000004</v>
      </c>
      <c r="AA106" s="120">
        <f>IF($A$2=1,'mil mi val'!Z88,IF($A$2=2,'mil mi val'!Z191,"NA"))</f>
        <v>0.99860000000000004</v>
      </c>
      <c r="AB106" s="120">
        <f>IF($A$2=1,'mil mi val'!AA88,IF($A$2=2,'mil mi val'!AA191,"NA"))</f>
        <v>0.99860000000000004</v>
      </c>
      <c r="AC106" s="120">
        <f>IF($A$2=1,'mil mi val'!AB88,IF($A$2=2,'mil mi val'!AB191,"NA"))</f>
        <v>0.99860000000000004</v>
      </c>
      <c r="AD106" s="120">
        <f>IF($A$2=1,'mil mi val'!AC88,IF($A$2=2,'mil mi val'!AC191,"NA"))</f>
        <v>0.99860000000000004</v>
      </c>
      <c r="AE106" s="120">
        <f>IF($A$2=1,'mil mi val'!AD88,IF($A$2=2,'mil mi val'!AD191,"NA"))</f>
        <v>0.99860000000000004</v>
      </c>
      <c r="AF106" s="120">
        <f>IF($A$2=1,'mil mi val'!AE88,IF($A$2=2,'mil mi val'!AE191,"NA"))</f>
        <v>0.99860000000000004</v>
      </c>
      <c r="AG106" s="120">
        <f>IF($A$2=1,'mil mi val'!AF88,IF($A$2=2,'mil mi val'!AF191,"NA"))</f>
        <v>0.99860000000000004</v>
      </c>
      <c r="AH106" s="120">
        <f>IF($A$2=1,'mil mi val'!AG88,IF($A$2=2,'mil mi val'!AG191,"NA"))</f>
        <v>0.99860000000000004</v>
      </c>
      <c r="AI106" s="120">
        <f>IF($A$2=1,'mil mi val'!AH88,IF($A$2=2,'mil mi val'!AH191,"NA"))</f>
        <v>0.99860000000000004</v>
      </c>
      <c r="AJ106" s="120">
        <f>IF($A$2=1,'mil mi val'!AI88,IF($A$2=2,'mil mi val'!AI191,"NA"))</f>
        <v>0.99860000000000004</v>
      </c>
      <c r="AK106" s="120">
        <f>IF($A$2=1,'mil mi val'!AJ88,IF($A$2=2,'mil mi val'!AJ191,"NA"))</f>
        <v>0.99860000000000004</v>
      </c>
      <c r="AL106" s="120">
        <f>IF($A$2=1,'mil mi val'!AK88,IF($A$2=2,'mil mi val'!AK191,"NA"))</f>
        <v>0.99860000000000004</v>
      </c>
      <c r="AM106" s="120">
        <f>IF($A$2=1,'mil mi val'!AL88,IF($A$2=2,'mil mi val'!AL191,"NA"))</f>
        <v>0.99860000000000004</v>
      </c>
      <c r="AN106" s="120">
        <f>IF($A$2=1,'mil mi val'!AM88,IF($A$2=2,'mil mi val'!AM191,"NA"))</f>
        <v>0.99860000000000004</v>
      </c>
      <c r="AO106" s="120">
        <f>IF($A$2=1,'mil mi val'!AN88,IF($A$2=2,'mil mi val'!AN191,"NA"))</f>
        <v>0.99860000000000004</v>
      </c>
      <c r="AP106" s="120">
        <f>IF($A$2=1,'mil mi val'!AO88,IF($A$2=2,'mil mi val'!AO191,"NA"))</f>
        <v>0.99860000000000004</v>
      </c>
      <c r="AQ106" s="120">
        <f>IF($A$2=1,'mil mi val'!AP88,IF($A$2=2,'mil mi val'!AP191,"NA"))</f>
        <v>0.99860000000000004</v>
      </c>
      <c r="AR106" s="120">
        <f>IF($A$2=1,'mil mi val'!AQ88,IF($A$2=2,'mil mi val'!AQ191,"NA"))</f>
        <v>0.99860000000000004</v>
      </c>
      <c r="AS106" s="120">
        <f>IF($A$2=1,'mil mi val'!AR88,IF($A$2=2,'mil mi val'!AR191,"NA"))</f>
        <v>0.99860000000000004</v>
      </c>
      <c r="AT106" s="120">
        <f>IF($A$2=1,'mil mi val'!AS88,IF($A$2=2,'mil mi val'!AS191,"NA"))</f>
        <v>0.99860000000000004</v>
      </c>
      <c r="AU106" s="120">
        <f>IF($A$2=1,'mil mi val'!AT88,IF($A$2=2,'mil mi val'!AT191,"NA"))</f>
        <v>0.99860000000000004</v>
      </c>
      <c r="AV106" s="120">
        <f>IF($A$2=1,'mil mi val'!AU88,IF($A$2=2,'mil mi val'!AU191,"NA"))</f>
        <v>0.99860000000000004</v>
      </c>
      <c r="AW106" s="120">
        <f>IF($A$2=1,'mil mi val'!AV88,IF($A$2=2,'mil mi val'!AV191,"NA"))</f>
        <v>0.99860000000000004</v>
      </c>
      <c r="AX106" s="120">
        <f>IF($A$2=1,'mil mi val'!AW88,IF($A$2=2,'mil mi val'!AW191,"NA"))</f>
        <v>0.99860000000000004</v>
      </c>
      <c r="AY106" s="120">
        <f>IF($A$2=1,'mil mi val'!AX88,IF($A$2=2,'mil mi val'!AX191,"NA"))</f>
        <v>0.99860000000000004</v>
      </c>
      <c r="AZ106" s="120">
        <f>IF($A$2=1,'mil mi val'!AY88,IF($A$2=2,'mil mi val'!AY191,"NA"))</f>
        <v>0.99860000000000004</v>
      </c>
      <c r="BA106" s="120">
        <f>IF($A$2=1,'mil mi val'!AZ88,IF($A$2=2,'mil mi val'!AZ191,"NA"))</f>
        <v>0.99860000000000004</v>
      </c>
      <c r="BB106" s="120">
        <f>IF($A$2=1,'mil mi val'!BA88,IF($A$2=2,'mil mi val'!BA191,"NA"))</f>
        <v>0.99860000000000004</v>
      </c>
      <c r="BC106" s="120">
        <f>IF($A$2=1,'mil mi val'!BB88,IF($A$2=2,'mil mi val'!BB191,"NA"))</f>
        <v>0.99860000000000004</v>
      </c>
      <c r="BD106" s="120">
        <f>IF($A$2=1,'mil mi val'!BC88,IF($A$2=2,'mil mi val'!BC191,"NA"))</f>
        <v>0.99860000000000004</v>
      </c>
      <c r="BE106" s="120">
        <f>IF($A$2=1,'mil mi val'!BD88,IF($A$2=2,'mil mi val'!BD191,"NA"))</f>
        <v>0.99860000000000004</v>
      </c>
      <c r="BF106" s="120">
        <f>IF($A$2=1,'mil mi val'!BE88,IF($A$2=2,'mil mi val'!BE191,"NA"))</f>
        <v>0.99860000000000004</v>
      </c>
      <c r="BG106" s="120">
        <f>IF($A$2=1,'mil mi val'!BF88,IF($A$2=2,'mil mi val'!BF191,"NA"))</f>
        <v>0.99860000000000004</v>
      </c>
      <c r="BH106" s="120">
        <f>IF($A$2=1,'mil mi val'!BG88,IF($A$2=2,'mil mi val'!BG191,"NA"))</f>
        <v>0.99860000000000004</v>
      </c>
      <c r="BI106" s="120">
        <f>IF($A$2=1,'mil mi val'!BH88,IF($A$2=2,'mil mi val'!BH191,"NA"))</f>
        <v>0.99860000000000004</v>
      </c>
      <c r="BJ106" s="120">
        <f>IF($A$2=1,'mil mi val'!BI88,IF($A$2=2,'mil mi val'!BI191,"NA"))</f>
        <v>0.99860000000000004</v>
      </c>
      <c r="BK106" s="120">
        <f>IF($A$2=1,'mil mi val'!BJ88,IF($A$2=2,'mil mi val'!BJ191,"NA"))</f>
        <v>0.99860000000000004</v>
      </c>
      <c r="BL106" s="120">
        <f>IF($A$2=1,'mil mi val'!BK88,IF($A$2=2,'mil mi val'!BK191,"NA"))</f>
        <v>0.99860000000000004</v>
      </c>
      <c r="BM106" s="120">
        <f>IF($A$2=1,'mil mi val'!BL88,IF($A$2=2,'mil mi val'!BL191,"NA"))</f>
        <v>0.99860000000000004</v>
      </c>
      <c r="BN106" s="120">
        <f>IF($A$2=1,'mil mi val'!BM88,IF($A$2=2,'mil mi val'!BM191,"NA"))</f>
        <v>0.99860000000000004</v>
      </c>
      <c r="BO106" s="120">
        <f>IF($A$2=1,'mil mi val'!BN88,IF($A$2=2,'mil mi val'!BN191,"NA"))</f>
        <v>0.99860000000000004</v>
      </c>
      <c r="BP106" s="120">
        <f>IF($A$2=1,'mil mi val'!BO88,IF($A$2=2,'mil mi val'!BO191,"NA"))</f>
        <v>0.99860000000000004</v>
      </c>
      <c r="BQ106" s="120">
        <f>IF($A$2=1,'mil mi val'!BP88,IF($A$2=2,'mil mi val'!BP191,"NA"))</f>
        <v>0.99860000000000004</v>
      </c>
      <c r="BR106" s="120">
        <f>IF($A$2=1,'mil mi val'!BQ88,IF($A$2=2,'mil mi val'!BQ191,"NA"))</f>
        <v>0.99860000000000004</v>
      </c>
      <c r="BS106" s="120">
        <f>IF($A$2=1,'mil mi val'!BR88,IF($A$2=2,'mil mi val'!BR191,"NA"))</f>
        <v>0.99860000000000004</v>
      </c>
      <c r="BT106" s="120">
        <f>IF($A$2=1,'mil mi val'!BS88,IF($A$2=2,'mil mi val'!BS191,"NA"))</f>
        <v>0.99860000000000004</v>
      </c>
      <c r="BU106" s="120">
        <f>IF($A$2=1,'mil mi val'!BT88,IF($A$2=2,'mil mi val'!BT191,"NA"))</f>
        <v>0.99860000000000004</v>
      </c>
      <c r="BV106" s="120">
        <f>IF($A$2=1,'mil mi val'!BU88,IF($A$2=2,'mil mi val'!BU191,"NA"))</f>
        <v>0.99860000000000004</v>
      </c>
      <c r="BW106" s="120">
        <f>IF($A$2=1,'mil mi val'!BV88,IF($A$2=2,'mil mi val'!BV191,"NA"))</f>
        <v>0.99860000000000004</v>
      </c>
      <c r="BX106" s="120">
        <f>IF($A$2=1,'mil mi val'!BW88,IF($A$2=2,'mil mi val'!BW191,"NA"))</f>
        <v>0.99860000000000004</v>
      </c>
      <c r="BY106" s="120">
        <f>IF($A$2=1,'mil mi val'!BX88,IF($A$2=2,'mil mi val'!BX191,"NA"))</f>
        <v>0.99860000000000004</v>
      </c>
      <c r="BZ106" s="120">
        <f>IF($A$2=1,'mil mi val'!BY88,IF($A$2=2,'mil mi val'!BY191,"NA"))</f>
        <v>0.99860000000000004</v>
      </c>
      <c r="CA106" s="120">
        <f>IF($A$2=1,'mil mi val'!BZ88,IF($A$2=2,'mil mi val'!BZ191,"NA"))</f>
        <v>0.99860000000000004</v>
      </c>
      <c r="CB106" s="120">
        <f>IF($A$2=1,'mil mi val'!CA88,IF($A$2=2,'mil mi val'!CA191,"NA"))</f>
        <v>0.99860000000000004</v>
      </c>
      <c r="CC106" s="120">
        <f>IF($A$2=1,'mil mi val'!CB88,IF($A$2=2,'mil mi val'!CB191,"NA"))</f>
        <v>0.99860000000000004</v>
      </c>
      <c r="CD106" s="120">
        <f>IF($A$2=1,'mil mi val'!CC88,IF($A$2=2,'mil mi val'!CC191,"NA"))</f>
        <v>0.99860000000000004</v>
      </c>
      <c r="CE106" s="120">
        <f>IF($A$2=1,'mil mi val'!CD88,IF($A$2=2,'mil mi val'!CD191,"NA"))</f>
        <v>0.99860000000000004</v>
      </c>
      <c r="CF106" s="120">
        <f>IF($A$2=1,'mil mi val'!CE88,IF($A$2=2,'mil mi val'!CE191,"NA"))</f>
        <v>0.99860000000000004</v>
      </c>
      <c r="CG106" s="120">
        <f>IF($A$2=1,'mil mi val'!CF88,IF($A$2=2,'mil mi val'!CF191,"NA"))</f>
        <v>0.99860000000000004</v>
      </c>
      <c r="CH106" s="120">
        <f>IF($A$2=1,'mil mi val'!CG88,IF($A$2=2,'mil mi val'!CG191,"NA"))</f>
        <v>0.99860000000000004</v>
      </c>
      <c r="CI106" s="120">
        <f>IF($A$2=1,'mil mi val'!CH88,IF($A$2=2,'mil mi val'!CH191,"NA"))</f>
        <v>0.99860000000000004</v>
      </c>
      <c r="CJ106" s="120">
        <f>IF($A$2=1,'mil mi val'!CI88,IF($A$2=2,'mil mi val'!CI191,"NA"))</f>
        <v>0.99860000000000004</v>
      </c>
      <c r="CK106" s="120">
        <f>IF($A$2=1,'mil mi val'!CJ88,IF($A$2=2,'mil mi val'!CJ191,"NA"))</f>
        <v>0.99860000000000004</v>
      </c>
      <c r="CL106" s="120">
        <f>IF($A$2=1,'mil mi val'!CK88,IF($A$2=2,'mil mi val'!CK191,"NA"))</f>
        <v>0.99860000000000004</v>
      </c>
      <c r="CM106" s="120">
        <f>IF($A$2=1,'mil mi val'!CL88,IF($A$2=2,'mil mi val'!CL191,"NA"))</f>
        <v>0.99860000000000004</v>
      </c>
      <c r="CN106" s="120">
        <f>IF($A$2=1,'mil mi val'!CM88,IF($A$2=2,'mil mi val'!CM191,"NA"))</f>
        <v>0.99860000000000004</v>
      </c>
      <c r="CO106" s="120">
        <f>IF($A$2=1,'mil mi val'!CN88,IF($A$2=2,'mil mi val'!CN191,"NA"))</f>
        <v>0.99860000000000004</v>
      </c>
      <c r="CP106" s="120">
        <f>IF($A$2=1,'mil mi val'!CO88,IF($A$2=2,'mil mi val'!CO191,"NA"))</f>
        <v>0.99860000000000004</v>
      </c>
      <c r="CQ106" s="120">
        <f>IF($A$2=1,'mil mi val'!CP88,IF($A$2=2,'mil mi val'!CP191,"NA"))</f>
        <v>0.99860000000000004</v>
      </c>
      <c r="CR106" s="120">
        <f>IF($A$2=1,'mil mi val'!CQ88,IF($A$2=2,'mil mi val'!CQ191,"NA"))</f>
        <v>0.99860000000000004</v>
      </c>
      <c r="CS106" s="120">
        <f>IF($A$2=1,'mil mi val'!CR88,IF($A$2=2,'mil mi val'!CR191,"NA"))</f>
        <v>0.99860000000000004</v>
      </c>
      <c r="CT106" s="120">
        <f>IF($A$2=1,'mil mi val'!CS88,IF($A$2=2,'mil mi val'!CS191,"NA"))</f>
        <v>0.99860000000000004</v>
      </c>
      <c r="CU106" s="120">
        <f>IF($A$2=1,'mil mi val'!CT88,IF($A$2=2,'mil mi val'!CT191,"NA"))</f>
        <v>0.99860000000000004</v>
      </c>
      <c r="CV106" s="120">
        <f>IF($A$2=1,'mil mi val'!CU88,IF($A$2=2,'mil mi val'!CU191,"NA"))</f>
        <v>0.99860000000000004</v>
      </c>
      <c r="CW106" s="120">
        <f>IF($A$2=1,'mil mi val'!CV88,IF($A$2=2,'mil mi val'!CV191,"NA"))</f>
        <v>0.99860000000000004</v>
      </c>
      <c r="CX106" s="120">
        <f>IF($A$2=1,'mil mi val'!CW88,IF($A$2=2,'mil mi val'!CW191,"NA"))</f>
        <v>0.99860000000000004</v>
      </c>
      <c r="CY106" s="120">
        <f>IF($A$2=1,'mil mi val'!CX88,IF($A$2=2,'mil mi val'!CX191,"NA"))</f>
        <v>0.99860000000000004</v>
      </c>
      <c r="CZ106" s="120">
        <f>IF($A$2=1,'mil mi val'!CY88,IF($A$2=2,'mil mi val'!CY191,"NA"))</f>
        <v>0.99860000000000004</v>
      </c>
      <c r="DA106" s="120">
        <f>IF($A$2=1,'mil mi val'!CZ88,IF($A$2=2,'mil mi val'!CZ191,"NA"))</f>
        <v>0.99860000000000004</v>
      </c>
      <c r="DB106" s="120">
        <f>IF($A$2=1,'mil mi val'!DA88,IF($A$2=2,'mil mi val'!DA191,"NA"))</f>
        <v>0.99860000000000004</v>
      </c>
      <c r="DC106" s="120">
        <f>IF($A$2=1,'mil mi val'!DB88,IF($A$2=2,'mil mi val'!DB191,"NA"))</f>
        <v>0.99860000000000004</v>
      </c>
    </row>
    <row r="107" spans="2:107" ht="15" x14ac:dyDescent="0.25">
      <c r="B107" s="110">
        <v>102</v>
      </c>
      <c r="C107" s="120">
        <f>IF($A$2=1,'mil mi val'!B89,IF($A$2=2,'mil mi val'!B192,"NA"))</f>
        <v>1</v>
      </c>
      <c r="D107" s="120">
        <f>IF($A$2=1,'mil mi val'!C89,IF($A$2=2,'mil mi val'!C192,"NA"))</f>
        <v>0.99239999999999995</v>
      </c>
      <c r="E107" s="120">
        <f>IF($A$2=1,'mil mi val'!D89,IF($A$2=2,'mil mi val'!D192,"NA"))</f>
        <v>1.0003</v>
      </c>
      <c r="F107" s="120">
        <f>IF($A$2=1,'mil mi val'!E89,IF($A$2=2,'mil mi val'!E192,"NA"))</f>
        <v>0.99890000000000001</v>
      </c>
      <c r="G107" s="120">
        <f>IF($A$2=1,'mil mi val'!F89,IF($A$2=2,'mil mi val'!F192,"NA"))</f>
        <v>0.99809999999999999</v>
      </c>
      <c r="H107" s="120">
        <f>IF($A$2=1,'mil mi val'!G89,IF($A$2=2,'mil mi val'!G192,"NA"))</f>
        <v>0.99780000000000002</v>
      </c>
      <c r="I107" s="120">
        <f>IF($A$2=1,'mil mi val'!H89,IF($A$2=2,'mil mi val'!H192,"NA"))</f>
        <v>0.99760000000000004</v>
      </c>
      <c r="J107" s="120">
        <f>IF($A$2=1,'mil mi val'!I89,IF($A$2=2,'mil mi val'!I192,"NA"))</f>
        <v>0.99750000000000005</v>
      </c>
      <c r="K107" s="120">
        <f>IF($A$2=1,'mil mi val'!J89,IF($A$2=2,'mil mi val'!J192,"NA"))</f>
        <v>0.99739999999999995</v>
      </c>
      <c r="L107" s="120">
        <f>IF($A$2=1,'mil mi val'!K89,IF($A$2=2,'mil mi val'!K192,"NA"))</f>
        <v>0.99739999999999995</v>
      </c>
      <c r="M107" s="120">
        <f>IF($A$2=1,'mil mi val'!L89,IF($A$2=2,'mil mi val'!L192,"NA"))</f>
        <v>0.99739999999999995</v>
      </c>
      <c r="N107" s="120">
        <f>IF($A$2=1,'mil mi val'!M89,IF($A$2=2,'mil mi val'!M192,"NA"))</f>
        <v>0.99750000000000005</v>
      </c>
      <c r="O107" s="120">
        <f>IF($A$2=1,'mil mi val'!N89,IF($A$2=2,'mil mi val'!N192,"NA"))</f>
        <v>0.99750000000000005</v>
      </c>
      <c r="P107" s="120">
        <f>IF($A$2=1,'mil mi val'!O89,IF($A$2=2,'mil mi val'!O192,"NA"))</f>
        <v>0.99750000000000005</v>
      </c>
      <c r="Q107" s="120">
        <f>IF($A$2=1,'mil mi val'!P89,IF($A$2=2,'mil mi val'!P192,"NA"))</f>
        <v>0.99739999999999995</v>
      </c>
      <c r="R107" s="120">
        <f>IF($A$2=1,'mil mi val'!Q89,IF($A$2=2,'mil mi val'!Q192,"NA"))</f>
        <v>0.99870000000000003</v>
      </c>
      <c r="S107" s="120">
        <f>IF($A$2=1,'mil mi val'!R89,IF($A$2=2,'mil mi val'!R192,"NA"))</f>
        <v>0.99870000000000003</v>
      </c>
      <c r="T107" s="120">
        <f>IF($A$2=1,'mil mi val'!S89,IF($A$2=2,'mil mi val'!S192,"NA"))</f>
        <v>0.99870000000000003</v>
      </c>
      <c r="U107" s="120">
        <f>IF($A$2=1,'mil mi val'!T89,IF($A$2=2,'mil mi val'!T192,"NA"))</f>
        <v>0.99870000000000003</v>
      </c>
      <c r="V107" s="120">
        <f>IF($A$2=1,'mil mi val'!U89,IF($A$2=2,'mil mi val'!U192,"NA"))</f>
        <v>0.99870000000000003</v>
      </c>
      <c r="W107" s="120">
        <f>IF($A$2=1,'mil mi val'!V89,IF($A$2=2,'mil mi val'!V192,"NA"))</f>
        <v>0.99870000000000003</v>
      </c>
      <c r="X107" s="120">
        <f>IF($A$2=1,'mil mi val'!W89,IF($A$2=2,'mil mi val'!W192,"NA"))</f>
        <v>0.99870000000000003</v>
      </c>
      <c r="Y107" s="120">
        <f>IF($A$2=1,'mil mi val'!X89,IF($A$2=2,'mil mi val'!X192,"NA"))</f>
        <v>0.99870000000000003</v>
      </c>
      <c r="Z107" s="120">
        <f>IF($A$2=1,'mil mi val'!Y89,IF($A$2=2,'mil mi val'!Y192,"NA"))</f>
        <v>0.99870000000000003</v>
      </c>
      <c r="AA107" s="120">
        <f>IF($A$2=1,'mil mi val'!Z89,IF($A$2=2,'mil mi val'!Z192,"NA"))</f>
        <v>0.99870000000000003</v>
      </c>
      <c r="AB107" s="120">
        <f>IF($A$2=1,'mil mi val'!AA89,IF($A$2=2,'mil mi val'!AA192,"NA"))</f>
        <v>0.99870000000000003</v>
      </c>
      <c r="AC107" s="120">
        <f>IF($A$2=1,'mil mi val'!AB89,IF($A$2=2,'mil mi val'!AB192,"NA"))</f>
        <v>0.99870000000000003</v>
      </c>
      <c r="AD107" s="120">
        <f>IF($A$2=1,'mil mi val'!AC89,IF($A$2=2,'mil mi val'!AC192,"NA"))</f>
        <v>0.99870000000000003</v>
      </c>
      <c r="AE107" s="120">
        <f>IF($A$2=1,'mil mi val'!AD89,IF($A$2=2,'mil mi val'!AD192,"NA"))</f>
        <v>0.99870000000000003</v>
      </c>
      <c r="AF107" s="120">
        <f>IF($A$2=1,'mil mi val'!AE89,IF($A$2=2,'mil mi val'!AE192,"NA"))</f>
        <v>0.99870000000000003</v>
      </c>
      <c r="AG107" s="120">
        <f>IF($A$2=1,'mil mi val'!AF89,IF($A$2=2,'mil mi val'!AF192,"NA"))</f>
        <v>0.99870000000000003</v>
      </c>
      <c r="AH107" s="120">
        <f>IF($A$2=1,'mil mi val'!AG89,IF($A$2=2,'mil mi val'!AG192,"NA"))</f>
        <v>0.99870000000000003</v>
      </c>
      <c r="AI107" s="120">
        <f>IF($A$2=1,'mil mi val'!AH89,IF($A$2=2,'mil mi val'!AH192,"NA"))</f>
        <v>0.99870000000000003</v>
      </c>
      <c r="AJ107" s="120">
        <f>IF($A$2=1,'mil mi val'!AI89,IF($A$2=2,'mil mi val'!AI192,"NA"))</f>
        <v>0.99870000000000003</v>
      </c>
      <c r="AK107" s="120">
        <f>IF($A$2=1,'mil mi val'!AJ89,IF($A$2=2,'mil mi val'!AJ192,"NA"))</f>
        <v>0.99870000000000003</v>
      </c>
      <c r="AL107" s="120">
        <f>IF($A$2=1,'mil mi val'!AK89,IF($A$2=2,'mil mi val'!AK192,"NA"))</f>
        <v>0.99870000000000003</v>
      </c>
      <c r="AM107" s="120">
        <f>IF($A$2=1,'mil mi val'!AL89,IF($A$2=2,'mil mi val'!AL192,"NA"))</f>
        <v>0.99870000000000003</v>
      </c>
      <c r="AN107" s="120">
        <f>IF($A$2=1,'mil mi val'!AM89,IF($A$2=2,'mil mi val'!AM192,"NA"))</f>
        <v>0.99870000000000003</v>
      </c>
      <c r="AO107" s="120">
        <f>IF($A$2=1,'mil mi val'!AN89,IF($A$2=2,'mil mi val'!AN192,"NA"))</f>
        <v>0.99870000000000003</v>
      </c>
      <c r="AP107" s="120">
        <f>IF($A$2=1,'mil mi val'!AO89,IF($A$2=2,'mil mi val'!AO192,"NA"))</f>
        <v>0.99870000000000003</v>
      </c>
      <c r="AQ107" s="120">
        <f>IF($A$2=1,'mil mi val'!AP89,IF($A$2=2,'mil mi val'!AP192,"NA"))</f>
        <v>0.99870000000000003</v>
      </c>
      <c r="AR107" s="120">
        <f>IF($A$2=1,'mil mi val'!AQ89,IF($A$2=2,'mil mi val'!AQ192,"NA"))</f>
        <v>0.99870000000000003</v>
      </c>
      <c r="AS107" s="120">
        <f>IF($A$2=1,'mil mi val'!AR89,IF($A$2=2,'mil mi val'!AR192,"NA"))</f>
        <v>0.99870000000000003</v>
      </c>
      <c r="AT107" s="120">
        <f>IF($A$2=1,'mil mi val'!AS89,IF($A$2=2,'mil mi val'!AS192,"NA"))</f>
        <v>0.99870000000000003</v>
      </c>
      <c r="AU107" s="120">
        <f>IF($A$2=1,'mil mi val'!AT89,IF($A$2=2,'mil mi val'!AT192,"NA"))</f>
        <v>0.99870000000000003</v>
      </c>
      <c r="AV107" s="120">
        <f>IF($A$2=1,'mil mi val'!AU89,IF($A$2=2,'mil mi val'!AU192,"NA"))</f>
        <v>0.99870000000000003</v>
      </c>
      <c r="AW107" s="120">
        <f>IF($A$2=1,'mil mi val'!AV89,IF($A$2=2,'mil mi val'!AV192,"NA"))</f>
        <v>0.99870000000000003</v>
      </c>
      <c r="AX107" s="120">
        <f>IF($A$2=1,'mil mi val'!AW89,IF($A$2=2,'mil mi val'!AW192,"NA"))</f>
        <v>0.99870000000000003</v>
      </c>
      <c r="AY107" s="120">
        <f>IF($A$2=1,'mil mi val'!AX89,IF($A$2=2,'mil mi val'!AX192,"NA"))</f>
        <v>0.99870000000000003</v>
      </c>
      <c r="AZ107" s="120">
        <f>IF($A$2=1,'mil mi val'!AY89,IF($A$2=2,'mil mi val'!AY192,"NA"))</f>
        <v>0.99870000000000003</v>
      </c>
      <c r="BA107" s="120">
        <f>IF($A$2=1,'mil mi val'!AZ89,IF($A$2=2,'mil mi val'!AZ192,"NA"))</f>
        <v>0.99870000000000003</v>
      </c>
      <c r="BB107" s="120">
        <f>IF($A$2=1,'mil mi val'!BA89,IF($A$2=2,'mil mi val'!BA192,"NA"))</f>
        <v>0.99870000000000003</v>
      </c>
      <c r="BC107" s="120">
        <f>IF($A$2=1,'mil mi val'!BB89,IF($A$2=2,'mil mi val'!BB192,"NA"))</f>
        <v>0.99870000000000003</v>
      </c>
      <c r="BD107" s="120">
        <f>IF($A$2=1,'mil mi val'!BC89,IF($A$2=2,'mil mi val'!BC192,"NA"))</f>
        <v>0.99870000000000003</v>
      </c>
      <c r="BE107" s="120">
        <f>IF($A$2=1,'mil mi val'!BD89,IF($A$2=2,'mil mi val'!BD192,"NA"))</f>
        <v>0.99870000000000003</v>
      </c>
      <c r="BF107" s="120">
        <f>IF($A$2=1,'mil mi val'!BE89,IF($A$2=2,'mil mi val'!BE192,"NA"))</f>
        <v>0.99870000000000003</v>
      </c>
      <c r="BG107" s="120">
        <f>IF($A$2=1,'mil mi val'!BF89,IF($A$2=2,'mil mi val'!BF192,"NA"))</f>
        <v>0.99870000000000003</v>
      </c>
      <c r="BH107" s="120">
        <f>IF($A$2=1,'mil mi val'!BG89,IF($A$2=2,'mil mi val'!BG192,"NA"))</f>
        <v>0.99870000000000003</v>
      </c>
      <c r="BI107" s="120">
        <f>IF($A$2=1,'mil mi val'!BH89,IF($A$2=2,'mil mi val'!BH192,"NA"))</f>
        <v>0.99870000000000003</v>
      </c>
      <c r="BJ107" s="120">
        <f>IF($A$2=1,'mil mi val'!BI89,IF($A$2=2,'mil mi val'!BI192,"NA"))</f>
        <v>0.99870000000000003</v>
      </c>
      <c r="BK107" s="120">
        <f>IF($A$2=1,'mil mi val'!BJ89,IF($A$2=2,'mil mi val'!BJ192,"NA"))</f>
        <v>0.99870000000000003</v>
      </c>
      <c r="BL107" s="120">
        <f>IF($A$2=1,'mil mi val'!BK89,IF($A$2=2,'mil mi val'!BK192,"NA"))</f>
        <v>0.99870000000000003</v>
      </c>
      <c r="BM107" s="120">
        <f>IF($A$2=1,'mil mi val'!BL89,IF($A$2=2,'mil mi val'!BL192,"NA"))</f>
        <v>0.99870000000000003</v>
      </c>
      <c r="BN107" s="120">
        <f>IF($A$2=1,'mil mi val'!BM89,IF($A$2=2,'mil mi val'!BM192,"NA"))</f>
        <v>0.99870000000000003</v>
      </c>
      <c r="BO107" s="120">
        <f>IF($A$2=1,'mil mi val'!BN89,IF($A$2=2,'mil mi val'!BN192,"NA"))</f>
        <v>0.99870000000000003</v>
      </c>
      <c r="BP107" s="120">
        <f>IF($A$2=1,'mil mi val'!BO89,IF($A$2=2,'mil mi val'!BO192,"NA"))</f>
        <v>0.99870000000000003</v>
      </c>
      <c r="BQ107" s="120">
        <f>IF($A$2=1,'mil mi val'!BP89,IF($A$2=2,'mil mi val'!BP192,"NA"))</f>
        <v>0.99870000000000003</v>
      </c>
      <c r="BR107" s="120">
        <f>IF($A$2=1,'mil mi val'!BQ89,IF($A$2=2,'mil mi val'!BQ192,"NA"))</f>
        <v>0.99870000000000003</v>
      </c>
      <c r="BS107" s="120">
        <f>IF($A$2=1,'mil mi val'!BR89,IF($A$2=2,'mil mi val'!BR192,"NA"))</f>
        <v>0.99870000000000003</v>
      </c>
      <c r="BT107" s="120">
        <f>IF($A$2=1,'mil mi val'!BS89,IF($A$2=2,'mil mi val'!BS192,"NA"))</f>
        <v>0.99870000000000003</v>
      </c>
      <c r="BU107" s="120">
        <f>IF($A$2=1,'mil mi val'!BT89,IF($A$2=2,'mil mi val'!BT192,"NA"))</f>
        <v>0.99870000000000003</v>
      </c>
      <c r="BV107" s="120">
        <f>IF($A$2=1,'mil mi val'!BU89,IF($A$2=2,'mil mi val'!BU192,"NA"))</f>
        <v>0.99870000000000003</v>
      </c>
      <c r="BW107" s="120">
        <f>IF($A$2=1,'mil mi val'!BV89,IF($A$2=2,'mil mi val'!BV192,"NA"))</f>
        <v>0.99870000000000003</v>
      </c>
      <c r="BX107" s="120">
        <f>IF($A$2=1,'mil mi val'!BW89,IF($A$2=2,'mil mi val'!BW192,"NA"))</f>
        <v>0.99870000000000003</v>
      </c>
      <c r="BY107" s="120">
        <f>IF($A$2=1,'mil mi val'!BX89,IF($A$2=2,'mil mi val'!BX192,"NA"))</f>
        <v>0.99870000000000003</v>
      </c>
      <c r="BZ107" s="120">
        <f>IF($A$2=1,'mil mi val'!BY89,IF($A$2=2,'mil mi val'!BY192,"NA"))</f>
        <v>0.99870000000000003</v>
      </c>
      <c r="CA107" s="120">
        <f>IF($A$2=1,'mil mi val'!BZ89,IF($A$2=2,'mil mi val'!BZ192,"NA"))</f>
        <v>0.99870000000000003</v>
      </c>
      <c r="CB107" s="120">
        <f>IF($A$2=1,'mil mi val'!CA89,IF($A$2=2,'mil mi val'!CA192,"NA"))</f>
        <v>0.99870000000000003</v>
      </c>
      <c r="CC107" s="120">
        <f>IF($A$2=1,'mil mi val'!CB89,IF($A$2=2,'mil mi val'!CB192,"NA"))</f>
        <v>0.99870000000000003</v>
      </c>
      <c r="CD107" s="120">
        <f>IF($A$2=1,'mil mi val'!CC89,IF($A$2=2,'mil mi val'!CC192,"NA"))</f>
        <v>0.99870000000000003</v>
      </c>
      <c r="CE107" s="120">
        <f>IF($A$2=1,'mil mi val'!CD89,IF($A$2=2,'mil mi val'!CD192,"NA"))</f>
        <v>0.99870000000000003</v>
      </c>
      <c r="CF107" s="120">
        <f>IF($A$2=1,'mil mi val'!CE89,IF($A$2=2,'mil mi val'!CE192,"NA"))</f>
        <v>0.99870000000000003</v>
      </c>
      <c r="CG107" s="120">
        <f>IF($A$2=1,'mil mi val'!CF89,IF($A$2=2,'mil mi val'!CF192,"NA"))</f>
        <v>0.99870000000000003</v>
      </c>
      <c r="CH107" s="120">
        <f>IF($A$2=1,'mil mi val'!CG89,IF($A$2=2,'mil mi val'!CG192,"NA"))</f>
        <v>0.99870000000000003</v>
      </c>
      <c r="CI107" s="120">
        <f>IF($A$2=1,'mil mi val'!CH89,IF($A$2=2,'mil mi val'!CH192,"NA"))</f>
        <v>0.99870000000000003</v>
      </c>
      <c r="CJ107" s="120">
        <f>IF($A$2=1,'mil mi val'!CI89,IF($A$2=2,'mil mi val'!CI192,"NA"))</f>
        <v>0.99870000000000003</v>
      </c>
      <c r="CK107" s="120">
        <f>IF($A$2=1,'mil mi val'!CJ89,IF($A$2=2,'mil mi val'!CJ192,"NA"))</f>
        <v>0.99870000000000003</v>
      </c>
      <c r="CL107" s="120">
        <f>IF($A$2=1,'mil mi val'!CK89,IF($A$2=2,'mil mi val'!CK192,"NA"))</f>
        <v>0.99870000000000003</v>
      </c>
      <c r="CM107" s="120">
        <f>IF($A$2=1,'mil mi val'!CL89,IF($A$2=2,'mil mi val'!CL192,"NA"))</f>
        <v>0.99870000000000003</v>
      </c>
      <c r="CN107" s="120">
        <f>IF($A$2=1,'mil mi val'!CM89,IF($A$2=2,'mil mi val'!CM192,"NA"))</f>
        <v>0.99870000000000003</v>
      </c>
      <c r="CO107" s="120">
        <f>IF($A$2=1,'mil mi val'!CN89,IF($A$2=2,'mil mi val'!CN192,"NA"))</f>
        <v>0.99870000000000003</v>
      </c>
      <c r="CP107" s="120">
        <f>IF($A$2=1,'mil mi val'!CO89,IF($A$2=2,'mil mi val'!CO192,"NA"))</f>
        <v>0.99870000000000003</v>
      </c>
      <c r="CQ107" s="120">
        <f>IF($A$2=1,'mil mi val'!CP89,IF($A$2=2,'mil mi val'!CP192,"NA"))</f>
        <v>0.99870000000000003</v>
      </c>
      <c r="CR107" s="120">
        <f>IF($A$2=1,'mil mi val'!CQ89,IF($A$2=2,'mil mi val'!CQ192,"NA"))</f>
        <v>0.99870000000000003</v>
      </c>
      <c r="CS107" s="120">
        <f>IF($A$2=1,'mil mi val'!CR89,IF($A$2=2,'mil mi val'!CR192,"NA"))</f>
        <v>0.99870000000000003</v>
      </c>
      <c r="CT107" s="120">
        <f>IF($A$2=1,'mil mi val'!CS89,IF($A$2=2,'mil mi val'!CS192,"NA"))</f>
        <v>0.99870000000000003</v>
      </c>
      <c r="CU107" s="120">
        <f>IF($A$2=1,'mil mi val'!CT89,IF($A$2=2,'mil mi val'!CT192,"NA"))</f>
        <v>0.99870000000000003</v>
      </c>
      <c r="CV107" s="120">
        <f>IF($A$2=1,'mil mi val'!CU89,IF($A$2=2,'mil mi val'!CU192,"NA"))</f>
        <v>0.99870000000000003</v>
      </c>
      <c r="CW107" s="120">
        <f>IF($A$2=1,'mil mi val'!CV89,IF($A$2=2,'mil mi val'!CV192,"NA"))</f>
        <v>0.99870000000000003</v>
      </c>
      <c r="CX107" s="120">
        <f>IF($A$2=1,'mil mi val'!CW89,IF($A$2=2,'mil mi val'!CW192,"NA"))</f>
        <v>0.99870000000000003</v>
      </c>
      <c r="CY107" s="120">
        <f>IF($A$2=1,'mil mi val'!CX89,IF($A$2=2,'mil mi val'!CX192,"NA"))</f>
        <v>0.99870000000000003</v>
      </c>
      <c r="CZ107" s="120">
        <f>IF($A$2=1,'mil mi val'!CY89,IF($A$2=2,'mil mi val'!CY192,"NA"))</f>
        <v>0.99870000000000003</v>
      </c>
      <c r="DA107" s="120">
        <f>IF($A$2=1,'mil mi val'!CZ89,IF($A$2=2,'mil mi val'!CZ192,"NA"))</f>
        <v>0.99870000000000003</v>
      </c>
      <c r="DB107" s="120">
        <f>IF($A$2=1,'mil mi val'!DA89,IF($A$2=2,'mil mi val'!DA192,"NA"))</f>
        <v>0.99870000000000003</v>
      </c>
      <c r="DC107" s="120">
        <f>IF($A$2=1,'mil mi val'!DB89,IF($A$2=2,'mil mi val'!DB192,"NA"))</f>
        <v>0.99870000000000003</v>
      </c>
    </row>
    <row r="108" spans="2:107" ht="15" x14ac:dyDescent="0.25">
      <c r="B108" s="110">
        <v>103</v>
      </c>
      <c r="C108" s="120">
        <f>IF($A$2=1,'mil mi val'!B90,IF($A$2=2,'mil mi val'!B193,"NA"))</f>
        <v>1</v>
      </c>
      <c r="D108" s="120">
        <f>IF($A$2=1,'mil mi val'!C90,IF($A$2=2,'mil mi val'!C193,"NA"))</f>
        <v>0.99309999999999998</v>
      </c>
      <c r="E108" s="120">
        <f>IF($A$2=1,'mil mi val'!D90,IF($A$2=2,'mil mi val'!D193,"NA"))</f>
        <v>1.0009999999999999</v>
      </c>
      <c r="F108" s="120">
        <f>IF($A$2=1,'mil mi val'!E90,IF($A$2=2,'mil mi val'!E193,"NA"))</f>
        <v>0.99950000000000006</v>
      </c>
      <c r="G108" s="120">
        <f>IF($A$2=1,'mil mi val'!F90,IF($A$2=2,'mil mi val'!F193,"NA"))</f>
        <v>0.99860000000000004</v>
      </c>
      <c r="H108" s="120">
        <f>IF($A$2=1,'mil mi val'!G90,IF($A$2=2,'mil mi val'!G193,"NA"))</f>
        <v>0.99809999999999999</v>
      </c>
      <c r="I108" s="120">
        <f>IF($A$2=1,'mil mi val'!H90,IF($A$2=2,'mil mi val'!H193,"NA"))</f>
        <v>0.99790000000000001</v>
      </c>
      <c r="J108" s="120">
        <f>IF($A$2=1,'mil mi val'!I90,IF($A$2=2,'mil mi val'!I193,"NA"))</f>
        <v>0.99770000000000003</v>
      </c>
      <c r="K108" s="120">
        <f>IF($A$2=1,'mil mi val'!J90,IF($A$2=2,'mil mi val'!J193,"NA"))</f>
        <v>0.99760000000000004</v>
      </c>
      <c r="L108" s="120">
        <f>IF($A$2=1,'mil mi val'!K90,IF($A$2=2,'mil mi val'!K193,"NA"))</f>
        <v>0.99760000000000004</v>
      </c>
      <c r="M108" s="120">
        <f>IF($A$2=1,'mil mi val'!L90,IF($A$2=2,'mil mi val'!L193,"NA"))</f>
        <v>0.99760000000000004</v>
      </c>
      <c r="N108" s="120">
        <f>IF($A$2=1,'mil mi val'!M90,IF($A$2=2,'mil mi val'!M193,"NA"))</f>
        <v>0.99760000000000004</v>
      </c>
      <c r="O108" s="120">
        <f>IF($A$2=1,'mil mi val'!N90,IF($A$2=2,'mil mi val'!N193,"NA"))</f>
        <v>0.99760000000000004</v>
      </c>
      <c r="P108" s="120">
        <f>IF($A$2=1,'mil mi val'!O90,IF($A$2=2,'mil mi val'!O193,"NA"))</f>
        <v>0.99760000000000004</v>
      </c>
      <c r="Q108" s="120">
        <f>IF($A$2=1,'mil mi val'!P90,IF($A$2=2,'mil mi val'!P193,"NA"))</f>
        <v>0.99750000000000005</v>
      </c>
      <c r="R108" s="120">
        <f>IF($A$2=1,'mil mi val'!Q90,IF($A$2=2,'mil mi val'!Q193,"NA"))</f>
        <v>0.99880000000000002</v>
      </c>
      <c r="S108" s="120">
        <f>IF($A$2=1,'mil mi val'!R90,IF($A$2=2,'mil mi val'!R193,"NA"))</f>
        <v>0.99880000000000002</v>
      </c>
      <c r="T108" s="120">
        <f>IF($A$2=1,'mil mi val'!S90,IF($A$2=2,'mil mi val'!S193,"NA"))</f>
        <v>0.99880000000000002</v>
      </c>
      <c r="U108" s="120">
        <f>IF($A$2=1,'mil mi val'!T90,IF($A$2=2,'mil mi val'!T193,"NA"))</f>
        <v>0.99880000000000002</v>
      </c>
      <c r="V108" s="120">
        <f>IF($A$2=1,'mil mi val'!U90,IF($A$2=2,'mil mi val'!U193,"NA"))</f>
        <v>0.99880000000000002</v>
      </c>
      <c r="W108" s="120">
        <f>IF($A$2=1,'mil mi val'!V90,IF($A$2=2,'mil mi val'!V193,"NA"))</f>
        <v>0.99880000000000002</v>
      </c>
      <c r="X108" s="120">
        <f>IF($A$2=1,'mil mi val'!W90,IF($A$2=2,'mil mi val'!W193,"NA"))</f>
        <v>0.99880000000000002</v>
      </c>
      <c r="Y108" s="120">
        <f>IF($A$2=1,'mil mi val'!X90,IF($A$2=2,'mil mi val'!X193,"NA"))</f>
        <v>0.99880000000000002</v>
      </c>
      <c r="Z108" s="120">
        <f>IF($A$2=1,'mil mi val'!Y90,IF($A$2=2,'mil mi val'!Y193,"NA"))</f>
        <v>0.99880000000000002</v>
      </c>
      <c r="AA108" s="120">
        <f>IF($A$2=1,'mil mi val'!Z90,IF($A$2=2,'mil mi val'!Z193,"NA"))</f>
        <v>0.99880000000000002</v>
      </c>
      <c r="AB108" s="120">
        <f>IF($A$2=1,'mil mi val'!AA90,IF($A$2=2,'mil mi val'!AA193,"NA"))</f>
        <v>0.99880000000000002</v>
      </c>
      <c r="AC108" s="120">
        <f>IF($A$2=1,'mil mi val'!AB90,IF($A$2=2,'mil mi val'!AB193,"NA"))</f>
        <v>0.99880000000000002</v>
      </c>
      <c r="AD108" s="120">
        <f>IF($A$2=1,'mil mi val'!AC90,IF($A$2=2,'mil mi val'!AC193,"NA"))</f>
        <v>0.99880000000000002</v>
      </c>
      <c r="AE108" s="120">
        <f>IF($A$2=1,'mil mi val'!AD90,IF($A$2=2,'mil mi val'!AD193,"NA"))</f>
        <v>0.99880000000000002</v>
      </c>
      <c r="AF108" s="120">
        <f>IF($A$2=1,'mil mi val'!AE90,IF($A$2=2,'mil mi val'!AE193,"NA"))</f>
        <v>0.99880000000000002</v>
      </c>
      <c r="AG108" s="120">
        <f>IF($A$2=1,'mil mi val'!AF90,IF($A$2=2,'mil mi val'!AF193,"NA"))</f>
        <v>0.99880000000000002</v>
      </c>
      <c r="AH108" s="120">
        <f>IF($A$2=1,'mil mi val'!AG90,IF($A$2=2,'mil mi val'!AG193,"NA"))</f>
        <v>0.99880000000000002</v>
      </c>
      <c r="AI108" s="120">
        <f>IF($A$2=1,'mil mi val'!AH90,IF($A$2=2,'mil mi val'!AH193,"NA"))</f>
        <v>0.99880000000000002</v>
      </c>
      <c r="AJ108" s="120">
        <f>IF($A$2=1,'mil mi val'!AI90,IF($A$2=2,'mil mi val'!AI193,"NA"))</f>
        <v>0.99880000000000002</v>
      </c>
      <c r="AK108" s="120">
        <f>IF($A$2=1,'mil mi val'!AJ90,IF($A$2=2,'mil mi val'!AJ193,"NA"))</f>
        <v>0.99880000000000002</v>
      </c>
      <c r="AL108" s="120">
        <f>IF($A$2=1,'mil mi val'!AK90,IF($A$2=2,'mil mi val'!AK193,"NA"))</f>
        <v>0.99880000000000002</v>
      </c>
      <c r="AM108" s="120">
        <f>IF($A$2=1,'mil mi val'!AL90,IF($A$2=2,'mil mi val'!AL193,"NA"))</f>
        <v>0.99880000000000002</v>
      </c>
      <c r="AN108" s="120">
        <f>IF($A$2=1,'mil mi val'!AM90,IF($A$2=2,'mil mi val'!AM193,"NA"))</f>
        <v>0.99880000000000002</v>
      </c>
      <c r="AO108" s="120">
        <f>IF($A$2=1,'mil mi val'!AN90,IF($A$2=2,'mil mi val'!AN193,"NA"))</f>
        <v>0.99880000000000002</v>
      </c>
      <c r="AP108" s="120">
        <f>IF($A$2=1,'mil mi val'!AO90,IF($A$2=2,'mil mi val'!AO193,"NA"))</f>
        <v>0.99880000000000002</v>
      </c>
      <c r="AQ108" s="120">
        <f>IF($A$2=1,'mil mi val'!AP90,IF($A$2=2,'mil mi val'!AP193,"NA"))</f>
        <v>0.99880000000000002</v>
      </c>
      <c r="AR108" s="120">
        <f>IF($A$2=1,'mil mi val'!AQ90,IF($A$2=2,'mil mi val'!AQ193,"NA"))</f>
        <v>0.99880000000000002</v>
      </c>
      <c r="AS108" s="120">
        <f>IF($A$2=1,'mil mi val'!AR90,IF($A$2=2,'mil mi val'!AR193,"NA"))</f>
        <v>0.99880000000000002</v>
      </c>
      <c r="AT108" s="120">
        <f>IF($A$2=1,'mil mi val'!AS90,IF($A$2=2,'mil mi val'!AS193,"NA"))</f>
        <v>0.99880000000000002</v>
      </c>
      <c r="AU108" s="120">
        <f>IF($A$2=1,'mil mi val'!AT90,IF($A$2=2,'mil mi val'!AT193,"NA"))</f>
        <v>0.99880000000000002</v>
      </c>
      <c r="AV108" s="120">
        <f>IF($A$2=1,'mil mi val'!AU90,IF($A$2=2,'mil mi val'!AU193,"NA"))</f>
        <v>0.99880000000000002</v>
      </c>
      <c r="AW108" s="120">
        <f>IF($A$2=1,'mil mi val'!AV90,IF($A$2=2,'mil mi val'!AV193,"NA"))</f>
        <v>0.99880000000000002</v>
      </c>
      <c r="AX108" s="120">
        <f>IF($A$2=1,'mil mi val'!AW90,IF($A$2=2,'mil mi val'!AW193,"NA"))</f>
        <v>0.99880000000000002</v>
      </c>
      <c r="AY108" s="120">
        <f>IF($A$2=1,'mil mi val'!AX90,IF($A$2=2,'mil mi val'!AX193,"NA"))</f>
        <v>0.99880000000000002</v>
      </c>
      <c r="AZ108" s="120">
        <f>IF($A$2=1,'mil mi val'!AY90,IF($A$2=2,'mil mi val'!AY193,"NA"))</f>
        <v>0.99880000000000002</v>
      </c>
      <c r="BA108" s="120">
        <f>IF($A$2=1,'mil mi val'!AZ90,IF($A$2=2,'mil mi val'!AZ193,"NA"))</f>
        <v>0.99880000000000002</v>
      </c>
      <c r="BB108" s="120">
        <f>IF($A$2=1,'mil mi val'!BA90,IF($A$2=2,'mil mi val'!BA193,"NA"))</f>
        <v>0.99880000000000002</v>
      </c>
      <c r="BC108" s="120">
        <f>IF($A$2=1,'mil mi val'!BB90,IF($A$2=2,'mil mi val'!BB193,"NA"))</f>
        <v>0.99880000000000002</v>
      </c>
      <c r="BD108" s="120">
        <f>IF($A$2=1,'mil mi val'!BC90,IF($A$2=2,'mil mi val'!BC193,"NA"))</f>
        <v>0.99880000000000002</v>
      </c>
      <c r="BE108" s="120">
        <f>IF($A$2=1,'mil mi val'!BD90,IF($A$2=2,'mil mi val'!BD193,"NA"))</f>
        <v>0.99880000000000002</v>
      </c>
      <c r="BF108" s="120">
        <f>IF($A$2=1,'mil mi val'!BE90,IF($A$2=2,'mil mi val'!BE193,"NA"))</f>
        <v>0.99880000000000002</v>
      </c>
      <c r="BG108" s="120">
        <f>IF($A$2=1,'mil mi val'!BF90,IF($A$2=2,'mil mi val'!BF193,"NA"))</f>
        <v>0.99880000000000002</v>
      </c>
      <c r="BH108" s="120">
        <f>IF($A$2=1,'mil mi val'!BG90,IF($A$2=2,'mil mi val'!BG193,"NA"))</f>
        <v>0.99880000000000002</v>
      </c>
      <c r="BI108" s="120">
        <f>IF($A$2=1,'mil mi val'!BH90,IF($A$2=2,'mil mi val'!BH193,"NA"))</f>
        <v>0.99880000000000002</v>
      </c>
      <c r="BJ108" s="120">
        <f>IF($A$2=1,'mil mi val'!BI90,IF($A$2=2,'mil mi val'!BI193,"NA"))</f>
        <v>0.99880000000000002</v>
      </c>
      <c r="BK108" s="120">
        <f>IF($A$2=1,'mil mi val'!BJ90,IF($A$2=2,'mil mi val'!BJ193,"NA"))</f>
        <v>0.99880000000000002</v>
      </c>
      <c r="BL108" s="120">
        <f>IF($A$2=1,'mil mi val'!BK90,IF($A$2=2,'mil mi val'!BK193,"NA"))</f>
        <v>0.99880000000000002</v>
      </c>
      <c r="BM108" s="120">
        <f>IF($A$2=1,'mil mi val'!BL90,IF($A$2=2,'mil mi val'!BL193,"NA"))</f>
        <v>0.99880000000000002</v>
      </c>
      <c r="BN108" s="120">
        <f>IF($A$2=1,'mil mi val'!BM90,IF($A$2=2,'mil mi val'!BM193,"NA"))</f>
        <v>0.99880000000000002</v>
      </c>
      <c r="BO108" s="120">
        <f>IF($A$2=1,'mil mi val'!BN90,IF($A$2=2,'mil mi val'!BN193,"NA"))</f>
        <v>0.99880000000000002</v>
      </c>
      <c r="BP108" s="120">
        <f>IF($A$2=1,'mil mi val'!BO90,IF($A$2=2,'mil mi val'!BO193,"NA"))</f>
        <v>0.99880000000000002</v>
      </c>
      <c r="BQ108" s="120">
        <f>IF($A$2=1,'mil mi val'!BP90,IF($A$2=2,'mil mi val'!BP193,"NA"))</f>
        <v>0.99880000000000002</v>
      </c>
      <c r="BR108" s="120">
        <f>IF($A$2=1,'mil mi val'!BQ90,IF($A$2=2,'mil mi val'!BQ193,"NA"))</f>
        <v>0.99880000000000002</v>
      </c>
      <c r="BS108" s="120">
        <f>IF($A$2=1,'mil mi val'!BR90,IF($A$2=2,'mil mi val'!BR193,"NA"))</f>
        <v>0.99880000000000002</v>
      </c>
      <c r="BT108" s="120">
        <f>IF($A$2=1,'mil mi val'!BS90,IF($A$2=2,'mil mi val'!BS193,"NA"))</f>
        <v>0.99880000000000002</v>
      </c>
      <c r="BU108" s="120">
        <f>IF($A$2=1,'mil mi val'!BT90,IF($A$2=2,'mil mi val'!BT193,"NA"))</f>
        <v>0.99880000000000002</v>
      </c>
      <c r="BV108" s="120">
        <f>IF($A$2=1,'mil mi val'!BU90,IF($A$2=2,'mil mi val'!BU193,"NA"))</f>
        <v>0.99880000000000002</v>
      </c>
      <c r="BW108" s="120">
        <f>IF($A$2=1,'mil mi val'!BV90,IF($A$2=2,'mil mi val'!BV193,"NA"))</f>
        <v>0.99880000000000002</v>
      </c>
      <c r="BX108" s="120">
        <f>IF($A$2=1,'mil mi val'!BW90,IF($A$2=2,'mil mi val'!BW193,"NA"))</f>
        <v>0.99880000000000002</v>
      </c>
      <c r="BY108" s="120">
        <f>IF($A$2=1,'mil mi val'!BX90,IF($A$2=2,'mil mi val'!BX193,"NA"))</f>
        <v>0.99880000000000002</v>
      </c>
      <c r="BZ108" s="120">
        <f>IF($A$2=1,'mil mi val'!BY90,IF($A$2=2,'mil mi val'!BY193,"NA"))</f>
        <v>0.99880000000000002</v>
      </c>
      <c r="CA108" s="120">
        <f>IF($A$2=1,'mil mi val'!BZ90,IF($A$2=2,'mil mi val'!BZ193,"NA"))</f>
        <v>0.99880000000000002</v>
      </c>
      <c r="CB108" s="120">
        <f>IF($A$2=1,'mil mi val'!CA90,IF($A$2=2,'mil mi val'!CA193,"NA"))</f>
        <v>0.99880000000000002</v>
      </c>
      <c r="CC108" s="120">
        <f>IF($A$2=1,'mil mi val'!CB90,IF($A$2=2,'mil mi val'!CB193,"NA"))</f>
        <v>0.99880000000000002</v>
      </c>
      <c r="CD108" s="120">
        <f>IF($A$2=1,'mil mi val'!CC90,IF($A$2=2,'mil mi val'!CC193,"NA"))</f>
        <v>0.99880000000000002</v>
      </c>
      <c r="CE108" s="120">
        <f>IF($A$2=1,'mil mi val'!CD90,IF($A$2=2,'mil mi val'!CD193,"NA"))</f>
        <v>0.99880000000000002</v>
      </c>
      <c r="CF108" s="120">
        <f>IF($A$2=1,'mil mi val'!CE90,IF($A$2=2,'mil mi val'!CE193,"NA"))</f>
        <v>0.99880000000000002</v>
      </c>
      <c r="CG108" s="120">
        <f>IF($A$2=1,'mil mi val'!CF90,IF($A$2=2,'mil mi val'!CF193,"NA"))</f>
        <v>0.99880000000000002</v>
      </c>
      <c r="CH108" s="120">
        <f>IF($A$2=1,'mil mi val'!CG90,IF($A$2=2,'mil mi val'!CG193,"NA"))</f>
        <v>0.99880000000000002</v>
      </c>
      <c r="CI108" s="120">
        <f>IF($A$2=1,'mil mi val'!CH90,IF($A$2=2,'mil mi val'!CH193,"NA"))</f>
        <v>0.99880000000000002</v>
      </c>
      <c r="CJ108" s="120">
        <f>IF($A$2=1,'mil mi val'!CI90,IF($A$2=2,'mil mi val'!CI193,"NA"))</f>
        <v>0.99880000000000002</v>
      </c>
      <c r="CK108" s="120">
        <f>IF($A$2=1,'mil mi val'!CJ90,IF($A$2=2,'mil mi val'!CJ193,"NA"))</f>
        <v>0.99880000000000002</v>
      </c>
      <c r="CL108" s="120">
        <f>IF($A$2=1,'mil mi val'!CK90,IF($A$2=2,'mil mi val'!CK193,"NA"))</f>
        <v>0.99880000000000002</v>
      </c>
      <c r="CM108" s="120">
        <f>IF($A$2=1,'mil mi val'!CL90,IF($A$2=2,'mil mi val'!CL193,"NA"))</f>
        <v>0.99880000000000002</v>
      </c>
      <c r="CN108" s="120">
        <f>IF($A$2=1,'mil mi val'!CM90,IF($A$2=2,'mil mi val'!CM193,"NA"))</f>
        <v>0.99880000000000002</v>
      </c>
      <c r="CO108" s="120">
        <f>IF($A$2=1,'mil mi val'!CN90,IF($A$2=2,'mil mi val'!CN193,"NA"))</f>
        <v>0.99880000000000002</v>
      </c>
      <c r="CP108" s="120">
        <f>IF($A$2=1,'mil mi val'!CO90,IF($A$2=2,'mil mi val'!CO193,"NA"))</f>
        <v>0.99880000000000002</v>
      </c>
      <c r="CQ108" s="120">
        <f>IF($A$2=1,'mil mi val'!CP90,IF($A$2=2,'mil mi val'!CP193,"NA"))</f>
        <v>0.99880000000000002</v>
      </c>
      <c r="CR108" s="120">
        <f>IF($A$2=1,'mil mi val'!CQ90,IF($A$2=2,'mil mi val'!CQ193,"NA"))</f>
        <v>0.99880000000000002</v>
      </c>
      <c r="CS108" s="120">
        <f>IF($A$2=1,'mil mi val'!CR90,IF($A$2=2,'mil mi val'!CR193,"NA"))</f>
        <v>0.99880000000000002</v>
      </c>
      <c r="CT108" s="120">
        <f>IF($A$2=1,'mil mi val'!CS90,IF($A$2=2,'mil mi val'!CS193,"NA"))</f>
        <v>0.99880000000000002</v>
      </c>
      <c r="CU108" s="120">
        <f>IF($A$2=1,'mil mi val'!CT90,IF($A$2=2,'mil mi val'!CT193,"NA"))</f>
        <v>0.99880000000000002</v>
      </c>
      <c r="CV108" s="120">
        <f>IF($A$2=1,'mil mi val'!CU90,IF($A$2=2,'mil mi val'!CU193,"NA"))</f>
        <v>0.99880000000000002</v>
      </c>
      <c r="CW108" s="120">
        <f>IF($A$2=1,'mil mi val'!CV90,IF($A$2=2,'mil mi val'!CV193,"NA"))</f>
        <v>0.99880000000000002</v>
      </c>
      <c r="CX108" s="120">
        <f>IF($A$2=1,'mil mi val'!CW90,IF($A$2=2,'mil mi val'!CW193,"NA"))</f>
        <v>0.99880000000000002</v>
      </c>
      <c r="CY108" s="120">
        <f>IF($A$2=1,'mil mi val'!CX90,IF($A$2=2,'mil mi val'!CX193,"NA"))</f>
        <v>0.99880000000000002</v>
      </c>
      <c r="CZ108" s="120">
        <f>IF($A$2=1,'mil mi val'!CY90,IF($A$2=2,'mil mi val'!CY193,"NA"))</f>
        <v>0.99880000000000002</v>
      </c>
      <c r="DA108" s="120">
        <f>IF($A$2=1,'mil mi val'!CZ90,IF($A$2=2,'mil mi val'!CZ193,"NA"))</f>
        <v>0.99880000000000002</v>
      </c>
      <c r="DB108" s="120">
        <f>IF($A$2=1,'mil mi val'!DA90,IF($A$2=2,'mil mi val'!DA193,"NA"))</f>
        <v>0.99880000000000002</v>
      </c>
      <c r="DC108" s="120">
        <f>IF($A$2=1,'mil mi val'!DB90,IF($A$2=2,'mil mi val'!DB193,"NA"))</f>
        <v>0.99880000000000002</v>
      </c>
    </row>
    <row r="109" spans="2:107" ht="15" x14ac:dyDescent="0.25">
      <c r="B109" s="110">
        <v>104</v>
      </c>
      <c r="C109" s="120">
        <f>IF($A$2=1,'mil mi val'!B91,IF($A$2=2,'mil mi val'!B194,"NA"))</f>
        <v>1</v>
      </c>
      <c r="D109" s="120">
        <f>IF($A$2=1,'mil mi val'!C91,IF($A$2=2,'mil mi val'!C194,"NA"))</f>
        <v>0.99390000000000001</v>
      </c>
      <c r="E109" s="120">
        <f>IF($A$2=1,'mil mi val'!D91,IF($A$2=2,'mil mi val'!D194,"NA"))</f>
        <v>1.0017</v>
      </c>
      <c r="F109" s="120">
        <f>IF($A$2=1,'mil mi val'!E91,IF($A$2=2,'mil mi val'!E194,"NA"))</f>
        <v>1.0001</v>
      </c>
      <c r="G109" s="120">
        <f>IF($A$2=1,'mil mi val'!F91,IF($A$2=2,'mil mi val'!F194,"NA"))</f>
        <v>0.99909999999999999</v>
      </c>
      <c r="H109" s="120">
        <f>IF($A$2=1,'mil mi val'!G91,IF($A$2=2,'mil mi val'!G194,"NA"))</f>
        <v>0.99860000000000004</v>
      </c>
      <c r="I109" s="120">
        <f>IF($A$2=1,'mil mi val'!H91,IF($A$2=2,'mil mi val'!H194,"NA"))</f>
        <v>0.99819999999999998</v>
      </c>
      <c r="J109" s="120">
        <f>IF($A$2=1,'mil mi val'!I91,IF($A$2=2,'mil mi val'!I194,"NA"))</f>
        <v>0.99790000000000001</v>
      </c>
      <c r="K109" s="120">
        <f>IF($A$2=1,'mil mi val'!J91,IF($A$2=2,'mil mi val'!J194,"NA"))</f>
        <v>0.99780000000000002</v>
      </c>
      <c r="L109" s="120">
        <f>IF($A$2=1,'mil mi val'!K91,IF($A$2=2,'mil mi val'!K194,"NA"))</f>
        <v>0.99770000000000003</v>
      </c>
      <c r="M109" s="120">
        <f>IF($A$2=1,'mil mi val'!L91,IF($A$2=2,'mil mi val'!L194,"NA"))</f>
        <v>0.99770000000000003</v>
      </c>
      <c r="N109" s="120">
        <f>IF($A$2=1,'mil mi val'!M91,IF($A$2=2,'mil mi val'!M194,"NA"))</f>
        <v>0.99770000000000003</v>
      </c>
      <c r="O109" s="120">
        <f>IF($A$2=1,'mil mi val'!N91,IF($A$2=2,'mil mi val'!N194,"NA"))</f>
        <v>0.99770000000000003</v>
      </c>
      <c r="P109" s="120">
        <f>IF($A$2=1,'mil mi val'!O91,IF($A$2=2,'mil mi val'!O194,"NA"))</f>
        <v>0.99770000000000003</v>
      </c>
      <c r="Q109" s="120">
        <f>IF($A$2=1,'mil mi val'!P91,IF($A$2=2,'mil mi val'!P194,"NA"))</f>
        <v>0.99760000000000004</v>
      </c>
      <c r="R109" s="120">
        <f>IF($A$2=1,'mil mi val'!Q91,IF($A$2=2,'mil mi val'!Q194,"NA"))</f>
        <v>0.99890000000000001</v>
      </c>
      <c r="S109" s="120">
        <f>IF($A$2=1,'mil mi val'!R91,IF($A$2=2,'mil mi val'!R194,"NA"))</f>
        <v>0.99890000000000001</v>
      </c>
      <c r="T109" s="120">
        <f>IF($A$2=1,'mil mi val'!S91,IF($A$2=2,'mil mi val'!S194,"NA"))</f>
        <v>0.99890000000000001</v>
      </c>
      <c r="U109" s="120">
        <f>IF($A$2=1,'mil mi val'!T91,IF($A$2=2,'mil mi val'!T194,"NA"))</f>
        <v>0.99890000000000001</v>
      </c>
      <c r="V109" s="120">
        <f>IF($A$2=1,'mil mi val'!U91,IF($A$2=2,'mil mi val'!U194,"NA"))</f>
        <v>0.99890000000000001</v>
      </c>
      <c r="W109" s="120">
        <f>IF($A$2=1,'mil mi val'!V91,IF($A$2=2,'mil mi val'!V194,"NA"))</f>
        <v>0.99890000000000001</v>
      </c>
      <c r="X109" s="120">
        <f>IF($A$2=1,'mil mi val'!W91,IF($A$2=2,'mil mi val'!W194,"NA"))</f>
        <v>0.99890000000000001</v>
      </c>
      <c r="Y109" s="120">
        <f>IF($A$2=1,'mil mi val'!X91,IF($A$2=2,'mil mi val'!X194,"NA"))</f>
        <v>0.99890000000000001</v>
      </c>
      <c r="Z109" s="120">
        <f>IF($A$2=1,'mil mi val'!Y91,IF($A$2=2,'mil mi val'!Y194,"NA"))</f>
        <v>0.99890000000000001</v>
      </c>
      <c r="AA109" s="120">
        <f>IF($A$2=1,'mil mi val'!Z91,IF($A$2=2,'mil mi val'!Z194,"NA"))</f>
        <v>0.99890000000000001</v>
      </c>
      <c r="AB109" s="120">
        <f>IF($A$2=1,'mil mi val'!AA91,IF($A$2=2,'mil mi val'!AA194,"NA"))</f>
        <v>0.99890000000000001</v>
      </c>
      <c r="AC109" s="120">
        <f>IF($A$2=1,'mil mi val'!AB91,IF($A$2=2,'mil mi val'!AB194,"NA"))</f>
        <v>0.99890000000000001</v>
      </c>
      <c r="AD109" s="120">
        <f>IF($A$2=1,'mil mi val'!AC91,IF($A$2=2,'mil mi val'!AC194,"NA"))</f>
        <v>0.99890000000000001</v>
      </c>
      <c r="AE109" s="120">
        <f>IF($A$2=1,'mil mi val'!AD91,IF($A$2=2,'mil mi val'!AD194,"NA"))</f>
        <v>0.99890000000000001</v>
      </c>
      <c r="AF109" s="120">
        <f>IF($A$2=1,'mil mi val'!AE91,IF($A$2=2,'mil mi val'!AE194,"NA"))</f>
        <v>0.99890000000000001</v>
      </c>
      <c r="AG109" s="120">
        <f>IF($A$2=1,'mil mi val'!AF91,IF($A$2=2,'mil mi val'!AF194,"NA"))</f>
        <v>0.99890000000000001</v>
      </c>
      <c r="AH109" s="120">
        <f>IF($A$2=1,'mil mi val'!AG91,IF($A$2=2,'mil mi val'!AG194,"NA"))</f>
        <v>0.99890000000000001</v>
      </c>
      <c r="AI109" s="120">
        <f>IF($A$2=1,'mil mi val'!AH91,IF($A$2=2,'mil mi val'!AH194,"NA"))</f>
        <v>0.99890000000000001</v>
      </c>
      <c r="AJ109" s="120">
        <f>IF($A$2=1,'mil mi val'!AI91,IF($A$2=2,'mil mi val'!AI194,"NA"))</f>
        <v>0.99890000000000001</v>
      </c>
      <c r="AK109" s="120">
        <f>IF($A$2=1,'mil mi val'!AJ91,IF($A$2=2,'mil mi val'!AJ194,"NA"))</f>
        <v>0.99890000000000001</v>
      </c>
      <c r="AL109" s="120">
        <f>IF($A$2=1,'mil mi val'!AK91,IF($A$2=2,'mil mi val'!AK194,"NA"))</f>
        <v>0.99890000000000001</v>
      </c>
      <c r="AM109" s="120">
        <f>IF($A$2=1,'mil mi val'!AL91,IF($A$2=2,'mil mi val'!AL194,"NA"))</f>
        <v>0.99890000000000001</v>
      </c>
      <c r="AN109" s="120">
        <f>IF($A$2=1,'mil mi val'!AM91,IF($A$2=2,'mil mi val'!AM194,"NA"))</f>
        <v>0.99890000000000001</v>
      </c>
      <c r="AO109" s="120">
        <f>IF($A$2=1,'mil mi val'!AN91,IF($A$2=2,'mil mi val'!AN194,"NA"))</f>
        <v>0.99890000000000001</v>
      </c>
      <c r="AP109" s="120">
        <f>IF($A$2=1,'mil mi val'!AO91,IF($A$2=2,'mil mi val'!AO194,"NA"))</f>
        <v>0.99890000000000001</v>
      </c>
      <c r="AQ109" s="120">
        <f>IF($A$2=1,'mil mi val'!AP91,IF($A$2=2,'mil mi val'!AP194,"NA"))</f>
        <v>0.99890000000000001</v>
      </c>
      <c r="AR109" s="120">
        <f>IF($A$2=1,'mil mi val'!AQ91,IF($A$2=2,'mil mi val'!AQ194,"NA"))</f>
        <v>0.99890000000000001</v>
      </c>
      <c r="AS109" s="120">
        <f>IF($A$2=1,'mil mi val'!AR91,IF($A$2=2,'mil mi val'!AR194,"NA"))</f>
        <v>0.99890000000000001</v>
      </c>
      <c r="AT109" s="120">
        <f>IF($A$2=1,'mil mi val'!AS91,IF($A$2=2,'mil mi val'!AS194,"NA"))</f>
        <v>0.99890000000000001</v>
      </c>
      <c r="AU109" s="120">
        <f>IF($A$2=1,'mil mi val'!AT91,IF($A$2=2,'mil mi val'!AT194,"NA"))</f>
        <v>0.99890000000000001</v>
      </c>
      <c r="AV109" s="120">
        <f>IF($A$2=1,'mil mi val'!AU91,IF($A$2=2,'mil mi val'!AU194,"NA"))</f>
        <v>0.99890000000000001</v>
      </c>
      <c r="AW109" s="120">
        <f>IF($A$2=1,'mil mi val'!AV91,IF($A$2=2,'mil mi val'!AV194,"NA"))</f>
        <v>0.99890000000000001</v>
      </c>
      <c r="AX109" s="120">
        <f>IF($A$2=1,'mil mi val'!AW91,IF($A$2=2,'mil mi val'!AW194,"NA"))</f>
        <v>0.99890000000000001</v>
      </c>
      <c r="AY109" s="120">
        <f>IF($A$2=1,'mil mi val'!AX91,IF($A$2=2,'mil mi val'!AX194,"NA"))</f>
        <v>0.99890000000000001</v>
      </c>
      <c r="AZ109" s="120">
        <f>IF($A$2=1,'mil mi val'!AY91,IF($A$2=2,'mil mi val'!AY194,"NA"))</f>
        <v>0.99890000000000001</v>
      </c>
      <c r="BA109" s="120">
        <f>IF($A$2=1,'mil mi val'!AZ91,IF($A$2=2,'mil mi val'!AZ194,"NA"))</f>
        <v>0.99890000000000001</v>
      </c>
      <c r="BB109" s="120">
        <f>IF($A$2=1,'mil mi val'!BA91,IF($A$2=2,'mil mi val'!BA194,"NA"))</f>
        <v>0.99890000000000001</v>
      </c>
      <c r="BC109" s="120">
        <f>IF($A$2=1,'mil mi val'!BB91,IF($A$2=2,'mil mi val'!BB194,"NA"))</f>
        <v>0.99890000000000001</v>
      </c>
      <c r="BD109" s="120">
        <f>IF($A$2=1,'mil mi val'!BC91,IF($A$2=2,'mil mi val'!BC194,"NA"))</f>
        <v>0.99890000000000001</v>
      </c>
      <c r="BE109" s="120">
        <f>IF($A$2=1,'mil mi val'!BD91,IF($A$2=2,'mil mi val'!BD194,"NA"))</f>
        <v>0.99890000000000001</v>
      </c>
      <c r="BF109" s="120">
        <f>IF($A$2=1,'mil mi val'!BE91,IF($A$2=2,'mil mi val'!BE194,"NA"))</f>
        <v>0.99890000000000001</v>
      </c>
      <c r="BG109" s="120">
        <f>IF($A$2=1,'mil mi val'!BF91,IF($A$2=2,'mil mi val'!BF194,"NA"))</f>
        <v>0.99890000000000001</v>
      </c>
      <c r="BH109" s="120">
        <f>IF($A$2=1,'mil mi val'!BG91,IF($A$2=2,'mil mi val'!BG194,"NA"))</f>
        <v>0.99890000000000001</v>
      </c>
      <c r="BI109" s="120">
        <f>IF($A$2=1,'mil mi val'!BH91,IF($A$2=2,'mil mi val'!BH194,"NA"))</f>
        <v>0.99890000000000001</v>
      </c>
      <c r="BJ109" s="120">
        <f>IF($A$2=1,'mil mi val'!BI91,IF($A$2=2,'mil mi val'!BI194,"NA"))</f>
        <v>0.99890000000000001</v>
      </c>
      <c r="BK109" s="120">
        <f>IF($A$2=1,'mil mi val'!BJ91,IF($A$2=2,'mil mi val'!BJ194,"NA"))</f>
        <v>0.99890000000000001</v>
      </c>
      <c r="BL109" s="120">
        <f>IF($A$2=1,'mil mi val'!BK91,IF($A$2=2,'mil mi val'!BK194,"NA"))</f>
        <v>0.99890000000000001</v>
      </c>
      <c r="BM109" s="120">
        <f>IF($A$2=1,'mil mi val'!BL91,IF($A$2=2,'mil mi val'!BL194,"NA"))</f>
        <v>0.99890000000000001</v>
      </c>
      <c r="BN109" s="120">
        <f>IF($A$2=1,'mil mi val'!BM91,IF($A$2=2,'mil mi val'!BM194,"NA"))</f>
        <v>0.99890000000000001</v>
      </c>
      <c r="BO109" s="120">
        <f>IF($A$2=1,'mil mi val'!BN91,IF($A$2=2,'mil mi val'!BN194,"NA"))</f>
        <v>0.99890000000000001</v>
      </c>
      <c r="BP109" s="120">
        <f>IF($A$2=1,'mil mi val'!BO91,IF($A$2=2,'mil mi val'!BO194,"NA"))</f>
        <v>0.99890000000000001</v>
      </c>
      <c r="BQ109" s="120">
        <f>IF($A$2=1,'mil mi val'!BP91,IF($A$2=2,'mil mi val'!BP194,"NA"))</f>
        <v>0.99890000000000001</v>
      </c>
      <c r="BR109" s="120">
        <f>IF($A$2=1,'mil mi val'!BQ91,IF($A$2=2,'mil mi val'!BQ194,"NA"))</f>
        <v>0.99890000000000001</v>
      </c>
      <c r="BS109" s="120">
        <f>IF($A$2=1,'mil mi val'!BR91,IF($A$2=2,'mil mi val'!BR194,"NA"))</f>
        <v>0.99890000000000001</v>
      </c>
      <c r="BT109" s="120">
        <f>IF($A$2=1,'mil mi val'!BS91,IF($A$2=2,'mil mi val'!BS194,"NA"))</f>
        <v>0.99890000000000001</v>
      </c>
      <c r="BU109" s="120">
        <f>IF($A$2=1,'mil mi val'!BT91,IF($A$2=2,'mil mi val'!BT194,"NA"))</f>
        <v>0.99890000000000001</v>
      </c>
      <c r="BV109" s="120">
        <f>IF($A$2=1,'mil mi val'!BU91,IF($A$2=2,'mil mi val'!BU194,"NA"))</f>
        <v>0.99890000000000001</v>
      </c>
      <c r="BW109" s="120">
        <f>IF($A$2=1,'mil mi val'!BV91,IF($A$2=2,'mil mi val'!BV194,"NA"))</f>
        <v>0.99890000000000001</v>
      </c>
      <c r="BX109" s="120">
        <f>IF($A$2=1,'mil mi val'!BW91,IF($A$2=2,'mil mi val'!BW194,"NA"))</f>
        <v>0.99890000000000001</v>
      </c>
      <c r="BY109" s="120">
        <f>IF($A$2=1,'mil mi val'!BX91,IF($A$2=2,'mil mi val'!BX194,"NA"))</f>
        <v>0.99890000000000001</v>
      </c>
      <c r="BZ109" s="120">
        <f>IF($A$2=1,'mil mi val'!BY91,IF($A$2=2,'mil mi val'!BY194,"NA"))</f>
        <v>0.99890000000000001</v>
      </c>
      <c r="CA109" s="120">
        <f>IF($A$2=1,'mil mi val'!BZ91,IF($A$2=2,'mil mi val'!BZ194,"NA"))</f>
        <v>0.99890000000000001</v>
      </c>
      <c r="CB109" s="120">
        <f>IF($A$2=1,'mil mi val'!CA91,IF($A$2=2,'mil mi val'!CA194,"NA"))</f>
        <v>0.99890000000000001</v>
      </c>
      <c r="CC109" s="120">
        <f>IF($A$2=1,'mil mi val'!CB91,IF($A$2=2,'mil mi val'!CB194,"NA"))</f>
        <v>0.99890000000000001</v>
      </c>
      <c r="CD109" s="120">
        <f>IF($A$2=1,'mil mi val'!CC91,IF($A$2=2,'mil mi val'!CC194,"NA"))</f>
        <v>0.99890000000000001</v>
      </c>
      <c r="CE109" s="120">
        <f>IF($A$2=1,'mil mi val'!CD91,IF($A$2=2,'mil mi val'!CD194,"NA"))</f>
        <v>0.99890000000000001</v>
      </c>
      <c r="CF109" s="120">
        <f>IF($A$2=1,'mil mi val'!CE91,IF($A$2=2,'mil mi val'!CE194,"NA"))</f>
        <v>0.99890000000000001</v>
      </c>
      <c r="CG109" s="120">
        <f>IF($A$2=1,'mil mi val'!CF91,IF($A$2=2,'mil mi val'!CF194,"NA"))</f>
        <v>0.99890000000000001</v>
      </c>
      <c r="CH109" s="120">
        <f>IF($A$2=1,'mil mi val'!CG91,IF($A$2=2,'mil mi val'!CG194,"NA"))</f>
        <v>0.99890000000000001</v>
      </c>
      <c r="CI109" s="120">
        <f>IF($A$2=1,'mil mi val'!CH91,IF($A$2=2,'mil mi val'!CH194,"NA"))</f>
        <v>0.99890000000000001</v>
      </c>
      <c r="CJ109" s="120">
        <f>IF($A$2=1,'mil mi val'!CI91,IF($A$2=2,'mil mi val'!CI194,"NA"))</f>
        <v>0.99890000000000001</v>
      </c>
      <c r="CK109" s="120">
        <f>IF($A$2=1,'mil mi val'!CJ91,IF($A$2=2,'mil mi val'!CJ194,"NA"))</f>
        <v>0.99890000000000001</v>
      </c>
      <c r="CL109" s="120">
        <f>IF($A$2=1,'mil mi val'!CK91,IF($A$2=2,'mil mi val'!CK194,"NA"))</f>
        <v>0.99890000000000001</v>
      </c>
      <c r="CM109" s="120">
        <f>IF($A$2=1,'mil mi val'!CL91,IF($A$2=2,'mil mi val'!CL194,"NA"))</f>
        <v>0.99890000000000001</v>
      </c>
      <c r="CN109" s="120">
        <f>IF($A$2=1,'mil mi val'!CM91,IF($A$2=2,'mil mi val'!CM194,"NA"))</f>
        <v>0.99890000000000001</v>
      </c>
      <c r="CO109" s="120">
        <f>IF($A$2=1,'mil mi val'!CN91,IF($A$2=2,'mil mi val'!CN194,"NA"))</f>
        <v>0.99890000000000001</v>
      </c>
      <c r="CP109" s="120">
        <f>IF($A$2=1,'mil mi val'!CO91,IF($A$2=2,'mil mi val'!CO194,"NA"))</f>
        <v>0.99890000000000001</v>
      </c>
      <c r="CQ109" s="120">
        <f>IF($A$2=1,'mil mi val'!CP91,IF($A$2=2,'mil mi val'!CP194,"NA"))</f>
        <v>0.99890000000000001</v>
      </c>
      <c r="CR109" s="120">
        <f>IF($A$2=1,'mil mi val'!CQ91,IF($A$2=2,'mil mi val'!CQ194,"NA"))</f>
        <v>0.99890000000000001</v>
      </c>
      <c r="CS109" s="120">
        <f>IF($A$2=1,'mil mi val'!CR91,IF($A$2=2,'mil mi val'!CR194,"NA"))</f>
        <v>0.99890000000000001</v>
      </c>
      <c r="CT109" s="120">
        <f>IF($A$2=1,'mil mi val'!CS91,IF($A$2=2,'mil mi val'!CS194,"NA"))</f>
        <v>0.99890000000000001</v>
      </c>
      <c r="CU109" s="120">
        <f>IF($A$2=1,'mil mi val'!CT91,IF($A$2=2,'mil mi val'!CT194,"NA"))</f>
        <v>0.99890000000000001</v>
      </c>
      <c r="CV109" s="120">
        <f>IF($A$2=1,'mil mi val'!CU91,IF($A$2=2,'mil mi val'!CU194,"NA"))</f>
        <v>0.99890000000000001</v>
      </c>
      <c r="CW109" s="120">
        <f>IF($A$2=1,'mil mi val'!CV91,IF($A$2=2,'mil mi val'!CV194,"NA"))</f>
        <v>0.99890000000000001</v>
      </c>
      <c r="CX109" s="120">
        <f>IF($A$2=1,'mil mi val'!CW91,IF($A$2=2,'mil mi val'!CW194,"NA"))</f>
        <v>0.99890000000000001</v>
      </c>
      <c r="CY109" s="120">
        <f>IF($A$2=1,'mil mi val'!CX91,IF($A$2=2,'mil mi val'!CX194,"NA"))</f>
        <v>0.99890000000000001</v>
      </c>
      <c r="CZ109" s="120">
        <f>IF($A$2=1,'mil mi val'!CY91,IF($A$2=2,'mil mi val'!CY194,"NA"))</f>
        <v>0.99890000000000001</v>
      </c>
      <c r="DA109" s="120">
        <f>IF($A$2=1,'mil mi val'!CZ91,IF($A$2=2,'mil mi val'!CZ194,"NA"))</f>
        <v>0.99890000000000001</v>
      </c>
      <c r="DB109" s="120">
        <f>IF($A$2=1,'mil mi val'!DA91,IF($A$2=2,'mil mi val'!DA194,"NA"))</f>
        <v>0.99890000000000001</v>
      </c>
      <c r="DC109" s="120">
        <f>IF($A$2=1,'mil mi val'!DB91,IF($A$2=2,'mil mi val'!DB194,"NA"))</f>
        <v>0.99890000000000001</v>
      </c>
    </row>
    <row r="110" spans="2:107" ht="15" x14ac:dyDescent="0.25">
      <c r="B110" s="110">
        <v>105</v>
      </c>
      <c r="C110" s="120">
        <f>IF($A$2=1,'mil mi val'!B92,IF($A$2=2,'mil mi val'!B195,"NA"))</f>
        <v>1</v>
      </c>
      <c r="D110" s="120">
        <f>IF($A$2=1,'mil mi val'!C92,IF($A$2=2,'mil mi val'!C195,"NA"))</f>
        <v>0.99490000000000001</v>
      </c>
      <c r="E110" s="120">
        <f>IF($A$2=1,'mil mi val'!D92,IF($A$2=2,'mil mi val'!D195,"NA"))</f>
        <v>1.0025999999999999</v>
      </c>
      <c r="F110" s="120">
        <f>IF($A$2=1,'mil mi val'!E92,IF($A$2=2,'mil mi val'!E195,"NA"))</f>
        <v>1.0007999999999999</v>
      </c>
      <c r="G110" s="120">
        <f>IF($A$2=1,'mil mi val'!F92,IF($A$2=2,'mil mi val'!F195,"NA"))</f>
        <v>0.99970000000000003</v>
      </c>
      <c r="H110" s="120">
        <f>IF($A$2=1,'mil mi val'!G92,IF($A$2=2,'mil mi val'!G195,"NA"))</f>
        <v>0.999</v>
      </c>
      <c r="I110" s="120">
        <f>IF($A$2=1,'mil mi val'!H92,IF($A$2=2,'mil mi val'!H195,"NA"))</f>
        <v>0.99850000000000005</v>
      </c>
      <c r="J110" s="120">
        <f>IF($A$2=1,'mil mi val'!I92,IF($A$2=2,'mil mi val'!I195,"NA"))</f>
        <v>0.99819999999999998</v>
      </c>
      <c r="K110" s="120">
        <f>IF($A$2=1,'mil mi val'!J92,IF($A$2=2,'mil mi val'!J195,"NA"))</f>
        <v>0.998</v>
      </c>
      <c r="L110" s="120">
        <f>IF($A$2=1,'mil mi val'!K92,IF($A$2=2,'mil mi val'!K195,"NA"))</f>
        <v>0.99790000000000001</v>
      </c>
      <c r="M110" s="120">
        <f>IF($A$2=1,'mil mi val'!L92,IF($A$2=2,'mil mi val'!L195,"NA"))</f>
        <v>0.99780000000000002</v>
      </c>
      <c r="N110" s="120">
        <f>IF($A$2=1,'mil mi val'!M92,IF($A$2=2,'mil mi val'!M195,"NA"))</f>
        <v>0.99780000000000002</v>
      </c>
      <c r="O110" s="120">
        <f>IF($A$2=1,'mil mi val'!N92,IF($A$2=2,'mil mi val'!N195,"NA"))</f>
        <v>0.99780000000000002</v>
      </c>
      <c r="P110" s="120">
        <f>IF($A$2=1,'mil mi val'!O92,IF($A$2=2,'mil mi val'!O195,"NA"))</f>
        <v>0.99780000000000002</v>
      </c>
      <c r="Q110" s="120">
        <f>IF($A$2=1,'mil mi val'!P92,IF($A$2=2,'mil mi val'!P195,"NA"))</f>
        <v>0.99770000000000003</v>
      </c>
      <c r="R110" s="120">
        <f>IF($A$2=1,'mil mi val'!Q92,IF($A$2=2,'mil mi val'!Q195,"NA"))</f>
        <v>0.999</v>
      </c>
      <c r="S110" s="120">
        <f>IF($A$2=1,'mil mi val'!R92,IF($A$2=2,'mil mi val'!R195,"NA"))</f>
        <v>0.999</v>
      </c>
      <c r="T110" s="120">
        <f>IF($A$2=1,'mil mi val'!S92,IF($A$2=2,'mil mi val'!S195,"NA"))</f>
        <v>0.999</v>
      </c>
      <c r="U110" s="120">
        <f>IF($A$2=1,'mil mi val'!T92,IF($A$2=2,'mil mi val'!T195,"NA"))</f>
        <v>0.999</v>
      </c>
      <c r="V110" s="120">
        <f>IF($A$2=1,'mil mi val'!U92,IF($A$2=2,'mil mi val'!U195,"NA"))</f>
        <v>0.999</v>
      </c>
      <c r="W110" s="120">
        <f>IF($A$2=1,'mil mi val'!V92,IF($A$2=2,'mil mi val'!V195,"NA"))</f>
        <v>0.999</v>
      </c>
      <c r="X110" s="120">
        <f>IF($A$2=1,'mil mi val'!W92,IF($A$2=2,'mil mi val'!W195,"NA"))</f>
        <v>0.999</v>
      </c>
      <c r="Y110" s="120">
        <f>IF($A$2=1,'mil mi val'!X92,IF($A$2=2,'mil mi val'!X195,"NA"))</f>
        <v>0.999</v>
      </c>
      <c r="Z110" s="120">
        <f>IF($A$2=1,'mil mi val'!Y92,IF($A$2=2,'mil mi val'!Y195,"NA"))</f>
        <v>0.999</v>
      </c>
      <c r="AA110" s="120">
        <f>IF($A$2=1,'mil mi val'!Z92,IF($A$2=2,'mil mi val'!Z195,"NA"))</f>
        <v>0.999</v>
      </c>
      <c r="AB110" s="120">
        <f>IF($A$2=1,'mil mi val'!AA92,IF($A$2=2,'mil mi val'!AA195,"NA"))</f>
        <v>0.999</v>
      </c>
      <c r="AC110" s="120">
        <f>IF($A$2=1,'mil mi val'!AB92,IF($A$2=2,'mil mi val'!AB195,"NA"))</f>
        <v>0.999</v>
      </c>
      <c r="AD110" s="120">
        <f>IF($A$2=1,'mil mi val'!AC92,IF($A$2=2,'mil mi val'!AC195,"NA"))</f>
        <v>0.999</v>
      </c>
      <c r="AE110" s="120">
        <f>IF($A$2=1,'mil mi val'!AD92,IF($A$2=2,'mil mi val'!AD195,"NA"))</f>
        <v>0.999</v>
      </c>
      <c r="AF110" s="120">
        <f>IF($A$2=1,'mil mi val'!AE92,IF($A$2=2,'mil mi val'!AE195,"NA"))</f>
        <v>0.999</v>
      </c>
      <c r="AG110" s="120">
        <f>IF($A$2=1,'mil mi val'!AF92,IF($A$2=2,'mil mi val'!AF195,"NA"))</f>
        <v>0.999</v>
      </c>
      <c r="AH110" s="120">
        <f>IF($A$2=1,'mil mi val'!AG92,IF($A$2=2,'mil mi val'!AG195,"NA"))</f>
        <v>0.999</v>
      </c>
      <c r="AI110" s="120">
        <f>IF($A$2=1,'mil mi val'!AH92,IF($A$2=2,'mil mi val'!AH195,"NA"))</f>
        <v>0.999</v>
      </c>
      <c r="AJ110" s="120">
        <f>IF($A$2=1,'mil mi val'!AI92,IF($A$2=2,'mil mi val'!AI195,"NA"))</f>
        <v>0.999</v>
      </c>
      <c r="AK110" s="120">
        <f>IF($A$2=1,'mil mi val'!AJ92,IF($A$2=2,'mil mi val'!AJ195,"NA"))</f>
        <v>0.999</v>
      </c>
      <c r="AL110" s="120">
        <f>IF($A$2=1,'mil mi val'!AK92,IF($A$2=2,'mil mi val'!AK195,"NA"))</f>
        <v>0.999</v>
      </c>
      <c r="AM110" s="120">
        <f>IF($A$2=1,'mil mi val'!AL92,IF($A$2=2,'mil mi val'!AL195,"NA"))</f>
        <v>0.999</v>
      </c>
      <c r="AN110" s="120">
        <f>IF($A$2=1,'mil mi val'!AM92,IF($A$2=2,'mil mi val'!AM195,"NA"))</f>
        <v>0.999</v>
      </c>
      <c r="AO110" s="120">
        <f>IF($A$2=1,'mil mi val'!AN92,IF($A$2=2,'mil mi val'!AN195,"NA"))</f>
        <v>0.999</v>
      </c>
      <c r="AP110" s="120">
        <f>IF($A$2=1,'mil mi val'!AO92,IF($A$2=2,'mil mi val'!AO195,"NA"))</f>
        <v>0.999</v>
      </c>
      <c r="AQ110" s="120">
        <f>IF($A$2=1,'mil mi val'!AP92,IF($A$2=2,'mil mi val'!AP195,"NA"))</f>
        <v>0.999</v>
      </c>
      <c r="AR110" s="120">
        <f>IF($A$2=1,'mil mi val'!AQ92,IF($A$2=2,'mil mi val'!AQ195,"NA"))</f>
        <v>0.999</v>
      </c>
      <c r="AS110" s="120">
        <f>IF($A$2=1,'mil mi val'!AR92,IF($A$2=2,'mil mi val'!AR195,"NA"))</f>
        <v>0.999</v>
      </c>
      <c r="AT110" s="120">
        <f>IF($A$2=1,'mil mi val'!AS92,IF($A$2=2,'mil mi val'!AS195,"NA"))</f>
        <v>0.999</v>
      </c>
      <c r="AU110" s="120">
        <f>IF($A$2=1,'mil mi val'!AT92,IF($A$2=2,'mil mi val'!AT195,"NA"))</f>
        <v>0.999</v>
      </c>
      <c r="AV110" s="120">
        <f>IF($A$2=1,'mil mi val'!AU92,IF($A$2=2,'mil mi val'!AU195,"NA"))</f>
        <v>0.999</v>
      </c>
      <c r="AW110" s="120">
        <f>IF($A$2=1,'mil mi val'!AV92,IF($A$2=2,'mil mi val'!AV195,"NA"))</f>
        <v>0.999</v>
      </c>
      <c r="AX110" s="120">
        <f>IF($A$2=1,'mil mi val'!AW92,IF($A$2=2,'mil mi val'!AW195,"NA"))</f>
        <v>0.999</v>
      </c>
      <c r="AY110" s="120">
        <f>IF($A$2=1,'mil mi val'!AX92,IF($A$2=2,'mil mi val'!AX195,"NA"))</f>
        <v>0.999</v>
      </c>
      <c r="AZ110" s="120">
        <f>IF($A$2=1,'mil mi val'!AY92,IF($A$2=2,'mil mi val'!AY195,"NA"))</f>
        <v>0.999</v>
      </c>
      <c r="BA110" s="120">
        <f>IF($A$2=1,'mil mi val'!AZ92,IF($A$2=2,'mil mi val'!AZ195,"NA"))</f>
        <v>0.999</v>
      </c>
      <c r="BB110" s="120">
        <f>IF($A$2=1,'mil mi val'!BA92,IF($A$2=2,'mil mi val'!BA195,"NA"))</f>
        <v>0.999</v>
      </c>
      <c r="BC110" s="120">
        <f>IF($A$2=1,'mil mi val'!BB92,IF($A$2=2,'mil mi val'!BB195,"NA"))</f>
        <v>0.999</v>
      </c>
      <c r="BD110" s="120">
        <f>IF($A$2=1,'mil mi val'!BC92,IF($A$2=2,'mil mi val'!BC195,"NA"))</f>
        <v>0.999</v>
      </c>
      <c r="BE110" s="120">
        <f>IF($A$2=1,'mil mi val'!BD92,IF($A$2=2,'mil mi val'!BD195,"NA"))</f>
        <v>0.999</v>
      </c>
      <c r="BF110" s="120">
        <f>IF($A$2=1,'mil mi val'!BE92,IF($A$2=2,'mil mi val'!BE195,"NA"))</f>
        <v>0.999</v>
      </c>
      <c r="BG110" s="120">
        <f>IF($A$2=1,'mil mi val'!BF92,IF($A$2=2,'mil mi val'!BF195,"NA"))</f>
        <v>0.999</v>
      </c>
      <c r="BH110" s="120">
        <f>IF($A$2=1,'mil mi val'!BG92,IF($A$2=2,'mil mi val'!BG195,"NA"))</f>
        <v>0.999</v>
      </c>
      <c r="BI110" s="120">
        <f>IF($A$2=1,'mil mi val'!BH92,IF($A$2=2,'mil mi val'!BH195,"NA"))</f>
        <v>0.999</v>
      </c>
      <c r="BJ110" s="120">
        <f>IF($A$2=1,'mil mi val'!BI92,IF($A$2=2,'mil mi val'!BI195,"NA"))</f>
        <v>0.999</v>
      </c>
      <c r="BK110" s="120">
        <f>IF($A$2=1,'mil mi val'!BJ92,IF($A$2=2,'mil mi val'!BJ195,"NA"))</f>
        <v>0.999</v>
      </c>
      <c r="BL110" s="120">
        <f>IF($A$2=1,'mil mi val'!BK92,IF($A$2=2,'mil mi val'!BK195,"NA"))</f>
        <v>0.999</v>
      </c>
      <c r="BM110" s="120">
        <f>IF($A$2=1,'mil mi val'!BL92,IF($A$2=2,'mil mi val'!BL195,"NA"))</f>
        <v>0.999</v>
      </c>
      <c r="BN110" s="120">
        <f>IF($A$2=1,'mil mi val'!BM92,IF($A$2=2,'mil mi val'!BM195,"NA"))</f>
        <v>0.999</v>
      </c>
      <c r="BO110" s="120">
        <f>IF($A$2=1,'mil mi val'!BN92,IF($A$2=2,'mil mi val'!BN195,"NA"))</f>
        <v>0.999</v>
      </c>
      <c r="BP110" s="120">
        <f>IF($A$2=1,'mil mi val'!BO92,IF($A$2=2,'mil mi val'!BO195,"NA"))</f>
        <v>0.999</v>
      </c>
      <c r="BQ110" s="120">
        <f>IF($A$2=1,'mil mi val'!BP92,IF($A$2=2,'mil mi val'!BP195,"NA"))</f>
        <v>0.999</v>
      </c>
      <c r="BR110" s="120">
        <f>IF($A$2=1,'mil mi val'!BQ92,IF($A$2=2,'mil mi val'!BQ195,"NA"))</f>
        <v>0.999</v>
      </c>
      <c r="BS110" s="120">
        <f>IF($A$2=1,'mil mi val'!BR92,IF($A$2=2,'mil mi val'!BR195,"NA"))</f>
        <v>0.999</v>
      </c>
      <c r="BT110" s="120">
        <f>IF($A$2=1,'mil mi val'!BS92,IF($A$2=2,'mil mi val'!BS195,"NA"))</f>
        <v>0.999</v>
      </c>
      <c r="BU110" s="120">
        <f>IF($A$2=1,'mil mi val'!BT92,IF($A$2=2,'mil mi val'!BT195,"NA"))</f>
        <v>0.999</v>
      </c>
      <c r="BV110" s="120">
        <f>IF($A$2=1,'mil mi val'!BU92,IF($A$2=2,'mil mi val'!BU195,"NA"))</f>
        <v>0.999</v>
      </c>
      <c r="BW110" s="120">
        <f>IF($A$2=1,'mil mi val'!BV92,IF($A$2=2,'mil mi val'!BV195,"NA"))</f>
        <v>0.999</v>
      </c>
      <c r="BX110" s="120">
        <f>IF($A$2=1,'mil mi val'!BW92,IF($A$2=2,'mil mi val'!BW195,"NA"))</f>
        <v>0.999</v>
      </c>
      <c r="BY110" s="120">
        <f>IF($A$2=1,'mil mi val'!BX92,IF($A$2=2,'mil mi val'!BX195,"NA"))</f>
        <v>0.999</v>
      </c>
      <c r="BZ110" s="120">
        <f>IF($A$2=1,'mil mi val'!BY92,IF($A$2=2,'mil mi val'!BY195,"NA"))</f>
        <v>0.999</v>
      </c>
      <c r="CA110" s="120">
        <f>IF($A$2=1,'mil mi val'!BZ92,IF($A$2=2,'mil mi val'!BZ195,"NA"))</f>
        <v>0.999</v>
      </c>
      <c r="CB110" s="120">
        <f>IF($A$2=1,'mil mi val'!CA92,IF($A$2=2,'mil mi val'!CA195,"NA"))</f>
        <v>0.999</v>
      </c>
      <c r="CC110" s="120">
        <f>IF($A$2=1,'mil mi val'!CB92,IF($A$2=2,'mil mi val'!CB195,"NA"))</f>
        <v>0.999</v>
      </c>
      <c r="CD110" s="120">
        <f>IF($A$2=1,'mil mi val'!CC92,IF($A$2=2,'mil mi val'!CC195,"NA"))</f>
        <v>0.999</v>
      </c>
      <c r="CE110" s="120">
        <f>IF($A$2=1,'mil mi val'!CD92,IF($A$2=2,'mil mi val'!CD195,"NA"))</f>
        <v>0.999</v>
      </c>
      <c r="CF110" s="120">
        <f>IF($A$2=1,'mil mi val'!CE92,IF($A$2=2,'mil mi val'!CE195,"NA"))</f>
        <v>0.999</v>
      </c>
      <c r="CG110" s="120">
        <f>IF($A$2=1,'mil mi val'!CF92,IF($A$2=2,'mil mi val'!CF195,"NA"))</f>
        <v>0.999</v>
      </c>
      <c r="CH110" s="120">
        <f>IF($A$2=1,'mil mi val'!CG92,IF($A$2=2,'mil mi val'!CG195,"NA"))</f>
        <v>0.999</v>
      </c>
      <c r="CI110" s="120">
        <f>IF($A$2=1,'mil mi val'!CH92,IF($A$2=2,'mil mi val'!CH195,"NA"))</f>
        <v>0.999</v>
      </c>
      <c r="CJ110" s="120">
        <f>IF($A$2=1,'mil mi val'!CI92,IF($A$2=2,'mil mi val'!CI195,"NA"))</f>
        <v>0.999</v>
      </c>
      <c r="CK110" s="120">
        <f>IF($A$2=1,'mil mi val'!CJ92,IF($A$2=2,'mil mi val'!CJ195,"NA"))</f>
        <v>0.999</v>
      </c>
      <c r="CL110" s="120">
        <f>IF($A$2=1,'mil mi val'!CK92,IF($A$2=2,'mil mi val'!CK195,"NA"))</f>
        <v>0.999</v>
      </c>
      <c r="CM110" s="120">
        <f>IF($A$2=1,'mil mi val'!CL92,IF($A$2=2,'mil mi val'!CL195,"NA"))</f>
        <v>0.999</v>
      </c>
      <c r="CN110" s="120">
        <f>IF($A$2=1,'mil mi val'!CM92,IF($A$2=2,'mil mi val'!CM195,"NA"))</f>
        <v>0.999</v>
      </c>
      <c r="CO110" s="120">
        <f>IF($A$2=1,'mil mi val'!CN92,IF($A$2=2,'mil mi val'!CN195,"NA"))</f>
        <v>0.999</v>
      </c>
      <c r="CP110" s="120">
        <f>IF($A$2=1,'mil mi val'!CO92,IF($A$2=2,'mil mi val'!CO195,"NA"))</f>
        <v>0.999</v>
      </c>
      <c r="CQ110" s="120">
        <f>IF($A$2=1,'mil mi val'!CP92,IF($A$2=2,'mil mi val'!CP195,"NA"))</f>
        <v>0.999</v>
      </c>
      <c r="CR110" s="120">
        <f>IF($A$2=1,'mil mi val'!CQ92,IF($A$2=2,'mil mi val'!CQ195,"NA"))</f>
        <v>0.999</v>
      </c>
      <c r="CS110" s="120">
        <f>IF($A$2=1,'mil mi val'!CR92,IF($A$2=2,'mil mi val'!CR195,"NA"))</f>
        <v>0.999</v>
      </c>
      <c r="CT110" s="120">
        <f>IF($A$2=1,'mil mi val'!CS92,IF($A$2=2,'mil mi val'!CS195,"NA"))</f>
        <v>0.999</v>
      </c>
      <c r="CU110" s="120">
        <f>IF($A$2=1,'mil mi val'!CT92,IF($A$2=2,'mil mi val'!CT195,"NA"))</f>
        <v>0.999</v>
      </c>
      <c r="CV110" s="120">
        <f>IF($A$2=1,'mil mi val'!CU92,IF($A$2=2,'mil mi val'!CU195,"NA"))</f>
        <v>0.999</v>
      </c>
      <c r="CW110" s="120">
        <f>IF($A$2=1,'mil mi val'!CV92,IF($A$2=2,'mil mi val'!CV195,"NA"))</f>
        <v>0.999</v>
      </c>
      <c r="CX110" s="120">
        <f>IF($A$2=1,'mil mi val'!CW92,IF($A$2=2,'mil mi val'!CW195,"NA"))</f>
        <v>0.999</v>
      </c>
      <c r="CY110" s="120">
        <f>IF($A$2=1,'mil mi val'!CX92,IF($A$2=2,'mil mi val'!CX195,"NA"))</f>
        <v>0.999</v>
      </c>
      <c r="CZ110" s="120">
        <f>IF($A$2=1,'mil mi val'!CY92,IF($A$2=2,'mil mi val'!CY195,"NA"))</f>
        <v>0.999</v>
      </c>
      <c r="DA110" s="120">
        <f>IF($A$2=1,'mil mi val'!CZ92,IF($A$2=2,'mil mi val'!CZ195,"NA"))</f>
        <v>0.999</v>
      </c>
      <c r="DB110" s="120">
        <f>IF($A$2=1,'mil mi val'!DA92,IF($A$2=2,'mil mi val'!DA195,"NA"))</f>
        <v>0.999</v>
      </c>
      <c r="DC110" s="120">
        <f>IF($A$2=1,'mil mi val'!DB92,IF($A$2=2,'mil mi val'!DB195,"NA"))</f>
        <v>0.999</v>
      </c>
    </row>
    <row r="111" spans="2:107" ht="15" x14ac:dyDescent="0.25">
      <c r="B111" s="110">
        <v>106</v>
      </c>
      <c r="C111" s="120">
        <f>IF($A$2=1,'mil mi val'!B93,IF($A$2=2,'mil mi val'!B196,"NA"))</f>
        <v>1</v>
      </c>
      <c r="D111" s="120">
        <f>IF($A$2=1,'mil mi val'!C93,IF($A$2=2,'mil mi val'!C196,"NA"))</f>
        <v>0.99590000000000001</v>
      </c>
      <c r="E111" s="120">
        <f>IF($A$2=1,'mil mi val'!D93,IF($A$2=2,'mil mi val'!D196,"NA"))</f>
        <v>1.0035000000000001</v>
      </c>
      <c r="F111" s="120">
        <f>IF($A$2=1,'mil mi val'!E93,IF($A$2=2,'mil mi val'!E196,"NA"))</f>
        <v>1.0016</v>
      </c>
      <c r="G111" s="120">
        <f>IF($A$2=1,'mil mi val'!F93,IF($A$2=2,'mil mi val'!F196,"NA"))</f>
        <v>1.0004</v>
      </c>
      <c r="H111" s="120">
        <f>IF($A$2=1,'mil mi val'!G93,IF($A$2=2,'mil mi val'!G196,"NA"))</f>
        <v>0.99960000000000004</v>
      </c>
      <c r="I111" s="120">
        <f>IF($A$2=1,'mil mi val'!H93,IF($A$2=2,'mil mi val'!H196,"NA"))</f>
        <v>0.99890000000000001</v>
      </c>
      <c r="J111" s="120">
        <f>IF($A$2=1,'mil mi val'!I93,IF($A$2=2,'mil mi val'!I196,"NA"))</f>
        <v>0.99850000000000005</v>
      </c>
      <c r="K111" s="120">
        <f>IF($A$2=1,'mil mi val'!J93,IF($A$2=2,'mil mi val'!J196,"NA"))</f>
        <v>0.99819999999999998</v>
      </c>
      <c r="L111" s="120">
        <f>IF($A$2=1,'mil mi val'!K93,IF($A$2=2,'mil mi val'!K196,"NA"))</f>
        <v>0.998</v>
      </c>
      <c r="M111" s="120">
        <f>IF($A$2=1,'mil mi val'!L93,IF($A$2=2,'mil mi val'!L196,"NA"))</f>
        <v>0.998</v>
      </c>
      <c r="N111" s="120">
        <f>IF($A$2=1,'mil mi val'!M93,IF($A$2=2,'mil mi val'!M196,"NA"))</f>
        <v>0.99790000000000001</v>
      </c>
      <c r="O111" s="120">
        <f>IF($A$2=1,'mil mi val'!N93,IF($A$2=2,'mil mi val'!N196,"NA"))</f>
        <v>0.99790000000000001</v>
      </c>
      <c r="P111" s="120">
        <f>IF($A$2=1,'mil mi val'!O93,IF($A$2=2,'mil mi val'!O196,"NA"))</f>
        <v>0.99790000000000001</v>
      </c>
      <c r="Q111" s="120">
        <f>IF($A$2=1,'mil mi val'!P93,IF($A$2=2,'mil mi val'!P196,"NA"))</f>
        <v>0.99780000000000002</v>
      </c>
      <c r="R111" s="120">
        <f>IF($A$2=1,'mil mi val'!Q93,IF($A$2=2,'mil mi val'!Q196,"NA"))</f>
        <v>0.99909999999999999</v>
      </c>
      <c r="S111" s="120">
        <f>IF($A$2=1,'mil mi val'!R93,IF($A$2=2,'mil mi val'!R196,"NA"))</f>
        <v>0.99909999999999999</v>
      </c>
      <c r="T111" s="120">
        <f>IF($A$2=1,'mil mi val'!S93,IF($A$2=2,'mil mi val'!S196,"NA"))</f>
        <v>0.99909999999999999</v>
      </c>
      <c r="U111" s="120">
        <f>IF($A$2=1,'mil mi val'!T93,IF($A$2=2,'mil mi val'!T196,"NA"))</f>
        <v>0.99909999999999999</v>
      </c>
      <c r="V111" s="120">
        <f>IF($A$2=1,'mil mi val'!U93,IF($A$2=2,'mil mi val'!U196,"NA"))</f>
        <v>0.99909999999999999</v>
      </c>
      <c r="W111" s="120">
        <f>IF($A$2=1,'mil mi val'!V93,IF($A$2=2,'mil mi val'!V196,"NA"))</f>
        <v>0.99909999999999999</v>
      </c>
      <c r="X111" s="120">
        <f>IF($A$2=1,'mil mi val'!W93,IF($A$2=2,'mil mi val'!W196,"NA"))</f>
        <v>0.99909999999999999</v>
      </c>
      <c r="Y111" s="120">
        <f>IF($A$2=1,'mil mi val'!X93,IF($A$2=2,'mil mi val'!X196,"NA"))</f>
        <v>0.99909999999999999</v>
      </c>
      <c r="Z111" s="120">
        <f>IF($A$2=1,'mil mi val'!Y93,IF($A$2=2,'mil mi val'!Y196,"NA"))</f>
        <v>0.99909999999999999</v>
      </c>
      <c r="AA111" s="120">
        <f>IF($A$2=1,'mil mi val'!Z93,IF($A$2=2,'mil mi val'!Z196,"NA"))</f>
        <v>0.99909999999999999</v>
      </c>
      <c r="AB111" s="120">
        <f>IF($A$2=1,'mil mi val'!AA93,IF($A$2=2,'mil mi val'!AA196,"NA"))</f>
        <v>0.99909999999999999</v>
      </c>
      <c r="AC111" s="120">
        <f>IF($A$2=1,'mil mi val'!AB93,IF($A$2=2,'mil mi val'!AB196,"NA"))</f>
        <v>0.99909999999999999</v>
      </c>
      <c r="AD111" s="120">
        <f>IF($A$2=1,'mil mi val'!AC93,IF($A$2=2,'mil mi val'!AC196,"NA"))</f>
        <v>0.99909999999999999</v>
      </c>
      <c r="AE111" s="120">
        <f>IF($A$2=1,'mil mi val'!AD93,IF($A$2=2,'mil mi val'!AD196,"NA"))</f>
        <v>0.99909999999999999</v>
      </c>
      <c r="AF111" s="120">
        <f>IF($A$2=1,'mil mi val'!AE93,IF($A$2=2,'mil mi val'!AE196,"NA"))</f>
        <v>0.99909999999999999</v>
      </c>
      <c r="AG111" s="120">
        <f>IF($A$2=1,'mil mi val'!AF93,IF($A$2=2,'mil mi val'!AF196,"NA"))</f>
        <v>0.99909999999999999</v>
      </c>
      <c r="AH111" s="120">
        <f>IF($A$2=1,'mil mi val'!AG93,IF($A$2=2,'mil mi val'!AG196,"NA"))</f>
        <v>0.99909999999999999</v>
      </c>
      <c r="AI111" s="120">
        <f>IF($A$2=1,'mil mi val'!AH93,IF($A$2=2,'mil mi val'!AH196,"NA"))</f>
        <v>0.99909999999999999</v>
      </c>
      <c r="AJ111" s="120">
        <f>IF($A$2=1,'mil mi val'!AI93,IF($A$2=2,'mil mi val'!AI196,"NA"))</f>
        <v>0.99909999999999999</v>
      </c>
      <c r="AK111" s="120">
        <f>IF($A$2=1,'mil mi val'!AJ93,IF($A$2=2,'mil mi val'!AJ196,"NA"))</f>
        <v>0.99909999999999999</v>
      </c>
      <c r="AL111" s="120">
        <f>IF($A$2=1,'mil mi val'!AK93,IF($A$2=2,'mil mi val'!AK196,"NA"))</f>
        <v>0.99909999999999999</v>
      </c>
      <c r="AM111" s="120">
        <f>IF($A$2=1,'mil mi val'!AL93,IF($A$2=2,'mil mi val'!AL196,"NA"))</f>
        <v>0.99909999999999999</v>
      </c>
      <c r="AN111" s="120">
        <f>IF($A$2=1,'mil mi val'!AM93,IF($A$2=2,'mil mi val'!AM196,"NA"))</f>
        <v>0.99909999999999999</v>
      </c>
      <c r="AO111" s="120">
        <f>IF($A$2=1,'mil mi val'!AN93,IF($A$2=2,'mil mi val'!AN196,"NA"))</f>
        <v>0.99909999999999999</v>
      </c>
      <c r="AP111" s="120">
        <f>IF($A$2=1,'mil mi val'!AO93,IF($A$2=2,'mil mi val'!AO196,"NA"))</f>
        <v>0.99909999999999999</v>
      </c>
      <c r="AQ111" s="120">
        <f>IF($A$2=1,'mil mi val'!AP93,IF($A$2=2,'mil mi val'!AP196,"NA"))</f>
        <v>0.99909999999999999</v>
      </c>
      <c r="AR111" s="120">
        <f>IF($A$2=1,'mil mi val'!AQ93,IF($A$2=2,'mil mi val'!AQ196,"NA"))</f>
        <v>0.99909999999999999</v>
      </c>
      <c r="AS111" s="120">
        <f>IF($A$2=1,'mil mi val'!AR93,IF($A$2=2,'mil mi val'!AR196,"NA"))</f>
        <v>0.99909999999999999</v>
      </c>
      <c r="AT111" s="120">
        <f>IF($A$2=1,'mil mi val'!AS93,IF($A$2=2,'mil mi val'!AS196,"NA"))</f>
        <v>0.99909999999999999</v>
      </c>
      <c r="AU111" s="120">
        <f>IF($A$2=1,'mil mi val'!AT93,IF($A$2=2,'mil mi val'!AT196,"NA"))</f>
        <v>0.99909999999999999</v>
      </c>
      <c r="AV111" s="120">
        <f>IF($A$2=1,'mil mi val'!AU93,IF($A$2=2,'mil mi val'!AU196,"NA"))</f>
        <v>0.99909999999999999</v>
      </c>
      <c r="AW111" s="120">
        <f>IF($A$2=1,'mil mi val'!AV93,IF($A$2=2,'mil mi val'!AV196,"NA"))</f>
        <v>0.99909999999999999</v>
      </c>
      <c r="AX111" s="120">
        <f>IF($A$2=1,'mil mi val'!AW93,IF($A$2=2,'mil mi val'!AW196,"NA"))</f>
        <v>0.99909999999999999</v>
      </c>
      <c r="AY111" s="120">
        <f>IF($A$2=1,'mil mi val'!AX93,IF($A$2=2,'mil mi val'!AX196,"NA"))</f>
        <v>0.99909999999999999</v>
      </c>
      <c r="AZ111" s="120">
        <f>IF($A$2=1,'mil mi val'!AY93,IF($A$2=2,'mil mi val'!AY196,"NA"))</f>
        <v>0.99909999999999999</v>
      </c>
      <c r="BA111" s="120">
        <f>IF($A$2=1,'mil mi val'!AZ93,IF($A$2=2,'mil mi val'!AZ196,"NA"))</f>
        <v>0.99909999999999999</v>
      </c>
      <c r="BB111" s="120">
        <f>IF($A$2=1,'mil mi val'!BA93,IF($A$2=2,'mil mi val'!BA196,"NA"))</f>
        <v>0.99909999999999999</v>
      </c>
      <c r="BC111" s="120">
        <f>IF($A$2=1,'mil mi val'!BB93,IF($A$2=2,'mil mi val'!BB196,"NA"))</f>
        <v>0.99909999999999999</v>
      </c>
      <c r="BD111" s="120">
        <f>IF($A$2=1,'mil mi val'!BC93,IF($A$2=2,'mil mi val'!BC196,"NA"))</f>
        <v>0.99909999999999999</v>
      </c>
      <c r="BE111" s="120">
        <f>IF($A$2=1,'mil mi val'!BD93,IF($A$2=2,'mil mi val'!BD196,"NA"))</f>
        <v>0.99909999999999999</v>
      </c>
      <c r="BF111" s="120">
        <f>IF($A$2=1,'mil mi val'!BE93,IF($A$2=2,'mil mi val'!BE196,"NA"))</f>
        <v>0.99909999999999999</v>
      </c>
      <c r="BG111" s="120">
        <f>IF($A$2=1,'mil mi val'!BF93,IF($A$2=2,'mil mi val'!BF196,"NA"))</f>
        <v>0.99909999999999999</v>
      </c>
      <c r="BH111" s="120">
        <f>IF($A$2=1,'mil mi val'!BG93,IF($A$2=2,'mil mi val'!BG196,"NA"))</f>
        <v>0.99909999999999999</v>
      </c>
      <c r="BI111" s="120">
        <f>IF($A$2=1,'mil mi val'!BH93,IF($A$2=2,'mil mi val'!BH196,"NA"))</f>
        <v>0.99909999999999999</v>
      </c>
      <c r="BJ111" s="120">
        <f>IF($A$2=1,'mil mi val'!BI93,IF($A$2=2,'mil mi val'!BI196,"NA"))</f>
        <v>0.99909999999999999</v>
      </c>
      <c r="BK111" s="120">
        <f>IF($A$2=1,'mil mi val'!BJ93,IF($A$2=2,'mil mi val'!BJ196,"NA"))</f>
        <v>0.99909999999999999</v>
      </c>
      <c r="BL111" s="120">
        <f>IF($A$2=1,'mil mi val'!BK93,IF($A$2=2,'mil mi val'!BK196,"NA"))</f>
        <v>0.99909999999999999</v>
      </c>
      <c r="BM111" s="120">
        <f>IF($A$2=1,'mil mi val'!BL93,IF($A$2=2,'mil mi val'!BL196,"NA"))</f>
        <v>0.99909999999999999</v>
      </c>
      <c r="BN111" s="120">
        <f>IF($A$2=1,'mil mi val'!BM93,IF($A$2=2,'mil mi val'!BM196,"NA"))</f>
        <v>0.99909999999999999</v>
      </c>
      <c r="BO111" s="120">
        <f>IF($A$2=1,'mil mi val'!BN93,IF($A$2=2,'mil mi val'!BN196,"NA"))</f>
        <v>0.99909999999999999</v>
      </c>
      <c r="BP111" s="120">
        <f>IF($A$2=1,'mil mi val'!BO93,IF($A$2=2,'mil mi val'!BO196,"NA"))</f>
        <v>0.99909999999999999</v>
      </c>
      <c r="BQ111" s="120">
        <f>IF($A$2=1,'mil mi val'!BP93,IF($A$2=2,'mil mi val'!BP196,"NA"))</f>
        <v>0.99909999999999999</v>
      </c>
      <c r="BR111" s="120">
        <f>IF($A$2=1,'mil mi val'!BQ93,IF($A$2=2,'mil mi val'!BQ196,"NA"))</f>
        <v>0.99909999999999999</v>
      </c>
      <c r="BS111" s="120">
        <f>IF($A$2=1,'mil mi val'!BR93,IF($A$2=2,'mil mi val'!BR196,"NA"))</f>
        <v>0.99909999999999999</v>
      </c>
      <c r="BT111" s="120">
        <f>IF($A$2=1,'mil mi val'!BS93,IF($A$2=2,'mil mi val'!BS196,"NA"))</f>
        <v>0.99909999999999999</v>
      </c>
      <c r="BU111" s="120">
        <f>IF($A$2=1,'mil mi val'!BT93,IF($A$2=2,'mil mi val'!BT196,"NA"))</f>
        <v>0.99909999999999999</v>
      </c>
      <c r="BV111" s="120">
        <f>IF($A$2=1,'mil mi val'!BU93,IF($A$2=2,'mil mi val'!BU196,"NA"))</f>
        <v>0.99909999999999999</v>
      </c>
      <c r="BW111" s="120">
        <f>IF($A$2=1,'mil mi val'!BV93,IF($A$2=2,'mil mi val'!BV196,"NA"))</f>
        <v>0.99909999999999999</v>
      </c>
      <c r="BX111" s="120">
        <f>IF($A$2=1,'mil mi val'!BW93,IF($A$2=2,'mil mi val'!BW196,"NA"))</f>
        <v>0.99909999999999999</v>
      </c>
      <c r="BY111" s="120">
        <f>IF($A$2=1,'mil mi val'!BX93,IF($A$2=2,'mil mi val'!BX196,"NA"))</f>
        <v>0.99909999999999999</v>
      </c>
      <c r="BZ111" s="120">
        <f>IF($A$2=1,'mil mi val'!BY93,IF($A$2=2,'mil mi val'!BY196,"NA"))</f>
        <v>0.99909999999999999</v>
      </c>
      <c r="CA111" s="120">
        <f>IF($A$2=1,'mil mi val'!BZ93,IF($A$2=2,'mil mi val'!BZ196,"NA"))</f>
        <v>0.99909999999999999</v>
      </c>
      <c r="CB111" s="120">
        <f>IF($A$2=1,'mil mi val'!CA93,IF($A$2=2,'mil mi val'!CA196,"NA"))</f>
        <v>0.99909999999999999</v>
      </c>
      <c r="CC111" s="120">
        <f>IF($A$2=1,'mil mi val'!CB93,IF($A$2=2,'mil mi val'!CB196,"NA"))</f>
        <v>0.99909999999999999</v>
      </c>
      <c r="CD111" s="120">
        <f>IF($A$2=1,'mil mi val'!CC93,IF($A$2=2,'mil mi val'!CC196,"NA"))</f>
        <v>0.99909999999999999</v>
      </c>
      <c r="CE111" s="120">
        <f>IF($A$2=1,'mil mi val'!CD93,IF($A$2=2,'mil mi val'!CD196,"NA"))</f>
        <v>0.99909999999999999</v>
      </c>
      <c r="CF111" s="120">
        <f>IF($A$2=1,'mil mi val'!CE93,IF($A$2=2,'mil mi val'!CE196,"NA"))</f>
        <v>0.99909999999999999</v>
      </c>
      <c r="CG111" s="120">
        <f>IF($A$2=1,'mil mi val'!CF93,IF($A$2=2,'mil mi val'!CF196,"NA"))</f>
        <v>0.99909999999999999</v>
      </c>
      <c r="CH111" s="120">
        <f>IF($A$2=1,'mil mi val'!CG93,IF($A$2=2,'mil mi val'!CG196,"NA"))</f>
        <v>0.99909999999999999</v>
      </c>
      <c r="CI111" s="120">
        <f>IF($A$2=1,'mil mi val'!CH93,IF($A$2=2,'mil mi val'!CH196,"NA"))</f>
        <v>0.99909999999999999</v>
      </c>
      <c r="CJ111" s="120">
        <f>IF($A$2=1,'mil mi val'!CI93,IF($A$2=2,'mil mi val'!CI196,"NA"))</f>
        <v>0.99909999999999999</v>
      </c>
      <c r="CK111" s="120">
        <f>IF($A$2=1,'mil mi val'!CJ93,IF($A$2=2,'mil mi val'!CJ196,"NA"))</f>
        <v>0.99909999999999999</v>
      </c>
      <c r="CL111" s="120">
        <f>IF($A$2=1,'mil mi val'!CK93,IF($A$2=2,'mil mi val'!CK196,"NA"))</f>
        <v>0.99909999999999999</v>
      </c>
      <c r="CM111" s="120">
        <f>IF($A$2=1,'mil mi val'!CL93,IF($A$2=2,'mil mi val'!CL196,"NA"))</f>
        <v>0.99909999999999999</v>
      </c>
      <c r="CN111" s="120">
        <f>IF($A$2=1,'mil mi val'!CM93,IF($A$2=2,'mil mi val'!CM196,"NA"))</f>
        <v>0.99909999999999999</v>
      </c>
      <c r="CO111" s="120">
        <f>IF($A$2=1,'mil mi val'!CN93,IF($A$2=2,'mil mi val'!CN196,"NA"))</f>
        <v>0.99909999999999999</v>
      </c>
      <c r="CP111" s="120">
        <f>IF($A$2=1,'mil mi val'!CO93,IF($A$2=2,'mil mi val'!CO196,"NA"))</f>
        <v>0.99909999999999999</v>
      </c>
      <c r="CQ111" s="120">
        <f>IF($A$2=1,'mil mi val'!CP93,IF($A$2=2,'mil mi val'!CP196,"NA"))</f>
        <v>0.99909999999999999</v>
      </c>
      <c r="CR111" s="120">
        <f>IF($A$2=1,'mil mi val'!CQ93,IF($A$2=2,'mil mi val'!CQ196,"NA"))</f>
        <v>0.99909999999999999</v>
      </c>
      <c r="CS111" s="120">
        <f>IF($A$2=1,'mil mi val'!CR93,IF($A$2=2,'mil mi val'!CR196,"NA"))</f>
        <v>0.99909999999999999</v>
      </c>
      <c r="CT111" s="120">
        <f>IF($A$2=1,'mil mi val'!CS93,IF($A$2=2,'mil mi val'!CS196,"NA"))</f>
        <v>0.99909999999999999</v>
      </c>
      <c r="CU111" s="120">
        <f>IF($A$2=1,'mil mi val'!CT93,IF($A$2=2,'mil mi val'!CT196,"NA"))</f>
        <v>0.99909999999999999</v>
      </c>
      <c r="CV111" s="120">
        <f>IF($A$2=1,'mil mi val'!CU93,IF($A$2=2,'mil mi val'!CU196,"NA"))</f>
        <v>0.99909999999999999</v>
      </c>
      <c r="CW111" s="120">
        <f>IF($A$2=1,'mil mi val'!CV93,IF($A$2=2,'mil mi val'!CV196,"NA"))</f>
        <v>0.99909999999999999</v>
      </c>
      <c r="CX111" s="120">
        <f>IF($A$2=1,'mil mi val'!CW93,IF($A$2=2,'mil mi val'!CW196,"NA"))</f>
        <v>0.99909999999999999</v>
      </c>
      <c r="CY111" s="120">
        <f>IF($A$2=1,'mil mi val'!CX93,IF($A$2=2,'mil mi val'!CX196,"NA"))</f>
        <v>0.99909999999999999</v>
      </c>
      <c r="CZ111" s="120">
        <f>IF($A$2=1,'mil mi val'!CY93,IF($A$2=2,'mil mi val'!CY196,"NA"))</f>
        <v>0.99909999999999999</v>
      </c>
      <c r="DA111" s="120">
        <f>IF($A$2=1,'mil mi val'!CZ93,IF($A$2=2,'mil mi val'!CZ196,"NA"))</f>
        <v>0.99909999999999999</v>
      </c>
      <c r="DB111" s="120">
        <f>IF($A$2=1,'mil mi val'!DA93,IF($A$2=2,'mil mi val'!DA196,"NA"))</f>
        <v>0.99909999999999999</v>
      </c>
      <c r="DC111" s="120">
        <f>IF($A$2=1,'mil mi val'!DB93,IF($A$2=2,'mil mi val'!DB196,"NA"))</f>
        <v>0.99909999999999999</v>
      </c>
    </row>
    <row r="112" spans="2:107" ht="15" x14ac:dyDescent="0.25">
      <c r="B112" s="110">
        <v>107</v>
      </c>
      <c r="C112" s="120">
        <f>IF($A$2=1,'mil mi val'!B94,IF($A$2=2,'mil mi val'!B197,"NA"))</f>
        <v>1</v>
      </c>
      <c r="D112" s="120">
        <f>IF($A$2=1,'mil mi val'!C94,IF($A$2=2,'mil mi val'!C197,"NA"))</f>
        <v>0.997</v>
      </c>
      <c r="E112" s="120">
        <f>IF($A$2=1,'mil mi val'!D94,IF($A$2=2,'mil mi val'!D197,"NA"))</f>
        <v>1.0044999999999999</v>
      </c>
      <c r="F112" s="120">
        <f>IF($A$2=1,'mil mi val'!E94,IF($A$2=2,'mil mi val'!E197,"NA"))</f>
        <v>1.0024999999999999</v>
      </c>
      <c r="G112" s="120">
        <f>IF($A$2=1,'mil mi val'!F94,IF($A$2=2,'mil mi val'!F197,"NA"))</f>
        <v>1.0011000000000001</v>
      </c>
      <c r="H112" s="120">
        <f>IF($A$2=1,'mil mi val'!G94,IF($A$2=2,'mil mi val'!G197,"NA"))</f>
        <v>1.0001</v>
      </c>
      <c r="I112" s="120">
        <f>IF($A$2=1,'mil mi val'!H94,IF($A$2=2,'mil mi val'!H197,"NA"))</f>
        <v>0.99939999999999996</v>
      </c>
      <c r="J112" s="120">
        <f>IF($A$2=1,'mil mi val'!I94,IF($A$2=2,'mil mi val'!I197,"NA"))</f>
        <v>0.99880000000000002</v>
      </c>
      <c r="K112" s="120">
        <f>IF($A$2=1,'mil mi val'!J94,IF($A$2=2,'mil mi val'!J197,"NA"))</f>
        <v>0.99850000000000005</v>
      </c>
      <c r="L112" s="120">
        <f>IF($A$2=1,'mil mi val'!K94,IF($A$2=2,'mil mi val'!K197,"NA"))</f>
        <v>0.99819999999999998</v>
      </c>
      <c r="M112" s="120">
        <f>IF($A$2=1,'mil mi val'!L94,IF($A$2=2,'mil mi val'!L197,"NA"))</f>
        <v>0.99809999999999999</v>
      </c>
      <c r="N112" s="120">
        <f>IF($A$2=1,'mil mi val'!M94,IF($A$2=2,'mil mi val'!M197,"NA"))</f>
        <v>0.998</v>
      </c>
      <c r="O112" s="120">
        <f>IF($A$2=1,'mil mi val'!N94,IF($A$2=2,'mil mi val'!N197,"NA"))</f>
        <v>0.998</v>
      </c>
      <c r="P112" s="120">
        <f>IF($A$2=1,'mil mi val'!O94,IF($A$2=2,'mil mi val'!O197,"NA"))</f>
        <v>0.998</v>
      </c>
      <c r="Q112" s="120">
        <f>IF($A$2=1,'mil mi val'!P94,IF($A$2=2,'mil mi val'!P197,"NA"))</f>
        <v>0.99790000000000001</v>
      </c>
      <c r="R112" s="120">
        <f>IF($A$2=1,'mil mi val'!Q94,IF($A$2=2,'mil mi val'!Q197,"NA"))</f>
        <v>0.99919999999999998</v>
      </c>
      <c r="S112" s="120">
        <f>IF($A$2=1,'mil mi val'!R94,IF($A$2=2,'mil mi val'!R197,"NA"))</f>
        <v>0.99919999999999998</v>
      </c>
      <c r="T112" s="120">
        <f>IF($A$2=1,'mil mi val'!S94,IF($A$2=2,'mil mi val'!S197,"NA"))</f>
        <v>0.99919999999999998</v>
      </c>
      <c r="U112" s="120">
        <f>IF($A$2=1,'mil mi val'!T94,IF($A$2=2,'mil mi val'!T197,"NA"))</f>
        <v>0.99919999999999998</v>
      </c>
      <c r="V112" s="120">
        <f>IF($A$2=1,'mil mi val'!U94,IF($A$2=2,'mil mi val'!U197,"NA"))</f>
        <v>0.99919999999999998</v>
      </c>
      <c r="W112" s="120">
        <f>IF($A$2=1,'mil mi val'!V94,IF($A$2=2,'mil mi val'!V197,"NA"))</f>
        <v>0.99919999999999998</v>
      </c>
      <c r="X112" s="120">
        <f>IF($A$2=1,'mil mi val'!W94,IF($A$2=2,'mil mi val'!W197,"NA"))</f>
        <v>0.99919999999999998</v>
      </c>
      <c r="Y112" s="120">
        <f>IF($A$2=1,'mil mi val'!X94,IF($A$2=2,'mil mi val'!X197,"NA"))</f>
        <v>0.99919999999999998</v>
      </c>
      <c r="Z112" s="120">
        <f>IF($A$2=1,'mil mi val'!Y94,IF($A$2=2,'mil mi val'!Y197,"NA"))</f>
        <v>0.99919999999999998</v>
      </c>
      <c r="AA112" s="120">
        <f>IF($A$2=1,'mil mi val'!Z94,IF($A$2=2,'mil mi val'!Z197,"NA"))</f>
        <v>0.99919999999999998</v>
      </c>
      <c r="AB112" s="120">
        <f>IF($A$2=1,'mil mi val'!AA94,IF($A$2=2,'mil mi val'!AA197,"NA"))</f>
        <v>0.99919999999999998</v>
      </c>
      <c r="AC112" s="120">
        <f>IF($A$2=1,'mil mi val'!AB94,IF($A$2=2,'mil mi val'!AB197,"NA"))</f>
        <v>0.99919999999999998</v>
      </c>
      <c r="AD112" s="120">
        <f>IF($A$2=1,'mil mi val'!AC94,IF($A$2=2,'mil mi val'!AC197,"NA"))</f>
        <v>0.99919999999999998</v>
      </c>
      <c r="AE112" s="120">
        <f>IF($A$2=1,'mil mi val'!AD94,IF($A$2=2,'mil mi val'!AD197,"NA"))</f>
        <v>0.99919999999999998</v>
      </c>
      <c r="AF112" s="120">
        <f>IF($A$2=1,'mil mi val'!AE94,IF($A$2=2,'mil mi val'!AE197,"NA"))</f>
        <v>0.99919999999999998</v>
      </c>
      <c r="AG112" s="120">
        <f>IF($A$2=1,'mil mi val'!AF94,IF($A$2=2,'mil mi val'!AF197,"NA"))</f>
        <v>0.99919999999999998</v>
      </c>
      <c r="AH112" s="120">
        <f>IF($A$2=1,'mil mi val'!AG94,IF($A$2=2,'mil mi val'!AG197,"NA"))</f>
        <v>0.99919999999999998</v>
      </c>
      <c r="AI112" s="120">
        <f>IF($A$2=1,'mil mi val'!AH94,IF($A$2=2,'mil mi val'!AH197,"NA"))</f>
        <v>0.99919999999999998</v>
      </c>
      <c r="AJ112" s="120">
        <f>IF($A$2=1,'mil mi val'!AI94,IF($A$2=2,'mil mi val'!AI197,"NA"))</f>
        <v>0.99919999999999998</v>
      </c>
      <c r="AK112" s="120">
        <f>IF($A$2=1,'mil mi val'!AJ94,IF($A$2=2,'mil mi val'!AJ197,"NA"))</f>
        <v>0.99919999999999998</v>
      </c>
      <c r="AL112" s="120">
        <f>IF($A$2=1,'mil mi val'!AK94,IF($A$2=2,'mil mi val'!AK197,"NA"))</f>
        <v>0.99919999999999998</v>
      </c>
      <c r="AM112" s="120">
        <f>IF($A$2=1,'mil mi val'!AL94,IF($A$2=2,'mil mi val'!AL197,"NA"))</f>
        <v>0.99919999999999998</v>
      </c>
      <c r="AN112" s="120">
        <f>IF($A$2=1,'mil mi val'!AM94,IF($A$2=2,'mil mi val'!AM197,"NA"))</f>
        <v>0.99919999999999998</v>
      </c>
      <c r="AO112" s="120">
        <f>IF($A$2=1,'mil mi val'!AN94,IF($A$2=2,'mil mi val'!AN197,"NA"))</f>
        <v>0.99919999999999998</v>
      </c>
      <c r="AP112" s="120">
        <f>IF($A$2=1,'mil mi val'!AO94,IF($A$2=2,'mil mi val'!AO197,"NA"))</f>
        <v>0.99919999999999998</v>
      </c>
      <c r="AQ112" s="120">
        <f>IF($A$2=1,'mil mi val'!AP94,IF($A$2=2,'mil mi val'!AP197,"NA"))</f>
        <v>0.99919999999999998</v>
      </c>
      <c r="AR112" s="120">
        <f>IF($A$2=1,'mil mi val'!AQ94,IF($A$2=2,'mil mi val'!AQ197,"NA"))</f>
        <v>0.99919999999999998</v>
      </c>
      <c r="AS112" s="120">
        <f>IF($A$2=1,'mil mi val'!AR94,IF($A$2=2,'mil mi val'!AR197,"NA"))</f>
        <v>0.99919999999999998</v>
      </c>
      <c r="AT112" s="120">
        <f>IF($A$2=1,'mil mi val'!AS94,IF($A$2=2,'mil mi val'!AS197,"NA"))</f>
        <v>0.99919999999999998</v>
      </c>
      <c r="AU112" s="120">
        <f>IF($A$2=1,'mil mi val'!AT94,IF($A$2=2,'mil mi val'!AT197,"NA"))</f>
        <v>0.99919999999999998</v>
      </c>
      <c r="AV112" s="120">
        <f>IF($A$2=1,'mil mi val'!AU94,IF($A$2=2,'mil mi val'!AU197,"NA"))</f>
        <v>0.99919999999999998</v>
      </c>
      <c r="AW112" s="120">
        <f>IF($A$2=1,'mil mi val'!AV94,IF($A$2=2,'mil mi val'!AV197,"NA"))</f>
        <v>0.99919999999999998</v>
      </c>
      <c r="AX112" s="120">
        <f>IF($A$2=1,'mil mi val'!AW94,IF($A$2=2,'mil mi val'!AW197,"NA"))</f>
        <v>0.99919999999999998</v>
      </c>
      <c r="AY112" s="120">
        <f>IF($A$2=1,'mil mi val'!AX94,IF($A$2=2,'mil mi val'!AX197,"NA"))</f>
        <v>0.99919999999999998</v>
      </c>
      <c r="AZ112" s="120">
        <f>IF($A$2=1,'mil mi val'!AY94,IF($A$2=2,'mil mi val'!AY197,"NA"))</f>
        <v>0.99919999999999998</v>
      </c>
      <c r="BA112" s="120">
        <f>IF($A$2=1,'mil mi val'!AZ94,IF($A$2=2,'mil mi val'!AZ197,"NA"))</f>
        <v>0.99919999999999998</v>
      </c>
      <c r="BB112" s="120">
        <f>IF($A$2=1,'mil mi val'!BA94,IF($A$2=2,'mil mi val'!BA197,"NA"))</f>
        <v>0.99919999999999998</v>
      </c>
      <c r="BC112" s="120">
        <f>IF($A$2=1,'mil mi val'!BB94,IF($A$2=2,'mil mi val'!BB197,"NA"))</f>
        <v>0.99919999999999998</v>
      </c>
      <c r="BD112" s="120">
        <f>IF($A$2=1,'mil mi val'!BC94,IF($A$2=2,'mil mi val'!BC197,"NA"))</f>
        <v>0.99919999999999998</v>
      </c>
      <c r="BE112" s="120">
        <f>IF($A$2=1,'mil mi val'!BD94,IF($A$2=2,'mil mi val'!BD197,"NA"))</f>
        <v>0.99919999999999998</v>
      </c>
      <c r="BF112" s="120">
        <f>IF($A$2=1,'mil mi val'!BE94,IF($A$2=2,'mil mi val'!BE197,"NA"))</f>
        <v>0.99919999999999998</v>
      </c>
      <c r="BG112" s="120">
        <f>IF($A$2=1,'mil mi val'!BF94,IF($A$2=2,'mil mi val'!BF197,"NA"))</f>
        <v>0.99919999999999998</v>
      </c>
      <c r="BH112" s="120">
        <f>IF($A$2=1,'mil mi val'!BG94,IF($A$2=2,'mil mi val'!BG197,"NA"))</f>
        <v>0.99919999999999998</v>
      </c>
      <c r="BI112" s="120">
        <f>IF($A$2=1,'mil mi val'!BH94,IF($A$2=2,'mil mi val'!BH197,"NA"))</f>
        <v>0.99919999999999998</v>
      </c>
      <c r="BJ112" s="120">
        <f>IF($A$2=1,'mil mi val'!BI94,IF($A$2=2,'mil mi val'!BI197,"NA"))</f>
        <v>0.99919999999999998</v>
      </c>
      <c r="BK112" s="120">
        <f>IF($A$2=1,'mil mi val'!BJ94,IF($A$2=2,'mil mi val'!BJ197,"NA"))</f>
        <v>0.99919999999999998</v>
      </c>
      <c r="BL112" s="120">
        <f>IF($A$2=1,'mil mi val'!BK94,IF($A$2=2,'mil mi val'!BK197,"NA"))</f>
        <v>0.99919999999999998</v>
      </c>
      <c r="BM112" s="120">
        <f>IF($A$2=1,'mil mi val'!BL94,IF($A$2=2,'mil mi val'!BL197,"NA"))</f>
        <v>0.99919999999999998</v>
      </c>
      <c r="BN112" s="120">
        <f>IF($A$2=1,'mil mi val'!BM94,IF($A$2=2,'mil mi val'!BM197,"NA"))</f>
        <v>0.99919999999999998</v>
      </c>
      <c r="BO112" s="120">
        <f>IF($A$2=1,'mil mi val'!BN94,IF($A$2=2,'mil mi val'!BN197,"NA"))</f>
        <v>0.99919999999999998</v>
      </c>
      <c r="BP112" s="120">
        <f>IF($A$2=1,'mil mi val'!BO94,IF($A$2=2,'mil mi val'!BO197,"NA"))</f>
        <v>0.99919999999999998</v>
      </c>
      <c r="BQ112" s="120">
        <f>IF($A$2=1,'mil mi val'!BP94,IF($A$2=2,'mil mi val'!BP197,"NA"))</f>
        <v>0.99919999999999998</v>
      </c>
      <c r="BR112" s="120">
        <f>IF($A$2=1,'mil mi val'!BQ94,IF($A$2=2,'mil mi val'!BQ197,"NA"))</f>
        <v>0.99919999999999998</v>
      </c>
      <c r="BS112" s="120">
        <f>IF($A$2=1,'mil mi val'!BR94,IF($A$2=2,'mil mi val'!BR197,"NA"))</f>
        <v>0.99919999999999998</v>
      </c>
      <c r="BT112" s="120">
        <f>IF($A$2=1,'mil mi val'!BS94,IF($A$2=2,'mil mi val'!BS197,"NA"))</f>
        <v>0.99919999999999998</v>
      </c>
      <c r="BU112" s="120">
        <f>IF($A$2=1,'mil mi val'!BT94,IF($A$2=2,'mil mi val'!BT197,"NA"))</f>
        <v>0.99919999999999998</v>
      </c>
      <c r="BV112" s="120">
        <f>IF($A$2=1,'mil mi val'!BU94,IF($A$2=2,'mil mi val'!BU197,"NA"))</f>
        <v>0.99919999999999998</v>
      </c>
      <c r="BW112" s="120">
        <f>IF($A$2=1,'mil mi val'!BV94,IF($A$2=2,'mil mi val'!BV197,"NA"))</f>
        <v>0.99919999999999998</v>
      </c>
      <c r="BX112" s="120">
        <f>IF($A$2=1,'mil mi val'!BW94,IF($A$2=2,'mil mi val'!BW197,"NA"))</f>
        <v>0.99919999999999998</v>
      </c>
      <c r="BY112" s="120">
        <f>IF($A$2=1,'mil mi val'!BX94,IF($A$2=2,'mil mi val'!BX197,"NA"))</f>
        <v>0.99919999999999998</v>
      </c>
      <c r="BZ112" s="120">
        <f>IF($A$2=1,'mil mi val'!BY94,IF($A$2=2,'mil mi val'!BY197,"NA"))</f>
        <v>0.99919999999999998</v>
      </c>
      <c r="CA112" s="120">
        <f>IF($A$2=1,'mil mi val'!BZ94,IF($A$2=2,'mil mi val'!BZ197,"NA"))</f>
        <v>0.99919999999999998</v>
      </c>
      <c r="CB112" s="120">
        <f>IF($A$2=1,'mil mi val'!CA94,IF($A$2=2,'mil mi val'!CA197,"NA"))</f>
        <v>0.99919999999999998</v>
      </c>
      <c r="CC112" s="120">
        <f>IF($A$2=1,'mil mi val'!CB94,IF($A$2=2,'mil mi val'!CB197,"NA"))</f>
        <v>0.99919999999999998</v>
      </c>
      <c r="CD112" s="120">
        <f>IF($A$2=1,'mil mi val'!CC94,IF($A$2=2,'mil mi val'!CC197,"NA"))</f>
        <v>0.99919999999999998</v>
      </c>
      <c r="CE112" s="120">
        <f>IF($A$2=1,'mil mi val'!CD94,IF($A$2=2,'mil mi val'!CD197,"NA"))</f>
        <v>0.99919999999999998</v>
      </c>
      <c r="CF112" s="120">
        <f>IF($A$2=1,'mil mi val'!CE94,IF($A$2=2,'mil mi val'!CE197,"NA"))</f>
        <v>0.99919999999999998</v>
      </c>
      <c r="CG112" s="120">
        <f>IF($A$2=1,'mil mi val'!CF94,IF($A$2=2,'mil mi val'!CF197,"NA"))</f>
        <v>0.99919999999999998</v>
      </c>
      <c r="CH112" s="120">
        <f>IF($A$2=1,'mil mi val'!CG94,IF($A$2=2,'mil mi val'!CG197,"NA"))</f>
        <v>0.99919999999999998</v>
      </c>
      <c r="CI112" s="120">
        <f>IF($A$2=1,'mil mi val'!CH94,IF($A$2=2,'mil mi val'!CH197,"NA"))</f>
        <v>0.99919999999999998</v>
      </c>
      <c r="CJ112" s="120">
        <f>IF($A$2=1,'mil mi val'!CI94,IF($A$2=2,'mil mi val'!CI197,"NA"))</f>
        <v>0.99919999999999998</v>
      </c>
      <c r="CK112" s="120">
        <f>IF($A$2=1,'mil mi val'!CJ94,IF($A$2=2,'mil mi val'!CJ197,"NA"))</f>
        <v>0.99919999999999998</v>
      </c>
      <c r="CL112" s="120">
        <f>IF($A$2=1,'mil mi val'!CK94,IF($A$2=2,'mil mi val'!CK197,"NA"))</f>
        <v>0.99919999999999998</v>
      </c>
      <c r="CM112" s="120">
        <f>IF($A$2=1,'mil mi val'!CL94,IF($A$2=2,'mil mi val'!CL197,"NA"))</f>
        <v>0.99919999999999998</v>
      </c>
      <c r="CN112" s="120">
        <f>IF($A$2=1,'mil mi val'!CM94,IF($A$2=2,'mil mi val'!CM197,"NA"))</f>
        <v>0.99919999999999998</v>
      </c>
      <c r="CO112" s="120">
        <f>IF($A$2=1,'mil mi val'!CN94,IF($A$2=2,'mil mi val'!CN197,"NA"))</f>
        <v>0.99919999999999998</v>
      </c>
      <c r="CP112" s="120">
        <f>IF($A$2=1,'mil mi val'!CO94,IF($A$2=2,'mil mi val'!CO197,"NA"))</f>
        <v>0.99919999999999998</v>
      </c>
      <c r="CQ112" s="120">
        <f>IF($A$2=1,'mil mi val'!CP94,IF($A$2=2,'mil mi val'!CP197,"NA"))</f>
        <v>0.99919999999999998</v>
      </c>
      <c r="CR112" s="120">
        <f>IF($A$2=1,'mil mi val'!CQ94,IF($A$2=2,'mil mi val'!CQ197,"NA"))</f>
        <v>0.99919999999999998</v>
      </c>
      <c r="CS112" s="120">
        <f>IF($A$2=1,'mil mi val'!CR94,IF($A$2=2,'mil mi val'!CR197,"NA"))</f>
        <v>0.99919999999999998</v>
      </c>
      <c r="CT112" s="120">
        <f>IF($A$2=1,'mil mi val'!CS94,IF($A$2=2,'mil mi val'!CS197,"NA"))</f>
        <v>0.99919999999999998</v>
      </c>
      <c r="CU112" s="120">
        <f>IF($A$2=1,'mil mi val'!CT94,IF($A$2=2,'mil mi val'!CT197,"NA"))</f>
        <v>0.99919999999999998</v>
      </c>
      <c r="CV112" s="120">
        <f>IF($A$2=1,'mil mi val'!CU94,IF($A$2=2,'mil mi val'!CU197,"NA"))</f>
        <v>0.99919999999999998</v>
      </c>
      <c r="CW112" s="120">
        <f>IF($A$2=1,'mil mi val'!CV94,IF($A$2=2,'mil mi val'!CV197,"NA"))</f>
        <v>0.99919999999999998</v>
      </c>
      <c r="CX112" s="120">
        <f>IF($A$2=1,'mil mi val'!CW94,IF($A$2=2,'mil mi val'!CW197,"NA"))</f>
        <v>0.99919999999999998</v>
      </c>
      <c r="CY112" s="120">
        <f>IF($A$2=1,'mil mi val'!CX94,IF($A$2=2,'mil mi val'!CX197,"NA"))</f>
        <v>0.99919999999999998</v>
      </c>
      <c r="CZ112" s="120">
        <f>IF($A$2=1,'mil mi val'!CY94,IF($A$2=2,'mil mi val'!CY197,"NA"))</f>
        <v>0.99919999999999998</v>
      </c>
      <c r="DA112" s="120">
        <f>IF($A$2=1,'mil mi val'!CZ94,IF($A$2=2,'mil mi val'!CZ197,"NA"))</f>
        <v>0.99919999999999998</v>
      </c>
      <c r="DB112" s="120">
        <f>IF($A$2=1,'mil mi val'!DA94,IF($A$2=2,'mil mi val'!DA197,"NA"))</f>
        <v>0.99919999999999998</v>
      </c>
      <c r="DC112" s="120">
        <f>IF($A$2=1,'mil mi val'!DB94,IF($A$2=2,'mil mi val'!DB197,"NA"))</f>
        <v>0.99919999999999998</v>
      </c>
    </row>
    <row r="113" spans="2:107" ht="15" x14ac:dyDescent="0.25">
      <c r="B113" s="110">
        <v>108</v>
      </c>
      <c r="C113" s="120">
        <f>IF($A$2=1,'mil mi val'!B95,IF($A$2=2,'mil mi val'!B198,"NA"))</f>
        <v>1</v>
      </c>
      <c r="D113" s="120">
        <f>IF($A$2=1,'mil mi val'!C95,IF($A$2=2,'mil mi val'!C198,"NA"))</f>
        <v>0.99639999999999995</v>
      </c>
      <c r="E113" s="120">
        <f>IF($A$2=1,'mil mi val'!D95,IF($A$2=2,'mil mi val'!D198,"NA"))</f>
        <v>1.0055000000000001</v>
      </c>
      <c r="F113" s="120">
        <f>IF($A$2=1,'mil mi val'!E95,IF($A$2=2,'mil mi val'!E198,"NA"))</f>
        <v>1.0034000000000001</v>
      </c>
      <c r="G113" s="120">
        <f>IF($A$2=1,'mil mi val'!F95,IF($A$2=2,'mil mi val'!F198,"NA"))</f>
        <v>1.0019</v>
      </c>
      <c r="H113" s="120">
        <f>IF($A$2=1,'mil mi val'!G95,IF($A$2=2,'mil mi val'!G198,"NA"))</f>
        <v>1.0006999999999999</v>
      </c>
      <c r="I113" s="120">
        <f>IF($A$2=1,'mil mi val'!H95,IF($A$2=2,'mil mi val'!H198,"NA"))</f>
        <v>0.99990000000000001</v>
      </c>
      <c r="J113" s="120">
        <f>IF($A$2=1,'mil mi val'!I95,IF($A$2=2,'mil mi val'!I198,"NA"))</f>
        <v>0.99919999999999998</v>
      </c>
      <c r="K113" s="120">
        <f>IF($A$2=1,'mil mi val'!J95,IF($A$2=2,'mil mi val'!J198,"NA"))</f>
        <v>0.99880000000000002</v>
      </c>
      <c r="L113" s="120">
        <f>IF($A$2=1,'mil mi val'!K95,IF($A$2=2,'mil mi val'!K198,"NA"))</f>
        <v>0.99850000000000005</v>
      </c>
      <c r="M113" s="120">
        <f>IF($A$2=1,'mil mi val'!L95,IF($A$2=2,'mil mi val'!L198,"NA"))</f>
        <v>0.99829999999999997</v>
      </c>
      <c r="N113" s="120">
        <f>IF($A$2=1,'mil mi val'!M95,IF($A$2=2,'mil mi val'!M198,"NA"))</f>
        <v>0.99819999999999998</v>
      </c>
      <c r="O113" s="120">
        <f>IF($A$2=1,'mil mi val'!N95,IF($A$2=2,'mil mi val'!N198,"NA"))</f>
        <v>0.99809999999999999</v>
      </c>
      <c r="P113" s="120">
        <f>IF($A$2=1,'mil mi val'!O95,IF($A$2=2,'mil mi val'!O198,"NA"))</f>
        <v>0.99809999999999999</v>
      </c>
      <c r="Q113" s="120">
        <f>IF($A$2=1,'mil mi val'!P95,IF($A$2=2,'mil mi val'!P198,"NA"))</f>
        <v>0.998</v>
      </c>
      <c r="R113" s="120">
        <f>IF($A$2=1,'mil mi val'!Q95,IF($A$2=2,'mil mi val'!Q198,"NA"))</f>
        <v>0.99929999999999997</v>
      </c>
      <c r="S113" s="120">
        <f>IF($A$2=1,'mil mi val'!R95,IF($A$2=2,'mil mi val'!R198,"NA"))</f>
        <v>0.99929999999999997</v>
      </c>
      <c r="T113" s="120">
        <f>IF($A$2=1,'mil mi val'!S95,IF($A$2=2,'mil mi val'!S198,"NA"))</f>
        <v>0.99929999999999997</v>
      </c>
      <c r="U113" s="120">
        <f>IF($A$2=1,'mil mi val'!T95,IF($A$2=2,'mil mi val'!T198,"NA"))</f>
        <v>0.99929999999999997</v>
      </c>
      <c r="V113" s="120">
        <f>IF($A$2=1,'mil mi val'!U95,IF($A$2=2,'mil mi val'!U198,"NA"))</f>
        <v>0.99929999999999997</v>
      </c>
      <c r="W113" s="120">
        <f>IF($A$2=1,'mil mi val'!V95,IF($A$2=2,'mil mi val'!V198,"NA"))</f>
        <v>0.99929999999999997</v>
      </c>
      <c r="X113" s="120">
        <f>IF($A$2=1,'mil mi val'!W95,IF($A$2=2,'mil mi val'!W198,"NA"))</f>
        <v>0.99929999999999997</v>
      </c>
      <c r="Y113" s="120">
        <f>IF($A$2=1,'mil mi val'!X95,IF($A$2=2,'mil mi val'!X198,"NA"))</f>
        <v>0.99929999999999997</v>
      </c>
      <c r="Z113" s="120">
        <f>IF($A$2=1,'mil mi val'!Y95,IF($A$2=2,'mil mi val'!Y198,"NA"))</f>
        <v>0.99929999999999997</v>
      </c>
      <c r="AA113" s="120">
        <f>IF($A$2=1,'mil mi val'!Z95,IF($A$2=2,'mil mi val'!Z198,"NA"))</f>
        <v>0.99929999999999997</v>
      </c>
      <c r="AB113" s="120">
        <f>IF($A$2=1,'mil mi val'!AA95,IF($A$2=2,'mil mi val'!AA198,"NA"))</f>
        <v>0.99929999999999997</v>
      </c>
      <c r="AC113" s="120">
        <f>IF($A$2=1,'mil mi val'!AB95,IF($A$2=2,'mil mi val'!AB198,"NA"))</f>
        <v>0.99929999999999997</v>
      </c>
      <c r="AD113" s="120">
        <f>IF($A$2=1,'mil mi val'!AC95,IF($A$2=2,'mil mi val'!AC198,"NA"))</f>
        <v>0.99929999999999997</v>
      </c>
      <c r="AE113" s="120">
        <f>IF($A$2=1,'mil mi val'!AD95,IF($A$2=2,'mil mi val'!AD198,"NA"))</f>
        <v>0.99929999999999997</v>
      </c>
      <c r="AF113" s="120">
        <f>IF($A$2=1,'mil mi val'!AE95,IF($A$2=2,'mil mi val'!AE198,"NA"))</f>
        <v>0.99929999999999997</v>
      </c>
      <c r="AG113" s="120">
        <f>IF($A$2=1,'mil mi val'!AF95,IF($A$2=2,'mil mi val'!AF198,"NA"))</f>
        <v>0.99929999999999997</v>
      </c>
      <c r="AH113" s="120">
        <f>IF($A$2=1,'mil mi val'!AG95,IF($A$2=2,'mil mi val'!AG198,"NA"))</f>
        <v>0.99929999999999997</v>
      </c>
      <c r="AI113" s="120">
        <f>IF($A$2=1,'mil mi val'!AH95,IF($A$2=2,'mil mi val'!AH198,"NA"))</f>
        <v>0.99929999999999997</v>
      </c>
      <c r="AJ113" s="120">
        <f>IF($A$2=1,'mil mi val'!AI95,IF($A$2=2,'mil mi val'!AI198,"NA"))</f>
        <v>0.99929999999999997</v>
      </c>
      <c r="AK113" s="120">
        <f>IF($A$2=1,'mil mi val'!AJ95,IF($A$2=2,'mil mi val'!AJ198,"NA"))</f>
        <v>0.99929999999999997</v>
      </c>
      <c r="AL113" s="120">
        <f>IF($A$2=1,'mil mi val'!AK95,IF($A$2=2,'mil mi val'!AK198,"NA"))</f>
        <v>0.99929999999999997</v>
      </c>
      <c r="AM113" s="120">
        <f>IF($A$2=1,'mil mi val'!AL95,IF($A$2=2,'mil mi val'!AL198,"NA"))</f>
        <v>0.99929999999999997</v>
      </c>
      <c r="AN113" s="120">
        <f>IF($A$2=1,'mil mi val'!AM95,IF($A$2=2,'mil mi val'!AM198,"NA"))</f>
        <v>0.99929999999999997</v>
      </c>
      <c r="AO113" s="120">
        <f>IF($A$2=1,'mil mi val'!AN95,IF($A$2=2,'mil mi val'!AN198,"NA"))</f>
        <v>0.99929999999999997</v>
      </c>
      <c r="AP113" s="120">
        <f>IF($A$2=1,'mil mi val'!AO95,IF($A$2=2,'mil mi val'!AO198,"NA"))</f>
        <v>0.99929999999999997</v>
      </c>
      <c r="AQ113" s="120">
        <f>IF($A$2=1,'mil mi val'!AP95,IF($A$2=2,'mil mi val'!AP198,"NA"))</f>
        <v>0.99929999999999997</v>
      </c>
      <c r="AR113" s="120">
        <f>IF($A$2=1,'mil mi val'!AQ95,IF($A$2=2,'mil mi val'!AQ198,"NA"))</f>
        <v>0.99929999999999997</v>
      </c>
      <c r="AS113" s="120">
        <f>IF($A$2=1,'mil mi val'!AR95,IF($A$2=2,'mil mi val'!AR198,"NA"))</f>
        <v>0.99929999999999997</v>
      </c>
      <c r="AT113" s="120">
        <f>IF($A$2=1,'mil mi val'!AS95,IF($A$2=2,'mil mi val'!AS198,"NA"))</f>
        <v>0.99929999999999997</v>
      </c>
      <c r="AU113" s="120">
        <f>IF($A$2=1,'mil mi val'!AT95,IF($A$2=2,'mil mi val'!AT198,"NA"))</f>
        <v>0.99929999999999997</v>
      </c>
      <c r="AV113" s="120">
        <f>IF($A$2=1,'mil mi val'!AU95,IF($A$2=2,'mil mi val'!AU198,"NA"))</f>
        <v>0.99929999999999997</v>
      </c>
      <c r="AW113" s="120">
        <f>IF($A$2=1,'mil mi val'!AV95,IF($A$2=2,'mil mi val'!AV198,"NA"))</f>
        <v>0.99929999999999997</v>
      </c>
      <c r="AX113" s="120">
        <f>IF($A$2=1,'mil mi val'!AW95,IF($A$2=2,'mil mi val'!AW198,"NA"))</f>
        <v>0.99929999999999997</v>
      </c>
      <c r="AY113" s="120">
        <f>IF($A$2=1,'mil mi val'!AX95,IF($A$2=2,'mil mi val'!AX198,"NA"))</f>
        <v>0.99929999999999997</v>
      </c>
      <c r="AZ113" s="120">
        <f>IF($A$2=1,'mil mi val'!AY95,IF($A$2=2,'mil mi val'!AY198,"NA"))</f>
        <v>0.99929999999999997</v>
      </c>
      <c r="BA113" s="120">
        <f>IF($A$2=1,'mil mi val'!AZ95,IF($A$2=2,'mil mi val'!AZ198,"NA"))</f>
        <v>0.99929999999999997</v>
      </c>
      <c r="BB113" s="120">
        <f>IF($A$2=1,'mil mi val'!BA95,IF($A$2=2,'mil mi val'!BA198,"NA"))</f>
        <v>0.99929999999999997</v>
      </c>
      <c r="BC113" s="120">
        <f>IF($A$2=1,'mil mi val'!BB95,IF($A$2=2,'mil mi val'!BB198,"NA"))</f>
        <v>0.99929999999999997</v>
      </c>
      <c r="BD113" s="120">
        <f>IF($A$2=1,'mil mi val'!BC95,IF($A$2=2,'mil mi val'!BC198,"NA"))</f>
        <v>0.99929999999999997</v>
      </c>
      <c r="BE113" s="120">
        <f>IF($A$2=1,'mil mi val'!BD95,IF($A$2=2,'mil mi val'!BD198,"NA"))</f>
        <v>0.99929999999999997</v>
      </c>
      <c r="BF113" s="120">
        <f>IF($A$2=1,'mil mi val'!BE95,IF($A$2=2,'mil mi val'!BE198,"NA"))</f>
        <v>0.99929999999999997</v>
      </c>
      <c r="BG113" s="120">
        <f>IF($A$2=1,'mil mi val'!BF95,IF($A$2=2,'mil mi val'!BF198,"NA"))</f>
        <v>0.99929999999999997</v>
      </c>
      <c r="BH113" s="120">
        <f>IF($A$2=1,'mil mi val'!BG95,IF($A$2=2,'mil mi val'!BG198,"NA"))</f>
        <v>0.99929999999999997</v>
      </c>
      <c r="BI113" s="120">
        <f>IF($A$2=1,'mil mi val'!BH95,IF($A$2=2,'mil mi val'!BH198,"NA"))</f>
        <v>0.99929999999999997</v>
      </c>
      <c r="BJ113" s="120">
        <f>IF($A$2=1,'mil mi val'!BI95,IF($A$2=2,'mil mi val'!BI198,"NA"))</f>
        <v>0.99929999999999997</v>
      </c>
      <c r="BK113" s="120">
        <f>IF($A$2=1,'mil mi val'!BJ95,IF($A$2=2,'mil mi val'!BJ198,"NA"))</f>
        <v>0.99929999999999997</v>
      </c>
      <c r="BL113" s="120">
        <f>IF($A$2=1,'mil mi val'!BK95,IF($A$2=2,'mil mi val'!BK198,"NA"))</f>
        <v>0.99929999999999997</v>
      </c>
      <c r="BM113" s="120">
        <f>IF($A$2=1,'mil mi val'!BL95,IF($A$2=2,'mil mi val'!BL198,"NA"))</f>
        <v>0.99929999999999997</v>
      </c>
      <c r="BN113" s="120">
        <f>IF($A$2=1,'mil mi val'!BM95,IF($A$2=2,'mil mi val'!BM198,"NA"))</f>
        <v>0.99929999999999997</v>
      </c>
      <c r="BO113" s="120">
        <f>IF($A$2=1,'mil mi val'!BN95,IF($A$2=2,'mil mi val'!BN198,"NA"))</f>
        <v>0.99929999999999997</v>
      </c>
      <c r="BP113" s="120">
        <f>IF($A$2=1,'mil mi val'!BO95,IF($A$2=2,'mil mi val'!BO198,"NA"))</f>
        <v>0.99929999999999997</v>
      </c>
      <c r="BQ113" s="120">
        <f>IF($A$2=1,'mil mi val'!BP95,IF($A$2=2,'mil mi val'!BP198,"NA"))</f>
        <v>0.99929999999999997</v>
      </c>
      <c r="BR113" s="120">
        <f>IF($A$2=1,'mil mi val'!BQ95,IF($A$2=2,'mil mi val'!BQ198,"NA"))</f>
        <v>0.99929999999999997</v>
      </c>
      <c r="BS113" s="120">
        <f>IF($A$2=1,'mil mi val'!BR95,IF($A$2=2,'mil mi val'!BR198,"NA"))</f>
        <v>0.99929999999999997</v>
      </c>
      <c r="BT113" s="120">
        <f>IF($A$2=1,'mil mi val'!BS95,IF($A$2=2,'mil mi val'!BS198,"NA"))</f>
        <v>0.99929999999999997</v>
      </c>
      <c r="BU113" s="120">
        <f>IF($A$2=1,'mil mi val'!BT95,IF($A$2=2,'mil mi val'!BT198,"NA"))</f>
        <v>0.99929999999999997</v>
      </c>
      <c r="BV113" s="120">
        <f>IF($A$2=1,'mil mi val'!BU95,IF($A$2=2,'mil mi val'!BU198,"NA"))</f>
        <v>0.99929999999999997</v>
      </c>
      <c r="BW113" s="120">
        <f>IF($A$2=1,'mil mi val'!BV95,IF($A$2=2,'mil mi val'!BV198,"NA"))</f>
        <v>0.99929999999999997</v>
      </c>
      <c r="BX113" s="120">
        <f>IF($A$2=1,'mil mi val'!BW95,IF($A$2=2,'mil mi val'!BW198,"NA"))</f>
        <v>0.99929999999999997</v>
      </c>
      <c r="BY113" s="120">
        <f>IF($A$2=1,'mil mi val'!BX95,IF($A$2=2,'mil mi val'!BX198,"NA"))</f>
        <v>0.99929999999999997</v>
      </c>
      <c r="BZ113" s="120">
        <f>IF($A$2=1,'mil mi val'!BY95,IF($A$2=2,'mil mi val'!BY198,"NA"))</f>
        <v>0.99929999999999997</v>
      </c>
      <c r="CA113" s="120">
        <f>IF($A$2=1,'mil mi val'!BZ95,IF($A$2=2,'mil mi val'!BZ198,"NA"))</f>
        <v>0.99929999999999997</v>
      </c>
      <c r="CB113" s="120">
        <f>IF($A$2=1,'mil mi val'!CA95,IF($A$2=2,'mil mi val'!CA198,"NA"))</f>
        <v>0.99929999999999997</v>
      </c>
      <c r="CC113" s="120">
        <f>IF($A$2=1,'mil mi val'!CB95,IF($A$2=2,'mil mi val'!CB198,"NA"))</f>
        <v>0.99929999999999997</v>
      </c>
      <c r="CD113" s="120">
        <f>IF($A$2=1,'mil mi val'!CC95,IF($A$2=2,'mil mi val'!CC198,"NA"))</f>
        <v>0.99929999999999997</v>
      </c>
      <c r="CE113" s="120">
        <f>IF($A$2=1,'mil mi val'!CD95,IF($A$2=2,'mil mi val'!CD198,"NA"))</f>
        <v>0.99929999999999997</v>
      </c>
      <c r="CF113" s="120">
        <f>IF($A$2=1,'mil mi val'!CE95,IF($A$2=2,'mil mi val'!CE198,"NA"))</f>
        <v>0.99929999999999997</v>
      </c>
      <c r="CG113" s="120">
        <f>IF($A$2=1,'mil mi val'!CF95,IF($A$2=2,'mil mi val'!CF198,"NA"))</f>
        <v>0.99929999999999997</v>
      </c>
      <c r="CH113" s="120">
        <f>IF($A$2=1,'mil mi val'!CG95,IF($A$2=2,'mil mi val'!CG198,"NA"))</f>
        <v>0.99929999999999997</v>
      </c>
      <c r="CI113" s="120">
        <f>IF($A$2=1,'mil mi val'!CH95,IF($A$2=2,'mil mi val'!CH198,"NA"))</f>
        <v>0.99929999999999997</v>
      </c>
      <c r="CJ113" s="120">
        <f>IF($A$2=1,'mil mi val'!CI95,IF($A$2=2,'mil mi val'!CI198,"NA"))</f>
        <v>0.99929999999999997</v>
      </c>
      <c r="CK113" s="120">
        <f>IF($A$2=1,'mil mi val'!CJ95,IF($A$2=2,'mil mi val'!CJ198,"NA"))</f>
        <v>0.99929999999999997</v>
      </c>
      <c r="CL113" s="120">
        <f>IF($A$2=1,'mil mi val'!CK95,IF($A$2=2,'mil mi val'!CK198,"NA"))</f>
        <v>0.99929999999999997</v>
      </c>
      <c r="CM113" s="120">
        <f>IF($A$2=1,'mil mi val'!CL95,IF($A$2=2,'mil mi val'!CL198,"NA"))</f>
        <v>0.99929999999999997</v>
      </c>
      <c r="CN113" s="120">
        <f>IF($A$2=1,'mil mi val'!CM95,IF($A$2=2,'mil mi val'!CM198,"NA"))</f>
        <v>0.99929999999999997</v>
      </c>
      <c r="CO113" s="120">
        <f>IF($A$2=1,'mil mi val'!CN95,IF($A$2=2,'mil mi val'!CN198,"NA"))</f>
        <v>0.99929999999999997</v>
      </c>
      <c r="CP113" s="120">
        <f>IF($A$2=1,'mil mi val'!CO95,IF($A$2=2,'mil mi val'!CO198,"NA"))</f>
        <v>0.99929999999999997</v>
      </c>
      <c r="CQ113" s="120">
        <f>IF($A$2=1,'mil mi val'!CP95,IF($A$2=2,'mil mi val'!CP198,"NA"))</f>
        <v>0.99929999999999997</v>
      </c>
      <c r="CR113" s="120">
        <f>IF($A$2=1,'mil mi val'!CQ95,IF($A$2=2,'mil mi val'!CQ198,"NA"))</f>
        <v>0.99929999999999997</v>
      </c>
      <c r="CS113" s="120">
        <f>IF($A$2=1,'mil mi val'!CR95,IF($A$2=2,'mil mi val'!CR198,"NA"))</f>
        <v>0.99929999999999997</v>
      </c>
      <c r="CT113" s="120">
        <f>IF($A$2=1,'mil mi val'!CS95,IF($A$2=2,'mil mi val'!CS198,"NA"))</f>
        <v>0.99929999999999997</v>
      </c>
      <c r="CU113" s="120">
        <f>IF($A$2=1,'mil mi val'!CT95,IF($A$2=2,'mil mi val'!CT198,"NA"))</f>
        <v>0.99929999999999997</v>
      </c>
      <c r="CV113" s="120">
        <f>IF($A$2=1,'mil mi val'!CU95,IF($A$2=2,'mil mi val'!CU198,"NA"))</f>
        <v>0.99929999999999997</v>
      </c>
      <c r="CW113" s="120">
        <f>IF($A$2=1,'mil mi val'!CV95,IF($A$2=2,'mil mi val'!CV198,"NA"))</f>
        <v>0.99929999999999997</v>
      </c>
      <c r="CX113" s="120">
        <f>IF($A$2=1,'mil mi val'!CW95,IF($A$2=2,'mil mi val'!CW198,"NA"))</f>
        <v>0.99929999999999997</v>
      </c>
      <c r="CY113" s="120">
        <f>IF($A$2=1,'mil mi val'!CX95,IF($A$2=2,'mil mi val'!CX198,"NA"))</f>
        <v>0.99929999999999997</v>
      </c>
      <c r="CZ113" s="120">
        <f>IF($A$2=1,'mil mi val'!CY95,IF($A$2=2,'mil mi val'!CY198,"NA"))</f>
        <v>0.99929999999999997</v>
      </c>
      <c r="DA113" s="120">
        <f>IF($A$2=1,'mil mi val'!CZ95,IF($A$2=2,'mil mi val'!CZ198,"NA"))</f>
        <v>0.99929999999999997</v>
      </c>
      <c r="DB113" s="120">
        <f>IF($A$2=1,'mil mi val'!DA95,IF($A$2=2,'mil mi val'!DA198,"NA"))</f>
        <v>0.99929999999999997</v>
      </c>
      <c r="DC113" s="120">
        <f>IF($A$2=1,'mil mi val'!DB95,IF($A$2=2,'mil mi val'!DB198,"NA"))</f>
        <v>0.99929999999999997</v>
      </c>
    </row>
    <row r="114" spans="2:107" ht="15" x14ac:dyDescent="0.25">
      <c r="B114" s="110">
        <v>109</v>
      </c>
      <c r="C114" s="120">
        <f>IF($A$2=1,'mil mi val'!B96,IF($A$2=2,'mil mi val'!B199,"NA"))</f>
        <v>1</v>
      </c>
      <c r="D114" s="120">
        <f>IF($A$2=1,'mil mi val'!C96,IF($A$2=2,'mil mi val'!C199,"NA"))</f>
        <v>0.99580000000000002</v>
      </c>
      <c r="E114" s="120">
        <f>IF($A$2=1,'mil mi val'!D96,IF($A$2=2,'mil mi val'!D199,"NA"))</f>
        <v>1.0051000000000001</v>
      </c>
      <c r="F114" s="120">
        <f>IF($A$2=1,'mil mi val'!E96,IF($A$2=2,'mil mi val'!E199,"NA"))</f>
        <v>1.0044</v>
      </c>
      <c r="G114" s="120">
        <f>IF($A$2=1,'mil mi val'!F96,IF($A$2=2,'mil mi val'!F199,"NA"))</f>
        <v>1.0026999999999999</v>
      </c>
      <c r="H114" s="120">
        <f>IF($A$2=1,'mil mi val'!G96,IF($A$2=2,'mil mi val'!G199,"NA"))</f>
        <v>1.0014000000000001</v>
      </c>
      <c r="I114" s="120">
        <f>IF($A$2=1,'mil mi val'!H96,IF($A$2=2,'mil mi val'!H199,"NA"))</f>
        <v>1.0004</v>
      </c>
      <c r="J114" s="120">
        <f>IF($A$2=1,'mil mi val'!I96,IF($A$2=2,'mil mi val'!I199,"NA"))</f>
        <v>0.99960000000000004</v>
      </c>
      <c r="K114" s="120">
        <f>IF($A$2=1,'mil mi val'!J96,IF($A$2=2,'mil mi val'!J199,"NA"))</f>
        <v>0.99909999999999999</v>
      </c>
      <c r="L114" s="120">
        <f>IF($A$2=1,'mil mi val'!K96,IF($A$2=2,'mil mi val'!K199,"NA"))</f>
        <v>0.99870000000000003</v>
      </c>
      <c r="M114" s="120">
        <f>IF($A$2=1,'mil mi val'!L96,IF($A$2=2,'mil mi val'!L199,"NA"))</f>
        <v>0.99850000000000005</v>
      </c>
      <c r="N114" s="120">
        <f>IF($A$2=1,'mil mi val'!M96,IF($A$2=2,'mil mi val'!M199,"NA"))</f>
        <v>0.99829999999999997</v>
      </c>
      <c r="O114" s="120">
        <f>IF($A$2=1,'mil mi val'!N96,IF($A$2=2,'mil mi val'!N199,"NA"))</f>
        <v>0.99819999999999998</v>
      </c>
      <c r="P114" s="120">
        <f>IF($A$2=1,'mil mi val'!O96,IF($A$2=2,'mil mi val'!O199,"NA"))</f>
        <v>0.99819999999999998</v>
      </c>
      <c r="Q114" s="120">
        <f>IF($A$2=1,'mil mi val'!P96,IF($A$2=2,'mil mi val'!P199,"NA"))</f>
        <v>0.99809999999999999</v>
      </c>
      <c r="R114" s="120">
        <f>IF($A$2=1,'mil mi val'!Q96,IF($A$2=2,'mil mi val'!Q199,"NA"))</f>
        <v>0.99939999999999996</v>
      </c>
      <c r="S114" s="120">
        <f>IF($A$2=1,'mil mi val'!R96,IF($A$2=2,'mil mi val'!R199,"NA"))</f>
        <v>0.99939999999999996</v>
      </c>
      <c r="T114" s="120">
        <f>IF($A$2=1,'mil mi val'!S96,IF($A$2=2,'mil mi val'!S199,"NA"))</f>
        <v>0.99939999999999996</v>
      </c>
      <c r="U114" s="120">
        <f>IF($A$2=1,'mil mi val'!T96,IF($A$2=2,'mil mi val'!T199,"NA"))</f>
        <v>0.99939999999999996</v>
      </c>
      <c r="V114" s="120">
        <f>IF($A$2=1,'mil mi val'!U96,IF($A$2=2,'mil mi val'!U199,"NA"))</f>
        <v>0.99939999999999996</v>
      </c>
      <c r="W114" s="120">
        <f>IF($A$2=1,'mil mi val'!V96,IF($A$2=2,'mil mi val'!V199,"NA"))</f>
        <v>0.99939999999999996</v>
      </c>
      <c r="X114" s="120">
        <f>IF($A$2=1,'mil mi val'!W96,IF($A$2=2,'mil mi val'!W199,"NA"))</f>
        <v>0.99939999999999996</v>
      </c>
      <c r="Y114" s="120">
        <f>IF($A$2=1,'mil mi val'!X96,IF($A$2=2,'mil mi val'!X199,"NA"))</f>
        <v>0.99939999999999996</v>
      </c>
      <c r="Z114" s="120">
        <f>IF($A$2=1,'mil mi val'!Y96,IF($A$2=2,'mil mi val'!Y199,"NA"))</f>
        <v>0.99939999999999996</v>
      </c>
      <c r="AA114" s="120">
        <f>IF($A$2=1,'mil mi val'!Z96,IF($A$2=2,'mil mi val'!Z199,"NA"))</f>
        <v>0.99939999999999996</v>
      </c>
      <c r="AB114" s="120">
        <f>IF($A$2=1,'mil mi val'!AA96,IF($A$2=2,'mil mi val'!AA199,"NA"))</f>
        <v>0.99939999999999996</v>
      </c>
      <c r="AC114" s="120">
        <f>IF($A$2=1,'mil mi val'!AB96,IF($A$2=2,'mil mi val'!AB199,"NA"))</f>
        <v>0.99939999999999996</v>
      </c>
      <c r="AD114" s="120">
        <f>IF($A$2=1,'mil mi val'!AC96,IF($A$2=2,'mil mi val'!AC199,"NA"))</f>
        <v>0.99939999999999996</v>
      </c>
      <c r="AE114" s="120">
        <f>IF($A$2=1,'mil mi val'!AD96,IF($A$2=2,'mil mi val'!AD199,"NA"))</f>
        <v>0.99939999999999996</v>
      </c>
      <c r="AF114" s="120">
        <f>IF($A$2=1,'mil mi val'!AE96,IF($A$2=2,'mil mi val'!AE199,"NA"))</f>
        <v>0.99939999999999996</v>
      </c>
      <c r="AG114" s="120">
        <f>IF($A$2=1,'mil mi val'!AF96,IF($A$2=2,'mil mi val'!AF199,"NA"))</f>
        <v>0.99939999999999996</v>
      </c>
      <c r="AH114" s="120">
        <f>IF($A$2=1,'mil mi val'!AG96,IF($A$2=2,'mil mi val'!AG199,"NA"))</f>
        <v>0.99939999999999996</v>
      </c>
      <c r="AI114" s="120">
        <f>IF($A$2=1,'mil mi val'!AH96,IF($A$2=2,'mil mi val'!AH199,"NA"))</f>
        <v>0.99939999999999996</v>
      </c>
      <c r="AJ114" s="120">
        <f>IF($A$2=1,'mil mi val'!AI96,IF($A$2=2,'mil mi val'!AI199,"NA"))</f>
        <v>0.99939999999999996</v>
      </c>
      <c r="AK114" s="120">
        <f>IF($A$2=1,'mil mi val'!AJ96,IF($A$2=2,'mil mi val'!AJ199,"NA"))</f>
        <v>0.99939999999999996</v>
      </c>
      <c r="AL114" s="120">
        <f>IF($A$2=1,'mil mi val'!AK96,IF($A$2=2,'mil mi val'!AK199,"NA"))</f>
        <v>0.99939999999999996</v>
      </c>
      <c r="AM114" s="120">
        <f>IF($A$2=1,'mil mi val'!AL96,IF($A$2=2,'mil mi val'!AL199,"NA"))</f>
        <v>0.99939999999999996</v>
      </c>
      <c r="AN114" s="120">
        <f>IF($A$2=1,'mil mi val'!AM96,IF($A$2=2,'mil mi val'!AM199,"NA"))</f>
        <v>0.99939999999999996</v>
      </c>
      <c r="AO114" s="120">
        <f>IF($A$2=1,'mil mi val'!AN96,IF($A$2=2,'mil mi val'!AN199,"NA"))</f>
        <v>0.99939999999999996</v>
      </c>
      <c r="AP114" s="120">
        <f>IF($A$2=1,'mil mi val'!AO96,IF($A$2=2,'mil mi val'!AO199,"NA"))</f>
        <v>0.99939999999999996</v>
      </c>
      <c r="AQ114" s="120">
        <f>IF($A$2=1,'mil mi val'!AP96,IF($A$2=2,'mil mi val'!AP199,"NA"))</f>
        <v>0.99939999999999996</v>
      </c>
      <c r="AR114" s="120">
        <f>IF($A$2=1,'mil mi val'!AQ96,IF($A$2=2,'mil mi val'!AQ199,"NA"))</f>
        <v>0.99939999999999996</v>
      </c>
      <c r="AS114" s="120">
        <f>IF($A$2=1,'mil mi val'!AR96,IF($A$2=2,'mil mi val'!AR199,"NA"))</f>
        <v>0.99939999999999996</v>
      </c>
      <c r="AT114" s="120">
        <f>IF($A$2=1,'mil mi val'!AS96,IF($A$2=2,'mil mi val'!AS199,"NA"))</f>
        <v>0.99939999999999996</v>
      </c>
      <c r="AU114" s="120">
        <f>IF($A$2=1,'mil mi val'!AT96,IF($A$2=2,'mil mi val'!AT199,"NA"))</f>
        <v>0.99939999999999996</v>
      </c>
      <c r="AV114" s="120">
        <f>IF($A$2=1,'mil mi val'!AU96,IF($A$2=2,'mil mi val'!AU199,"NA"))</f>
        <v>0.99939999999999996</v>
      </c>
      <c r="AW114" s="120">
        <f>IF($A$2=1,'mil mi val'!AV96,IF($A$2=2,'mil mi val'!AV199,"NA"))</f>
        <v>0.99939999999999996</v>
      </c>
      <c r="AX114" s="120">
        <f>IF($A$2=1,'mil mi val'!AW96,IF($A$2=2,'mil mi val'!AW199,"NA"))</f>
        <v>0.99939999999999996</v>
      </c>
      <c r="AY114" s="120">
        <f>IF($A$2=1,'mil mi val'!AX96,IF($A$2=2,'mil mi val'!AX199,"NA"))</f>
        <v>0.99939999999999996</v>
      </c>
      <c r="AZ114" s="120">
        <f>IF($A$2=1,'mil mi val'!AY96,IF($A$2=2,'mil mi val'!AY199,"NA"))</f>
        <v>0.99939999999999996</v>
      </c>
      <c r="BA114" s="120">
        <f>IF($A$2=1,'mil mi val'!AZ96,IF($A$2=2,'mil mi val'!AZ199,"NA"))</f>
        <v>0.99939999999999996</v>
      </c>
      <c r="BB114" s="120">
        <f>IF($A$2=1,'mil mi val'!BA96,IF($A$2=2,'mil mi val'!BA199,"NA"))</f>
        <v>0.99939999999999996</v>
      </c>
      <c r="BC114" s="120">
        <f>IF($A$2=1,'mil mi val'!BB96,IF($A$2=2,'mil mi val'!BB199,"NA"))</f>
        <v>0.99939999999999996</v>
      </c>
      <c r="BD114" s="120">
        <f>IF($A$2=1,'mil mi val'!BC96,IF($A$2=2,'mil mi val'!BC199,"NA"))</f>
        <v>0.99939999999999996</v>
      </c>
      <c r="BE114" s="120">
        <f>IF($A$2=1,'mil mi val'!BD96,IF($A$2=2,'mil mi val'!BD199,"NA"))</f>
        <v>0.99939999999999996</v>
      </c>
      <c r="BF114" s="120">
        <f>IF($A$2=1,'mil mi val'!BE96,IF($A$2=2,'mil mi val'!BE199,"NA"))</f>
        <v>0.99939999999999996</v>
      </c>
      <c r="BG114" s="120">
        <f>IF($A$2=1,'mil mi val'!BF96,IF($A$2=2,'mil mi val'!BF199,"NA"))</f>
        <v>0.99939999999999996</v>
      </c>
      <c r="BH114" s="120">
        <f>IF($A$2=1,'mil mi val'!BG96,IF($A$2=2,'mil mi val'!BG199,"NA"))</f>
        <v>0.99939999999999996</v>
      </c>
      <c r="BI114" s="120">
        <f>IF($A$2=1,'mil mi val'!BH96,IF($A$2=2,'mil mi val'!BH199,"NA"))</f>
        <v>0.99939999999999996</v>
      </c>
      <c r="BJ114" s="120">
        <f>IF($A$2=1,'mil mi val'!BI96,IF($A$2=2,'mil mi val'!BI199,"NA"))</f>
        <v>0.99939999999999996</v>
      </c>
      <c r="BK114" s="120">
        <f>IF($A$2=1,'mil mi val'!BJ96,IF($A$2=2,'mil mi val'!BJ199,"NA"))</f>
        <v>0.99939999999999996</v>
      </c>
      <c r="BL114" s="120">
        <f>IF($A$2=1,'mil mi val'!BK96,IF($A$2=2,'mil mi val'!BK199,"NA"))</f>
        <v>0.99939999999999996</v>
      </c>
      <c r="BM114" s="120">
        <f>IF($A$2=1,'mil mi val'!BL96,IF($A$2=2,'mil mi val'!BL199,"NA"))</f>
        <v>0.99939999999999996</v>
      </c>
      <c r="BN114" s="120">
        <f>IF($A$2=1,'mil mi val'!BM96,IF($A$2=2,'mil mi val'!BM199,"NA"))</f>
        <v>0.99939999999999996</v>
      </c>
      <c r="BO114" s="120">
        <f>IF($A$2=1,'mil mi val'!BN96,IF($A$2=2,'mil mi val'!BN199,"NA"))</f>
        <v>0.99939999999999996</v>
      </c>
      <c r="BP114" s="120">
        <f>IF($A$2=1,'mil mi val'!BO96,IF($A$2=2,'mil mi val'!BO199,"NA"))</f>
        <v>0.99939999999999996</v>
      </c>
      <c r="BQ114" s="120">
        <f>IF($A$2=1,'mil mi val'!BP96,IF($A$2=2,'mil mi val'!BP199,"NA"))</f>
        <v>0.99939999999999996</v>
      </c>
      <c r="BR114" s="120">
        <f>IF($A$2=1,'mil mi val'!BQ96,IF($A$2=2,'mil mi val'!BQ199,"NA"))</f>
        <v>0.99939999999999996</v>
      </c>
      <c r="BS114" s="120">
        <f>IF($A$2=1,'mil mi val'!BR96,IF($A$2=2,'mil mi val'!BR199,"NA"))</f>
        <v>0.99939999999999996</v>
      </c>
      <c r="BT114" s="120">
        <f>IF($A$2=1,'mil mi val'!BS96,IF($A$2=2,'mil mi val'!BS199,"NA"))</f>
        <v>0.99939999999999996</v>
      </c>
      <c r="BU114" s="120">
        <f>IF($A$2=1,'mil mi val'!BT96,IF($A$2=2,'mil mi val'!BT199,"NA"))</f>
        <v>0.99939999999999996</v>
      </c>
      <c r="BV114" s="120">
        <f>IF($A$2=1,'mil mi val'!BU96,IF($A$2=2,'mil mi val'!BU199,"NA"))</f>
        <v>0.99939999999999996</v>
      </c>
      <c r="BW114" s="120">
        <f>IF($A$2=1,'mil mi val'!BV96,IF($A$2=2,'mil mi val'!BV199,"NA"))</f>
        <v>0.99939999999999996</v>
      </c>
      <c r="BX114" s="120">
        <f>IF($A$2=1,'mil mi val'!BW96,IF($A$2=2,'mil mi val'!BW199,"NA"))</f>
        <v>0.99939999999999996</v>
      </c>
      <c r="BY114" s="120">
        <f>IF($A$2=1,'mil mi val'!BX96,IF($A$2=2,'mil mi val'!BX199,"NA"))</f>
        <v>0.99939999999999996</v>
      </c>
      <c r="BZ114" s="120">
        <f>IF($A$2=1,'mil mi val'!BY96,IF($A$2=2,'mil mi val'!BY199,"NA"))</f>
        <v>0.99939999999999996</v>
      </c>
      <c r="CA114" s="120">
        <f>IF($A$2=1,'mil mi val'!BZ96,IF($A$2=2,'mil mi val'!BZ199,"NA"))</f>
        <v>0.99939999999999996</v>
      </c>
      <c r="CB114" s="120">
        <f>IF($A$2=1,'mil mi val'!CA96,IF($A$2=2,'mil mi val'!CA199,"NA"))</f>
        <v>0.99939999999999996</v>
      </c>
      <c r="CC114" s="120">
        <f>IF($A$2=1,'mil mi val'!CB96,IF($A$2=2,'mil mi val'!CB199,"NA"))</f>
        <v>0.99939999999999996</v>
      </c>
      <c r="CD114" s="120">
        <f>IF($A$2=1,'mil mi val'!CC96,IF($A$2=2,'mil mi val'!CC199,"NA"))</f>
        <v>0.99939999999999996</v>
      </c>
      <c r="CE114" s="120">
        <f>IF($A$2=1,'mil mi val'!CD96,IF($A$2=2,'mil mi val'!CD199,"NA"))</f>
        <v>0.99939999999999996</v>
      </c>
      <c r="CF114" s="120">
        <f>IF($A$2=1,'mil mi val'!CE96,IF($A$2=2,'mil mi val'!CE199,"NA"))</f>
        <v>0.99939999999999996</v>
      </c>
      <c r="CG114" s="120">
        <f>IF($A$2=1,'mil mi val'!CF96,IF($A$2=2,'mil mi val'!CF199,"NA"))</f>
        <v>0.99939999999999996</v>
      </c>
      <c r="CH114" s="120">
        <f>IF($A$2=1,'mil mi val'!CG96,IF($A$2=2,'mil mi val'!CG199,"NA"))</f>
        <v>0.99939999999999996</v>
      </c>
      <c r="CI114" s="120">
        <f>IF($A$2=1,'mil mi val'!CH96,IF($A$2=2,'mil mi val'!CH199,"NA"))</f>
        <v>0.99939999999999996</v>
      </c>
      <c r="CJ114" s="120">
        <f>IF($A$2=1,'mil mi val'!CI96,IF($A$2=2,'mil mi val'!CI199,"NA"))</f>
        <v>0.99939999999999996</v>
      </c>
      <c r="CK114" s="120">
        <f>IF($A$2=1,'mil mi val'!CJ96,IF($A$2=2,'mil mi val'!CJ199,"NA"))</f>
        <v>0.99939999999999996</v>
      </c>
      <c r="CL114" s="120">
        <f>IF($A$2=1,'mil mi val'!CK96,IF($A$2=2,'mil mi val'!CK199,"NA"))</f>
        <v>0.99939999999999996</v>
      </c>
      <c r="CM114" s="120">
        <f>IF($A$2=1,'mil mi val'!CL96,IF($A$2=2,'mil mi val'!CL199,"NA"))</f>
        <v>0.99939999999999996</v>
      </c>
      <c r="CN114" s="120">
        <f>IF($A$2=1,'mil mi val'!CM96,IF($A$2=2,'mil mi val'!CM199,"NA"))</f>
        <v>0.99939999999999996</v>
      </c>
      <c r="CO114" s="120">
        <f>IF($A$2=1,'mil mi val'!CN96,IF($A$2=2,'mil mi val'!CN199,"NA"))</f>
        <v>0.99939999999999996</v>
      </c>
      <c r="CP114" s="120">
        <f>IF($A$2=1,'mil mi val'!CO96,IF($A$2=2,'mil mi val'!CO199,"NA"))</f>
        <v>0.99939999999999996</v>
      </c>
      <c r="CQ114" s="120">
        <f>IF($A$2=1,'mil mi val'!CP96,IF($A$2=2,'mil mi val'!CP199,"NA"))</f>
        <v>0.99939999999999996</v>
      </c>
      <c r="CR114" s="120">
        <f>IF($A$2=1,'mil mi val'!CQ96,IF($A$2=2,'mil mi val'!CQ199,"NA"))</f>
        <v>0.99939999999999996</v>
      </c>
      <c r="CS114" s="120">
        <f>IF($A$2=1,'mil mi val'!CR96,IF($A$2=2,'mil mi val'!CR199,"NA"))</f>
        <v>0.99939999999999996</v>
      </c>
      <c r="CT114" s="120">
        <f>IF($A$2=1,'mil mi val'!CS96,IF($A$2=2,'mil mi val'!CS199,"NA"))</f>
        <v>0.99939999999999996</v>
      </c>
      <c r="CU114" s="120">
        <f>IF($A$2=1,'mil mi val'!CT96,IF($A$2=2,'mil mi val'!CT199,"NA"))</f>
        <v>0.99939999999999996</v>
      </c>
      <c r="CV114" s="120">
        <f>IF($A$2=1,'mil mi val'!CU96,IF($A$2=2,'mil mi val'!CU199,"NA"))</f>
        <v>0.99939999999999996</v>
      </c>
      <c r="CW114" s="120">
        <f>IF($A$2=1,'mil mi val'!CV96,IF($A$2=2,'mil mi val'!CV199,"NA"))</f>
        <v>0.99939999999999996</v>
      </c>
      <c r="CX114" s="120">
        <f>IF($A$2=1,'mil mi val'!CW96,IF($A$2=2,'mil mi val'!CW199,"NA"))</f>
        <v>0.99939999999999996</v>
      </c>
      <c r="CY114" s="120">
        <f>IF($A$2=1,'mil mi val'!CX96,IF($A$2=2,'mil mi val'!CX199,"NA"))</f>
        <v>0.99939999999999996</v>
      </c>
      <c r="CZ114" s="120">
        <f>IF($A$2=1,'mil mi val'!CY96,IF($A$2=2,'mil mi val'!CY199,"NA"))</f>
        <v>0.99939999999999996</v>
      </c>
      <c r="DA114" s="120">
        <f>IF($A$2=1,'mil mi val'!CZ96,IF($A$2=2,'mil mi val'!CZ199,"NA"))</f>
        <v>0.99939999999999996</v>
      </c>
      <c r="DB114" s="120">
        <f>IF($A$2=1,'mil mi val'!DA96,IF($A$2=2,'mil mi val'!DA199,"NA"))</f>
        <v>0.99939999999999996</v>
      </c>
      <c r="DC114" s="120">
        <f>IF($A$2=1,'mil mi val'!DB96,IF($A$2=2,'mil mi val'!DB199,"NA"))</f>
        <v>0.99939999999999996</v>
      </c>
    </row>
    <row r="115" spans="2:107" ht="15" x14ac:dyDescent="0.25">
      <c r="B115" s="110">
        <v>110</v>
      </c>
      <c r="C115" s="120">
        <f>IF($A$2=1,'mil mi val'!B97,IF($A$2=2,'mil mi val'!B200,"NA"))</f>
        <v>1</v>
      </c>
      <c r="D115" s="120">
        <f>IF($A$2=1,'mil mi val'!C97,IF($A$2=2,'mil mi val'!C200,"NA"))</f>
        <v>0.99519999999999997</v>
      </c>
      <c r="E115" s="120">
        <f>IF($A$2=1,'mil mi val'!D97,IF($A$2=2,'mil mi val'!D200,"NA"))</f>
        <v>1.0045999999999999</v>
      </c>
      <c r="F115" s="120">
        <f>IF($A$2=1,'mil mi val'!E97,IF($A$2=2,'mil mi val'!E200,"NA"))</f>
        <v>1.0041</v>
      </c>
      <c r="G115" s="120">
        <f>IF($A$2=1,'mil mi val'!F97,IF($A$2=2,'mil mi val'!F200,"NA"))</f>
        <v>1.0036</v>
      </c>
      <c r="H115" s="120">
        <f>IF($A$2=1,'mil mi val'!G97,IF($A$2=2,'mil mi val'!G200,"NA"))</f>
        <v>1.0021</v>
      </c>
      <c r="I115" s="120">
        <f>IF($A$2=1,'mil mi val'!H97,IF($A$2=2,'mil mi val'!H200,"NA"))</f>
        <v>1.0008999999999999</v>
      </c>
      <c r="J115" s="120">
        <f>IF($A$2=1,'mil mi val'!I97,IF($A$2=2,'mil mi val'!I200,"NA"))</f>
        <v>1</v>
      </c>
      <c r="K115" s="120">
        <f>IF($A$2=1,'mil mi val'!J97,IF($A$2=2,'mil mi val'!J200,"NA"))</f>
        <v>0.99939999999999996</v>
      </c>
      <c r="L115" s="120">
        <f>IF($A$2=1,'mil mi val'!K97,IF($A$2=2,'mil mi val'!K200,"NA"))</f>
        <v>0.999</v>
      </c>
      <c r="M115" s="120">
        <f>IF($A$2=1,'mil mi val'!L97,IF($A$2=2,'mil mi val'!L200,"NA"))</f>
        <v>0.99860000000000004</v>
      </c>
      <c r="N115" s="120">
        <f>IF($A$2=1,'mil mi val'!M97,IF($A$2=2,'mil mi val'!M200,"NA"))</f>
        <v>0.99850000000000005</v>
      </c>
      <c r="O115" s="120">
        <f>IF($A$2=1,'mil mi val'!N97,IF($A$2=2,'mil mi val'!N200,"NA"))</f>
        <v>0.99829999999999997</v>
      </c>
      <c r="P115" s="120">
        <f>IF($A$2=1,'mil mi val'!O97,IF($A$2=2,'mil mi val'!O200,"NA"))</f>
        <v>0.99829999999999997</v>
      </c>
      <c r="Q115" s="120">
        <f>IF($A$2=1,'mil mi val'!P97,IF($A$2=2,'mil mi val'!P200,"NA"))</f>
        <v>0.99819999999999998</v>
      </c>
      <c r="R115" s="120">
        <f>IF($A$2=1,'mil mi val'!Q97,IF($A$2=2,'mil mi val'!Q200,"NA"))</f>
        <v>0.99950000000000006</v>
      </c>
      <c r="S115" s="120">
        <f>IF($A$2=1,'mil mi val'!R97,IF($A$2=2,'mil mi val'!R200,"NA"))</f>
        <v>0.99950000000000006</v>
      </c>
      <c r="T115" s="120">
        <f>IF($A$2=1,'mil mi val'!S97,IF($A$2=2,'mil mi val'!S200,"NA"))</f>
        <v>0.99950000000000006</v>
      </c>
      <c r="U115" s="120">
        <f>IF($A$2=1,'mil mi val'!T97,IF($A$2=2,'mil mi val'!T200,"NA"))</f>
        <v>0.99950000000000006</v>
      </c>
      <c r="V115" s="120">
        <f>IF($A$2=1,'mil mi val'!U97,IF($A$2=2,'mil mi val'!U200,"NA"))</f>
        <v>0.99950000000000006</v>
      </c>
      <c r="W115" s="120">
        <f>IF($A$2=1,'mil mi val'!V97,IF($A$2=2,'mil mi val'!V200,"NA"))</f>
        <v>0.99950000000000006</v>
      </c>
      <c r="X115" s="120">
        <f>IF($A$2=1,'mil mi val'!W97,IF($A$2=2,'mil mi val'!W200,"NA"))</f>
        <v>0.99950000000000006</v>
      </c>
      <c r="Y115" s="120">
        <f>IF($A$2=1,'mil mi val'!X97,IF($A$2=2,'mil mi val'!X200,"NA"))</f>
        <v>0.99950000000000006</v>
      </c>
      <c r="Z115" s="120">
        <f>IF($A$2=1,'mil mi val'!Y97,IF($A$2=2,'mil mi val'!Y200,"NA"))</f>
        <v>0.99950000000000006</v>
      </c>
      <c r="AA115" s="120">
        <f>IF($A$2=1,'mil mi val'!Z97,IF($A$2=2,'mil mi val'!Z200,"NA"))</f>
        <v>0.99950000000000006</v>
      </c>
      <c r="AB115" s="120">
        <f>IF($A$2=1,'mil mi val'!AA97,IF($A$2=2,'mil mi val'!AA200,"NA"))</f>
        <v>0.99950000000000006</v>
      </c>
      <c r="AC115" s="120">
        <f>IF($A$2=1,'mil mi val'!AB97,IF($A$2=2,'mil mi val'!AB200,"NA"))</f>
        <v>0.99950000000000006</v>
      </c>
      <c r="AD115" s="120">
        <f>IF($A$2=1,'mil mi val'!AC97,IF($A$2=2,'mil mi val'!AC200,"NA"))</f>
        <v>0.99950000000000006</v>
      </c>
      <c r="AE115" s="120">
        <f>IF($A$2=1,'mil mi val'!AD97,IF($A$2=2,'mil mi val'!AD200,"NA"))</f>
        <v>0.99950000000000006</v>
      </c>
      <c r="AF115" s="120">
        <f>IF($A$2=1,'mil mi val'!AE97,IF($A$2=2,'mil mi val'!AE200,"NA"))</f>
        <v>0.99950000000000006</v>
      </c>
      <c r="AG115" s="120">
        <f>IF($A$2=1,'mil mi val'!AF97,IF($A$2=2,'mil mi val'!AF200,"NA"))</f>
        <v>0.99950000000000006</v>
      </c>
      <c r="AH115" s="120">
        <f>IF($A$2=1,'mil mi val'!AG97,IF($A$2=2,'mil mi val'!AG200,"NA"))</f>
        <v>0.99950000000000006</v>
      </c>
      <c r="AI115" s="120">
        <f>IF($A$2=1,'mil mi val'!AH97,IF($A$2=2,'mil mi val'!AH200,"NA"))</f>
        <v>0.99950000000000006</v>
      </c>
      <c r="AJ115" s="120">
        <f>IF($A$2=1,'mil mi val'!AI97,IF($A$2=2,'mil mi val'!AI200,"NA"))</f>
        <v>0.99950000000000006</v>
      </c>
      <c r="AK115" s="120">
        <f>IF($A$2=1,'mil mi val'!AJ97,IF($A$2=2,'mil mi val'!AJ200,"NA"))</f>
        <v>0.99950000000000006</v>
      </c>
      <c r="AL115" s="120">
        <f>IF($A$2=1,'mil mi val'!AK97,IF($A$2=2,'mil mi val'!AK200,"NA"))</f>
        <v>0.99950000000000006</v>
      </c>
      <c r="AM115" s="120">
        <f>IF($A$2=1,'mil mi val'!AL97,IF($A$2=2,'mil mi val'!AL200,"NA"))</f>
        <v>0.99950000000000006</v>
      </c>
      <c r="AN115" s="120">
        <f>IF($A$2=1,'mil mi val'!AM97,IF($A$2=2,'mil mi val'!AM200,"NA"))</f>
        <v>0.99950000000000006</v>
      </c>
      <c r="AO115" s="120">
        <f>IF($A$2=1,'mil mi val'!AN97,IF($A$2=2,'mil mi val'!AN200,"NA"))</f>
        <v>0.99950000000000006</v>
      </c>
      <c r="AP115" s="120">
        <f>IF($A$2=1,'mil mi val'!AO97,IF($A$2=2,'mil mi val'!AO200,"NA"))</f>
        <v>0.99950000000000006</v>
      </c>
      <c r="AQ115" s="120">
        <f>IF($A$2=1,'mil mi val'!AP97,IF($A$2=2,'mil mi val'!AP200,"NA"))</f>
        <v>0.99950000000000006</v>
      </c>
      <c r="AR115" s="120">
        <f>IF($A$2=1,'mil mi val'!AQ97,IF($A$2=2,'mil mi val'!AQ200,"NA"))</f>
        <v>0.99950000000000006</v>
      </c>
      <c r="AS115" s="120">
        <f>IF($A$2=1,'mil mi val'!AR97,IF($A$2=2,'mil mi val'!AR200,"NA"))</f>
        <v>0.99950000000000006</v>
      </c>
      <c r="AT115" s="120">
        <f>IF($A$2=1,'mil mi val'!AS97,IF($A$2=2,'mil mi val'!AS200,"NA"))</f>
        <v>0.99950000000000006</v>
      </c>
      <c r="AU115" s="120">
        <f>IF($A$2=1,'mil mi val'!AT97,IF($A$2=2,'mil mi val'!AT200,"NA"))</f>
        <v>0.99950000000000006</v>
      </c>
      <c r="AV115" s="120">
        <f>IF($A$2=1,'mil mi val'!AU97,IF($A$2=2,'mil mi val'!AU200,"NA"))</f>
        <v>0.99950000000000006</v>
      </c>
      <c r="AW115" s="120">
        <f>IF($A$2=1,'mil mi val'!AV97,IF($A$2=2,'mil mi val'!AV200,"NA"))</f>
        <v>0.99950000000000006</v>
      </c>
      <c r="AX115" s="120">
        <f>IF($A$2=1,'mil mi val'!AW97,IF($A$2=2,'mil mi val'!AW200,"NA"))</f>
        <v>0.99950000000000006</v>
      </c>
      <c r="AY115" s="120">
        <f>IF($A$2=1,'mil mi val'!AX97,IF($A$2=2,'mil mi val'!AX200,"NA"))</f>
        <v>0.99950000000000006</v>
      </c>
      <c r="AZ115" s="120">
        <f>IF($A$2=1,'mil mi val'!AY97,IF($A$2=2,'mil mi val'!AY200,"NA"))</f>
        <v>0.99950000000000006</v>
      </c>
      <c r="BA115" s="120">
        <f>IF($A$2=1,'mil mi val'!AZ97,IF($A$2=2,'mil mi val'!AZ200,"NA"))</f>
        <v>0.99950000000000006</v>
      </c>
      <c r="BB115" s="120">
        <f>IF($A$2=1,'mil mi val'!BA97,IF($A$2=2,'mil mi val'!BA200,"NA"))</f>
        <v>0.99950000000000006</v>
      </c>
      <c r="BC115" s="120">
        <f>IF($A$2=1,'mil mi val'!BB97,IF($A$2=2,'mil mi val'!BB200,"NA"))</f>
        <v>0.99950000000000006</v>
      </c>
      <c r="BD115" s="120">
        <f>IF($A$2=1,'mil mi val'!BC97,IF($A$2=2,'mil mi val'!BC200,"NA"))</f>
        <v>0.99950000000000006</v>
      </c>
      <c r="BE115" s="120">
        <f>IF($A$2=1,'mil mi val'!BD97,IF($A$2=2,'mil mi val'!BD200,"NA"))</f>
        <v>0.99950000000000006</v>
      </c>
      <c r="BF115" s="120">
        <f>IF($A$2=1,'mil mi val'!BE97,IF($A$2=2,'mil mi val'!BE200,"NA"))</f>
        <v>0.99950000000000006</v>
      </c>
      <c r="BG115" s="120">
        <f>IF($A$2=1,'mil mi val'!BF97,IF($A$2=2,'mil mi val'!BF200,"NA"))</f>
        <v>0.99950000000000006</v>
      </c>
      <c r="BH115" s="120">
        <f>IF($A$2=1,'mil mi val'!BG97,IF($A$2=2,'mil mi val'!BG200,"NA"))</f>
        <v>0.99950000000000006</v>
      </c>
      <c r="BI115" s="120">
        <f>IF($A$2=1,'mil mi val'!BH97,IF($A$2=2,'mil mi val'!BH200,"NA"))</f>
        <v>0.99950000000000006</v>
      </c>
      <c r="BJ115" s="120">
        <f>IF($A$2=1,'mil mi val'!BI97,IF($A$2=2,'mil mi val'!BI200,"NA"))</f>
        <v>0.99950000000000006</v>
      </c>
      <c r="BK115" s="120">
        <f>IF($A$2=1,'mil mi val'!BJ97,IF($A$2=2,'mil mi val'!BJ200,"NA"))</f>
        <v>0.99950000000000006</v>
      </c>
      <c r="BL115" s="120">
        <f>IF($A$2=1,'mil mi val'!BK97,IF($A$2=2,'mil mi val'!BK200,"NA"))</f>
        <v>0.99950000000000006</v>
      </c>
      <c r="BM115" s="120">
        <f>IF($A$2=1,'mil mi val'!BL97,IF($A$2=2,'mil mi val'!BL200,"NA"))</f>
        <v>0.99950000000000006</v>
      </c>
      <c r="BN115" s="120">
        <f>IF($A$2=1,'mil mi val'!BM97,IF($A$2=2,'mil mi val'!BM200,"NA"))</f>
        <v>0.99950000000000006</v>
      </c>
      <c r="BO115" s="120">
        <f>IF($A$2=1,'mil mi val'!BN97,IF($A$2=2,'mil mi val'!BN200,"NA"))</f>
        <v>0.99950000000000006</v>
      </c>
      <c r="BP115" s="120">
        <f>IF($A$2=1,'mil mi val'!BO97,IF($A$2=2,'mil mi val'!BO200,"NA"))</f>
        <v>0.99950000000000006</v>
      </c>
      <c r="BQ115" s="120">
        <f>IF($A$2=1,'mil mi val'!BP97,IF($A$2=2,'mil mi val'!BP200,"NA"))</f>
        <v>0.99950000000000006</v>
      </c>
      <c r="BR115" s="120">
        <f>IF($A$2=1,'mil mi val'!BQ97,IF($A$2=2,'mil mi val'!BQ200,"NA"))</f>
        <v>0.99950000000000006</v>
      </c>
      <c r="BS115" s="120">
        <f>IF($A$2=1,'mil mi val'!BR97,IF($A$2=2,'mil mi val'!BR200,"NA"))</f>
        <v>0.99950000000000006</v>
      </c>
      <c r="BT115" s="120">
        <f>IF($A$2=1,'mil mi val'!BS97,IF($A$2=2,'mil mi val'!BS200,"NA"))</f>
        <v>0.99950000000000006</v>
      </c>
      <c r="BU115" s="120">
        <f>IF($A$2=1,'mil mi val'!BT97,IF($A$2=2,'mil mi val'!BT200,"NA"))</f>
        <v>0.99950000000000006</v>
      </c>
      <c r="BV115" s="120">
        <f>IF($A$2=1,'mil mi val'!BU97,IF($A$2=2,'mil mi val'!BU200,"NA"))</f>
        <v>0.99950000000000006</v>
      </c>
      <c r="BW115" s="120">
        <f>IF($A$2=1,'mil mi val'!BV97,IF($A$2=2,'mil mi val'!BV200,"NA"))</f>
        <v>0.99950000000000006</v>
      </c>
      <c r="BX115" s="120">
        <f>IF($A$2=1,'mil mi val'!BW97,IF($A$2=2,'mil mi val'!BW200,"NA"))</f>
        <v>0.99950000000000006</v>
      </c>
      <c r="BY115" s="120">
        <f>IF($A$2=1,'mil mi val'!BX97,IF($A$2=2,'mil mi val'!BX200,"NA"))</f>
        <v>0.99950000000000006</v>
      </c>
      <c r="BZ115" s="120">
        <f>IF($A$2=1,'mil mi val'!BY97,IF($A$2=2,'mil mi val'!BY200,"NA"))</f>
        <v>0.99950000000000006</v>
      </c>
      <c r="CA115" s="120">
        <f>IF($A$2=1,'mil mi val'!BZ97,IF($A$2=2,'mil mi val'!BZ200,"NA"))</f>
        <v>0.99950000000000006</v>
      </c>
      <c r="CB115" s="120">
        <f>IF($A$2=1,'mil mi val'!CA97,IF($A$2=2,'mil mi val'!CA200,"NA"))</f>
        <v>0.99950000000000006</v>
      </c>
      <c r="CC115" s="120">
        <f>IF($A$2=1,'mil mi val'!CB97,IF($A$2=2,'mil mi val'!CB200,"NA"))</f>
        <v>0.99950000000000006</v>
      </c>
      <c r="CD115" s="120">
        <f>IF($A$2=1,'mil mi val'!CC97,IF($A$2=2,'mil mi val'!CC200,"NA"))</f>
        <v>0.99950000000000006</v>
      </c>
      <c r="CE115" s="120">
        <f>IF($A$2=1,'mil mi val'!CD97,IF($A$2=2,'mil mi val'!CD200,"NA"))</f>
        <v>0.99950000000000006</v>
      </c>
      <c r="CF115" s="120">
        <f>IF($A$2=1,'mil mi val'!CE97,IF($A$2=2,'mil mi val'!CE200,"NA"))</f>
        <v>0.99950000000000006</v>
      </c>
      <c r="CG115" s="120">
        <f>IF($A$2=1,'mil mi val'!CF97,IF($A$2=2,'mil mi val'!CF200,"NA"))</f>
        <v>0.99950000000000006</v>
      </c>
      <c r="CH115" s="120">
        <f>IF($A$2=1,'mil mi val'!CG97,IF($A$2=2,'mil mi val'!CG200,"NA"))</f>
        <v>0.99950000000000006</v>
      </c>
      <c r="CI115" s="120">
        <f>IF($A$2=1,'mil mi val'!CH97,IF($A$2=2,'mil mi val'!CH200,"NA"))</f>
        <v>0.99950000000000006</v>
      </c>
      <c r="CJ115" s="120">
        <f>IF($A$2=1,'mil mi val'!CI97,IF($A$2=2,'mil mi val'!CI200,"NA"))</f>
        <v>0.99950000000000006</v>
      </c>
      <c r="CK115" s="120">
        <f>IF($A$2=1,'mil mi val'!CJ97,IF($A$2=2,'mil mi val'!CJ200,"NA"))</f>
        <v>0.99950000000000006</v>
      </c>
      <c r="CL115" s="120">
        <f>IF($A$2=1,'mil mi val'!CK97,IF($A$2=2,'mil mi val'!CK200,"NA"))</f>
        <v>0.99950000000000006</v>
      </c>
      <c r="CM115" s="120">
        <f>IF($A$2=1,'mil mi val'!CL97,IF($A$2=2,'mil mi val'!CL200,"NA"))</f>
        <v>0.99950000000000006</v>
      </c>
      <c r="CN115" s="120">
        <f>IF($A$2=1,'mil mi val'!CM97,IF($A$2=2,'mil mi val'!CM200,"NA"))</f>
        <v>0.99950000000000006</v>
      </c>
      <c r="CO115" s="120">
        <f>IF($A$2=1,'mil mi val'!CN97,IF($A$2=2,'mil mi val'!CN200,"NA"))</f>
        <v>0.99950000000000006</v>
      </c>
      <c r="CP115" s="120">
        <f>IF($A$2=1,'mil mi val'!CO97,IF($A$2=2,'mil mi val'!CO200,"NA"))</f>
        <v>0.99950000000000006</v>
      </c>
      <c r="CQ115" s="120">
        <f>IF($A$2=1,'mil mi val'!CP97,IF($A$2=2,'mil mi val'!CP200,"NA"))</f>
        <v>0.99950000000000006</v>
      </c>
      <c r="CR115" s="120">
        <f>IF($A$2=1,'mil mi val'!CQ97,IF($A$2=2,'mil mi val'!CQ200,"NA"))</f>
        <v>0.99950000000000006</v>
      </c>
      <c r="CS115" s="120">
        <f>IF($A$2=1,'mil mi val'!CR97,IF($A$2=2,'mil mi val'!CR200,"NA"))</f>
        <v>0.99950000000000006</v>
      </c>
      <c r="CT115" s="120">
        <f>IF($A$2=1,'mil mi val'!CS97,IF($A$2=2,'mil mi val'!CS200,"NA"))</f>
        <v>0.99950000000000006</v>
      </c>
      <c r="CU115" s="120">
        <f>IF($A$2=1,'mil mi val'!CT97,IF($A$2=2,'mil mi val'!CT200,"NA"))</f>
        <v>0.99950000000000006</v>
      </c>
      <c r="CV115" s="120">
        <f>IF($A$2=1,'mil mi val'!CU97,IF($A$2=2,'mil mi val'!CU200,"NA"))</f>
        <v>0.99950000000000006</v>
      </c>
      <c r="CW115" s="120">
        <f>IF($A$2=1,'mil mi val'!CV97,IF($A$2=2,'mil mi val'!CV200,"NA"))</f>
        <v>0.99950000000000006</v>
      </c>
      <c r="CX115" s="120">
        <f>IF($A$2=1,'mil mi val'!CW97,IF($A$2=2,'mil mi val'!CW200,"NA"))</f>
        <v>0.99950000000000006</v>
      </c>
      <c r="CY115" s="120">
        <f>IF($A$2=1,'mil mi val'!CX97,IF($A$2=2,'mil mi val'!CX200,"NA"))</f>
        <v>0.99950000000000006</v>
      </c>
      <c r="CZ115" s="120">
        <f>IF($A$2=1,'mil mi val'!CY97,IF($A$2=2,'mil mi val'!CY200,"NA"))</f>
        <v>0.99950000000000006</v>
      </c>
      <c r="DA115" s="120">
        <f>IF($A$2=1,'mil mi val'!CZ97,IF($A$2=2,'mil mi val'!CZ200,"NA"))</f>
        <v>0.99950000000000006</v>
      </c>
      <c r="DB115" s="120">
        <f>IF($A$2=1,'mil mi val'!DA97,IF($A$2=2,'mil mi val'!DA200,"NA"))</f>
        <v>0.99950000000000006</v>
      </c>
      <c r="DC115" s="120">
        <f>IF($A$2=1,'mil mi val'!DB97,IF($A$2=2,'mil mi val'!DB200,"NA"))</f>
        <v>0.99950000000000006</v>
      </c>
    </row>
    <row r="116" spans="2:107" ht="15" x14ac:dyDescent="0.25">
      <c r="B116" s="110">
        <v>111</v>
      </c>
      <c r="C116" s="120">
        <f>IF($A$2=1,'mil mi val'!B98,IF($A$2=2,'mil mi val'!B201,"NA"))</f>
        <v>1</v>
      </c>
      <c r="D116" s="120">
        <f>IF($A$2=1,'mil mi val'!C98,IF($A$2=2,'mil mi val'!C201,"NA"))</f>
        <v>0.99460000000000004</v>
      </c>
      <c r="E116" s="120">
        <f>IF($A$2=1,'mil mi val'!D98,IF($A$2=2,'mil mi val'!D201,"NA"))</f>
        <v>1.0041</v>
      </c>
      <c r="F116" s="120">
        <f>IF($A$2=1,'mil mi val'!E98,IF($A$2=2,'mil mi val'!E201,"NA"))</f>
        <v>1.0037</v>
      </c>
      <c r="G116" s="120">
        <f>IF($A$2=1,'mil mi val'!F98,IF($A$2=2,'mil mi val'!F201,"NA"))</f>
        <v>1.0033000000000001</v>
      </c>
      <c r="H116" s="120">
        <f>IF($A$2=1,'mil mi val'!G98,IF($A$2=2,'mil mi val'!G201,"NA"))</f>
        <v>1.0028999999999999</v>
      </c>
      <c r="I116" s="120">
        <f>IF($A$2=1,'mil mi val'!H98,IF($A$2=2,'mil mi val'!H201,"NA"))</f>
        <v>1.0015000000000001</v>
      </c>
      <c r="J116" s="120">
        <f>IF($A$2=1,'mil mi val'!I98,IF($A$2=2,'mil mi val'!I201,"NA"))</f>
        <v>1.0004999999999999</v>
      </c>
      <c r="K116" s="120">
        <f>IF($A$2=1,'mil mi val'!J98,IF($A$2=2,'mil mi val'!J201,"NA"))</f>
        <v>0.99970000000000003</v>
      </c>
      <c r="L116" s="120">
        <f>IF($A$2=1,'mil mi val'!K98,IF($A$2=2,'mil mi val'!K201,"NA"))</f>
        <v>0.99919999999999998</v>
      </c>
      <c r="M116" s="120">
        <f>IF($A$2=1,'mil mi val'!L98,IF($A$2=2,'mil mi val'!L201,"NA"))</f>
        <v>0.99880000000000002</v>
      </c>
      <c r="N116" s="120">
        <f>IF($A$2=1,'mil mi val'!M98,IF($A$2=2,'mil mi val'!M201,"NA"))</f>
        <v>0.99860000000000004</v>
      </c>
      <c r="O116" s="120">
        <f>IF($A$2=1,'mil mi val'!N98,IF($A$2=2,'mil mi val'!N201,"NA"))</f>
        <v>0.99850000000000005</v>
      </c>
      <c r="P116" s="120">
        <f>IF($A$2=1,'mil mi val'!O98,IF($A$2=2,'mil mi val'!O201,"NA"))</f>
        <v>0.99839999999999995</v>
      </c>
      <c r="Q116" s="120">
        <f>IF($A$2=1,'mil mi val'!P98,IF($A$2=2,'mil mi val'!P201,"NA"))</f>
        <v>0.99829999999999997</v>
      </c>
      <c r="R116" s="120">
        <f>IF($A$2=1,'mil mi val'!Q98,IF($A$2=2,'mil mi val'!Q201,"NA"))</f>
        <v>0.99960000000000004</v>
      </c>
      <c r="S116" s="120">
        <f>IF($A$2=1,'mil mi val'!R98,IF($A$2=2,'mil mi val'!R201,"NA"))</f>
        <v>0.99960000000000004</v>
      </c>
      <c r="T116" s="120">
        <f>IF($A$2=1,'mil mi val'!S98,IF($A$2=2,'mil mi val'!S201,"NA"))</f>
        <v>0.99960000000000004</v>
      </c>
      <c r="U116" s="120">
        <f>IF($A$2=1,'mil mi val'!T98,IF($A$2=2,'mil mi val'!T201,"NA"))</f>
        <v>0.99960000000000004</v>
      </c>
      <c r="V116" s="120">
        <f>IF($A$2=1,'mil mi val'!U98,IF($A$2=2,'mil mi val'!U201,"NA"))</f>
        <v>0.99960000000000004</v>
      </c>
      <c r="W116" s="120">
        <f>IF($A$2=1,'mil mi val'!V98,IF($A$2=2,'mil mi val'!V201,"NA"))</f>
        <v>0.99960000000000004</v>
      </c>
      <c r="X116" s="120">
        <f>IF($A$2=1,'mil mi val'!W98,IF($A$2=2,'mil mi val'!W201,"NA"))</f>
        <v>0.99960000000000004</v>
      </c>
      <c r="Y116" s="120">
        <f>IF($A$2=1,'mil mi val'!X98,IF($A$2=2,'mil mi val'!X201,"NA"))</f>
        <v>0.99960000000000004</v>
      </c>
      <c r="Z116" s="120">
        <f>IF($A$2=1,'mil mi val'!Y98,IF($A$2=2,'mil mi val'!Y201,"NA"))</f>
        <v>0.99960000000000004</v>
      </c>
      <c r="AA116" s="120">
        <f>IF($A$2=1,'mil mi val'!Z98,IF($A$2=2,'mil mi val'!Z201,"NA"))</f>
        <v>0.99960000000000004</v>
      </c>
      <c r="AB116" s="120">
        <f>IF($A$2=1,'mil mi val'!AA98,IF($A$2=2,'mil mi val'!AA201,"NA"))</f>
        <v>0.99960000000000004</v>
      </c>
      <c r="AC116" s="120">
        <f>IF($A$2=1,'mil mi val'!AB98,IF($A$2=2,'mil mi val'!AB201,"NA"))</f>
        <v>0.99960000000000004</v>
      </c>
      <c r="AD116" s="120">
        <f>IF($A$2=1,'mil mi val'!AC98,IF($A$2=2,'mil mi val'!AC201,"NA"))</f>
        <v>0.99960000000000004</v>
      </c>
      <c r="AE116" s="120">
        <f>IF($A$2=1,'mil mi val'!AD98,IF($A$2=2,'mil mi val'!AD201,"NA"))</f>
        <v>0.99960000000000004</v>
      </c>
      <c r="AF116" s="120">
        <f>IF($A$2=1,'mil mi val'!AE98,IF($A$2=2,'mil mi val'!AE201,"NA"))</f>
        <v>0.99960000000000004</v>
      </c>
      <c r="AG116" s="120">
        <f>IF($A$2=1,'mil mi val'!AF98,IF($A$2=2,'mil mi val'!AF201,"NA"))</f>
        <v>0.99960000000000004</v>
      </c>
      <c r="AH116" s="120">
        <f>IF($A$2=1,'mil mi val'!AG98,IF($A$2=2,'mil mi val'!AG201,"NA"))</f>
        <v>0.99960000000000004</v>
      </c>
      <c r="AI116" s="120">
        <f>IF($A$2=1,'mil mi val'!AH98,IF($A$2=2,'mil mi val'!AH201,"NA"))</f>
        <v>0.99960000000000004</v>
      </c>
      <c r="AJ116" s="120">
        <f>IF($A$2=1,'mil mi val'!AI98,IF($A$2=2,'mil mi val'!AI201,"NA"))</f>
        <v>0.99960000000000004</v>
      </c>
      <c r="AK116" s="120">
        <f>IF($A$2=1,'mil mi val'!AJ98,IF($A$2=2,'mil mi val'!AJ201,"NA"))</f>
        <v>0.99960000000000004</v>
      </c>
      <c r="AL116" s="120">
        <f>IF($A$2=1,'mil mi val'!AK98,IF($A$2=2,'mil mi val'!AK201,"NA"))</f>
        <v>0.99960000000000004</v>
      </c>
      <c r="AM116" s="120">
        <f>IF($A$2=1,'mil mi val'!AL98,IF($A$2=2,'mil mi val'!AL201,"NA"))</f>
        <v>0.99960000000000004</v>
      </c>
      <c r="AN116" s="120">
        <f>IF($A$2=1,'mil mi val'!AM98,IF($A$2=2,'mil mi val'!AM201,"NA"))</f>
        <v>0.99960000000000004</v>
      </c>
      <c r="AO116" s="120">
        <f>IF($A$2=1,'mil mi val'!AN98,IF($A$2=2,'mil mi val'!AN201,"NA"))</f>
        <v>0.99960000000000004</v>
      </c>
      <c r="AP116" s="120">
        <f>IF($A$2=1,'mil mi val'!AO98,IF($A$2=2,'mil mi val'!AO201,"NA"))</f>
        <v>0.99960000000000004</v>
      </c>
      <c r="AQ116" s="120">
        <f>IF($A$2=1,'mil mi val'!AP98,IF($A$2=2,'mil mi val'!AP201,"NA"))</f>
        <v>0.99960000000000004</v>
      </c>
      <c r="AR116" s="120">
        <f>IF($A$2=1,'mil mi val'!AQ98,IF($A$2=2,'mil mi val'!AQ201,"NA"))</f>
        <v>0.99960000000000004</v>
      </c>
      <c r="AS116" s="120">
        <f>IF($A$2=1,'mil mi val'!AR98,IF($A$2=2,'mil mi val'!AR201,"NA"))</f>
        <v>0.99960000000000004</v>
      </c>
      <c r="AT116" s="120">
        <f>IF($A$2=1,'mil mi val'!AS98,IF($A$2=2,'mil mi val'!AS201,"NA"))</f>
        <v>0.99960000000000004</v>
      </c>
      <c r="AU116" s="120">
        <f>IF($A$2=1,'mil mi val'!AT98,IF($A$2=2,'mil mi val'!AT201,"NA"))</f>
        <v>0.99960000000000004</v>
      </c>
      <c r="AV116" s="120">
        <f>IF($A$2=1,'mil mi val'!AU98,IF($A$2=2,'mil mi val'!AU201,"NA"))</f>
        <v>0.99960000000000004</v>
      </c>
      <c r="AW116" s="120">
        <f>IF($A$2=1,'mil mi val'!AV98,IF($A$2=2,'mil mi val'!AV201,"NA"))</f>
        <v>0.99960000000000004</v>
      </c>
      <c r="AX116" s="120">
        <f>IF($A$2=1,'mil mi val'!AW98,IF($A$2=2,'mil mi val'!AW201,"NA"))</f>
        <v>0.99960000000000004</v>
      </c>
      <c r="AY116" s="120">
        <f>IF($A$2=1,'mil mi val'!AX98,IF($A$2=2,'mil mi val'!AX201,"NA"))</f>
        <v>0.99960000000000004</v>
      </c>
      <c r="AZ116" s="120">
        <f>IF($A$2=1,'mil mi val'!AY98,IF($A$2=2,'mil mi val'!AY201,"NA"))</f>
        <v>0.99960000000000004</v>
      </c>
      <c r="BA116" s="120">
        <f>IF($A$2=1,'mil mi val'!AZ98,IF($A$2=2,'mil mi val'!AZ201,"NA"))</f>
        <v>0.99960000000000004</v>
      </c>
      <c r="BB116" s="120">
        <f>IF($A$2=1,'mil mi val'!BA98,IF($A$2=2,'mil mi val'!BA201,"NA"))</f>
        <v>0.99960000000000004</v>
      </c>
      <c r="BC116" s="120">
        <f>IF($A$2=1,'mil mi val'!BB98,IF($A$2=2,'mil mi val'!BB201,"NA"))</f>
        <v>0.99960000000000004</v>
      </c>
      <c r="BD116" s="120">
        <f>IF($A$2=1,'mil mi val'!BC98,IF($A$2=2,'mil mi val'!BC201,"NA"))</f>
        <v>0.99960000000000004</v>
      </c>
      <c r="BE116" s="120">
        <f>IF($A$2=1,'mil mi val'!BD98,IF($A$2=2,'mil mi val'!BD201,"NA"))</f>
        <v>0.99960000000000004</v>
      </c>
      <c r="BF116" s="120">
        <f>IF($A$2=1,'mil mi val'!BE98,IF($A$2=2,'mil mi val'!BE201,"NA"))</f>
        <v>0.99960000000000004</v>
      </c>
      <c r="BG116" s="120">
        <f>IF($A$2=1,'mil mi val'!BF98,IF($A$2=2,'mil mi val'!BF201,"NA"))</f>
        <v>0.99960000000000004</v>
      </c>
      <c r="BH116" s="120">
        <f>IF($A$2=1,'mil mi val'!BG98,IF($A$2=2,'mil mi val'!BG201,"NA"))</f>
        <v>0.99960000000000004</v>
      </c>
      <c r="BI116" s="120">
        <f>IF($A$2=1,'mil mi val'!BH98,IF($A$2=2,'mil mi val'!BH201,"NA"))</f>
        <v>0.99960000000000004</v>
      </c>
      <c r="BJ116" s="120">
        <f>IF($A$2=1,'mil mi val'!BI98,IF($A$2=2,'mil mi val'!BI201,"NA"))</f>
        <v>0.99960000000000004</v>
      </c>
      <c r="BK116" s="120">
        <f>IF($A$2=1,'mil mi val'!BJ98,IF($A$2=2,'mil mi val'!BJ201,"NA"))</f>
        <v>0.99960000000000004</v>
      </c>
      <c r="BL116" s="120">
        <f>IF($A$2=1,'mil mi val'!BK98,IF($A$2=2,'mil mi val'!BK201,"NA"))</f>
        <v>0.99960000000000004</v>
      </c>
      <c r="BM116" s="120">
        <f>IF($A$2=1,'mil mi val'!BL98,IF($A$2=2,'mil mi val'!BL201,"NA"))</f>
        <v>0.99960000000000004</v>
      </c>
      <c r="BN116" s="120">
        <f>IF($A$2=1,'mil mi val'!BM98,IF($A$2=2,'mil mi val'!BM201,"NA"))</f>
        <v>0.99960000000000004</v>
      </c>
      <c r="BO116" s="120">
        <f>IF($A$2=1,'mil mi val'!BN98,IF($A$2=2,'mil mi val'!BN201,"NA"))</f>
        <v>0.99960000000000004</v>
      </c>
      <c r="BP116" s="120">
        <f>IF($A$2=1,'mil mi val'!BO98,IF($A$2=2,'mil mi val'!BO201,"NA"))</f>
        <v>0.99960000000000004</v>
      </c>
      <c r="BQ116" s="120">
        <f>IF($A$2=1,'mil mi val'!BP98,IF($A$2=2,'mil mi val'!BP201,"NA"))</f>
        <v>0.99960000000000004</v>
      </c>
      <c r="BR116" s="120">
        <f>IF($A$2=1,'mil mi val'!BQ98,IF($A$2=2,'mil mi val'!BQ201,"NA"))</f>
        <v>0.99960000000000004</v>
      </c>
      <c r="BS116" s="120">
        <f>IF($A$2=1,'mil mi val'!BR98,IF($A$2=2,'mil mi val'!BR201,"NA"))</f>
        <v>0.99960000000000004</v>
      </c>
      <c r="BT116" s="120">
        <f>IF($A$2=1,'mil mi val'!BS98,IF($A$2=2,'mil mi val'!BS201,"NA"))</f>
        <v>0.99960000000000004</v>
      </c>
      <c r="BU116" s="120">
        <f>IF($A$2=1,'mil mi val'!BT98,IF($A$2=2,'mil mi val'!BT201,"NA"))</f>
        <v>0.99960000000000004</v>
      </c>
      <c r="BV116" s="120">
        <f>IF($A$2=1,'mil mi val'!BU98,IF($A$2=2,'mil mi val'!BU201,"NA"))</f>
        <v>0.99960000000000004</v>
      </c>
      <c r="BW116" s="120">
        <f>IF($A$2=1,'mil mi val'!BV98,IF($A$2=2,'mil mi val'!BV201,"NA"))</f>
        <v>0.99960000000000004</v>
      </c>
      <c r="BX116" s="120">
        <f>IF($A$2=1,'mil mi val'!BW98,IF($A$2=2,'mil mi val'!BW201,"NA"))</f>
        <v>0.99960000000000004</v>
      </c>
      <c r="BY116" s="120">
        <f>IF($A$2=1,'mil mi val'!BX98,IF($A$2=2,'mil mi val'!BX201,"NA"))</f>
        <v>0.99960000000000004</v>
      </c>
      <c r="BZ116" s="120">
        <f>IF($A$2=1,'mil mi val'!BY98,IF($A$2=2,'mil mi val'!BY201,"NA"))</f>
        <v>0.99960000000000004</v>
      </c>
      <c r="CA116" s="120">
        <f>IF($A$2=1,'mil mi val'!BZ98,IF($A$2=2,'mil mi val'!BZ201,"NA"))</f>
        <v>0.99960000000000004</v>
      </c>
      <c r="CB116" s="120">
        <f>IF($A$2=1,'mil mi val'!CA98,IF($A$2=2,'mil mi val'!CA201,"NA"))</f>
        <v>0.99960000000000004</v>
      </c>
      <c r="CC116" s="120">
        <f>IF($A$2=1,'mil mi val'!CB98,IF($A$2=2,'mil mi val'!CB201,"NA"))</f>
        <v>0.99960000000000004</v>
      </c>
      <c r="CD116" s="120">
        <f>IF($A$2=1,'mil mi val'!CC98,IF($A$2=2,'mil mi val'!CC201,"NA"))</f>
        <v>0.99960000000000004</v>
      </c>
      <c r="CE116" s="120">
        <f>IF($A$2=1,'mil mi val'!CD98,IF($A$2=2,'mil mi val'!CD201,"NA"))</f>
        <v>0.99960000000000004</v>
      </c>
      <c r="CF116" s="120">
        <f>IF($A$2=1,'mil mi val'!CE98,IF($A$2=2,'mil mi val'!CE201,"NA"))</f>
        <v>0.99960000000000004</v>
      </c>
      <c r="CG116" s="120">
        <f>IF($A$2=1,'mil mi val'!CF98,IF($A$2=2,'mil mi val'!CF201,"NA"))</f>
        <v>0.99960000000000004</v>
      </c>
      <c r="CH116" s="120">
        <f>IF($A$2=1,'mil mi val'!CG98,IF($A$2=2,'mil mi val'!CG201,"NA"))</f>
        <v>0.99960000000000004</v>
      </c>
      <c r="CI116" s="120">
        <f>IF($A$2=1,'mil mi val'!CH98,IF($A$2=2,'mil mi val'!CH201,"NA"))</f>
        <v>0.99960000000000004</v>
      </c>
      <c r="CJ116" s="120">
        <f>IF($A$2=1,'mil mi val'!CI98,IF($A$2=2,'mil mi val'!CI201,"NA"))</f>
        <v>0.99960000000000004</v>
      </c>
      <c r="CK116" s="120">
        <f>IF($A$2=1,'mil mi val'!CJ98,IF($A$2=2,'mil mi val'!CJ201,"NA"))</f>
        <v>0.99960000000000004</v>
      </c>
      <c r="CL116" s="120">
        <f>IF($A$2=1,'mil mi val'!CK98,IF($A$2=2,'mil mi val'!CK201,"NA"))</f>
        <v>0.99960000000000004</v>
      </c>
      <c r="CM116" s="120">
        <f>IF($A$2=1,'mil mi val'!CL98,IF($A$2=2,'mil mi val'!CL201,"NA"))</f>
        <v>0.99960000000000004</v>
      </c>
      <c r="CN116" s="120">
        <f>IF($A$2=1,'mil mi val'!CM98,IF($A$2=2,'mil mi val'!CM201,"NA"))</f>
        <v>0.99960000000000004</v>
      </c>
      <c r="CO116" s="120">
        <f>IF($A$2=1,'mil mi val'!CN98,IF($A$2=2,'mil mi val'!CN201,"NA"))</f>
        <v>0.99960000000000004</v>
      </c>
      <c r="CP116" s="120">
        <f>IF($A$2=1,'mil mi val'!CO98,IF($A$2=2,'mil mi val'!CO201,"NA"))</f>
        <v>0.99960000000000004</v>
      </c>
      <c r="CQ116" s="120">
        <f>IF($A$2=1,'mil mi val'!CP98,IF($A$2=2,'mil mi val'!CP201,"NA"))</f>
        <v>0.99960000000000004</v>
      </c>
      <c r="CR116" s="120">
        <f>IF($A$2=1,'mil mi val'!CQ98,IF($A$2=2,'mil mi val'!CQ201,"NA"))</f>
        <v>0.99960000000000004</v>
      </c>
      <c r="CS116" s="120">
        <f>IF($A$2=1,'mil mi val'!CR98,IF($A$2=2,'mil mi val'!CR201,"NA"))</f>
        <v>0.99960000000000004</v>
      </c>
      <c r="CT116" s="120">
        <f>IF($A$2=1,'mil mi val'!CS98,IF($A$2=2,'mil mi val'!CS201,"NA"))</f>
        <v>0.99960000000000004</v>
      </c>
      <c r="CU116" s="120">
        <f>IF($A$2=1,'mil mi val'!CT98,IF($A$2=2,'mil mi val'!CT201,"NA"))</f>
        <v>0.99960000000000004</v>
      </c>
      <c r="CV116" s="120">
        <f>IF($A$2=1,'mil mi val'!CU98,IF($A$2=2,'mil mi val'!CU201,"NA"))</f>
        <v>0.99960000000000004</v>
      </c>
      <c r="CW116" s="120">
        <f>IF($A$2=1,'mil mi val'!CV98,IF($A$2=2,'mil mi val'!CV201,"NA"))</f>
        <v>0.99960000000000004</v>
      </c>
      <c r="CX116" s="120">
        <f>IF($A$2=1,'mil mi val'!CW98,IF($A$2=2,'mil mi val'!CW201,"NA"))</f>
        <v>0.99960000000000004</v>
      </c>
      <c r="CY116" s="120">
        <f>IF($A$2=1,'mil mi val'!CX98,IF($A$2=2,'mil mi val'!CX201,"NA"))</f>
        <v>0.99960000000000004</v>
      </c>
      <c r="CZ116" s="120">
        <f>IF($A$2=1,'mil mi val'!CY98,IF($A$2=2,'mil mi val'!CY201,"NA"))</f>
        <v>0.99960000000000004</v>
      </c>
      <c r="DA116" s="120">
        <f>IF($A$2=1,'mil mi val'!CZ98,IF($A$2=2,'mil mi val'!CZ201,"NA"))</f>
        <v>0.99960000000000004</v>
      </c>
      <c r="DB116" s="120">
        <f>IF($A$2=1,'mil mi val'!DA98,IF($A$2=2,'mil mi val'!DA201,"NA"))</f>
        <v>0.99960000000000004</v>
      </c>
      <c r="DC116" s="120">
        <f>IF($A$2=1,'mil mi val'!DB98,IF($A$2=2,'mil mi val'!DB201,"NA"))</f>
        <v>0.99960000000000004</v>
      </c>
    </row>
    <row r="117" spans="2:107" ht="15" x14ac:dyDescent="0.25">
      <c r="B117" s="110">
        <v>112</v>
      </c>
      <c r="C117" s="120">
        <f>IF($A$2=1,'mil mi val'!B99,IF($A$2=2,'mil mi val'!B202,"NA"))</f>
        <v>1</v>
      </c>
      <c r="D117" s="120">
        <f>IF($A$2=1,'mil mi val'!C99,IF($A$2=2,'mil mi val'!C202,"NA"))</f>
        <v>0.99399999999999999</v>
      </c>
      <c r="E117" s="120">
        <f>IF($A$2=1,'mil mi val'!D99,IF($A$2=2,'mil mi val'!D202,"NA"))</f>
        <v>1.0037</v>
      </c>
      <c r="F117" s="120">
        <f>IF($A$2=1,'mil mi val'!E99,IF($A$2=2,'mil mi val'!E202,"NA"))</f>
        <v>1.0033000000000001</v>
      </c>
      <c r="G117" s="120">
        <f>IF($A$2=1,'mil mi val'!F99,IF($A$2=2,'mil mi val'!F202,"NA"))</f>
        <v>1.0029999999999999</v>
      </c>
      <c r="H117" s="120">
        <f>IF($A$2=1,'mil mi val'!G99,IF($A$2=2,'mil mi val'!G202,"NA"))</f>
        <v>1.0025999999999999</v>
      </c>
      <c r="I117" s="120">
        <f>IF($A$2=1,'mil mi val'!H99,IF($A$2=2,'mil mi val'!H202,"NA"))</f>
        <v>1.0022</v>
      </c>
      <c r="J117" s="120">
        <f>IF($A$2=1,'mil mi val'!I99,IF($A$2=2,'mil mi val'!I202,"NA"))</f>
        <v>1.0009999999999999</v>
      </c>
      <c r="K117" s="120">
        <f>IF($A$2=1,'mil mi val'!J99,IF($A$2=2,'mil mi val'!J202,"NA"))</f>
        <v>1.0001</v>
      </c>
      <c r="L117" s="120">
        <f>IF($A$2=1,'mil mi val'!K99,IF($A$2=2,'mil mi val'!K202,"NA"))</f>
        <v>0.99939999999999996</v>
      </c>
      <c r="M117" s="120">
        <f>IF($A$2=1,'mil mi val'!L99,IF($A$2=2,'mil mi val'!L202,"NA"))</f>
        <v>0.999</v>
      </c>
      <c r="N117" s="120">
        <f>IF($A$2=1,'mil mi val'!M99,IF($A$2=2,'mil mi val'!M202,"NA"))</f>
        <v>0.99880000000000002</v>
      </c>
      <c r="O117" s="120">
        <f>IF($A$2=1,'mil mi val'!N99,IF($A$2=2,'mil mi val'!N202,"NA"))</f>
        <v>0.99860000000000004</v>
      </c>
      <c r="P117" s="120">
        <f>IF($A$2=1,'mil mi val'!O99,IF($A$2=2,'mil mi val'!O202,"NA"))</f>
        <v>0.99850000000000005</v>
      </c>
      <c r="Q117" s="120">
        <f>IF($A$2=1,'mil mi val'!P99,IF($A$2=2,'mil mi val'!P202,"NA"))</f>
        <v>0.99839999999999995</v>
      </c>
      <c r="R117" s="120">
        <f>IF($A$2=1,'mil mi val'!Q99,IF($A$2=2,'mil mi val'!Q202,"NA"))</f>
        <v>0.99970000000000003</v>
      </c>
      <c r="S117" s="120">
        <f>IF($A$2=1,'mil mi val'!R99,IF($A$2=2,'mil mi val'!R202,"NA"))</f>
        <v>0.99970000000000003</v>
      </c>
      <c r="T117" s="120">
        <f>IF($A$2=1,'mil mi val'!S99,IF($A$2=2,'mil mi val'!S202,"NA"))</f>
        <v>0.99970000000000003</v>
      </c>
      <c r="U117" s="120">
        <f>IF($A$2=1,'mil mi val'!T99,IF($A$2=2,'mil mi val'!T202,"NA"))</f>
        <v>0.99970000000000003</v>
      </c>
      <c r="V117" s="120">
        <f>IF($A$2=1,'mil mi val'!U99,IF($A$2=2,'mil mi val'!U202,"NA"))</f>
        <v>0.99970000000000003</v>
      </c>
      <c r="W117" s="120">
        <f>IF($A$2=1,'mil mi val'!V99,IF($A$2=2,'mil mi val'!V202,"NA"))</f>
        <v>0.99970000000000003</v>
      </c>
      <c r="X117" s="120">
        <f>IF($A$2=1,'mil mi val'!W99,IF($A$2=2,'mil mi val'!W202,"NA"))</f>
        <v>0.99970000000000003</v>
      </c>
      <c r="Y117" s="120">
        <f>IF($A$2=1,'mil mi val'!X99,IF($A$2=2,'mil mi val'!X202,"NA"))</f>
        <v>0.99970000000000003</v>
      </c>
      <c r="Z117" s="120">
        <f>IF($A$2=1,'mil mi val'!Y99,IF($A$2=2,'mil mi val'!Y202,"NA"))</f>
        <v>0.99970000000000003</v>
      </c>
      <c r="AA117" s="120">
        <f>IF($A$2=1,'mil mi val'!Z99,IF($A$2=2,'mil mi val'!Z202,"NA"))</f>
        <v>0.99970000000000003</v>
      </c>
      <c r="AB117" s="120">
        <f>IF($A$2=1,'mil mi val'!AA99,IF($A$2=2,'mil mi val'!AA202,"NA"))</f>
        <v>0.99970000000000003</v>
      </c>
      <c r="AC117" s="120">
        <f>IF($A$2=1,'mil mi val'!AB99,IF($A$2=2,'mil mi val'!AB202,"NA"))</f>
        <v>0.99970000000000003</v>
      </c>
      <c r="AD117" s="120">
        <f>IF($A$2=1,'mil mi val'!AC99,IF($A$2=2,'mil mi val'!AC202,"NA"))</f>
        <v>0.99970000000000003</v>
      </c>
      <c r="AE117" s="120">
        <f>IF($A$2=1,'mil mi val'!AD99,IF($A$2=2,'mil mi val'!AD202,"NA"))</f>
        <v>0.99970000000000003</v>
      </c>
      <c r="AF117" s="120">
        <f>IF($A$2=1,'mil mi val'!AE99,IF($A$2=2,'mil mi val'!AE202,"NA"))</f>
        <v>0.99970000000000003</v>
      </c>
      <c r="AG117" s="120">
        <f>IF($A$2=1,'mil mi val'!AF99,IF($A$2=2,'mil mi val'!AF202,"NA"))</f>
        <v>0.99970000000000003</v>
      </c>
      <c r="AH117" s="120">
        <f>IF($A$2=1,'mil mi val'!AG99,IF($A$2=2,'mil mi val'!AG202,"NA"))</f>
        <v>0.99970000000000003</v>
      </c>
      <c r="AI117" s="120">
        <f>IF($A$2=1,'mil mi val'!AH99,IF($A$2=2,'mil mi val'!AH202,"NA"))</f>
        <v>0.99970000000000003</v>
      </c>
      <c r="AJ117" s="120">
        <f>IF($A$2=1,'mil mi val'!AI99,IF($A$2=2,'mil mi val'!AI202,"NA"))</f>
        <v>0.99970000000000003</v>
      </c>
      <c r="AK117" s="120">
        <f>IF($A$2=1,'mil mi val'!AJ99,IF($A$2=2,'mil mi val'!AJ202,"NA"))</f>
        <v>0.99970000000000003</v>
      </c>
      <c r="AL117" s="120">
        <f>IF($A$2=1,'mil mi val'!AK99,IF($A$2=2,'mil mi val'!AK202,"NA"))</f>
        <v>0.99970000000000003</v>
      </c>
      <c r="AM117" s="120">
        <f>IF($A$2=1,'mil mi val'!AL99,IF($A$2=2,'mil mi val'!AL202,"NA"))</f>
        <v>0.99970000000000003</v>
      </c>
      <c r="AN117" s="120">
        <f>IF($A$2=1,'mil mi val'!AM99,IF($A$2=2,'mil mi val'!AM202,"NA"))</f>
        <v>0.99970000000000003</v>
      </c>
      <c r="AO117" s="120">
        <f>IF($A$2=1,'mil mi val'!AN99,IF($A$2=2,'mil mi val'!AN202,"NA"))</f>
        <v>0.99970000000000003</v>
      </c>
      <c r="AP117" s="120">
        <f>IF($A$2=1,'mil mi val'!AO99,IF($A$2=2,'mil mi val'!AO202,"NA"))</f>
        <v>0.99970000000000003</v>
      </c>
      <c r="AQ117" s="120">
        <f>IF($A$2=1,'mil mi val'!AP99,IF($A$2=2,'mil mi val'!AP202,"NA"))</f>
        <v>0.99970000000000003</v>
      </c>
      <c r="AR117" s="120">
        <f>IF($A$2=1,'mil mi val'!AQ99,IF($A$2=2,'mil mi val'!AQ202,"NA"))</f>
        <v>0.99970000000000003</v>
      </c>
      <c r="AS117" s="120">
        <f>IF($A$2=1,'mil mi val'!AR99,IF($A$2=2,'mil mi val'!AR202,"NA"))</f>
        <v>0.99970000000000003</v>
      </c>
      <c r="AT117" s="120">
        <f>IF($A$2=1,'mil mi val'!AS99,IF($A$2=2,'mil mi val'!AS202,"NA"))</f>
        <v>0.99970000000000003</v>
      </c>
      <c r="AU117" s="120">
        <f>IF($A$2=1,'mil mi val'!AT99,IF($A$2=2,'mil mi val'!AT202,"NA"))</f>
        <v>0.99970000000000003</v>
      </c>
      <c r="AV117" s="120">
        <f>IF($A$2=1,'mil mi val'!AU99,IF($A$2=2,'mil mi val'!AU202,"NA"))</f>
        <v>0.99970000000000003</v>
      </c>
      <c r="AW117" s="120">
        <f>IF($A$2=1,'mil mi val'!AV99,IF($A$2=2,'mil mi val'!AV202,"NA"))</f>
        <v>0.99970000000000003</v>
      </c>
      <c r="AX117" s="120">
        <f>IF($A$2=1,'mil mi val'!AW99,IF($A$2=2,'mil mi val'!AW202,"NA"))</f>
        <v>0.99970000000000003</v>
      </c>
      <c r="AY117" s="120">
        <f>IF($A$2=1,'mil mi val'!AX99,IF($A$2=2,'mil mi val'!AX202,"NA"))</f>
        <v>0.99970000000000003</v>
      </c>
      <c r="AZ117" s="120">
        <f>IF($A$2=1,'mil mi val'!AY99,IF($A$2=2,'mil mi val'!AY202,"NA"))</f>
        <v>0.99970000000000003</v>
      </c>
      <c r="BA117" s="120">
        <f>IF($A$2=1,'mil mi val'!AZ99,IF($A$2=2,'mil mi val'!AZ202,"NA"))</f>
        <v>0.99970000000000003</v>
      </c>
      <c r="BB117" s="120">
        <f>IF($A$2=1,'mil mi val'!BA99,IF($A$2=2,'mil mi val'!BA202,"NA"))</f>
        <v>0.99970000000000003</v>
      </c>
      <c r="BC117" s="120">
        <f>IF($A$2=1,'mil mi val'!BB99,IF($A$2=2,'mil mi val'!BB202,"NA"))</f>
        <v>0.99970000000000003</v>
      </c>
      <c r="BD117" s="120">
        <f>IF($A$2=1,'mil mi val'!BC99,IF($A$2=2,'mil mi val'!BC202,"NA"))</f>
        <v>0.99970000000000003</v>
      </c>
      <c r="BE117" s="120">
        <f>IF($A$2=1,'mil mi val'!BD99,IF($A$2=2,'mil mi val'!BD202,"NA"))</f>
        <v>0.99970000000000003</v>
      </c>
      <c r="BF117" s="120">
        <f>IF($A$2=1,'mil mi val'!BE99,IF($A$2=2,'mil mi val'!BE202,"NA"))</f>
        <v>0.99970000000000003</v>
      </c>
      <c r="BG117" s="120">
        <f>IF($A$2=1,'mil mi val'!BF99,IF($A$2=2,'mil mi val'!BF202,"NA"))</f>
        <v>0.99970000000000003</v>
      </c>
      <c r="BH117" s="120">
        <f>IF($A$2=1,'mil mi val'!BG99,IF($A$2=2,'mil mi val'!BG202,"NA"))</f>
        <v>0.99970000000000003</v>
      </c>
      <c r="BI117" s="120">
        <f>IF($A$2=1,'mil mi val'!BH99,IF($A$2=2,'mil mi val'!BH202,"NA"))</f>
        <v>0.99970000000000003</v>
      </c>
      <c r="BJ117" s="120">
        <f>IF($A$2=1,'mil mi val'!BI99,IF($A$2=2,'mil mi val'!BI202,"NA"))</f>
        <v>0.99970000000000003</v>
      </c>
      <c r="BK117" s="120">
        <f>IF($A$2=1,'mil mi val'!BJ99,IF($A$2=2,'mil mi val'!BJ202,"NA"))</f>
        <v>0.99970000000000003</v>
      </c>
      <c r="BL117" s="120">
        <f>IF($A$2=1,'mil mi val'!BK99,IF($A$2=2,'mil mi val'!BK202,"NA"))</f>
        <v>0.99970000000000003</v>
      </c>
      <c r="BM117" s="120">
        <f>IF($A$2=1,'mil mi val'!BL99,IF($A$2=2,'mil mi val'!BL202,"NA"))</f>
        <v>0.99970000000000003</v>
      </c>
      <c r="BN117" s="120">
        <f>IF($A$2=1,'mil mi val'!BM99,IF($A$2=2,'mil mi val'!BM202,"NA"))</f>
        <v>0.99970000000000003</v>
      </c>
      <c r="BO117" s="120">
        <f>IF($A$2=1,'mil mi val'!BN99,IF($A$2=2,'mil mi val'!BN202,"NA"))</f>
        <v>0.99970000000000003</v>
      </c>
      <c r="BP117" s="120">
        <f>IF($A$2=1,'mil mi val'!BO99,IF($A$2=2,'mil mi val'!BO202,"NA"))</f>
        <v>0.99970000000000003</v>
      </c>
      <c r="BQ117" s="120">
        <f>IF($A$2=1,'mil mi val'!BP99,IF($A$2=2,'mil mi val'!BP202,"NA"))</f>
        <v>0.99970000000000003</v>
      </c>
      <c r="BR117" s="120">
        <f>IF($A$2=1,'mil mi val'!BQ99,IF($A$2=2,'mil mi val'!BQ202,"NA"))</f>
        <v>0.99970000000000003</v>
      </c>
      <c r="BS117" s="120">
        <f>IF($A$2=1,'mil mi val'!BR99,IF($A$2=2,'mil mi val'!BR202,"NA"))</f>
        <v>0.99970000000000003</v>
      </c>
      <c r="BT117" s="120">
        <f>IF($A$2=1,'mil mi val'!BS99,IF($A$2=2,'mil mi val'!BS202,"NA"))</f>
        <v>0.99970000000000003</v>
      </c>
      <c r="BU117" s="120">
        <f>IF($A$2=1,'mil mi val'!BT99,IF($A$2=2,'mil mi val'!BT202,"NA"))</f>
        <v>0.99970000000000003</v>
      </c>
      <c r="BV117" s="120">
        <f>IF($A$2=1,'mil mi val'!BU99,IF($A$2=2,'mil mi val'!BU202,"NA"))</f>
        <v>0.99970000000000003</v>
      </c>
      <c r="BW117" s="120">
        <f>IF($A$2=1,'mil mi val'!BV99,IF($A$2=2,'mil mi val'!BV202,"NA"))</f>
        <v>0.99970000000000003</v>
      </c>
      <c r="BX117" s="120">
        <f>IF($A$2=1,'mil mi val'!BW99,IF($A$2=2,'mil mi val'!BW202,"NA"))</f>
        <v>0.99970000000000003</v>
      </c>
      <c r="BY117" s="120">
        <f>IF($A$2=1,'mil mi val'!BX99,IF($A$2=2,'mil mi val'!BX202,"NA"))</f>
        <v>0.99970000000000003</v>
      </c>
      <c r="BZ117" s="120">
        <f>IF($A$2=1,'mil mi val'!BY99,IF($A$2=2,'mil mi val'!BY202,"NA"))</f>
        <v>0.99970000000000003</v>
      </c>
      <c r="CA117" s="120">
        <f>IF($A$2=1,'mil mi val'!BZ99,IF($A$2=2,'mil mi val'!BZ202,"NA"))</f>
        <v>0.99970000000000003</v>
      </c>
      <c r="CB117" s="120">
        <f>IF($A$2=1,'mil mi val'!CA99,IF($A$2=2,'mil mi val'!CA202,"NA"))</f>
        <v>0.99970000000000003</v>
      </c>
      <c r="CC117" s="120">
        <f>IF($A$2=1,'mil mi val'!CB99,IF($A$2=2,'mil mi val'!CB202,"NA"))</f>
        <v>0.99970000000000003</v>
      </c>
      <c r="CD117" s="120">
        <f>IF($A$2=1,'mil mi val'!CC99,IF($A$2=2,'mil mi val'!CC202,"NA"))</f>
        <v>0.99970000000000003</v>
      </c>
      <c r="CE117" s="120">
        <f>IF($A$2=1,'mil mi val'!CD99,IF($A$2=2,'mil mi val'!CD202,"NA"))</f>
        <v>0.99970000000000003</v>
      </c>
      <c r="CF117" s="120">
        <f>IF($A$2=1,'mil mi val'!CE99,IF($A$2=2,'mil mi val'!CE202,"NA"))</f>
        <v>0.99970000000000003</v>
      </c>
      <c r="CG117" s="120">
        <f>IF($A$2=1,'mil mi val'!CF99,IF($A$2=2,'mil mi val'!CF202,"NA"))</f>
        <v>0.99970000000000003</v>
      </c>
      <c r="CH117" s="120">
        <f>IF($A$2=1,'mil mi val'!CG99,IF($A$2=2,'mil mi val'!CG202,"NA"))</f>
        <v>0.99970000000000003</v>
      </c>
      <c r="CI117" s="120">
        <f>IF($A$2=1,'mil mi val'!CH99,IF($A$2=2,'mil mi val'!CH202,"NA"))</f>
        <v>0.99970000000000003</v>
      </c>
      <c r="CJ117" s="120">
        <f>IF($A$2=1,'mil mi val'!CI99,IF($A$2=2,'mil mi val'!CI202,"NA"))</f>
        <v>0.99970000000000003</v>
      </c>
      <c r="CK117" s="120">
        <f>IF($A$2=1,'mil mi val'!CJ99,IF($A$2=2,'mil mi val'!CJ202,"NA"))</f>
        <v>0.99970000000000003</v>
      </c>
      <c r="CL117" s="120">
        <f>IF($A$2=1,'mil mi val'!CK99,IF($A$2=2,'mil mi val'!CK202,"NA"))</f>
        <v>0.99970000000000003</v>
      </c>
      <c r="CM117" s="120">
        <f>IF($A$2=1,'mil mi val'!CL99,IF($A$2=2,'mil mi val'!CL202,"NA"))</f>
        <v>0.99970000000000003</v>
      </c>
      <c r="CN117" s="120">
        <f>IF($A$2=1,'mil mi val'!CM99,IF($A$2=2,'mil mi val'!CM202,"NA"))</f>
        <v>0.99970000000000003</v>
      </c>
      <c r="CO117" s="120">
        <f>IF($A$2=1,'mil mi val'!CN99,IF($A$2=2,'mil mi val'!CN202,"NA"))</f>
        <v>0.99970000000000003</v>
      </c>
      <c r="CP117" s="120">
        <f>IF($A$2=1,'mil mi val'!CO99,IF($A$2=2,'mil mi val'!CO202,"NA"))</f>
        <v>0.99970000000000003</v>
      </c>
      <c r="CQ117" s="120">
        <f>IF($A$2=1,'mil mi val'!CP99,IF($A$2=2,'mil mi val'!CP202,"NA"))</f>
        <v>0.99970000000000003</v>
      </c>
      <c r="CR117" s="120">
        <f>IF($A$2=1,'mil mi val'!CQ99,IF($A$2=2,'mil mi val'!CQ202,"NA"))</f>
        <v>0.99970000000000003</v>
      </c>
      <c r="CS117" s="120">
        <f>IF($A$2=1,'mil mi val'!CR99,IF($A$2=2,'mil mi val'!CR202,"NA"))</f>
        <v>0.99970000000000003</v>
      </c>
      <c r="CT117" s="120">
        <f>IF($A$2=1,'mil mi val'!CS99,IF($A$2=2,'mil mi val'!CS202,"NA"))</f>
        <v>0.99970000000000003</v>
      </c>
      <c r="CU117" s="120">
        <f>IF($A$2=1,'mil mi val'!CT99,IF($A$2=2,'mil mi val'!CT202,"NA"))</f>
        <v>0.99970000000000003</v>
      </c>
      <c r="CV117" s="120">
        <f>IF($A$2=1,'mil mi val'!CU99,IF($A$2=2,'mil mi val'!CU202,"NA"))</f>
        <v>0.99970000000000003</v>
      </c>
      <c r="CW117" s="120">
        <f>IF($A$2=1,'mil mi val'!CV99,IF($A$2=2,'mil mi val'!CV202,"NA"))</f>
        <v>0.99970000000000003</v>
      </c>
      <c r="CX117" s="120">
        <f>IF($A$2=1,'mil mi val'!CW99,IF($A$2=2,'mil mi val'!CW202,"NA"))</f>
        <v>0.99970000000000003</v>
      </c>
      <c r="CY117" s="120">
        <f>IF($A$2=1,'mil mi val'!CX99,IF($A$2=2,'mil mi val'!CX202,"NA"))</f>
        <v>0.99970000000000003</v>
      </c>
      <c r="CZ117" s="120">
        <f>IF($A$2=1,'mil mi val'!CY99,IF($A$2=2,'mil mi val'!CY202,"NA"))</f>
        <v>0.99970000000000003</v>
      </c>
      <c r="DA117" s="120">
        <f>IF($A$2=1,'mil mi val'!CZ99,IF($A$2=2,'mil mi val'!CZ202,"NA"))</f>
        <v>0.99970000000000003</v>
      </c>
      <c r="DB117" s="120">
        <f>IF($A$2=1,'mil mi val'!DA99,IF($A$2=2,'mil mi val'!DA202,"NA"))</f>
        <v>0.99970000000000003</v>
      </c>
      <c r="DC117" s="120">
        <f>IF($A$2=1,'mil mi val'!DB99,IF($A$2=2,'mil mi val'!DB202,"NA"))</f>
        <v>0.99970000000000003</v>
      </c>
    </row>
    <row r="118" spans="2:107" ht="15" x14ac:dyDescent="0.25">
      <c r="B118" s="110">
        <v>113</v>
      </c>
      <c r="C118" s="120">
        <f>IF($A$2=1,'mil mi val'!B100,IF($A$2=2,'mil mi val'!B203,"NA"))</f>
        <v>1</v>
      </c>
      <c r="D118" s="120">
        <f>IF($A$2=1,'mil mi val'!C100,IF($A$2=2,'mil mi val'!C203,"NA"))</f>
        <v>0.99339999999999995</v>
      </c>
      <c r="E118" s="120">
        <f>IF($A$2=1,'mil mi val'!D100,IF($A$2=2,'mil mi val'!D203,"NA"))</f>
        <v>1.0032000000000001</v>
      </c>
      <c r="F118" s="120">
        <f>IF($A$2=1,'mil mi val'!E100,IF($A$2=2,'mil mi val'!E203,"NA"))</f>
        <v>1.0029999999999999</v>
      </c>
      <c r="G118" s="120">
        <f>IF($A$2=1,'mil mi val'!F100,IF($A$2=2,'mil mi val'!F203,"NA"))</f>
        <v>1.0026999999999999</v>
      </c>
      <c r="H118" s="120">
        <f>IF($A$2=1,'mil mi val'!G100,IF($A$2=2,'mil mi val'!G203,"NA"))</f>
        <v>1.0024</v>
      </c>
      <c r="I118" s="120">
        <f>IF($A$2=1,'mil mi val'!H100,IF($A$2=2,'mil mi val'!H203,"NA"))</f>
        <v>1.002</v>
      </c>
      <c r="J118" s="120">
        <f>IF($A$2=1,'mil mi val'!I100,IF($A$2=2,'mil mi val'!I203,"NA"))</f>
        <v>1.0015000000000001</v>
      </c>
      <c r="K118" s="120">
        <f>IF($A$2=1,'mil mi val'!J100,IF($A$2=2,'mil mi val'!J203,"NA"))</f>
        <v>1.0004999999999999</v>
      </c>
      <c r="L118" s="120">
        <f>IF($A$2=1,'mil mi val'!K100,IF($A$2=2,'mil mi val'!K203,"NA"))</f>
        <v>0.99970000000000003</v>
      </c>
      <c r="M118" s="120">
        <f>IF($A$2=1,'mil mi val'!L100,IF($A$2=2,'mil mi val'!L203,"NA"))</f>
        <v>0.99919999999999998</v>
      </c>
      <c r="N118" s="120">
        <f>IF($A$2=1,'mil mi val'!M100,IF($A$2=2,'mil mi val'!M203,"NA"))</f>
        <v>0.99890000000000001</v>
      </c>
      <c r="O118" s="120">
        <f>IF($A$2=1,'mil mi val'!N100,IF($A$2=2,'mil mi val'!N203,"NA"))</f>
        <v>0.99870000000000003</v>
      </c>
      <c r="P118" s="120">
        <f>IF($A$2=1,'mil mi val'!O100,IF($A$2=2,'mil mi val'!O203,"NA"))</f>
        <v>0.99860000000000004</v>
      </c>
      <c r="Q118" s="120">
        <f>IF($A$2=1,'mil mi val'!P100,IF($A$2=2,'mil mi val'!P203,"NA"))</f>
        <v>0.99850000000000005</v>
      </c>
      <c r="R118" s="120">
        <f>IF($A$2=1,'mil mi val'!Q100,IF($A$2=2,'mil mi val'!Q203,"NA"))</f>
        <v>0.99980000000000002</v>
      </c>
      <c r="S118" s="120">
        <f>IF($A$2=1,'mil mi val'!R100,IF($A$2=2,'mil mi val'!R203,"NA"))</f>
        <v>0.99980000000000002</v>
      </c>
      <c r="T118" s="120">
        <f>IF($A$2=1,'mil mi val'!S100,IF($A$2=2,'mil mi val'!S203,"NA"))</f>
        <v>0.99980000000000002</v>
      </c>
      <c r="U118" s="120">
        <f>IF($A$2=1,'mil mi val'!T100,IF($A$2=2,'mil mi val'!T203,"NA"))</f>
        <v>0.99980000000000002</v>
      </c>
      <c r="V118" s="120">
        <f>IF($A$2=1,'mil mi val'!U100,IF($A$2=2,'mil mi val'!U203,"NA"))</f>
        <v>0.99980000000000002</v>
      </c>
      <c r="W118" s="120">
        <f>IF($A$2=1,'mil mi val'!V100,IF($A$2=2,'mil mi val'!V203,"NA"))</f>
        <v>0.99980000000000002</v>
      </c>
      <c r="X118" s="120">
        <f>IF($A$2=1,'mil mi val'!W100,IF($A$2=2,'mil mi val'!W203,"NA"))</f>
        <v>0.99980000000000002</v>
      </c>
      <c r="Y118" s="120">
        <f>IF($A$2=1,'mil mi val'!X100,IF($A$2=2,'mil mi val'!X203,"NA"))</f>
        <v>0.99980000000000002</v>
      </c>
      <c r="Z118" s="120">
        <f>IF($A$2=1,'mil mi val'!Y100,IF($A$2=2,'mil mi val'!Y203,"NA"))</f>
        <v>0.99980000000000002</v>
      </c>
      <c r="AA118" s="120">
        <f>IF($A$2=1,'mil mi val'!Z100,IF($A$2=2,'mil mi val'!Z203,"NA"))</f>
        <v>0.99980000000000002</v>
      </c>
      <c r="AB118" s="120">
        <f>IF($A$2=1,'mil mi val'!AA100,IF($A$2=2,'mil mi val'!AA203,"NA"))</f>
        <v>0.99980000000000002</v>
      </c>
      <c r="AC118" s="120">
        <f>IF($A$2=1,'mil mi val'!AB100,IF($A$2=2,'mil mi val'!AB203,"NA"))</f>
        <v>0.99980000000000002</v>
      </c>
      <c r="AD118" s="120">
        <f>IF($A$2=1,'mil mi val'!AC100,IF($A$2=2,'mil mi val'!AC203,"NA"))</f>
        <v>0.99980000000000002</v>
      </c>
      <c r="AE118" s="120">
        <f>IF($A$2=1,'mil mi val'!AD100,IF($A$2=2,'mil mi val'!AD203,"NA"))</f>
        <v>0.99980000000000002</v>
      </c>
      <c r="AF118" s="120">
        <f>IF($A$2=1,'mil mi val'!AE100,IF($A$2=2,'mil mi val'!AE203,"NA"))</f>
        <v>0.99980000000000002</v>
      </c>
      <c r="AG118" s="120">
        <f>IF($A$2=1,'mil mi val'!AF100,IF($A$2=2,'mil mi val'!AF203,"NA"))</f>
        <v>0.99980000000000002</v>
      </c>
      <c r="AH118" s="120">
        <f>IF($A$2=1,'mil mi val'!AG100,IF($A$2=2,'mil mi val'!AG203,"NA"))</f>
        <v>0.99980000000000002</v>
      </c>
      <c r="AI118" s="120">
        <f>IF($A$2=1,'mil mi val'!AH100,IF($A$2=2,'mil mi val'!AH203,"NA"))</f>
        <v>0.99980000000000002</v>
      </c>
      <c r="AJ118" s="120">
        <f>IF($A$2=1,'mil mi val'!AI100,IF($A$2=2,'mil mi val'!AI203,"NA"))</f>
        <v>0.99980000000000002</v>
      </c>
      <c r="AK118" s="120">
        <f>IF($A$2=1,'mil mi val'!AJ100,IF($A$2=2,'mil mi val'!AJ203,"NA"))</f>
        <v>0.99980000000000002</v>
      </c>
      <c r="AL118" s="120">
        <f>IF($A$2=1,'mil mi val'!AK100,IF($A$2=2,'mil mi val'!AK203,"NA"))</f>
        <v>0.99980000000000002</v>
      </c>
      <c r="AM118" s="120">
        <f>IF($A$2=1,'mil mi val'!AL100,IF($A$2=2,'mil mi val'!AL203,"NA"))</f>
        <v>0.99980000000000002</v>
      </c>
      <c r="AN118" s="120">
        <f>IF($A$2=1,'mil mi val'!AM100,IF($A$2=2,'mil mi val'!AM203,"NA"))</f>
        <v>0.99980000000000002</v>
      </c>
      <c r="AO118" s="120">
        <f>IF($A$2=1,'mil mi val'!AN100,IF($A$2=2,'mil mi val'!AN203,"NA"))</f>
        <v>0.99980000000000002</v>
      </c>
      <c r="AP118" s="120">
        <f>IF($A$2=1,'mil mi val'!AO100,IF($A$2=2,'mil mi val'!AO203,"NA"))</f>
        <v>0.99980000000000002</v>
      </c>
      <c r="AQ118" s="120">
        <f>IF($A$2=1,'mil mi val'!AP100,IF($A$2=2,'mil mi val'!AP203,"NA"))</f>
        <v>0.99980000000000002</v>
      </c>
      <c r="AR118" s="120">
        <f>IF($A$2=1,'mil mi val'!AQ100,IF($A$2=2,'mil mi val'!AQ203,"NA"))</f>
        <v>0.99980000000000002</v>
      </c>
      <c r="AS118" s="120">
        <f>IF($A$2=1,'mil mi val'!AR100,IF($A$2=2,'mil mi val'!AR203,"NA"))</f>
        <v>0.99980000000000002</v>
      </c>
      <c r="AT118" s="120">
        <f>IF($A$2=1,'mil mi val'!AS100,IF($A$2=2,'mil mi val'!AS203,"NA"))</f>
        <v>0.99980000000000002</v>
      </c>
      <c r="AU118" s="120">
        <f>IF($A$2=1,'mil mi val'!AT100,IF($A$2=2,'mil mi val'!AT203,"NA"))</f>
        <v>0.99980000000000002</v>
      </c>
      <c r="AV118" s="120">
        <f>IF($A$2=1,'mil mi val'!AU100,IF($A$2=2,'mil mi val'!AU203,"NA"))</f>
        <v>0.99980000000000002</v>
      </c>
      <c r="AW118" s="120">
        <f>IF($A$2=1,'mil mi val'!AV100,IF($A$2=2,'mil mi val'!AV203,"NA"))</f>
        <v>0.99980000000000002</v>
      </c>
      <c r="AX118" s="120">
        <f>IF($A$2=1,'mil mi val'!AW100,IF($A$2=2,'mil mi val'!AW203,"NA"))</f>
        <v>0.99980000000000002</v>
      </c>
      <c r="AY118" s="120">
        <f>IF($A$2=1,'mil mi val'!AX100,IF($A$2=2,'mil mi val'!AX203,"NA"))</f>
        <v>0.99980000000000002</v>
      </c>
      <c r="AZ118" s="120">
        <f>IF($A$2=1,'mil mi val'!AY100,IF($A$2=2,'mil mi val'!AY203,"NA"))</f>
        <v>0.99980000000000002</v>
      </c>
      <c r="BA118" s="120">
        <f>IF($A$2=1,'mil mi val'!AZ100,IF($A$2=2,'mil mi val'!AZ203,"NA"))</f>
        <v>0.99980000000000002</v>
      </c>
      <c r="BB118" s="120">
        <f>IF($A$2=1,'mil mi val'!BA100,IF($A$2=2,'mil mi val'!BA203,"NA"))</f>
        <v>0.99980000000000002</v>
      </c>
      <c r="BC118" s="120">
        <f>IF($A$2=1,'mil mi val'!BB100,IF($A$2=2,'mil mi val'!BB203,"NA"))</f>
        <v>0.99980000000000002</v>
      </c>
      <c r="BD118" s="120">
        <f>IF($A$2=1,'mil mi val'!BC100,IF($A$2=2,'mil mi val'!BC203,"NA"))</f>
        <v>0.99980000000000002</v>
      </c>
      <c r="BE118" s="120">
        <f>IF($A$2=1,'mil mi val'!BD100,IF($A$2=2,'mil mi val'!BD203,"NA"))</f>
        <v>0.99980000000000002</v>
      </c>
      <c r="BF118" s="120">
        <f>IF($A$2=1,'mil mi val'!BE100,IF($A$2=2,'mil mi val'!BE203,"NA"))</f>
        <v>0.99980000000000002</v>
      </c>
      <c r="BG118" s="120">
        <f>IF($A$2=1,'mil mi val'!BF100,IF($A$2=2,'mil mi val'!BF203,"NA"))</f>
        <v>0.99980000000000002</v>
      </c>
      <c r="BH118" s="120">
        <f>IF($A$2=1,'mil mi val'!BG100,IF($A$2=2,'mil mi val'!BG203,"NA"))</f>
        <v>0.99980000000000002</v>
      </c>
      <c r="BI118" s="120">
        <f>IF($A$2=1,'mil mi val'!BH100,IF($A$2=2,'mil mi val'!BH203,"NA"))</f>
        <v>0.99980000000000002</v>
      </c>
      <c r="BJ118" s="120">
        <f>IF($A$2=1,'mil mi val'!BI100,IF($A$2=2,'mil mi val'!BI203,"NA"))</f>
        <v>0.99980000000000002</v>
      </c>
      <c r="BK118" s="120">
        <f>IF($A$2=1,'mil mi val'!BJ100,IF($A$2=2,'mil mi val'!BJ203,"NA"))</f>
        <v>0.99980000000000002</v>
      </c>
      <c r="BL118" s="120">
        <f>IF($A$2=1,'mil mi val'!BK100,IF($A$2=2,'mil mi val'!BK203,"NA"))</f>
        <v>0.99980000000000002</v>
      </c>
      <c r="BM118" s="120">
        <f>IF($A$2=1,'mil mi val'!BL100,IF($A$2=2,'mil mi val'!BL203,"NA"))</f>
        <v>0.99980000000000002</v>
      </c>
      <c r="BN118" s="120">
        <f>IF($A$2=1,'mil mi val'!BM100,IF($A$2=2,'mil mi val'!BM203,"NA"))</f>
        <v>0.99980000000000002</v>
      </c>
      <c r="BO118" s="120">
        <f>IF($A$2=1,'mil mi val'!BN100,IF($A$2=2,'mil mi val'!BN203,"NA"))</f>
        <v>0.99980000000000002</v>
      </c>
      <c r="BP118" s="120">
        <f>IF($A$2=1,'mil mi val'!BO100,IF($A$2=2,'mil mi val'!BO203,"NA"))</f>
        <v>0.99980000000000002</v>
      </c>
      <c r="BQ118" s="120">
        <f>IF($A$2=1,'mil mi val'!BP100,IF($A$2=2,'mil mi val'!BP203,"NA"))</f>
        <v>0.99980000000000002</v>
      </c>
      <c r="BR118" s="120">
        <f>IF($A$2=1,'mil mi val'!BQ100,IF($A$2=2,'mil mi val'!BQ203,"NA"))</f>
        <v>0.99980000000000002</v>
      </c>
      <c r="BS118" s="120">
        <f>IF($A$2=1,'mil mi val'!BR100,IF($A$2=2,'mil mi val'!BR203,"NA"))</f>
        <v>0.99980000000000002</v>
      </c>
      <c r="BT118" s="120">
        <f>IF($A$2=1,'mil mi val'!BS100,IF($A$2=2,'mil mi val'!BS203,"NA"))</f>
        <v>0.99980000000000002</v>
      </c>
      <c r="BU118" s="120">
        <f>IF($A$2=1,'mil mi val'!BT100,IF($A$2=2,'mil mi val'!BT203,"NA"))</f>
        <v>0.99980000000000002</v>
      </c>
      <c r="BV118" s="120">
        <f>IF($A$2=1,'mil mi val'!BU100,IF($A$2=2,'mil mi val'!BU203,"NA"))</f>
        <v>0.99980000000000002</v>
      </c>
      <c r="BW118" s="120">
        <f>IF($A$2=1,'mil mi val'!BV100,IF($A$2=2,'mil mi val'!BV203,"NA"))</f>
        <v>0.99980000000000002</v>
      </c>
      <c r="BX118" s="120">
        <f>IF($A$2=1,'mil mi val'!BW100,IF($A$2=2,'mil mi val'!BW203,"NA"))</f>
        <v>0.99980000000000002</v>
      </c>
      <c r="BY118" s="120">
        <f>IF($A$2=1,'mil mi val'!BX100,IF($A$2=2,'mil mi val'!BX203,"NA"))</f>
        <v>0.99980000000000002</v>
      </c>
      <c r="BZ118" s="120">
        <f>IF($A$2=1,'mil mi val'!BY100,IF($A$2=2,'mil mi val'!BY203,"NA"))</f>
        <v>0.99980000000000002</v>
      </c>
      <c r="CA118" s="120">
        <f>IF($A$2=1,'mil mi val'!BZ100,IF($A$2=2,'mil mi val'!BZ203,"NA"))</f>
        <v>0.99980000000000002</v>
      </c>
      <c r="CB118" s="120">
        <f>IF($A$2=1,'mil mi val'!CA100,IF($A$2=2,'mil mi val'!CA203,"NA"))</f>
        <v>0.99980000000000002</v>
      </c>
      <c r="CC118" s="120">
        <f>IF($A$2=1,'mil mi val'!CB100,IF($A$2=2,'mil mi val'!CB203,"NA"))</f>
        <v>0.99980000000000002</v>
      </c>
      <c r="CD118" s="120">
        <f>IF($A$2=1,'mil mi val'!CC100,IF($A$2=2,'mil mi val'!CC203,"NA"))</f>
        <v>0.99980000000000002</v>
      </c>
      <c r="CE118" s="120">
        <f>IF($A$2=1,'mil mi val'!CD100,IF($A$2=2,'mil mi val'!CD203,"NA"))</f>
        <v>0.99980000000000002</v>
      </c>
      <c r="CF118" s="120">
        <f>IF($A$2=1,'mil mi val'!CE100,IF($A$2=2,'mil mi val'!CE203,"NA"))</f>
        <v>0.99980000000000002</v>
      </c>
      <c r="CG118" s="120">
        <f>IF($A$2=1,'mil mi val'!CF100,IF($A$2=2,'mil mi val'!CF203,"NA"))</f>
        <v>0.99980000000000002</v>
      </c>
      <c r="CH118" s="120">
        <f>IF($A$2=1,'mil mi val'!CG100,IF($A$2=2,'mil mi val'!CG203,"NA"))</f>
        <v>0.99980000000000002</v>
      </c>
      <c r="CI118" s="120">
        <f>IF($A$2=1,'mil mi val'!CH100,IF($A$2=2,'mil mi val'!CH203,"NA"))</f>
        <v>0.99980000000000002</v>
      </c>
      <c r="CJ118" s="120">
        <f>IF($A$2=1,'mil mi val'!CI100,IF($A$2=2,'mil mi val'!CI203,"NA"))</f>
        <v>0.99980000000000002</v>
      </c>
      <c r="CK118" s="120">
        <f>IF($A$2=1,'mil mi val'!CJ100,IF($A$2=2,'mil mi val'!CJ203,"NA"))</f>
        <v>0.99980000000000002</v>
      </c>
      <c r="CL118" s="120">
        <f>IF($A$2=1,'mil mi val'!CK100,IF($A$2=2,'mil mi val'!CK203,"NA"))</f>
        <v>0.99980000000000002</v>
      </c>
      <c r="CM118" s="120">
        <f>IF($A$2=1,'mil mi val'!CL100,IF($A$2=2,'mil mi val'!CL203,"NA"))</f>
        <v>0.99980000000000002</v>
      </c>
      <c r="CN118" s="120">
        <f>IF($A$2=1,'mil mi val'!CM100,IF($A$2=2,'mil mi val'!CM203,"NA"))</f>
        <v>0.99980000000000002</v>
      </c>
      <c r="CO118" s="120">
        <f>IF($A$2=1,'mil mi val'!CN100,IF($A$2=2,'mil mi val'!CN203,"NA"))</f>
        <v>0.99980000000000002</v>
      </c>
      <c r="CP118" s="120">
        <f>IF($A$2=1,'mil mi val'!CO100,IF($A$2=2,'mil mi val'!CO203,"NA"))</f>
        <v>0.99980000000000002</v>
      </c>
      <c r="CQ118" s="120">
        <f>IF($A$2=1,'mil mi val'!CP100,IF($A$2=2,'mil mi val'!CP203,"NA"))</f>
        <v>0.99980000000000002</v>
      </c>
      <c r="CR118" s="120">
        <f>IF($A$2=1,'mil mi val'!CQ100,IF($A$2=2,'mil mi val'!CQ203,"NA"))</f>
        <v>0.99980000000000002</v>
      </c>
      <c r="CS118" s="120">
        <f>IF($A$2=1,'mil mi val'!CR100,IF($A$2=2,'mil mi val'!CR203,"NA"))</f>
        <v>0.99980000000000002</v>
      </c>
      <c r="CT118" s="120">
        <f>IF($A$2=1,'mil mi val'!CS100,IF($A$2=2,'mil mi val'!CS203,"NA"))</f>
        <v>0.99980000000000002</v>
      </c>
      <c r="CU118" s="120">
        <f>IF($A$2=1,'mil mi val'!CT100,IF($A$2=2,'mil mi val'!CT203,"NA"))</f>
        <v>0.99980000000000002</v>
      </c>
      <c r="CV118" s="120">
        <f>IF($A$2=1,'mil mi val'!CU100,IF($A$2=2,'mil mi val'!CU203,"NA"))</f>
        <v>0.99980000000000002</v>
      </c>
      <c r="CW118" s="120">
        <f>IF($A$2=1,'mil mi val'!CV100,IF($A$2=2,'mil mi val'!CV203,"NA"))</f>
        <v>0.99980000000000002</v>
      </c>
      <c r="CX118" s="120">
        <f>IF($A$2=1,'mil mi val'!CW100,IF($A$2=2,'mil mi val'!CW203,"NA"))</f>
        <v>0.99980000000000002</v>
      </c>
      <c r="CY118" s="120">
        <f>IF($A$2=1,'mil mi val'!CX100,IF($A$2=2,'mil mi val'!CX203,"NA"))</f>
        <v>0.99980000000000002</v>
      </c>
      <c r="CZ118" s="120">
        <f>IF($A$2=1,'mil mi val'!CY100,IF($A$2=2,'mil mi val'!CY203,"NA"))</f>
        <v>0.99980000000000002</v>
      </c>
      <c r="DA118" s="120">
        <f>IF($A$2=1,'mil mi val'!CZ100,IF($A$2=2,'mil mi val'!CZ203,"NA"))</f>
        <v>0.99980000000000002</v>
      </c>
      <c r="DB118" s="120">
        <f>IF($A$2=1,'mil mi val'!DA100,IF($A$2=2,'mil mi val'!DA203,"NA"))</f>
        <v>0.99980000000000002</v>
      </c>
      <c r="DC118" s="120">
        <f>IF($A$2=1,'mil mi val'!DB100,IF($A$2=2,'mil mi val'!DB203,"NA"))</f>
        <v>0.99980000000000002</v>
      </c>
    </row>
    <row r="119" spans="2:107" ht="15" x14ac:dyDescent="0.25">
      <c r="B119" s="110">
        <v>114</v>
      </c>
      <c r="C119" s="120">
        <f>IF($A$2=1,'mil mi val'!B101,IF($A$2=2,'mil mi val'!B204,"NA"))</f>
        <v>1</v>
      </c>
      <c r="D119" s="120">
        <f>IF($A$2=1,'mil mi val'!C101,IF($A$2=2,'mil mi val'!C204,"NA"))</f>
        <v>0.99280000000000002</v>
      </c>
      <c r="E119" s="120">
        <f>IF($A$2=1,'mil mi val'!D101,IF($A$2=2,'mil mi val'!D204,"NA"))</f>
        <v>1.0026999999999999</v>
      </c>
      <c r="F119" s="120">
        <f>IF($A$2=1,'mil mi val'!E101,IF($A$2=2,'mil mi val'!E204,"NA"))</f>
        <v>1.0025999999999999</v>
      </c>
      <c r="G119" s="120">
        <f>IF($A$2=1,'mil mi val'!F101,IF($A$2=2,'mil mi val'!F204,"NA"))</f>
        <v>1.0024</v>
      </c>
      <c r="H119" s="120">
        <f>IF($A$2=1,'mil mi val'!G101,IF($A$2=2,'mil mi val'!G204,"NA"))</f>
        <v>1.0022</v>
      </c>
      <c r="I119" s="120">
        <f>IF($A$2=1,'mil mi val'!H101,IF($A$2=2,'mil mi val'!H204,"NA"))</f>
        <v>1.0018</v>
      </c>
      <c r="J119" s="120">
        <f>IF($A$2=1,'mil mi val'!I101,IF($A$2=2,'mil mi val'!I204,"NA"))</f>
        <v>1.0014000000000001</v>
      </c>
      <c r="K119" s="120">
        <f>IF($A$2=1,'mil mi val'!J101,IF($A$2=2,'mil mi val'!J204,"NA"))</f>
        <v>1.0008999999999999</v>
      </c>
      <c r="L119" s="120">
        <f>IF($A$2=1,'mil mi val'!K101,IF($A$2=2,'mil mi val'!K204,"NA"))</f>
        <v>1</v>
      </c>
      <c r="M119" s="120">
        <f>IF($A$2=1,'mil mi val'!L101,IF($A$2=2,'mil mi val'!L204,"NA"))</f>
        <v>0.99939999999999996</v>
      </c>
      <c r="N119" s="120">
        <f>IF($A$2=1,'mil mi val'!M101,IF($A$2=2,'mil mi val'!M204,"NA"))</f>
        <v>0.999</v>
      </c>
      <c r="O119" s="120">
        <f>IF($A$2=1,'mil mi val'!N101,IF($A$2=2,'mil mi val'!N204,"NA"))</f>
        <v>0.99880000000000002</v>
      </c>
      <c r="P119" s="120">
        <f>IF($A$2=1,'mil mi val'!O101,IF($A$2=2,'mil mi val'!O204,"NA"))</f>
        <v>0.99870000000000003</v>
      </c>
      <c r="Q119" s="120">
        <f>IF($A$2=1,'mil mi val'!P101,IF($A$2=2,'mil mi val'!P204,"NA"))</f>
        <v>0.99860000000000004</v>
      </c>
      <c r="R119" s="120">
        <f>IF($A$2=1,'mil mi val'!Q101,IF($A$2=2,'mil mi val'!Q204,"NA"))</f>
        <v>0.99990000000000001</v>
      </c>
      <c r="S119" s="120">
        <f>IF($A$2=1,'mil mi val'!R101,IF($A$2=2,'mil mi val'!R204,"NA"))</f>
        <v>0.99990000000000001</v>
      </c>
      <c r="T119" s="120">
        <f>IF($A$2=1,'mil mi val'!S101,IF($A$2=2,'mil mi val'!S204,"NA"))</f>
        <v>0.99990000000000001</v>
      </c>
      <c r="U119" s="120">
        <f>IF($A$2=1,'mil mi val'!T101,IF($A$2=2,'mil mi val'!T204,"NA"))</f>
        <v>0.99990000000000001</v>
      </c>
      <c r="V119" s="120">
        <f>IF($A$2=1,'mil mi val'!U101,IF($A$2=2,'mil mi val'!U204,"NA"))</f>
        <v>0.99990000000000001</v>
      </c>
      <c r="W119" s="120">
        <f>IF($A$2=1,'mil mi val'!V101,IF($A$2=2,'mil mi val'!V204,"NA"))</f>
        <v>0.99990000000000001</v>
      </c>
      <c r="X119" s="120">
        <f>IF($A$2=1,'mil mi val'!W101,IF($A$2=2,'mil mi val'!W204,"NA"))</f>
        <v>0.99990000000000001</v>
      </c>
      <c r="Y119" s="120">
        <f>IF($A$2=1,'mil mi val'!X101,IF($A$2=2,'mil mi val'!X204,"NA"))</f>
        <v>0.99990000000000001</v>
      </c>
      <c r="Z119" s="120">
        <f>IF($A$2=1,'mil mi val'!Y101,IF($A$2=2,'mil mi val'!Y204,"NA"))</f>
        <v>0.99990000000000001</v>
      </c>
      <c r="AA119" s="120">
        <f>IF($A$2=1,'mil mi val'!Z101,IF($A$2=2,'mil mi val'!Z204,"NA"))</f>
        <v>0.99990000000000001</v>
      </c>
      <c r="AB119" s="120">
        <f>IF($A$2=1,'mil mi val'!AA101,IF($A$2=2,'mil mi val'!AA204,"NA"))</f>
        <v>0.99990000000000001</v>
      </c>
      <c r="AC119" s="120">
        <f>IF($A$2=1,'mil mi val'!AB101,IF($A$2=2,'mil mi val'!AB204,"NA"))</f>
        <v>0.99990000000000001</v>
      </c>
      <c r="AD119" s="120">
        <f>IF($A$2=1,'mil mi val'!AC101,IF($A$2=2,'mil mi val'!AC204,"NA"))</f>
        <v>0.99990000000000001</v>
      </c>
      <c r="AE119" s="120">
        <f>IF($A$2=1,'mil mi val'!AD101,IF($A$2=2,'mil mi val'!AD204,"NA"))</f>
        <v>0.99990000000000001</v>
      </c>
      <c r="AF119" s="120">
        <f>IF($A$2=1,'mil mi val'!AE101,IF($A$2=2,'mil mi val'!AE204,"NA"))</f>
        <v>0.99990000000000001</v>
      </c>
      <c r="AG119" s="120">
        <f>IF($A$2=1,'mil mi val'!AF101,IF($A$2=2,'mil mi val'!AF204,"NA"))</f>
        <v>0.99990000000000001</v>
      </c>
      <c r="AH119" s="120">
        <f>IF($A$2=1,'mil mi val'!AG101,IF($A$2=2,'mil mi val'!AG204,"NA"))</f>
        <v>0.99990000000000001</v>
      </c>
      <c r="AI119" s="120">
        <f>IF($A$2=1,'mil mi val'!AH101,IF($A$2=2,'mil mi val'!AH204,"NA"))</f>
        <v>0.99990000000000001</v>
      </c>
      <c r="AJ119" s="120">
        <f>IF($A$2=1,'mil mi val'!AI101,IF($A$2=2,'mil mi val'!AI204,"NA"))</f>
        <v>0.99990000000000001</v>
      </c>
      <c r="AK119" s="120">
        <f>IF($A$2=1,'mil mi val'!AJ101,IF($A$2=2,'mil mi val'!AJ204,"NA"))</f>
        <v>0.99990000000000001</v>
      </c>
      <c r="AL119" s="120">
        <f>IF($A$2=1,'mil mi val'!AK101,IF($A$2=2,'mil mi val'!AK204,"NA"))</f>
        <v>0.99990000000000001</v>
      </c>
      <c r="AM119" s="120">
        <f>IF($A$2=1,'mil mi val'!AL101,IF($A$2=2,'mil mi val'!AL204,"NA"))</f>
        <v>0.99990000000000001</v>
      </c>
      <c r="AN119" s="120">
        <f>IF($A$2=1,'mil mi val'!AM101,IF($A$2=2,'mil mi val'!AM204,"NA"))</f>
        <v>0.99990000000000001</v>
      </c>
      <c r="AO119" s="120">
        <f>IF($A$2=1,'mil mi val'!AN101,IF($A$2=2,'mil mi val'!AN204,"NA"))</f>
        <v>0.99990000000000001</v>
      </c>
      <c r="AP119" s="120">
        <f>IF($A$2=1,'mil mi val'!AO101,IF($A$2=2,'mil mi val'!AO204,"NA"))</f>
        <v>0.99990000000000001</v>
      </c>
      <c r="AQ119" s="120">
        <f>IF($A$2=1,'mil mi val'!AP101,IF($A$2=2,'mil mi val'!AP204,"NA"))</f>
        <v>0.99990000000000001</v>
      </c>
      <c r="AR119" s="120">
        <f>IF($A$2=1,'mil mi val'!AQ101,IF($A$2=2,'mil mi val'!AQ204,"NA"))</f>
        <v>0.99990000000000001</v>
      </c>
      <c r="AS119" s="120">
        <f>IF($A$2=1,'mil mi val'!AR101,IF($A$2=2,'mil mi val'!AR204,"NA"))</f>
        <v>0.99990000000000001</v>
      </c>
      <c r="AT119" s="120">
        <f>IF($A$2=1,'mil mi val'!AS101,IF($A$2=2,'mil mi val'!AS204,"NA"))</f>
        <v>0.99990000000000001</v>
      </c>
      <c r="AU119" s="120">
        <f>IF($A$2=1,'mil mi val'!AT101,IF($A$2=2,'mil mi val'!AT204,"NA"))</f>
        <v>0.99990000000000001</v>
      </c>
      <c r="AV119" s="120">
        <f>IF($A$2=1,'mil mi val'!AU101,IF($A$2=2,'mil mi val'!AU204,"NA"))</f>
        <v>0.99990000000000001</v>
      </c>
      <c r="AW119" s="120">
        <f>IF($A$2=1,'mil mi val'!AV101,IF($A$2=2,'mil mi val'!AV204,"NA"))</f>
        <v>0.99990000000000001</v>
      </c>
      <c r="AX119" s="120">
        <f>IF($A$2=1,'mil mi val'!AW101,IF($A$2=2,'mil mi val'!AW204,"NA"))</f>
        <v>0.99990000000000001</v>
      </c>
      <c r="AY119" s="120">
        <f>IF($A$2=1,'mil mi val'!AX101,IF($A$2=2,'mil mi val'!AX204,"NA"))</f>
        <v>0.99990000000000001</v>
      </c>
      <c r="AZ119" s="120">
        <f>IF($A$2=1,'mil mi val'!AY101,IF($A$2=2,'mil mi val'!AY204,"NA"))</f>
        <v>0.99990000000000001</v>
      </c>
      <c r="BA119" s="120">
        <f>IF($A$2=1,'mil mi val'!AZ101,IF($A$2=2,'mil mi val'!AZ204,"NA"))</f>
        <v>0.99990000000000001</v>
      </c>
      <c r="BB119" s="120">
        <f>IF($A$2=1,'mil mi val'!BA101,IF($A$2=2,'mil mi val'!BA204,"NA"))</f>
        <v>0.99990000000000001</v>
      </c>
      <c r="BC119" s="120">
        <f>IF($A$2=1,'mil mi val'!BB101,IF($A$2=2,'mil mi val'!BB204,"NA"))</f>
        <v>0.99990000000000001</v>
      </c>
      <c r="BD119" s="120">
        <f>IF($A$2=1,'mil mi val'!BC101,IF($A$2=2,'mil mi val'!BC204,"NA"))</f>
        <v>0.99990000000000001</v>
      </c>
      <c r="BE119" s="120">
        <f>IF($A$2=1,'mil mi val'!BD101,IF($A$2=2,'mil mi val'!BD204,"NA"))</f>
        <v>0.99990000000000001</v>
      </c>
      <c r="BF119" s="120">
        <f>IF($A$2=1,'mil mi val'!BE101,IF($A$2=2,'mil mi val'!BE204,"NA"))</f>
        <v>0.99990000000000001</v>
      </c>
      <c r="BG119" s="120">
        <f>IF($A$2=1,'mil mi val'!BF101,IF($A$2=2,'mil mi val'!BF204,"NA"))</f>
        <v>0.99990000000000001</v>
      </c>
      <c r="BH119" s="120">
        <f>IF($A$2=1,'mil mi val'!BG101,IF($A$2=2,'mil mi val'!BG204,"NA"))</f>
        <v>0.99990000000000001</v>
      </c>
      <c r="BI119" s="120">
        <f>IF($A$2=1,'mil mi val'!BH101,IF($A$2=2,'mil mi val'!BH204,"NA"))</f>
        <v>0.99990000000000001</v>
      </c>
      <c r="BJ119" s="120">
        <f>IF($A$2=1,'mil mi val'!BI101,IF($A$2=2,'mil mi val'!BI204,"NA"))</f>
        <v>0.99990000000000001</v>
      </c>
      <c r="BK119" s="120">
        <f>IF($A$2=1,'mil mi val'!BJ101,IF($A$2=2,'mil mi val'!BJ204,"NA"))</f>
        <v>0.99990000000000001</v>
      </c>
      <c r="BL119" s="120">
        <f>IF($A$2=1,'mil mi val'!BK101,IF($A$2=2,'mil mi val'!BK204,"NA"))</f>
        <v>0.99990000000000001</v>
      </c>
      <c r="BM119" s="120">
        <f>IF($A$2=1,'mil mi val'!BL101,IF($A$2=2,'mil mi val'!BL204,"NA"))</f>
        <v>0.99990000000000001</v>
      </c>
      <c r="BN119" s="120">
        <f>IF($A$2=1,'mil mi val'!BM101,IF($A$2=2,'mil mi val'!BM204,"NA"))</f>
        <v>0.99990000000000001</v>
      </c>
      <c r="BO119" s="120">
        <f>IF($A$2=1,'mil mi val'!BN101,IF($A$2=2,'mil mi val'!BN204,"NA"))</f>
        <v>0.99990000000000001</v>
      </c>
      <c r="BP119" s="120">
        <f>IF($A$2=1,'mil mi val'!BO101,IF($A$2=2,'mil mi val'!BO204,"NA"))</f>
        <v>0.99990000000000001</v>
      </c>
      <c r="BQ119" s="120">
        <f>IF($A$2=1,'mil mi val'!BP101,IF($A$2=2,'mil mi val'!BP204,"NA"))</f>
        <v>0.99990000000000001</v>
      </c>
      <c r="BR119" s="120">
        <f>IF($A$2=1,'mil mi val'!BQ101,IF($A$2=2,'mil mi val'!BQ204,"NA"))</f>
        <v>0.99990000000000001</v>
      </c>
      <c r="BS119" s="120">
        <f>IF($A$2=1,'mil mi val'!BR101,IF($A$2=2,'mil mi val'!BR204,"NA"))</f>
        <v>0.99990000000000001</v>
      </c>
      <c r="BT119" s="120">
        <f>IF($A$2=1,'mil mi val'!BS101,IF($A$2=2,'mil mi val'!BS204,"NA"))</f>
        <v>0.99990000000000001</v>
      </c>
      <c r="BU119" s="120">
        <f>IF($A$2=1,'mil mi val'!BT101,IF($A$2=2,'mil mi val'!BT204,"NA"))</f>
        <v>0.99990000000000001</v>
      </c>
      <c r="BV119" s="120">
        <f>IF($A$2=1,'mil mi val'!BU101,IF($A$2=2,'mil mi val'!BU204,"NA"))</f>
        <v>0.99990000000000001</v>
      </c>
      <c r="BW119" s="120">
        <f>IF($A$2=1,'mil mi val'!BV101,IF($A$2=2,'mil mi val'!BV204,"NA"))</f>
        <v>0.99990000000000001</v>
      </c>
      <c r="BX119" s="120">
        <f>IF($A$2=1,'mil mi val'!BW101,IF($A$2=2,'mil mi val'!BW204,"NA"))</f>
        <v>0.99990000000000001</v>
      </c>
      <c r="BY119" s="120">
        <f>IF($A$2=1,'mil mi val'!BX101,IF($A$2=2,'mil mi val'!BX204,"NA"))</f>
        <v>0.99990000000000001</v>
      </c>
      <c r="BZ119" s="120">
        <f>IF($A$2=1,'mil mi val'!BY101,IF($A$2=2,'mil mi val'!BY204,"NA"))</f>
        <v>0.99990000000000001</v>
      </c>
      <c r="CA119" s="120">
        <f>IF($A$2=1,'mil mi val'!BZ101,IF($A$2=2,'mil mi val'!BZ204,"NA"))</f>
        <v>0.99990000000000001</v>
      </c>
      <c r="CB119" s="120">
        <f>IF($A$2=1,'mil mi val'!CA101,IF($A$2=2,'mil mi val'!CA204,"NA"))</f>
        <v>0.99990000000000001</v>
      </c>
      <c r="CC119" s="120">
        <f>IF($A$2=1,'mil mi val'!CB101,IF($A$2=2,'mil mi val'!CB204,"NA"))</f>
        <v>0.99990000000000001</v>
      </c>
      <c r="CD119" s="120">
        <f>IF($A$2=1,'mil mi val'!CC101,IF($A$2=2,'mil mi val'!CC204,"NA"))</f>
        <v>0.99990000000000001</v>
      </c>
      <c r="CE119" s="120">
        <f>IF($A$2=1,'mil mi val'!CD101,IF($A$2=2,'mil mi val'!CD204,"NA"))</f>
        <v>0.99990000000000001</v>
      </c>
      <c r="CF119" s="120">
        <f>IF($A$2=1,'mil mi val'!CE101,IF($A$2=2,'mil mi val'!CE204,"NA"))</f>
        <v>0.99990000000000001</v>
      </c>
      <c r="CG119" s="120">
        <f>IF($A$2=1,'mil mi val'!CF101,IF($A$2=2,'mil mi val'!CF204,"NA"))</f>
        <v>0.99990000000000001</v>
      </c>
      <c r="CH119" s="120">
        <f>IF($A$2=1,'mil mi val'!CG101,IF($A$2=2,'mil mi val'!CG204,"NA"))</f>
        <v>0.99990000000000001</v>
      </c>
      <c r="CI119" s="120">
        <f>IF($A$2=1,'mil mi val'!CH101,IF($A$2=2,'mil mi val'!CH204,"NA"))</f>
        <v>0.99990000000000001</v>
      </c>
      <c r="CJ119" s="120">
        <f>IF($A$2=1,'mil mi val'!CI101,IF($A$2=2,'mil mi val'!CI204,"NA"))</f>
        <v>0.99990000000000001</v>
      </c>
      <c r="CK119" s="120">
        <f>IF($A$2=1,'mil mi val'!CJ101,IF($A$2=2,'mil mi val'!CJ204,"NA"))</f>
        <v>0.99990000000000001</v>
      </c>
      <c r="CL119" s="120">
        <f>IF($A$2=1,'mil mi val'!CK101,IF($A$2=2,'mil mi val'!CK204,"NA"))</f>
        <v>0.99990000000000001</v>
      </c>
      <c r="CM119" s="120">
        <f>IF($A$2=1,'mil mi val'!CL101,IF($A$2=2,'mil mi val'!CL204,"NA"))</f>
        <v>0.99990000000000001</v>
      </c>
      <c r="CN119" s="120">
        <f>IF($A$2=1,'mil mi val'!CM101,IF($A$2=2,'mil mi val'!CM204,"NA"))</f>
        <v>0.99990000000000001</v>
      </c>
      <c r="CO119" s="120">
        <f>IF($A$2=1,'mil mi val'!CN101,IF($A$2=2,'mil mi val'!CN204,"NA"))</f>
        <v>0.99990000000000001</v>
      </c>
      <c r="CP119" s="120">
        <f>IF($A$2=1,'mil mi val'!CO101,IF($A$2=2,'mil mi val'!CO204,"NA"))</f>
        <v>0.99990000000000001</v>
      </c>
      <c r="CQ119" s="120">
        <f>IF($A$2=1,'mil mi val'!CP101,IF($A$2=2,'mil mi val'!CP204,"NA"))</f>
        <v>0.99990000000000001</v>
      </c>
      <c r="CR119" s="120">
        <f>IF($A$2=1,'mil mi val'!CQ101,IF($A$2=2,'mil mi val'!CQ204,"NA"))</f>
        <v>0.99990000000000001</v>
      </c>
      <c r="CS119" s="120">
        <f>IF($A$2=1,'mil mi val'!CR101,IF($A$2=2,'mil mi val'!CR204,"NA"))</f>
        <v>0.99990000000000001</v>
      </c>
      <c r="CT119" s="120">
        <f>IF($A$2=1,'mil mi val'!CS101,IF($A$2=2,'mil mi val'!CS204,"NA"))</f>
        <v>0.99990000000000001</v>
      </c>
      <c r="CU119" s="120">
        <f>IF($A$2=1,'mil mi val'!CT101,IF($A$2=2,'mil mi val'!CT204,"NA"))</f>
        <v>0.99990000000000001</v>
      </c>
      <c r="CV119" s="120">
        <f>IF($A$2=1,'mil mi val'!CU101,IF($A$2=2,'mil mi val'!CU204,"NA"))</f>
        <v>0.99990000000000001</v>
      </c>
      <c r="CW119" s="120">
        <f>IF($A$2=1,'mil mi val'!CV101,IF($A$2=2,'mil mi val'!CV204,"NA"))</f>
        <v>0.99990000000000001</v>
      </c>
      <c r="CX119" s="120">
        <f>IF($A$2=1,'mil mi val'!CW101,IF($A$2=2,'mil mi val'!CW204,"NA"))</f>
        <v>0.99990000000000001</v>
      </c>
      <c r="CY119" s="120">
        <f>IF($A$2=1,'mil mi val'!CX101,IF($A$2=2,'mil mi val'!CX204,"NA"))</f>
        <v>0.99990000000000001</v>
      </c>
      <c r="CZ119" s="120">
        <f>IF($A$2=1,'mil mi val'!CY101,IF($A$2=2,'mil mi val'!CY204,"NA"))</f>
        <v>0.99990000000000001</v>
      </c>
      <c r="DA119" s="120">
        <f>IF($A$2=1,'mil mi val'!CZ101,IF($A$2=2,'mil mi val'!CZ204,"NA"))</f>
        <v>0.99990000000000001</v>
      </c>
      <c r="DB119" s="120">
        <f>IF($A$2=1,'mil mi val'!DA101,IF($A$2=2,'mil mi val'!DA204,"NA"))</f>
        <v>0.99990000000000001</v>
      </c>
      <c r="DC119" s="120">
        <f>IF($A$2=1,'mil mi val'!DB101,IF($A$2=2,'mil mi val'!DB204,"NA"))</f>
        <v>0.99990000000000001</v>
      </c>
    </row>
    <row r="120" spans="2:107" ht="15" x14ac:dyDescent="0.25">
      <c r="B120" s="110">
        <v>115</v>
      </c>
      <c r="C120" s="120">
        <f>IF($A$2=1,'mil mi val'!B102,IF($A$2=2,'mil mi val'!B205,"NA"))</f>
        <v>1</v>
      </c>
      <c r="D120" s="120">
        <f>IF($A$2=1,'mil mi val'!C102,IF($A$2=2,'mil mi val'!C205,"NA"))</f>
        <v>1</v>
      </c>
      <c r="E120" s="120">
        <f>IF($A$2=1,'mil mi val'!D102,IF($A$2=2,'mil mi val'!D205,"NA"))</f>
        <v>1</v>
      </c>
      <c r="F120" s="120">
        <f>IF($A$2=1,'mil mi val'!E102,IF($A$2=2,'mil mi val'!E205,"NA"))</f>
        <v>1</v>
      </c>
      <c r="G120" s="120">
        <f>IF($A$2=1,'mil mi val'!F102,IF($A$2=2,'mil mi val'!F205,"NA"))</f>
        <v>1</v>
      </c>
      <c r="H120" s="120">
        <f>IF($A$2=1,'mil mi val'!G102,IF($A$2=2,'mil mi val'!G205,"NA"))</f>
        <v>1</v>
      </c>
      <c r="I120" s="120">
        <f>IF($A$2=1,'mil mi val'!H102,IF($A$2=2,'mil mi val'!H205,"NA"))</f>
        <v>1</v>
      </c>
      <c r="J120" s="120">
        <f>IF($A$2=1,'mil mi val'!I102,IF($A$2=2,'mil mi val'!I205,"NA"))</f>
        <v>1</v>
      </c>
      <c r="K120" s="120">
        <f>IF($A$2=1,'mil mi val'!J102,IF($A$2=2,'mil mi val'!J205,"NA"))</f>
        <v>1</v>
      </c>
      <c r="L120" s="120">
        <f>IF($A$2=1,'mil mi val'!K102,IF($A$2=2,'mil mi val'!K205,"NA"))</f>
        <v>1</v>
      </c>
      <c r="M120" s="120">
        <f>IF($A$2=1,'mil mi val'!L102,IF($A$2=2,'mil mi val'!L205,"NA"))</f>
        <v>1</v>
      </c>
      <c r="N120" s="120">
        <f>IF($A$2=1,'mil mi val'!M102,IF($A$2=2,'mil mi val'!M205,"NA"))</f>
        <v>1</v>
      </c>
      <c r="O120" s="120">
        <f>IF($A$2=1,'mil mi val'!N102,IF($A$2=2,'mil mi val'!N205,"NA"))</f>
        <v>1</v>
      </c>
      <c r="P120" s="120">
        <f>IF($A$2=1,'mil mi val'!O102,IF($A$2=2,'mil mi val'!O205,"NA"))</f>
        <v>1</v>
      </c>
      <c r="Q120" s="120">
        <f>IF($A$2=1,'mil mi val'!P102,IF($A$2=2,'mil mi val'!P205,"NA"))</f>
        <v>1</v>
      </c>
      <c r="R120" s="120">
        <f>IF($A$2=1,'mil mi val'!Q102,IF($A$2=2,'mil mi val'!Q205,"NA"))</f>
        <v>1</v>
      </c>
      <c r="S120" s="120">
        <f>IF($A$2=1,'mil mi val'!R102,IF($A$2=2,'mil mi val'!R205,"NA"))</f>
        <v>1</v>
      </c>
      <c r="T120" s="120">
        <f>IF($A$2=1,'mil mi val'!S102,IF($A$2=2,'mil mi val'!S205,"NA"))</f>
        <v>1</v>
      </c>
      <c r="U120" s="120">
        <f>IF($A$2=1,'mil mi val'!T102,IF($A$2=2,'mil mi val'!T205,"NA"))</f>
        <v>1</v>
      </c>
      <c r="V120" s="120">
        <f>IF($A$2=1,'mil mi val'!U102,IF($A$2=2,'mil mi val'!U205,"NA"))</f>
        <v>1</v>
      </c>
      <c r="W120" s="120">
        <f>IF($A$2=1,'mil mi val'!V102,IF($A$2=2,'mil mi val'!V205,"NA"))</f>
        <v>1</v>
      </c>
      <c r="X120" s="120">
        <f>IF($A$2=1,'mil mi val'!W102,IF($A$2=2,'mil mi val'!W205,"NA"))</f>
        <v>1</v>
      </c>
      <c r="Y120" s="120">
        <f>IF($A$2=1,'mil mi val'!X102,IF($A$2=2,'mil mi val'!X205,"NA"))</f>
        <v>1</v>
      </c>
      <c r="Z120" s="120">
        <f>IF($A$2=1,'mil mi val'!Y102,IF($A$2=2,'mil mi val'!Y205,"NA"))</f>
        <v>1</v>
      </c>
      <c r="AA120" s="120">
        <f>IF($A$2=1,'mil mi val'!Z102,IF($A$2=2,'mil mi val'!Z205,"NA"))</f>
        <v>1</v>
      </c>
      <c r="AB120" s="120">
        <f>IF($A$2=1,'mil mi val'!AA102,IF($A$2=2,'mil mi val'!AA205,"NA"))</f>
        <v>1</v>
      </c>
      <c r="AC120" s="120">
        <f>IF($A$2=1,'mil mi val'!AB102,IF($A$2=2,'mil mi val'!AB205,"NA"))</f>
        <v>1</v>
      </c>
      <c r="AD120" s="120">
        <f>IF($A$2=1,'mil mi val'!AC102,IF($A$2=2,'mil mi val'!AC205,"NA"))</f>
        <v>1</v>
      </c>
      <c r="AE120" s="120">
        <f>IF($A$2=1,'mil mi val'!AD102,IF($A$2=2,'mil mi val'!AD205,"NA"))</f>
        <v>1</v>
      </c>
      <c r="AF120" s="120">
        <f>IF($A$2=1,'mil mi val'!AE102,IF($A$2=2,'mil mi val'!AE205,"NA"))</f>
        <v>1</v>
      </c>
      <c r="AG120" s="120">
        <f>IF($A$2=1,'mil mi val'!AF102,IF($A$2=2,'mil mi val'!AF205,"NA"))</f>
        <v>1</v>
      </c>
      <c r="AH120" s="120">
        <f>IF($A$2=1,'mil mi val'!AG102,IF($A$2=2,'mil mi val'!AG205,"NA"))</f>
        <v>1</v>
      </c>
      <c r="AI120" s="120">
        <f>IF($A$2=1,'mil mi val'!AH102,IF($A$2=2,'mil mi val'!AH205,"NA"))</f>
        <v>1</v>
      </c>
      <c r="AJ120" s="120">
        <f>IF($A$2=1,'mil mi val'!AI102,IF($A$2=2,'mil mi val'!AI205,"NA"))</f>
        <v>1</v>
      </c>
      <c r="AK120" s="120">
        <f>IF($A$2=1,'mil mi val'!AJ102,IF($A$2=2,'mil mi val'!AJ205,"NA"))</f>
        <v>1</v>
      </c>
      <c r="AL120" s="120">
        <f>IF($A$2=1,'mil mi val'!AK102,IF($A$2=2,'mil mi val'!AK205,"NA"))</f>
        <v>1</v>
      </c>
      <c r="AM120" s="120">
        <f>IF($A$2=1,'mil mi val'!AL102,IF($A$2=2,'mil mi val'!AL205,"NA"))</f>
        <v>1</v>
      </c>
      <c r="AN120" s="120">
        <f>IF($A$2=1,'mil mi val'!AM102,IF($A$2=2,'mil mi val'!AM205,"NA"))</f>
        <v>1</v>
      </c>
      <c r="AO120" s="120">
        <f>IF($A$2=1,'mil mi val'!AN102,IF($A$2=2,'mil mi val'!AN205,"NA"))</f>
        <v>1</v>
      </c>
      <c r="AP120" s="120">
        <f>IF($A$2=1,'mil mi val'!AO102,IF($A$2=2,'mil mi val'!AO205,"NA"))</f>
        <v>1</v>
      </c>
      <c r="AQ120" s="120">
        <f>IF($A$2=1,'mil mi val'!AP102,IF($A$2=2,'mil mi val'!AP205,"NA"))</f>
        <v>1</v>
      </c>
      <c r="AR120" s="120">
        <f>IF($A$2=1,'mil mi val'!AQ102,IF($A$2=2,'mil mi val'!AQ205,"NA"))</f>
        <v>1</v>
      </c>
      <c r="AS120" s="120">
        <f>IF($A$2=1,'mil mi val'!AR102,IF($A$2=2,'mil mi val'!AR205,"NA"))</f>
        <v>1</v>
      </c>
      <c r="AT120" s="120">
        <f>IF($A$2=1,'mil mi val'!AS102,IF($A$2=2,'mil mi val'!AS205,"NA"))</f>
        <v>1</v>
      </c>
      <c r="AU120" s="120">
        <f>IF($A$2=1,'mil mi val'!AT102,IF($A$2=2,'mil mi val'!AT205,"NA"))</f>
        <v>1</v>
      </c>
      <c r="AV120" s="120">
        <f>IF($A$2=1,'mil mi val'!AU102,IF($A$2=2,'mil mi val'!AU205,"NA"))</f>
        <v>1</v>
      </c>
      <c r="AW120" s="120">
        <f>IF($A$2=1,'mil mi val'!AV102,IF($A$2=2,'mil mi val'!AV205,"NA"))</f>
        <v>1</v>
      </c>
      <c r="AX120" s="120">
        <f>IF($A$2=1,'mil mi val'!AW102,IF($A$2=2,'mil mi val'!AW205,"NA"))</f>
        <v>1</v>
      </c>
      <c r="AY120" s="120">
        <f>IF($A$2=1,'mil mi val'!AX102,IF($A$2=2,'mil mi val'!AX205,"NA"))</f>
        <v>1</v>
      </c>
      <c r="AZ120" s="120">
        <f>IF($A$2=1,'mil mi val'!AY102,IF($A$2=2,'mil mi val'!AY205,"NA"))</f>
        <v>1</v>
      </c>
      <c r="BA120" s="120">
        <f>IF($A$2=1,'mil mi val'!AZ102,IF($A$2=2,'mil mi val'!AZ205,"NA"))</f>
        <v>1</v>
      </c>
      <c r="BB120" s="120">
        <f>IF($A$2=1,'mil mi val'!BA102,IF($A$2=2,'mil mi val'!BA205,"NA"))</f>
        <v>1</v>
      </c>
      <c r="BC120" s="120">
        <f>IF($A$2=1,'mil mi val'!BB102,IF($A$2=2,'mil mi val'!BB205,"NA"))</f>
        <v>1</v>
      </c>
      <c r="BD120" s="120">
        <f>IF($A$2=1,'mil mi val'!BC102,IF($A$2=2,'mil mi val'!BC205,"NA"))</f>
        <v>1</v>
      </c>
      <c r="BE120" s="120">
        <f>IF($A$2=1,'mil mi val'!BD102,IF($A$2=2,'mil mi val'!BD205,"NA"))</f>
        <v>1</v>
      </c>
      <c r="BF120" s="120">
        <f>IF($A$2=1,'mil mi val'!BE102,IF($A$2=2,'mil mi val'!BE205,"NA"))</f>
        <v>1</v>
      </c>
      <c r="BG120" s="120">
        <f>IF($A$2=1,'mil mi val'!BF102,IF($A$2=2,'mil mi val'!BF205,"NA"))</f>
        <v>1</v>
      </c>
      <c r="BH120" s="120">
        <f>IF($A$2=1,'mil mi val'!BG102,IF($A$2=2,'mil mi val'!BG205,"NA"))</f>
        <v>1</v>
      </c>
      <c r="BI120" s="120">
        <f>IF($A$2=1,'mil mi val'!BH102,IF($A$2=2,'mil mi val'!BH205,"NA"))</f>
        <v>1</v>
      </c>
      <c r="BJ120" s="120">
        <f>IF($A$2=1,'mil mi val'!BI102,IF($A$2=2,'mil mi val'!BI205,"NA"))</f>
        <v>1</v>
      </c>
      <c r="BK120" s="120">
        <f>IF($A$2=1,'mil mi val'!BJ102,IF($A$2=2,'mil mi val'!BJ205,"NA"))</f>
        <v>1</v>
      </c>
      <c r="BL120" s="120">
        <f>IF($A$2=1,'mil mi val'!BK102,IF($A$2=2,'mil mi val'!BK205,"NA"))</f>
        <v>1</v>
      </c>
      <c r="BM120" s="120">
        <f>IF($A$2=1,'mil mi val'!BL102,IF($A$2=2,'mil mi val'!BL205,"NA"))</f>
        <v>1</v>
      </c>
      <c r="BN120" s="120">
        <f>IF($A$2=1,'mil mi val'!BM102,IF($A$2=2,'mil mi val'!BM205,"NA"))</f>
        <v>1</v>
      </c>
      <c r="BO120" s="120">
        <f>IF($A$2=1,'mil mi val'!BN102,IF($A$2=2,'mil mi val'!BN205,"NA"))</f>
        <v>1</v>
      </c>
      <c r="BP120" s="120">
        <f>IF($A$2=1,'mil mi val'!BO102,IF($A$2=2,'mil mi val'!BO205,"NA"))</f>
        <v>1</v>
      </c>
      <c r="BQ120" s="120">
        <f>IF($A$2=1,'mil mi val'!BP102,IF($A$2=2,'mil mi val'!BP205,"NA"))</f>
        <v>1</v>
      </c>
      <c r="BR120" s="120">
        <f>IF($A$2=1,'mil mi val'!BQ102,IF($A$2=2,'mil mi val'!BQ205,"NA"))</f>
        <v>1</v>
      </c>
      <c r="BS120" s="120">
        <f>IF($A$2=1,'mil mi val'!BR102,IF($A$2=2,'mil mi val'!BR205,"NA"))</f>
        <v>1</v>
      </c>
      <c r="BT120" s="120">
        <f>IF($A$2=1,'mil mi val'!BS102,IF($A$2=2,'mil mi val'!BS205,"NA"))</f>
        <v>1</v>
      </c>
      <c r="BU120" s="120">
        <f>IF($A$2=1,'mil mi val'!BT102,IF($A$2=2,'mil mi val'!BT205,"NA"))</f>
        <v>1</v>
      </c>
      <c r="BV120" s="120">
        <f>IF($A$2=1,'mil mi val'!BU102,IF($A$2=2,'mil mi val'!BU205,"NA"))</f>
        <v>1</v>
      </c>
      <c r="BW120" s="120">
        <f>IF($A$2=1,'mil mi val'!BV102,IF($A$2=2,'mil mi val'!BV205,"NA"))</f>
        <v>1</v>
      </c>
      <c r="BX120" s="120">
        <f>IF($A$2=1,'mil mi val'!BW102,IF($A$2=2,'mil mi val'!BW205,"NA"))</f>
        <v>1</v>
      </c>
      <c r="BY120" s="120">
        <f>IF($A$2=1,'mil mi val'!BX102,IF($A$2=2,'mil mi val'!BX205,"NA"))</f>
        <v>1</v>
      </c>
      <c r="BZ120" s="120">
        <f>IF($A$2=1,'mil mi val'!BY102,IF($A$2=2,'mil mi val'!BY205,"NA"))</f>
        <v>1</v>
      </c>
      <c r="CA120" s="120">
        <f>IF($A$2=1,'mil mi val'!BZ102,IF($A$2=2,'mil mi val'!BZ205,"NA"))</f>
        <v>1</v>
      </c>
      <c r="CB120" s="120">
        <f>IF($A$2=1,'mil mi val'!CA102,IF($A$2=2,'mil mi val'!CA205,"NA"))</f>
        <v>1</v>
      </c>
      <c r="CC120" s="120">
        <f>IF($A$2=1,'mil mi val'!CB102,IF($A$2=2,'mil mi val'!CB205,"NA"))</f>
        <v>1</v>
      </c>
      <c r="CD120" s="120">
        <f>IF($A$2=1,'mil mi val'!CC102,IF($A$2=2,'mil mi val'!CC205,"NA"))</f>
        <v>1</v>
      </c>
      <c r="CE120" s="120">
        <f>IF($A$2=1,'mil mi val'!CD102,IF($A$2=2,'mil mi val'!CD205,"NA"))</f>
        <v>1</v>
      </c>
      <c r="CF120" s="120">
        <f>IF($A$2=1,'mil mi val'!CE102,IF($A$2=2,'mil mi val'!CE205,"NA"))</f>
        <v>1</v>
      </c>
      <c r="CG120" s="120">
        <f>IF($A$2=1,'mil mi val'!CF102,IF($A$2=2,'mil mi val'!CF205,"NA"))</f>
        <v>1</v>
      </c>
      <c r="CH120" s="120">
        <f>IF($A$2=1,'mil mi val'!CG102,IF($A$2=2,'mil mi val'!CG205,"NA"))</f>
        <v>1</v>
      </c>
      <c r="CI120" s="120">
        <f>IF($A$2=1,'mil mi val'!CH102,IF($A$2=2,'mil mi val'!CH205,"NA"))</f>
        <v>1</v>
      </c>
      <c r="CJ120" s="120">
        <f>IF($A$2=1,'mil mi val'!CI102,IF($A$2=2,'mil mi val'!CI205,"NA"))</f>
        <v>1</v>
      </c>
      <c r="CK120" s="120">
        <f>IF($A$2=1,'mil mi val'!CJ102,IF($A$2=2,'mil mi val'!CJ205,"NA"))</f>
        <v>1</v>
      </c>
      <c r="CL120" s="120">
        <f>IF($A$2=1,'mil mi val'!CK102,IF($A$2=2,'mil mi val'!CK205,"NA"))</f>
        <v>1</v>
      </c>
      <c r="CM120" s="120">
        <f>IF($A$2=1,'mil mi val'!CL102,IF($A$2=2,'mil mi val'!CL205,"NA"))</f>
        <v>1</v>
      </c>
      <c r="CN120" s="120">
        <f>IF($A$2=1,'mil mi val'!CM102,IF($A$2=2,'mil mi val'!CM205,"NA"))</f>
        <v>1</v>
      </c>
      <c r="CO120" s="120">
        <f>IF($A$2=1,'mil mi val'!CN102,IF($A$2=2,'mil mi val'!CN205,"NA"))</f>
        <v>1</v>
      </c>
      <c r="CP120" s="120">
        <f>IF($A$2=1,'mil mi val'!CO102,IF($A$2=2,'mil mi val'!CO205,"NA"))</f>
        <v>1</v>
      </c>
      <c r="CQ120" s="120">
        <f>IF($A$2=1,'mil mi val'!CP102,IF($A$2=2,'mil mi val'!CP205,"NA"))</f>
        <v>1</v>
      </c>
      <c r="CR120" s="120">
        <f>IF($A$2=1,'mil mi val'!CQ102,IF($A$2=2,'mil mi val'!CQ205,"NA"))</f>
        <v>1</v>
      </c>
      <c r="CS120" s="120">
        <f>IF($A$2=1,'mil mi val'!CR102,IF($A$2=2,'mil mi val'!CR205,"NA"))</f>
        <v>1</v>
      </c>
      <c r="CT120" s="120">
        <f>IF($A$2=1,'mil mi val'!CS102,IF($A$2=2,'mil mi val'!CS205,"NA"))</f>
        <v>1</v>
      </c>
      <c r="CU120" s="120">
        <f>IF($A$2=1,'mil mi val'!CT102,IF($A$2=2,'mil mi val'!CT205,"NA"))</f>
        <v>1</v>
      </c>
      <c r="CV120" s="120">
        <f>IF($A$2=1,'mil mi val'!CU102,IF($A$2=2,'mil mi val'!CU205,"NA"))</f>
        <v>1</v>
      </c>
      <c r="CW120" s="120">
        <f>IF($A$2=1,'mil mi val'!CV102,IF($A$2=2,'mil mi val'!CV205,"NA"))</f>
        <v>1</v>
      </c>
      <c r="CX120" s="120">
        <f>IF($A$2=1,'mil mi val'!CW102,IF($A$2=2,'mil mi val'!CW205,"NA"))</f>
        <v>1</v>
      </c>
      <c r="CY120" s="120">
        <f>IF($A$2=1,'mil mi val'!CX102,IF($A$2=2,'mil mi val'!CX205,"NA"))</f>
        <v>1</v>
      </c>
      <c r="CZ120" s="120">
        <f>IF($A$2=1,'mil mi val'!CY102,IF($A$2=2,'mil mi val'!CY205,"NA"))</f>
        <v>1</v>
      </c>
      <c r="DA120" s="120">
        <f>IF($A$2=1,'mil mi val'!CZ102,IF($A$2=2,'mil mi val'!CZ205,"NA"))</f>
        <v>1</v>
      </c>
      <c r="DB120" s="120">
        <f>IF($A$2=1,'mil mi val'!DA102,IF($A$2=2,'mil mi val'!DA205,"NA"))</f>
        <v>1</v>
      </c>
      <c r="DC120" s="120">
        <f>IF($A$2=1,'mil mi val'!DB102,IF($A$2=2,'mil mi val'!DB205,"NA"))</f>
        <v>1</v>
      </c>
    </row>
    <row r="123" spans="2:107" x14ac:dyDescent="0.2">
      <c r="C123" s="111" t="str">
        <f xml:space="preserve"> CONCATENATE("Retiree Mortality Improvement Since ",C124)</f>
        <v>Retiree Mortality Improvement Since 2023</v>
      </c>
    </row>
    <row r="124" spans="2:107" ht="15.75" x14ac:dyDescent="0.25">
      <c r="B124" s="110" t="s">
        <v>23</v>
      </c>
      <c r="C124" s="109">
        <v>2023</v>
      </c>
      <c r="D124" s="109">
        <v>2024</v>
      </c>
      <c r="E124" s="109">
        <v>2025</v>
      </c>
      <c r="F124" s="109">
        <v>2026</v>
      </c>
      <c r="G124" s="109">
        <v>2027</v>
      </c>
      <c r="H124" s="109">
        <v>2028</v>
      </c>
      <c r="I124" s="109">
        <v>2029</v>
      </c>
      <c r="J124" s="109">
        <v>2030</v>
      </c>
      <c r="K124" s="109">
        <v>2031</v>
      </c>
      <c r="L124" s="109">
        <v>2032</v>
      </c>
      <c r="M124" s="109">
        <v>2033</v>
      </c>
      <c r="N124" s="109">
        <v>2034</v>
      </c>
      <c r="O124" s="109">
        <v>2035</v>
      </c>
      <c r="P124" s="109">
        <v>2036</v>
      </c>
      <c r="Q124" s="109">
        <v>2037</v>
      </c>
      <c r="R124" s="109">
        <v>2038</v>
      </c>
      <c r="S124" s="109">
        <v>2039</v>
      </c>
      <c r="T124" s="109">
        <v>2040</v>
      </c>
      <c r="U124" s="109">
        <v>2041</v>
      </c>
      <c r="V124" s="109">
        <v>2042</v>
      </c>
      <c r="W124" s="109">
        <v>2043</v>
      </c>
      <c r="X124" s="109">
        <v>2044</v>
      </c>
      <c r="Y124" s="109">
        <v>2045</v>
      </c>
      <c r="Z124" s="109">
        <v>2046</v>
      </c>
      <c r="AA124" s="109">
        <v>2047</v>
      </c>
      <c r="AB124" s="109">
        <v>2048</v>
      </c>
      <c r="AC124" s="109">
        <v>2049</v>
      </c>
      <c r="AD124" s="109">
        <v>2050</v>
      </c>
      <c r="AE124" s="109">
        <v>2051</v>
      </c>
      <c r="AF124" s="109">
        <v>2052</v>
      </c>
      <c r="AG124" s="109">
        <v>2053</v>
      </c>
      <c r="AH124" s="109">
        <v>2054</v>
      </c>
      <c r="AI124" s="109">
        <v>2055</v>
      </c>
      <c r="AJ124" s="109">
        <v>2056</v>
      </c>
      <c r="AK124" s="109">
        <v>2057</v>
      </c>
      <c r="AL124" s="109">
        <v>2058</v>
      </c>
      <c r="AM124" s="109">
        <v>2059</v>
      </c>
      <c r="AN124" s="109">
        <v>2060</v>
      </c>
      <c r="AO124" s="109">
        <v>2061</v>
      </c>
      <c r="AP124" s="109">
        <v>2062</v>
      </c>
      <c r="AQ124" s="109">
        <v>2063</v>
      </c>
      <c r="AR124" s="109">
        <v>2064</v>
      </c>
      <c r="AS124" s="109">
        <v>2065</v>
      </c>
      <c r="AT124" s="109">
        <v>2066</v>
      </c>
      <c r="AU124" s="109">
        <v>2067</v>
      </c>
      <c r="AV124" s="109">
        <v>2068</v>
      </c>
      <c r="AW124" s="109">
        <v>2069</v>
      </c>
      <c r="AX124" s="109">
        <v>2070</v>
      </c>
      <c r="AY124" s="109">
        <v>2071</v>
      </c>
      <c r="AZ124" s="109">
        <v>2072</v>
      </c>
      <c r="BA124" s="109">
        <v>2073</v>
      </c>
      <c r="BB124" s="109">
        <v>2074</v>
      </c>
      <c r="BC124" s="109">
        <v>2075</v>
      </c>
      <c r="BD124" s="109">
        <v>2076</v>
      </c>
      <c r="BE124" s="109">
        <v>2077</v>
      </c>
      <c r="BF124" s="109">
        <v>2078</v>
      </c>
      <c r="BG124" s="109">
        <v>2079</v>
      </c>
      <c r="BH124" s="109">
        <v>2080</v>
      </c>
      <c r="BI124" s="109">
        <v>2081</v>
      </c>
      <c r="BJ124" s="109">
        <v>2082</v>
      </c>
      <c r="BK124" s="109">
        <v>2083</v>
      </c>
      <c r="BL124" s="109">
        <v>2084</v>
      </c>
      <c r="BM124" s="109">
        <v>2085</v>
      </c>
      <c r="BN124" s="109">
        <v>2086</v>
      </c>
      <c r="BO124" s="109">
        <v>2087</v>
      </c>
      <c r="BP124" s="109">
        <v>2088</v>
      </c>
      <c r="BQ124" s="109">
        <v>2089</v>
      </c>
      <c r="BR124" s="109">
        <v>2090</v>
      </c>
      <c r="BS124" s="109">
        <v>2091</v>
      </c>
      <c r="BT124" s="109">
        <v>2092</v>
      </c>
      <c r="BU124" s="109">
        <v>2093</v>
      </c>
      <c r="BV124" s="109">
        <v>2094</v>
      </c>
      <c r="BW124" s="109">
        <v>2095</v>
      </c>
      <c r="BX124" s="109">
        <v>2096</v>
      </c>
      <c r="BY124" s="109">
        <v>2097</v>
      </c>
      <c r="BZ124" s="109">
        <v>2098</v>
      </c>
      <c r="CA124" s="109">
        <v>2099</v>
      </c>
      <c r="CB124" s="109">
        <v>2100</v>
      </c>
      <c r="CC124" s="109">
        <v>2101</v>
      </c>
      <c r="CD124" s="109">
        <v>2102</v>
      </c>
      <c r="CE124" s="109">
        <v>2103</v>
      </c>
      <c r="CF124" s="109">
        <v>2104</v>
      </c>
      <c r="CG124" s="109">
        <v>2105</v>
      </c>
      <c r="CH124" s="109">
        <v>2106</v>
      </c>
      <c r="CI124" s="109">
        <v>2107</v>
      </c>
      <c r="CJ124" s="109">
        <v>2108</v>
      </c>
      <c r="CK124" s="109">
        <v>2109</v>
      </c>
      <c r="CL124" s="109">
        <v>2110</v>
      </c>
      <c r="CM124" s="109">
        <v>2111</v>
      </c>
      <c r="CN124" s="109">
        <v>2112</v>
      </c>
      <c r="CO124" s="109">
        <v>2113</v>
      </c>
      <c r="CP124" s="109">
        <v>2114</v>
      </c>
      <c r="CQ124" s="109">
        <v>2115</v>
      </c>
      <c r="CR124" s="109">
        <v>2116</v>
      </c>
      <c r="CS124" s="109">
        <v>2117</v>
      </c>
      <c r="CT124" s="109">
        <v>2118</v>
      </c>
      <c r="CU124" s="109">
        <v>2119</v>
      </c>
      <c r="CV124" s="109">
        <v>2120</v>
      </c>
      <c r="CW124" s="109">
        <v>2121</v>
      </c>
      <c r="CX124" s="109">
        <v>2122</v>
      </c>
      <c r="CY124" s="109">
        <v>2123</v>
      </c>
      <c r="CZ124" s="109">
        <v>2124</v>
      </c>
      <c r="DA124" s="109">
        <v>2125</v>
      </c>
      <c r="DB124" s="109">
        <v>2126</v>
      </c>
      <c r="DC124" s="109">
        <v>2127</v>
      </c>
    </row>
    <row r="125" spans="2:107" ht="15" x14ac:dyDescent="0.25">
      <c r="B125" s="110">
        <v>0</v>
      </c>
      <c r="C125" s="119">
        <f t="shared" ref="C125:C140" si="79">C126</f>
        <v>1</v>
      </c>
      <c r="D125" s="119">
        <f t="shared" ref="D125:D140" si="80">D126</f>
        <v>0.92200000000000004</v>
      </c>
      <c r="E125" s="119">
        <f t="shared" ref="E125:E140" si="81">E126</f>
        <v>0.864375</v>
      </c>
      <c r="F125" s="119">
        <f t="shared" ref="F125:F140" si="82">F126</f>
        <v>0.81484631249999995</v>
      </c>
      <c r="G125" s="119">
        <f t="shared" ref="G125:G140" si="83">G126</f>
        <v>0.77108906551875001</v>
      </c>
      <c r="H125" s="119">
        <f t="shared" ref="H125:H140" si="84">H126</f>
        <v>0.73168641427074188</v>
      </c>
      <c r="I125" s="119">
        <f t="shared" ref="I125:I140" si="85">I126</f>
        <v>0.69619962317861095</v>
      </c>
      <c r="J125" s="119">
        <f t="shared" ref="J125:J140" si="86">J126</f>
        <v>0.66410482055007691</v>
      </c>
      <c r="K125" s="119">
        <f t="shared" ref="K125:K140" si="87">K126</f>
        <v>0.63501702940998361</v>
      </c>
      <c r="L125" s="119">
        <f t="shared" ref="L125:L140" si="88">L126</f>
        <v>0.60853681928358727</v>
      </c>
      <c r="M125" s="119">
        <f t="shared" ref="M125:M140" si="89">M126</f>
        <v>0.58425620019417213</v>
      </c>
      <c r="N125" s="119">
        <f t="shared" ref="N125:N140" si="90">N126</f>
        <v>0.56310612574714314</v>
      </c>
      <c r="O125" s="119">
        <f t="shared" ref="O125:O140" si="91">O126</f>
        <v>0.54272168399509657</v>
      </c>
      <c r="P125" s="119">
        <f t="shared" ref="P125:P140" si="92">P126</f>
        <v>0.5230751590344741</v>
      </c>
      <c r="Q125" s="119">
        <f t="shared" ref="Q125:Q140" si="93">Q126</f>
        <v>0.50413983827742614</v>
      </c>
      <c r="R125" s="119">
        <f t="shared" ref="R125:R140" si="94">R126</f>
        <v>0.4864949439377162</v>
      </c>
      <c r="S125" s="119">
        <f t="shared" ref="S125:S140" si="95">S126</f>
        <v>0.46946762089989613</v>
      </c>
      <c r="T125" s="119">
        <f t="shared" ref="T125:T140" si="96">T126</f>
        <v>0.45303625416839977</v>
      </c>
      <c r="U125" s="119">
        <f t="shared" ref="U125:U140" si="97">U126</f>
        <v>0.43717998527250573</v>
      </c>
      <c r="V125" s="119">
        <f t="shared" ref="V125:V140" si="98">V126</f>
        <v>0.421878685787968</v>
      </c>
      <c r="W125" s="119">
        <f t="shared" ref="W125:W140" si="99">W126</f>
        <v>0.4071129317853891</v>
      </c>
      <c r="X125" s="119">
        <f t="shared" ref="X125:X140" si="100">X126</f>
        <v>0.39286397917290045</v>
      </c>
      <c r="Y125" s="119">
        <f t="shared" ref="Y125:Y140" si="101">Y126</f>
        <v>0.37911373990184893</v>
      </c>
      <c r="Z125" s="119">
        <f t="shared" ref="Z125:Z140" si="102">Z126</f>
        <v>0.36584475900528424</v>
      </c>
      <c r="AA125" s="119">
        <f t="shared" ref="AA125:AA140" si="103">AA126</f>
        <v>0.35304019244009927</v>
      </c>
      <c r="AB125" s="119">
        <f t="shared" ref="AB125:AB140" si="104">AB126</f>
        <v>0.34068378570469576</v>
      </c>
      <c r="AC125" s="119">
        <f t="shared" ref="AC125:AC140" si="105">AC126</f>
        <v>0.32875985320503143</v>
      </c>
      <c r="AD125" s="119">
        <f t="shared" ref="AD125:AD140" si="106">AD126</f>
        <v>0.31725325834285534</v>
      </c>
      <c r="AE125" s="119">
        <f t="shared" ref="AE125:AE140" si="107">AE126</f>
        <v>0.30614939430085542</v>
      </c>
      <c r="AF125" s="119">
        <f t="shared" ref="AF125:AF140" si="108">AF126</f>
        <v>0.29543416550032547</v>
      </c>
      <c r="AG125" s="119">
        <f t="shared" ref="AG125:AG140" si="109">AG126</f>
        <v>0.28509396970781409</v>
      </c>
      <c r="AH125" s="119">
        <f t="shared" ref="AH125:AH140" si="110">AH126</f>
        <v>0.2751156807680406</v>
      </c>
      <c r="AI125" s="119">
        <f t="shared" ref="AI125:AI140" si="111">AI126</f>
        <v>0.26548663194115918</v>
      </c>
      <c r="AJ125" s="119">
        <f t="shared" ref="AJ125:AJ140" si="112">AJ126</f>
        <v>0.25619459982321863</v>
      </c>
      <c r="AK125" s="119">
        <f t="shared" ref="AK125:AK140" si="113">AK126</f>
        <v>0.24722778882940596</v>
      </c>
      <c r="AL125" s="119">
        <f t="shared" ref="AL125:AL140" si="114">AL126</f>
        <v>0.23857481622037674</v>
      </c>
      <c r="AM125" s="119">
        <f t="shared" ref="AM125:AM140" si="115">AM126</f>
        <v>0.23022469765266354</v>
      </c>
      <c r="AN125" s="119">
        <f t="shared" ref="AN125:AN140" si="116">AN126</f>
        <v>0.22216683323482031</v>
      </c>
      <c r="AO125" s="119">
        <f t="shared" ref="AO125:AO140" si="117">AO126</f>
        <v>0.21439099407160159</v>
      </c>
      <c r="AP125" s="119">
        <f t="shared" ref="AP125:AP140" si="118">AP126</f>
        <v>0.20688730927909552</v>
      </c>
      <c r="AQ125" s="119">
        <f t="shared" ref="AQ125:AQ140" si="119">AQ126</f>
        <v>0.19964625345432715</v>
      </c>
      <c r="AR125" s="119">
        <f t="shared" ref="AR125:AR140" si="120">AR126</f>
        <v>0.19265863458342569</v>
      </c>
      <c r="AS125" s="119">
        <f t="shared" ref="AS125:AS140" si="121">AS126</f>
        <v>0.18591558237300579</v>
      </c>
      <c r="AT125" s="119">
        <f t="shared" ref="AT125:AT140" si="122">AT126</f>
        <v>0.17940853698995057</v>
      </c>
      <c r="AU125" s="119">
        <f t="shared" ref="AU125:AU140" si="123">AU126</f>
        <v>0.17312923819530229</v>
      </c>
      <c r="AV125" s="119">
        <f t="shared" ref="AV125:AV140" si="124">AV126</f>
        <v>0.16706971485846669</v>
      </c>
      <c r="AW125" s="119">
        <f t="shared" ref="AW125:AW140" si="125">AW126</f>
        <v>0.16122227483842036</v>
      </c>
      <c r="AX125" s="119">
        <f t="shared" ref="AX125:AX140" si="126">AX126</f>
        <v>0.15557949521907563</v>
      </c>
      <c r="AY125" s="119">
        <f t="shared" ref="AY125:AY140" si="127">AY126</f>
        <v>0.15013421288640799</v>
      </c>
      <c r="AZ125" s="119">
        <f t="shared" ref="AZ125:AZ140" si="128">AZ126</f>
        <v>0.14487951543538372</v>
      </c>
      <c r="BA125" s="119">
        <f t="shared" ref="BA125:BA140" si="129">BA126</f>
        <v>0.13980873239514527</v>
      </c>
      <c r="BB125" s="119">
        <f t="shared" ref="BB125:BB140" si="130">BB126</f>
        <v>0.13491542676131518</v>
      </c>
      <c r="BC125" s="119">
        <f t="shared" ref="BC125:BC140" si="131">BC126</f>
        <v>0.13019338682466916</v>
      </c>
      <c r="BD125" s="119">
        <f t="shared" ref="BD125:BD140" si="132">BD126</f>
        <v>0.12563661828580575</v>
      </c>
      <c r="BE125" s="119">
        <f t="shared" ref="BE125:BE140" si="133">BE126</f>
        <v>0.12123933664580254</v>
      </c>
      <c r="BF125" s="119">
        <f t="shared" ref="BF125:BF140" si="134">BF126</f>
        <v>0.11699595986319945</v>
      </c>
      <c r="BG125" s="119">
        <f t="shared" ref="BG125:BG140" si="135">BG126</f>
        <v>0.11290110126798747</v>
      </c>
      <c r="BH125" s="119">
        <f t="shared" ref="BH125:BH140" si="136">BH126</f>
        <v>0.10894956272360791</v>
      </c>
      <c r="BI125" s="119">
        <f t="shared" ref="BI125:BI140" si="137">BI126</f>
        <v>0.10513632802828163</v>
      </c>
      <c r="BJ125" s="119">
        <f t="shared" ref="BJ125:BJ140" si="138">BJ126</f>
        <v>0.10145655654729177</v>
      </c>
      <c r="BK125" s="119">
        <f t="shared" ref="BK125:BK140" si="139">BK126</f>
        <v>9.7905577068136559E-2</v>
      </c>
      <c r="BL125" s="119">
        <f t="shared" ref="BL125:BL140" si="140">BL126</f>
        <v>9.4478881870751777E-2</v>
      </c>
      <c r="BM125" s="119">
        <f t="shared" ref="BM125:BM140" si="141">BM126</f>
        <v>9.1172121005275455E-2</v>
      </c>
      <c r="BN125" s="119">
        <f t="shared" ref="BN125:BN140" si="142">BN126</f>
        <v>8.7981096770090805E-2</v>
      </c>
      <c r="BO125" s="119">
        <f t="shared" ref="BO125:BO140" si="143">BO126</f>
        <v>8.4901758383137627E-2</v>
      </c>
      <c r="BP125" s="119">
        <f t="shared" ref="BP125:BP140" si="144">BP126</f>
        <v>8.1930196839727812E-2</v>
      </c>
      <c r="BQ125" s="119">
        <f t="shared" ref="BQ125:BQ140" si="145">BQ126</f>
        <v>7.9062639950337341E-2</v>
      </c>
      <c r="BR125" s="119">
        <f t="shared" ref="BR125:BR140" si="146">BR126</f>
        <v>7.6295447552075527E-2</v>
      </c>
      <c r="BS125" s="119">
        <f t="shared" ref="BS125:BS140" si="147">BS126</f>
        <v>7.3625106887752881E-2</v>
      </c>
      <c r="BT125" s="119">
        <f t="shared" ref="BT125:BT140" si="148">BT126</f>
        <v>7.1048228146681533E-2</v>
      </c>
      <c r="BU125" s="119">
        <f t="shared" ref="BU125:BU140" si="149">BU126</f>
        <v>6.8561540161547682E-2</v>
      </c>
      <c r="BV125" s="119">
        <f t="shared" ref="BV125:BV140" si="150">BV126</f>
        <v>6.6161886255893518E-2</v>
      </c>
      <c r="BW125" s="119">
        <f t="shared" ref="BW125:BW140" si="151">BW126</f>
        <v>6.3846220236937243E-2</v>
      </c>
      <c r="BX125" s="119">
        <f t="shared" ref="BX125:BX140" si="152">BX126</f>
        <v>6.1611602528644435E-2</v>
      </c>
      <c r="BY125" s="119">
        <f t="shared" ref="BY125:BY140" si="153">BY126</f>
        <v>5.9455196440141876E-2</v>
      </c>
      <c r="BZ125" s="119">
        <f t="shared" ref="BZ125:BZ140" si="154">BZ126</f>
        <v>5.7374264564736911E-2</v>
      </c>
      <c r="CA125" s="119">
        <f t="shared" ref="CA125:CP140" si="155">CA126</f>
        <v>5.536616530497112E-2</v>
      </c>
      <c r="CB125" s="119">
        <f t="shared" si="155"/>
        <v>5.3428349519297126E-2</v>
      </c>
      <c r="CC125" s="119">
        <f t="shared" si="155"/>
        <v>5.1558357286121723E-2</v>
      </c>
      <c r="CD125" s="119">
        <f t="shared" si="155"/>
        <v>4.9753814781107464E-2</v>
      </c>
      <c r="CE125" s="119">
        <f t="shared" si="155"/>
        <v>4.8012431263768703E-2</v>
      </c>
      <c r="CF125" s="119">
        <f t="shared" si="155"/>
        <v>4.6331996169536795E-2</v>
      </c>
      <c r="CG125" s="119">
        <f t="shared" si="155"/>
        <v>4.4710376303603007E-2</v>
      </c>
      <c r="CH125" s="119">
        <f t="shared" si="155"/>
        <v>4.3145513132976904E-2</v>
      </c>
      <c r="CI125" s="119">
        <f t="shared" si="155"/>
        <v>4.163542017332271E-2</v>
      </c>
      <c r="CJ125" s="119">
        <f t="shared" si="155"/>
        <v>4.0178180467256415E-2</v>
      </c>
      <c r="CK125" s="119">
        <f t="shared" si="155"/>
        <v>3.8771944150902439E-2</v>
      </c>
      <c r="CL125" s="119">
        <f t="shared" si="155"/>
        <v>3.7414926105620853E-2</v>
      </c>
      <c r="CM125" s="119">
        <f t="shared" si="155"/>
        <v>3.6105403691924123E-2</v>
      </c>
      <c r="CN125" s="119">
        <f t="shared" si="155"/>
        <v>3.484171456270678E-2</v>
      </c>
      <c r="CO125" s="119">
        <f t="shared" si="155"/>
        <v>3.3622254553012043E-2</v>
      </c>
      <c r="CP125" s="119">
        <f t="shared" si="155"/>
        <v>3.2445475643656622E-2</v>
      </c>
      <c r="CQ125" s="119">
        <f t="shared" ref="CB125:DC134" si="156">CQ126</f>
        <v>3.1309883996128642E-2</v>
      </c>
      <c r="CR125" s="119">
        <f t="shared" si="156"/>
        <v>3.0214038056264138E-2</v>
      </c>
      <c r="CS125" s="119">
        <f t="shared" si="156"/>
        <v>2.9156546724294893E-2</v>
      </c>
      <c r="CT125" s="119">
        <f t="shared" si="156"/>
        <v>2.8136067588944571E-2</v>
      </c>
      <c r="CU125" s="119">
        <f t="shared" si="156"/>
        <v>2.715130522333151E-2</v>
      </c>
      <c r="CV125" s="119">
        <f t="shared" si="156"/>
        <v>2.6201009540514908E-2</v>
      </c>
      <c r="CW125" s="119">
        <f t="shared" si="156"/>
        <v>2.5283974206596886E-2</v>
      </c>
      <c r="CX125" s="119">
        <f t="shared" si="156"/>
        <v>2.4399035109365995E-2</v>
      </c>
      <c r="CY125" s="119">
        <f t="shared" si="156"/>
        <v>2.3545068880538183E-2</v>
      </c>
      <c r="CZ125" s="119">
        <f t="shared" si="156"/>
        <v>2.2720991469719346E-2</v>
      </c>
      <c r="DA125" s="119">
        <f t="shared" si="156"/>
        <v>2.1925756768279167E-2</v>
      </c>
      <c r="DB125" s="119">
        <f t="shared" si="156"/>
        <v>2.1158355281389395E-2</v>
      </c>
      <c r="DC125" s="119">
        <f t="shared" si="156"/>
        <v>2.0417812846540765E-2</v>
      </c>
    </row>
    <row r="126" spans="2:107" ht="15" x14ac:dyDescent="0.25">
      <c r="B126" s="110">
        <v>1</v>
      </c>
      <c r="C126" s="119">
        <f t="shared" si="79"/>
        <v>1</v>
      </c>
      <c r="D126" s="119">
        <f t="shared" si="80"/>
        <v>0.92200000000000004</v>
      </c>
      <c r="E126" s="119">
        <f t="shared" si="81"/>
        <v>0.864375</v>
      </c>
      <c r="F126" s="119">
        <f t="shared" si="82"/>
        <v>0.81484631249999995</v>
      </c>
      <c r="G126" s="119">
        <f t="shared" si="83"/>
        <v>0.77108906551875001</v>
      </c>
      <c r="H126" s="119">
        <f t="shared" si="84"/>
        <v>0.73168641427074188</v>
      </c>
      <c r="I126" s="119">
        <f t="shared" si="85"/>
        <v>0.69619962317861095</v>
      </c>
      <c r="J126" s="119">
        <f t="shared" si="86"/>
        <v>0.66410482055007691</v>
      </c>
      <c r="K126" s="119">
        <f t="shared" si="87"/>
        <v>0.63501702940998361</v>
      </c>
      <c r="L126" s="119">
        <f t="shared" si="88"/>
        <v>0.60853681928358727</v>
      </c>
      <c r="M126" s="119">
        <f t="shared" si="89"/>
        <v>0.58425620019417213</v>
      </c>
      <c r="N126" s="119">
        <f t="shared" si="90"/>
        <v>0.56310612574714314</v>
      </c>
      <c r="O126" s="119">
        <f t="shared" si="91"/>
        <v>0.54272168399509657</v>
      </c>
      <c r="P126" s="119">
        <f t="shared" si="92"/>
        <v>0.5230751590344741</v>
      </c>
      <c r="Q126" s="119">
        <f t="shared" si="93"/>
        <v>0.50413983827742614</v>
      </c>
      <c r="R126" s="119">
        <f t="shared" si="94"/>
        <v>0.4864949439377162</v>
      </c>
      <c r="S126" s="119">
        <f t="shared" si="95"/>
        <v>0.46946762089989613</v>
      </c>
      <c r="T126" s="119">
        <f t="shared" si="96"/>
        <v>0.45303625416839977</v>
      </c>
      <c r="U126" s="119">
        <f t="shared" si="97"/>
        <v>0.43717998527250573</v>
      </c>
      <c r="V126" s="119">
        <f t="shared" si="98"/>
        <v>0.421878685787968</v>
      </c>
      <c r="W126" s="119">
        <f t="shared" si="99"/>
        <v>0.4071129317853891</v>
      </c>
      <c r="X126" s="119">
        <f t="shared" si="100"/>
        <v>0.39286397917290045</v>
      </c>
      <c r="Y126" s="119">
        <f t="shared" si="101"/>
        <v>0.37911373990184893</v>
      </c>
      <c r="Z126" s="119">
        <f t="shared" si="102"/>
        <v>0.36584475900528424</v>
      </c>
      <c r="AA126" s="119">
        <f t="shared" si="103"/>
        <v>0.35304019244009927</v>
      </c>
      <c r="AB126" s="119">
        <f t="shared" si="104"/>
        <v>0.34068378570469576</v>
      </c>
      <c r="AC126" s="119">
        <f t="shared" si="105"/>
        <v>0.32875985320503143</v>
      </c>
      <c r="AD126" s="119">
        <f t="shared" si="106"/>
        <v>0.31725325834285534</v>
      </c>
      <c r="AE126" s="119">
        <f t="shared" si="107"/>
        <v>0.30614939430085542</v>
      </c>
      <c r="AF126" s="119">
        <f t="shared" si="108"/>
        <v>0.29543416550032547</v>
      </c>
      <c r="AG126" s="119">
        <f t="shared" si="109"/>
        <v>0.28509396970781409</v>
      </c>
      <c r="AH126" s="119">
        <f t="shared" si="110"/>
        <v>0.2751156807680406</v>
      </c>
      <c r="AI126" s="119">
        <f t="shared" si="111"/>
        <v>0.26548663194115918</v>
      </c>
      <c r="AJ126" s="119">
        <f t="shared" si="112"/>
        <v>0.25619459982321863</v>
      </c>
      <c r="AK126" s="119">
        <f t="shared" si="113"/>
        <v>0.24722778882940596</v>
      </c>
      <c r="AL126" s="119">
        <f t="shared" si="114"/>
        <v>0.23857481622037674</v>
      </c>
      <c r="AM126" s="119">
        <f t="shared" si="115"/>
        <v>0.23022469765266354</v>
      </c>
      <c r="AN126" s="119">
        <f t="shared" si="116"/>
        <v>0.22216683323482031</v>
      </c>
      <c r="AO126" s="119">
        <f t="shared" si="117"/>
        <v>0.21439099407160159</v>
      </c>
      <c r="AP126" s="119">
        <f t="shared" si="118"/>
        <v>0.20688730927909552</v>
      </c>
      <c r="AQ126" s="119">
        <f t="shared" si="119"/>
        <v>0.19964625345432715</v>
      </c>
      <c r="AR126" s="119">
        <f t="shared" si="120"/>
        <v>0.19265863458342569</v>
      </c>
      <c r="AS126" s="119">
        <f t="shared" si="121"/>
        <v>0.18591558237300579</v>
      </c>
      <c r="AT126" s="119">
        <f t="shared" si="122"/>
        <v>0.17940853698995057</v>
      </c>
      <c r="AU126" s="119">
        <f t="shared" si="123"/>
        <v>0.17312923819530229</v>
      </c>
      <c r="AV126" s="119">
        <f t="shared" si="124"/>
        <v>0.16706971485846669</v>
      </c>
      <c r="AW126" s="119">
        <f t="shared" si="125"/>
        <v>0.16122227483842036</v>
      </c>
      <c r="AX126" s="119">
        <f t="shared" si="126"/>
        <v>0.15557949521907563</v>
      </c>
      <c r="AY126" s="119">
        <f t="shared" si="127"/>
        <v>0.15013421288640799</v>
      </c>
      <c r="AZ126" s="119">
        <f t="shared" si="128"/>
        <v>0.14487951543538372</v>
      </c>
      <c r="BA126" s="119">
        <f t="shared" si="129"/>
        <v>0.13980873239514527</v>
      </c>
      <c r="BB126" s="119">
        <f t="shared" si="130"/>
        <v>0.13491542676131518</v>
      </c>
      <c r="BC126" s="119">
        <f t="shared" si="131"/>
        <v>0.13019338682466916</v>
      </c>
      <c r="BD126" s="119">
        <f t="shared" si="132"/>
        <v>0.12563661828580575</v>
      </c>
      <c r="BE126" s="119">
        <f t="shared" si="133"/>
        <v>0.12123933664580254</v>
      </c>
      <c r="BF126" s="119">
        <f t="shared" si="134"/>
        <v>0.11699595986319945</v>
      </c>
      <c r="BG126" s="119">
        <f t="shared" si="135"/>
        <v>0.11290110126798747</v>
      </c>
      <c r="BH126" s="119">
        <f t="shared" si="136"/>
        <v>0.10894956272360791</v>
      </c>
      <c r="BI126" s="119">
        <f t="shared" si="137"/>
        <v>0.10513632802828163</v>
      </c>
      <c r="BJ126" s="119">
        <f t="shared" si="138"/>
        <v>0.10145655654729177</v>
      </c>
      <c r="BK126" s="119">
        <f t="shared" si="139"/>
        <v>9.7905577068136559E-2</v>
      </c>
      <c r="BL126" s="119">
        <f t="shared" si="140"/>
        <v>9.4478881870751777E-2</v>
      </c>
      <c r="BM126" s="119">
        <f t="shared" si="141"/>
        <v>9.1172121005275455E-2</v>
      </c>
      <c r="BN126" s="119">
        <f t="shared" si="142"/>
        <v>8.7981096770090805E-2</v>
      </c>
      <c r="BO126" s="119">
        <f t="shared" si="143"/>
        <v>8.4901758383137627E-2</v>
      </c>
      <c r="BP126" s="119">
        <f t="shared" si="144"/>
        <v>8.1930196839727812E-2</v>
      </c>
      <c r="BQ126" s="119">
        <f t="shared" si="145"/>
        <v>7.9062639950337341E-2</v>
      </c>
      <c r="BR126" s="119">
        <f t="shared" si="146"/>
        <v>7.6295447552075527E-2</v>
      </c>
      <c r="BS126" s="119">
        <f t="shared" si="147"/>
        <v>7.3625106887752881E-2</v>
      </c>
      <c r="BT126" s="119">
        <f t="shared" si="148"/>
        <v>7.1048228146681533E-2</v>
      </c>
      <c r="BU126" s="119">
        <f t="shared" si="149"/>
        <v>6.8561540161547682E-2</v>
      </c>
      <c r="BV126" s="119">
        <f t="shared" si="150"/>
        <v>6.6161886255893518E-2</v>
      </c>
      <c r="BW126" s="119">
        <f t="shared" si="151"/>
        <v>6.3846220236937243E-2</v>
      </c>
      <c r="BX126" s="119">
        <f t="shared" si="152"/>
        <v>6.1611602528644435E-2</v>
      </c>
      <c r="BY126" s="119">
        <f t="shared" si="153"/>
        <v>5.9455196440141876E-2</v>
      </c>
      <c r="BZ126" s="119">
        <f t="shared" si="154"/>
        <v>5.7374264564736911E-2</v>
      </c>
      <c r="CA126" s="119">
        <f t="shared" si="155"/>
        <v>5.536616530497112E-2</v>
      </c>
      <c r="CB126" s="119">
        <f t="shared" si="156"/>
        <v>5.3428349519297126E-2</v>
      </c>
      <c r="CC126" s="119">
        <f t="shared" si="156"/>
        <v>5.1558357286121723E-2</v>
      </c>
      <c r="CD126" s="119">
        <f t="shared" si="156"/>
        <v>4.9753814781107464E-2</v>
      </c>
      <c r="CE126" s="119">
        <f t="shared" si="156"/>
        <v>4.8012431263768703E-2</v>
      </c>
      <c r="CF126" s="119">
        <f t="shared" si="156"/>
        <v>4.6331996169536795E-2</v>
      </c>
      <c r="CG126" s="119">
        <f t="shared" si="156"/>
        <v>4.4710376303603007E-2</v>
      </c>
      <c r="CH126" s="119">
        <f t="shared" si="156"/>
        <v>4.3145513132976904E-2</v>
      </c>
      <c r="CI126" s="119">
        <f t="shared" si="156"/>
        <v>4.163542017332271E-2</v>
      </c>
      <c r="CJ126" s="119">
        <f t="shared" si="156"/>
        <v>4.0178180467256415E-2</v>
      </c>
      <c r="CK126" s="119">
        <f t="shared" si="156"/>
        <v>3.8771944150902439E-2</v>
      </c>
      <c r="CL126" s="119">
        <f t="shared" si="156"/>
        <v>3.7414926105620853E-2</v>
      </c>
      <c r="CM126" s="119">
        <f t="shared" si="156"/>
        <v>3.6105403691924123E-2</v>
      </c>
      <c r="CN126" s="119">
        <f t="shared" si="156"/>
        <v>3.484171456270678E-2</v>
      </c>
      <c r="CO126" s="119">
        <f t="shared" si="156"/>
        <v>3.3622254553012043E-2</v>
      </c>
      <c r="CP126" s="119">
        <f t="shared" si="156"/>
        <v>3.2445475643656622E-2</v>
      </c>
      <c r="CQ126" s="119">
        <f t="shared" si="156"/>
        <v>3.1309883996128642E-2</v>
      </c>
      <c r="CR126" s="119">
        <f t="shared" si="156"/>
        <v>3.0214038056264138E-2</v>
      </c>
      <c r="CS126" s="119">
        <f t="shared" si="156"/>
        <v>2.9156546724294893E-2</v>
      </c>
      <c r="CT126" s="119">
        <f t="shared" si="156"/>
        <v>2.8136067588944571E-2</v>
      </c>
      <c r="CU126" s="119">
        <f t="shared" si="156"/>
        <v>2.715130522333151E-2</v>
      </c>
      <c r="CV126" s="119">
        <f t="shared" si="156"/>
        <v>2.6201009540514908E-2</v>
      </c>
      <c r="CW126" s="119">
        <f t="shared" si="156"/>
        <v>2.5283974206596886E-2</v>
      </c>
      <c r="CX126" s="119">
        <f t="shared" si="156"/>
        <v>2.4399035109365995E-2</v>
      </c>
      <c r="CY126" s="119">
        <f t="shared" si="156"/>
        <v>2.3545068880538183E-2</v>
      </c>
      <c r="CZ126" s="119">
        <f t="shared" si="156"/>
        <v>2.2720991469719346E-2</v>
      </c>
      <c r="DA126" s="119">
        <f t="shared" si="156"/>
        <v>2.1925756768279167E-2</v>
      </c>
      <c r="DB126" s="119">
        <f t="shared" si="156"/>
        <v>2.1158355281389395E-2</v>
      </c>
      <c r="DC126" s="119">
        <f t="shared" si="156"/>
        <v>2.0417812846540765E-2</v>
      </c>
    </row>
    <row r="127" spans="2:107" ht="15" x14ac:dyDescent="0.25">
      <c r="B127" s="110">
        <v>2</v>
      </c>
      <c r="C127" s="119">
        <f t="shared" si="79"/>
        <v>1</v>
      </c>
      <c r="D127" s="119">
        <f t="shared" si="80"/>
        <v>0.92200000000000004</v>
      </c>
      <c r="E127" s="119">
        <f t="shared" si="81"/>
        <v>0.864375</v>
      </c>
      <c r="F127" s="119">
        <f t="shared" si="82"/>
        <v>0.81484631249999995</v>
      </c>
      <c r="G127" s="119">
        <f t="shared" si="83"/>
        <v>0.77108906551875001</v>
      </c>
      <c r="H127" s="119">
        <f t="shared" si="84"/>
        <v>0.73168641427074188</v>
      </c>
      <c r="I127" s="119">
        <f t="shared" si="85"/>
        <v>0.69619962317861095</v>
      </c>
      <c r="J127" s="119">
        <f t="shared" si="86"/>
        <v>0.66410482055007691</v>
      </c>
      <c r="K127" s="119">
        <f t="shared" si="87"/>
        <v>0.63501702940998361</v>
      </c>
      <c r="L127" s="119">
        <f t="shared" si="88"/>
        <v>0.60853681928358727</v>
      </c>
      <c r="M127" s="119">
        <f t="shared" si="89"/>
        <v>0.58425620019417213</v>
      </c>
      <c r="N127" s="119">
        <f t="shared" si="90"/>
        <v>0.56310612574714314</v>
      </c>
      <c r="O127" s="119">
        <f t="shared" si="91"/>
        <v>0.54272168399509657</v>
      </c>
      <c r="P127" s="119">
        <f t="shared" si="92"/>
        <v>0.5230751590344741</v>
      </c>
      <c r="Q127" s="119">
        <f t="shared" si="93"/>
        <v>0.50413983827742614</v>
      </c>
      <c r="R127" s="119">
        <f t="shared" si="94"/>
        <v>0.4864949439377162</v>
      </c>
      <c r="S127" s="119">
        <f t="shared" si="95"/>
        <v>0.46946762089989613</v>
      </c>
      <c r="T127" s="119">
        <f t="shared" si="96"/>
        <v>0.45303625416839977</v>
      </c>
      <c r="U127" s="119">
        <f t="shared" si="97"/>
        <v>0.43717998527250573</v>
      </c>
      <c r="V127" s="119">
        <f t="shared" si="98"/>
        <v>0.421878685787968</v>
      </c>
      <c r="W127" s="119">
        <f t="shared" si="99"/>
        <v>0.4071129317853891</v>
      </c>
      <c r="X127" s="119">
        <f t="shared" si="100"/>
        <v>0.39286397917290045</v>
      </c>
      <c r="Y127" s="119">
        <f t="shared" si="101"/>
        <v>0.37911373990184893</v>
      </c>
      <c r="Z127" s="119">
        <f t="shared" si="102"/>
        <v>0.36584475900528424</v>
      </c>
      <c r="AA127" s="119">
        <f t="shared" si="103"/>
        <v>0.35304019244009927</v>
      </c>
      <c r="AB127" s="119">
        <f t="shared" si="104"/>
        <v>0.34068378570469576</v>
      </c>
      <c r="AC127" s="119">
        <f t="shared" si="105"/>
        <v>0.32875985320503143</v>
      </c>
      <c r="AD127" s="119">
        <f t="shared" si="106"/>
        <v>0.31725325834285534</v>
      </c>
      <c r="AE127" s="119">
        <f t="shared" si="107"/>
        <v>0.30614939430085542</v>
      </c>
      <c r="AF127" s="119">
        <f t="shared" si="108"/>
        <v>0.29543416550032547</v>
      </c>
      <c r="AG127" s="119">
        <f t="shared" si="109"/>
        <v>0.28509396970781409</v>
      </c>
      <c r="AH127" s="119">
        <f t="shared" si="110"/>
        <v>0.2751156807680406</v>
      </c>
      <c r="AI127" s="119">
        <f t="shared" si="111"/>
        <v>0.26548663194115918</v>
      </c>
      <c r="AJ127" s="119">
        <f t="shared" si="112"/>
        <v>0.25619459982321863</v>
      </c>
      <c r="AK127" s="119">
        <f t="shared" si="113"/>
        <v>0.24722778882940596</v>
      </c>
      <c r="AL127" s="119">
        <f t="shared" si="114"/>
        <v>0.23857481622037674</v>
      </c>
      <c r="AM127" s="119">
        <f t="shared" si="115"/>
        <v>0.23022469765266354</v>
      </c>
      <c r="AN127" s="119">
        <f t="shared" si="116"/>
        <v>0.22216683323482031</v>
      </c>
      <c r="AO127" s="119">
        <f t="shared" si="117"/>
        <v>0.21439099407160159</v>
      </c>
      <c r="AP127" s="119">
        <f t="shared" si="118"/>
        <v>0.20688730927909552</v>
      </c>
      <c r="AQ127" s="119">
        <f t="shared" si="119"/>
        <v>0.19964625345432715</v>
      </c>
      <c r="AR127" s="119">
        <f t="shared" si="120"/>
        <v>0.19265863458342569</v>
      </c>
      <c r="AS127" s="119">
        <f t="shared" si="121"/>
        <v>0.18591558237300579</v>
      </c>
      <c r="AT127" s="119">
        <f t="shared" si="122"/>
        <v>0.17940853698995057</v>
      </c>
      <c r="AU127" s="119">
        <f t="shared" si="123"/>
        <v>0.17312923819530229</v>
      </c>
      <c r="AV127" s="119">
        <f t="shared" si="124"/>
        <v>0.16706971485846669</v>
      </c>
      <c r="AW127" s="119">
        <f t="shared" si="125"/>
        <v>0.16122227483842036</v>
      </c>
      <c r="AX127" s="119">
        <f t="shared" si="126"/>
        <v>0.15557949521907563</v>
      </c>
      <c r="AY127" s="119">
        <f t="shared" si="127"/>
        <v>0.15013421288640799</v>
      </c>
      <c r="AZ127" s="119">
        <f t="shared" si="128"/>
        <v>0.14487951543538372</v>
      </c>
      <c r="BA127" s="119">
        <f t="shared" si="129"/>
        <v>0.13980873239514527</v>
      </c>
      <c r="BB127" s="119">
        <f t="shared" si="130"/>
        <v>0.13491542676131518</v>
      </c>
      <c r="BC127" s="119">
        <f t="shared" si="131"/>
        <v>0.13019338682466916</v>
      </c>
      <c r="BD127" s="119">
        <f t="shared" si="132"/>
        <v>0.12563661828580575</v>
      </c>
      <c r="BE127" s="119">
        <f t="shared" si="133"/>
        <v>0.12123933664580254</v>
      </c>
      <c r="BF127" s="119">
        <f t="shared" si="134"/>
        <v>0.11699595986319945</v>
      </c>
      <c r="BG127" s="119">
        <f t="shared" si="135"/>
        <v>0.11290110126798747</v>
      </c>
      <c r="BH127" s="119">
        <f t="shared" si="136"/>
        <v>0.10894956272360791</v>
      </c>
      <c r="BI127" s="119">
        <f t="shared" si="137"/>
        <v>0.10513632802828163</v>
      </c>
      <c r="BJ127" s="119">
        <f t="shared" si="138"/>
        <v>0.10145655654729177</v>
      </c>
      <c r="BK127" s="119">
        <f t="shared" si="139"/>
        <v>9.7905577068136559E-2</v>
      </c>
      <c r="BL127" s="119">
        <f t="shared" si="140"/>
        <v>9.4478881870751777E-2</v>
      </c>
      <c r="BM127" s="119">
        <f t="shared" si="141"/>
        <v>9.1172121005275455E-2</v>
      </c>
      <c r="BN127" s="119">
        <f t="shared" si="142"/>
        <v>8.7981096770090805E-2</v>
      </c>
      <c r="BO127" s="119">
        <f t="shared" si="143"/>
        <v>8.4901758383137627E-2</v>
      </c>
      <c r="BP127" s="119">
        <f t="shared" si="144"/>
        <v>8.1930196839727812E-2</v>
      </c>
      <c r="BQ127" s="119">
        <f t="shared" si="145"/>
        <v>7.9062639950337341E-2</v>
      </c>
      <c r="BR127" s="119">
        <f t="shared" si="146"/>
        <v>7.6295447552075527E-2</v>
      </c>
      <c r="BS127" s="119">
        <f t="shared" si="147"/>
        <v>7.3625106887752881E-2</v>
      </c>
      <c r="BT127" s="119">
        <f t="shared" si="148"/>
        <v>7.1048228146681533E-2</v>
      </c>
      <c r="BU127" s="119">
        <f t="shared" si="149"/>
        <v>6.8561540161547682E-2</v>
      </c>
      <c r="BV127" s="119">
        <f t="shared" si="150"/>
        <v>6.6161886255893518E-2</v>
      </c>
      <c r="BW127" s="119">
        <f t="shared" si="151"/>
        <v>6.3846220236937243E-2</v>
      </c>
      <c r="BX127" s="119">
        <f t="shared" si="152"/>
        <v>6.1611602528644435E-2</v>
      </c>
      <c r="BY127" s="119">
        <f t="shared" si="153"/>
        <v>5.9455196440141876E-2</v>
      </c>
      <c r="BZ127" s="119">
        <f t="shared" si="154"/>
        <v>5.7374264564736911E-2</v>
      </c>
      <c r="CA127" s="119">
        <f t="shared" si="155"/>
        <v>5.536616530497112E-2</v>
      </c>
      <c r="CB127" s="119">
        <f t="shared" si="156"/>
        <v>5.3428349519297126E-2</v>
      </c>
      <c r="CC127" s="119">
        <f t="shared" si="156"/>
        <v>5.1558357286121723E-2</v>
      </c>
      <c r="CD127" s="119">
        <f t="shared" si="156"/>
        <v>4.9753814781107464E-2</v>
      </c>
      <c r="CE127" s="119">
        <f t="shared" si="156"/>
        <v>4.8012431263768703E-2</v>
      </c>
      <c r="CF127" s="119">
        <f t="shared" si="156"/>
        <v>4.6331996169536795E-2</v>
      </c>
      <c r="CG127" s="119">
        <f t="shared" si="156"/>
        <v>4.4710376303603007E-2</v>
      </c>
      <c r="CH127" s="119">
        <f t="shared" si="156"/>
        <v>4.3145513132976904E-2</v>
      </c>
      <c r="CI127" s="119">
        <f t="shared" si="156"/>
        <v>4.163542017332271E-2</v>
      </c>
      <c r="CJ127" s="119">
        <f t="shared" si="156"/>
        <v>4.0178180467256415E-2</v>
      </c>
      <c r="CK127" s="119">
        <f t="shared" si="156"/>
        <v>3.8771944150902439E-2</v>
      </c>
      <c r="CL127" s="119">
        <f t="shared" si="156"/>
        <v>3.7414926105620853E-2</v>
      </c>
      <c r="CM127" s="119">
        <f t="shared" si="156"/>
        <v>3.6105403691924123E-2</v>
      </c>
      <c r="CN127" s="119">
        <f t="shared" si="156"/>
        <v>3.484171456270678E-2</v>
      </c>
      <c r="CO127" s="119">
        <f t="shared" si="156"/>
        <v>3.3622254553012043E-2</v>
      </c>
      <c r="CP127" s="119">
        <f t="shared" si="156"/>
        <v>3.2445475643656622E-2</v>
      </c>
      <c r="CQ127" s="119">
        <f t="shared" si="156"/>
        <v>3.1309883996128642E-2</v>
      </c>
      <c r="CR127" s="119">
        <f t="shared" si="156"/>
        <v>3.0214038056264138E-2</v>
      </c>
      <c r="CS127" s="119">
        <f t="shared" si="156"/>
        <v>2.9156546724294893E-2</v>
      </c>
      <c r="CT127" s="119">
        <f t="shared" si="156"/>
        <v>2.8136067588944571E-2</v>
      </c>
      <c r="CU127" s="119">
        <f t="shared" si="156"/>
        <v>2.715130522333151E-2</v>
      </c>
      <c r="CV127" s="119">
        <f t="shared" si="156"/>
        <v>2.6201009540514908E-2</v>
      </c>
      <c r="CW127" s="119">
        <f t="shared" si="156"/>
        <v>2.5283974206596886E-2</v>
      </c>
      <c r="CX127" s="119">
        <f t="shared" si="156"/>
        <v>2.4399035109365995E-2</v>
      </c>
      <c r="CY127" s="119">
        <f t="shared" si="156"/>
        <v>2.3545068880538183E-2</v>
      </c>
      <c r="CZ127" s="119">
        <f t="shared" si="156"/>
        <v>2.2720991469719346E-2</v>
      </c>
      <c r="DA127" s="119">
        <f t="shared" si="156"/>
        <v>2.1925756768279167E-2</v>
      </c>
      <c r="DB127" s="119">
        <f t="shared" si="156"/>
        <v>2.1158355281389395E-2</v>
      </c>
      <c r="DC127" s="119">
        <f t="shared" si="156"/>
        <v>2.0417812846540765E-2</v>
      </c>
    </row>
    <row r="128" spans="2:107" ht="15" x14ac:dyDescent="0.25">
      <c r="B128" s="110">
        <v>3</v>
      </c>
      <c r="C128" s="119">
        <f t="shared" si="79"/>
        <v>1</v>
      </c>
      <c r="D128" s="119">
        <f t="shared" si="80"/>
        <v>0.92200000000000004</v>
      </c>
      <c r="E128" s="119">
        <f t="shared" si="81"/>
        <v>0.864375</v>
      </c>
      <c r="F128" s="119">
        <f t="shared" si="82"/>
        <v>0.81484631249999995</v>
      </c>
      <c r="G128" s="119">
        <f t="shared" si="83"/>
        <v>0.77108906551875001</v>
      </c>
      <c r="H128" s="119">
        <f t="shared" si="84"/>
        <v>0.73168641427074188</v>
      </c>
      <c r="I128" s="119">
        <f t="shared" si="85"/>
        <v>0.69619962317861095</v>
      </c>
      <c r="J128" s="119">
        <f t="shared" si="86"/>
        <v>0.66410482055007691</v>
      </c>
      <c r="K128" s="119">
        <f t="shared" si="87"/>
        <v>0.63501702940998361</v>
      </c>
      <c r="L128" s="119">
        <f t="shared" si="88"/>
        <v>0.60853681928358727</v>
      </c>
      <c r="M128" s="119">
        <f t="shared" si="89"/>
        <v>0.58425620019417213</v>
      </c>
      <c r="N128" s="119">
        <f t="shared" si="90"/>
        <v>0.56310612574714314</v>
      </c>
      <c r="O128" s="119">
        <f t="shared" si="91"/>
        <v>0.54272168399509657</v>
      </c>
      <c r="P128" s="119">
        <f t="shared" si="92"/>
        <v>0.5230751590344741</v>
      </c>
      <c r="Q128" s="119">
        <f t="shared" si="93"/>
        <v>0.50413983827742614</v>
      </c>
      <c r="R128" s="119">
        <f t="shared" si="94"/>
        <v>0.4864949439377162</v>
      </c>
      <c r="S128" s="119">
        <f t="shared" si="95"/>
        <v>0.46946762089989613</v>
      </c>
      <c r="T128" s="119">
        <f t="shared" si="96"/>
        <v>0.45303625416839977</v>
      </c>
      <c r="U128" s="119">
        <f t="shared" si="97"/>
        <v>0.43717998527250573</v>
      </c>
      <c r="V128" s="119">
        <f t="shared" si="98"/>
        <v>0.421878685787968</v>
      </c>
      <c r="W128" s="119">
        <f t="shared" si="99"/>
        <v>0.4071129317853891</v>
      </c>
      <c r="X128" s="119">
        <f t="shared" si="100"/>
        <v>0.39286397917290045</v>
      </c>
      <c r="Y128" s="119">
        <f t="shared" si="101"/>
        <v>0.37911373990184893</v>
      </c>
      <c r="Z128" s="119">
        <f t="shared" si="102"/>
        <v>0.36584475900528424</v>
      </c>
      <c r="AA128" s="119">
        <f t="shared" si="103"/>
        <v>0.35304019244009927</v>
      </c>
      <c r="AB128" s="119">
        <f t="shared" si="104"/>
        <v>0.34068378570469576</v>
      </c>
      <c r="AC128" s="119">
        <f t="shared" si="105"/>
        <v>0.32875985320503143</v>
      </c>
      <c r="AD128" s="119">
        <f t="shared" si="106"/>
        <v>0.31725325834285534</v>
      </c>
      <c r="AE128" s="119">
        <f t="shared" si="107"/>
        <v>0.30614939430085542</v>
      </c>
      <c r="AF128" s="119">
        <f t="shared" si="108"/>
        <v>0.29543416550032547</v>
      </c>
      <c r="AG128" s="119">
        <f t="shared" si="109"/>
        <v>0.28509396970781409</v>
      </c>
      <c r="AH128" s="119">
        <f t="shared" si="110"/>
        <v>0.2751156807680406</v>
      </c>
      <c r="AI128" s="119">
        <f t="shared" si="111"/>
        <v>0.26548663194115918</v>
      </c>
      <c r="AJ128" s="119">
        <f t="shared" si="112"/>
        <v>0.25619459982321863</v>
      </c>
      <c r="AK128" s="119">
        <f t="shared" si="113"/>
        <v>0.24722778882940596</v>
      </c>
      <c r="AL128" s="119">
        <f t="shared" si="114"/>
        <v>0.23857481622037674</v>
      </c>
      <c r="AM128" s="119">
        <f t="shared" si="115"/>
        <v>0.23022469765266354</v>
      </c>
      <c r="AN128" s="119">
        <f t="shared" si="116"/>
        <v>0.22216683323482031</v>
      </c>
      <c r="AO128" s="119">
        <f t="shared" si="117"/>
        <v>0.21439099407160159</v>
      </c>
      <c r="AP128" s="119">
        <f t="shared" si="118"/>
        <v>0.20688730927909552</v>
      </c>
      <c r="AQ128" s="119">
        <f t="shared" si="119"/>
        <v>0.19964625345432715</v>
      </c>
      <c r="AR128" s="119">
        <f t="shared" si="120"/>
        <v>0.19265863458342569</v>
      </c>
      <c r="AS128" s="119">
        <f t="shared" si="121"/>
        <v>0.18591558237300579</v>
      </c>
      <c r="AT128" s="119">
        <f t="shared" si="122"/>
        <v>0.17940853698995057</v>
      </c>
      <c r="AU128" s="119">
        <f t="shared" si="123"/>
        <v>0.17312923819530229</v>
      </c>
      <c r="AV128" s="119">
        <f t="shared" si="124"/>
        <v>0.16706971485846669</v>
      </c>
      <c r="AW128" s="119">
        <f t="shared" si="125"/>
        <v>0.16122227483842036</v>
      </c>
      <c r="AX128" s="119">
        <f t="shared" si="126"/>
        <v>0.15557949521907563</v>
      </c>
      <c r="AY128" s="119">
        <f t="shared" si="127"/>
        <v>0.15013421288640799</v>
      </c>
      <c r="AZ128" s="119">
        <f t="shared" si="128"/>
        <v>0.14487951543538372</v>
      </c>
      <c r="BA128" s="119">
        <f t="shared" si="129"/>
        <v>0.13980873239514527</v>
      </c>
      <c r="BB128" s="119">
        <f t="shared" si="130"/>
        <v>0.13491542676131518</v>
      </c>
      <c r="BC128" s="119">
        <f t="shared" si="131"/>
        <v>0.13019338682466916</v>
      </c>
      <c r="BD128" s="119">
        <f t="shared" si="132"/>
        <v>0.12563661828580575</v>
      </c>
      <c r="BE128" s="119">
        <f t="shared" si="133"/>
        <v>0.12123933664580254</v>
      </c>
      <c r="BF128" s="119">
        <f t="shared" si="134"/>
        <v>0.11699595986319945</v>
      </c>
      <c r="BG128" s="119">
        <f t="shared" si="135"/>
        <v>0.11290110126798747</v>
      </c>
      <c r="BH128" s="119">
        <f t="shared" si="136"/>
        <v>0.10894956272360791</v>
      </c>
      <c r="BI128" s="119">
        <f t="shared" si="137"/>
        <v>0.10513632802828163</v>
      </c>
      <c r="BJ128" s="119">
        <f t="shared" si="138"/>
        <v>0.10145655654729177</v>
      </c>
      <c r="BK128" s="119">
        <f t="shared" si="139"/>
        <v>9.7905577068136559E-2</v>
      </c>
      <c r="BL128" s="119">
        <f t="shared" si="140"/>
        <v>9.4478881870751777E-2</v>
      </c>
      <c r="BM128" s="119">
        <f t="shared" si="141"/>
        <v>9.1172121005275455E-2</v>
      </c>
      <c r="BN128" s="119">
        <f t="shared" si="142"/>
        <v>8.7981096770090805E-2</v>
      </c>
      <c r="BO128" s="119">
        <f t="shared" si="143"/>
        <v>8.4901758383137627E-2</v>
      </c>
      <c r="BP128" s="119">
        <f t="shared" si="144"/>
        <v>8.1930196839727812E-2</v>
      </c>
      <c r="BQ128" s="119">
        <f t="shared" si="145"/>
        <v>7.9062639950337341E-2</v>
      </c>
      <c r="BR128" s="119">
        <f t="shared" si="146"/>
        <v>7.6295447552075527E-2</v>
      </c>
      <c r="BS128" s="119">
        <f t="shared" si="147"/>
        <v>7.3625106887752881E-2</v>
      </c>
      <c r="BT128" s="119">
        <f t="shared" si="148"/>
        <v>7.1048228146681533E-2</v>
      </c>
      <c r="BU128" s="119">
        <f t="shared" si="149"/>
        <v>6.8561540161547682E-2</v>
      </c>
      <c r="BV128" s="119">
        <f t="shared" si="150"/>
        <v>6.6161886255893518E-2</v>
      </c>
      <c r="BW128" s="119">
        <f t="shared" si="151"/>
        <v>6.3846220236937243E-2</v>
      </c>
      <c r="BX128" s="119">
        <f t="shared" si="152"/>
        <v>6.1611602528644435E-2</v>
      </c>
      <c r="BY128" s="119">
        <f t="shared" si="153"/>
        <v>5.9455196440141876E-2</v>
      </c>
      <c r="BZ128" s="119">
        <f t="shared" si="154"/>
        <v>5.7374264564736911E-2</v>
      </c>
      <c r="CA128" s="119">
        <f t="shared" si="155"/>
        <v>5.536616530497112E-2</v>
      </c>
      <c r="CB128" s="119">
        <f t="shared" si="156"/>
        <v>5.3428349519297126E-2</v>
      </c>
      <c r="CC128" s="119">
        <f t="shared" si="156"/>
        <v>5.1558357286121723E-2</v>
      </c>
      <c r="CD128" s="119">
        <f t="shared" si="156"/>
        <v>4.9753814781107464E-2</v>
      </c>
      <c r="CE128" s="119">
        <f t="shared" si="156"/>
        <v>4.8012431263768703E-2</v>
      </c>
      <c r="CF128" s="119">
        <f t="shared" si="156"/>
        <v>4.6331996169536795E-2</v>
      </c>
      <c r="CG128" s="119">
        <f t="shared" si="156"/>
        <v>4.4710376303603007E-2</v>
      </c>
      <c r="CH128" s="119">
        <f t="shared" si="156"/>
        <v>4.3145513132976904E-2</v>
      </c>
      <c r="CI128" s="119">
        <f t="shared" si="156"/>
        <v>4.163542017332271E-2</v>
      </c>
      <c r="CJ128" s="119">
        <f t="shared" si="156"/>
        <v>4.0178180467256415E-2</v>
      </c>
      <c r="CK128" s="119">
        <f t="shared" si="156"/>
        <v>3.8771944150902439E-2</v>
      </c>
      <c r="CL128" s="119">
        <f t="shared" si="156"/>
        <v>3.7414926105620853E-2</v>
      </c>
      <c r="CM128" s="119">
        <f t="shared" si="156"/>
        <v>3.6105403691924123E-2</v>
      </c>
      <c r="CN128" s="119">
        <f t="shared" si="156"/>
        <v>3.484171456270678E-2</v>
      </c>
      <c r="CO128" s="119">
        <f t="shared" si="156"/>
        <v>3.3622254553012043E-2</v>
      </c>
      <c r="CP128" s="119">
        <f t="shared" si="156"/>
        <v>3.2445475643656622E-2</v>
      </c>
      <c r="CQ128" s="119">
        <f t="shared" si="156"/>
        <v>3.1309883996128642E-2</v>
      </c>
      <c r="CR128" s="119">
        <f t="shared" si="156"/>
        <v>3.0214038056264138E-2</v>
      </c>
      <c r="CS128" s="119">
        <f t="shared" si="156"/>
        <v>2.9156546724294893E-2</v>
      </c>
      <c r="CT128" s="119">
        <f t="shared" si="156"/>
        <v>2.8136067588944571E-2</v>
      </c>
      <c r="CU128" s="119">
        <f t="shared" si="156"/>
        <v>2.715130522333151E-2</v>
      </c>
      <c r="CV128" s="119">
        <f t="shared" si="156"/>
        <v>2.6201009540514908E-2</v>
      </c>
      <c r="CW128" s="119">
        <f t="shared" si="156"/>
        <v>2.5283974206596886E-2</v>
      </c>
      <c r="CX128" s="119">
        <f t="shared" si="156"/>
        <v>2.4399035109365995E-2</v>
      </c>
      <c r="CY128" s="119">
        <f t="shared" si="156"/>
        <v>2.3545068880538183E-2</v>
      </c>
      <c r="CZ128" s="119">
        <f t="shared" si="156"/>
        <v>2.2720991469719346E-2</v>
      </c>
      <c r="DA128" s="119">
        <f t="shared" si="156"/>
        <v>2.1925756768279167E-2</v>
      </c>
      <c r="DB128" s="119">
        <f t="shared" si="156"/>
        <v>2.1158355281389395E-2</v>
      </c>
      <c r="DC128" s="119">
        <f t="shared" si="156"/>
        <v>2.0417812846540765E-2</v>
      </c>
    </row>
    <row r="129" spans="2:107" ht="15" x14ac:dyDescent="0.25">
      <c r="B129" s="110">
        <v>4</v>
      </c>
      <c r="C129" s="119">
        <f t="shared" si="79"/>
        <v>1</v>
      </c>
      <c r="D129" s="119">
        <f t="shared" si="80"/>
        <v>0.92200000000000004</v>
      </c>
      <c r="E129" s="119">
        <f t="shared" si="81"/>
        <v>0.864375</v>
      </c>
      <c r="F129" s="119">
        <f t="shared" si="82"/>
        <v>0.81484631249999995</v>
      </c>
      <c r="G129" s="119">
        <f t="shared" si="83"/>
        <v>0.77108906551875001</v>
      </c>
      <c r="H129" s="119">
        <f t="shared" si="84"/>
        <v>0.73168641427074188</v>
      </c>
      <c r="I129" s="119">
        <f t="shared" si="85"/>
        <v>0.69619962317861095</v>
      </c>
      <c r="J129" s="119">
        <f t="shared" si="86"/>
        <v>0.66410482055007691</v>
      </c>
      <c r="K129" s="119">
        <f t="shared" si="87"/>
        <v>0.63501702940998361</v>
      </c>
      <c r="L129" s="119">
        <f t="shared" si="88"/>
        <v>0.60853681928358727</v>
      </c>
      <c r="M129" s="119">
        <f t="shared" si="89"/>
        <v>0.58425620019417213</v>
      </c>
      <c r="N129" s="119">
        <f t="shared" si="90"/>
        <v>0.56310612574714314</v>
      </c>
      <c r="O129" s="119">
        <f t="shared" si="91"/>
        <v>0.54272168399509657</v>
      </c>
      <c r="P129" s="119">
        <f t="shared" si="92"/>
        <v>0.5230751590344741</v>
      </c>
      <c r="Q129" s="119">
        <f t="shared" si="93"/>
        <v>0.50413983827742614</v>
      </c>
      <c r="R129" s="119">
        <f t="shared" si="94"/>
        <v>0.4864949439377162</v>
      </c>
      <c r="S129" s="119">
        <f t="shared" si="95"/>
        <v>0.46946762089989613</v>
      </c>
      <c r="T129" s="119">
        <f t="shared" si="96"/>
        <v>0.45303625416839977</v>
      </c>
      <c r="U129" s="119">
        <f t="shared" si="97"/>
        <v>0.43717998527250573</v>
      </c>
      <c r="V129" s="119">
        <f t="shared" si="98"/>
        <v>0.421878685787968</v>
      </c>
      <c r="W129" s="119">
        <f t="shared" si="99"/>
        <v>0.4071129317853891</v>
      </c>
      <c r="X129" s="119">
        <f t="shared" si="100"/>
        <v>0.39286397917290045</v>
      </c>
      <c r="Y129" s="119">
        <f t="shared" si="101"/>
        <v>0.37911373990184893</v>
      </c>
      <c r="Z129" s="119">
        <f t="shared" si="102"/>
        <v>0.36584475900528424</v>
      </c>
      <c r="AA129" s="119">
        <f t="shared" si="103"/>
        <v>0.35304019244009927</v>
      </c>
      <c r="AB129" s="119">
        <f t="shared" si="104"/>
        <v>0.34068378570469576</v>
      </c>
      <c r="AC129" s="119">
        <f t="shared" si="105"/>
        <v>0.32875985320503143</v>
      </c>
      <c r="AD129" s="119">
        <f t="shared" si="106"/>
        <v>0.31725325834285534</v>
      </c>
      <c r="AE129" s="119">
        <f t="shared" si="107"/>
        <v>0.30614939430085542</v>
      </c>
      <c r="AF129" s="119">
        <f t="shared" si="108"/>
        <v>0.29543416550032547</v>
      </c>
      <c r="AG129" s="119">
        <f t="shared" si="109"/>
        <v>0.28509396970781409</v>
      </c>
      <c r="AH129" s="119">
        <f t="shared" si="110"/>
        <v>0.2751156807680406</v>
      </c>
      <c r="AI129" s="119">
        <f t="shared" si="111"/>
        <v>0.26548663194115918</v>
      </c>
      <c r="AJ129" s="119">
        <f t="shared" si="112"/>
        <v>0.25619459982321863</v>
      </c>
      <c r="AK129" s="119">
        <f t="shared" si="113"/>
        <v>0.24722778882940596</v>
      </c>
      <c r="AL129" s="119">
        <f t="shared" si="114"/>
        <v>0.23857481622037674</v>
      </c>
      <c r="AM129" s="119">
        <f t="shared" si="115"/>
        <v>0.23022469765266354</v>
      </c>
      <c r="AN129" s="119">
        <f t="shared" si="116"/>
        <v>0.22216683323482031</v>
      </c>
      <c r="AO129" s="119">
        <f t="shared" si="117"/>
        <v>0.21439099407160159</v>
      </c>
      <c r="AP129" s="119">
        <f t="shared" si="118"/>
        <v>0.20688730927909552</v>
      </c>
      <c r="AQ129" s="119">
        <f t="shared" si="119"/>
        <v>0.19964625345432715</v>
      </c>
      <c r="AR129" s="119">
        <f t="shared" si="120"/>
        <v>0.19265863458342569</v>
      </c>
      <c r="AS129" s="119">
        <f t="shared" si="121"/>
        <v>0.18591558237300579</v>
      </c>
      <c r="AT129" s="119">
        <f t="shared" si="122"/>
        <v>0.17940853698995057</v>
      </c>
      <c r="AU129" s="119">
        <f t="shared" si="123"/>
        <v>0.17312923819530229</v>
      </c>
      <c r="AV129" s="119">
        <f t="shared" si="124"/>
        <v>0.16706971485846669</v>
      </c>
      <c r="AW129" s="119">
        <f t="shared" si="125"/>
        <v>0.16122227483842036</v>
      </c>
      <c r="AX129" s="119">
        <f t="shared" si="126"/>
        <v>0.15557949521907563</v>
      </c>
      <c r="AY129" s="119">
        <f t="shared" si="127"/>
        <v>0.15013421288640799</v>
      </c>
      <c r="AZ129" s="119">
        <f t="shared" si="128"/>
        <v>0.14487951543538372</v>
      </c>
      <c r="BA129" s="119">
        <f t="shared" si="129"/>
        <v>0.13980873239514527</v>
      </c>
      <c r="BB129" s="119">
        <f t="shared" si="130"/>
        <v>0.13491542676131518</v>
      </c>
      <c r="BC129" s="119">
        <f t="shared" si="131"/>
        <v>0.13019338682466916</v>
      </c>
      <c r="BD129" s="119">
        <f t="shared" si="132"/>
        <v>0.12563661828580575</v>
      </c>
      <c r="BE129" s="119">
        <f t="shared" si="133"/>
        <v>0.12123933664580254</v>
      </c>
      <c r="BF129" s="119">
        <f t="shared" si="134"/>
        <v>0.11699595986319945</v>
      </c>
      <c r="BG129" s="119">
        <f t="shared" si="135"/>
        <v>0.11290110126798747</v>
      </c>
      <c r="BH129" s="119">
        <f t="shared" si="136"/>
        <v>0.10894956272360791</v>
      </c>
      <c r="BI129" s="119">
        <f t="shared" si="137"/>
        <v>0.10513632802828163</v>
      </c>
      <c r="BJ129" s="119">
        <f t="shared" si="138"/>
        <v>0.10145655654729177</v>
      </c>
      <c r="BK129" s="119">
        <f t="shared" si="139"/>
        <v>9.7905577068136559E-2</v>
      </c>
      <c r="BL129" s="119">
        <f t="shared" si="140"/>
        <v>9.4478881870751777E-2</v>
      </c>
      <c r="BM129" s="119">
        <f t="shared" si="141"/>
        <v>9.1172121005275455E-2</v>
      </c>
      <c r="BN129" s="119">
        <f t="shared" si="142"/>
        <v>8.7981096770090805E-2</v>
      </c>
      <c r="BO129" s="119">
        <f t="shared" si="143"/>
        <v>8.4901758383137627E-2</v>
      </c>
      <c r="BP129" s="119">
        <f t="shared" si="144"/>
        <v>8.1930196839727812E-2</v>
      </c>
      <c r="BQ129" s="119">
        <f t="shared" si="145"/>
        <v>7.9062639950337341E-2</v>
      </c>
      <c r="BR129" s="119">
        <f t="shared" si="146"/>
        <v>7.6295447552075527E-2</v>
      </c>
      <c r="BS129" s="119">
        <f t="shared" si="147"/>
        <v>7.3625106887752881E-2</v>
      </c>
      <c r="BT129" s="119">
        <f t="shared" si="148"/>
        <v>7.1048228146681533E-2</v>
      </c>
      <c r="BU129" s="119">
        <f t="shared" si="149"/>
        <v>6.8561540161547682E-2</v>
      </c>
      <c r="BV129" s="119">
        <f t="shared" si="150"/>
        <v>6.6161886255893518E-2</v>
      </c>
      <c r="BW129" s="119">
        <f t="shared" si="151"/>
        <v>6.3846220236937243E-2</v>
      </c>
      <c r="BX129" s="119">
        <f t="shared" si="152"/>
        <v>6.1611602528644435E-2</v>
      </c>
      <c r="BY129" s="119">
        <f t="shared" si="153"/>
        <v>5.9455196440141876E-2</v>
      </c>
      <c r="BZ129" s="119">
        <f t="shared" si="154"/>
        <v>5.7374264564736911E-2</v>
      </c>
      <c r="CA129" s="119">
        <f t="shared" si="155"/>
        <v>5.536616530497112E-2</v>
      </c>
      <c r="CB129" s="119">
        <f t="shared" si="156"/>
        <v>5.3428349519297126E-2</v>
      </c>
      <c r="CC129" s="119">
        <f t="shared" si="156"/>
        <v>5.1558357286121723E-2</v>
      </c>
      <c r="CD129" s="119">
        <f t="shared" si="156"/>
        <v>4.9753814781107464E-2</v>
      </c>
      <c r="CE129" s="119">
        <f t="shared" si="156"/>
        <v>4.8012431263768703E-2</v>
      </c>
      <c r="CF129" s="119">
        <f t="shared" si="156"/>
        <v>4.6331996169536795E-2</v>
      </c>
      <c r="CG129" s="119">
        <f t="shared" si="156"/>
        <v>4.4710376303603007E-2</v>
      </c>
      <c r="CH129" s="119">
        <f t="shared" si="156"/>
        <v>4.3145513132976904E-2</v>
      </c>
      <c r="CI129" s="119">
        <f t="shared" si="156"/>
        <v>4.163542017332271E-2</v>
      </c>
      <c r="CJ129" s="119">
        <f t="shared" si="156"/>
        <v>4.0178180467256415E-2</v>
      </c>
      <c r="CK129" s="119">
        <f t="shared" si="156"/>
        <v>3.8771944150902439E-2</v>
      </c>
      <c r="CL129" s="119">
        <f t="shared" si="156"/>
        <v>3.7414926105620853E-2</v>
      </c>
      <c r="CM129" s="119">
        <f t="shared" si="156"/>
        <v>3.6105403691924123E-2</v>
      </c>
      <c r="CN129" s="119">
        <f t="shared" si="156"/>
        <v>3.484171456270678E-2</v>
      </c>
      <c r="CO129" s="119">
        <f t="shared" si="156"/>
        <v>3.3622254553012043E-2</v>
      </c>
      <c r="CP129" s="119">
        <f t="shared" si="156"/>
        <v>3.2445475643656622E-2</v>
      </c>
      <c r="CQ129" s="119">
        <f t="shared" si="156"/>
        <v>3.1309883996128642E-2</v>
      </c>
      <c r="CR129" s="119">
        <f t="shared" si="156"/>
        <v>3.0214038056264138E-2</v>
      </c>
      <c r="CS129" s="119">
        <f t="shared" si="156"/>
        <v>2.9156546724294893E-2</v>
      </c>
      <c r="CT129" s="119">
        <f t="shared" si="156"/>
        <v>2.8136067588944571E-2</v>
      </c>
      <c r="CU129" s="119">
        <f t="shared" si="156"/>
        <v>2.715130522333151E-2</v>
      </c>
      <c r="CV129" s="119">
        <f t="shared" si="156"/>
        <v>2.6201009540514908E-2</v>
      </c>
      <c r="CW129" s="119">
        <f t="shared" si="156"/>
        <v>2.5283974206596886E-2</v>
      </c>
      <c r="CX129" s="119">
        <f t="shared" si="156"/>
        <v>2.4399035109365995E-2</v>
      </c>
      <c r="CY129" s="119">
        <f t="shared" si="156"/>
        <v>2.3545068880538183E-2</v>
      </c>
      <c r="CZ129" s="119">
        <f t="shared" si="156"/>
        <v>2.2720991469719346E-2</v>
      </c>
      <c r="DA129" s="119">
        <f t="shared" si="156"/>
        <v>2.1925756768279167E-2</v>
      </c>
      <c r="DB129" s="119">
        <f t="shared" si="156"/>
        <v>2.1158355281389395E-2</v>
      </c>
      <c r="DC129" s="119">
        <f t="shared" si="156"/>
        <v>2.0417812846540765E-2</v>
      </c>
    </row>
    <row r="130" spans="2:107" ht="15" x14ac:dyDescent="0.25">
      <c r="B130" s="110">
        <v>5</v>
      </c>
      <c r="C130" s="119">
        <f t="shared" si="79"/>
        <v>1</v>
      </c>
      <c r="D130" s="119">
        <f t="shared" si="80"/>
        <v>0.92200000000000004</v>
      </c>
      <c r="E130" s="119">
        <f t="shared" si="81"/>
        <v>0.864375</v>
      </c>
      <c r="F130" s="119">
        <f t="shared" si="82"/>
        <v>0.81484631249999995</v>
      </c>
      <c r="G130" s="119">
        <f t="shared" si="83"/>
        <v>0.77108906551875001</v>
      </c>
      <c r="H130" s="119">
        <f t="shared" si="84"/>
        <v>0.73168641427074188</v>
      </c>
      <c r="I130" s="119">
        <f t="shared" si="85"/>
        <v>0.69619962317861095</v>
      </c>
      <c r="J130" s="119">
        <f t="shared" si="86"/>
        <v>0.66410482055007691</v>
      </c>
      <c r="K130" s="119">
        <f t="shared" si="87"/>
        <v>0.63501702940998361</v>
      </c>
      <c r="L130" s="119">
        <f t="shared" si="88"/>
        <v>0.60853681928358727</v>
      </c>
      <c r="M130" s="119">
        <f t="shared" si="89"/>
        <v>0.58425620019417213</v>
      </c>
      <c r="N130" s="119">
        <f t="shared" si="90"/>
        <v>0.56310612574714314</v>
      </c>
      <c r="O130" s="119">
        <f t="shared" si="91"/>
        <v>0.54272168399509657</v>
      </c>
      <c r="P130" s="119">
        <f t="shared" si="92"/>
        <v>0.5230751590344741</v>
      </c>
      <c r="Q130" s="119">
        <f t="shared" si="93"/>
        <v>0.50413983827742614</v>
      </c>
      <c r="R130" s="119">
        <f t="shared" si="94"/>
        <v>0.4864949439377162</v>
      </c>
      <c r="S130" s="119">
        <f t="shared" si="95"/>
        <v>0.46946762089989613</v>
      </c>
      <c r="T130" s="119">
        <f t="shared" si="96"/>
        <v>0.45303625416839977</v>
      </c>
      <c r="U130" s="119">
        <f t="shared" si="97"/>
        <v>0.43717998527250573</v>
      </c>
      <c r="V130" s="119">
        <f t="shared" si="98"/>
        <v>0.421878685787968</v>
      </c>
      <c r="W130" s="119">
        <f t="shared" si="99"/>
        <v>0.4071129317853891</v>
      </c>
      <c r="X130" s="119">
        <f t="shared" si="100"/>
        <v>0.39286397917290045</v>
      </c>
      <c r="Y130" s="119">
        <f t="shared" si="101"/>
        <v>0.37911373990184893</v>
      </c>
      <c r="Z130" s="119">
        <f t="shared" si="102"/>
        <v>0.36584475900528424</v>
      </c>
      <c r="AA130" s="119">
        <f t="shared" si="103"/>
        <v>0.35304019244009927</v>
      </c>
      <c r="AB130" s="119">
        <f t="shared" si="104"/>
        <v>0.34068378570469576</v>
      </c>
      <c r="AC130" s="119">
        <f t="shared" si="105"/>
        <v>0.32875985320503143</v>
      </c>
      <c r="AD130" s="119">
        <f t="shared" si="106"/>
        <v>0.31725325834285534</v>
      </c>
      <c r="AE130" s="119">
        <f t="shared" si="107"/>
        <v>0.30614939430085542</v>
      </c>
      <c r="AF130" s="119">
        <f t="shared" si="108"/>
        <v>0.29543416550032547</v>
      </c>
      <c r="AG130" s="119">
        <f t="shared" si="109"/>
        <v>0.28509396970781409</v>
      </c>
      <c r="AH130" s="119">
        <f t="shared" si="110"/>
        <v>0.2751156807680406</v>
      </c>
      <c r="AI130" s="119">
        <f t="shared" si="111"/>
        <v>0.26548663194115918</v>
      </c>
      <c r="AJ130" s="119">
        <f t="shared" si="112"/>
        <v>0.25619459982321863</v>
      </c>
      <c r="AK130" s="119">
        <f t="shared" si="113"/>
        <v>0.24722778882940596</v>
      </c>
      <c r="AL130" s="119">
        <f t="shared" si="114"/>
        <v>0.23857481622037674</v>
      </c>
      <c r="AM130" s="119">
        <f t="shared" si="115"/>
        <v>0.23022469765266354</v>
      </c>
      <c r="AN130" s="119">
        <f t="shared" si="116"/>
        <v>0.22216683323482031</v>
      </c>
      <c r="AO130" s="119">
        <f t="shared" si="117"/>
        <v>0.21439099407160159</v>
      </c>
      <c r="AP130" s="119">
        <f t="shared" si="118"/>
        <v>0.20688730927909552</v>
      </c>
      <c r="AQ130" s="119">
        <f t="shared" si="119"/>
        <v>0.19964625345432715</v>
      </c>
      <c r="AR130" s="119">
        <f t="shared" si="120"/>
        <v>0.19265863458342569</v>
      </c>
      <c r="AS130" s="119">
        <f t="shared" si="121"/>
        <v>0.18591558237300579</v>
      </c>
      <c r="AT130" s="119">
        <f t="shared" si="122"/>
        <v>0.17940853698995057</v>
      </c>
      <c r="AU130" s="119">
        <f t="shared" si="123"/>
        <v>0.17312923819530229</v>
      </c>
      <c r="AV130" s="119">
        <f t="shared" si="124"/>
        <v>0.16706971485846669</v>
      </c>
      <c r="AW130" s="119">
        <f t="shared" si="125"/>
        <v>0.16122227483842036</v>
      </c>
      <c r="AX130" s="119">
        <f t="shared" si="126"/>
        <v>0.15557949521907563</v>
      </c>
      <c r="AY130" s="119">
        <f t="shared" si="127"/>
        <v>0.15013421288640799</v>
      </c>
      <c r="AZ130" s="119">
        <f t="shared" si="128"/>
        <v>0.14487951543538372</v>
      </c>
      <c r="BA130" s="119">
        <f t="shared" si="129"/>
        <v>0.13980873239514527</v>
      </c>
      <c r="BB130" s="119">
        <f t="shared" si="130"/>
        <v>0.13491542676131518</v>
      </c>
      <c r="BC130" s="119">
        <f t="shared" si="131"/>
        <v>0.13019338682466916</v>
      </c>
      <c r="BD130" s="119">
        <f t="shared" si="132"/>
        <v>0.12563661828580575</v>
      </c>
      <c r="BE130" s="119">
        <f t="shared" si="133"/>
        <v>0.12123933664580254</v>
      </c>
      <c r="BF130" s="119">
        <f t="shared" si="134"/>
        <v>0.11699595986319945</v>
      </c>
      <c r="BG130" s="119">
        <f t="shared" si="135"/>
        <v>0.11290110126798747</v>
      </c>
      <c r="BH130" s="119">
        <f t="shared" si="136"/>
        <v>0.10894956272360791</v>
      </c>
      <c r="BI130" s="119">
        <f t="shared" si="137"/>
        <v>0.10513632802828163</v>
      </c>
      <c r="BJ130" s="119">
        <f t="shared" si="138"/>
        <v>0.10145655654729177</v>
      </c>
      <c r="BK130" s="119">
        <f t="shared" si="139"/>
        <v>9.7905577068136559E-2</v>
      </c>
      <c r="BL130" s="119">
        <f t="shared" si="140"/>
        <v>9.4478881870751777E-2</v>
      </c>
      <c r="BM130" s="119">
        <f t="shared" si="141"/>
        <v>9.1172121005275455E-2</v>
      </c>
      <c r="BN130" s="119">
        <f t="shared" si="142"/>
        <v>8.7981096770090805E-2</v>
      </c>
      <c r="BO130" s="119">
        <f t="shared" si="143"/>
        <v>8.4901758383137627E-2</v>
      </c>
      <c r="BP130" s="119">
        <f t="shared" si="144"/>
        <v>8.1930196839727812E-2</v>
      </c>
      <c r="BQ130" s="119">
        <f t="shared" si="145"/>
        <v>7.9062639950337341E-2</v>
      </c>
      <c r="BR130" s="119">
        <f t="shared" si="146"/>
        <v>7.6295447552075527E-2</v>
      </c>
      <c r="BS130" s="119">
        <f t="shared" si="147"/>
        <v>7.3625106887752881E-2</v>
      </c>
      <c r="BT130" s="119">
        <f t="shared" si="148"/>
        <v>7.1048228146681533E-2</v>
      </c>
      <c r="BU130" s="119">
        <f t="shared" si="149"/>
        <v>6.8561540161547682E-2</v>
      </c>
      <c r="BV130" s="119">
        <f t="shared" si="150"/>
        <v>6.6161886255893518E-2</v>
      </c>
      <c r="BW130" s="119">
        <f t="shared" si="151"/>
        <v>6.3846220236937243E-2</v>
      </c>
      <c r="BX130" s="119">
        <f t="shared" si="152"/>
        <v>6.1611602528644435E-2</v>
      </c>
      <c r="BY130" s="119">
        <f t="shared" si="153"/>
        <v>5.9455196440141876E-2</v>
      </c>
      <c r="BZ130" s="119">
        <f t="shared" si="154"/>
        <v>5.7374264564736911E-2</v>
      </c>
      <c r="CA130" s="119">
        <f t="shared" si="155"/>
        <v>5.536616530497112E-2</v>
      </c>
      <c r="CB130" s="119">
        <f t="shared" si="156"/>
        <v>5.3428349519297126E-2</v>
      </c>
      <c r="CC130" s="119">
        <f t="shared" si="156"/>
        <v>5.1558357286121723E-2</v>
      </c>
      <c r="CD130" s="119">
        <f t="shared" si="156"/>
        <v>4.9753814781107464E-2</v>
      </c>
      <c r="CE130" s="119">
        <f t="shared" si="156"/>
        <v>4.8012431263768703E-2</v>
      </c>
      <c r="CF130" s="119">
        <f t="shared" si="156"/>
        <v>4.6331996169536795E-2</v>
      </c>
      <c r="CG130" s="119">
        <f t="shared" si="156"/>
        <v>4.4710376303603007E-2</v>
      </c>
      <c r="CH130" s="119">
        <f t="shared" si="156"/>
        <v>4.3145513132976904E-2</v>
      </c>
      <c r="CI130" s="119">
        <f t="shared" si="156"/>
        <v>4.163542017332271E-2</v>
      </c>
      <c r="CJ130" s="119">
        <f t="shared" si="156"/>
        <v>4.0178180467256415E-2</v>
      </c>
      <c r="CK130" s="119">
        <f t="shared" si="156"/>
        <v>3.8771944150902439E-2</v>
      </c>
      <c r="CL130" s="119">
        <f t="shared" si="156"/>
        <v>3.7414926105620853E-2</v>
      </c>
      <c r="CM130" s="119">
        <f t="shared" si="156"/>
        <v>3.6105403691924123E-2</v>
      </c>
      <c r="CN130" s="119">
        <f t="shared" si="156"/>
        <v>3.484171456270678E-2</v>
      </c>
      <c r="CO130" s="119">
        <f t="shared" si="156"/>
        <v>3.3622254553012043E-2</v>
      </c>
      <c r="CP130" s="119">
        <f t="shared" si="156"/>
        <v>3.2445475643656622E-2</v>
      </c>
      <c r="CQ130" s="119">
        <f t="shared" si="156"/>
        <v>3.1309883996128642E-2</v>
      </c>
      <c r="CR130" s="119">
        <f t="shared" si="156"/>
        <v>3.0214038056264138E-2</v>
      </c>
      <c r="CS130" s="119">
        <f t="shared" si="156"/>
        <v>2.9156546724294893E-2</v>
      </c>
      <c r="CT130" s="119">
        <f t="shared" si="156"/>
        <v>2.8136067588944571E-2</v>
      </c>
      <c r="CU130" s="119">
        <f t="shared" si="156"/>
        <v>2.715130522333151E-2</v>
      </c>
      <c r="CV130" s="119">
        <f t="shared" si="156"/>
        <v>2.6201009540514908E-2</v>
      </c>
      <c r="CW130" s="119">
        <f t="shared" si="156"/>
        <v>2.5283974206596886E-2</v>
      </c>
      <c r="CX130" s="119">
        <f t="shared" si="156"/>
        <v>2.4399035109365995E-2</v>
      </c>
      <c r="CY130" s="119">
        <f t="shared" si="156"/>
        <v>2.3545068880538183E-2</v>
      </c>
      <c r="CZ130" s="119">
        <f t="shared" si="156"/>
        <v>2.2720991469719346E-2</v>
      </c>
      <c r="DA130" s="119">
        <f t="shared" si="156"/>
        <v>2.1925756768279167E-2</v>
      </c>
      <c r="DB130" s="119">
        <f t="shared" si="156"/>
        <v>2.1158355281389395E-2</v>
      </c>
      <c r="DC130" s="119">
        <f t="shared" si="156"/>
        <v>2.0417812846540765E-2</v>
      </c>
    </row>
    <row r="131" spans="2:107" ht="15" x14ac:dyDescent="0.25">
      <c r="B131" s="110">
        <v>6</v>
      </c>
      <c r="C131" s="119">
        <f t="shared" si="79"/>
        <v>1</v>
      </c>
      <c r="D131" s="119">
        <f t="shared" si="80"/>
        <v>0.92200000000000004</v>
      </c>
      <c r="E131" s="119">
        <f t="shared" si="81"/>
        <v>0.864375</v>
      </c>
      <c r="F131" s="119">
        <f t="shared" si="82"/>
        <v>0.81484631249999995</v>
      </c>
      <c r="G131" s="119">
        <f t="shared" si="83"/>
        <v>0.77108906551875001</v>
      </c>
      <c r="H131" s="119">
        <f t="shared" si="84"/>
        <v>0.73168641427074188</v>
      </c>
      <c r="I131" s="119">
        <f t="shared" si="85"/>
        <v>0.69619962317861095</v>
      </c>
      <c r="J131" s="119">
        <f t="shared" si="86"/>
        <v>0.66410482055007691</v>
      </c>
      <c r="K131" s="119">
        <f t="shared" si="87"/>
        <v>0.63501702940998361</v>
      </c>
      <c r="L131" s="119">
        <f t="shared" si="88"/>
        <v>0.60853681928358727</v>
      </c>
      <c r="M131" s="119">
        <f t="shared" si="89"/>
        <v>0.58425620019417213</v>
      </c>
      <c r="N131" s="119">
        <f t="shared" si="90"/>
        <v>0.56310612574714314</v>
      </c>
      <c r="O131" s="119">
        <f t="shared" si="91"/>
        <v>0.54272168399509657</v>
      </c>
      <c r="P131" s="119">
        <f t="shared" si="92"/>
        <v>0.5230751590344741</v>
      </c>
      <c r="Q131" s="119">
        <f t="shared" si="93"/>
        <v>0.50413983827742614</v>
      </c>
      <c r="R131" s="119">
        <f t="shared" si="94"/>
        <v>0.4864949439377162</v>
      </c>
      <c r="S131" s="119">
        <f t="shared" si="95"/>
        <v>0.46946762089989613</v>
      </c>
      <c r="T131" s="119">
        <f t="shared" si="96"/>
        <v>0.45303625416839977</v>
      </c>
      <c r="U131" s="119">
        <f t="shared" si="97"/>
        <v>0.43717998527250573</v>
      </c>
      <c r="V131" s="119">
        <f t="shared" si="98"/>
        <v>0.421878685787968</v>
      </c>
      <c r="W131" s="119">
        <f t="shared" si="99"/>
        <v>0.4071129317853891</v>
      </c>
      <c r="X131" s="119">
        <f t="shared" si="100"/>
        <v>0.39286397917290045</v>
      </c>
      <c r="Y131" s="119">
        <f t="shared" si="101"/>
        <v>0.37911373990184893</v>
      </c>
      <c r="Z131" s="119">
        <f t="shared" si="102"/>
        <v>0.36584475900528424</v>
      </c>
      <c r="AA131" s="119">
        <f t="shared" si="103"/>
        <v>0.35304019244009927</v>
      </c>
      <c r="AB131" s="119">
        <f t="shared" si="104"/>
        <v>0.34068378570469576</v>
      </c>
      <c r="AC131" s="119">
        <f t="shared" si="105"/>
        <v>0.32875985320503143</v>
      </c>
      <c r="AD131" s="119">
        <f t="shared" si="106"/>
        <v>0.31725325834285534</v>
      </c>
      <c r="AE131" s="119">
        <f t="shared" si="107"/>
        <v>0.30614939430085542</v>
      </c>
      <c r="AF131" s="119">
        <f t="shared" si="108"/>
        <v>0.29543416550032547</v>
      </c>
      <c r="AG131" s="119">
        <f t="shared" si="109"/>
        <v>0.28509396970781409</v>
      </c>
      <c r="AH131" s="119">
        <f t="shared" si="110"/>
        <v>0.2751156807680406</v>
      </c>
      <c r="AI131" s="119">
        <f t="shared" si="111"/>
        <v>0.26548663194115918</v>
      </c>
      <c r="AJ131" s="119">
        <f t="shared" si="112"/>
        <v>0.25619459982321863</v>
      </c>
      <c r="AK131" s="119">
        <f t="shared" si="113"/>
        <v>0.24722778882940596</v>
      </c>
      <c r="AL131" s="119">
        <f t="shared" si="114"/>
        <v>0.23857481622037674</v>
      </c>
      <c r="AM131" s="119">
        <f t="shared" si="115"/>
        <v>0.23022469765266354</v>
      </c>
      <c r="AN131" s="119">
        <f t="shared" si="116"/>
        <v>0.22216683323482031</v>
      </c>
      <c r="AO131" s="119">
        <f t="shared" si="117"/>
        <v>0.21439099407160159</v>
      </c>
      <c r="AP131" s="119">
        <f t="shared" si="118"/>
        <v>0.20688730927909552</v>
      </c>
      <c r="AQ131" s="119">
        <f t="shared" si="119"/>
        <v>0.19964625345432715</v>
      </c>
      <c r="AR131" s="119">
        <f t="shared" si="120"/>
        <v>0.19265863458342569</v>
      </c>
      <c r="AS131" s="119">
        <f t="shared" si="121"/>
        <v>0.18591558237300579</v>
      </c>
      <c r="AT131" s="119">
        <f t="shared" si="122"/>
        <v>0.17940853698995057</v>
      </c>
      <c r="AU131" s="119">
        <f t="shared" si="123"/>
        <v>0.17312923819530229</v>
      </c>
      <c r="AV131" s="119">
        <f t="shared" si="124"/>
        <v>0.16706971485846669</v>
      </c>
      <c r="AW131" s="119">
        <f t="shared" si="125"/>
        <v>0.16122227483842036</v>
      </c>
      <c r="AX131" s="119">
        <f t="shared" si="126"/>
        <v>0.15557949521907563</v>
      </c>
      <c r="AY131" s="119">
        <f t="shared" si="127"/>
        <v>0.15013421288640799</v>
      </c>
      <c r="AZ131" s="119">
        <f t="shared" si="128"/>
        <v>0.14487951543538372</v>
      </c>
      <c r="BA131" s="119">
        <f t="shared" si="129"/>
        <v>0.13980873239514527</v>
      </c>
      <c r="BB131" s="119">
        <f t="shared" si="130"/>
        <v>0.13491542676131518</v>
      </c>
      <c r="BC131" s="119">
        <f t="shared" si="131"/>
        <v>0.13019338682466916</v>
      </c>
      <c r="BD131" s="119">
        <f t="shared" si="132"/>
        <v>0.12563661828580575</v>
      </c>
      <c r="BE131" s="119">
        <f t="shared" si="133"/>
        <v>0.12123933664580254</v>
      </c>
      <c r="BF131" s="119">
        <f t="shared" si="134"/>
        <v>0.11699595986319945</v>
      </c>
      <c r="BG131" s="119">
        <f t="shared" si="135"/>
        <v>0.11290110126798747</v>
      </c>
      <c r="BH131" s="119">
        <f t="shared" si="136"/>
        <v>0.10894956272360791</v>
      </c>
      <c r="BI131" s="119">
        <f t="shared" si="137"/>
        <v>0.10513632802828163</v>
      </c>
      <c r="BJ131" s="119">
        <f t="shared" si="138"/>
        <v>0.10145655654729177</v>
      </c>
      <c r="BK131" s="119">
        <f t="shared" si="139"/>
        <v>9.7905577068136559E-2</v>
      </c>
      <c r="BL131" s="119">
        <f t="shared" si="140"/>
        <v>9.4478881870751777E-2</v>
      </c>
      <c r="BM131" s="119">
        <f t="shared" si="141"/>
        <v>9.1172121005275455E-2</v>
      </c>
      <c r="BN131" s="119">
        <f t="shared" si="142"/>
        <v>8.7981096770090805E-2</v>
      </c>
      <c r="BO131" s="119">
        <f t="shared" si="143"/>
        <v>8.4901758383137627E-2</v>
      </c>
      <c r="BP131" s="119">
        <f t="shared" si="144"/>
        <v>8.1930196839727812E-2</v>
      </c>
      <c r="BQ131" s="119">
        <f t="shared" si="145"/>
        <v>7.9062639950337341E-2</v>
      </c>
      <c r="BR131" s="119">
        <f t="shared" si="146"/>
        <v>7.6295447552075527E-2</v>
      </c>
      <c r="BS131" s="119">
        <f t="shared" si="147"/>
        <v>7.3625106887752881E-2</v>
      </c>
      <c r="BT131" s="119">
        <f t="shared" si="148"/>
        <v>7.1048228146681533E-2</v>
      </c>
      <c r="BU131" s="119">
        <f t="shared" si="149"/>
        <v>6.8561540161547682E-2</v>
      </c>
      <c r="BV131" s="119">
        <f t="shared" si="150"/>
        <v>6.6161886255893518E-2</v>
      </c>
      <c r="BW131" s="119">
        <f t="shared" si="151"/>
        <v>6.3846220236937243E-2</v>
      </c>
      <c r="BX131" s="119">
        <f t="shared" si="152"/>
        <v>6.1611602528644435E-2</v>
      </c>
      <c r="BY131" s="119">
        <f t="shared" si="153"/>
        <v>5.9455196440141876E-2</v>
      </c>
      <c r="BZ131" s="119">
        <f t="shared" si="154"/>
        <v>5.7374264564736911E-2</v>
      </c>
      <c r="CA131" s="119">
        <f t="shared" si="155"/>
        <v>5.536616530497112E-2</v>
      </c>
      <c r="CB131" s="119">
        <f t="shared" si="156"/>
        <v>5.3428349519297126E-2</v>
      </c>
      <c r="CC131" s="119">
        <f t="shared" si="156"/>
        <v>5.1558357286121723E-2</v>
      </c>
      <c r="CD131" s="119">
        <f t="shared" si="156"/>
        <v>4.9753814781107464E-2</v>
      </c>
      <c r="CE131" s="119">
        <f t="shared" si="156"/>
        <v>4.8012431263768703E-2</v>
      </c>
      <c r="CF131" s="119">
        <f t="shared" si="156"/>
        <v>4.6331996169536795E-2</v>
      </c>
      <c r="CG131" s="119">
        <f t="shared" si="156"/>
        <v>4.4710376303603007E-2</v>
      </c>
      <c r="CH131" s="119">
        <f t="shared" si="156"/>
        <v>4.3145513132976904E-2</v>
      </c>
      <c r="CI131" s="119">
        <f t="shared" si="156"/>
        <v>4.163542017332271E-2</v>
      </c>
      <c r="CJ131" s="119">
        <f t="shared" si="156"/>
        <v>4.0178180467256415E-2</v>
      </c>
      <c r="CK131" s="119">
        <f t="shared" si="156"/>
        <v>3.8771944150902439E-2</v>
      </c>
      <c r="CL131" s="119">
        <f t="shared" si="156"/>
        <v>3.7414926105620853E-2</v>
      </c>
      <c r="CM131" s="119">
        <f t="shared" si="156"/>
        <v>3.6105403691924123E-2</v>
      </c>
      <c r="CN131" s="119">
        <f t="shared" si="156"/>
        <v>3.484171456270678E-2</v>
      </c>
      <c r="CO131" s="119">
        <f t="shared" si="156"/>
        <v>3.3622254553012043E-2</v>
      </c>
      <c r="CP131" s="119">
        <f t="shared" si="156"/>
        <v>3.2445475643656622E-2</v>
      </c>
      <c r="CQ131" s="119">
        <f t="shared" si="156"/>
        <v>3.1309883996128642E-2</v>
      </c>
      <c r="CR131" s="119">
        <f t="shared" si="156"/>
        <v>3.0214038056264138E-2</v>
      </c>
      <c r="CS131" s="119">
        <f t="shared" si="156"/>
        <v>2.9156546724294893E-2</v>
      </c>
      <c r="CT131" s="119">
        <f t="shared" si="156"/>
        <v>2.8136067588944571E-2</v>
      </c>
      <c r="CU131" s="119">
        <f t="shared" si="156"/>
        <v>2.715130522333151E-2</v>
      </c>
      <c r="CV131" s="119">
        <f t="shared" si="156"/>
        <v>2.6201009540514908E-2</v>
      </c>
      <c r="CW131" s="119">
        <f t="shared" si="156"/>
        <v>2.5283974206596886E-2</v>
      </c>
      <c r="CX131" s="119">
        <f t="shared" si="156"/>
        <v>2.4399035109365995E-2</v>
      </c>
      <c r="CY131" s="119">
        <f t="shared" si="156"/>
        <v>2.3545068880538183E-2</v>
      </c>
      <c r="CZ131" s="119">
        <f t="shared" si="156"/>
        <v>2.2720991469719346E-2</v>
      </c>
      <c r="DA131" s="119">
        <f t="shared" si="156"/>
        <v>2.1925756768279167E-2</v>
      </c>
      <c r="DB131" s="119">
        <f t="shared" si="156"/>
        <v>2.1158355281389395E-2</v>
      </c>
      <c r="DC131" s="119">
        <f t="shared" si="156"/>
        <v>2.0417812846540765E-2</v>
      </c>
    </row>
    <row r="132" spans="2:107" ht="15" x14ac:dyDescent="0.25">
      <c r="B132" s="110">
        <v>7</v>
      </c>
      <c r="C132" s="119">
        <f t="shared" si="79"/>
        <v>1</v>
      </c>
      <c r="D132" s="119">
        <f t="shared" si="80"/>
        <v>0.92200000000000004</v>
      </c>
      <c r="E132" s="119">
        <f t="shared" si="81"/>
        <v>0.864375</v>
      </c>
      <c r="F132" s="119">
        <f t="shared" si="82"/>
        <v>0.81484631249999995</v>
      </c>
      <c r="G132" s="119">
        <f t="shared" si="83"/>
        <v>0.77108906551875001</v>
      </c>
      <c r="H132" s="119">
        <f t="shared" si="84"/>
        <v>0.73168641427074188</v>
      </c>
      <c r="I132" s="119">
        <f t="shared" si="85"/>
        <v>0.69619962317861095</v>
      </c>
      <c r="J132" s="119">
        <f t="shared" si="86"/>
        <v>0.66410482055007691</v>
      </c>
      <c r="K132" s="119">
        <f t="shared" si="87"/>
        <v>0.63501702940998361</v>
      </c>
      <c r="L132" s="119">
        <f t="shared" si="88"/>
        <v>0.60853681928358727</v>
      </c>
      <c r="M132" s="119">
        <f t="shared" si="89"/>
        <v>0.58425620019417213</v>
      </c>
      <c r="N132" s="119">
        <f t="shared" si="90"/>
        <v>0.56310612574714314</v>
      </c>
      <c r="O132" s="119">
        <f t="shared" si="91"/>
        <v>0.54272168399509657</v>
      </c>
      <c r="P132" s="119">
        <f t="shared" si="92"/>
        <v>0.5230751590344741</v>
      </c>
      <c r="Q132" s="119">
        <f t="shared" si="93"/>
        <v>0.50413983827742614</v>
      </c>
      <c r="R132" s="119">
        <f t="shared" si="94"/>
        <v>0.4864949439377162</v>
      </c>
      <c r="S132" s="119">
        <f t="shared" si="95"/>
        <v>0.46946762089989613</v>
      </c>
      <c r="T132" s="119">
        <f t="shared" si="96"/>
        <v>0.45303625416839977</v>
      </c>
      <c r="U132" s="119">
        <f t="shared" si="97"/>
        <v>0.43717998527250573</v>
      </c>
      <c r="V132" s="119">
        <f t="shared" si="98"/>
        <v>0.421878685787968</v>
      </c>
      <c r="W132" s="119">
        <f t="shared" si="99"/>
        <v>0.4071129317853891</v>
      </c>
      <c r="X132" s="119">
        <f t="shared" si="100"/>
        <v>0.39286397917290045</v>
      </c>
      <c r="Y132" s="119">
        <f t="shared" si="101"/>
        <v>0.37911373990184893</v>
      </c>
      <c r="Z132" s="119">
        <f t="shared" si="102"/>
        <v>0.36584475900528424</v>
      </c>
      <c r="AA132" s="119">
        <f t="shared" si="103"/>
        <v>0.35304019244009927</v>
      </c>
      <c r="AB132" s="119">
        <f t="shared" si="104"/>
        <v>0.34068378570469576</v>
      </c>
      <c r="AC132" s="119">
        <f t="shared" si="105"/>
        <v>0.32875985320503143</v>
      </c>
      <c r="AD132" s="119">
        <f t="shared" si="106"/>
        <v>0.31725325834285534</v>
      </c>
      <c r="AE132" s="119">
        <f t="shared" si="107"/>
        <v>0.30614939430085542</v>
      </c>
      <c r="AF132" s="119">
        <f t="shared" si="108"/>
        <v>0.29543416550032547</v>
      </c>
      <c r="AG132" s="119">
        <f t="shared" si="109"/>
        <v>0.28509396970781409</v>
      </c>
      <c r="AH132" s="119">
        <f t="shared" si="110"/>
        <v>0.2751156807680406</v>
      </c>
      <c r="AI132" s="119">
        <f t="shared" si="111"/>
        <v>0.26548663194115918</v>
      </c>
      <c r="AJ132" s="119">
        <f t="shared" si="112"/>
        <v>0.25619459982321863</v>
      </c>
      <c r="AK132" s="119">
        <f t="shared" si="113"/>
        <v>0.24722778882940596</v>
      </c>
      <c r="AL132" s="119">
        <f t="shared" si="114"/>
        <v>0.23857481622037674</v>
      </c>
      <c r="AM132" s="119">
        <f t="shared" si="115"/>
        <v>0.23022469765266354</v>
      </c>
      <c r="AN132" s="119">
        <f t="shared" si="116"/>
        <v>0.22216683323482031</v>
      </c>
      <c r="AO132" s="119">
        <f t="shared" si="117"/>
        <v>0.21439099407160159</v>
      </c>
      <c r="AP132" s="119">
        <f t="shared" si="118"/>
        <v>0.20688730927909552</v>
      </c>
      <c r="AQ132" s="119">
        <f t="shared" si="119"/>
        <v>0.19964625345432715</v>
      </c>
      <c r="AR132" s="119">
        <f t="shared" si="120"/>
        <v>0.19265863458342569</v>
      </c>
      <c r="AS132" s="119">
        <f t="shared" si="121"/>
        <v>0.18591558237300579</v>
      </c>
      <c r="AT132" s="119">
        <f t="shared" si="122"/>
        <v>0.17940853698995057</v>
      </c>
      <c r="AU132" s="119">
        <f t="shared" si="123"/>
        <v>0.17312923819530229</v>
      </c>
      <c r="AV132" s="119">
        <f t="shared" si="124"/>
        <v>0.16706971485846669</v>
      </c>
      <c r="AW132" s="119">
        <f t="shared" si="125"/>
        <v>0.16122227483842036</v>
      </c>
      <c r="AX132" s="119">
        <f t="shared" si="126"/>
        <v>0.15557949521907563</v>
      </c>
      <c r="AY132" s="119">
        <f t="shared" si="127"/>
        <v>0.15013421288640799</v>
      </c>
      <c r="AZ132" s="119">
        <f t="shared" si="128"/>
        <v>0.14487951543538372</v>
      </c>
      <c r="BA132" s="119">
        <f t="shared" si="129"/>
        <v>0.13980873239514527</v>
      </c>
      <c r="BB132" s="119">
        <f t="shared" si="130"/>
        <v>0.13491542676131518</v>
      </c>
      <c r="BC132" s="119">
        <f t="shared" si="131"/>
        <v>0.13019338682466916</v>
      </c>
      <c r="BD132" s="119">
        <f t="shared" si="132"/>
        <v>0.12563661828580575</v>
      </c>
      <c r="BE132" s="119">
        <f t="shared" si="133"/>
        <v>0.12123933664580254</v>
      </c>
      <c r="BF132" s="119">
        <f t="shared" si="134"/>
        <v>0.11699595986319945</v>
      </c>
      <c r="BG132" s="119">
        <f t="shared" si="135"/>
        <v>0.11290110126798747</v>
      </c>
      <c r="BH132" s="119">
        <f t="shared" si="136"/>
        <v>0.10894956272360791</v>
      </c>
      <c r="BI132" s="119">
        <f t="shared" si="137"/>
        <v>0.10513632802828163</v>
      </c>
      <c r="BJ132" s="119">
        <f t="shared" si="138"/>
        <v>0.10145655654729177</v>
      </c>
      <c r="BK132" s="119">
        <f t="shared" si="139"/>
        <v>9.7905577068136559E-2</v>
      </c>
      <c r="BL132" s="119">
        <f t="shared" si="140"/>
        <v>9.4478881870751777E-2</v>
      </c>
      <c r="BM132" s="119">
        <f t="shared" si="141"/>
        <v>9.1172121005275455E-2</v>
      </c>
      <c r="BN132" s="119">
        <f t="shared" si="142"/>
        <v>8.7981096770090805E-2</v>
      </c>
      <c r="BO132" s="119">
        <f t="shared" si="143"/>
        <v>8.4901758383137627E-2</v>
      </c>
      <c r="BP132" s="119">
        <f t="shared" si="144"/>
        <v>8.1930196839727812E-2</v>
      </c>
      <c r="BQ132" s="119">
        <f t="shared" si="145"/>
        <v>7.9062639950337341E-2</v>
      </c>
      <c r="BR132" s="119">
        <f t="shared" si="146"/>
        <v>7.6295447552075527E-2</v>
      </c>
      <c r="BS132" s="119">
        <f t="shared" si="147"/>
        <v>7.3625106887752881E-2</v>
      </c>
      <c r="BT132" s="119">
        <f t="shared" si="148"/>
        <v>7.1048228146681533E-2</v>
      </c>
      <c r="BU132" s="119">
        <f t="shared" si="149"/>
        <v>6.8561540161547682E-2</v>
      </c>
      <c r="BV132" s="119">
        <f t="shared" si="150"/>
        <v>6.6161886255893518E-2</v>
      </c>
      <c r="BW132" s="119">
        <f t="shared" si="151"/>
        <v>6.3846220236937243E-2</v>
      </c>
      <c r="BX132" s="119">
        <f t="shared" si="152"/>
        <v>6.1611602528644435E-2</v>
      </c>
      <c r="BY132" s="119">
        <f t="shared" si="153"/>
        <v>5.9455196440141876E-2</v>
      </c>
      <c r="BZ132" s="119">
        <f t="shared" si="154"/>
        <v>5.7374264564736911E-2</v>
      </c>
      <c r="CA132" s="119">
        <f t="shared" si="155"/>
        <v>5.536616530497112E-2</v>
      </c>
      <c r="CB132" s="119">
        <f t="shared" si="156"/>
        <v>5.3428349519297126E-2</v>
      </c>
      <c r="CC132" s="119">
        <f t="shared" si="156"/>
        <v>5.1558357286121723E-2</v>
      </c>
      <c r="CD132" s="119">
        <f t="shared" si="156"/>
        <v>4.9753814781107464E-2</v>
      </c>
      <c r="CE132" s="119">
        <f t="shared" si="156"/>
        <v>4.8012431263768703E-2</v>
      </c>
      <c r="CF132" s="119">
        <f t="shared" si="156"/>
        <v>4.6331996169536795E-2</v>
      </c>
      <c r="CG132" s="119">
        <f t="shared" si="156"/>
        <v>4.4710376303603007E-2</v>
      </c>
      <c r="CH132" s="119">
        <f t="shared" si="156"/>
        <v>4.3145513132976904E-2</v>
      </c>
      <c r="CI132" s="119">
        <f t="shared" si="156"/>
        <v>4.163542017332271E-2</v>
      </c>
      <c r="CJ132" s="119">
        <f t="shared" si="156"/>
        <v>4.0178180467256415E-2</v>
      </c>
      <c r="CK132" s="119">
        <f t="shared" si="156"/>
        <v>3.8771944150902439E-2</v>
      </c>
      <c r="CL132" s="119">
        <f t="shared" si="156"/>
        <v>3.7414926105620853E-2</v>
      </c>
      <c r="CM132" s="119">
        <f t="shared" si="156"/>
        <v>3.6105403691924123E-2</v>
      </c>
      <c r="CN132" s="119">
        <f t="shared" si="156"/>
        <v>3.484171456270678E-2</v>
      </c>
      <c r="CO132" s="119">
        <f t="shared" si="156"/>
        <v>3.3622254553012043E-2</v>
      </c>
      <c r="CP132" s="119">
        <f t="shared" si="156"/>
        <v>3.2445475643656622E-2</v>
      </c>
      <c r="CQ132" s="119">
        <f t="shared" si="156"/>
        <v>3.1309883996128642E-2</v>
      </c>
      <c r="CR132" s="119">
        <f t="shared" si="156"/>
        <v>3.0214038056264138E-2</v>
      </c>
      <c r="CS132" s="119">
        <f t="shared" si="156"/>
        <v>2.9156546724294893E-2</v>
      </c>
      <c r="CT132" s="119">
        <f t="shared" si="156"/>
        <v>2.8136067588944571E-2</v>
      </c>
      <c r="CU132" s="119">
        <f t="shared" si="156"/>
        <v>2.715130522333151E-2</v>
      </c>
      <c r="CV132" s="119">
        <f t="shared" si="156"/>
        <v>2.6201009540514908E-2</v>
      </c>
      <c r="CW132" s="119">
        <f t="shared" si="156"/>
        <v>2.5283974206596886E-2</v>
      </c>
      <c r="CX132" s="119">
        <f t="shared" si="156"/>
        <v>2.4399035109365995E-2</v>
      </c>
      <c r="CY132" s="119">
        <f t="shared" si="156"/>
        <v>2.3545068880538183E-2</v>
      </c>
      <c r="CZ132" s="119">
        <f t="shared" si="156"/>
        <v>2.2720991469719346E-2</v>
      </c>
      <c r="DA132" s="119">
        <f t="shared" si="156"/>
        <v>2.1925756768279167E-2</v>
      </c>
      <c r="DB132" s="119">
        <f t="shared" si="156"/>
        <v>2.1158355281389395E-2</v>
      </c>
      <c r="DC132" s="119">
        <f t="shared" si="156"/>
        <v>2.0417812846540765E-2</v>
      </c>
    </row>
    <row r="133" spans="2:107" ht="15" x14ac:dyDescent="0.25">
      <c r="B133" s="110">
        <v>8</v>
      </c>
      <c r="C133" s="119">
        <f t="shared" si="79"/>
        <v>1</v>
      </c>
      <c r="D133" s="119">
        <f t="shared" si="80"/>
        <v>0.92200000000000004</v>
      </c>
      <c r="E133" s="119">
        <f t="shared" si="81"/>
        <v>0.864375</v>
      </c>
      <c r="F133" s="119">
        <f t="shared" si="82"/>
        <v>0.81484631249999995</v>
      </c>
      <c r="G133" s="119">
        <f t="shared" si="83"/>
        <v>0.77108906551875001</v>
      </c>
      <c r="H133" s="119">
        <f t="shared" si="84"/>
        <v>0.73168641427074188</v>
      </c>
      <c r="I133" s="119">
        <f t="shared" si="85"/>
        <v>0.69619962317861095</v>
      </c>
      <c r="J133" s="119">
        <f t="shared" si="86"/>
        <v>0.66410482055007691</v>
      </c>
      <c r="K133" s="119">
        <f t="shared" si="87"/>
        <v>0.63501702940998361</v>
      </c>
      <c r="L133" s="119">
        <f t="shared" si="88"/>
        <v>0.60853681928358727</v>
      </c>
      <c r="M133" s="119">
        <f t="shared" si="89"/>
        <v>0.58425620019417213</v>
      </c>
      <c r="N133" s="119">
        <f t="shared" si="90"/>
        <v>0.56310612574714314</v>
      </c>
      <c r="O133" s="119">
        <f t="shared" si="91"/>
        <v>0.54272168399509657</v>
      </c>
      <c r="P133" s="119">
        <f t="shared" si="92"/>
        <v>0.5230751590344741</v>
      </c>
      <c r="Q133" s="119">
        <f t="shared" si="93"/>
        <v>0.50413983827742614</v>
      </c>
      <c r="R133" s="119">
        <f t="shared" si="94"/>
        <v>0.4864949439377162</v>
      </c>
      <c r="S133" s="119">
        <f t="shared" si="95"/>
        <v>0.46946762089989613</v>
      </c>
      <c r="T133" s="119">
        <f t="shared" si="96"/>
        <v>0.45303625416839977</v>
      </c>
      <c r="U133" s="119">
        <f t="shared" si="97"/>
        <v>0.43717998527250573</v>
      </c>
      <c r="V133" s="119">
        <f t="shared" si="98"/>
        <v>0.421878685787968</v>
      </c>
      <c r="W133" s="119">
        <f t="shared" si="99"/>
        <v>0.4071129317853891</v>
      </c>
      <c r="X133" s="119">
        <f t="shared" si="100"/>
        <v>0.39286397917290045</v>
      </c>
      <c r="Y133" s="119">
        <f t="shared" si="101"/>
        <v>0.37911373990184893</v>
      </c>
      <c r="Z133" s="119">
        <f t="shared" si="102"/>
        <v>0.36584475900528424</v>
      </c>
      <c r="AA133" s="119">
        <f t="shared" si="103"/>
        <v>0.35304019244009927</v>
      </c>
      <c r="AB133" s="119">
        <f t="shared" si="104"/>
        <v>0.34068378570469576</v>
      </c>
      <c r="AC133" s="119">
        <f t="shared" si="105"/>
        <v>0.32875985320503143</v>
      </c>
      <c r="AD133" s="119">
        <f t="shared" si="106"/>
        <v>0.31725325834285534</v>
      </c>
      <c r="AE133" s="119">
        <f t="shared" si="107"/>
        <v>0.30614939430085542</v>
      </c>
      <c r="AF133" s="119">
        <f t="shared" si="108"/>
        <v>0.29543416550032547</v>
      </c>
      <c r="AG133" s="119">
        <f t="shared" si="109"/>
        <v>0.28509396970781409</v>
      </c>
      <c r="AH133" s="119">
        <f t="shared" si="110"/>
        <v>0.2751156807680406</v>
      </c>
      <c r="AI133" s="119">
        <f t="shared" si="111"/>
        <v>0.26548663194115918</v>
      </c>
      <c r="AJ133" s="119">
        <f t="shared" si="112"/>
        <v>0.25619459982321863</v>
      </c>
      <c r="AK133" s="119">
        <f t="shared" si="113"/>
        <v>0.24722778882940596</v>
      </c>
      <c r="AL133" s="119">
        <f t="shared" si="114"/>
        <v>0.23857481622037674</v>
      </c>
      <c r="AM133" s="119">
        <f t="shared" si="115"/>
        <v>0.23022469765266354</v>
      </c>
      <c r="AN133" s="119">
        <f t="shared" si="116"/>
        <v>0.22216683323482031</v>
      </c>
      <c r="AO133" s="119">
        <f t="shared" si="117"/>
        <v>0.21439099407160159</v>
      </c>
      <c r="AP133" s="119">
        <f t="shared" si="118"/>
        <v>0.20688730927909552</v>
      </c>
      <c r="AQ133" s="119">
        <f t="shared" si="119"/>
        <v>0.19964625345432715</v>
      </c>
      <c r="AR133" s="119">
        <f t="shared" si="120"/>
        <v>0.19265863458342569</v>
      </c>
      <c r="AS133" s="119">
        <f t="shared" si="121"/>
        <v>0.18591558237300579</v>
      </c>
      <c r="AT133" s="119">
        <f t="shared" si="122"/>
        <v>0.17940853698995057</v>
      </c>
      <c r="AU133" s="119">
        <f t="shared" si="123"/>
        <v>0.17312923819530229</v>
      </c>
      <c r="AV133" s="119">
        <f t="shared" si="124"/>
        <v>0.16706971485846669</v>
      </c>
      <c r="AW133" s="119">
        <f t="shared" si="125"/>
        <v>0.16122227483842036</v>
      </c>
      <c r="AX133" s="119">
        <f t="shared" si="126"/>
        <v>0.15557949521907563</v>
      </c>
      <c r="AY133" s="119">
        <f t="shared" si="127"/>
        <v>0.15013421288640799</v>
      </c>
      <c r="AZ133" s="119">
        <f t="shared" si="128"/>
        <v>0.14487951543538372</v>
      </c>
      <c r="BA133" s="119">
        <f t="shared" si="129"/>
        <v>0.13980873239514527</v>
      </c>
      <c r="BB133" s="119">
        <f t="shared" si="130"/>
        <v>0.13491542676131518</v>
      </c>
      <c r="BC133" s="119">
        <f t="shared" si="131"/>
        <v>0.13019338682466916</v>
      </c>
      <c r="BD133" s="119">
        <f t="shared" si="132"/>
        <v>0.12563661828580575</v>
      </c>
      <c r="BE133" s="119">
        <f t="shared" si="133"/>
        <v>0.12123933664580254</v>
      </c>
      <c r="BF133" s="119">
        <f t="shared" si="134"/>
        <v>0.11699595986319945</v>
      </c>
      <c r="BG133" s="119">
        <f t="shared" si="135"/>
        <v>0.11290110126798747</v>
      </c>
      <c r="BH133" s="119">
        <f t="shared" si="136"/>
        <v>0.10894956272360791</v>
      </c>
      <c r="BI133" s="119">
        <f t="shared" si="137"/>
        <v>0.10513632802828163</v>
      </c>
      <c r="BJ133" s="119">
        <f t="shared" si="138"/>
        <v>0.10145655654729177</v>
      </c>
      <c r="BK133" s="119">
        <f t="shared" si="139"/>
        <v>9.7905577068136559E-2</v>
      </c>
      <c r="BL133" s="119">
        <f t="shared" si="140"/>
        <v>9.4478881870751777E-2</v>
      </c>
      <c r="BM133" s="119">
        <f t="shared" si="141"/>
        <v>9.1172121005275455E-2</v>
      </c>
      <c r="BN133" s="119">
        <f t="shared" si="142"/>
        <v>8.7981096770090805E-2</v>
      </c>
      <c r="BO133" s="119">
        <f t="shared" si="143"/>
        <v>8.4901758383137627E-2</v>
      </c>
      <c r="BP133" s="119">
        <f t="shared" si="144"/>
        <v>8.1930196839727812E-2</v>
      </c>
      <c r="BQ133" s="119">
        <f t="shared" si="145"/>
        <v>7.9062639950337341E-2</v>
      </c>
      <c r="BR133" s="119">
        <f t="shared" si="146"/>
        <v>7.6295447552075527E-2</v>
      </c>
      <c r="BS133" s="119">
        <f t="shared" si="147"/>
        <v>7.3625106887752881E-2</v>
      </c>
      <c r="BT133" s="119">
        <f t="shared" si="148"/>
        <v>7.1048228146681533E-2</v>
      </c>
      <c r="BU133" s="119">
        <f t="shared" si="149"/>
        <v>6.8561540161547682E-2</v>
      </c>
      <c r="BV133" s="119">
        <f t="shared" si="150"/>
        <v>6.6161886255893518E-2</v>
      </c>
      <c r="BW133" s="119">
        <f t="shared" si="151"/>
        <v>6.3846220236937243E-2</v>
      </c>
      <c r="BX133" s="119">
        <f t="shared" si="152"/>
        <v>6.1611602528644435E-2</v>
      </c>
      <c r="BY133" s="119">
        <f t="shared" si="153"/>
        <v>5.9455196440141876E-2</v>
      </c>
      <c r="BZ133" s="119">
        <f t="shared" si="154"/>
        <v>5.7374264564736911E-2</v>
      </c>
      <c r="CA133" s="119">
        <f t="shared" si="155"/>
        <v>5.536616530497112E-2</v>
      </c>
      <c r="CB133" s="119">
        <f t="shared" si="156"/>
        <v>5.3428349519297126E-2</v>
      </c>
      <c r="CC133" s="119">
        <f t="shared" si="156"/>
        <v>5.1558357286121723E-2</v>
      </c>
      <c r="CD133" s="119">
        <f t="shared" si="156"/>
        <v>4.9753814781107464E-2</v>
      </c>
      <c r="CE133" s="119">
        <f t="shared" si="156"/>
        <v>4.8012431263768703E-2</v>
      </c>
      <c r="CF133" s="119">
        <f t="shared" si="156"/>
        <v>4.6331996169536795E-2</v>
      </c>
      <c r="CG133" s="119">
        <f t="shared" si="156"/>
        <v>4.4710376303603007E-2</v>
      </c>
      <c r="CH133" s="119">
        <f t="shared" si="156"/>
        <v>4.3145513132976904E-2</v>
      </c>
      <c r="CI133" s="119">
        <f t="shared" si="156"/>
        <v>4.163542017332271E-2</v>
      </c>
      <c r="CJ133" s="119">
        <f t="shared" si="156"/>
        <v>4.0178180467256415E-2</v>
      </c>
      <c r="CK133" s="119">
        <f t="shared" si="156"/>
        <v>3.8771944150902439E-2</v>
      </c>
      <c r="CL133" s="119">
        <f t="shared" si="156"/>
        <v>3.7414926105620853E-2</v>
      </c>
      <c r="CM133" s="119">
        <f t="shared" si="156"/>
        <v>3.6105403691924123E-2</v>
      </c>
      <c r="CN133" s="119">
        <f t="shared" si="156"/>
        <v>3.484171456270678E-2</v>
      </c>
      <c r="CO133" s="119">
        <f t="shared" si="156"/>
        <v>3.3622254553012043E-2</v>
      </c>
      <c r="CP133" s="119">
        <f t="shared" si="156"/>
        <v>3.2445475643656622E-2</v>
      </c>
      <c r="CQ133" s="119">
        <f t="shared" si="156"/>
        <v>3.1309883996128642E-2</v>
      </c>
      <c r="CR133" s="119">
        <f t="shared" si="156"/>
        <v>3.0214038056264138E-2</v>
      </c>
      <c r="CS133" s="119">
        <f t="shared" si="156"/>
        <v>2.9156546724294893E-2</v>
      </c>
      <c r="CT133" s="119">
        <f t="shared" si="156"/>
        <v>2.8136067588944571E-2</v>
      </c>
      <c r="CU133" s="119">
        <f t="shared" si="156"/>
        <v>2.715130522333151E-2</v>
      </c>
      <c r="CV133" s="119">
        <f t="shared" si="156"/>
        <v>2.6201009540514908E-2</v>
      </c>
      <c r="CW133" s="119">
        <f t="shared" si="156"/>
        <v>2.5283974206596886E-2</v>
      </c>
      <c r="CX133" s="119">
        <f t="shared" si="156"/>
        <v>2.4399035109365995E-2</v>
      </c>
      <c r="CY133" s="119">
        <f t="shared" si="156"/>
        <v>2.3545068880538183E-2</v>
      </c>
      <c r="CZ133" s="119">
        <f t="shared" si="156"/>
        <v>2.2720991469719346E-2</v>
      </c>
      <c r="DA133" s="119">
        <f t="shared" si="156"/>
        <v>2.1925756768279167E-2</v>
      </c>
      <c r="DB133" s="119">
        <f t="shared" si="156"/>
        <v>2.1158355281389395E-2</v>
      </c>
      <c r="DC133" s="119">
        <f t="shared" si="156"/>
        <v>2.0417812846540765E-2</v>
      </c>
    </row>
    <row r="134" spans="2:107" ht="15" x14ac:dyDescent="0.25">
      <c r="B134" s="110">
        <v>9</v>
      </c>
      <c r="C134" s="119">
        <f t="shared" si="79"/>
        <v>1</v>
      </c>
      <c r="D134" s="119">
        <f t="shared" si="80"/>
        <v>0.92200000000000004</v>
      </c>
      <c r="E134" s="119">
        <f t="shared" si="81"/>
        <v>0.864375</v>
      </c>
      <c r="F134" s="119">
        <f t="shared" si="82"/>
        <v>0.81484631249999995</v>
      </c>
      <c r="G134" s="119">
        <f t="shared" si="83"/>
        <v>0.77108906551875001</v>
      </c>
      <c r="H134" s="119">
        <f t="shared" si="84"/>
        <v>0.73168641427074188</v>
      </c>
      <c r="I134" s="119">
        <f t="shared" si="85"/>
        <v>0.69619962317861095</v>
      </c>
      <c r="J134" s="119">
        <f t="shared" si="86"/>
        <v>0.66410482055007691</v>
      </c>
      <c r="K134" s="119">
        <f t="shared" si="87"/>
        <v>0.63501702940998361</v>
      </c>
      <c r="L134" s="119">
        <f t="shared" si="88"/>
        <v>0.60853681928358727</v>
      </c>
      <c r="M134" s="119">
        <f t="shared" si="89"/>
        <v>0.58425620019417213</v>
      </c>
      <c r="N134" s="119">
        <f t="shared" si="90"/>
        <v>0.56310612574714314</v>
      </c>
      <c r="O134" s="119">
        <f t="shared" si="91"/>
        <v>0.54272168399509657</v>
      </c>
      <c r="P134" s="119">
        <f t="shared" si="92"/>
        <v>0.5230751590344741</v>
      </c>
      <c r="Q134" s="119">
        <f t="shared" si="93"/>
        <v>0.50413983827742614</v>
      </c>
      <c r="R134" s="119">
        <f t="shared" si="94"/>
        <v>0.4864949439377162</v>
      </c>
      <c r="S134" s="119">
        <f t="shared" si="95"/>
        <v>0.46946762089989613</v>
      </c>
      <c r="T134" s="119">
        <f t="shared" si="96"/>
        <v>0.45303625416839977</v>
      </c>
      <c r="U134" s="119">
        <f t="shared" si="97"/>
        <v>0.43717998527250573</v>
      </c>
      <c r="V134" s="119">
        <f t="shared" si="98"/>
        <v>0.421878685787968</v>
      </c>
      <c r="W134" s="119">
        <f t="shared" si="99"/>
        <v>0.4071129317853891</v>
      </c>
      <c r="X134" s="119">
        <f t="shared" si="100"/>
        <v>0.39286397917290045</v>
      </c>
      <c r="Y134" s="119">
        <f t="shared" si="101"/>
        <v>0.37911373990184893</v>
      </c>
      <c r="Z134" s="119">
        <f t="shared" si="102"/>
        <v>0.36584475900528424</v>
      </c>
      <c r="AA134" s="119">
        <f t="shared" si="103"/>
        <v>0.35304019244009927</v>
      </c>
      <c r="AB134" s="119">
        <f t="shared" si="104"/>
        <v>0.34068378570469576</v>
      </c>
      <c r="AC134" s="119">
        <f t="shared" si="105"/>
        <v>0.32875985320503143</v>
      </c>
      <c r="AD134" s="119">
        <f t="shared" si="106"/>
        <v>0.31725325834285534</v>
      </c>
      <c r="AE134" s="119">
        <f t="shared" si="107"/>
        <v>0.30614939430085542</v>
      </c>
      <c r="AF134" s="119">
        <f t="shared" si="108"/>
        <v>0.29543416550032547</v>
      </c>
      <c r="AG134" s="119">
        <f t="shared" si="109"/>
        <v>0.28509396970781409</v>
      </c>
      <c r="AH134" s="119">
        <f t="shared" si="110"/>
        <v>0.2751156807680406</v>
      </c>
      <c r="AI134" s="119">
        <f t="shared" si="111"/>
        <v>0.26548663194115918</v>
      </c>
      <c r="AJ134" s="119">
        <f t="shared" si="112"/>
        <v>0.25619459982321863</v>
      </c>
      <c r="AK134" s="119">
        <f t="shared" si="113"/>
        <v>0.24722778882940596</v>
      </c>
      <c r="AL134" s="119">
        <f t="shared" si="114"/>
        <v>0.23857481622037674</v>
      </c>
      <c r="AM134" s="119">
        <f t="shared" si="115"/>
        <v>0.23022469765266354</v>
      </c>
      <c r="AN134" s="119">
        <f t="shared" si="116"/>
        <v>0.22216683323482031</v>
      </c>
      <c r="AO134" s="119">
        <f t="shared" si="117"/>
        <v>0.21439099407160159</v>
      </c>
      <c r="AP134" s="119">
        <f t="shared" si="118"/>
        <v>0.20688730927909552</v>
      </c>
      <c r="AQ134" s="119">
        <f t="shared" si="119"/>
        <v>0.19964625345432715</v>
      </c>
      <c r="AR134" s="119">
        <f t="shared" si="120"/>
        <v>0.19265863458342569</v>
      </c>
      <c r="AS134" s="119">
        <f t="shared" si="121"/>
        <v>0.18591558237300579</v>
      </c>
      <c r="AT134" s="119">
        <f t="shared" si="122"/>
        <v>0.17940853698995057</v>
      </c>
      <c r="AU134" s="119">
        <f t="shared" si="123"/>
        <v>0.17312923819530229</v>
      </c>
      <c r="AV134" s="119">
        <f t="shared" si="124"/>
        <v>0.16706971485846669</v>
      </c>
      <c r="AW134" s="119">
        <f t="shared" si="125"/>
        <v>0.16122227483842036</v>
      </c>
      <c r="AX134" s="119">
        <f t="shared" si="126"/>
        <v>0.15557949521907563</v>
      </c>
      <c r="AY134" s="119">
        <f t="shared" si="127"/>
        <v>0.15013421288640799</v>
      </c>
      <c r="AZ134" s="119">
        <f t="shared" si="128"/>
        <v>0.14487951543538372</v>
      </c>
      <c r="BA134" s="119">
        <f t="shared" si="129"/>
        <v>0.13980873239514527</v>
      </c>
      <c r="BB134" s="119">
        <f t="shared" si="130"/>
        <v>0.13491542676131518</v>
      </c>
      <c r="BC134" s="119">
        <f t="shared" si="131"/>
        <v>0.13019338682466916</v>
      </c>
      <c r="BD134" s="119">
        <f t="shared" si="132"/>
        <v>0.12563661828580575</v>
      </c>
      <c r="BE134" s="119">
        <f t="shared" si="133"/>
        <v>0.12123933664580254</v>
      </c>
      <c r="BF134" s="119">
        <f t="shared" si="134"/>
        <v>0.11699595986319945</v>
      </c>
      <c r="BG134" s="119">
        <f t="shared" si="135"/>
        <v>0.11290110126798747</v>
      </c>
      <c r="BH134" s="119">
        <f t="shared" si="136"/>
        <v>0.10894956272360791</v>
      </c>
      <c r="BI134" s="119">
        <f t="shared" si="137"/>
        <v>0.10513632802828163</v>
      </c>
      <c r="BJ134" s="119">
        <f t="shared" si="138"/>
        <v>0.10145655654729177</v>
      </c>
      <c r="BK134" s="119">
        <f t="shared" si="139"/>
        <v>9.7905577068136559E-2</v>
      </c>
      <c r="BL134" s="119">
        <f t="shared" si="140"/>
        <v>9.4478881870751777E-2</v>
      </c>
      <c r="BM134" s="119">
        <f t="shared" si="141"/>
        <v>9.1172121005275455E-2</v>
      </c>
      <c r="BN134" s="119">
        <f t="shared" si="142"/>
        <v>8.7981096770090805E-2</v>
      </c>
      <c r="BO134" s="119">
        <f t="shared" si="143"/>
        <v>8.4901758383137627E-2</v>
      </c>
      <c r="BP134" s="119">
        <f t="shared" si="144"/>
        <v>8.1930196839727812E-2</v>
      </c>
      <c r="BQ134" s="119">
        <f t="shared" si="145"/>
        <v>7.9062639950337341E-2</v>
      </c>
      <c r="BR134" s="119">
        <f t="shared" si="146"/>
        <v>7.6295447552075527E-2</v>
      </c>
      <c r="BS134" s="119">
        <f t="shared" si="147"/>
        <v>7.3625106887752881E-2</v>
      </c>
      <c r="BT134" s="119">
        <f t="shared" si="148"/>
        <v>7.1048228146681533E-2</v>
      </c>
      <c r="BU134" s="119">
        <f t="shared" si="149"/>
        <v>6.8561540161547682E-2</v>
      </c>
      <c r="BV134" s="119">
        <f t="shared" si="150"/>
        <v>6.6161886255893518E-2</v>
      </c>
      <c r="BW134" s="119">
        <f t="shared" si="151"/>
        <v>6.3846220236937243E-2</v>
      </c>
      <c r="BX134" s="119">
        <f t="shared" si="152"/>
        <v>6.1611602528644435E-2</v>
      </c>
      <c r="BY134" s="119">
        <f t="shared" si="153"/>
        <v>5.9455196440141876E-2</v>
      </c>
      <c r="BZ134" s="119">
        <f t="shared" si="154"/>
        <v>5.7374264564736911E-2</v>
      </c>
      <c r="CA134" s="119">
        <f t="shared" si="155"/>
        <v>5.536616530497112E-2</v>
      </c>
      <c r="CB134" s="119">
        <f t="shared" si="156"/>
        <v>5.3428349519297126E-2</v>
      </c>
      <c r="CC134" s="119">
        <f t="shared" si="156"/>
        <v>5.1558357286121723E-2</v>
      </c>
      <c r="CD134" s="119">
        <f t="shared" si="156"/>
        <v>4.9753814781107464E-2</v>
      </c>
      <c r="CE134" s="119">
        <f t="shared" si="156"/>
        <v>4.8012431263768703E-2</v>
      </c>
      <c r="CF134" s="119">
        <f t="shared" si="156"/>
        <v>4.6331996169536795E-2</v>
      </c>
      <c r="CG134" s="119">
        <f t="shared" si="156"/>
        <v>4.4710376303603007E-2</v>
      </c>
      <c r="CH134" s="119">
        <f t="shared" si="156"/>
        <v>4.3145513132976904E-2</v>
      </c>
      <c r="CI134" s="119">
        <f t="shared" si="156"/>
        <v>4.163542017332271E-2</v>
      </c>
      <c r="CJ134" s="119">
        <f t="shared" si="156"/>
        <v>4.0178180467256415E-2</v>
      </c>
      <c r="CK134" s="119">
        <f t="shared" si="156"/>
        <v>3.8771944150902439E-2</v>
      </c>
      <c r="CL134" s="119">
        <f t="shared" si="156"/>
        <v>3.7414926105620853E-2</v>
      </c>
      <c r="CM134" s="119">
        <f t="shared" si="156"/>
        <v>3.6105403691924123E-2</v>
      </c>
      <c r="CN134" s="119">
        <f t="shared" si="156"/>
        <v>3.484171456270678E-2</v>
      </c>
      <c r="CO134" s="119">
        <f t="shared" si="156"/>
        <v>3.3622254553012043E-2</v>
      </c>
      <c r="CP134" s="119">
        <f t="shared" si="156"/>
        <v>3.2445475643656622E-2</v>
      </c>
      <c r="CQ134" s="119">
        <f t="shared" si="156"/>
        <v>3.1309883996128642E-2</v>
      </c>
      <c r="CR134" s="119">
        <f t="shared" si="156"/>
        <v>3.0214038056264138E-2</v>
      </c>
      <c r="CS134" s="119">
        <f t="shared" si="156"/>
        <v>2.9156546724294893E-2</v>
      </c>
      <c r="CT134" s="119">
        <f t="shared" ref="CB134:DC140" si="157">CT135</f>
        <v>2.8136067588944571E-2</v>
      </c>
      <c r="CU134" s="119">
        <f t="shared" si="157"/>
        <v>2.715130522333151E-2</v>
      </c>
      <c r="CV134" s="119">
        <f t="shared" si="157"/>
        <v>2.6201009540514908E-2</v>
      </c>
      <c r="CW134" s="119">
        <f t="shared" si="157"/>
        <v>2.5283974206596886E-2</v>
      </c>
      <c r="CX134" s="119">
        <f t="shared" si="157"/>
        <v>2.4399035109365995E-2</v>
      </c>
      <c r="CY134" s="119">
        <f t="shared" si="157"/>
        <v>2.3545068880538183E-2</v>
      </c>
      <c r="CZ134" s="119">
        <f t="shared" si="157"/>
        <v>2.2720991469719346E-2</v>
      </c>
      <c r="DA134" s="119">
        <f t="shared" si="157"/>
        <v>2.1925756768279167E-2</v>
      </c>
      <c r="DB134" s="119">
        <f t="shared" si="157"/>
        <v>2.1158355281389395E-2</v>
      </c>
      <c r="DC134" s="119">
        <f t="shared" si="157"/>
        <v>2.0417812846540765E-2</v>
      </c>
    </row>
    <row r="135" spans="2:107" ht="15" x14ac:dyDescent="0.25">
      <c r="B135" s="110">
        <v>10</v>
      </c>
      <c r="C135" s="119">
        <f t="shared" si="79"/>
        <v>1</v>
      </c>
      <c r="D135" s="119">
        <f t="shared" si="80"/>
        <v>0.92200000000000004</v>
      </c>
      <c r="E135" s="119">
        <f t="shared" si="81"/>
        <v>0.864375</v>
      </c>
      <c r="F135" s="119">
        <f t="shared" si="82"/>
        <v>0.81484631249999995</v>
      </c>
      <c r="G135" s="119">
        <f t="shared" si="83"/>
        <v>0.77108906551875001</v>
      </c>
      <c r="H135" s="119">
        <f t="shared" si="84"/>
        <v>0.73168641427074188</v>
      </c>
      <c r="I135" s="119">
        <f t="shared" si="85"/>
        <v>0.69619962317861095</v>
      </c>
      <c r="J135" s="119">
        <f t="shared" si="86"/>
        <v>0.66410482055007691</v>
      </c>
      <c r="K135" s="119">
        <f t="shared" si="87"/>
        <v>0.63501702940998361</v>
      </c>
      <c r="L135" s="119">
        <f t="shared" si="88"/>
        <v>0.60853681928358727</v>
      </c>
      <c r="M135" s="119">
        <f t="shared" si="89"/>
        <v>0.58425620019417213</v>
      </c>
      <c r="N135" s="119">
        <f t="shared" si="90"/>
        <v>0.56310612574714314</v>
      </c>
      <c r="O135" s="119">
        <f t="shared" si="91"/>
        <v>0.54272168399509657</v>
      </c>
      <c r="P135" s="119">
        <f t="shared" si="92"/>
        <v>0.5230751590344741</v>
      </c>
      <c r="Q135" s="119">
        <f t="shared" si="93"/>
        <v>0.50413983827742614</v>
      </c>
      <c r="R135" s="119">
        <f t="shared" si="94"/>
        <v>0.4864949439377162</v>
      </c>
      <c r="S135" s="119">
        <f t="shared" si="95"/>
        <v>0.46946762089989613</v>
      </c>
      <c r="T135" s="119">
        <f t="shared" si="96"/>
        <v>0.45303625416839977</v>
      </c>
      <c r="U135" s="119">
        <f t="shared" si="97"/>
        <v>0.43717998527250573</v>
      </c>
      <c r="V135" s="119">
        <f t="shared" si="98"/>
        <v>0.421878685787968</v>
      </c>
      <c r="W135" s="119">
        <f t="shared" si="99"/>
        <v>0.4071129317853891</v>
      </c>
      <c r="X135" s="119">
        <f t="shared" si="100"/>
        <v>0.39286397917290045</v>
      </c>
      <c r="Y135" s="119">
        <f t="shared" si="101"/>
        <v>0.37911373990184893</v>
      </c>
      <c r="Z135" s="119">
        <f t="shared" si="102"/>
        <v>0.36584475900528424</v>
      </c>
      <c r="AA135" s="119">
        <f t="shared" si="103"/>
        <v>0.35304019244009927</v>
      </c>
      <c r="AB135" s="119">
        <f t="shared" si="104"/>
        <v>0.34068378570469576</v>
      </c>
      <c r="AC135" s="119">
        <f t="shared" si="105"/>
        <v>0.32875985320503143</v>
      </c>
      <c r="AD135" s="119">
        <f t="shared" si="106"/>
        <v>0.31725325834285534</v>
      </c>
      <c r="AE135" s="119">
        <f t="shared" si="107"/>
        <v>0.30614939430085542</v>
      </c>
      <c r="AF135" s="119">
        <f t="shared" si="108"/>
        <v>0.29543416550032547</v>
      </c>
      <c r="AG135" s="119">
        <f t="shared" si="109"/>
        <v>0.28509396970781409</v>
      </c>
      <c r="AH135" s="119">
        <f t="shared" si="110"/>
        <v>0.2751156807680406</v>
      </c>
      <c r="AI135" s="119">
        <f t="shared" si="111"/>
        <v>0.26548663194115918</v>
      </c>
      <c r="AJ135" s="119">
        <f t="shared" si="112"/>
        <v>0.25619459982321863</v>
      </c>
      <c r="AK135" s="119">
        <f t="shared" si="113"/>
        <v>0.24722778882940596</v>
      </c>
      <c r="AL135" s="119">
        <f t="shared" si="114"/>
        <v>0.23857481622037674</v>
      </c>
      <c r="AM135" s="119">
        <f t="shared" si="115"/>
        <v>0.23022469765266354</v>
      </c>
      <c r="AN135" s="119">
        <f t="shared" si="116"/>
        <v>0.22216683323482031</v>
      </c>
      <c r="AO135" s="119">
        <f t="shared" si="117"/>
        <v>0.21439099407160159</v>
      </c>
      <c r="AP135" s="119">
        <f t="shared" si="118"/>
        <v>0.20688730927909552</v>
      </c>
      <c r="AQ135" s="119">
        <f t="shared" si="119"/>
        <v>0.19964625345432715</v>
      </c>
      <c r="AR135" s="119">
        <f t="shared" si="120"/>
        <v>0.19265863458342569</v>
      </c>
      <c r="AS135" s="119">
        <f t="shared" si="121"/>
        <v>0.18591558237300579</v>
      </c>
      <c r="AT135" s="119">
        <f t="shared" si="122"/>
        <v>0.17940853698995057</v>
      </c>
      <c r="AU135" s="119">
        <f t="shared" si="123"/>
        <v>0.17312923819530229</v>
      </c>
      <c r="AV135" s="119">
        <f t="shared" si="124"/>
        <v>0.16706971485846669</v>
      </c>
      <c r="AW135" s="119">
        <f t="shared" si="125"/>
        <v>0.16122227483842036</v>
      </c>
      <c r="AX135" s="119">
        <f t="shared" si="126"/>
        <v>0.15557949521907563</v>
      </c>
      <c r="AY135" s="119">
        <f t="shared" si="127"/>
        <v>0.15013421288640799</v>
      </c>
      <c r="AZ135" s="119">
        <f t="shared" si="128"/>
        <v>0.14487951543538372</v>
      </c>
      <c r="BA135" s="119">
        <f t="shared" si="129"/>
        <v>0.13980873239514527</v>
      </c>
      <c r="BB135" s="119">
        <f t="shared" si="130"/>
        <v>0.13491542676131518</v>
      </c>
      <c r="BC135" s="119">
        <f t="shared" si="131"/>
        <v>0.13019338682466916</v>
      </c>
      <c r="BD135" s="119">
        <f t="shared" si="132"/>
        <v>0.12563661828580575</v>
      </c>
      <c r="BE135" s="119">
        <f t="shared" si="133"/>
        <v>0.12123933664580254</v>
      </c>
      <c r="BF135" s="119">
        <f t="shared" si="134"/>
        <v>0.11699595986319945</v>
      </c>
      <c r="BG135" s="119">
        <f t="shared" si="135"/>
        <v>0.11290110126798747</v>
      </c>
      <c r="BH135" s="119">
        <f t="shared" si="136"/>
        <v>0.10894956272360791</v>
      </c>
      <c r="BI135" s="119">
        <f t="shared" si="137"/>
        <v>0.10513632802828163</v>
      </c>
      <c r="BJ135" s="119">
        <f t="shared" si="138"/>
        <v>0.10145655654729177</v>
      </c>
      <c r="BK135" s="119">
        <f t="shared" si="139"/>
        <v>9.7905577068136559E-2</v>
      </c>
      <c r="BL135" s="119">
        <f t="shared" si="140"/>
        <v>9.4478881870751777E-2</v>
      </c>
      <c r="BM135" s="119">
        <f t="shared" si="141"/>
        <v>9.1172121005275455E-2</v>
      </c>
      <c r="BN135" s="119">
        <f t="shared" si="142"/>
        <v>8.7981096770090805E-2</v>
      </c>
      <c r="BO135" s="119">
        <f t="shared" si="143"/>
        <v>8.4901758383137627E-2</v>
      </c>
      <c r="BP135" s="119">
        <f t="shared" si="144"/>
        <v>8.1930196839727812E-2</v>
      </c>
      <c r="BQ135" s="119">
        <f t="shared" si="145"/>
        <v>7.9062639950337341E-2</v>
      </c>
      <c r="BR135" s="119">
        <f t="shared" si="146"/>
        <v>7.6295447552075527E-2</v>
      </c>
      <c r="BS135" s="119">
        <f t="shared" si="147"/>
        <v>7.3625106887752881E-2</v>
      </c>
      <c r="BT135" s="119">
        <f t="shared" si="148"/>
        <v>7.1048228146681533E-2</v>
      </c>
      <c r="BU135" s="119">
        <f t="shared" si="149"/>
        <v>6.8561540161547682E-2</v>
      </c>
      <c r="BV135" s="119">
        <f t="shared" si="150"/>
        <v>6.6161886255893518E-2</v>
      </c>
      <c r="BW135" s="119">
        <f t="shared" si="151"/>
        <v>6.3846220236937243E-2</v>
      </c>
      <c r="BX135" s="119">
        <f t="shared" si="152"/>
        <v>6.1611602528644435E-2</v>
      </c>
      <c r="BY135" s="119">
        <f t="shared" si="153"/>
        <v>5.9455196440141876E-2</v>
      </c>
      <c r="BZ135" s="119">
        <f t="shared" si="154"/>
        <v>5.7374264564736911E-2</v>
      </c>
      <c r="CA135" s="119">
        <f t="shared" si="155"/>
        <v>5.536616530497112E-2</v>
      </c>
      <c r="CB135" s="119">
        <f t="shared" si="157"/>
        <v>5.3428349519297126E-2</v>
      </c>
      <c r="CC135" s="119">
        <f t="shared" si="157"/>
        <v>5.1558357286121723E-2</v>
      </c>
      <c r="CD135" s="119">
        <f t="shared" si="157"/>
        <v>4.9753814781107464E-2</v>
      </c>
      <c r="CE135" s="119">
        <f t="shared" si="157"/>
        <v>4.8012431263768703E-2</v>
      </c>
      <c r="CF135" s="119">
        <f t="shared" si="157"/>
        <v>4.6331996169536795E-2</v>
      </c>
      <c r="CG135" s="119">
        <f t="shared" si="157"/>
        <v>4.4710376303603007E-2</v>
      </c>
      <c r="CH135" s="119">
        <f t="shared" si="157"/>
        <v>4.3145513132976904E-2</v>
      </c>
      <c r="CI135" s="119">
        <f t="shared" si="157"/>
        <v>4.163542017332271E-2</v>
      </c>
      <c r="CJ135" s="119">
        <f t="shared" si="157"/>
        <v>4.0178180467256415E-2</v>
      </c>
      <c r="CK135" s="119">
        <f t="shared" si="157"/>
        <v>3.8771944150902439E-2</v>
      </c>
      <c r="CL135" s="119">
        <f t="shared" si="157"/>
        <v>3.7414926105620853E-2</v>
      </c>
      <c r="CM135" s="119">
        <f t="shared" si="157"/>
        <v>3.6105403691924123E-2</v>
      </c>
      <c r="CN135" s="119">
        <f t="shared" si="157"/>
        <v>3.484171456270678E-2</v>
      </c>
      <c r="CO135" s="119">
        <f t="shared" si="157"/>
        <v>3.3622254553012043E-2</v>
      </c>
      <c r="CP135" s="119">
        <f t="shared" si="157"/>
        <v>3.2445475643656622E-2</v>
      </c>
      <c r="CQ135" s="119">
        <f t="shared" si="157"/>
        <v>3.1309883996128642E-2</v>
      </c>
      <c r="CR135" s="119">
        <f t="shared" si="157"/>
        <v>3.0214038056264138E-2</v>
      </c>
      <c r="CS135" s="119">
        <f t="shared" si="157"/>
        <v>2.9156546724294893E-2</v>
      </c>
      <c r="CT135" s="119">
        <f t="shared" si="157"/>
        <v>2.8136067588944571E-2</v>
      </c>
      <c r="CU135" s="119">
        <f t="shared" si="157"/>
        <v>2.715130522333151E-2</v>
      </c>
      <c r="CV135" s="119">
        <f t="shared" si="157"/>
        <v>2.6201009540514908E-2</v>
      </c>
      <c r="CW135" s="119">
        <f t="shared" si="157"/>
        <v>2.5283974206596886E-2</v>
      </c>
      <c r="CX135" s="119">
        <f t="shared" si="157"/>
        <v>2.4399035109365995E-2</v>
      </c>
      <c r="CY135" s="119">
        <f t="shared" si="157"/>
        <v>2.3545068880538183E-2</v>
      </c>
      <c r="CZ135" s="119">
        <f t="shared" si="157"/>
        <v>2.2720991469719346E-2</v>
      </c>
      <c r="DA135" s="119">
        <f t="shared" si="157"/>
        <v>2.1925756768279167E-2</v>
      </c>
      <c r="DB135" s="119">
        <f t="shared" si="157"/>
        <v>2.1158355281389395E-2</v>
      </c>
      <c r="DC135" s="119">
        <f t="shared" si="157"/>
        <v>2.0417812846540765E-2</v>
      </c>
    </row>
    <row r="136" spans="2:107" ht="15" x14ac:dyDescent="0.25">
      <c r="B136" s="110">
        <v>11</v>
      </c>
      <c r="C136" s="119">
        <f t="shared" si="79"/>
        <v>1</v>
      </c>
      <c r="D136" s="119">
        <f t="shared" si="80"/>
        <v>0.92200000000000004</v>
      </c>
      <c r="E136" s="119">
        <f t="shared" si="81"/>
        <v>0.864375</v>
      </c>
      <c r="F136" s="119">
        <f t="shared" si="82"/>
        <v>0.81484631249999995</v>
      </c>
      <c r="G136" s="119">
        <f t="shared" si="83"/>
        <v>0.77108906551875001</v>
      </c>
      <c r="H136" s="119">
        <f t="shared" si="84"/>
        <v>0.73168641427074188</v>
      </c>
      <c r="I136" s="119">
        <f t="shared" si="85"/>
        <v>0.69619962317861095</v>
      </c>
      <c r="J136" s="119">
        <f t="shared" si="86"/>
        <v>0.66410482055007691</v>
      </c>
      <c r="K136" s="119">
        <f t="shared" si="87"/>
        <v>0.63501702940998361</v>
      </c>
      <c r="L136" s="119">
        <f t="shared" si="88"/>
        <v>0.60853681928358727</v>
      </c>
      <c r="M136" s="119">
        <f t="shared" si="89"/>
        <v>0.58425620019417213</v>
      </c>
      <c r="N136" s="119">
        <f t="shared" si="90"/>
        <v>0.56310612574714314</v>
      </c>
      <c r="O136" s="119">
        <f t="shared" si="91"/>
        <v>0.54272168399509657</v>
      </c>
      <c r="P136" s="119">
        <f t="shared" si="92"/>
        <v>0.5230751590344741</v>
      </c>
      <c r="Q136" s="119">
        <f t="shared" si="93"/>
        <v>0.50413983827742614</v>
      </c>
      <c r="R136" s="119">
        <f t="shared" si="94"/>
        <v>0.4864949439377162</v>
      </c>
      <c r="S136" s="119">
        <f t="shared" si="95"/>
        <v>0.46946762089989613</v>
      </c>
      <c r="T136" s="119">
        <f t="shared" si="96"/>
        <v>0.45303625416839977</v>
      </c>
      <c r="U136" s="119">
        <f t="shared" si="97"/>
        <v>0.43717998527250573</v>
      </c>
      <c r="V136" s="119">
        <f t="shared" si="98"/>
        <v>0.421878685787968</v>
      </c>
      <c r="W136" s="119">
        <f t="shared" si="99"/>
        <v>0.4071129317853891</v>
      </c>
      <c r="X136" s="119">
        <f t="shared" si="100"/>
        <v>0.39286397917290045</v>
      </c>
      <c r="Y136" s="119">
        <f t="shared" si="101"/>
        <v>0.37911373990184893</v>
      </c>
      <c r="Z136" s="119">
        <f t="shared" si="102"/>
        <v>0.36584475900528424</v>
      </c>
      <c r="AA136" s="119">
        <f t="shared" si="103"/>
        <v>0.35304019244009927</v>
      </c>
      <c r="AB136" s="119">
        <f t="shared" si="104"/>
        <v>0.34068378570469576</v>
      </c>
      <c r="AC136" s="119">
        <f t="shared" si="105"/>
        <v>0.32875985320503143</v>
      </c>
      <c r="AD136" s="119">
        <f t="shared" si="106"/>
        <v>0.31725325834285534</v>
      </c>
      <c r="AE136" s="119">
        <f t="shared" si="107"/>
        <v>0.30614939430085542</v>
      </c>
      <c r="AF136" s="119">
        <f t="shared" si="108"/>
        <v>0.29543416550032547</v>
      </c>
      <c r="AG136" s="119">
        <f t="shared" si="109"/>
        <v>0.28509396970781409</v>
      </c>
      <c r="AH136" s="119">
        <f t="shared" si="110"/>
        <v>0.2751156807680406</v>
      </c>
      <c r="AI136" s="119">
        <f t="shared" si="111"/>
        <v>0.26548663194115918</v>
      </c>
      <c r="AJ136" s="119">
        <f t="shared" si="112"/>
        <v>0.25619459982321863</v>
      </c>
      <c r="AK136" s="119">
        <f t="shared" si="113"/>
        <v>0.24722778882940596</v>
      </c>
      <c r="AL136" s="119">
        <f t="shared" si="114"/>
        <v>0.23857481622037674</v>
      </c>
      <c r="AM136" s="119">
        <f t="shared" si="115"/>
        <v>0.23022469765266354</v>
      </c>
      <c r="AN136" s="119">
        <f t="shared" si="116"/>
        <v>0.22216683323482031</v>
      </c>
      <c r="AO136" s="119">
        <f t="shared" si="117"/>
        <v>0.21439099407160159</v>
      </c>
      <c r="AP136" s="119">
        <f t="shared" si="118"/>
        <v>0.20688730927909552</v>
      </c>
      <c r="AQ136" s="119">
        <f t="shared" si="119"/>
        <v>0.19964625345432715</v>
      </c>
      <c r="AR136" s="119">
        <f t="shared" si="120"/>
        <v>0.19265863458342569</v>
      </c>
      <c r="AS136" s="119">
        <f t="shared" si="121"/>
        <v>0.18591558237300579</v>
      </c>
      <c r="AT136" s="119">
        <f t="shared" si="122"/>
        <v>0.17940853698995057</v>
      </c>
      <c r="AU136" s="119">
        <f t="shared" si="123"/>
        <v>0.17312923819530229</v>
      </c>
      <c r="AV136" s="119">
        <f t="shared" si="124"/>
        <v>0.16706971485846669</v>
      </c>
      <c r="AW136" s="119">
        <f t="shared" si="125"/>
        <v>0.16122227483842036</v>
      </c>
      <c r="AX136" s="119">
        <f t="shared" si="126"/>
        <v>0.15557949521907563</v>
      </c>
      <c r="AY136" s="119">
        <f t="shared" si="127"/>
        <v>0.15013421288640799</v>
      </c>
      <c r="AZ136" s="119">
        <f t="shared" si="128"/>
        <v>0.14487951543538372</v>
      </c>
      <c r="BA136" s="119">
        <f t="shared" si="129"/>
        <v>0.13980873239514527</v>
      </c>
      <c r="BB136" s="119">
        <f t="shared" si="130"/>
        <v>0.13491542676131518</v>
      </c>
      <c r="BC136" s="119">
        <f t="shared" si="131"/>
        <v>0.13019338682466916</v>
      </c>
      <c r="BD136" s="119">
        <f t="shared" si="132"/>
        <v>0.12563661828580575</v>
      </c>
      <c r="BE136" s="119">
        <f t="shared" si="133"/>
        <v>0.12123933664580254</v>
      </c>
      <c r="BF136" s="119">
        <f t="shared" si="134"/>
        <v>0.11699595986319945</v>
      </c>
      <c r="BG136" s="119">
        <f t="shared" si="135"/>
        <v>0.11290110126798747</v>
      </c>
      <c r="BH136" s="119">
        <f t="shared" si="136"/>
        <v>0.10894956272360791</v>
      </c>
      <c r="BI136" s="119">
        <f t="shared" si="137"/>
        <v>0.10513632802828163</v>
      </c>
      <c r="BJ136" s="119">
        <f t="shared" si="138"/>
        <v>0.10145655654729177</v>
      </c>
      <c r="BK136" s="119">
        <f t="shared" si="139"/>
        <v>9.7905577068136559E-2</v>
      </c>
      <c r="BL136" s="119">
        <f t="shared" si="140"/>
        <v>9.4478881870751777E-2</v>
      </c>
      <c r="BM136" s="119">
        <f t="shared" si="141"/>
        <v>9.1172121005275455E-2</v>
      </c>
      <c r="BN136" s="119">
        <f t="shared" si="142"/>
        <v>8.7981096770090805E-2</v>
      </c>
      <c r="BO136" s="119">
        <f t="shared" si="143"/>
        <v>8.4901758383137627E-2</v>
      </c>
      <c r="BP136" s="119">
        <f t="shared" si="144"/>
        <v>8.1930196839727812E-2</v>
      </c>
      <c r="BQ136" s="119">
        <f t="shared" si="145"/>
        <v>7.9062639950337341E-2</v>
      </c>
      <c r="BR136" s="119">
        <f t="shared" si="146"/>
        <v>7.6295447552075527E-2</v>
      </c>
      <c r="BS136" s="119">
        <f t="shared" si="147"/>
        <v>7.3625106887752881E-2</v>
      </c>
      <c r="BT136" s="119">
        <f t="shared" si="148"/>
        <v>7.1048228146681533E-2</v>
      </c>
      <c r="BU136" s="119">
        <f t="shared" si="149"/>
        <v>6.8561540161547682E-2</v>
      </c>
      <c r="BV136" s="119">
        <f t="shared" si="150"/>
        <v>6.6161886255893518E-2</v>
      </c>
      <c r="BW136" s="119">
        <f t="shared" si="151"/>
        <v>6.3846220236937243E-2</v>
      </c>
      <c r="BX136" s="119">
        <f t="shared" si="152"/>
        <v>6.1611602528644435E-2</v>
      </c>
      <c r="BY136" s="119">
        <f t="shared" si="153"/>
        <v>5.9455196440141876E-2</v>
      </c>
      <c r="BZ136" s="119">
        <f t="shared" si="154"/>
        <v>5.7374264564736911E-2</v>
      </c>
      <c r="CA136" s="119">
        <f t="shared" si="155"/>
        <v>5.536616530497112E-2</v>
      </c>
      <c r="CB136" s="119">
        <f t="shared" si="157"/>
        <v>5.3428349519297126E-2</v>
      </c>
      <c r="CC136" s="119">
        <f t="shared" si="157"/>
        <v>5.1558357286121723E-2</v>
      </c>
      <c r="CD136" s="119">
        <f t="shared" si="157"/>
        <v>4.9753814781107464E-2</v>
      </c>
      <c r="CE136" s="119">
        <f t="shared" si="157"/>
        <v>4.8012431263768703E-2</v>
      </c>
      <c r="CF136" s="119">
        <f t="shared" si="157"/>
        <v>4.6331996169536795E-2</v>
      </c>
      <c r="CG136" s="119">
        <f t="shared" si="157"/>
        <v>4.4710376303603007E-2</v>
      </c>
      <c r="CH136" s="119">
        <f t="shared" si="157"/>
        <v>4.3145513132976904E-2</v>
      </c>
      <c r="CI136" s="119">
        <f t="shared" si="157"/>
        <v>4.163542017332271E-2</v>
      </c>
      <c r="CJ136" s="119">
        <f t="shared" si="157"/>
        <v>4.0178180467256415E-2</v>
      </c>
      <c r="CK136" s="119">
        <f t="shared" si="157"/>
        <v>3.8771944150902439E-2</v>
      </c>
      <c r="CL136" s="119">
        <f t="shared" si="157"/>
        <v>3.7414926105620853E-2</v>
      </c>
      <c r="CM136" s="119">
        <f t="shared" si="157"/>
        <v>3.6105403691924123E-2</v>
      </c>
      <c r="CN136" s="119">
        <f t="shared" si="157"/>
        <v>3.484171456270678E-2</v>
      </c>
      <c r="CO136" s="119">
        <f t="shared" si="157"/>
        <v>3.3622254553012043E-2</v>
      </c>
      <c r="CP136" s="119">
        <f t="shared" si="157"/>
        <v>3.2445475643656622E-2</v>
      </c>
      <c r="CQ136" s="119">
        <f t="shared" si="157"/>
        <v>3.1309883996128642E-2</v>
      </c>
      <c r="CR136" s="119">
        <f t="shared" si="157"/>
        <v>3.0214038056264138E-2</v>
      </c>
      <c r="CS136" s="119">
        <f t="shared" si="157"/>
        <v>2.9156546724294893E-2</v>
      </c>
      <c r="CT136" s="119">
        <f t="shared" si="157"/>
        <v>2.8136067588944571E-2</v>
      </c>
      <c r="CU136" s="119">
        <f t="shared" si="157"/>
        <v>2.715130522333151E-2</v>
      </c>
      <c r="CV136" s="119">
        <f t="shared" si="157"/>
        <v>2.6201009540514908E-2</v>
      </c>
      <c r="CW136" s="119">
        <f t="shared" si="157"/>
        <v>2.5283974206596886E-2</v>
      </c>
      <c r="CX136" s="119">
        <f t="shared" si="157"/>
        <v>2.4399035109365995E-2</v>
      </c>
      <c r="CY136" s="119">
        <f t="shared" si="157"/>
        <v>2.3545068880538183E-2</v>
      </c>
      <c r="CZ136" s="119">
        <f t="shared" si="157"/>
        <v>2.2720991469719346E-2</v>
      </c>
      <c r="DA136" s="119">
        <f t="shared" si="157"/>
        <v>2.1925756768279167E-2</v>
      </c>
      <c r="DB136" s="119">
        <f t="shared" si="157"/>
        <v>2.1158355281389395E-2</v>
      </c>
      <c r="DC136" s="119">
        <f t="shared" si="157"/>
        <v>2.0417812846540765E-2</v>
      </c>
    </row>
    <row r="137" spans="2:107" ht="15" x14ac:dyDescent="0.25">
      <c r="B137" s="110">
        <v>12</v>
      </c>
      <c r="C137" s="119">
        <f t="shared" si="79"/>
        <v>1</v>
      </c>
      <c r="D137" s="119">
        <f t="shared" si="80"/>
        <v>0.92200000000000004</v>
      </c>
      <c r="E137" s="119">
        <f t="shared" si="81"/>
        <v>0.864375</v>
      </c>
      <c r="F137" s="119">
        <f t="shared" si="82"/>
        <v>0.81484631249999995</v>
      </c>
      <c r="G137" s="119">
        <f t="shared" si="83"/>
        <v>0.77108906551875001</v>
      </c>
      <c r="H137" s="119">
        <f t="shared" si="84"/>
        <v>0.73168641427074188</v>
      </c>
      <c r="I137" s="119">
        <f t="shared" si="85"/>
        <v>0.69619962317861095</v>
      </c>
      <c r="J137" s="119">
        <f t="shared" si="86"/>
        <v>0.66410482055007691</v>
      </c>
      <c r="K137" s="119">
        <f t="shared" si="87"/>
        <v>0.63501702940998361</v>
      </c>
      <c r="L137" s="119">
        <f t="shared" si="88"/>
        <v>0.60853681928358727</v>
      </c>
      <c r="M137" s="119">
        <f t="shared" si="89"/>
        <v>0.58425620019417213</v>
      </c>
      <c r="N137" s="119">
        <f t="shared" si="90"/>
        <v>0.56310612574714314</v>
      </c>
      <c r="O137" s="119">
        <f t="shared" si="91"/>
        <v>0.54272168399509657</v>
      </c>
      <c r="P137" s="119">
        <f t="shared" si="92"/>
        <v>0.5230751590344741</v>
      </c>
      <c r="Q137" s="119">
        <f t="shared" si="93"/>
        <v>0.50413983827742614</v>
      </c>
      <c r="R137" s="119">
        <f t="shared" si="94"/>
        <v>0.4864949439377162</v>
      </c>
      <c r="S137" s="119">
        <f t="shared" si="95"/>
        <v>0.46946762089989613</v>
      </c>
      <c r="T137" s="119">
        <f t="shared" si="96"/>
        <v>0.45303625416839977</v>
      </c>
      <c r="U137" s="119">
        <f t="shared" si="97"/>
        <v>0.43717998527250573</v>
      </c>
      <c r="V137" s="119">
        <f t="shared" si="98"/>
        <v>0.421878685787968</v>
      </c>
      <c r="W137" s="119">
        <f t="shared" si="99"/>
        <v>0.4071129317853891</v>
      </c>
      <c r="X137" s="119">
        <f t="shared" si="100"/>
        <v>0.39286397917290045</v>
      </c>
      <c r="Y137" s="119">
        <f t="shared" si="101"/>
        <v>0.37911373990184893</v>
      </c>
      <c r="Z137" s="119">
        <f t="shared" si="102"/>
        <v>0.36584475900528424</v>
      </c>
      <c r="AA137" s="119">
        <f t="shared" si="103"/>
        <v>0.35304019244009927</v>
      </c>
      <c r="AB137" s="119">
        <f t="shared" si="104"/>
        <v>0.34068378570469576</v>
      </c>
      <c r="AC137" s="119">
        <f t="shared" si="105"/>
        <v>0.32875985320503143</v>
      </c>
      <c r="AD137" s="119">
        <f t="shared" si="106"/>
        <v>0.31725325834285534</v>
      </c>
      <c r="AE137" s="119">
        <f t="shared" si="107"/>
        <v>0.30614939430085542</v>
      </c>
      <c r="AF137" s="119">
        <f t="shared" si="108"/>
        <v>0.29543416550032547</v>
      </c>
      <c r="AG137" s="119">
        <f t="shared" si="109"/>
        <v>0.28509396970781409</v>
      </c>
      <c r="AH137" s="119">
        <f t="shared" si="110"/>
        <v>0.2751156807680406</v>
      </c>
      <c r="AI137" s="119">
        <f t="shared" si="111"/>
        <v>0.26548663194115918</v>
      </c>
      <c r="AJ137" s="119">
        <f t="shared" si="112"/>
        <v>0.25619459982321863</v>
      </c>
      <c r="AK137" s="119">
        <f t="shared" si="113"/>
        <v>0.24722778882940596</v>
      </c>
      <c r="AL137" s="119">
        <f t="shared" si="114"/>
        <v>0.23857481622037674</v>
      </c>
      <c r="AM137" s="119">
        <f t="shared" si="115"/>
        <v>0.23022469765266354</v>
      </c>
      <c r="AN137" s="119">
        <f t="shared" si="116"/>
        <v>0.22216683323482031</v>
      </c>
      <c r="AO137" s="119">
        <f t="shared" si="117"/>
        <v>0.21439099407160159</v>
      </c>
      <c r="AP137" s="119">
        <f t="shared" si="118"/>
        <v>0.20688730927909552</v>
      </c>
      <c r="AQ137" s="119">
        <f t="shared" si="119"/>
        <v>0.19964625345432715</v>
      </c>
      <c r="AR137" s="119">
        <f t="shared" si="120"/>
        <v>0.19265863458342569</v>
      </c>
      <c r="AS137" s="119">
        <f t="shared" si="121"/>
        <v>0.18591558237300579</v>
      </c>
      <c r="AT137" s="119">
        <f t="shared" si="122"/>
        <v>0.17940853698995057</v>
      </c>
      <c r="AU137" s="119">
        <f t="shared" si="123"/>
        <v>0.17312923819530229</v>
      </c>
      <c r="AV137" s="119">
        <f t="shared" si="124"/>
        <v>0.16706971485846669</v>
      </c>
      <c r="AW137" s="119">
        <f t="shared" si="125"/>
        <v>0.16122227483842036</v>
      </c>
      <c r="AX137" s="119">
        <f t="shared" si="126"/>
        <v>0.15557949521907563</v>
      </c>
      <c r="AY137" s="119">
        <f t="shared" si="127"/>
        <v>0.15013421288640799</v>
      </c>
      <c r="AZ137" s="119">
        <f t="shared" si="128"/>
        <v>0.14487951543538372</v>
      </c>
      <c r="BA137" s="119">
        <f t="shared" si="129"/>
        <v>0.13980873239514527</v>
      </c>
      <c r="BB137" s="119">
        <f t="shared" si="130"/>
        <v>0.13491542676131518</v>
      </c>
      <c r="BC137" s="119">
        <f t="shared" si="131"/>
        <v>0.13019338682466916</v>
      </c>
      <c r="BD137" s="119">
        <f t="shared" si="132"/>
        <v>0.12563661828580575</v>
      </c>
      <c r="BE137" s="119">
        <f t="shared" si="133"/>
        <v>0.12123933664580254</v>
      </c>
      <c r="BF137" s="119">
        <f t="shared" si="134"/>
        <v>0.11699595986319945</v>
      </c>
      <c r="BG137" s="119">
        <f t="shared" si="135"/>
        <v>0.11290110126798747</v>
      </c>
      <c r="BH137" s="119">
        <f t="shared" si="136"/>
        <v>0.10894956272360791</v>
      </c>
      <c r="BI137" s="119">
        <f t="shared" si="137"/>
        <v>0.10513632802828163</v>
      </c>
      <c r="BJ137" s="119">
        <f t="shared" si="138"/>
        <v>0.10145655654729177</v>
      </c>
      <c r="BK137" s="119">
        <f t="shared" si="139"/>
        <v>9.7905577068136559E-2</v>
      </c>
      <c r="BL137" s="119">
        <f t="shared" si="140"/>
        <v>9.4478881870751777E-2</v>
      </c>
      <c r="BM137" s="119">
        <f t="shared" si="141"/>
        <v>9.1172121005275455E-2</v>
      </c>
      <c r="BN137" s="119">
        <f t="shared" si="142"/>
        <v>8.7981096770090805E-2</v>
      </c>
      <c r="BO137" s="119">
        <f t="shared" si="143"/>
        <v>8.4901758383137627E-2</v>
      </c>
      <c r="BP137" s="119">
        <f t="shared" si="144"/>
        <v>8.1930196839727812E-2</v>
      </c>
      <c r="BQ137" s="119">
        <f t="shared" si="145"/>
        <v>7.9062639950337341E-2</v>
      </c>
      <c r="BR137" s="119">
        <f t="shared" si="146"/>
        <v>7.6295447552075527E-2</v>
      </c>
      <c r="BS137" s="119">
        <f t="shared" si="147"/>
        <v>7.3625106887752881E-2</v>
      </c>
      <c r="BT137" s="119">
        <f t="shared" si="148"/>
        <v>7.1048228146681533E-2</v>
      </c>
      <c r="BU137" s="119">
        <f t="shared" si="149"/>
        <v>6.8561540161547682E-2</v>
      </c>
      <c r="BV137" s="119">
        <f t="shared" si="150"/>
        <v>6.6161886255893518E-2</v>
      </c>
      <c r="BW137" s="119">
        <f t="shared" si="151"/>
        <v>6.3846220236937243E-2</v>
      </c>
      <c r="BX137" s="119">
        <f t="shared" si="152"/>
        <v>6.1611602528644435E-2</v>
      </c>
      <c r="BY137" s="119">
        <f t="shared" si="153"/>
        <v>5.9455196440141876E-2</v>
      </c>
      <c r="BZ137" s="119">
        <f t="shared" si="154"/>
        <v>5.7374264564736911E-2</v>
      </c>
      <c r="CA137" s="119">
        <f t="shared" si="155"/>
        <v>5.536616530497112E-2</v>
      </c>
      <c r="CB137" s="119">
        <f t="shared" si="157"/>
        <v>5.3428349519297126E-2</v>
      </c>
      <c r="CC137" s="119">
        <f t="shared" si="157"/>
        <v>5.1558357286121723E-2</v>
      </c>
      <c r="CD137" s="119">
        <f t="shared" si="157"/>
        <v>4.9753814781107464E-2</v>
      </c>
      <c r="CE137" s="119">
        <f t="shared" si="157"/>
        <v>4.8012431263768703E-2</v>
      </c>
      <c r="CF137" s="119">
        <f t="shared" si="157"/>
        <v>4.6331996169536795E-2</v>
      </c>
      <c r="CG137" s="119">
        <f t="shared" si="157"/>
        <v>4.4710376303603007E-2</v>
      </c>
      <c r="CH137" s="119">
        <f t="shared" si="157"/>
        <v>4.3145513132976904E-2</v>
      </c>
      <c r="CI137" s="119">
        <f t="shared" si="157"/>
        <v>4.163542017332271E-2</v>
      </c>
      <c r="CJ137" s="119">
        <f t="shared" si="157"/>
        <v>4.0178180467256415E-2</v>
      </c>
      <c r="CK137" s="119">
        <f t="shared" si="157"/>
        <v>3.8771944150902439E-2</v>
      </c>
      <c r="CL137" s="119">
        <f t="shared" si="157"/>
        <v>3.7414926105620853E-2</v>
      </c>
      <c r="CM137" s="119">
        <f t="shared" si="157"/>
        <v>3.6105403691924123E-2</v>
      </c>
      <c r="CN137" s="119">
        <f t="shared" si="157"/>
        <v>3.484171456270678E-2</v>
      </c>
      <c r="CO137" s="119">
        <f t="shared" si="157"/>
        <v>3.3622254553012043E-2</v>
      </c>
      <c r="CP137" s="119">
        <f t="shared" si="157"/>
        <v>3.2445475643656622E-2</v>
      </c>
      <c r="CQ137" s="119">
        <f t="shared" si="157"/>
        <v>3.1309883996128642E-2</v>
      </c>
      <c r="CR137" s="119">
        <f t="shared" si="157"/>
        <v>3.0214038056264138E-2</v>
      </c>
      <c r="CS137" s="119">
        <f t="shared" si="157"/>
        <v>2.9156546724294893E-2</v>
      </c>
      <c r="CT137" s="119">
        <f t="shared" si="157"/>
        <v>2.8136067588944571E-2</v>
      </c>
      <c r="CU137" s="119">
        <f t="shared" si="157"/>
        <v>2.715130522333151E-2</v>
      </c>
      <c r="CV137" s="119">
        <f t="shared" si="157"/>
        <v>2.6201009540514908E-2</v>
      </c>
      <c r="CW137" s="119">
        <f t="shared" si="157"/>
        <v>2.5283974206596886E-2</v>
      </c>
      <c r="CX137" s="119">
        <f t="shared" si="157"/>
        <v>2.4399035109365995E-2</v>
      </c>
      <c r="CY137" s="119">
        <f t="shared" si="157"/>
        <v>2.3545068880538183E-2</v>
      </c>
      <c r="CZ137" s="119">
        <f t="shared" si="157"/>
        <v>2.2720991469719346E-2</v>
      </c>
      <c r="DA137" s="119">
        <f t="shared" si="157"/>
        <v>2.1925756768279167E-2</v>
      </c>
      <c r="DB137" s="119">
        <f t="shared" si="157"/>
        <v>2.1158355281389395E-2</v>
      </c>
      <c r="DC137" s="119">
        <f t="shared" si="157"/>
        <v>2.0417812846540765E-2</v>
      </c>
    </row>
    <row r="138" spans="2:107" ht="15" x14ac:dyDescent="0.25">
      <c r="B138" s="110">
        <v>13</v>
      </c>
      <c r="C138" s="119">
        <f t="shared" si="79"/>
        <v>1</v>
      </c>
      <c r="D138" s="119">
        <f t="shared" si="80"/>
        <v>0.92200000000000004</v>
      </c>
      <c r="E138" s="119">
        <f t="shared" si="81"/>
        <v>0.864375</v>
      </c>
      <c r="F138" s="119">
        <f t="shared" si="82"/>
        <v>0.81484631249999995</v>
      </c>
      <c r="G138" s="119">
        <f t="shared" si="83"/>
        <v>0.77108906551875001</v>
      </c>
      <c r="H138" s="119">
        <f t="shared" si="84"/>
        <v>0.73168641427074188</v>
      </c>
      <c r="I138" s="119">
        <f t="shared" si="85"/>
        <v>0.69619962317861095</v>
      </c>
      <c r="J138" s="119">
        <f t="shared" si="86"/>
        <v>0.66410482055007691</v>
      </c>
      <c r="K138" s="119">
        <f t="shared" si="87"/>
        <v>0.63501702940998361</v>
      </c>
      <c r="L138" s="119">
        <f t="shared" si="88"/>
        <v>0.60853681928358727</v>
      </c>
      <c r="M138" s="119">
        <f t="shared" si="89"/>
        <v>0.58425620019417213</v>
      </c>
      <c r="N138" s="119">
        <f t="shared" si="90"/>
        <v>0.56310612574714314</v>
      </c>
      <c r="O138" s="119">
        <f t="shared" si="91"/>
        <v>0.54272168399509657</v>
      </c>
      <c r="P138" s="119">
        <f t="shared" si="92"/>
        <v>0.5230751590344741</v>
      </c>
      <c r="Q138" s="119">
        <f t="shared" si="93"/>
        <v>0.50413983827742614</v>
      </c>
      <c r="R138" s="119">
        <f t="shared" si="94"/>
        <v>0.4864949439377162</v>
      </c>
      <c r="S138" s="119">
        <f t="shared" si="95"/>
        <v>0.46946762089989613</v>
      </c>
      <c r="T138" s="119">
        <f t="shared" si="96"/>
        <v>0.45303625416839977</v>
      </c>
      <c r="U138" s="119">
        <f t="shared" si="97"/>
        <v>0.43717998527250573</v>
      </c>
      <c r="V138" s="119">
        <f t="shared" si="98"/>
        <v>0.421878685787968</v>
      </c>
      <c r="W138" s="119">
        <f t="shared" si="99"/>
        <v>0.4071129317853891</v>
      </c>
      <c r="X138" s="119">
        <f t="shared" si="100"/>
        <v>0.39286397917290045</v>
      </c>
      <c r="Y138" s="119">
        <f t="shared" si="101"/>
        <v>0.37911373990184893</v>
      </c>
      <c r="Z138" s="119">
        <f t="shared" si="102"/>
        <v>0.36584475900528424</v>
      </c>
      <c r="AA138" s="119">
        <f t="shared" si="103"/>
        <v>0.35304019244009927</v>
      </c>
      <c r="AB138" s="119">
        <f t="shared" si="104"/>
        <v>0.34068378570469576</v>
      </c>
      <c r="AC138" s="119">
        <f t="shared" si="105"/>
        <v>0.32875985320503143</v>
      </c>
      <c r="AD138" s="119">
        <f t="shared" si="106"/>
        <v>0.31725325834285534</v>
      </c>
      <c r="AE138" s="119">
        <f t="shared" si="107"/>
        <v>0.30614939430085542</v>
      </c>
      <c r="AF138" s="119">
        <f t="shared" si="108"/>
        <v>0.29543416550032547</v>
      </c>
      <c r="AG138" s="119">
        <f t="shared" si="109"/>
        <v>0.28509396970781409</v>
      </c>
      <c r="AH138" s="119">
        <f t="shared" si="110"/>
        <v>0.2751156807680406</v>
      </c>
      <c r="AI138" s="119">
        <f t="shared" si="111"/>
        <v>0.26548663194115918</v>
      </c>
      <c r="AJ138" s="119">
        <f t="shared" si="112"/>
        <v>0.25619459982321863</v>
      </c>
      <c r="AK138" s="119">
        <f t="shared" si="113"/>
        <v>0.24722778882940596</v>
      </c>
      <c r="AL138" s="119">
        <f t="shared" si="114"/>
        <v>0.23857481622037674</v>
      </c>
      <c r="AM138" s="119">
        <f t="shared" si="115"/>
        <v>0.23022469765266354</v>
      </c>
      <c r="AN138" s="119">
        <f t="shared" si="116"/>
        <v>0.22216683323482031</v>
      </c>
      <c r="AO138" s="119">
        <f t="shared" si="117"/>
        <v>0.21439099407160159</v>
      </c>
      <c r="AP138" s="119">
        <f t="shared" si="118"/>
        <v>0.20688730927909552</v>
      </c>
      <c r="AQ138" s="119">
        <f t="shared" si="119"/>
        <v>0.19964625345432715</v>
      </c>
      <c r="AR138" s="119">
        <f t="shared" si="120"/>
        <v>0.19265863458342569</v>
      </c>
      <c r="AS138" s="119">
        <f t="shared" si="121"/>
        <v>0.18591558237300579</v>
      </c>
      <c r="AT138" s="119">
        <f t="shared" si="122"/>
        <v>0.17940853698995057</v>
      </c>
      <c r="AU138" s="119">
        <f t="shared" si="123"/>
        <v>0.17312923819530229</v>
      </c>
      <c r="AV138" s="119">
        <f t="shared" si="124"/>
        <v>0.16706971485846669</v>
      </c>
      <c r="AW138" s="119">
        <f t="shared" si="125"/>
        <v>0.16122227483842036</v>
      </c>
      <c r="AX138" s="119">
        <f t="shared" si="126"/>
        <v>0.15557949521907563</v>
      </c>
      <c r="AY138" s="119">
        <f t="shared" si="127"/>
        <v>0.15013421288640799</v>
      </c>
      <c r="AZ138" s="119">
        <f t="shared" si="128"/>
        <v>0.14487951543538372</v>
      </c>
      <c r="BA138" s="119">
        <f t="shared" si="129"/>
        <v>0.13980873239514527</v>
      </c>
      <c r="BB138" s="119">
        <f t="shared" si="130"/>
        <v>0.13491542676131518</v>
      </c>
      <c r="BC138" s="119">
        <f t="shared" si="131"/>
        <v>0.13019338682466916</v>
      </c>
      <c r="BD138" s="119">
        <f t="shared" si="132"/>
        <v>0.12563661828580575</v>
      </c>
      <c r="BE138" s="119">
        <f t="shared" si="133"/>
        <v>0.12123933664580254</v>
      </c>
      <c r="BF138" s="119">
        <f t="shared" si="134"/>
        <v>0.11699595986319945</v>
      </c>
      <c r="BG138" s="119">
        <f t="shared" si="135"/>
        <v>0.11290110126798747</v>
      </c>
      <c r="BH138" s="119">
        <f t="shared" si="136"/>
        <v>0.10894956272360791</v>
      </c>
      <c r="BI138" s="119">
        <f t="shared" si="137"/>
        <v>0.10513632802828163</v>
      </c>
      <c r="BJ138" s="119">
        <f t="shared" si="138"/>
        <v>0.10145655654729177</v>
      </c>
      <c r="BK138" s="119">
        <f t="shared" si="139"/>
        <v>9.7905577068136559E-2</v>
      </c>
      <c r="BL138" s="119">
        <f t="shared" si="140"/>
        <v>9.4478881870751777E-2</v>
      </c>
      <c r="BM138" s="119">
        <f t="shared" si="141"/>
        <v>9.1172121005275455E-2</v>
      </c>
      <c r="BN138" s="119">
        <f t="shared" si="142"/>
        <v>8.7981096770090805E-2</v>
      </c>
      <c r="BO138" s="119">
        <f t="shared" si="143"/>
        <v>8.4901758383137627E-2</v>
      </c>
      <c r="BP138" s="119">
        <f t="shared" si="144"/>
        <v>8.1930196839727812E-2</v>
      </c>
      <c r="BQ138" s="119">
        <f t="shared" si="145"/>
        <v>7.9062639950337341E-2</v>
      </c>
      <c r="BR138" s="119">
        <f t="shared" si="146"/>
        <v>7.6295447552075527E-2</v>
      </c>
      <c r="BS138" s="119">
        <f t="shared" si="147"/>
        <v>7.3625106887752881E-2</v>
      </c>
      <c r="BT138" s="119">
        <f t="shared" si="148"/>
        <v>7.1048228146681533E-2</v>
      </c>
      <c r="BU138" s="119">
        <f t="shared" si="149"/>
        <v>6.8561540161547682E-2</v>
      </c>
      <c r="BV138" s="119">
        <f t="shared" si="150"/>
        <v>6.6161886255893518E-2</v>
      </c>
      <c r="BW138" s="119">
        <f t="shared" si="151"/>
        <v>6.3846220236937243E-2</v>
      </c>
      <c r="BX138" s="119">
        <f t="shared" si="152"/>
        <v>6.1611602528644435E-2</v>
      </c>
      <c r="BY138" s="119">
        <f t="shared" si="153"/>
        <v>5.9455196440141876E-2</v>
      </c>
      <c r="BZ138" s="119">
        <f t="shared" si="154"/>
        <v>5.7374264564736911E-2</v>
      </c>
      <c r="CA138" s="119">
        <f t="shared" si="155"/>
        <v>5.536616530497112E-2</v>
      </c>
      <c r="CB138" s="119">
        <f t="shared" si="157"/>
        <v>5.3428349519297126E-2</v>
      </c>
      <c r="CC138" s="119">
        <f t="shared" si="157"/>
        <v>5.1558357286121723E-2</v>
      </c>
      <c r="CD138" s="119">
        <f t="shared" si="157"/>
        <v>4.9753814781107464E-2</v>
      </c>
      <c r="CE138" s="119">
        <f t="shared" si="157"/>
        <v>4.8012431263768703E-2</v>
      </c>
      <c r="CF138" s="119">
        <f t="shared" si="157"/>
        <v>4.6331996169536795E-2</v>
      </c>
      <c r="CG138" s="119">
        <f t="shared" si="157"/>
        <v>4.4710376303603007E-2</v>
      </c>
      <c r="CH138" s="119">
        <f t="shared" si="157"/>
        <v>4.3145513132976904E-2</v>
      </c>
      <c r="CI138" s="119">
        <f t="shared" si="157"/>
        <v>4.163542017332271E-2</v>
      </c>
      <c r="CJ138" s="119">
        <f t="shared" si="157"/>
        <v>4.0178180467256415E-2</v>
      </c>
      <c r="CK138" s="119">
        <f t="shared" si="157"/>
        <v>3.8771944150902439E-2</v>
      </c>
      <c r="CL138" s="119">
        <f t="shared" si="157"/>
        <v>3.7414926105620853E-2</v>
      </c>
      <c r="CM138" s="119">
        <f t="shared" si="157"/>
        <v>3.6105403691924123E-2</v>
      </c>
      <c r="CN138" s="119">
        <f t="shared" si="157"/>
        <v>3.484171456270678E-2</v>
      </c>
      <c r="CO138" s="119">
        <f t="shared" si="157"/>
        <v>3.3622254553012043E-2</v>
      </c>
      <c r="CP138" s="119">
        <f t="shared" si="157"/>
        <v>3.2445475643656622E-2</v>
      </c>
      <c r="CQ138" s="119">
        <f t="shared" si="157"/>
        <v>3.1309883996128642E-2</v>
      </c>
      <c r="CR138" s="119">
        <f t="shared" si="157"/>
        <v>3.0214038056264138E-2</v>
      </c>
      <c r="CS138" s="119">
        <f t="shared" si="157"/>
        <v>2.9156546724294893E-2</v>
      </c>
      <c r="CT138" s="119">
        <f t="shared" si="157"/>
        <v>2.8136067588944571E-2</v>
      </c>
      <c r="CU138" s="119">
        <f t="shared" si="157"/>
        <v>2.715130522333151E-2</v>
      </c>
      <c r="CV138" s="119">
        <f t="shared" si="157"/>
        <v>2.6201009540514908E-2</v>
      </c>
      <c r="CW138" s="119">
        <f t="shared" si="157"/>
        <v>2.5283974206596886E-2</v>
      </c>
      <c r="CX138" s="119">
        <f t="shared" si="157"/>
        <v>2.4399035109365995E-2</v>
      </c>
      <c r="CY138" s="119">
        <f t="shared" si="157"/>
        <v>2.3545068880538183E-2</v>
      </c>
      <c r="CZ138" s="119">
        <f t="shared" si="157"/>
        <v>2.2720991469719346E-2</v>
      </c>
      <c r="DA138" s="119">
        <f t="shared" si="157"/>
        <v>2.1925756768279167E-2</v>
      </c>
      <c r="DB138" s="119">
        <f t="shared" si="157"/>
        <v>2.1158355281389395E-2</v>
      </c>
      <c r="DC138" s="119">
        <f t="shared" si="157"/>
        <v>2.0417812846540765E-2</v>
      </c>
    </row>
    <row r="139" spans="2:107" ht="15" x14ac:dyDescent="0.25">
      <c r="B139" s="110">
        <v>14</v>
      </c>
      <c r="C139" s="119">
        <f t="shared" si="79"/>
        <v>1</v>
      </c>
      <c r="D139" s="119">
        <f t="shared" si="80"/>
        <v>0.92200000000000004</v>
      </c>
      <c r="E139" s="119">
        <f t="shared" si="81"/>
        <v>0.864375</v>
      </c>
      <c r="F139" s="119">
        <f t="shared" si="82"/>
        <v>0.81484631249999995</v>
      </c>
      <c r="G139" s="119">
        <f t="shared" si="83"/>
        <v>0.77108906551875001</v>
      </c>
      <c r="H139" s="119">
        <f t="shared" si="84"/>
        <v>0.73168641427074188</v>
      </c>
      <c r="I139" s="119">
        <f t="shared" si="85"/>
        <v>0.69619962317861095</v>
      </c>
      <c r="J139" s="119">
        <f t="shared" si="86"/>
        <v>0.66410482055007691</v>
      </c>
      <c r="K139" s="119">
        <f t="shared" si="87"/>
        <v>0.63501702940998361</v>
      </c>
      <c r="L139" s="119">
        <f t="shared" si="88"/>
        <v>0.60853681928358727</v>
      </c>
      <c r="M139" s="119">
        <f t="shared" si="89"/>
        <v>0.58425620019417213</v>
      </c>
      <c r="N139" s="119">
        <f t="shared" si="90"/>
        <v>0.56310612574714314</v>
      </c>
      <c r="O139" s="119">
        <f t="shared" si="91"/>
        <v>0.54272168399509657</v>
      </c>
      <c r="P139" s="119">
        <f t="shared" si="92"/>
        <v>0.5230751590344741</v>
      </c>
      <c r="Q139" s="119">
        <f t="shared" si="93"/>
        <v>0.50413983827742614</v>
      </c>
      <c r="R139" s="119">
        <f t="shared" si="94"/>
        <v>0.4864949439377162</v>
      </c>
      <c r="S139" s="119">
        <f t="shared" si="95"/>
        <v>0.46946762089989613</v>
      </c>
      <c r="T139" s="119">
        <f t="shared" si="96"/>
        <v>0.45303625416839977</v>
      </c>
      <c r="U139" s="119">
        <f t="shared" si="97"/>
        <v>0.43717998527250573</v>
      </c>
      <c r="V139" s="119">
        <f t="shared" si="98"/>
        <v>0.421878685787968</v>
      </c>
      <c r="W139" s="119">
        <f t="shared" si="99"/>
        <v>0.4071129317853891</v>
      </c>
      <c r="X139" s="119">
        <f t="shared" si="100"/>
        <v>0.39286397917290045</v>
      </c>
      <c r="Y139" s="119">
        <f t="shared" si="101"/>
        <v>0.37911373990184893</v>
      </c>
      <c r="Z139" s="119">
        <f t="shared" si="102"/>
        <v>0.36584475900528424</v>
      </c>
      <c r="AA139" s="119">
        <f t="shared" si="103"/>
        <v>0.35304019244009927</v>
      </c>
      <c r="AB139" s="119">
        <f t="shared" si="104"/>
        <v>0.34068378570469576</v>
      </c>
      <c r="AC139" s="119">
        <f t="shared" si="105"/>
        <v>0.32875985320503143</v>
      </c>
      <c r="AD139" s="119">
        <f t="shared" si="106"/>
        <v>0.31725325834285534</v>
      </c>
      <c r="AE139" s="119">
        <f t="shared" si="107"/>
        <v>0.30614939430085542</v>
      </c>
      <c r="AF139" s="119">
        <f t="shared" si="108"/>
        <v>0.29543416550032547</v>
      </c>
      <c r="AG139" s="119">
        <f t="shared" si="109"/>
        <v>0.28509396970781409</v>
      </c>
      <c r="AH139" s="119">
        <f t="shared" si="110"/>
        <v>0.2751156807680406</v>
      </c>
      <c r="AI139" s="119">
        <f t="shared" si="111"/>
        <v>0.26548663194115918</v>
      </c>
      <c r="AJ139" s="119">
        <f t="shared" si="112"/>
        <v>0.25619459982321863</v>
      </c>
      <c r="AK139" s="119">
        <f t="shared" si="113"/>
        <v>0.24722778882940596</v>
      </c>
      <c r="AL139" s="119">
        <f t="shared" si="114"/>
        <v>0.23857481622037674</v>
      </c>
      <c r="AM139" s="119">
        <f t="shared" si="115"/>
        <v>0.23022469765266354</v>
      </c>
      <c r="AN139" s="119">
        <f t="shared" si="116"/>
        <v>0.22216683323482031</v>
      </c>
      <c r="AO139" s="119">
        <f t="shared" si="117"/>
        <v>0.21439099407160159</v>
      </c>
      <c r="AP139" s="119">
        <f t="shared" si="118"/>
        <v>0.20688730927909552</v>
      </c>
      <c r="AQ139" s="119">
        <f t="shared" si="119"/>
        <v>0.19964625345432715</v>
      </c>
      <c r="AR139" s="119">
        <f t="shared" si="120"/>
        <v>0.19265863458342569</v>
      </c>
      <c r="AS139" s="119">
        <f t="shared" si="121"/>
        <v>0.18591558237300579</v>
      </c>
      <c r="AT139" s="119">
        <f t="shared" si="122"/>
        <v>0.17940853698995057</v>
      </c>
      <c r="AU139" s="119">
        <f t="shared" si="123"/>
        <v>0.17312923819530229</v>
      </c>
      <c r="AV139" s="119">
        <f t="shared" si="124"/>
        <v>0.16706971485846669</v>
      </c>
      <c r="AW139" s="119">
        <f t="shared" si="125"/>
        <v>0.16122227483842036</v>
      </c>
      <c r="AX139" s="119">
        <f t="shared" si="126"/>
        <v>0.15557949521907563</v>
      </c>
      <c r="AY139" s="119">
        <f t="shared" si="127"/>
        <v>0.15013421288640799</v>
      </c>
      <c r="AZ139" s="119">
        <f t="shared" si="128"/>
        <v>0.14487951543538372</v>
      </c>
      <c r="BA139" s="119">
        <f t="shared" si="129"/>
        <v>0.13980873239514527</v>
      </c>
      <c r="BB139" s="119">
        <f t="shared" si="130"/>
        <v>0.13491542676131518</v>
      </c>
      <c r="BC139" s="119">
        <f t="shared" si="131"/>
        <v>0.13019338682466916</v>
      </c>
      <c r="BD139" s="119">
        <f t="shared" si="132"/>
        <v>0.12563661828580575</v>
      </c>
      <c r="BE139" s="119">
        <f t="shared" si="133"/>
        <v>0.12123933664580254</v>
      </c>
      <c r="BF139" s="119">
        <f t="shared" si="134"/>
        <v>0.11699595986319945</v>
      </c>
      <c r="BG139" s="119">
        <f t="shared" si="135"/>
        <v>0.11290110126798747</v>
      </c>
      <c r="BH139" s="119">
        <f t="shared" si="136"/>
        <v>0.10894956272360791</v>
      </c>
      <c r="BI139" s="119">
        <f t="shared" si="137"/>
        <v>0.10513632802828163</v>
      </c>
      <c r="BJ139" s="119">
        <f t="shared" si="138"/>
        <v>0.10145655654729177</v>
      </c>
      <c r="BK139" s="119">
        <f t="shared" si="139"/>
        <v>9.7905577068136559E-2</v>
      </c>
      <c r="BL139" s="119">
        <f t="shared" si="140"/>
        <v>9.4478881870751777E-2</v>
      </c>
      <c r="BM139" s="119">
        <f t="shared" si="141"/>
        <v>9.1172121005275455E-2</v>
      </c>
      <c r="BN139" s="119">
        <f t="shared" si="142"/>
        <v>8.7981096770090805E-2</v>
      </c>
      <c r="BO139" s="119">
        <f t="shared" si="143"/>
        <v>8.4901758383137627E-2</v>
      </c>
      <c r="BP139" s="119">
        <f t="shared" si="144"/>
        <v>8.1930196839727812E-2</v>
      </c>
      <c r="BQ139" s="119">
        <f t="shared" si="145"/>
        <v>7.9062639950337341E-2</v>
      </c>
      <c r="BR139" s="119">
        <f t="shared" si="146"/>
        <v>7.6295447552075527E-2</v>
      </c>
      <c r="BS139" s="119">
        <f t="shared" si="147"/>
        <v>7.3625106887752881E-2</v>
      </c>
      <c r="BT139" s="119">
        <f t="shared" si="148"/>
        <v>7.1048228146681533E-2</v>
      </c>
      <c r="BU139" s="119">
        <f t="shared" si="149"/>
        <v>6.8561540161547682E-2</v>
      </c>
      <c r="BV139" s="119">
        <f t="shared" si="150"/>
        <v>6.6161886255893518E-2</v>
      </c>
      <c r="BW139" s="119">
        <f t="shared" si="151"/>
        <v>6.3846220236937243E-2</v>
      </c>
      <c r="BX139" s="119">
        <f t="shared" si="152"/>
        <v>6.1611602528644435E-2</v>
      </c>
      <c r="BY139" s="119">
        <f t="shared" si="153"/>
        <v>5.9455196440141876E-2</v>
      </c>
      <c r="BZ139" s="119">
        <f t="shared" si="154"/>
        <v>5.7374264564736911E-2</v>
      </c>
      <c r="CA139" s="119">
        <f t="shared" si="155"/>
        <v>5.536616530497112E-2</v>
      </c>
      <c r="CB139" s="119">
        <f t="shared" si="157"/>
        <v>5.3428349519297126E-2</v>
      </c>
      <c r="CC139" s="119">
        <f t="shared" si="157"/>
        <v>5.1558357286121723E-2</v>
      </c>
      <c r="CD139" s="119">
        <f t="shared" si="157"/>
        <v>4.9753814781107464E-2</v>
      </c>
      <c r="CE139" s="119">
        <f t="shared" si="157"/>
        <v>4.8012431263768703E-2</v>
      </c>
      <c r="CF139" s="119">
        <f t="shared" si="157"/>
        <v>4.6331996169536795E-2</v>
      </c>
      <c r="CG139" s="119">
        <f t="shared" si="157"/>
        <v>4.4710376303603007E-2</v>
      </c>
      <c r="CH139" s="119">
        <f t="shared" si="157"/>
        <v>4.3145513132976904E-2</v>
      </c>
      <c r="CI139" s="119">
        <f t="shared" si="157"/>
        <v>4.163542017332271E-2</v>
      </c>
      <c r="CJ139" s="119">
        <f t="shared" si="157"/>
        <v>4.0178180467256415E-2</v>
      </c>
      <c r="CK139" s="119">
        <f t="shared" si="157"/>
        <v>3.8771944150902439E-2</v>
      </c>
      <c r="CL139" s="119">
        <f t="shared" si="157"/>
        <v>3.7414926105620853E-2</v>
      </c>
      <c r="CM139" s="119">
        <f t="shared" si="157"/>
        <v>3.6105403691924123E-2</v>
      </c>
      <c r="CN139" s="119">
        <f t="shared" si="157"/>
        <v>3.484171456270678E-2</v>
      </c>
      <c r="CO139" s="119">
        <f t="shared" si="157"/>
        <v>3.3622254553012043E-2</v>
      </c>
      <c r="CP139" s="119">
        <f t="shared" si="157"/>
        <v>3.2445475643656622E-2</v>
      </c>
      <c r="CQ139" s="119">
        <f t="shared" si="157"/>
        <v>3.1309883996128642E-2</v>
      </c>
      <c r="CR139" s="119">
        <f t="shared" si="157"/>
        <v>3.0214038056264138E-2</v>
      </c>
      <c r="CS139" s="119">
        <f t="shared" si="157"/>
        <v>2.9156546724294893E-2</v>
      </c>
      <c r="CT139" s="119">
        <f t="shared" si="157"/>
        <v>2.8136067588944571E-2</v>
      </c>
      <c r="CU139" s="119">
        <f t="shared" si="157"/>
        <v>2.715130522333151E-2</v>
      </c>
      <c r="CV139" s="119">
        <f t="shared" si="157"/>
        <v>2.6201009540514908E-2</v>
      </c>
      <c r="CW139" s="119">
        <f t="shared" si="157"/>
        <v>2.5283974206596886E-2</v>
      </c>
      <c r="CX139" s="119">
        <f t="shared" si="157"/>
        <v>2.4399035109365995E-2</v>
      </c>
      <c r="CY139" s="119">
        <f t="shared" si="157"/>
        <v>2.3545068880538183E-2</v>
      </c>
      <c r="CZ139" s="119">
        <f t="shared" si="157"/>
        <v>2.2720991469719346E-2</v>
      </c>
      <c r="DA139" s="119">
        <f t="shared" si="157"/>
        <v>2.1925756768279167E-2</v>
      </c>
      <c r="DB139" s="119">
        <f t="shared" si="157"/>
        <v>2.1158355281389395E-2</v>
      </c>
      <c r="DC139" s="119">
        <f t="shared" si="157"/>
        <v>2.0417812846540765E-2</v>
      </c>
    </row>
    <row r="140" spans="2:107" ht="15" x14ac:dyDescent="0.25">
      <c r="B140" s="110">
        <v>15</v>
      </c>
      <c r="C140" s="119">
        <f t="shared" si="79"/>
        <v>1</v>
      </c>
      <c r="D140" s="119">
        <f t="shared" si="80"/>
        <v>0.92200000000000004</v>
      </c>
      <c r="E140" s="119">
        <f t="shared" si="81"/>
        <v>0.864375</v>
      </c>
      <c r="F140" s="119">
        <f t="shared" si="82"/>
        <v>0.81484631249999995</v>
      </c>
      <c r="G140" s="119">
        <f t="shared" si="83"/>
        <v>0.77108906551875001</v>
      </c>
      <c r="H140" s="119">
        <f t="shared" si="84"/>
        <v>0.73168641427074188</v>
      </c>
      <c r="I140" s="119">
        <f t="shared" si="85"/>
        <v>0.69619962317861095</v>
      </c>
      <c r="J140" s="119">
        <f t="shared" si="86"/>
        <v>0.66410482055007691</v>
      </c>
      <c r="K140" s="119">
        <f t="shared" si="87"/>
        <v>0.63501702940998361</v>
      </c>
      <c r="L140" s="119">
        <f t="shared" si="88"/>
        <v>0.60853681928358727</v>
      </c>
      <c r="M140" s="119">
        <f t="shared" si="89"/>
        <v>0.58425620019417213</v>
      </c>
      <c r="N140" s="119">
        <f t="shared" si="90"/>
        <v>0.56310612574714314</v>
      </c>
      <c r="O140" s="119">
        <f t="shared" si="91"/>
        <v>0.54272168399509657</v>
      </c>
      <c r="P140" s="119">
        <f t="shared" si="92"/>
        <v>0.5230751590344741</v>
      </c>
      <c r="Q140" s="119">
        <f t="shared" si="93"/>
        <v>0.50413983827742614</v>
      </c>
      <c r="R140" s="119">
        <f t="shared" si="94"/>
        <v>0.4864949439377162</v>
      </c>
      <c r="S140" s="119">
        <f t="shared" si="95"/>
        <v>0.46946762089989613</v>
      </c>
      <c r="T140" s="119">
        <f t="shared" si="96"/>
        <v>0.45303625416839977</v>
      </c>
      <c r="U140" s="119">
        <f t="shared" si="97"/>
        <v>0.43717998527250573</v>
      </c>
      <c r="V140" s="119">
        <f t="shared" si="98"/>
        <v>0.421878685787968</v>
      </c>
      <c r="W140" s="119">
        <f t="shared" si="99"/>
        <v>0.4071129317853891</v>
      </c>
      <c r="X140" s="119">
        <f t="shared" si="100"/>
        <v>0.39286397917290045</v>
      </c>
      <c r="Y140" s="119">
        <f t="shared" si="101"/>
        <v>0.37911373990184893</v>
      </c>
      <c r="Z140" s="119">
        <f t="shared" si="102"/>
        <v>0.36584475900528424</v>
      </c>
      <c r="AA140" s="119">
        <f t="shared" si="103"/>
        <v>0.35304019244009927</v>
      </c>
      <c r="AB140" s="119">
        <f t="shared" si="104"/>
        <v>0.34068378570469576</v>
      </c>
      <c r="AC140" s="119">
        <f t="shared" si="105"/>
        <v>0.32875985320503143</v>
      </c>
      <c r="AD140" s="119">
        <f t="shared" si="106"/>
        <v>0.31725325834285534</v>
      </c>
      <c r="AE140" s="119">
        <f t="shared" si="107"/>
        <v>0.30614939430085542</v>
      </c>
      <c r="AF140" s="119">
        <f t="shared" si="108"/>
        <v>0.29543416550032547</v>
      </c>
      <c r="AG140" s="119">
        <f t="shared" si="109"/>
        <v>0.28509396970781409</v>
      </c>
      <c r="AH140" s="119">
        <f t="shared" si="110"/>
        <v>0.2751156807680406</v>
      </c>
      <c r="AI140" s="119">
        <f t="shared" si="111"/>
        <v>0.26548663194115918</v>
      </c>
      <c r="AJ140" s="119">
        <f t="shared" si="112"/>
        <v>0.25619459982321863</v>
      </c>
      <c r="AK140" s="119">
        <f t="shared" si="113"/>
        <v>0.24722778882940596</v>
      </c>
      <c r="AL140" s="119">
        <f t="shared" si="114"/>
        <v>0.23857481622037674</v>
      </c>
      <c r="AM140" s="119">
        <f t="shared" si="115"/>
        <v>0.23022469765266354</v>
      </c>
      <c r="AN140" s="119">
        <f t="shared" si="116"/>
        <v>0.22216683323482031</v>
      </c>
      <c r="AO140" s="119">
        <f t="shared" si="117"/>
        <v>0.21439099407160159</v>
      </c>
      <c r="AP140" s="119">
        <f t="shared" si="118"/>
        <v>0.20688730927909552</v>
      </c>
      <c r="AQ140" s="119">
        <f t="shared" si="119"/>
        <v>0.19964625345432715</v>
      </c>
      <c r="AR140" s="119">
        <f t="shared" si="120"/>
        <v>0.19265863458342569</v>
      </c>
      <c r="AS140" s="119">
        <f t="shared" si="121"/>
        <v>0.18591558237300579</v>
      </c>
      <c r="AT140" s="119">
        <f t="shared" si="122"/>
        <v>0.17940853698995057</v>
      </c>
      <c r="AU140" s="119">
        <f t="shared" si="123"/>
        <v>0.17312923819530229</v>
      </c>
      <c r="AV140" s="119">
        <f t="shared" si="124"/>
        <v>0.16706971485846669</v>
      </c>
      <c r="AW140" s="119">
        <f t="shared" si="125"/>
        <v>0.16122227483842036</v>
      </c>
      <c r="AX140" s="119">
        <f t="shared" si="126"/>
        <v>0.15557949521907563</v>
      </c>
      <c r="AY140" s="119">
        <f t="shared" si="127"/>
        <v>0.15013421288640799</v>
      </c>
      <c r="AZ140" s="119">
        <f t="shared" si="128"/>
        <v>0.14487951543538372</v>
      </c>
      <c r="BA140" s="119">
        <f t="shared" si="129"/>
        <v>0.13980873239514527</v>
      </c>
      <c r="BB140" s="119">
        <f t="shared" si="130"/>
        <v>0.13491542676131518</v>
      </c>
      <c r="BC140" s="119">
        <f t="shared" si="131"/>
        <v>0.13019338682466916</v>
      </c>
      <c r="BD140" s="119">
        <f t="shared" si="132"/>
        <v>0.12563661828580575</v>
      </c>
      <c r="BE140" s="119">
        <f t="shared" si="133"/>
        <v>0.12123933664580254</v>
      </c>
      <c r="BF140" s="119">
        <f t="shared" si="134"/>
        <v>0.11699595986319945</v>
      </c>
      <c r="BG140" s="119">
        <f t="shared" si="135"/>
        <v>0.11290110126798747</v>
      </c>
      <c r="BH140" s="119">
        <f t="shared" si="136"/>
        <v>0.10894956272360791</v>
      </c>
      <c r="BI140" s="119">
        <f t="shared" si="137"/>
        <v>0.10513632802828163</v>
      </c>
      <c r="BJ140" s="119">
        <f t="shared" si="138"/>
        <v>0.10145655654729177</v>
      </c>
      <c r="BK140" s="119">
        <f t="shared" si="139"/>
        <v>9.7905577068136559E-2</v>
      </c>
      <c r="BL140" s="119">
        <f t="shared" si="140"/>
        <v>9.4478881870751777E-2</v>
      </c>
      <c r="BM140" s="119">
        <f t="shared" si="141"/>
        <v>9.1172121005275455E-2</v>
      </c>
      <c r="BN140" s="119">
        <f t="shared" si="142"/>
        <v>8.7981096770090805E-2</v>
      </c>
      <c r="BO140" s="119">
        <f t="shared" si="143"/>
        <v>8.4901758383137627E-2</v>
      </c>
      <c r="BP140" s="119">
        <f t="shared" si="144"/>
        <v>8.1930196839727812E-2</v>
      </c>
      <c r="BQ140" s="119">
        <f t="shared" si="145"/>
        <v>7.9062639950337341E-2</v>
      </c>
      <c r="BR140" s="119">
        <f t="shared" si="146"/>
        <v>7.6295447552075527E-2</v>
      </c>
      <c r="BS140" s="119">
        <f t="shared" si="147"/>
        <v>7.3625106887752881E-2</v>
      </c>
      <c r="BT140" s="119">
        <f t="shared" si="148"/>
        <v>7.1048228146681533E-2</v>
      </c>
      <c r="BU140" s="119">
        <f t="shared" si="149"/>
        <v>6.8561540161547682E-2</v>
      </c>
      <c r="BV140" s="119">
        <f t="shared" si="150"/>
        <v>6.6161886255893518E-2</v>
      </c>
      <c r="BW140" s="119">
        <f t="shared" si="151"/>
        <v>6.3846220236937243E-2</v>
      </c>
      <c r="BX140" s="119">
        <f t="shared" si="152"/>
        <v>6.1611602528644435E-2</v>
      </c>
      <c r="BY140" s="119">
        <f t="shared" si="153"/>
        <v>5.9455196440141876E-2</v>
      </c>
      <c r="BZ140" s="119">
        <f t="shared" si="154"/>
        <v>5.7374264564736911E-2</v>
      </c>
      <c r="CA140" s="119">
        <f t="shared" si="155"/>
        <v>5.536616530497112E-2</v>
      </c>
      <c r="CB140" s="119">
        <f t="shared" si="157"/>
        <v>5.3428349519297126E-2</v>
      </c>
      <c r="CC140" s="119">
        <f t="shared" si="157"/>
        <v>5.1558357286121723E-2</v>
      </c>
      <c r="CD140" s="119">
        <f t="shared" si="157"/>
        <v>4.9753814781107464E-2</v>
      </c>
      <c r="CE140" s="119">
        <f t="shared" si="157"/>
        <v>4.8012431263768703E-2</v>
      </c>
      <c r="CF140" s="119">
        <f t="shared" si="157"/>
        <v>4.6331996169536795E-2</v>
      </c>
      <c r="CG140" s="119">
        <f t="shared" si="157"/>
        <v>4.4710376303603007E-2</v>
      </c>
      <c r="CH140" s="119">
        <f t="shared" si="157"/>
        <v>4.3145513132976904E-2</v>
      </c>
      <c r="CI140" s="119">
        <f t="shared" si="157"/>
        <v>4.163542017332271E-2</v>
      </c>
      <c r="CJ140" s="119">
        <f t="shared" si="157"/>
        <v>4.0178180467256415E-2</v>
      </c>
      <c r="CK140" s="119">
        <f t="shared" si="157"/>
        <v>3.8771944150902439E-2</v>
      </c>
      <c r="CL140" s="119">
        <f t="shared" si="157"/>
        <v>3.7414926105620853E-2</v>
      </c>
      <c r="CM140" s="119">
        <f t="shared" si="157"/>
        <v>3.6105403691924123E-2</v>
      </c>
      <c r="CN140" s="119">
        <f t="shared" si="157"/>
        <v>3.484171456270678E-2</v>
      </c>
      <c r="CO140" s="119">
        <f t="shared" si="157"/>
        <v>3.3622254553012043E-2</v>
      </c>
      <c r="CP140" s="119">
        <f t="shared" si="157"/>
        <v>3.2445475643656622E-2</v>
      </c>
      <c r="CQ140" s="119">
        <f t="shared" si="157"/>
        <v>3.1309883996128642E-2</v>
      </c>
      <c r="CR140" s="119">
        <f t="shared" si="157"/>
        <v>3.0214038056264138E-2</v>
      </c>
      <c r="CS140" s="119">
        <f t="shared" si="157"/>
        <v>2.9156546724294893E-2</v>
      </c>
      <c r="CT140" s="119">
        <f t="shared" si="157"/>
        <v>2.8136067588944571E-2</v>
      </c>
      <c r="CU140" s="119">
        <f t="shared" si="157"/>
        <v>2.715130522333151E-2</v>
      </c>
      <c r="CV140" s="119">
        <f t="shared" si="157"/>
        <v>2.6201009540514908E-2</v>
      </c>
      <c r="CW140" s="119">
        <f t="shared" si="157"/>
        <v>2.5283974206596886E-2</v>
      </c>
      <c r="CX140" s="119">
        <f t="shared" si="157"/>
        <v>2.4399035109365995E-2</v>
      </c>
      <c r="CY140" s="119">
        <f t="shared" si="157"/>
        <v>2.3545068880538183E-2</v>
      </c>
      <c r="CZ140" s="119">
        <f t="shared" si="157"/>
        <v>2.2720991469719346E-2</v>
      </c>
      <c r="DA140" s="119">
        <f t="shared" si="157"/>
        <v>2.1925756768279167E-2</v>
      </c>
      <c r="DB140" s="119">
        <f t="shared" si="157"/>
        <v>2.1158355281389395E-2</v>
      </c>
      <c r="DC140" s="119">
        <f t="shared" si="157"/>
        <v>2.0417812846540765E-2</v>
      </c>
    </row>
    <row r="141" spans="2:107" ht="15" x14ac:dyDescent="0.25">
      <c r="B141" s="110">
        <v>16</v>
      </c>
      <c r="C141" s="120">
        <v>1</v>
      </c>
      <c r="D141" s="120">
        <f>PRODUCT($D21:D21)</f>
        <v>0.92200000000000004</v>
      </c>
      <c r="E141" s="120">
        <f>PRODUCT($D21:E21)</f>
        <v>0.864375</v>
      </c>
      <c r="F141" s="120">
        <f>PRODUCT($D21:F21)</f>
        <v>0.81484631249999995</v>
      </c>
      <c r="G141" s="120">
        <f>PRODUCT($D21:G21)</f>
        <v>0.77108906551875001</v>
      </c>
      <c r="H141" s="120">
        <f>PRODUCT($D21:H21)</f>
        <v>0.73168641427074188</v>
      </c>
      <c r="I141" s="120">
        <f>PRODUCT($D21:I21)</f>
        <v>0.69619962317861095</v>
      </c>
      <c r="J141" s="120">
        <f>PRODUCT($D21:J21)</f>
        <v>0.66410482055007691</v>
      </c>
      <c r="K141" s="120">
        <f>PRODUCT($D21:K21)</f>
        <v>0.63501702940998361</v>
      </c>
      <c r="L141" s="120">
        <f>PRODUCT($D21:L21)</f>
        <v>0.60853681928358727</v>
      </c>
      <c r="M141" s="120">
        <f>PRODUCT($D21:M21)</f>
        <v>0.58425620019417213</v>
      </c>
      <c r="N141" s="120">
        <f>PRODUCT($D21:N21)</f>
        <v>0.56310612574714314</v>
      </c>
      <c r="O141" s="120">
        <f>PRODUCT($D21:O21)</f>
        <v>0.54272168399509657</v>
      </c>
      <c r="P141" s="120">
        <f>PRODUCT($D21:P21)</f>
        <v>0.5230751590344741</v>
      </c>
      <c r="Q141" s="120">
        <f>PRODUCT($D21:Q21)</f>
        <v>0.50413983827742614</v>
      </c>
      <c r="R141" s="120">
        <f>PRODUCT($D21:R21)</f>
        <v>0.4864949439377162</v>
      </c>
      <c r="S141" s="120">
        <f>PRODUCT($D21:S21)</f>
        <v>0.46946762089989613</v>
      </c>
      <c r="T141" s="120">
        <f>PRODUCT($D21:T21)</f>
        <v>0.45303625416839977</v>
      </c>
      <c r="U141" s="120">
        <f>PRODUCT($D21:U21)</f>
        <v>0.43717998527250573</v>
      </c>
      <c r="V141" s="120">
        <f>PRODUCT($D21:V21)</f>
        <v>0.421878685787968</v>
      </c>
      <c r="W141" s="120">
        <f>PRODUCT($D21:W21)</f>
        <v>0.4071129317853891</v>
      </c>
      <c r="X141" s="120">
        <f>PRODUCT($D21:X21)</f>
        <v>0.39286397917290045</v>
      </c>
      <c r="Y141" s="120">
        <f>PRODUCT($D21:Y21)</f>
        <v>0.37911373990184893</v>
      </c>
      <c r="Z141" s="120">
        <f>PRODUCT($D21:Z21)</f>
        <v>0.36584475900528424</v>
      </c>
      <c r="AA141" s="120">
        <f>PRODUCT($D21:AA21)</f>
        <v>0.35304019244009927</v>
      </c>
      <c r="AB141" s="120">
        <f>PRODUCT($D21:AB21)</f>
        <v>0.34068378570469576</v>
      </c>
      <c r="AC141" s="120">
        <f>PRODUCT($D21:AC21)</f>
        <v>0.32875985320503143</v>
      </c>
      <c r="AD141" s="120">
        <f>PRODUCT($D21:AD21)</f>
        <v>0.31725325834285534</v>
      </c>
      <c r="AE141" s="120">
        <f>PRODUCT($D21:AE21)</f>
        <v>0.30614939430085542</v>
      </c>
      <c r="AF141" s="120">
        <f>PRODUCT($D21:AF21)</f>
        <v>0.29543416550032547</v>
      </c>
      <c r="AG141" s="120">
        <f>PRODUCT($D21:AG21)</f>
        <v>0.28509396970781409</v>
      </c>
      <c r="AH141" s="120">
        <f>PRODUCT($D21:AH21)</f>
        <v>0.2751156807680406</v>
      </c>
      <c r="AI141" s="120">
        <f>PRODUCT($D21:AI21)</f>
        <v>0.26548663194115918</v>
      </c>
      <c r="AJ141" s="120">
        <f>PRODUCT($D21:AJ21)</f>
        <v>0.25619459982321863</v>
      </c>
      <c r="AK141" s="120">
        <f>PRODUCT($D21:AK21)</f>
        <v>0.24722778882940596</v>
      </c>
      <c r="AL141" s="120">
        <f>PRODUCT($D21:AL21)</f>
        <v>0.23857481622037674</v>
      </c>
      <c r="AM141" s="120">
        <f>PRODUCT($D21:AM21)</f>
        <v>0.23022469765266354</v>
      </c>
      <c r="AN141" s="120">
        <f>PRODUCT($D21:AN21)</f>
        <v>0.22216683323482031</v>
      </c>
      <c r="AO141" s="120">
        <f>PRODUCT($D21:AO21)</f>
        <v>0.21439099407160159</v>
      </c>
      <c r="AP141" s="120">
        <f>PRODUCT($D21:AP21)</f>
        <v>0.20688730927909552</v>
      </c>
      <c r="AQ141" s="120">
        <f>PRODUCT($D21:AQ21)</f>
        <v>0.19964625345432715</v>
      </c>
      <c r="AR141" s="120">
        <f>PRODUCT($D21:AR21)</f>
        <v>0.19265863458342569</v>
      </c>
      <c r="AS141" s="120">
        <f>PRODUCT($D21:AS21)</f>
        <v>0.18591558237300579</v>
      </c>
      <c r="AT141" s="120">
        <f>PRODUCT($D21:AT21)</f>
        <v>0.17940853698995057</v>
      </c>
      <c r="AU141" s="120">
        <f>PRODUCT($D21:AU21)</f>
        <v>0.17312923819530229</v>
      </c>
      <c r="AV141" s="120">
        <f>PRODUCT($D21:AV21)</f>
        <v>0.16706971485846669</v>
      </c>
      <c r="AW141" s="120">
        <f>PRODUCT($D21:AW21)</f>
        <v>0.16122227483842036</v>
      </c>
      <c r="AX141" s="120">
        <f>PRODUCT($D21:AX21)</f>
        <v>0.15557949521907563</v>
      </c>
      <c r="AY141" s="120">
        <f>PRODUCT($D21:AY21)</f>
        <v>0.15013421288640799</v>
      </c>
      <c r="AZ141" s="120">
        <f>PRODUCT($D21:AZ21)</f>
        <v>0.14487951543538372</v>
      </c>
      <c r="BA141" s="120">
        <f>PRODUCT($D21:BA21)</f>
        <v>0.13980873239514527</v>
      </c>
      <c r="BB141" s="120">
        <f>PRODUCT($D21:BB21)</f>
        <v>0.13491542676131518</v>
      </c>
      <c r="BC141" s="120">
        <f>PRODUCT($D21:BC21)</f>
        <v>0.13019338682466916</v>
      </c>
      <c r="BD141" s="120">
        <f>PRODUCT($D21:BD21)</f>
        <v>0.12563661828580575</v>
      </c>
      <c r="BE141" s="120">
        <f>PRODUCT($D21:BE21)</f>
        <v>0.12123933664580254</v>
      </c>
      <c r="BF141" s="120">
        <f>PRODUCT($D21:BF21)</f>
        <v>0.11699595986319945</v>
      </c>
      <c r="BG141" s="120">
        <f>PRODUCT($D21:BG21)</f>
        <v>0.11290110126798747</v>
      </c>
      <c r="BH141" s="120">
        <f>PRODUCT($D21:BH21)</f>
        <v>0.10894956272360791</v>
      </c>
      <c r="BI141" s="120">
        <f>PRODUCT($D21:BI21)</f>
        <v>0.10513632802828163</v>
      </c>
      <c r="BJ141" s="120">
        <f>PRODUCT($D21:BJ21)</f>
        <v>0.10145655654729177</v>
      </c>
      <c r="BK141" s="120">
        <f>PRODUCT($D21:BK21)</f>
        <v>9.7905577068136559E-2</v>
      </c>
      <c r="BL141" s="120">
        <f>PRODUCT($D21:BL21)</f>
        <v>9.4478881870751777E-2</v>
      </c>
      <c r="BM141" s="120">
        <f>PRODUCT($D21:BM21)</f>
        <v>9.1172121005275455E-2</v>
      </c>
      <c r="BN141" s="120">
        <f>PRODUCT($D21:BN21)</f>
        <v>8.7981096770090805E-2</v>
      </c>
      <c r="BO141" s="120">
        <f>PRODUCT($D21:BO21)</f>
        <v>8.4901758383137627E-2</v>
      </c>
      <c r="BP141" s="120">
        <f>PRODUCT($D21:BP21)</f>
        <v>8.1930196839727812E-2</v>
      </c>
      <c r="BQ141" s="120">
        <f>PRODUCT($D21:BQ21)</f>
        <v>7.9062639950337341E-2</v>
      </c>
      <c r="BR141" s="120">
        <f>PRODUCT($D21:BR21)</f>
        <v>7.6295447552075527E-2</v>
      </c>
      <c r="BS141" s="120">
        <f>PRODUCT($D21:BS21)</f>
        <v>7.3625106887752881E-2</v>
      </c>
      <c r="BT141" s="120">
        <f>PRODUCT($D21:BT21)</f>
        <v>7.1048228146681533E-2</v>
      </c>
      <c r="BU141" s="120">
        <f>PRODUCT($D21:BU21)</f>
        <v>6.8561540161547682E-2</v>
      </c>
      <c r="BV141" s="120">
        <f>PRODUCT($D21:BV21)</f>
        <v>6.6161886255893518E-2</v>
      </c>
      <c r="BW141" s="120">
        <f>PRODUCT($D21:BW21)</f>
        <v>6.3846220236937243E-2</v>
      </c>
      <c r="BX141" s="120">
        <f>PRODUCT($D21:BX21)</f>
        <v>6.1611602528644435E-2</v>
      </c>
      <c r="BY141" s="120">
        <f>PRODUCT($D21:BY21)</f>
        <v>5.9455196440141876E-2</v>
      </c>
      <c r="BZ141" s="120">
        <f>PRODUCT($D21:BZ21)</f>
        <v>5.7374264564736911E-2</v>
      </c>
      <c r="CA141" s="120">
        <f>PRODUCT($D21:CA21)</f>
        <v>5.536616530497112E-2</v>
      </c>
      <c r="CB141" s="120">
        <f>PRODUCT($D21:CB21)</f>
        <v>5.3428349519297126E-2</v>
      </c>
      <c r="CC141" s="120">
        <f>PRODUCT($D21:CC21)</f>
        <v>5.1558357286121723E-2</v>
      </c>
      <c r="CD141" s="120">
        <f>PRODUCT($D21:CD21)</f>
        <v>4.9753814781107464E-2</v>
      </c>
      <c r="CE141" s="120">
        <f>PRODUCT($D21:CE21)</f>
        <v>4.8012431263768703E-2</v>
      </c>
      <c r="CF141" s="120">
        <f>PRODUCT($D21:CF21)</f>
        <v>4.6331996169536795E-2</v>
      </c>
      <c r="CG141" s="120">
        <f>PRODUCT($D21:CG21)</f>
        <v>4.4710376303603007E-2</v>
      </c>
      <c r="CH141" s="120">
        <f>PRODUCT($D21:CH21)</f>
        <v>4.3145513132976904E-2</v>
      </c>
      <c r="CI141" s="120">
        <f>PRODUCT($D21:CI21)</f>
        <v>4.163542017332271E-2</v>
      </c>
      <c r="CJ141" s="120">
        <f>PRODUCT($D21:CJ21)</f>
        <v>4.0178180467256415E-2</v>
      </c>
      <c r="CK141" s="120">
        <f>PRODUCT($D21:CK21)</f>
        <v>3.8771944150902439E-2</v>
      </c>
      <c r="CL141" s="120">
        <f>PRODUCT($D21:CL21)</f>
        <v>3.7414926105620853E-2</v>
      </c>
      <c r="CM141" s="120">
        <f>PRODUCT($D21:CM21)</f>
        <v>3.6105403691924123E-2</v>
      </c>
      <c r="CN141" s="120">
        <f>PRODUCT($D21:CN21)</f>
        <v>3.484171456270678E-2</v>
      </c>
      <c r="CO141" s="120">
        <f>PRODUCT($D21:CO21)</f>
        <v>3.3622254553012043E-2</v>
      </c>
      <c r="CP141" s="120">
        <f>PRODUCT($D21:CP21)</f>
        <v>3.2445475643656622E-2</v>
      </c>
      <c r="CQ141" s="120">
        <f>PRODUCT($D21:CQ21)</f>
        <v>3.1309883996128642E-2</v>
      </c>
      <c r="CR141" s="120">
        <f>PRODUCT($D21:CR21)</f>
        <v>3.0214038056264138E-2</v>
      </c>
      <c r="CS141" s="120">
        <f>PRODUCT($D21:CS21)</f>
        <v>2.9156546724294893E-2</v>
      </c>
      <c r="CT141" s="120">
        <f>PRODUCT($D21:CT21)</f>
        <v>2.8136067588944571E-2</v>
      </c>
      <c r="CU141" s="120">
        <f>PRODUCT($D21:CU21)</f>
        <v>2.715130522333151E-2</v>
      </c>
      <c r="CV141" s="120">
        <f>PRODUCT($D21:CV21)</f>
        <v>2.6201009540514908E-2</v>
      </c>
      <c r="CW141" s="120">
        <f>PRODUCT($D21:CW21)</f>
        <v>2.5283974206596886E-2</v>
      </c>
      <c r="CX141" s="120">
        <f>PRODUCT($D21:CX21)</f>
        <v>2.4399035109365995E-2</v>
      </c>
      <c r="CY141" s="120">
        <f>PRODUCT($D21:CY21)</f>
        <v>2.3545068880538183E-2</v>
      </c>
      <c r="CZ141" s="120">
        <f>PRODUCT($D21:CZ21)</f>
        <v>2.2720991469719346E-2</v>
      </c>
      <c r="DA141" s="120">
        <f>PRODUCT($D21:DA21)</f>
        <v>2.1925756768279167E-2</v>
      </c>
      <c r="DB141" s="120">
        <f>PRODUCT($D21:DB21)</f>
        <v>2.1158355281389395E-2</v>
      </c>
      <c r="DC141" s="120">
        <f>PRODUCT($D21:DC21)</f>
        <v>2.0417812846540765E-2</v>
      </c>
    </row>
    <row r="142" spans="2:107" ht="15" x14ac:dyDescent="0.25">
      <c r="B142" s="110">
        <v>17</v>
      </c>
      <c r="C142" s="120">
        <v>1</v>
      </c>
      <c r="D142" s="120">
        <f>PRODUCT($D22:D22)</f>
        <v>0.92200000000000004</v>
      </c>
      <c r="E142" s="120">
        <f>PRODUCT($D22:E22)</f>
        <v>0.864375</v>
      </c>
      <c r="F142" s="120">
        <f>PRODUCT($D22:F22)</f>
        <v>0.81484631249999995</v>
      </c>
      <c r="G142" s="120">
        <f>PRODUCT($D22:G22)</f>
        <v>0.77108906551875001</v>
      </c>
      <c r="H142" s="120">
        <f>PRODUCT($D22:H22)</f>
        <v>0.73168641427074188</v>
      </c>
      <c r="I142" s="120">
        <f>PRODUCT($D22:I22)</f>
        <v>0.69619962317861095</v>
      </c>
      <c r="J142" s="120">
        <f>PRODUCT($D22:J22)</f>
        <v>0.66410482055007691</v>
      </c>
      <c r="K142" s="120">
        <f>PRODUCT($D22:K22)</f>
        <v>0.63501702940998361</v>
      </c>
      <c r="L142" s="120">
        <f>PRODUCT($D22:L22)</f>
        <v>0.60853681928358727</v>
      </c>
      <c r="M142" s="120">
        <f>PRODUCT($D22:M22)</f>
        <v>0.58425620019417213</v>
      </c>
      <c r="N142" s="120">
        <f>PRODUCT($D22:N22)</f>
        <v>0.56187918772673529</v>
      </c>
      <c r="O142" s="120">
        <f>PRODUCT($D22:O22)</f>
        <v>0.54153916113102751</v>
      </c>
      <c r="P142" s="120">
        <f>PRODUCT($D22:P22)</f>
        <v>0.52193544349808429</v>
      </c>
      <c r="Q142" s="120">
        <f>PRODUCT($D22:Q22)</f>
        <v>0.50304138044345359</v>
      </c>
      <c r="R142" s="120">
        <f>PRODUCT($D22:R22)</f>
        <v>0.48543493212793271</v>
      </c>
      <c r="S142" s="120">
        <f>PRODUCT($D22:S22)</f>
        <v>0.46844470950345507</v>
      </c>
      <c r="T142" s="120">
        <f>PRODUCT($D22:T22)</f>
        <v>0.45204914467083412</v>
      </c>
      <c r="U142" s="120">
        <f>PRODUCT($D22:U22)</f>
        <v>0.43622742460735492</v>
      </c>
      <c r="V142" s="120">
        <f>PRODUCT($D22:V22)</f>
        <v>0.42095946474609747</v>
      </c>
      <c r="W142" s="120">
        <f>PRODUCT($D22:W22)</f>
        <v>0.40622588347998406</v>
      </c>
      <c r="X142" s="120">
        <f>PRODUCT($D22:X22)</f>
        <v>0.39200797755818462</v>
      </c>
      <c r="Y142" s="120">
        <f>PRODUCT($D22:Y22)</f>
        <v>0.37828769834364817</v>
      </c>
      <c r="Z142" s="120">
        <f>PRODUCT($D22:Z22)</f>
        <v>0.36504762890162046</v>
      </c>
      <c r="AA142" s="120">
        <f>PRODUCT($D22:AA22)</f>
        <v>0.35227096189006374</v>
      </c>
      <c r="AB142" s="120">
        <f>PRODUCT($D22:AB22)</f>
        <v>0.33994147822391152</v>
      </c>
      <c r="AC142" s="120">
        <f>PRODUCT($D22:AC22)</f>
        <v>0.3280435264860746</v>
      </c>
      <c r="AD142" s="120">
        <f>PRODUCT($D22:AD22)</f>
        <v>0.31656200305906196</v>
      </c>
      <c r="AE142" s="120">
        <f>PRODUCT($D22:AE22)</f>
        <v>0.30548233295199478</v>
      </c>
      <c r="AF142" s="120">
        <f>PRODUCT($D22:AF22)</f>
        <v>0.29479045129867498</v>
      </c>
      <c r="AG142" s="120">
        <f>PRODUCT($D22:AG22)</f>
        <v>0.28447278550322136</v>
      </c>
      <c r="AH142" s="120">
        <f>PRODUCT($D22:AH22)</f>
        <v>0.27451623801060859</v>
      </c>
      <c r="AI142" s="120">
        <f>PRODUCT($D22:AI22)</f>
        <v>0.26490816968023728</v>
      </c>
      <c r="AJ142" s="120">
        <f>PRODUCT($D22:AJ22)</f>
        <v>0.255636383741429</v>
      </c>
      <c r="AK142" s="120">
        <f>PRODUCT($D22:AK22)</f>
        <v>0.24668911031047897</v>
      </c>
      <c r="AL142" s="120">
        <f>PRODUCT($D22:AL22)</f>
        <v>0.2380549914496122</v>
      </c>
      <c r="AM142" s="120">
        <f>PRODUCT($D22:AM22)</f>
        <v>0.22972306674887577</v>
      </c>
      <c r="AN142" s="120">
        <f>PRODUCT($D22:AN22)</f>
        <v>0.2216827594126651</v>
      </c>
      <c r="AO142" s="120">
        <f>PRODUCT($D22:AO22)</f>
        <v>0.21392386283322182</v>
      </c>
      <c r="AP142" s="120">
        <f>PRODUCT($D22:AP22)</f>
        <v>0.20643652763405904</v>
      </c>
      <c r="AQ142" s="120">
        <f>PRODUCT($D22:AQ22)</f>
        <v>0.19921124916686697</v>
      </c>
      <c r="AR142" s="120">
        <f>PRODUCT($D22:AR22)</f>
        <v>0.19223885544602662</v>
      </c>
      <c r="AS142" s="120">
        <f>PRODUCT($D22:AS22)</f>
        <v>0.18551049550541568</v>
      </c>
      <c r="AT142" s="120">
        <f>PRODUCT($D22:AT22)</f>
        <v>0.17901762816272612</v>
      </c>
      <c r="AU142" s="120">
        <f>PRODUCT($D22:AU22)</f>
        <v>0.17275201117703071</v>
      </c>
      <c r="AV142" s="120">
        <f>PRODUCT($D22:AV22)</f>
        <v>0.16670569078583464</v>
      </c>
      <c r="AW142" s="120">
        <f>PRODUCT($D22:AW22)</f>
        <v>0.16087099160833043</v>
      </c>
      <c r="AX142" s="120">
        <f>PRODUCT($D22:AX22)</f>
        <v>0.15524050690203886</v>
      </c>
      <c r="AY142" s="120">
        <f>PRODUCT($D22:AY22)</f>
        <v>0.1498070891604675</v>
      </c>
      <c r="AZ142" s="120">
        <f>PRODUCT($D22:AZ22)</f>
        <v>0.14456384103985115</v>
      </c>
      <c r="BA142" s="120">
        <f>PRODUCT($D22:BA22)</f>
        <v>0.13950410660345636</v>
      </c>
      <c r="BB142" s="120">
        <f>PRODUCT($D22:BB22)</f>
        <v>0.13462146287233537</v>
      </c>
      <c r="BC142" s="120">
        <f>PRODUCT($D22:BC22)</f>
        <v>0.12990971167180362</v>
      </c>
      <c r="BD142" s="120">
        <f>PRODUCT($D22:BD22)</f>
        <v>0.1253628717632905</v>
      </c>
      <c r="BE142" s="120">
        <f>PRODUCT($D22:BE22)</f>
        <v>0.12097517125157534</v>
      </c>
      <c r="BF142" s="120">
        <f>PRODUCT($D22:BF22)</f>
        <v>0.1167410402577702</v>
      </c>
      <c r="BG142" s="120">
        <f>PRODUCT($D22:BG22)</f>
        <v>0.11265510384874823</v>
      </c>
      <c r="BH142" s="120">
        <f>PRODUCT($D22:BH22)</f>
        <v>0.10871217521404204</v>
      </c>
      <c r="BI142" s="120">
        <f>PRODUCT($D22:BI22)</f>
        <v>0.10490724908155057</v>
      </c>
      <c r="BJ142" s="120">
        <f>PRODUCT($D22:BJ22)</f>
        <v>0.10123549536369629</v>
      </c>
      <c r="BK142" s="120">
        <f>PRODUCT($D22:BK22)</f>
        <v>9.7692253025966916E-2</v>
      </c>
      <c r="BL142" s="120">
        <f>PRODUCT($D22:BL22)</f>
        <v>9.4273024170058076E-2</v>
      </c>
      <c r="BM142" s="120">
        <f>PRODUCT($D22:BM22)</f>
        <v>9.0973468324106035E-2</v>
      </c>
      <c r="BN142" s="120">
        <f>PRODUCT($D22:BN22)</f>
        <v>8.7789396932762317E-2</v>
      </c>
      <c r="BO142" s="120">
        <f>PRODUCT($D22:BO22)</f>
        <v>8.4716768040115631E-2</v>
      </c>
      <c r="BP142" s="120">
        <f>PRODUCT($D22:BP22)</f>
        <v>8.1751681158711578E-2</v>
      </c>
      <c r="BQ142" s="120">
        <f>PRODUCT($D22:BQ22)</f>
        <v>7.8890372318156668E-2</v>
      </c>
      <c r="BR142" s="120">
        <f>PRODUCT($D22:BR22)</f>
        <v>7.6129209287021188E-2</v>
      </c>
      <c r="BS142" s="120">
        <f>PRODUCT($D22:BS22)</f>
        <v>7.3464686961975445E-2</v>
      </c>
      <c r="BT142" s="120">
        <f>PRODUCT($D22:BT22)</f>
        <v>7.0893422918306304E-2</v>
      </c>
      <c r="BU142" s="120">
        <f>PRODUCT($D22:BU22)</f>
        <v>6.841215311616558E-2</v>
      </c>
      <c r="BV142" s="120">
        <f>PRODUCT($D22:BV22)</f>
        <v>6.6017727757099784E-2</v>
      </c>
      <c r="BW142" s="120">
        <f>PRODUCT($D22:BW22)</f>
        <v>6.3707107285601292E-2</v>
      </c>
      <c r="BX142" s="120">
        <f>PRODUCT($D22:BX22)</f>
        <v>6.1477358530605243E-2</v>
      </c>
      <c r="BY142" s="120">
        <f>PRODUCT($D22:BY22)</f>
        <v>5.9325650982034059E-2</v>
      </c>
      <c r="BZ142" s="120">
        <f>PRODUCT($D22:BZ22)</f>
        <v>5.7249253197662865E-2</v>
      </c>
      <c r="CA142" s="120">
        <f>PRODUCT($D22:CA22)</f>
        <v>5.5245529335744663E-2</v>
      </c>
      <c r="CB142" s="120">
        <f>PRODUCT($D22:CB22)</f>
        <v>5.3311935808993599E-2</v>
      </c>
      <c r="CC142" s="120">
        <f>PRODUCT($D22:CC22)</f>
        <v>5.1446018055678819E-2</v>
      </c>
      <c r="CD142" s="120">
        <f>PRODUCT($D22:CD22)</f>
        <v>4.964540742373006E-2</v>
      </c>
      <c r="CE142" s="120">
        <f>PRODUCT($D22:CE22)</f>
        <v>4.790781816389951E-2</v>
      </c>
      <c r="CF142" s="120">
        <f>PRODUCT($D22:CF22)</f>
        <v>4.6231044528163026E-2</v>
      </c>
      <c r="CG142" s="120">
        <f>PRODUCT($D22:CG22)</f>
        <v>4.4612957969677319E-2</v>
      </c>
      <c r="CH142" s="120">
        <f>PRODUCT($D22:CH22)</f>
        <v>4.305150444073861E-2</v>
      </c>
      <c r="CI142" s="120">
        <f>PRODUCT($D22:CI22)</f>
        <v>4.1544701785312756E-2</v>
      </c>
      <c r="CJ142" s="120">
        <f>PRODUCT($D22:CJ22)</f>
        <v>4.0090637222826811E-2</v>
      </c>
      <c r="CK142" s="120">
        <f>PRODUCT($D22:CK22)</f>
        <v>3.8687464920027871E-2</v>
      </c>
      <c r="CL142" s="120">
        <f>PRODUCT($D22:CL22)</f>
        <v>3.7333403647826897E-2</v>
      </c>
      <c r="CM142" s="120">
        <f>PRODUCT($D22:CM22)</f>
        <v>3.6026734520152953E-2</v>
      </c>
      <c r="CN142" s="120">
        <f>PRODUCT($D22:CN22)</f>
        <v>3.47657988119476E-2</v>
      </c>
      <c r="CO142" s="120">
        <f>PRODUCT($D22:CO22)</f>
        <v>3.3548995853529433E-2</v>
      </c>
      <c r="CP142" s="120">
        <f>PRODUCT($D22:CP22)</f>
        <v>3.23747809986559E-2</v>
      </c>
      <c r="CQ142" s="120">
        <f>PRODUCT($D22:CQ22)</f>
        <v>3.1241663663702943E-2</v>
      </c>
      <c r="CR142" s="120">
        <f>PRODUCT($D22:CR22)</f>
        <v>3.0148205435473339E-2</v>
      </c>
      <c r="CS142" s="120">
        <f>PRODUCT($D22:CS22)</f>
        <v>2.9093018245231771E-2</v>
      </c>
      <c r="CT142" s="120">
        <f>PRODUCT($D22:CT22)</f>
        <v>2.8074762606648658E-2</v>
      </c>
      <c r="CU142" s="120">
        <f>PRODUCT($D22:CU22)</f>
        <v>2.7092145915415953E-2</v>
      </c>
      <c r="CV142" s="120">
        <f>PRODUCT($D22:CV22)</f>
        <v>2.6143920808376395E-2</v>
      </c>
      <c r="CW142" s="120">
        <f>PRODUCT($D22:CW22)</f>
        <v>2.5228883580083222E-2</v>
      </c>
      <c r="CX142" s="120">
        <f>PRODUCT($D22:CX22)</f>
        <v>2.4345872654780307E-2</v>
      </c>
      <c r="CY142" s="120">
        <f>PRODUCT($D22:CY22)</f>
        <v>2.3493767111862997E-2</v>
      </c>
      <c r="CZ142" s="120">
        <f>PRODUCT($D22:CZ22)</f>
        <v>2.267148526294779E-2</v>
      </c>
      <c r="DA142" s="120">
        <f>PRODUCT($D22:DA22)</f>
        <v>2.1877983278744618E-2</v>
      </c>
      <c r="DB142" s="120">
        <f>PRODUCT($D22:DB22)</f>
        <v>2.1112253863988555E-2</v>
      </c>
      <c r="DC142" s="120">
        <f>PRODUCT($D22:DC22)</f>
        <v>2.0373324978748955E-2</v>
      </c>
    </row>
    <row r="143" spans="2:107" ht="15" x14ac:dyDescent="0.25">
      <c r="B143" s="110">
        <v>18</v>
      </c>
      <c r="C143" s="120">
        <v>1</v>
      </c>
      <c r="D143" s="120">
        <f>PRODUCT($D23:D23)</f>
        <v>0.92200000000000004</v>
      </c>
      <c r="E143" s="120">
        <f>PRODUCT($D23:E23)</f>
        <v>0.864375</v>
      </c>
      <c r="F143" s="120">
        <f>PRODUCT($D23:F23)</f>
        <v>0.81484631249999995</v>
      </c>
      <c r="G143" s="120">
        <f>PRODUCT($D23:G23)</f>
        <v>0.77108906551875001</v>
      </c>
      <c r="H143" s="120">
        <f>PRODUCT($D23:H23)</f>
        <v>0.73168641427074188</v>
      </c>
      <c r="I143" s="120">
        <f>PRODUCT($D23:I23)</f>
        <v>0.69619962317861095</v>
      </c>
      <c r="J143" s="120">
        <f>PRODUCT($D23:J23)</f>
        <v>0.66410482055007691</v>
      </c>
      <c r="K143" s="120">
        <f>PRODUCT($D23:K23)</f>
        <v>0.63501702940998361</v>
      </c>
      <c r="L143" s="120">
        <f>PRODUCT($D23:L23)</f>
        <v>0.60853681928358727</v>
      </c>
      <c r="M143" s="120">
        <f>PRODUCT($D23:M23)</f>
        <v>0.58425620019417213</v>
      </c>
      <c r="N143" s="120">
        <f>PRODUCT($D23:N23)</f>
        <v>0.56187918772673529</v>
      </c>
      <c r="O143" s="120">
        <f>PRODUCT($D23:O23)</f>
        <v>0.54097728194330075</v>
      </c>
      <c r="P143" s="120">
        <f>PRODUCT($D23:P23)</f>
        <v>0.52139390433695321</v>
      </c>
      <c r="Q143" s="120">
        <f>PRODUCT($D23:Q23)</f>
        <v>0.50251944499995549</v>
      </c>
      <c r="R143" s="120">
        <f>PRODUCT($D23:R23)</f>
        <v>0.48493126442495704</v>
      </c>
      <c r="S143" s="120">
        <f>PRODUCT($D23:S23)</f>
        <v>0.46795867017008352</v>
      </c>
      <c r="T143" s="120">
        <f>PRODUCT($D23:T23)</f>
        <v>0.45158011671413056</v>
      </c>
      <c r="U143" s="120">
        <f>PRODUCT($D23:U23)</f>
        <v>0.43577481262913598</v>
      </c>
      <c r="V143" s="120">
        <f>PRODUCT($D23:V23)</f>
        <v>0.42052269418711619</v>
      </c>
      <c r="W143" s="120">
        <f>PRODUCT($D23:W23)</f>
        <v>0.4058043998905671</v>
      </c>
      <c r="X143" s="120">
        <f>PRODUCT($D23:X23)</f>
        <v>0.39160124589439727</v>
      </c>
      <c r="Y143" s="120">
        <f>PRODUCT($D23:Y23)</f>
        <v>0.37789520228809337</v>
      </c>
      <c r="Z143" s="120">
        <f>PRODUCT($D23:Z23)</f>
        <v>0.36466887020801009</v>
      </c>
      <c r="AA143" s="120">
        <f>PRODUCT($D23:AA23)</f>
        <v>0.35190545975072973</v>
      </c>
      <c r="AB143" s="120">
        <f>PRODUCT($D23:AB23)</f>
        <v>0.3395887686594542</v>
      </c>
      <c r="AC143" s="120">
        <f>PRODUCT($D23:AC23)</f>
        <v>0.32770316175637332</v>
      </c>
      <c r="AD143" s="120">
        <f>PRODUCT($D23:AD23)</f>
        <v>0.31623355109490026</v>
      </c>
      <c r="AE143" s="120">
        <f>PRODUCT($D23:AE23)</f>
        <v>0.30516537680657874</v>
      </c>
      <c r="AF143" s="120">
        <f>PRODUCT($D23:AF23)</f>
        <v>0.29448458861834848</v>
      </c>
      <c r="AG143" s="120">
        <f>PRODUCT($D23:AG23)</f>
        <v>0.28417762801670626</v>
      </c>
      <c r="AH143" s="120">
        <f>PRODUCT($D23:AH23)</f>
        <v>0.27423141103612153</v>
      </c>
      <c r="AI143" s="120">
        <f>PRODUCT($D23:AI23)</f>
        <v>0.26463331164985726</v>
      </c>
      <c r="AJ143" s="120">
        <f>PRODUCT($D23:AJ23)</f>
        <v>0.25537114574211223</v>
      </c>
      <c r="AK143" s="120">
        <f>PRODUCT($D23:AK23)</f>
        <v>0.2464331556411383</v>
      </c>
      <c r="AL143" s="120">
        <f>PRODUCT($D23:AL23)</f>
        <v>0.23780799519369844</v>
      </c>
      <c r="AM143" s="120">
        <f>PRODUCT($D23:AM23)</f>
        <v>0.229484715361919</v>
      </c>
      <c r="AN143" s="120">
        <f>PRODUCT($D23:AN23)</f>
        <v>0.22145275032425182</v>
      </c>
      <c r="AO143" s="120">
        <f>PRODUCT($D23:AO23)</f>
        <v>0.21370190406290301</v>
      </c>
      <c r="AP143" s="120">
        <f>PRODUCT($D23:AP23)</f>
        <v>0.2062223374207014</v>
      </c>
      <c r="AQ143" s="120">
        <f>PRODUCT($D23:AQ23)</f>
        <v>0.19900455561097685</v>
      </c>
      <c r="AR143" s="120">
        <f>PRODUCT($D23:AR23)</f>
        <v>0.19203939616459265</v>
      </c>
      <c r="AS143" s="120">
        <f>PRODUCT($D23:AS23)</f>
        <v>0.18531801729883191</v>
      </c>
      <c r="AT143" s="120">
        <f>PRODUCT($D23:AT23)</f>
        <v>0.17883188669337277</v>
      </c>
      <c r="AU143" s="120">
        <f>PRODUCT($D23:AU23)</f>
        <v>0.17257277065910473</v>
      </c>
      <c r="AV143" s="120">
        <f>PRODUCT($D23:AV23)</f>
        <v>0.16653272368603605</v>
      </c>
      <c r="AW143" s="120">
        <f>PRODUCT($D23:AW23)</f>
        <v>0.1607040783570248</v>
      </c>
      <c r="AX143" s="120">
        <f>PRODUCT($D23:AX23)</f>
        <v>0.15507943561452892</v>
      </c>
      <c r="AY143" s="120">
        <f>PRODUCT($D23:AY23)</f>
        <v>0.14965165536802039</v>
      </c>
      <c r="AZ143" s="120">
        <f>PRODUCT($D23:AZ23)</f>
        <v>0.14441384743013966</v>
      </c>
      <c r="BA143" s="120">
        <f>PRODUCT($D23:BA23)</f>
        <v>0.13935936277008476</v>
      </c>
      <c r="BB143" s="120">
        <f>PRODUCT($D23:BB23)</f>
        <v>0.1344817850731318</v>
      </c>
      <c r="BC143" s="120">
        <f>PRODUCT($D23:BC23)</f>
        <v>0.12977492259557219</v>
      </c>
      <c r="BD143" s="120">
        <f>PRODUCT($D23:BD23)</f>
        <v>0.12523280030472717</v>
      </c>
      <c r="BE143" s="120">
        <f>PRODUCT($D23:BE23)</f>
        <v>0.12084965229406171</v>
      </c>
      <c r="BF143" s="120">
        <f>PRODUCT($D23:BF23)</f>
        <v>0.11661991446376954</v>
      </c>
      <c r="BG143" s="120">
        <f>PRODUCT($D23:BG23)</f>
        <v>0.1125382174575376</v>
      </c>
      <c r="BH143" s="120">
        <f>PRODUCT($D23:BH23)</f>
        <v>0.10859937984652378</v>
      </c>
      <c r="BI143" s="120">
        <f>PRODUCT($D23:BI23)</f>
        <v>0.10479840155189545</v>
      </c>
      <c r="BJ143" s="120">
        <f>PRODUCT($D23:BJ23)</f>
        <v>0.1011304574975791</v>
      </c>
      <c r="BK143" s="120">
        <f>PRODUCT($D23:BK23)</f>
        <v>9.7590891485163825E-2</v>
      </c>
      <c r="BL143" s="120">
        <f>PRODUCT($D23:BL23)</f>
        <v>9.4175210283183083E-2</v>
      </c>
      <c r="BM143" s="120">
        <f>PRODUCT($D23:BM23)</f>
        <v>9.087907792327167E-2</v>
      </c>
      <c r="BN143" s="120">
        <f>PRODUCT($D23:BN23)</f>
        <v>8.7698310195957155E-2</v>
      </c>
      <c r="BO143" s="120">
        <f>PRODUCT($D23:BO23)</f>
        <v>8.4628869339098647E-2</v>
      </c>
      <c r="BP143" s="120">
        <f>PRODUCT($D23:BP23)</f>
        <v>8.1666858912230189E-2</v>
      </c>
      <c r="BQ143" s="120">
        <f>PRODUCT($D23:BQ23)</f>
        <v>7.8808518850302128E-2</v>
      </c>
      <c r="BR143" s="120">
        <f>PRODUCT($D23:BR23)</f>
        <v>7.6050220690541556E-2</v>
      </c>
      <c r="BS143" s="120">
        <f>PRODUCT($D23:BS23)</f>
        <v>7.3388462966372595E-2</v>
      </c>
      <c r="BT143" s="120">
        <f>PRODUCT($D23:BT23)</f>
        <v>7.0819866762549546E-2</v>
      </c>
      <c r="BU143" s="120">
        <f>PRODUCT($D23:BU23)</f>
        <v>6.8341171425860311E-2</v>
      </c>
      <c r="BV143" s="120">
        <f>PRODUCT($D23:BV23)</f>
        <v>6.5949230425955199E-2</v>
      </c>
      <c r="BW143" s="120">
        <f>PRODUCT($D23:BW23)</f>
        <v>6.3641007361046761E-2</v>
      </c>
      <c r="BX143" s="120">
        <f>PRODUCT($D23:BX23)</f>
        <v>6.141357210341012E-2</v>
      </c>
      <c r="BY143" s="120">
        <f>PRODUCT($D23:BY23)</f>
        <v>5.9264097079790766E-2</v>
      </c>
      <c r="BZ143" s="120">
        <f>PRODUCT($D23:BZ23)</f>
        <v>5.7189853681998089E-2</v>
      </c>
      <c r="CA143" s="120">
        <f>PRODUCT($D23:CA23)</f>
        <v>5.5188208803128157E-2</v>
      </c>
      <c r="CB143" s="120">
        <f>PRODUCT($D23:CB23)</f>
        <v>5.3256621495018669E-2</v>
      </c>
      <c r="CC143" s="120">
        <f>PRODUCT($D23:CC23)</f>
        <v>5.1392639742693015E-2</v>
      </c>
      <c r="CD143" s="120">
        <f>PRODUCT($D23:CD23)</f>
        <v>4.9593897351698758E-2</v>
      </c>
      <c r="CE143" s="120">
        <f>PRODUCT($D23:CE23)</f>
        <v>4.7858110944389298E-2</v>
      </c>
      <c r="CF143" s="120">
        <f>PRODUCT($D23:CF23)</f>
        <v>4.6183077061335669E-2</v>
      </c>
      <c r="CG143" s="120">
        <f>PRODUCT($D23:CG23)</f>
        <v>4.4566669364188918E-2</v>
      </c>
      <c r="CH143" s="120">
        <f>PRODUCT($D23:CH23)</f>
        <v>4.3006835936442306E-2</v>
      </c>
      <c r="CI143" s="120">
        <f>PRODUCT($D23:CI23)</f>
        <v>4.1501596678666826E-2</v>
      </c>
      <c r="CJ143" s="120">
        <f>PRODUCT($D23:CJ23)</f>
        <v>4.0049040794913483E-2</v>
      </c>
      <c r="CK143" s="120">
        <f>PRODUCT($D23:CK23)</f>
        <v>3.8647324367091507E-2</v>
      </c>
      <c r="CL143" s="120">
        <f>PRODUCT($D23:CL23)</f>
        <v>3.7294668014243304E-2</v>
      </c>
      <c r="CM143" s="120">
        <f>PRODUCT($D23:CM23)</f>
        <v>3.5989354633744787E-2</v>
      </c>
      <c r="CN143" s="120">
        <f>PRODUCT($D23:CN23)</f>
        <v>3.4729727221563721E-2</v>
      </c>
      <c r="CO143" s="120">
        <f>PRODUCT($D23:CO23)</f>
        <v>3.351418676880899E-2</v>
      </c>
      <c r="CP143" s="120">
        <f>PRODUCT($D23:CP23)</f>
        <v>3.2341190231900671E-2</v>
      </c>
      <c r="CQ143" s="120">
        <f>PRODUCT($D23:CQ23)</f>
        <v>3.1209248573784147E-2</v>
      </c>
      <c r="CR143" s="120">
        <f>PRODUCT($D23:CR23)</f>
        <v>3.0116924873701701E-2</v>
      </c>
      <c r="CS143" s="120">
        <f>PRODUCT($D23:CS23)</f>
        <v>2.9062832503122141E-2</v>
      </c>
      <c r="CT143" s="120">
        <f>PRODUCT($D23:CT23)</f>
        <v>2.8045633365512867E-2</v>
      </c>
      <c r="CU143" s="120">
        <f>PRODUCT($D23:CU23)</f>
        <v>2.7064036197719916E-2</v>
      </c>
      <c r="CV143" s="120">
        <f>PRODUCT($D23:CV23)</f>
        <v>2.6116794930799717E-2</v>
      </c>
      <c r="CW143" s="120">
        <f>PRODUCT($D23:CW23)</f>
        <v>2.5202707108221728E-2</v>
      </c>
      <c r="CX143" s="120">
        <f>PRODUCT($D23:CX23)</f>
        <v>2.4320612359433967E-2</v>
      </c>
      <c r="CY143" s="120">
        <f>PRODUCT($D23:CY23)</f>
        <v>2.3469390926853777E-2</v>
      </c>
      <c r="CZ143" s="120">
        <f>PRODUCT($D23:CZ23)</f>
        <v>2.2647962244413896E-2</v>
      </c>
      <c r="DA143" s="120">
        <f>PRODUCT($D23:DA23)</f>
        <v>2.1855283565859408E-2</v>
      </c>
      <c r="DB143" s="120">
        <f>PRODUCT($D23:DB23)</f>
        <v>2.1090348641054326E-2</v>
      </c>
      <c r="DC143" s="120">
        <f>PRODUCT($D23:DC23)</f>
        <v>2.0352186438617425E-2</v>
      </c>
    </row>
    <row r="144" spans="2:107" ht="15" x14ac:dyDescent="0.25">
      <c r="B144" s="110">
        <v>19</v>
      </c>
      <c r="C144" s="120">
        <v>1</v>
      </c>
      <c r="D144" s="120">
        <f>PRODUCT($D24:D24)</f>
        <v>0.92200000000000004</v>
      </c>
      <c r="E144" s="120">
        <f>PRODUCT($D24:E24)</f>
        <v>0.864375</v>
      </c>
      <c r="F144" s="120">
        <f>PRODUCT($D24:F24)</f>
        <v>0.81484631249999995</v>
      </c>
      <c r="G144" s="120">
        <f>PRODUCT($D24:G24)</f>
        <v>0.77108906551875001</v>
      </c>
      <c r="H144" s="120">
        <f>PRODUCT($D24:H24)</f>
        <v>0.73168641427074188</v>
      </c>
      <c r="I144" s="120">
        <f>PRODUCT($D24:I24)</f>
        <v>0.69619962317861095</v>
      </c>
      <c r="J144" s="120">
        <f>PRODUCT($D24:J24)</f>
        <v>0.66410482055007691</v>
      </c>
      <c r="K144" s="120">
        <f>PRODUCT($D24:K24)</f>
        <v>0.63501702940998361</v>
      </c>
      <c r="L144" s="120">
        <f>PRODUCT($D24:L24)</f>
        <v>0.60853681928358727</v>
      </c>
      <c r="M144" s="120">
        <f>PRODUCT($D24:M24)</f>
        <v>0.58425620019417213</v>
      </c>
      <c r="N144" s="120">
        <f>PRODUCT($D24:N24)</f>
        <v>0.56187918772673529</v>
      </c>
      <c r="O144" s="120">
        <f>PRODUCT($D24:O24)</f>
        <v>0.54097728194330075</v>
      </c>
      <c r="P144" s="120">
        <f>PRODUCT($D24:P24)</f>
        <v>0.52123161115237027</v>
      </c>
      <c r="Q144" s="120">
        <f>PRODUCT($D24:Q24)</f>
        <v>0.50236302682865441</v>
      </c>
      <c r="R144" s="120">
        <f>PRODUCT($D24:R24)</f>
        <v>0.48478032088965151</v>
      </c>
      <c r="S144" s="120">
        <f>PRODUCT($D24:S24)</f>
        <v>0.46781300965851369</v>
      </c>
      <c r="T144" s="120">
        <f>PRODUCT($D24:T24)</f>
        <v>0.45143955432046567</v>
      </c>
      <c r="U144" s="120">
        <f>PRODUCT($D24:U24)</f>
        <v>0.43563916991924934</v>
      </c>
      <c r="V144" s="120">
        <f>PRODUCT($D24:V24)</f>
        <v>0.42039179897207557</v>
      </c>
      <c r="W144" s="120">
        <f>PRODUCT($D24:W24)</f>
        <v>0.40567808600805288</v>
      </c>
      <c r="X144" s="120">
        <f>PRODUCT($D24:X24)</f>
        <v>0.39147935299777104</v>
      </c>
      <c r="Y144" s="120">
        <f>PRODUCT($D24:Y24)</f>
        <v>0.37777757564284903</v>
      </c>
      <c r="Z144" s="120">
        <f>PRODUCT($D24:Z24)</f>
        <v>0.36455536049534931</v>
      </c>
      <c r="AA144" s="120">
        <f>PRODUCT($D24:AA24)</f>
        <v>0.35179592287801209</v>
      </c>
      <c r="AB144" s="120">
        <f>PRODUCT($D24:AB24)</f>
        <v>0.33948306557728164</v>
      </c>
      <c r="AC144" s="120">
        <f>PRODUCT($D24:AC24)</f>
        <v>0.32760115828207675</v>
      </c>
      <c r="AD144" s="120">
        <f>PRODUCT($D24:AD24)</f>
        <v>0.31613511774220404</v>
      </c>
      <c r="AE144" s="120">
        <f>PRODUCT($D24:AE24)</f>
        <v>0.30507038862122687</v>
      </c>
      <c r="AF144" s="120">
        <f>PRODUCT($D24:AF24)</f>
        <v>0.29439292501948394</v>
      </c>
      <c r="AG144" s="120">
        <f>PRODUCT($D24:AG24)</f>
        <v>0.28408917264380201</v>
      </c>
      <c r="AH144" s="120">
        <f>PRODUCT($D24:AH24)</f>
        <v>0.27414605160126893</v>
      </c>
      <c r="AI144" s="120">
        <f>PRODUCT($D24:AI24)</f>
        <v>0.26455093979522448</v>
      </c>
      <c r="AJ144" s="120">
        <f>PRODUCT($D24:AJ24)</f>
        <v>0.25529165690239164</v>
      </c>
      <c r="AK144" s="120">
        <f>PRODUCT($D24:AK24)</f>
        <v>0.24635644891080793</v>
      </c>
      <c r="AL144" s="120">
        <f>PRODUCT($D24:AL24)</f>
        <v>0.23773397319892964</v>
      </c>
      <c r="AM144" s="120">
        <f>PRODUCT($D24:AM24)</f>
        <v>0.2294132841369671</v>
      </c>
      <c r="AN144" s="120">
        <f>PRODUCT($D24:AN24)</f>
        <v>0.22138381919217323</v>
      </c>
      <c r="AO144" s="120">
        <f>PRODUCT($D24:AO24)</f>
        <v>0.21363538552044717</v>
      </c>
      <c r="AP144" s="120">
        <f>PRODUCT($D24:AP24)</f>
        <v>0.20615814702723151</v>
      </c>
      <c r="AQ144" s="120">
        <f>PRODUCT($D24:AQ24)</f>
        <v>0.1989426118812784</v>
      </c>
      <c r="AR144" s="120">
        <f>PRODUCT($D24:AR24)</f>
        <v>0.19197962046543365</v>
      </c>
      <c r="AS144" s="120">
        <f>PRODUCT($D24:AS24)</f>
        <v>0.18526033374914347</v>
      </c>
      <c r="AT144" s="120">
        <f>PRODUCT($D24:AT24)</f>
        <v>0.17877622206792343</v>
      </c>
      <c r="AU144" s="120">
        <f>PRODUCT($D24:AU24)</f>
        <v>0.17251905429554609</v>
      </c>
      <c r="AV144" s="120">
        <f>PRODUCT($D24:AV24)</f>
        <v>0.16648088739520198</v>
      </c>
      <c r="AW144" s="120">
        <f>PRODUCT($D24:AW24)</f>
        <v>0.16065405633636989</v>
      </c>
      <c r="AX144" s="120">
        <f>PRODUCT($D24:AX24)</f>
        <v>0.15503116436459694</v>
      </c>
      <c r="AY144" s="120">
        <f>PRODUCT($D24:AY24)</f>
        <v>0.14960507361183603</v>
      </c>
      <c r="AZ144" s="120">
        <f>PRODUCT($D24:AZ24)</f>
        <v>0.14436889603542177</v>
      </c>
      <c r="BA144" s="120">
        <f>PRODUCT($D24:BA24)</f>
        <v>0.13931598467418202</v>
      </c>
      <c r="BB144" s="120">
        <f>PRODUCT($D24:BB24)</f>
        <v>0.13443992521058565</v>
      </c>
      <c r="BC144" s="120">
        <f>PRODUCT($D24:BC24)</f>
        <v>0.12973452782821515</v>
      </c>
      <c r="BD144" s="120">
        <f>PRODUCT($D24:BD24)</f>
        <v>0.1251938193542276</v>
      </c>
      <c r="BE144" s="120">
        <f>PRODUCT($D24:BE24)</f>
        <v>0.12081203567682963</v>
      </c>
      <c r="BF144" s="120">
        <f>PRODUCT($D24:BF24)</f>
        <v>0.11658361442814059</v>
      </c>
      <c r="BG144" s="120">
        <f>PRODUCT($D24:BG24)</f>
        <v>0.11250318792315567</v>
      </c>
      <c r="BH144" s="120">
        <f>PRODUCT($D24:BH24)</f>
        <v>0.10856557634584521</v>
      </c>
      <c r="BI144" s="120">
        <f>PRODUCT($D24:BI24)</f>
        <v>0.10476578117374062</v>
      </c>
      <c r="BJ144" s="120">
        <f>PRODUCT($D24:BJ24)</f>
        <v>0.1010989788326597</v>
      </c>
      <c r="BK144" s="120">
        <f>PRODUCT($D24:BK24)</f>
        <v>9.756051457351661E-2</v>
      </c>
      <c r="BL144" s="120">
        <f>PRODUCT($D24:BL24)</f>
        <v>9.4145896563443521E-2</v>
      </c>
      <c r="BM144" s="120">
        <f>PRODUCT($D24:BM24)</f>
        <v>9.0850790183722996E-2</v>
      </c>
      <c r="BN144" s="120">
        <f>PRODUCT($D24:BN24)</f>
        <v>8.7671012527292688E-2</v>
      </c>
      <c r="BO144" s="120">
        <f>PRODUCT($D24:BO24)</f>
        <v>8.4602527088837448E-2</v>
      </c>
      <c r="BP144" s="120">
        <f>PRODUCT($D24:BP24)</f>
        <v>8.1641438640728134E-2</v>
      </c>
      <c r="BQ144" s="120">
        <f>PRODUCT($D24:BQ24)</f>
        <v>7.8783988288302645E-2</v>
      </c>
      <c r="BR144" s="120">
        <f>PRODUCT($D24:BR24)</f>
        <v>7.6026548698212043E-2</v>
      </c>
      <c r="BS144" s="120">
        <f>PRODUCT($D24:BS24)</f>
        <v>7.3365619493774625E-2</v>
      </c>
      <c r="BT144" s="120">
        <f>PRODUCT($D24:BT24)</f>
        <v>7.0797822811492508E-2</v>
      </c>
      <c r="BU144" s="120">
        <f>PRODUCT($D24:BU24)</f>
        <v>6.8319899013090268E-2</v>
      </c>
      <c r="BV144" s="120">
        <f>PRODUCT($D24:BV24)</f>
        <v>6.5928702547632112E-2</v>
      </c>
      <c r="BW144" s="120">
        <f>PRODUCT($D24:BW24)</f>
        <v>6.3621197958464992E-2</v>
      </c>
      <c r="BX144" s="120">
        <f>PRODUCT($D24:BX24)</f>
        <v>6.1394456029918713E-2</v>
      </c>
      <c r="BY144" s="120">
        <f>PRODUCT($D24:BY24)</f>
        <v>5.9245650068871558E-2</v>
      </c>
      <c r="BZ144" s="120">
        <f>PRODUCT($D24:BZ24)</f>
        <v>5.7172052316461053E-2</v>
      </c>
      <c r="CA144" s="120">
        <f>PRODUCT($D24:CA24)</f>
        <v>5.5171030485384916E-2</v>
      </c>
      <c r="CB144" s="120">
        <f>PRODUCT($D24:CB24)</f>
        <v>5.3240044418396443E-2</v>
      </c>
      <c r="CC144" s="120">
        <f>PRODUCT($D24:CC24)</f>
        <v>5.1376642863752563E-2</v>
      </c>
      <c r="CD144" s="120">
        <f>PRODUCT($D24:CD24)</f>
        <v>4.9578460363521225E-2</v>
      </c>
      <c r="CE144" s="120">
        <f>PRODUCT($D24:CE24)</f>
        <v>4.7843214250797982E-2</v>
      </c>
      <c r="CF144" s="120">
        <f>PRODUCT($D24:CF24)</f>
        <v>4.616870175202005E-2</v>
      </c>
      <c r="CG144" s="120">
        <f>PRODUCT($D24:CG24)</f>
        <v>4.4552797190699343E-2</v>
      </c>
      <c r="CH144" s="120">
        <f>PRODUCT($D24:CH24)</f>
        <v>4.2993449289024863E-2</v>
      </c>
      <c r="CI144" s="120">
        <f>PRODUCT($D24:CI24)</f>
        <v>4.148867856390899E-2</v>
      </c>
      <c r="CJ144" s="120">
        <f>PRODUCT($D24:CJ24)</f>
        <v>4.0036574814172173E-2</v>
      </c>
      <c r="CK144" s="120">
        <f>PRODUCT($D24:CK24)</f>
        <v>3.8635294695676142E-2</v>
      </c>
      <c r="CL144" s="120">
        <f>PRODUCT($D24:CL24)</f>
        <v>3.7283059381327477E-2</v>
      </c>
      <c r="CM144" s="120">
        <f>PRODUCT($D24:CM24)</f>
        <v>3.5978152302981015E-2</v>
      </c>
      <c r="CN144" s="120">
        <f>PRODUCT($D24:CN24)</f>
        <v>3.4718916972376675E-2</v>
      </c>
      <c r="CO144" s="120">
        <f>PRODUCT($D24:CO24)</f>
        <v>3.3503754878343492E-2</v>
      </c>
      <c r="CP144" s="120">
        <f>PRODUCT($D24:CP24)</f>
        <v>3.2331123457601467E-2</v>
      </c>
      <c r="CQ144" s="120">
        <f>PRODUCT($D24:CQ24)</f>
        <v>3.1199534136585414E-2</v>
      </c>
      <c r="CR144" s="120">
        <f>PRODUCT($D24:CR24)</f>
        <v>3.0107550441804923E-2</v>
      </c>
      <c r="CS144" s="120">
        <f>PRODUCT($D24:CS24)</f>
        <v>2.9053786176341748E-2</v>
      </c>
      <c r="CT144" s="120">
        <f>PRODUCT($D24:CT24)</f>
        <v>2.8036903660169785E-2</v>
      </c>
      <c r="CU144" s="120">
        <f>PRODUCT($D24:CU24)</f>
        <v>2.7055612032063841E-2</v>
      </c>
      <c r="CV144" s="120">
        <f>PRODUCT($D24:CV24)</f>
        <v>2.6108665610941606E-2</v>
      </c>
      <c r="CW144" s="120">
        <f>PRODUCT($D24:CW24)</f>
        <v>2.5194862314558648E-2</v>
      </c>
      <c r="CX144" s="120">
        <f>PRODUCT($D24:CX24)</f>
        <v>2.4313042133549095E-2</v>
      </c>
      <c r="CY144" s="120">
        <f>PRODUCT($D24:CY24)</f>
        <v>2.3462085658874875E-2</v>
      </c>
      <c r="CZ144" s="120">
        <f>PRODUCT($D24:CZ24)</f>
        <v>2.2640912660814253E-2</v>
      </c>
      <c r="DA144" s="120">
        <f>PRODUCT($D24:DA24)</f>
        <v>2.1848480717685755E-2</v>
      </c>
      <c r="DB144" s="120">
        <f>PRODUCT($D24:DB24)</f>
        <v>2.1083783892566751E-2</v>
      </c>
      <c r="DC144" s="120">
        <f>PRODUCT($D24:DC24)</f>
        <v>2.0345851456326915E-2</v>
      </c>
    </row>
    <row r="145" spans="2:107" ht="15" x14ac:dyDescent="0.25">
      <c r="B145" s="110">
        <f>B144+1</f>
        <v>20</v>
      </c>
      <c r="C145" s="120">
        <v>1</v>
      </c>
      <c r="D145" s="120">
        <f>PRODUCT($D25:D25)</f>
        <v>0.92200000000000004</v>
      </c>
      <c r="E145" s="120">
        <f>PRODUCT($D25:E25)</f>
        <v>0.864375</v>
      </c>
      <c r="F145" s="120">
        <f>PRODUCT($D25:F25)</f>
        <v>0.81484631249999995</v>
      </c>
      <c r="G145" s="120">
        <f>PRODUCT($D25:G25)</f>
        <v>0.77108906551875001</v>
      </c>
      <c r="H145" s="120">
        <f>PRODUCT($D25:H25)</f>
        <v>0.73168641427074188</v>
      </c>
      <c r="I145" s="120">
        <f>PRODUCT($D25:I25)</f>
        <v>0.69619962317861095</v>
      </c>
      <c r="J145" s="120">
        <f>PRODUCT($D25:J25)</f>
        <v>0.66410482055007691</v>
      </c>
      <c r="K145" s="120">
        <f>PRODUCT($D25:K25)</f>
        <v>0.63501702940998361</v>
      </c>
      <c r="L145" s="120">
        <f>PRODUCT($D25:L25)</f>
        <v>0.60853681928358727</v>
      </c>
      <c r="M145" s="120">
        <f>PRODUCT($D25:M25)</f>
        <v>0.58425620019417213</v>
      </c>
      <c r="N145" s="120">
        <f>PRODUCT($D25:N25)</f>
        <v>0.56187918772673529</v>
      </c>
      <c r="O145" s="120">
        <f>PRODUCT($D25:O25)</f>
        <v>0.54097728194330075</v>
      </c>
      <c r="P145" s="120">
        <f>PRODUCT($D25:P25)</f>
        <v>0.52123161115237027</v>
      </c>
      <c r="Q145" s="120">
        <f>PRODUCT($D25:Q25)</f>
        <v>0.50236302682865441</v>
      </c>
      <c r="R145" s="120">
        <f>PRODUCT($D25:R25)</f>
        <v>0.48478032088965151</v>
      </c>
      <c r="S145" s="120">
        <f>PRODUCT($D25:S25)</f>
        <v>0.46781300965851369</v>
      </c>
      <c r="T145" s="120">
        <f>PRODUCT($D25:T25)</f>
        <v>0.45143955432046567</v>
      </c>
      <c r="U145" s="120">
        <f>PRODUCT($D25:U25)</f>
        <v>0.43563916991924934</v>
      </c>
      <c r="V145" s="120">
        <f>PRODUCT($D25:V25)</f>
        <v>0.42039179897207557</v>
      </c>
      <c r="W145" s="120">
        <f>PRODUCT($D25:W25)</f>
        <v>0.40567808600805288</v>
      </c>
      <c r="X145" s="120">
        <f>PRODUCT($D25:X25)</f>
        <v>0.39147935299777104</v>
      </c>
      <c r="Y145" s="120">
        <f>PRODUCT($D25:Y25)</f>
        <v>0.37777757564284903</v>
      </c>
      <c r="Z145" s="120">
        <f>PRODUCT($D25:Z25)</f>
        <v>0.36455536049534931</v>
      </c>
      <c r="AA145" s="120">
        <f>PRODUCT($D25:AA25)</f>
        <v>0.35179592287801209</v>
      </c>
      <c r="AB145" s="120">
        <f>PRODUCT($D25:AB25)</f>
        <v>0.33948306557728164</v>
      </c>
      <c r="AC145" s="120">
        <f>PRODUCT($D25:AC25)</f>
        <v>0.32760115828207675</v>
      </c>
      <c r="AD145" s="120">
        <f>PRODUCT($D25:AD25)</f>
        <v>0.31613511774220404</v>
      </c>
      <c r="AE145" s="120">
        <f>PRODUCT($D25:AE25)</f>
        <v>0.30507038862122687</v>
      </c>
      <c r="AF145" s="120">
        <f>PRODUCT($D25:AF25)</f>
        <v>0.29439292501948394</v>
      </c>
      <c r="AG145" s="120">
        <f>PRODUCT($D25:AG25)</f>
        <v>0.28408917264380201</v>
      </c>
      <c r="AH145" s="120">
        <f>PRODUCT($D25:AH25)</f>
        <v>0.27414605160126893</v>
      </c>
      <c r="AI145" s="120">
        <f>PRODUCT($D25:AI25)</f>
        <v>0.26455093979522448</v>
      </c>
      <c r="AJ145" s="120">
        <f>PRODUCT($D25:AJ25)</f>
        <v>0.25529165690239164</v>
      </c>
      <c r="AK145" s="120">
        <f>PRODUCT($D25:AK25)</f>
        <v>0.24635644891080793</v>
      </c>
      <c r="AL145" s="120">
        <f>PRODUCT($D25:AL25)</f>
        <v>0.23773397319892964</v>
      </c>
      <c r="AM145" s="120">
        <f>PRODUCT($D25:AM25)</f>
        <v>0.2294132841369671</v>
      </c>
      <c r="AN145" s="120">
        <f>PRODUCT($D25:AN25)</f>
        <v>0.22138381919217323</v>
      </c>
      <c r="AO145" s="120">
        <f>PRODUCT($D25:AO25)</f>
        <v>0.21363538552044717</v>
      </c>
      <c r="AP145" s="120">
        <f>PRODUCT($D25:AP25)</f>
        <v>0.20615814702723151</v>
      </c>
      <c r="AQ145" s="120">
        <f>PRODUCT($D25:AQ25)</f>
        <v>0.1989426118812784</v>
      </c>
      <c r="AR145" s="120">
        <f>PRODUCT($D25:AR25)</f>
        <v>0.19197962046543365</v>
      </c>
      <c r="AS145" s="120">
        <f>PRODUCT($D25:AS25)</f>
        <v>0.18526033374914347</v>
      </c>
      <c r="AT145" s="120">
        <f>PRODUCT($D25:AT25)</f>
        <v>0.17877622206792343</v>
      </c>
      <c r="AU145" s="120">
        <f>PRODUCT($D25:AU25)</f>
        <v>0.17251905429554609</v>
      </c>
      <c r="AV145" s="120">
        <f>PRODUCT($D25:AV25)</f>
        <v>0.16648088739520198</v>
      </c>
      <c r="AW145" s="120">
        <f>PRODUCT($D25:AW25)</f>
        <v>0.16065405633636989</v>
      </c>
      <c r="AX145" s="120">
        <f>PRODUCT($D25:AX25)</f>
        <v>0.15503116436459694</v>
      </c>
      <c r="AY145" s="120">
        <f>PRODUCT($D25:AY25)</f>
        <v>0.14960507361183603</v>
      </c>
      <c r="AZ145" s="120">
        <f>PRODUCT($D25:AZ25)</f>
        <v>0.14436889603542177</v>
      </c>
      <c r="BA145" s="120">
        <f>PRODUCT($D25:BA25)</f>
        <v>0.13931598467418202</v>
      </c>
      <c r="BB145" s="120">
        <f>PRODUCT($D25:BB25)</f>
        <v>0.13443992521058565</v>
      </c>
      <c r="BC145" s="120">
        <f>PRODUCT($D25:BC25)</f>
        <v>0.12973452782821515</v>
      </c>
      <c r="BD145" s="120">
        <f>PRODUCT($D25:BD25)</f>
        <v>0.1251938193542276</v>
      </c>
      <c r="BE145" s="120">
        <f>PRODUCT($D25:BE25)</f>
        <v>0.12081203567682963</v>
      </c>
      <c r="BF145" s="120">
        <f>PRODUCT($D25:BF25)</f>
        <v>0.11658361442814059</v>
      </c>
      <c r="BG145" s="120">
        <f>PRODUCT($D25:BG25)</f>
        <v>0.11250318792315567</v>
      </c>
      <c r="BH145" s="120">
        <f>PRODUCT($D25:BH25)</f>
        <v>0.10856557634584521</v>
      </c>
      <c r="BI145" s="120">
        <f>PRODUCT($D25:BI25)</f>
        <v>0.10476578117374062</v>
      </c>
      <c r="BJ145" s="120">
        <f>PRODUCT($D25:BJ25)</f>
        <v>0.1010989788326597</v>
      </c>
      <c r="BK145" s="120">
        <f>PRODUCT($D25:BK25)</f>
        <v>9.756051457351661E-2</v>
      </c>
      <c r="BL145" s="120">
        <f>PRODUCT($D25:BL25)</f>
        <v>9.4145896563443521E-2</v>
      </c>
      <c r="BM145" s="120">
        <f>PRODUCT($D25:BM25)</f>
        <v>9.0850790183722996E-2</v>
      </c>
      <c r="BN145" s="120">
        <f>PRODUCT($D25:BN25)</f>
        <v>8.7671012527292688E-2</v>
      </c>
      <c r="BO145" s="120">
        <f>PRODUCT($D25:BO25)</f>
        <v>8.4602527088837448E-2</v>
      </c>
      <c r="BP145" s="120">
        <f>PRODUCT($D25:BP25)</f>
        <v>8.1641438640728134E-2</v>
      </c>
      <c r="BQ145" s="120">
        <f>PRODUCT($D25:BQ25)</f>
        <v>7.8783988288302645E-2</v>
      </c>
      <c r="BR145" s="120">
        <f>PRODUCT($D25:BR25)</f>
        <v>7.6026548698212043E-2</v>
      </c>
      <c r="BS145" s="120">
        <f>PRODUCT($D25:BS25)</f>
        <v>7.3365619493774625E-2</v>
      </c>
      <c r="BT145" s="120">
        <f>PRODUCT($D25:BT25)</f>
        <v>7.0797822811492508E-2</v>
      </c>
      <c r="BU145" s="120">
        <f>PRODUCT($D25:BU25)</f>
        <v>6.8319899013090268E-2</v>
      </c>
      <c r="BV145" s="120">
        <f>PRODUCT($D25:BV25)</f>
        <v>6.5928702547632112E-2</v>
      </c>
      <c r="BW145" s="120">
        <f>PRODUCT($D25:BW25)</f>
        <v>6.3621197958464992E-2</v>
      </c>
      <c r="BX145" s="120">
        <f>PRODUCT($D25:BX25)</f>
        <v>6.1394456029918713E-2</v>
      </c>
      <c r="BY145" s="120">
        <f>PRODUCT($D25:BY25)</f>
        <v>5.9245650068871558E-2</v>
      </c>
      <c r="BZ145" s="120">
        <f>PRODUCT($D25:BZ25)</f>
        <v>5.7172052316461053E-2</v>
      </c>
      <c r="CA145" s="120">
        <f>PRODUCT($D25:CA25)</f>
        <v>5.5171030485384916E-2</v>
      </c>
      <c r="CB145" s="120">
        <f>PRODUCT($D25:CB25)</f>
        <v>5.3240044418396443E-2</v>
      </c>
      <c r="CC145" s="120">
        <f>PRODUCT($D25:CC25)</f>
        <v>5.1376642863752563E-2</v>
      </c>
      <c r="CD145" s="120">
        <f>PRODUCT($D25:CD25)</f>
        <v>4.9578460363521225E-2</v>
      </c>
      <c r="CE145" s="120">
        <f>PRODUCT($D25:CE25)</f>
        <v>4.7843214250797982E-2</v>
      </c>
      <c r="CF145" s="120">
        <f>PRODUCT($D25:CF25)</f>
        <v>4.616870175202005E-2</v>
      </c>
      <c r="CG145" s="120">
        <f>PRODUCT($D25:CG25)</f>
        <v>4.4552797190699343E-2</v>
      </c>
      <c r="CH145" s="120">
        <f>PRODUCT($D25:CH25)</f>
        <v>4.2993449289024863E-2</v>
      </c>
      <c r="CI145" s="120">
        <f>PRODUCT($D25:CI25)</f>
        <v>4.148867856390899E-2</v>
      </c>
      <c r="CJ145" s="120">
        <f>PRODUCT($D25:CJ25)</f>
        <v>4.0036574814172173E-2</v>
      </c>
      <c r="CK145" s="120">
        <f>PRODUCT($D25:CK25)</f>
        <v>3.8635294695676142E-2</v>
      </c>
      <c r="CL145" s="120">
        <f>PRODUCT($D25:CL25)</f>
        <v>3.7283059381327477E-2</v>
      </c>
      <c r="CM145" s="120">
        <f>PRODUCT($D25:CM25)</f>
        <v>3.5978152302981015E-2</v>
      </c>
      <c r="CN145" s="120">
        <f>PRODUCT($D25:CN25)</f>
        <v>3.4718916972376675E-2</v>
      </c>
      <c r="CO145" s="120">
        <f>PRODUCT($D25:CO25)</f>
        <v>3.3503754878343492E-2</v>
      </c>
      <c r="CP145" s="120">
        <f>PRODUCT($D25:CP25)</f>
        <v>3.2331123457601467E-2</v>
      </c>
      <c r="CQ145" s="120">
        <f>PRODUCT($D25:CQ25)</f>
        <v>3.1199534136585414E-2</v>
      </c>
      <c r="CR145" s="120">
        <f>PRODUCT($D25:CR25)</f>
        <v>3.0107550441804923E-2</v>
      </c>
      <c r="CS145" s="120">
        <f>PRODUCT($D25:CS25)</f>
        <v>2.9053786176341748E-2</v>
      </c>
      <c r="CT145" s="120">
        <f>PRODUCT($D25:CT25)</f>
        <v>2.8036903660169785E-2</v>
      </c>
      <c r="CU145" s="120">
        <f>PRODUCT($D25:CU25)</f>
        <v>2.7055612032063841E-2</v>
      </c>
      <c r="CV145" s="120">
        <f>PRODUCT($D25:CV25)</f>
        <v>2.6108665610941606E-2</v>
      </c>
      <c r="CW145" s="120">
        <f>PRODUCT($D25:CW25)</f>
        <v>2.5194862314558648E-2</v>
      </c>
      <c r="CX145" s="120">
        <f>PRODUCT($D25:CX25)</f>
        <v>2.4313042133549095E-2</v>
      </c>
      <c r="CY145" s="120">
        <f>PRODUCT($D25:CY25)</f>
        <v>2.3462085658874875E-2</v>
      </c>
      <c r="CZ145" s="120">
        <f>PRODUCT($D25:CZ25)</f>
        <v>2.2640912660814253E-2</v>
      </c>
      <c r="DA145" s="120">
        <f>PRODUCT($D25:DA25)</f>
        <v>2.1848480717685755E-2</v>
      </c>
      <c r="DB145" s="120">
        <f>PRODUCT($D25:DB25)</f>
        <v>2.1083783892566751E-2</v>
      </c>
      <c r="DC145" s="120">
        <f>PRODUCT($D25:DC25)</f>
        <v>2.0345851456326915E-2</v>
      </c>
    </row>
    <row r="146" spans="2:107" ht="15" x14ac:dyDescent="0.25">
      <c r="B146" s="110">
        <v>21</v>
      </c>
      <c r="C146" s="120">
        <v>1</v>
      </c>
      <c r="D146" s="120">
        <f>PRODUCT($D26:D26)</f>
        <v>0.92200000000000004</v>
      </c>
      <c r="E146" s="120">
        <f>PRODUCT($D26:E26)</f>
        <v>0.864375</v>
      </c>
      <c r="F146" s="120">
        <f>PRODUCT($D26:F26)</f>
        <v>0.81484631249999995</v>
      </c>
      <c r="G146" s="120">
        <f>PRODUCT($D26:G26)</f>
        <v>0.77108906551875001</v>
      </c>
      <c r="H146" s="120">
        <f>PRODUCT($D26:H26)</f>
        <v>0.73168641427074188</v>
      </c>
      <c r="I146" s="120">
        <f>PRODUCT($D26:I26)</f>
        <v>0.69619962317861095</v>
      </c>
      <c r="J146" s="120">
        <f>PRODUCT($D26:J26)</f>
        <v>0.66410482055007691</v>
      </c>
      <c r="K146" s="120">
        <f>PRODUCT($D26:K26)</f>
        <v>0.63501702940998361</v>
      </c>
      <c r="L146" s="120">
        <f>PRODUCT($D26:L26)</f>
        <v>0.60853681928358727</v>
      </c>
      <c r="M146" s="120">
        <f>PRODUCT($D26:M26)</f>
        <v>0.58425620019417213</v>
      </c>
      <c r="N146" s="120">
        <f>PRODUCT($D26:N26)</f>
        <v>0.56187918772673529</v>
      </c>
      <c r="O146" s="120">
        <f>PRODUCT($D26:O26)</f>
        <v>0.54097728194330075</v>
      </c>
      <c r="P146" s="120">
        <f>PRODUCT($D26:P26)</f>
        <v>0.52123161115237027</v>
      </c>
      <c r="Q146" s="120">
        <f>PRODUCT($D26:Q26)</f>
        <v>0.50236302682865441</v>
      </c>
      <c r="R146" s="120">
        <f>PRODUCT($D26:R26)</f>
        <v>0.48478032088965151</v>
      </c>
      <c r="S146" s="120">
        <f>PRODUCT($D26:S26)</f>
        <v>0.46781300965851369</v>
      </c>
      <c r="T146" s="120">
        <f>PRODUCT($D26:T26)</f>
        <v>0.45143955432046567</v>
      </c>
      <c r="U146" s="120">
        <f>PRODUCT($D26:U26)</f>
        <v>0.43563916991924934</v>
      </c>
      <c r="V146" s="120">
        <f>PRODUCT($D26:V26)</f>
        <v>0.42039179897207557</v>
      </c>
      <c r="W146" s="120">
        <f>PRODUCT($D26:W26)</f>
        <v>0.40567808600805288</v>
      </c>
      <c r="X146" s="120">
        <f>PRODUCT($D26:X26)</f>
        <v>0.39147935299777104</v>
      </c>
      <c r="Y146" s="120">
        <f>PRODUCT($D26:Y26)</f>
        <v>0.37777757564284903</v>
      </c>
      <c r="Z146" s="120">
        <f>PRODUCT($D26:Z26)</f>
        <v>0.36455536049534931</v>
      </c>
      <c r="AA146" s="120">
        <f>PRODUCT($D26:AA26)</f>
        <v>0.35179592287801209</v>
      </c>
      <c r="AB146" s="120">
        <f>PRODUCT($D26:AB26)</f>
        <v>0.33948306557728164</v>
      </c>
      <c r="AC146" s="120">
        <f>PRODUCT($D26:AC26)</f>
        <v>0.32760115828207675</v>
      </c>
      <c r="AD146" s="120">
        <f>PRODUCT($D26:AD26)</f>
        <v>0.31613511774220404</v>
      </c>
      <c r="AE146" s="120">
        <f>PRODUCT($D26:AE26)</f>
        <v>0.30507038862122687</v>
      </c>
      <c r="AF146" s="120">
        <f>PRODUCT($D26:AF26)</f>
        <v>0.29439292501948394</v>
      </c>
      <c r="AG146" s="120">
        <f>PRODUCT($D26:AG26)</f>
        <v>0.28408917264380201</v>
      </c>
      <c r="AH146" s="120">
        <f>PRODUCT($D26:AH26)</f>
        <v>0.27414605160126893</v>
      </c>
      <c r="AI146" s="120">
        <f>PRODUCT($D26:AI26)</f>
        <v>0.26455093979522448</v>
      </c>
      <c r="AJ146" s="120">
        <f>PRODUCT($D26:AJ26)</f>
        <v>0.25529165690239164</v>
      </c>
      <c r="AK146" s="120">
        <f>PRODUCT($D26:AK26)</f>
        <v>0.24635644891080793</v>
      </c>
      <c r="AL146" s="120">
        <f>PRODUCT($D26:AL26)</f>
        <v>0.23773397319892964</v>
      </c>
      <c r="AM146" s="120">
        <f>PRODUCT($D26:AM26)</f>
        <v>0.2294132841369671</v>
      </c>
      <c r="AN146" s="120">
        <f>PRODUCT($D26:AN26)</f>
        <v>0.22138381919217323</v>
      </c>
      <c r="AO146" s="120">
        <f>PRODUCT($D26:AO26)</f>
        <v>0.21363538552044717</v>
      </c>
      <c r="AP146" s="120">
        <f>PRODUCT($D26:AP26)</f>
        <v>0.20615814702723151</v>
      </c>
      <c r="AQ146" s="120">
        <f>PRODUCT($D26:AQ26)</f>
        <v>0.1989426118812784</v>
      </c>
      <c r="AR146" s="120">
        <f>PRODUCT($D26:AR26)</f>
        <v>0.19197962046543365</v>
      </c>
      <c r="AS146" s="120">
        <f>PRODUCT($D26:AS26)</f>
        <v>0.18526033374914347</v>
      </c>
      <c r="AT146" s="120">
        <f>PRODUCT($D26:AT26)</f>
        <v>0.17877622206792343</v>
      </c>
      <c r="AU146" s="120">
        <f>PRODUCT($D26:AU26)</f>
        <v>0.17251905429554609</v>
      </c>
      <c r="AV146" s="120">
        <f>PRODUCT($D26:AV26)</f>
        <v>0.16648088739520198</v>
      </c>
      <c r="AW146" s="120">
        <f>PRODUCT($D26:AW26)</f>
        <v>0.16065405633636989</v>
      </c>
      <c r="AX146" s="120">
        <f>PRODUCT($D26:AX26)</f>
        <v>0.15503116436459694</v>
      </c>
      <c r="AY146" s="120">
        <f>PRODUCT($D26:AY26)</f>
        <v>0.14960507361183603</v>
      </c>
      <c r="AZ146" s="120">
        <f>PRODUCT($D26:AZ26)</f>
        <v>0.14436889603542177</v>
      </c>
      <c r="BA146" s="120">
        <f>PRODUCT($D26:BA26)</f>
        <v>0.13931598467418202</v>
      </c>
      <c r="BB146" s="120">
        <f>PRODUCT($D26:BB26)</f>
        <v>0.13443992521058565</v>
      </c>
      <c r="BC146" s="120">
        <f>PRODUCT($D26:BC26)</f>
        <v>0.12973452782821515</v>
      </c>
      <c r="BD146" s="120">
        <f>PRODUCT($D26:BD26)</f>
        <v>0.1251938193542276</v>
      </c>
      <c r="BE146" s="120">
        <f>PRODUCT($D26:BE26)</f>
        <v>0.12081203567682963</v>
      </c>
      <c r="BF146" s="120">
        <f>PRODUCT($D26:BF26)</f>
        <v>0.11658361442814059</v>
      </c>
      <c r="BG146" s="120">
        <f>PRODUCT($D26:BG26)</f>
        <v>0.11250318792315567</v>
      </c>
      <c r="BH146" s="120">
        <f>PRODUCT($D26:BH26)</f>
        <v>0.10856557634584521</v>
      </c>
      <c r="BI146" s="120">
        <f>PRODUCT($D26:BI26)</f>
        <v>0.10476578117374062</v>
      </c>
      <c r="BJ146" s="120">
        <f>PRODUCT($D26:BJ26)</f>
        <v>0.1010989788326597</v>
      </c>
      <c r="BK146" s="120">
        <f>PRODUCT($D26:BK26)</f>
        <v>9.756051457351661E-2</v>
      </c>
      <c r="BL146" s="120">
        <f>PRODUCT($D26:BL26)</f>
        <v>9.4145896563443521E-2</v>
      </c>
      <c r="BM146" s="120">
        <f>PRODUCT($D26:BM26)</f>
        <v>9.0850790183722996E-2</v>
      </c>
      <c r="BN146" s="120">
        <f>PRODUCT($D26:BN26)</f>
        <v>8.7671012527292688E-2</v>
      </c>
      <c r="BO146" s="120">
        <f>PRODUCT($D26:BO26)</f>
        <v>8.4602527088837448E-2</v>
      </c>
      <c r="BP146" s="120">
        <f>PRODUCT($D26:BP26)</f>
        <v>8.1641438640728134E-2</v>
      </c>
      <c r="BQ146" s="120">
        <f>PRODUCT($D26:BQ26)</f>
        <v>7.8783988288302645E-2</v>
      </c>
      <c r="BR146" s="120">
        <f>PRODUCT($D26:BR26)</f>
        <v>7.6026548698212043E-2</v>
      </c>
      <c r="BS146" s="120">
        <f>PRODUCT($D26:BS26)</f>
        <v>7.3365619493774625E-2</v>
      </c>
      <c r="BT146" s="120">
        <f>PRODUCT($D26:BT26)</f>
        <v>7.0797822811492508E-2</v>
      </c>
      <c r="BU146" s="120">
        <f>PRODUCT($D26:BU26)</f>
        <v>6.8319899013090268E-2</v>
      </c>
      <c r="BV146" s="120">
        <f>PRODUCT($D26:BV26)</f>
        <v>6.5928702547632112E-2</v>
      </c>
      <c r="BW146" s="120">
        <f>PRODUCT($D26:BW26)</f>
        <v>6.3621197958464992E-2</v>
      </c>
      <c r="BX146" s="120">
        <f>PRODUCT($D26:BX26)</f>
        <v>6.1394456029918713E-2</v>
      </c>
      <c r="BY146" s="120">
        <f>PRODUCT($D26:BY26)</f>
        <v>5.9245650068871558E-2</v>
      </c>
      <c r="BZ146" s="120">
        <f>PRODUCT($D26:BZ26)</f>
        <v>5.7172052316461053E-2</v>
      </c>
      <c r="CA146" s="120">
        <f>PRODUCT($D26:CA26)</f>
        <v>5.5171030485384916E-2</v>
      </c>
      <c r="CB146" s="120">
        <f>PRODUCT($D26:CB26)</f>
        <v>5.3240044418396443E-2</v>
      </c>
      <c r="CC146" s="120">
        <f>PRODUCT($D26:CC26)</f>
        <v>5.1376642863752563E-2</v>
      </c>
      <c r="CD146" s="120">
        <f>PRODUCT($D26:CD26)</f>
        <v>4.9578460363521225E-2</v>
      </c>
      <c r="CE146" s="120">
        <f>PRODUCT($D26:CE26)</f>
        <v>4.7843214250797982E-2</v>
      </c>
      <c r="CF146" s="120">
        <f>PRODUCT($D26:CF26)</f>
        <v>4.616870175202005E-2</v>
      </c>
      <c r="CG146" s="120">
        <f>PRODUCT($D26:CG26)</f>
        <v>4.4552797190699343E-2</v>
      </c>
      <c r="CH146" s="120">
        <f>PRODUCT($D26:CH26)</f>
        <v>4.2993449289024863E-2</v>
      </c>
      <c r="CI146" s="120">
        <f>PRODUCT($D26:CI26)</f>
        <v>4.148867856390899E-2</v>
      </c>
      <c r="CJ146" s="120">
        <f>PRODUCT($D26:CJ26)</f>
        <v>4.0036574814172173E-2</v>
      </c>
      <c r="CK146" s="120">
        <f>PRODUCT($D26:CK26)</f>
        <v>3.8635294695676142E-2</v>
      </c>
      <c r="CL146" s="120">
        <f>PRODUCT($D26:CL26)</f>
        <v>3.7283059381327477E-2</v>
      </c>
      <c r="CM146" s="120">
        <f>PRODUCT($D26:CM26)</f>
        <v>3.5978152302981015E-2</v>
      </c>
      <c r="CN146" s="120">
        <f>PRODUCT($D26:CN26)</f>
        <v>3.4718916972376675E-2</v>
      </c>
      <c r="CO146" s="120">
        <f>PRODUCT($D26:CO26)</f>
        <v>3.3503754878343492E-2</v>
      </c>
      <c r="CP146" s="120">
        <f>PRODUCT($D26:CP26)</f>
        <v>3.2331123457601467E-2</v>
      </c>
      <c r="CQ146" s="120">
        <f>PRODUCT($D26:CQ26)</f>
        <v>3.1199534136585414E-2</v>
      </c>
      <c r="CR146" s="120">
        <f>PRODUCT($D26:CR26)</f>
        <v>3.0107550441804923E-2</v>
      </c>
      <c r="CS146" s="120">
        <f>PRODUCT($D26:CS26)</f>
        <v>2.9053786176341748E-2</v>
      </c>
      <c r="CT146" s="120">
        <f>PRODUCT($D26:CT26)</f>
        <v>2.8036903660169785E-2</v>
      </c>
      <c r="CU146" s="120">
        <f>PRODUCT($D26:CU26)</f>
        <v>2.7055612032063841E-2</v>
      </c>
      <c r="CV146" s="120">
        <f>PRODUCT($D26:CV26)</f>
        <v>2.6108665610941606E-2</v>
      </c>
      <c r="CW146" s="120">
        <f>PRODUCT($D26:CW26)</f>
        <v>2.5194862314558648E-2</v>
      </c>
      <c r="CX146" s="120">
        <f>PRODUCT($D26:CX26)</f>
        <v>2.4313042133549095E-2</v>
      </c>
      <c r="CY146" s="120">
        <f>PRODUCT($D26:CY26)</f>
        <v>2.3462085658874875E-2</v>
      </c>
      <c r="CZ146" s="120">
        <f>PRODUCT($D26:CZ26)</f>
        <v>2.2640912660814253E-2</v>
      </c>
      <c r="DA146" s="120">
        <f>PRODUCT($D26:DA26)</f>
        <v>2.1848480717685755E-2</v>
      </c>
      <c r="DB146" s="120">
        <f>PRODUCT($D26:DB26)</f>
        <v>2.1083783892566751E-2</v>
      </c>
      <c r="DC146" s="120">
        <f>PRODUCT($D26:DC26)</f>
        <v>2.0345851456326915E-2</v>
      </c>
    </row>
    <row r="147" spans="2:107" ht="15" x14ac:dyDescent="0.25">
      <c r="B147" s="110">
        <v>22</v>
      </c>
      <c r="C147" s="120">
        <v>1</v>
      </c>
      <c r="D147" s="120">
        <f>PRODUCT($D27:D27)</f>
        <v>0.92249999999999999</v>
      </c>
      <c r="E147" s="120">
        <f>PRODUCT($D27:E27)</f>
        <v>0.86512049999999996</v>
      </c>
      <c r="F147" s="120">
        <f>PRODUCT($D27:F27)</f>
        <v>0.81563560739999996</v>
      </c>
      <c r="G147" s="120">
        <f>PRODUCT($D27:G27)</f>
        <v>0.77183597528261993</v>
      </c>
      <c r="H147" s="120">
        <f>PRODUCT($D27:H27)</f>
        <v>0.73239515694567803</v>
      </c>
      <c r="I147" s="120">
        <f>PRODUCT($D27:I27)</f>
        <v>0.6968739918338126</v>
      </c>
      <c r="J147" s="120">
        <f>PRODUCT($D27:J27)</f>
        <v>0.6647481008102738</v>
      </c>
      <c r="K147" s="120">
        <f>PRODUCT($D27:K27)</f>
        <v>0.6356321339947838</v>
      </c>
      <c r="L147" s="120">
        <f>PRODUCT($D27:L27)</f>
        <v>0.60912627400720132</v>
      </c>
      <c r="M147" s="120">
        <f>PRODUCT($D27:M27)</f>
        <v>0.58482213567431396</v>
      </c>
      <c r="N147" s="120">
        <f>PRODUCT($D27:N27)</f>
        <v>0.5624234478779877</v>
      </c>
      <c r="O147" s="120">
        <f>PRODUCT($D27:O27)</f>
        <v>0.5415012956169265</v>
      </c>
      <c r="P147" s="120">
        <f>PRODUCT($D27:P27)</f>
        <v>0.52173649832690872</v>
      </c>
      <c r="Q147" s="120">
        <f>PRODUCT($D27:Q27)</f>
        <v>0.50284963708747465</v>
      </c>
      <c r="R147" s="120">
        <f>PRODUCT($D27:R27)</f>
        <v>0.48524989978941302</v>
      </c>
      <c r="S147" s="120">
        <f>PRODUCT($D27:S27)</f>
        <v>0.46826615329678356</v>
      </c>
      <c r="T147" s="120">
        <f>PRODUCT($D27:T27)</f>
        <v>0.4518768379313961</v>
      </c>
      <c r="U147" s="120">
        <f>PRODUCT($D27:U27)</f>
        <v>0.43606114860379724</v>
      </c>
      <c r="V147" s="120">
        <f>PRODUCT($D27:V27)</f>
        <v>0.42079900840266432</v>
      </c>
      <c r="W147" s="120">
        <f>PRODUCT($D27:W27)</f>
        <v>0.40607104310857106</v>
      </c>
      <c r="X147" s="120">
        <f>PRODUCT($D27:X27)</f>
        <v>0.39185855659977104</v>
      </c>
      <c r="Y147" s="120">
        <f>PRODUCT($D27:Y27)</f>
        <v>0.37814350711877903</v>
      </c>
      <c r="Z147" s="120">
        <f>PRODUCT($D27:Z27)</f>
        <v>0.36490848436962176</v>
      </c>
      <c r="AA147" s="120">
        <f>PRODUCT($D27:AA27)</f>
        <v>0.35213668741668497</v>
      </c>
      <c r="AB147" s="120">
        <f>PRODUCT($D27:AB27)</f>
        <v>0.33981190335710099</v>
      </c>
      <c r="AC147" s="120">
        <f>PRODUCT($D27:AC27)</f>
        <v>0.32791848673960244</v>
      </c>
      <c r="AD147" s="120">
        <f>PRODUCT($D27:AD27)</f>
        <v>0.31644133970371635</v>
      </c>
      <c r="AE147" s="120">
        <f>PRODUCT($D27:AE27)</f>
        <v>0.30536589281408627</v>
      </c>
      <c r="AF147" s="120">
        <f>PRODUCT($D27:AF27)</f>
        <v>0.29467808656559324</v>
      </c>
      <c r="AG147" s="120">
        <f>PRODUCT($D27:AG27)</f>
        <v>0.28436435353579748</v>
      </c>
      <c r="AH147" s="120">
        <f>PRODUCT($D27:AH27)</f>
        <v>0.27441160116204455</v>
      </c>
      <c r="AI147" s="120">
        <f>PRODUCT($D27:AI27)</f>
        <v>0.26480719512137296</v>
      </c>
      <c r="AJ147" s="120">
        <f>PRODUCT($D27:AJ27)</f>
        <v>0.2555389432921249</v>
      </c>
      <c r="AK147" s="120">
        <f>PRODUCT($D27:AK27)</f>
        <v>0.24659508027690052</v>
      </c>
      <c r="AL147" s="120">
        <f>PRODUCT($D27:AL27)</f>
        <v>0.23796425246720901</v>
      </c>
      <c r="AM147" s="120">
        <f>PRODUCT($D27:AM27)</f>
        <v>0.22963550363085669</v>
      </c>
      <c r="AN147" s="120">
        <f>PRODUCT($D27:AN27)</f>
        <v>0.22159826100377669</v>
      </c>
      <c r="AO147" s="120">
        <f>PRODUCT($D27:AO27)</f>
        <v>0.21384232186864449</v>
      </c>
      <c r="AP147" s="120">
        <f>PRODUCT($D27:AP27)</f>
        <v>0.20635784060324192</v>
      </c>
      <c r="AQ147" s="120">
        <f>PRODUCT($D27:AQ27)</f>
        <v>0.19913531618212843</v>
      </c>
      <c r="AR147" s="120">
        <f>PRODUCT($D27:AR27)</f>
        <v>0.19216558011575394</v>
      </c>
      <c r="AS147" s="120">
        <f>PRODUCT($D27:AS27)</f>
        <v>0.18543978481170253</v>
      </c>
      <c r="AT147" s="120">
        <f>PRODUCT($D27:AT27)</f>
        <v>0.17894939234329293</v>
      </c>
      <c r="AU147" s="120">
        <f>PRODUCT($D27:AU27)</f>
        <v>0.17268616361127767</v>
      </c>
      <c r="AV147" s="120">
        <f>PRODUCT($D27:AV27)</f>
        <v>0.16664214788488294</v>
      </c>
      <c r="AW147" s="120">
        <f>PRODUCT($D27:AW27)</f>
        <v>0.16080967270891203</v>
      </c>
      <c r="AX147" s="120">
        <f>PRODUCT($D27:AX27)</f>
        <v>0.1551813341641001</v>
      </c>
      <c r="AY147" s="120">
        <f>PRODUCT($D27:AY27)</f>
        <v>0.14974998746835658</v>
      </c>
      <c r="AZ147" s="120">
        <f>PRODUCT($D27:AZ27)</f>
        <v>0.14450873790696409</v>
      </c>
      <c r="BA147" s="120">
        <f>PRODUCT($D27:BA27)</f>
        <v>0.13945093208022033</v>
      </c>
      <c r="BB147" s="120">
        <f>PRODUCT($D27:BB27)</f>
        <v>0.13457014945741261</v>
      </c>
      <c r="BC147" s="120">
        <f>PRODUCT($D27:BC27)</f>
        <v>0.12986019422640316</v>
      </c>
      <c r="BD147" s="120">
        <f>PRODUCT($D27:BD27)</f>
        <v>0.12531508742847905</v>
      </c>
      <c r="BE147" s="120">
        <f>PRODUCT($D27:BE27)</f>
        <v>0.12092905936848228</v>
      </c>
      <c r="BF147" s="120">
        <f>PRODUCT($D27:BF27)</f>
        <v>0.11669654229058539</v>
      </c>
      <c r="BG147" s="120">
        <f>PRODUCT($D27:BG27)</f>
        <v>0.1126121633104149</v>
      </c>
      <c r="BH147" s="120">
        <f>PRODUCT($D27:BH27)</f>
        <v>0.10867073759455038</v>
      </c>
      <c r="BI147" s="120">
        <f>PRODUCT($D27:BI27)</f>
        <v>0.10486726177874112</v>
      </c>
      <c r="BJ147" s="120">
        <f>PRODUCT($D27:BJ27)</f>
        <v>0.10119690761648517</v>
      </c>
      <c r="BK147" s="120">
        <f>PRODUCT($D27:BK27)</f>
        <v>9.7655015849908183E-2</v>
      </c>
      <c r="BL147" s="120">
        <f>PRODUCT($D27:BL27)</f>
        <v>9.4237090295161391E-2</v>
      </c>
      <c r="BM147" s="120">
        <f>PRODUCT($D27:BM27)</f>
        <v>9.0938792134830734E-2</v>
      </c>
      <c r="BN147" s="120">
        <f>PRODUCT($D27:BN27)</f>
        <v>8.7755934410111661E-2</v>
      </c>
      <c r="BO147" s="120">
        <f>PRODUCT($D27:BO27)</f>
        <v>8.4684476705757752E-2</v>
      </c>
      <c r="BP147" s="120">
        <f>PRODUCT($D27:BP27)</f>
        <v>8.1720520021056231E-2</v>
      </c>
      <c r="BQ147" s="120">
        <f>PRODUCT($D27:BQ27)</f>
        <v>7.8860301820319265E-2</v>
      </c>
      <c r="BR147" s="120">
        <f>PRODUCT($D27:BR27)</f>
        <v>7.6100191256608093E-2</v>
      </c>
      <c r="BS147" s="120">
        <f>PRODUCT($D27:BS27)</f>
        <v>7.3436684562626808E-2</v>
      </c>
      <c r="BT147" s="120">
        <f>PRODUCT($D27:BT27)</f>
        <v>7.0866400602934865E-2</v>
      </c>
      <c r="BU147" s="120">
        <f>PRODUCT($D27:BU27)</f>
        <v>6.8386076581832142E-2</v>
      </c>
      <c r="BV147" s="120">
        <f>PRODUCT($D27:BV27)</f>
        <v>6.5992563901468015E-2</v>
      </c>
      <c r="BW147" s="120">
        <f>PRODUCT($D27:BW27)</f>
        <v>6.3682824164916635E-2</v>
      </c>
      <c r="BX147" s="120">
        <f>PRODUCT($D27:BX27)</f>
        <v>6.1453925319144551E-2</v>
      </c>
      <c r="BY147" s="120">
        <f>PRODUCT($D27:BY27)</f>
        <v>5.9303037932974492E-2</v>
      </c>
      <c r="BZ147" s="120">
        <f>PRODUCT($D27:BZ27)</f>
        <v>5.7227431605320386E-2</v>
      </c>
      <c r="CA147" s="120">
        <f>PRODUCT($D27:CA27)</f>
        <v>5.5224471499134169E-2</v>
      </c>
      <c r="CB147" s="120">
        <f>PRODUCT($D27:CB27)</f>
        <v>5.3291614996664474E-2</v>
      </c>
      <c r="CC147" s="120">
        <f>PRODUCT($D27:CC27)</f>
        <v>5.1426408471781218E-2</v>
      </c>
      <c r="CD147" s="120">
        <f>PRODUCT($D27:CD27)</f>
        <v>4.9626484175268874E-2</v>
      </c>
      <c r="CE147" s="120">
        <f>PRODUCT($D27:CE27)</f>
        <v>4.7889557229134461E-2</v>
      </c>
      <c r="CF147" s="120">
        <f>PRODUCT($D27:CF27)</f>
        <v>4.6213422726114756E-2</v>
      </c>
      <c r="CG147" s="120">
        <f>PRODUCT($D27:CG27)</f>
        <v>4.459595293070074E-2</v>
      </c>
      <c r="CH147" s="120">
        <f>PRODUCT($D27:CH27)</f>
        <v>4.303509457812621E-2</v>
      </c>
      <c r="CI147" s="120">
        <f>PRODUCT($D27:CI27)</f>
        <v>4.152886626789179E-2</v>
      </c>
      <c r="CJ147" s="120">
        <f>PRODUCT($D27:CJ27)</f>
        <v>4.0075355948515579E-2</v>
      </c>
      <c r="CK147" s="120">
        <f>PRODUCT($D27:CK27)</f>
        <v>3.8672718490317531E-2</v>
      </c>
      <c r="CL147" s="120">
        <f>PRODUCT($D27:CL27)</f>
        <v>3.7319173343156417E-2</v>
      </c>
      <c r="CM147" s="120">
        <f>PRODUCT($D27:CM27)</f>
        <v>3.6013002276145942E-2</v>
      </c>
      <c r="CN147" s="120">
        <f>PRODUCT($D27:CN27)</f>
        <v>3.4752547196480833E-2</v>
      </c>
      <c r="CO147" s="120">
        <f>PRODUCT($D27:CO27)</f>
        <v>3.3536208044604006E-2</v>
      </c>
      <c r="CP147" s="120">
        <f>PRODUCT($D27:CP27)</f>
        <v>3.2362440763042864E-2</v>
      </c>
      <c r="CQ147" s="120">
        <f>PRODUCT($D27:CQ27)</f>
        <v>3.1229755336336363E-2</v>
      </c>
      <c r="CR147" s="120">
        <f>PRODUCT($D27:CR27)</f>
        <v>3.0136713899564588E-2</v>
      </c>
      <c r="CS147" s="120">
        <f>PRODUCT($D27:CS27)</f>
        <v>2.9081928913079827E-2</v>
      </c>
      <c r="CT147" s="120">
        <f>PRODUCT($D27:CT27)</f>
        <v>2.8064061401122033E-2</v>
      </c>
      <c r="CU147" s="120">
        <f>PRODUCT($D27:CU27)</f>
        <v>2.7081819252082761E-2</v>
      </c>
      <c r="CV147" s="120">
        <f>PRODUCT($D27:CV27)</f>
        <v>2.6133955578259864E-2</v>
      </c>
      <c r="CW147" s="120">
        <f>PRODUCT($D27:CW27)</f>
        <v>2.5219267133020768E-2</v>
      </c>
      <c r="CX147" s="120">
        <f>PRODUCT($D27:CX27)</f>
        <v>2.433659278336504E-2</v>
      </c>
      <c r="CY147" s="120">
        <f>PRODUCT($D27:CY27)</f>
        <v>2.3484812035947263E-2</v>
      </c>
      <c r="CZ147" s="120">
        <f>PRODUCT($D27:CZ27)</f>
        <v>2.2662843614689107E-2</v>
      </c>
      <c r="DA147" s="120">
        <f>PRODUCT($D27:DA27)</f>
        <v>2.1869644088174989E-2</v>
      </c>
      <c r="DB147" s="120">
        <f>PRODUCT($D27:DB27)</f>
        <v>2.1104206545088863E-2</v>
      </c>
      <c r="DC147" s="120">
        <f>PRODUCT($D27:DC27)</f>
        <v>2.0365559316010754E-2</v>
      </c>
    </row>
    <row r="148" spans="2:107" ht="15" x14ac:dyDescent="0.25">
      <c r="B148" s="110">
        <v>23</v>
      </c>
      <c r="C148" s="120">
        <v>1</v>
      </c>
      <c r="D148" s="120">
        <f>PRODUCT($D28:D28)</f>
        <v>0.92310000000000003</v>
      </c>
      <c r="E148" s="120">
        <f>PRODUCT($D28:E28)</f>
        <v>0.86596011000000006</v>
      </c>
      <c r="F148" s="120">
        <f>PRODUCT($D28:F28)</f>
        <v>0.81651378771900007</v>
      </c>
      <c r="G148" s="120">
        <f>PRODUCT($D28:G28)</f>
        <v>0.77266699731848976</v>
      </c>
      <c r="H148" s="120">
        <f>PRODUCT($D28:H28)</f>
        <v>0.73318371375551494</v>
      </c>
      <c r="I148" s="120">
        <f>PRODUCT($D28:I28)</f>
        <v>0.69762430363837247</v>
      </c>
      <c r="J148" s="120">
        <f>PRODUCT($D28:J28)</f>
        <v>0.66546382324064346</v>
      </c>
      <c r="K148" s="120">
        <f>PRODUCT($D28:K28)</f>
        <v>0.63631650778270332</v>
      </c>
      <c r="L148" s="120">
        <f>PRODUCT($D28:L28)</f>
        <v>0.60978210940816457</v>
      </c>
      <c r="M148" s="120">
        <f>PRODUCT($D28:M28)</f>
        <v>0.58545180324277879</v>
      </c>
      <c r="N148" s="120">
        <f>PRODUCT($D28:N28)</f>
        <v>0.5630289991785804</v>
      </c>
      <c r="O148" s="120">
        <f>PRODUCT($D28:O28)</f>
        <v>0.54208432040913723</v>
      </c>
      <c r="P148" s="120">
        <f>PRODUCT($D28:P28)</f>
        <v>0.52229824271420378</v>
      </c>
      <c r="Q148" s="120">
        <f>PRODUCT($D28:Q28)</f>
        <v>0.50339104632794962</v>
      </c>
      <c r="R148" s="120">
        <f>PRODUCT($D28:R28)</f>
        <v>0.48577235970647137</v>
      </c>
      <c r="S148" s="120">
        <f>PRODUCT($D28:S28)</f>
        <v>0.46877032711674488</v>
      </c>
      <c r="T148" s="120">
        <f>PRODUCT($D28:T28)</f>
        <v>0.45236336566765878</v>
      </c>
      <c r="U148" s="120">
        <f>PRODUCT($D28:U28)</f>
        <v>0.43653064786929069</v>
      </c>
      <c r="V148" s="120">
        <f>PRODUCT($D28:V28)</f>
        <v>0.42125207519386548</v>
      </c>
      <c r="W148" s="120">
        <f>PRODUCT($D28:W28)</f>
        <v>0.40650825256208017</v>
      </c>
      <c r="X148" s="120">
        <f>PRODUCT($D28:X28)</f>
        <v>0.39228046372240738</v>
      </c>
      <c r="Y148" s="120">
        <f>PRODUCT($D28:Y28)</f>
        <v>0.37855064749212308</v>
      </c>
      <c r="Z148" s="120">
        <f>PRODUCT($D28:Z28)</f>
        <v>0.36530137482989877</v>
      </c>
      <c r="AA148" s="120">
        <f>PRODUCT($D28:AA28)</f>
        <v>0.3525158267108523</v>
      </c>
      <c r="AB148" s="120">
        <f>PRODUCT($D28:AB28)</f>
        <v>0.34017777277597244</v>
      </c>
      <c r="AC148" s="120">
        <f>PRODUCT($D28:AC28)</f>
        <v>0.32827155072881342</v>
      </c>
      <c r="AD148" s="120">
        <f>PRODUCT($D28:AD28)</f>
        <v>0.31678204645330493</v>
      </c>
      <c r="AE148" s="120">
        <f>PRODUCT($D28:AE28)</f>
        <v>0.30569467482743923</v>
      </c>
      <c r="AF148" s="120">
        <f>PRODUCT($D28:AF28)</f>
        <v>0.29499536120847886</v>
      </c>
      <c r="AG148" s="120">
        <f>PRODUCT($D28:AG28)</f>
        <v>0.28467052356618211</v>
      </c>
      <c r="AH148" s="120">
        <f>PRODUCT($D28:AH28)</f>
        <v>0.27470705524136574</v>
      </c>
      <c r="AI148" s="120">
        <f>PRODUCT($D28:AI28)</f>
        <v>0.26509230830791791</v>
      </c>
      <c r="AJ148" s="120">
        <f>PRODUCT($D28:AJ28)</f>
        <v>0.2558140775171408</v>
      </c>
      <c r="AK148" s="120">
        <f>PRODUCT($D28:AK28)</f>
        <v>0.24686058480404086</v>
      </c>
      <c r="AL148" s="120">
        <f>PRODUCT($D28:AL28)</f>
        <v>0.23822046433589941</v>
      </c>
      <c r="AM148" s="120">
        <f>PRODUCT($D28:AM28)</f>
        <v>0.22988274808414291</v>
      </c>
      <c r="AN148" s="120">
        <f>PRODUCT($D28:AN28)</f>
        <v>0.2218368519011979</v>
      </c>
      <c r="AO148" s="120">
        <f>PRODUCT($D28:AO28)</f>
        <v>0.21407256208465597</v>
      </c>
      <c r="AP148" s="120">
        <f>PRODUCT($D28:AP28)</f>
        <v>0.20658002241169302</v>
      </c>
      <c r="AQ148" s="120">
        <f>PRODUCT($D28:AQ28)</f>
        <v>0.19934972162728376</v>
      </c>
      <c r="AR148" s="120">
        <f>PRODUCT($D28:AR28)</f>
        <v>0.19237248137032883</v>
      </c>
      <c r="AS148" s="120">
        <f>PRODUCT($D28:AS28)</f>
        <v>0.18563944452236733</v>
      </c>
      <c r="AT148" s="120">
        <f>PRODUCT($D28:AT28)</f>
        <v>0.17914206396408447</v>
      </c>
      <c r="AU148" s="120">
        <f>PRODUCT($D28:AU28)</f>
        <v>0.17287209172534151</v>
      </c>
      <c r="AV148" s="120">
        <f>PRODUCT($D28:AV28)</f>
        <v>0.16682156851495455</v>
      </c>
      <c r="AW148" s="120">
        <f>PRODUCT($D28:AW28)</f>
        <v>0.16098281361693115</v>
      </c>
      <c r="AX148" s="120">
        <f>PRODUCT($D28:AX28)</f>
        <v>0.15534841514033856</v>
      </c>
      <c r="AY148" s="120">
        <f>PRODUCT($D28:AY28)</f>
        <v>0.14991122061042672</v>
      </c>
      <c r="AZ148" s="120">
        <f>PRODUCT($D28:AZ28)</f>
        <v>0.14466432788906178</v>
      </c>
      <c r="BA148" s="120">
        <f>PRODUCT($D28:BA28)</f>
        <v>0.13960107641294461</v>
      </c>
      <c r="BB148" s="120">
        <f>PRODUCT($D28:BB28)</f>
        <v>0.13471503873849155</v>
      </c>
      <c r="BC148" s="120">
        <f>PRODUCT($D28:BC28)</f>
        <v>0.13000001238264436</v>
      </c>
      <c r="BD148" s="120">
        <f>PRODUCT($D28:BD28)</f>
        <v>0.12545001194925179</v>
      </c>
      <c r="BE148" s="120">
        <f>PRODUCT($D28:BE28)</f>
        <v>0.12105926153102797</v>
      </c>
      <c r="BF148" s="120">
        <f>PRODUCT($D28:BF28)</f>
        <v>0.11682218737744199</v>
      </c>
      <c r="BG148" s="120">
        <f>PRODUCT($D28:BG28)</f>
        <v>0.11273341081923151</v>
      </c>
      <c r="BH148" s="120">
        <f>PRODUCT($D28:BH28)</f>
        <v>0.1087877414405584</v>
      </c>
      <c r="BI148" s="120">
        <f>PRODUCT($D28:BI28)</f>
        <v>0.10498017049013886</v>
      </c>
      <c r="BJ148" s="120">
        <f>PRODUCT($D28:BJ28)</f>
        <v>0.101305864522984</v>
      </c>
      <c r="BK148" s="120">
        <f>PRODUCT($D28:BK28)</f>
        <v>9.7760159264679555E-2</v>
      </c>
      <c r="BL148" s="120">
        <f>PRODUCT($D28:BL28)</f>
        <v>9.4338553690415772E-2</v>
      </c>
      <c r="BM148" s="120">
        <f>PRODUCT($D28:BM28)</f>
        <v>9.1036704311251215E-2</v>
      </c>
      <c r="BN148" s="120">
        <f>PRODUCT($D28:BN28)</f>
        <v>8.7850419660357421E-2</v>
      </c>
      <c r="BO148" s="120">
        <f>PRODUCT($D28:BO28)</f>
        <v>8.4775654972244902E-2</v>
      </c>
      <c r="BP148" s="120">
        <f>PRODUCT($D28:BP28)</f>
        <v>8.1808507048216322E-2</v>
      </c>
      <c r="BQ148" s="120">
        <f>PRODUCT($D28:BQ28)</f>
        <v>7.8945209301528749E-2</v>
      </c>
      <c r="BR148" s="120">
        <f>PRODUCT($D28:BR28)</f>
        <v>7.6182126975975234E-2</v>
      </c>
      <c r="BS148" s="120">
        <f>PRODUCT($D28:BS28)</f>
        <v>7.3515752531816095E-2</v>
      </c>
      <c r="BT148" s="120">
        <f>PRODUCT($D28:BT28)</f>
        <v>7.0942701193202534E-2</v>
      </c>
      <c r="BU148" s="120">
        <f>PRODUCT($D28:BU28)</f>
        <v>6.8459706651440438E-2</v>
      </c>
      <c r="BV148" s="120">
        <f>PRODUCT($D28:BV28)</f>
        <v>6.6063616918640017E-2</v>
      </c>
      <c r="BW148" s="120">
        <f>PRODUCT($D28:BW28)</f>
        <v>6.375139032648762E-2</v>
      </c>
      <c r="BX148" s="120">
        <f>PRODUCT($D28:BX28)</f>
        <v>6.1520091665060554E-2</v>
      </c>
      <c r="BY148" s="120">
        <f>PRODUCT($D28:BY28)</f>
        <v>5.936688845678343E-2</v>
      </c>
      <c r="BZ148" s="120">
        <f>PRODUCT($D28:BZ28)</f>
        <v>5.7289047360796007E-2</v>
      </c>
      <c r="CA148" s="120">
        <f>PRODUCT($D28:CA28)</f>
        <v>5.5283930703168144E-2</v>
      </c>
      <c r="CB148" s="120">
        <f>PRODUCT($D28:CB28)</f>
        <v>5.3348993128557259E-2</v>
      </c>
      <c r="CC148" s="120">
        <f>PRODUCT($D28:CC28)</f>
        <v>5.1481778369057755E-2</v>
      </c>
      <c r="CD148" s="120">
        <f>PRODUCT($D28:CD28)</f>
        <v>4.9679916126140734E-2</v>
      </c>
      <c r="CE148" s="120">
        <f>PRODUCT($D28:CE28)</f>
        <v>4.7941119061725809E-2</v>
      </c>
      <c r="CF148" s="120">
        <f>PRODUCT($D28:CF28)</f>
        <v>4.6263179894565402E-2</v>
      </c>
      <c r="CG148" s="120">
        <f>PRODUCT($D28:CG28)</f>
        <v>4.4643968598255611E-2</v>
      </c>
      <c r="CH148" s="120">
        <f>PRODUCT($D28:CH28)</f>
        <v>4.308142969731666E-2</v>
      </c>
      <c r="CI148" s="120">
        <f>PRODUCT($D28:CI28)</f>
        <v>4.1573579657910573E-2</v>
      </c>
      <c r="CJ148" s="120">
        <f>PRODUCT($D28:CJ28)</f>
        <v>4.0118504369883699E-2</v>
      </c>
      <c r="CK148" s="120">
        <f>PRODUCT($D28:CK28)</f>
        <v>3.8714356716937771E-2</v>
      </c>
      <c r="CL148" s="120">
        <f>PRODUCT($D28:CL28)</f>
        <v>3.735935423184495E-2</v>
      </c>
      <c r="CM148" s="120">
        <f>PRODUCT($D28:CM28)</f>
        <v>3.6051776833730377E-2</v>
      </c>
      <c r="CN148" s="120">
        <f>PRODUCT($D28:CN28)</f>
        <v>3.4789964644549816E-2</v>
      </c>
      <c r="CO148" s="120">
        <f>PRODUCT($D28:CO28)</f>
        <v>3.3572315881990569E-2</v>
      </c>
      <c r="CP148" s="120">
        <f>PRODUCT($D28:CP28)</f>
        <v>3.2397284826120899E-2</v>
      </c>
      <c r="CQ148" s="120">
        <f>PRODUCT($D28:CQ28)</f>
        <v>3.1263379857206668E-2</v>
      </c>
      <c r="CR148" s="120">
        <f>PRODUCT($D28:CR28)</f>
        <v>3.0169161562204432E-2</v>
      </c>
      <c r="CS148" s="120">
        <f>PRODUCT($D28:CS28)</f>
        <v>2.9113240907527278E-2</v>
      </c>
      <c r="CT148" s="120">
        <f>PRODUCT($D28:CT28)</f>
        <v>2.8094277475763822E-2</v>
      </c>
      <c r="CU148" s="120">
        <f>PRODUCT($D28:CU28)</f>
        <v>2.7110977764112087E-2</v>
      </c>
      <c r="CV148" s="120">
        <f>PRODUCT($D28:CV28)</f>
        <v>2.6162093542368165E-2</v>
      </c>
      <c r="CW148" s="120">
        <f>PRODUCT($D28:CW28)</f>
        <v>2.5246420268385278E-2</v>
      </c>
      <c r="CX148" s="120">
        <f>PRODUCT($D28:CX28)</f>
        <v>2.4362795558991793E-2</v>
      </c>
      <c r="CY148" s="120">
        <f>PRODUCT($D28:CY28)</f>
        <v>2.3510097714427081E-2</v>
      </c>
      <c r="CZ148" s="120">
        <f>PRODUCT($D28:CZ28)</f>
        <v>2.2687244294422131E-2</v>
      </c>
      <c r="DA148" s="120">
        <f>PRODUCT($D28:DA28)</f>
        <v>2.1893190744117354E-2</v>
      </c>
      <c r="DB148" s="120">
        <f>PRODUCT($D28:DB28)</f>
        <v>2.1126929068073248E-2</v>
      </c>
      <c r="DC148" s="120">
        <f>PRODUCT($D28:DC28)</f>
        <v>2.0387486550690684E-2</v>
      </c>
    </row>
    <row r="149" spans="2:107" ht="15" x14ac:dyDescent="0.25">
      <c r="B149" s="110">
        <v>24</v>
      </c>
      <c r="C149" s="120">
        <v>1</v>
      </c>
      <c r="D149" s="120">
        <f>PRODUCT($D29:D29)</f>
        <v>0.92369999999999997</v>
      </c>
      <c r="E149" s="120">
        <f>PRODUCT($D29:E29)</f>
        <v>0.86680007999999997</v>
      </c>
      <c r="F149" s="120">
        <f>PRODUCT($D29:F29)</f>
        <v>0.81739247543999993</v>
      </c>
      <c r="G149" s="120">
        <f>PRODUCT($D29:G29)</f>
        <v>0.77349849950887195</v>
      </c>
      <c r="H149" s="120">
        <f>PRODUCT($D29:H29)</f>
        <v>0.73397272618396858</v>
      </c>
      <c r="I149" s="120">
        <f>PRODUCT($D29:I29)</f>
        <v>0.69837504896404612</v>
      </c>
      <c r="J149" s="120">
        <f>PRODUCT($D29:J29)</f>
        <v>0.66617995920680362</v>
      </c>
      <c r="K149" s="120">
        <f>PRODUCT($D29:K29)</f>
        <v>0.6370012769935457</v>
      </c>
      <c r="L149" s="120">
        <f>PRODUCT($D29:L29)</f>
        <v>0.61043832374291485</v>
      </c>
      <c r="M149" s="120">
        <f>PRODUCT($D29:M29)</f>
        <v>0.58608183462557251</v>
      </c>
      <c r="N149" s="120">
        <f>PRODUCT($D29:N29)</f>
        <v>0.5636349003594131</v>
      </c>
      <c r="O149" s="120">
        <f>PRODUCT($D29:O29)</f>
        <v>0.54266768206604288</v>
      </c>
      <c r="P149" s="120">
        <f>PRODUCT($D29:P29)</f>
        <v>0.52286031167063229</v>
      </c>
      <c r="Q149" s="120">
        <f>PRODUCT($D29:Q29)</f>
        <v>0.50393276838815537</v>
      </c>
      <c r="R149" s="120">
        <f>PRODUCT($D29:R29)</f>
        <v>0.48629512149456994</v>
      </c>
      <c r="S149" s="120">
        <f>PRODUCT($D29:S29)</f>
        <v>0.46927479224225999</v>
      </c>
      <c r="T149" s="120">
        <f>PRODUCT($D29:T29)</f>
        <v>0.45285017451378085</v>
      </c>
      <c r="U149" s="120">
        <f>PRODUCT($D29:U29)</f>
        <v>0.43700041840579851</v>
      </c>
      <c r="V149" s="120">
        <f>PRODUCT($D29:V29)</f>
        <v>0.42170540376159554</v>
      </c>
      <c r="W149" s="120">
        <f>PRODUCT($D29:W29)</f>
        <v>0.40694571462993967</v>
      </c>
      <c r="X149" s="120">
        <f>PRODUCT($D29:X29)</f>
        <v>0.39270261461789174</v>
      </c>
      <c r="Y149" s="120">
        <f>PRODUCT($D29:Y29)</f>
        <v>0.37895802310626553</v>
      </c>
      <c r="Z149" s="120">
        <f>PRODUCT($D29:Z29)</f>
        <v>0.36569449229754625</v>
      </c>
      <c r="AA149" s="120">
        <f>PRODUCT($D29:AA29)</f>
        <v>0.35289518506713213</v>
      </c>
      <c r="AB149" s="120">
        <f>PRODUCT($D29:AB29)</f>
        <v>0.34054385358978251</v>
      </c>
      <c r="AC149" s="120">
        <f>PRODUCT($D29:AC29)</f>
        <v>0.32862481871414012</v>
      </c>
      <c r="AD149" s="120">
        <f>PRODUCT($D29:AD29)</f>
        <v>0.3171229500591452</v>
      </c>
      <c r="AE149" s="120">
        <f>PRODUCT($D29:AE29)</f>
        <v>0.30602364680707511</v>
      </c>
      <c r="AF149" s="120">
        <f>PRODUCT($D29:AF29)</f>
        <v>0.29531281916882746</v>
      </c>
      <c r="AG149" s="120">
        <f>PRODUCT($D29:AG29)</f>
        <v>0.28497687049791848</v>
      </c>
      <c r="AH149" s="120">
        <f>PRODUCT($D29:AH29)</f>
        <v>0.27500268003049133</v>
      </c>
      <c r="AI149" s="120">
        <f>PRODUCT($D29:AI29)</f>
        <v>0.26537758622942414</v>
      </c>
      <c r="AJ149" s="120">
        <f>PRODUCT($D29:AJ29)</f>
        <v>0.25608937071139432</v>
      </c>
      <c r="AK149" s="120">
        <f>PRODUCT($D29:AK29)</f>
        <v>0.2471262427364955</v>
      </c>
      <c r="AL149" s="120">
        <f>PRODUCT($D29:AL29)</f>
        <v>0.23847682424071814</v>
      </c>
      <c r="AM149" s="120">
        <f>PRODUCT($D29:AM29)</f>
        <v>0.23013013539229299</v>
      </c>
      <c r="AN149" s="120">
        <f>PRODUCT($D29:AN29)</f>
        <v>0.22207558065356273</v>
      </c>
      <c r="AO149" s="120">
        <f>PRODUCT($D29:AO29)</f>
        <v>0.21430293533068803</v>
      </c>
      <c r="AP149" s="120">
        <f>PRODUCT($D29:AP29)</f>
        <v>0.20680233259411396</v>
      </c>
      <c r="AQ149" s="120">
        <f>PRODUCT($D29:AQ29)</f>
        <v>0.19956425095331995</v>
      </c>
      <c r="AR149" s="120">
        <f>PRODUCT($D29:AR29)</f>
        <v>0.19257950216995373</v>
      </c>
      <c r="AS149" s="120">
        <f>PRODUCT($D29:AS29)</f>
        <v>0.18583921959400534</v>
      </c>
      <c r="AT149" s="120">
        <f>PRODUCT($D29:AT29)</f>
        <v>0.17933484690821516</v>
      </c>
      <c r="AU149" s="120">
        <f>PRODUCT($D29:AU29)</f>
        <v>0.17305812726642764</v>
      </c>
      <c r="AV149" s="120">
        <f>PRODUCT($D29:AV29)</f>
        <v>0.16700109281210265</v>
      </c>
      <c r="AW149" s="120">
        <f>PRODUCT($D29:AW29)</f>
        <v>0.16115605456367904</v>
      </c>
      <c r="AX149" s="120">
        <f>PRODUCT($D29:AX29)</f>
        <v>0.15551559265395026</v>
      </c>
      <c r="AY149" s="120">
        <f>PRODUCT($D29:AY29)</f>
        <v>0.150072546911062</v>
      </c>
      <c r="AZ149" s="120">
        <f>PRODUCT($D29:AZ29)</f>
        <v>0.14482000776917484</v>
      </c>
      <c r="BA149" s="120">
        <f>PRODUCT($D29:BA29)</f>
        <v>0.1397513074972537</v>
      </c>
      <c r="BB149" s="120">
        <f>PRODUCT($D29:BB29)</f>
        <v>0.13486001173484982</v>
      </c>
      <c r="BC149" s="120">
        <f>PRODUCT($D29:BC29)</f>
        <v>0.13013991132413008</v>
      </c>
      <c r="BD149" s="120">
        <f>PRODUCT($D29:BD29)</f>
        <v>0.12558501442778552</v>
      </c>
      <c r="BE149" s="120">
        <f>PRODUCT($D29:BE29)</f>
        <v>0.12118953892281302</v>
      </c>
      <c r="BF149" s="120">
        <f>PRODUCT($D29:BF29)</f>
        <v>0.11694790506051456</v>
      </c>
      <c r="BG149" s="120">
        <f>PRODUCT($D29:BG29)</f>
        <v>0.11285472838339654</v>
      </c>
      <c r="BH149" s="120">
        <f>PRODUCT($D29:BH29)</f>
        <v>0.10890481288997765</v>
      </c>
      <c r="BI149" s="120">
        <f>PRODUCT($D29:BI29)</f>
        <v>0.10509314443882843</v>
      </c>
      <c r="BJ149" s="120">
        <f>PRODUCT($D29:BJ29)</f>
        <v>0.10141488438346943</v>
      </c>
      <c r="BK149" s="120">
        <f>PRODUCT($D29:BK29)</f>
        <v>9.7865363430047994E-2</v>
      </c>
      <c r="BL149" s="120">
        <f>PRODUCT($D29:BL29)</f>
        <v>9.444007570999631E-2</v>
      </c>
      <c r="BM149" s="120">
        <f>PRODUCT($D29:BM29)</f>
        <v>9.1134673060146443E-2</v>
      </c>
      <c r="BN149" s="120">
        <f>PRODUCT($D29:BN29)</f>
        <v>8.794495950304132E-2</v>
      </c>
      <c r="BO149" s="120">
        <f>PRODUCT($D29:BO29)</f>
        <v>8.486688592043487E-2</v>
      </c>
      <c r="BP149" s="120">
        <f>PRODUCT($D29:BP29)</f>
        <v>8.189654491321964E-2</v>
      </c>
      <c r="BQ149" s="120">
        <f>PRODUCT($D29:BQ29)</f>
        <v>7.9030165841256952E-2</v>
      </c>
      <c r="BR149" s="120">
        <f>PRODUCT($D29:BR29)</f>
        <v>7.6264110036812952E-2</v>
      </c>
      <c r="BS149" s="120">
        <f>PRODUCT($D29:BS29)</f>
        <v>7.3594866185524493E-2</v>
      </c>
      <c r="BT149" s="120">
        <f>PRODUCT($D29:BT29)</f>
        <v>7.1019045869031128E-2</v>
      </c>
      <c r="BU149" s="120">
        <f>PRODUCT($D29:BU29)</f>
        <v>6.8533379263615038E-2</v>
      </c>
      <c r="BV149" s="120">
        <f>PRODUCT($D29:BV29)</f>
        <v>6.6134710989388515E-2</v>
      </c>
      <c r="BW149" s="120">
        <f>PRODUCT($D29:BW29)</f>
        <v>6.3819996104759913E-2</v>
      </c>
      <c r="BX149" s="120">
        <f>PRODUCT($D29:BX29)</f>
        <v>6.1586296241093311E-2</v>
      </c>
      <c r="BY149" s="120">
        <f>PRODUCT($D29:BY29)</f>
        <v>5.9430775872655044E-2</v>
      </c>
      <c r="BZ149" s="120">
        <f>PRODUCT($D29:BZ29)</f>
        <v>5.7350698717112118E-2</v>
      </c>
      <c r="CA149" s="120">
        <f>PRODUCT($D29:CA29)</f>
        <v>5.5343424262013191E-2</v>
      </c>
      <c r="CB149" s="120">
        <f>PRODUCT($D29:CB29)</f>
        <v>5.340640441284273E-2</v>
      </c>
      <c r="CC149" s="120">
        <f>PRODUCT($D29:CC29)</f>
        <v>5.1537180258393232E-2</v>
      </c>
      <c r="CD149" s="120">
        <f>PRODUCT($D29:CD29)</f>
        <v>4.9733378949349469E-2</v>
      </c>
      <c r="CE149" s="120">
        <f>PRODUCT($D29:CE29)</f>
        <v>4.7992710686122236E-2</v>
      </c>
      <c r="CF149" s="120">
        <f>PRODUCT($D29:CF29)</f>
        <v>4.6312965812107955E-2</v>
      </c>
      <c r="CG149" s="120">
        <f>PRODUCT($D29:CG29)</f>
        <v>4.4692012008684175E-2</v>
      </c>
      <c r="CH149" s="120">
        <f>PRODUCT($D29:CH29)</f>
        <v>4.3127791588380225E-2</v>
      </c>
      <c r="CI149" s="120">
        <f>PRODUCT($D29:CI29)</f>
        <v>4.1618318882786914E-2</v>
      </c>
      <c r="CJ149" s="120">
        <f>PRODUCT($D29:CJ29)</f>
        <v>4.0161677721889374E-2</v>
      </c>
      <c r="CK149" s="120">
        <f>PRODUCT($D29:CK29)</f>
        <v>3.8756019001623246E-2</v>
      </c>
      <c r="CL149" s="120">
        <f>PRODUCT($D29:CL29)</f>
        <v>3.7399558336566434E-2</v>
      </c>
      <c r="CM149" s="120">
        <f>PRODUCT($D29:CM29)</f>
        <v>3.6090573794786605E-2</v>
      </c>
      <c r="CN149" s="120">
        <f>PRODUCT($D29:CN29)</f>
        <v>3.4827403711969074E-2</v>
      </c>
      <c r="CO149" s="120">
        <f>PRODUCT($D29:CO29)</f>
        <v>3.3608444582050152E-2</v>
      </c>
      <c r="CP149" s="120">
        <f>PRODUCT($D29:CP29)</f>
        <v>3.2432149021678396E-2</v>
      </c>
      <c r="CQ149" s="120">
        <f>PRODUCT($D29:CQ29)</f>
        <v>3.1297023805919651E-2</v>
      </c>
      <c r="CR149" s="120">
        <f>PRODUCT($D29:CR29)</f>
        <v>3.0201627972712461E-2</v>
      </c>
      <c r="CS149" s="120">
        <f>PRODUCT($D29:CS29)</f>
        <v>2.9144570993667525E-2</v>
      </c>
      <c r="CT149" s="120">
        <f>PRODUCT($D29:CT29)</f>
        <v>2.8124511008889162E-2</v>
      </c>
      <c r="CU149" s="120">
        <f>PRODUCT($D29:CU29)</f>
        <v>2.714015312357804E-2</v>
      </c>
      <c r="CV149" s="120">
        <f>PRODUCT($D29:CV29)</f>
        <v>2.6190247764252807E-2</v>
      </c>
      <c r="CW149" s="120">
        <f>PRODUCT($D29:CW29)</f>
        <v>2.5273589092503958E-2</v>
      </c>
      <c r="CX149" s="120">
        <f>PRODUCT($D29:CX29)</f>
        <v>2.4389013474266318E-2</v>
      </c>
      <c r="CY149" s="120">
        <f>PRODUCT($D29:CY29)</f>
        <v>2.3535398002666998E-2</v>
      </c>
      <c r="CZ149" s="120">
        <f>PRODUCT($D29:CZ29)</f>
        <v>2.2711659072573651E-2</v>
      </c>
      <c r="DA149" s="120">
        <f>PRODUCT($D29:DA29)</f>
        <v>2.1916751005033572E-2</v>
      </c>
      <c r="DB149" s="120">
        <f>PRODUCT($D29:DB29)</f>
        <v>2.1149664719857398E-2</v>
      </c>
      <c r="DC149" s="120">
        <f>PRODUCT($D29:DC29)</f>
        <v>2.0409426454662389E-2</v>
      </c>
    </row>
    <row r="150" spans="2:107" ht="15" x14ac:dyDescent="0.25">
      <c r="B150" s="110">
        <v>25</v>
      </c>
      <c r="C150" s="120">
        <v>1</v>
      </c>
      <c r="D150" s="120">
        <f>PRODUCT($D30:D30)</f>
        <v>0.92430000000000001</v>
      </c>
      <c r="E150" s="120">
        <f>PRODUCT($D30:E30)</f>
        <v>0.86764041000000003</v>
      </c>
      <c r="F150" s="120">
        <f>PRODUCT($D30:F30)</f>
        <v>0.81827167067100004</v>
      </c>
      <c r="G150" s="120">
        <f>PRODUCT($D30:G30)</f>
        <v>0.77433048195596732</v>
      </c>
      <c r="H150" s="120">
        <f>PRODUCT($D30:H30)</f>
        <v>0.73476219432801737</v>
      </c>
      <c r="I150" s="120">
        <f>PRODUCT($D30:I30)</f>
        <v>0.69912622790310852</v>
      </c>
      <c r="J150" s="120">
        <f>PRODUCT($D30:J30)</f>
        <v>0.6668965087967752</v>
      </c>
      <c r="K150" s="120">
        <f>PRODUCT($D30:K30)</f>
        <v>0.63768644171147648</v>
      </c>
      <c r="L150" s="120">
        <f>PRODUCT($D30:L30)</f>
        <v>0.61109491709210795</v>
      </c>
      <c r="M150" s="120">
        <f>PRODUCT($D30:M30)</f>
        <v>0.58671222990013283</v>
      </c>
      <c r="N150" s="120">
        <f>PRODUCT($D30:N30)</f>
        <v>0.56424115149495779</v>
      </c>
      <c r="O150" s="120">
        <f>PRODUCT($D30:O30)</f>
        <v>0.54325138065934531</v>
      </c>
      <c r="P150" s="120">
        <f>PRODUCT($D30:P30)</f>
        <v>0.52342270526527923</v>
      </c>
      <c r="Q150" s="120">
        <f>PRODUCT($D30:Q30)</f>
        <v>0.50447480333467609</v>
      </c>
      <c r="R150" s="120">
        <f>PRODUCT($D30:R30)</f>
        <v>0.48681818521796244</v>
      </c>
      <c r="S150" s="120">
        <f>PRODUCT($D30:S30)</f>
        <v>0.46977954873533373</v>
      </c>
      <c r="T150" s="120">
        <f>PRODUCT($D30:T30)</f>
        <v>0.45333726452959705</v>
      </c>
      <c r="U150" s="120">
        <f>PRODUCT($D30:U30)</f>
        <v>0.43747046027106112</v>
      </c>
      <c r="V150" s="120">
        <f>PRODUCT($D30:V30)</f>
        <v>0.42215899416157399</v>
      </c>
      <c r="W150" s="120">
        <f>PRODUCT($D30:W30)</f>
        <v>0.40738342936591887</v>
      </c>
      <c r="X150" s="120">
        <f>PRODUCT($D30:X30)</f>
        <v>0.39312500933811168</v>
      </c>
      <c r="Y150" s="120">
        <f>PRODUCT($D30:Y30)</f>
        <v>0.37936563401127776</v>
      </c>
      <c r="Z150" s="120">
        <f>PRODUCT($D30:Z30)</f>
        <v>0.36608783682088303</v>
      </c>
      <c r="AA150" s="120">
        <f>PRODUCT($D30:AA30)</f>
        <v>0.35327476253215212</v>
      </c>
      <c r="AB150" s="120">
        <f>PRODUCT($D30:AB30)</f>
        <v>0.3409101458435268</v>
      </c>
      <c r="AC150" s="120">
        <f>PRODUCT($D30:AC30)</f>
        <v>0.32897829073900337</v>
      </c>
      <c r="AD150" s="120">
        <f>PRODUCT($D30:AD30)</f>
        <v>0.31746405056313826</v>
      </c>
      <c r="AE150" s="120">
        <f>PRODUCT($D30:AE30)</f>
        <v>0.30635280879342841</v>
      </c>
      <c r="AF150" s="120">
        <f>PRODUCT($D30:AF30)</f>
        <v>0.29563046048565839</v>
      </c>
      <c r="AG150" s="120">
        <f>PRODUCT($D30:AG30)</f>
        <v>0.28528339436866035</v>
      </c>
      <c r="AH150" s="120">
        <f>PRODUCT($D30:AH30)</f>
        <v>0.27529847556575721</v>
      </c>
      <c r="AI150" s="120">
        <f>PRODUCT($D30:AI30)</f>
        <v>0.26566302892095567</v>
      </c>
      <c r="AJ150" s="120">
        <f>PRODUCT($D30:AJ30)</f>
        <v>0.2563648229087222</v>
      </c>
      <c r="AK150" s="120">
        <f>PRODUCT($D30:AK30)</f>
        <v>0.24739205410691692</v>
      </c>
      <c r="AL150" s="120">
        <f>PRODUCT($D30:AL30)</f>
        <v>0.23873333221317483</v>
      </c>
      <c r="AM150" s="120">
        <f>PRODUCT($D30:AM30)</f>
        <v>0.23037766558571371</v>
      </c>
      <c r="AN150" s="120">
        <f>PRODUCT($D30:AN30)</f>
        <v>0.22231444729021371</v>
      </c>
      <c r="AO150" s="120">
        <f>PRODUCT($D30:AO30)</f>
        <v>0.21453344163505622</v>
      </c>
      <c r="AP150" s="120">
        <f>PRODUCT($D30:AP30)</f>
        <v>0.20702477117782925</v>
      </c>
      <c r="AQ150" s="120">
        <f>PRODUCT($D30:AQ30)</f>
        <v>0.19977890418660521</v>
      </c>
      <c r="AR150" s="120">
        <f>PRODUCT($D30:AR30)</f>
        <v>0.19278664254007402</v>
      </c>
      <c r="AS150" s="120">
        <f>PRODUCT($D30:AS30)</f>
        <v>0.18603911005117144</v>
      </c>
      <c r="AT150" s="120">
        <f>PRODUCT($D30:AT30)</f>
        <v>0.17952774119938042</v>
      </c>
      <c r="AU150" s="120">
        <f>PRODUCT($D30:AU30)</f>
        <v>0.17324427025740211</v>
      </c>
      <c r="AV150" s="120">
        <f>PRODUCT($D30:AV30)</f>
        <v>0.16718072079839302</v>
      </c>
      <c r="AW150" s="120">
        <f>PRODUCT($D30:AW30)</f>
        <v>0.16132939557044926</v>
      </c>
      <c r="AX150" s="120">
        <f>PRODUCT($D30:AX30)</f>
        <v>0.15568286672548354</v>
      </c>
      <c r="AY150" s="120">
        <f>PRODUCT($D30:AY30)</f>
        <v>0.15023396639009162</v>
      </c>
      <c r="AZ150" s="120">
        <f>PRODUCT($D30:AZ30)</f>
        <v>0.14497577756643842</v>
      </c>
      <c r="BA150" s="120">
        <f>PRODUCT($D30:BA30)</f>
        <v>0.13990162535161307</v>
      </c>
      <c r="BB150" s="120">
        <f>PRODUCT($D30:BB30)</f>
        <v>0.1350050684643066</v>
      </c>
      <c r="BC150" s="120">
        <f>PRODUCT($D30:BC30)</f>
        <v>0.13027989106805588</v>
      </c>
      <c r="BD150" s="120">
        <f>PRODUCT($D30:BD30)</f>
        <v>0.12572009488067393</v>
      </c>
      <c r="BE150" s="120">
        <f>PRODUCT($D30:BE30)</f>
        <v>0.12131989155985033</v>
      </c>
      <c r="BF150" s="120">
        <f>PRODUCT($D30:BF30)</f>
        <v>0.11707369535525557</v>
      </c>
      <c r="BG150" s="120">
        <f>PRODUCT($D30:BG30)</f>
        <v>0.11297611601782162</v>
      </c>
      <c r="BH150" s="120">
        <f>PRODUCT($D30:BH30)</f>
        <v>0.10902195195719785</v>
      </c>
      <c r="BI150" s="120">
        <f>PRODUCT($D30:BI30)</f>
        <v>0.10520618363869592</v>
      </c>
      <c r="BJ150" s="120">
        <f>PRODUCT($D30:BJ30)</f>
        <v>0.10152396721134156</v>
      </c>
      <c r="BK150" s="120">
        <f>PRODUCT($D30:BK30)</f>
        <v>9.79706283589446E-2</v>
      </c>
      <c r="BL150" s="120">
        <f>PRODUCT($D30:BL30)</f>
        <v>9.4541656366381538E-2</v>
      </c>
      <c r="BM150" s="120">
        <f>PRODUCT($D30:BM30)</f>
        <v>9.1232698393558187E-2</v>
      </c>
      <c r="BN150" s="120">
        <f>PRODUCT($D30:BN30)</f>
        <v>8.8039553949783647E-2</v>
      </c>
      <c r="BO150" s="120">
        <f>PRODUCT($D30:BO30)</f>
        <v>8.4958169561541216E-2</v>
      </c>
      <c r="BP150" s="120">
        <f>PRODUCT($D30:BP30)</f>
        <v>8.1984633626887266E-2</v>
      </c>
      <c r="BQ150" s="120">
        <f>PRODUCT($D30:BQ30)</f>
        <v>7.9115171449946203E-2</v>
      </c>
      <c r="BR150" s="120">
        <f>PRODUCT($D30:BR30)</f>
        <v>7.6346140449198088E-2</v>
      </c>
      <c r="BS150" s="120">
        <f>PRODUCT($D30:BS30)</f>
        <v>7.3674025533476156E-2</v>
      </c>
      <c r="BT150" s="120">
        <f>PRODUCT($D30:BT30)</f>
        <v>7.1095434639804486E-2</v>
      </c>
      <c r="BU150" s="120">
        <f>PRODUCT($D30:BU30)</f>
        <v>6.8607094427411322E-2</v>
      </c>
      <c r="BV150" s="120">
        <f>PRODUCT($D30:BV30)</f>
        <v>6.6205846122451922E-2</v>
      </c>
      <c r="BW150" s="120">
        <f>PRODUCT($D30:BW30)</f>
        <v>6.3888641508166102E-2</v>
      </c>
      <c r="BX150" s="120">
        <f>PRODUCT($D30:BX30)</f>
        <v>6.165253905538029E-2</v>
      </c>
      <c r="BY150" s="120">
        <f>PRODUCT($D30:BY30)</f>
        <v>5.9494700188441975E-2</v>
      </c>
      <c r="BZ150" s="120">
        <f>PRODUCT($D30:BZ30)</f>
        <v>5.7412385681846506E-2</v>
      </c>
      <c r="CA150" s="120">
        <f>PRODUCT($D30:CA30)</f>
        <v>5.5402952182981878E-2</v>
      </c>
      <c r="CB150" s="120">
        <f>PRODUCT($D30:CB30)</f>
        <v>5.3463848856577512E-2</v>
      </c>
      <c r="CC150" s="120">
        <f>PRODUCT($D30:CC30)</f>
        <v>5.1592614146597299E-2</v>
      </c>
      <c r="CD150" s="120">
        <f>PRODUCT($D30:CD30)</f>
        <v>4.9786872651466391E-2</v>
      </c>
      <c r="CE150" s="120">
        <f>PRODUCT($D30:CE30)</f>
        <v>4.8044332108665065E-2</v>
      </c>
      <c r="CF150" s="120">
        <f>PRODUCT($D30:CF30)</f>
        <v>4.6362780484861789E-2</v>
      </c>
      <c r="CG150" s="120">
        <f>PRODUCT($D30:CG30)</f>
        <v>4.4740083167891624E-2</v>
      </c>
      <c r="CH150" s="120">
        <f>PRODUCT($D30:CH30)</f>
        <v>4.3174180257015415E-2</v>
      </c>
      <c r="CI150" s="120">
        <f>PRODUCT($D30:CI30)</f>
        <v>4.1663083948019874E-2</v>
      </c>
      <c r="CJ150" s="120">
        <f>PRODUCT($D30:CJ30)</f>
        <v>4.0204876009839179E-2</v>
      </c>
      <c r="CK150" s="120">
        <f>PRODUCT($D30:CK30)</f>
        <v>3.8797705349494803E-2</v>
      </c>
      <c r="CL150" s="120">
        <f>PRODUCT($D30:CL30)</f>
        <v>3.7439785662262484E-2</v>
      </c>
      <c r="CM150" s="120">
        <f>PRODUCT($D30:CM30)</f>
        <v>3.6129393164083298E-2</v>
      </c>
      <c r="CN150" s="120">
        <f>PRODUCT($D30:CN30)</f>
        <v>3.4864864403340384E-2</v>
      </c>
      <c r="CO150" s="120">
        <f>PRODUCT($D30:CO30)</f>
        <v>3.3644594149223467E-2</v>
      </c>
      <c r="CP150" s="120">
        <f>PRODUCT($D30:CP30)</f>
        <v>3.2467033354000648E-2</v>
      </c>
      <c r="CQ150" s="120">
        <f>PRODUCT($D30:CQ30)</f>
        <v>3.1330687186610626E-2</v>
      </c>
      <c r="CR150" s="120">
        <f>PRODUCT($D30:CR30)</f>
        <v>3.0234113135079253E-2</v>
      </c>
      <c r="CS150" s="120">
        <f>PRODUCT($D30:CS30)</f>
        <v>2.9175919175351478E-2</v>
      </c>
      <c r="CT150" s="120">
        <f>PRODUCT($D30:CT30)</f>
        <v>2.8154762004214174E-2</v>
      </c>
      <c r="CU150" s="120">
        <f>PRODUCT($D30:CU30)</f>
        <v>2.7169345334066678E-2</v>
      </c>
      <c r="CV150" s="120">
        <f>PRODUCT($D30:CV30)</f>
        <v>2.6218418247374344E-2</v>
      </c>
      <c r="CW150" s="120">
        <f>PRODUCT($D30:CW30)</f>
        <v>2.5300773608716239E-2</v>
      </c>
      <c r="CX150" s="120">
        <f>PRODUCT($D30:CX30)</f>
        <v>2.4415246532411169E-2</v>
      </c>
      <c r="CY150" s="120">
        <f>PRODUCT($D30:CY30)</f>
        <v>2.3560712903776777E-2</v>
      </c>
      <c r="CZ150" s="120">
        <f>PRODUCT($D30:CZ30)</f>
        <v>2.2736087952144587E-2</v>
      </c>
      <c r="DA150" s="120">
        <f>PRODUCT($D30:DA30)</f>
        <v>2.1940324873819528E-2</v>
      </c>
      <c r="DB150" s="120">
        <f>PRODUCT($D30:DB30)</f>
        <v>2.1172413503235843E-2</v>
      </c>
      <c r="DC150" s="120">
        <f>PRODUCT($D30:DC30)</f>
        <v>2.0431379030622587E-2</v>
      </c>
    </row>
    <row r="151" spans="2:107" ht="15" x14ac:dyDescent="0.25">
      <c r="B151" s="110">
        <v>26</v>
      </c>
      <c r="C151" s="120">
        <v>1</v>
      </c>
      <c r="D151" s="120">
        <f>PRODUCT($D31:D31)</f>
        <v>0.92490000000000006</v>
      </c>
      <c r="E151" s="120">
        <f>PRODUCT($D31:E31)</f>
        <v>0.86848110000000001</v>
      </c>
      <c r="F151" s="120">
        <f>PRODUCT($D31:F31)</f>
        <v>0.81906452541000008</v>
      </c>
      <c r="G151" s="120">
        <f>PRODUCT($D31:G31)</f>
        <v>0.77508076039548313</v>
      </c>
      <c r="H151" s="120">
        <f>PRODUCT($D31:H31)</f>
        <v>0.73547413353927393</v>
      </c>
      <c r="I151" s="120">
        <f>PRODUCT($D31:I31)</f>
        <v>0.69980363806261914</v>
      </c>
      <c r="J151" s="120">
        <f>PRODUCT($D31:J31)</f>
        <v>0.66754269034793234</v>
      </c>
      <c r="K151" s="120">
        <f>PRODUCT($D31:K31)</f>
        <v>0.63830432051069297</v>
      </c>
      <c r="L151" s="120">
        <f>PRODUCT($D31:L31)</f>
        <v>0.61168703034539706</v>
      </c>
      <c r="M151" s="120">
        <f>PRODUCT($D31:M31)</f>
        <v>0.58728071783461566</v>
      </c>
      <c r="N151" s="120">
        <f>PRODUCT($D31:N31)</f>
        <v>0.56478786634154987</v>
      </c>
      <c r="O151" s="120">
        <f>PRODUCT($D31:O31)</f>
        <v>0.54377775771364423</v>
      </c>
      <c r="P151" s="120">
        <f>PRODUCT($D31:P31)</f>
        <v>0.5239298695570962</v>
      </c>
      <c r="Q151" s="120">
        <f>PRODUCT($D31:Q31)</f>
        <v>0.50496360827912934</v>
      </c>
      <c r="R151" s="120">
        <f>PRODUCT($D31:R31)</f>
        <v>0.4872898819893598</v>
      </c>
      <c r="S151" s="120">
        <f>PRODUCT($D31:S31)</f>
        <v>0.47023473611973221</v>
      </c>
      <c r="T151" s="120">
        <f>PRODUCT($D31:T31)</f>
        <v>0.45377652035554156</v>
      </c>
      <c r="U151" s="120">
        <f>PRODUCT($D31:U31)</f>
        <v>0.43789434214309758</v>
      </c>
      <c r="V151" s="120">
        <f>PRODUCT($D31:V31)</f>
        <v>0.42256804016808913</v>
      </c>
      <c r="W151" s="120">
        <f>PRODUCT($D31:W31)</f>
        <v>0.40777815876220602</v>
      </c>
      <c r="X151" s="120">
        <f>PRODUCT($D31:X31)</f>
        <v>0.3935059232055288</v>
      </c>
      <c r="Y151" s="120">
        <f>PRODUCT($D31:Y31)</f>
        <v>0.37973321589333525</v>
      </c>
      <c r="Z151" s="120">
        <f>PRODUCT($D31:Z31)</f>
        <v>0.36644255333706849</v>
      </c>
      <c r="AA151" s="120">
        <f>PRODUCT($D31:AA31)</f>
        <v>0.35361706397027109</v>
      </c>
      <c r="AB151" s="120">
        <f>PRODUCT($D31:AB31)</f>
        <v>0.34124046673131159</v>
      </c>
      <c r="AC151" s="120">
        <f>PRODUCT($D31:AC31)</f>
        <v>0.32929705039571566</v>
      </c>
      <c r="AD151" s="120">
        <f>PRODUCT($D31:AD31)</f>
        <v>0.3177716536318656</v>
      </c>
      <c r="AE151" s="120">
        <f>PRODUCT($D31:AE31)</f>
        <v>0.30664964575475029</v>
      </c>
      <c r="AF151" s="120">
        <f>PRODUCT($D31:AF31)</f>
        <v>0.29591690815333405</v>
      </c>
      <c r="AG151" s="120">
        <f>PRODUCT($D31:AG31)</f>
        <v>0.28555981636796735</v>
      </c>
      <c r="AH151" s="120">
        <f>PRODUCT($D31:AH31)</f>
        <v>0.27556522279508849</v>
      </c>
      <c r="AI151" s="120">
        <f>PRODUCT($D31:AI31)</f>
        <v>0.26592043999726039</v>
      </c>
      <c r="AJ151" s="120">
        <f>PRODUCT($D31:AJ31)</f>
        <v>0.25661322459735625</v>
      </c>
      <c r="AK151" s="120">
        <f>PRODUCT($D31:AK31)</f>
        <v>0.24763176173644877</v>
      </c>
      <c r="AL151" s="120">
        <f>PRODUCT($D31:AL31)</f>
        <v>0.23896465007567305</v>
      </c>
      <c r="AM151" s="120">
        <f>PRODUCT($D31:AM31)</f>
        <v>0.2306008873230245</v>
      </c>
      <c r="AN151" s="120">
        <f>PRODUCT($D31:AN31)</f>
        <v>0.22252985626671865</v>
      </c>
      <c r="AO151" s="120">
        <f>PRODUCT($D31:AO31)</f>
        <v>0.2147413112973835</v>
      </c>
      <c r="AP151" s="120">
        <f>PRODUCT($D31:AP31)</f>
        <v>0.20722536540197506</v>
      </c>
      <c r="AQ151" s="120">
        <f>PRODUCT($D31:AQ31)</f>
        <v>0.19997247761290593</v>
      </c>
      <c r="AR151" s="120">
        <f>PRODUCT($D31:AR31)</f>
        <v>0.19297344089645421</v>
      </c>
      <c r="AS151" s="120">
        <f>PRODUCT($D31:AS31)</f>
        <v>0.1862193704650783</v>
      </c>
      <c r="AT151" s="120">
        <f>PRODUCT($D31:AT31)</f>
        <v>0.17970169249880055</v>
      </c>
      <c r="AU151" s="120">
        <f>PRODUCT($D31:AU31)</f>
        <v>0.17341213326134253</v>
      </c>
      <c r="AV151" s="120">
        <f>PRODUCT($D31:AV31)</f>
        <v>0.16734270859719552</v>
      </c>
      <c r="AW151" s="120">
        <f>PRODUCT($D31:AW31)</f>
        <v>0.16148571379629367</v>
      </c>
      <c r="AX151" s="120">
        <f>PRODUCT($D31:AX31)</f>
        <v>0.1558337138134234</v>
      </c>
      <c r="AY151" s="120">
        <f>PRODUCT($D31:AY31)</f>
        <v>0.15037953382995356</v>
      </c>
      <c r="AZ151" s="120">
        <f>PRODUCT($D31:AZ31)</f>
        <v>0.14511625014590518</v>
      </c>
      <c r="BA151" s="120">
        <f>PRODUCT($D31:BA31)</f>
        <v>0.14003718139079849</v>
      </c>
      <c r="BB151" s="120">
        <f>PRODUCT($D31:BB31)</f>
        <v>0.13513588004212054</v>
      </c>
      <c r="BC151" s="120">
        <f>PRODUCT($D31:BC31)</f>
        <v>0.13040612424064632</v>
      </c>
      <c r="BD151" s="120">
        <f>PRODUCT($D31:BD31)</f>
        <v>0.12584190989222369</v>
      </c>
      <c r="BE151" s="120">
        <f>PRODUCT($D31:BE31)</f>
        <v>0.12143744304599585</v>
      </c>
      <c r="BF151" s="120">
        <f>PRODUCT($D31:BF31)</f>
        <v>0.11718713253938599</v>
      </c>
      <c r="BG151" s="120">
        <f>PRODUCT($D31:BG31)</f>
        <v>0.11308558290050748</v>
      </c>
      <c r="BH151" s="120">
        <f>PRODUCT($D31:BH31)</f>
        <v>0.10912758749898971</v>
      </c>
      <c r="BI151" s="120">
        <f>PRODUCT($D31:BI31)</f>
        <v>0.10530812193652507</v>
      </c>
      <c r="BJ151" s="120">
        <f>PRODUCT($D31:BJ31)</f>
        <v>0.10162233766874669</v>
      </c>
      <c r="BK151" s="120">
        <f>PRODUCT($D31:BK31)</f>
        <v>9.8065555850340547E-2</v>
      </c>
      <c r="BL151" s="120">
        <f>PRODUCT($D31:BL31)</f>
        <v>9.4633261395578622E-2</v>
      </c>
      <c r="BM151" s="120">
        <f>PRODUCT($D31:BM31)</f>
        <v>9.1321097246733374E-2</v>
      </c>
      <c r="BN151" s="120">
        <f>PRODUCT($D31:BN31)</f>
        <v>8.8124858843097703E-2</v>
      </c>
      <c r="BO151" s="120">
        <f>PRODUCT($D31:BO31)</f>
        <v>8.5040488783589274E-2</v>
      </c>
      <c r="BP151" s="120">
        <f>PRODUCT($D31:BP31)</f>
        <v>8.2064071676163641E-2</v>
      </c>
      <c r="BQ151" s="120">
        <f>PRODUCT($D31:BQ31)</f>
        <v>7.919182916749791E-2</v>
      </c>
      <c r="BR151" s="120">
        <f>PRODUCT($D31:BR31)</f>
        <v>7.6420115146635478E-2</v>
      </c>
      <c r="BS151" s="120">
        <f>PRODUCT($D31:BS31)</f>
        <v>7.3745411116503234E-2</v>
      </c>
      <c r="BT151" s="120">
        <f>PRODUCT($D31:BT31)</f>
        <v>7.1164321727425622E-2</v>
      </c>
      <c r="BU151" s="120">
        <f>PRODUCT($D31:BU31)</f>
        <v>6.8673570466965719E-2</v>
      </c>
      <c r="BV151" s="120">
        <f>PRODUCT($D31:BV31)</f>
        <v>6.6269995500621917E-2</v>
      </c>
      <c r="BW151" s="120">
        <f>PRODUCT($D31:BW31)</f>
        <v>6.3950545658100141E-2</v>
      </c>
      <c r="BX151" s="120">
        <f>PRODUCT($D31:BX31)</f>
        <v>6.1712276560066635E-2</v>
      </c>
      <c r="BY151" s="120">
        <f>PRODUCT($D31:BY31)</f>
        <v>5.9552346880464298E-2</v>
      </c>
      <c r="BZ151" s="120">
        <f>PRODUCT($D31:BZ31)</f>
        <v>5.7468014739648042E-2</v>
      </c>
      <c r="CA151" s="120">
        <f>PRODUCT($D31:CA31)</f>
        <v>5.5456634223760362E-2</v>
      </c>
      <c r="CB151" s="120">
        <f>PRODUCT($D31:CB31)</f>
        <v>5.3515652025928749E-2</v>
      </c>
      <c r="CC151" s="120">
        <f>PRODUCT($D31:CC31)</f>
        <v>5.1642604205021238E-2</v>
      </c>
      <c r="CD151" s="120">
        <f>PRODUCT($D31:CD31)</f>
        <v>4.9835113057845493E-2</v>
      </c>
      <c r="CE151" s="120">
        <f>PRODUCT($D31:CE31)</f>
        <v>4.8090884100820901E-2</v>
      </c>
      <c r="CF151" s="120">
        <f>PRODUCT($D31:CF31)</f>
        <v>4.6407703157292167E-2</v>
      </c>
      <c r="CG151" s="120">
        <f>PRODUCT($D31:CG31)</f>
        <v>4.478343354678694E-2</v>
      </c>
      <c r="CH151" s="120">
        <f>PRODUCT($D31:CH31)</f>
        <v>4.3216013372649395E-2</v>
      </c>
      <c r="CI151" s="120">
        <f>PRODUCT($D31:CI31)</f>
        <v>4.1703452904606662E-2</v>
      </c>
      <c r="CJ151" s="120">
        <f>PRODUCT($D31:CJ31)</f>
        <v>4.0243832052945426E-2</v>
      </c>
      <c r="CK151" s="120">
        <f>PRODUCT($D31:CK31)</f>
        <v>3.8835297931092333E-2</v>
      </c>
      <c r="CL151" s="120">
        <f>PRODUCT($D31:CL31)</f>
        <v>3.7476062503504097E-2</v>
      </c>
      <c r="CM151" s="120">
        <f>PRODUCT($D31:CM31)</f>
        <v>3.6164400315881452E-2</v>
      </c>
      <c r="CN151" s="120">
        <f>PRODUCT($D31:CN31)</f>
        <v>3.4898646304825601E-2</v>
      </c>
      <c r="CO151" s="120">
        <f>PRODUCT($D31:CO31)</f>
        <v>3.3677193684156705E-2</v>
      </c>
      <c r="CP151" s="120">
        <f>PRODUCT($D31:CP31)</f>
        <v>3.2498491905211216E-2</v>
      </c>
      <c r="CQ151" s="120">
        <f>PRODUCT($D31:CQ31)</f>
        <v>3.1361044688528822E-2</v>
      </c>
      <c r="CR151" s="120">
        <f>PRODUCT($D31:CR31)</f>
        <v>3.0263408124430312E-2</v>
      </c>
      <c r="CS151" s="120">
        <f>PRODUCT($D31:CS31)</f>
        <v>2.9204188840075251E-2</v>
      </c>
      <c r="CT151" s="120">
        <f>PRODUCT($D31:CT31)</f>
        <v>2.8182042230672617E-2</v>
      </c>
      <c r="CU151" s="120">
        <f>PRODUCT($D31:CU31)</f>
        <v>2.7195670752599075E-2</v>
      </c>
      <c r="CV151" s="120">
        <f>PRODUCT($D31:CV31)</f>
        <v>2.6243822276258107E-2</v>
      </c>
      <c r="CW151" s="120">
        <f>PRODUCT($D31:CW31)</f>
        <v>2.5325288496589073E-2</v>
      </c>
      <c r="CX151" s="120">
        <f>PRODUCT($D31:CX31)</f>
        <v>2.4438903399208456E-2</v>
      </c>
      <c r="CY151" s="120">
        <f>PRODUCT($D31:CY31)</f>
        <v>2.358354178023616E-2</v>
      </c>
      <c r="CZ151" s="120">
        <f>PRODUCT($D31:CZ31)</f>
        <v>2.2758117817927893E-2</v>
      </c>
      <c r="DA151" s="120">
        <f>PRODUCT($D31:DA31)</f>
        <v>2.1961583694300416E-2</v>
      </c>
      <c r="DB151" s="120">
        <f>PRODUCT($D31:DB31)</f>
        <v>2.11929282649999E-2</v>
      </c>
      <c r="DC151" s="120">
        <f>PRODUCT($D31:DC31)</f>
        <v>2.0451175775724903E-2</v>
      </c>
    </row>
    <row r="152" spans="2:107" ht="15" x14ac:dyDescent="0.25">
      <c r="B152" s="110">
        <v>27</v>
      </c>
      <c r="C152" s="120">
        <v>1</v>
      </c>
      <c r="D152" s="120">
        <f>PRODUCT($D32:D32)</f>
        <v>0.92549999999999999</v>
      </c>
      <c r="E152" s="120">
        <f>PRODUCT($D32:E32)</f>
        <v>0.86932215000000002</v>
      </c>
      <c r="F152" s="120">
        <f>PRODUCT($D32:F32)</f>
        <v>0.8199446518800001</v>
      </c>
      <c r="G152" s="120">
        <f>PRODUCT($D32:G32)</f>
        <v>0.77591362407404407</v>
      </c>
      <c r="H152" s="120">
        <f>PRODUCT($D32:H32)</f>
        <v>0.73626443788386042</v>
      </c>
      <c r="I152" s="120">
        <f>PRODUCT($D32:I32)</f>
        <v>0.70055561264649324</v>
      </c>
      <c r="J152" s="120">
        <f>PRODUCT($D32:J32)</f>
        <v>0.66825999890348986</v>
      </c>
      <c r="K152" s="120">
        <f>PRODUCT($D32:K32)</f>
        <v>0.63899021095151709</v>
      </c>
      <c r="L152" s="120">
        <f>PRODUCT($D32:L32)</f>
        <v>0.61234431915483889</v>
      </c>
      <c r="M152" s="120">
        <f>PRODUCT($D32:M32)</f>
        <v>0.58791178082056084</v>
      </c>
      <c r="N152" s="120">
        <f>PRODUCT($D32:N32)</f>
        <v>0.5653947596151333</v>
      </c>
      <c r="O152" s="120">
        <f>PRODUCT($D32:O32)</f>
        <v>0.54436207455745034</v>
      </c>
      <c r="P152" s="120">
        <f>PRODUCT($D32:P32)</f>
        <v>0.52449285883610341</v>
      </c>
      <c r="Q152" s="120">
        <f>PRODUCT($D32:Q32)</f>
        <v>0.50550621734623646</v>
      </c>
      <c r="R152" s="120">
        <f>PRODUCT($D32:R32)</f>
        <v>0.48781349973911819</v>
      </c>
      <c r="S152" s="120">
        <f>PRODUCT($D32:S32)</f>
        <v>0.47074002724824904</v>
      </c>
      <c r="T152" s="120">
        <f>PRODUCT($D32:T32)</f>
        <v>0.45426412629456031</v>
      </c>
      <c r="U152" s="120">
        <f>PRODUCT($D32:U32)</f>
        <v>0.43836488187425071</v>
      </c>
      <c r="V152" s="120">
        <f>PRODUCT($D32:V32)</f>
        <v>0.42302211100865195</v>
      </c>
      <c r="W152" s="120">
        <f>PRODUCT($D32:W32)</f>
        <v>0.40821633712334909</v>
      </c>
      <c r="X152" s="120">
        <f>PRODUCT($D32:X32)</f>
        <v>0.39392876532403187</v>
      </c>
      <c r="Y152" s="120">
        <f>PRODUCT($D32:Y32)</f>
        <v>0.38014125853769076</v>
      </c>
      <c r="Z152" s="120">
        <f>PRODUCT($D32:Z32)</f>
        <v>0.36683631448887155</v>
      </c>
      <c r="AA152" s="120">
        <f>PRODUCT($D32:AA32)</f>
        <v>0.35399704348176103</v>
      </c>
      <c r="AB152" s="120">
        <f>PRODUCT($D32:AB32)</f>
        <v>0.34160714695989941</v>
      </c>
      <c r="AC152" s="120">
        <f>PRODUCT($D32:AC32)</f>
        <v>0.32965089681630294</v>
      </c>
      <c r="AD152" s="120">
        <f>PRODUCT($D32:AD32)</f>
        <v>0.31811311542773235</v>
      </c>
      <c r="AE152" s="120">
        <f>PRODUCT($D32:AE32)</f>
        <v>0.30697915638776169</v>
      </c>
      <c r="AF152" s="120">
        <f>PRODUCT($D32:AF32)</f>
        <v>0.29623488591419</v>
      </c>
      <c r="AG152" s="120">
        <f>PRODUCT($D32:AG32)</f>
        <v>0.28586666490719337</v>
      </c>
      <c r="AH152" s="120">
        <f>PRODUCT($D32:AH32)</f>
        <v>0.27586133163544158</v>
      </c>
      <c r="AI152" s="120">
        <f>PRODUCT($D32:AI32)</f>
        <v>0.26620618502820109</v>
      </c>
      <c r="AJ152" s="120">
        <f>PRODUCT($D32:AJ32)</f>
        <v>0.25688896855221405</v>
      </c>
      <c r="AK152" s="120">
        <f>PRODUCT($D32:AK32)</f>
        <v>0.24789785465288655</v>
      </c>
      <c r="AL152" s="120">
        <f>PRODUCT($D32:AL32)</f>
        <v>0.23922142974003552</v>
      </c>
      <c r="AM152" s="120">
        <f>PRODUCT($D32:AM32)</f>
        <v>0.23084867969913428</v>
      </c>
      <c r="AN152" s="120">
        <f>PRODUCT($D32:AN32)</f>
        <v>0.22276897590966457</v>
      </c>
      <c r="AO152" s="120">
        <f>PRODUCT($D32:AO32)</f>
        <v>0.21497206175282629</v>
      </c>
      <c r="AP152" s="120">
        <f>PRODUCT($D32:AP32)</f>
        <v>0.20744803959147737</v>
      </c>
      <c r="AQ152" s="120">
        <f>PRODUCT($D32:AQ32)</f>
        <v>0.20018735820577566</v>
      </c>
      <c r="AR152" s="120">
        <f>PRODUCT($D32:AR32)</f>
        <v>0.19318080066857352</v>
      </c>
      <c r="AS152" s="120">
        <f>PRODUCT($D32:AS32)</f>
        <v>0.18641947264517345</v>
      </c>
      <c r="AT152" s="120">
        <f>PRODUCT($D32:AT32)</f>
        <v>0.17989479110259238</v>
      </c>
      <c r="AU152" s="120">
        <f>PRODUCT($D32:AU32)</f>
        <v>0.17359847341400164</v>
      </c>
      <c r="AV152" s="120">
        <f>PRODUCT($D32:AV32)</f>
        <v>0.16752252684451158</v>
      </c>
      <c r="AW152" s="120">
        <f>PRODUCT($D32:AW32)</f>
        <v>0.16165923840495366</v>
      </c>
      <c r="AX152" s="120">
        <f>PRODUCT($D32:AX32)</f>
        <v>0.15600116506078029</v>
      </c>
      <c r="AY152" s="120">
        <f>PRODUCT($D32:AY32)</f>
        <v>0.15054112428365299</v>
      </c>
      <c r="AZ152" s="120">
        <f>PRODUCT($D32:AZ32)</f>
        <v>0.14527218493372512</v>
      </c>
      <c r="BA152" s="120">
        <f>PRODUCT($D32:BA32)</f>
        <v>0.14018765846104475</v>
      </c>
      <c r="BB152" s="120">
        <f>PRODUCT($D32:BB32)</f>
        <v>0.13528109041490818</v>
      </c>
      <c r="BC152" s="120">
        <f>PRODUCT($D32:BC32)</f>
        <v>0.13054625225038638</v>
      </c>
      <c r="BD152" s="120">
        <f>PRODUCT($D32:BD32)</f>
        <v>0.12597713342162284</v>
      </c>
      <c r="BE152" s="120">
        <f>PRODUCT($D32:BE32)</f>
        <v>0.12156793375186603</v>
      </c>
      <c r="BF152" s="120">
        <f>PRODUCT($D32:BF32)</f>
        <v>0.11731305607055072</v>
      </c>
      <c r="BG152" s="120">
        <f>PRODUCT($D32:BG32)</f>
        <v>0.11320709910808144</v>
      </c>
      <c r="BH152" s="120">
        <f>PRODUCT($D32:BH32)</f>
        <v>0.10924485063929859</v>
      </c>
      <c r="BI152" s="120">
        <f>PRODUCT($D32:BI32)</f>
        <v>0.10542128086692314</v>
      </c>
      <c r="BJ152" s="120">
        <f>PRODUCT($D32:BJ32)</f>
        <v>0.10173153603658082</v>
      </c>
      <c r="BK152" s="120">
        <f>PRODUCT($D32:BK32)</f>
        <v>9.8170932275300493E-2</v>
      </c>
      <c r="BL152" s="120">
        <f>PRODUCT($D32:BL32)</f>
        <v>9.4734949645664979E-2</v>
      </c>
      <c r="BM152" s="120">
        <f>PRODUCT($D32:BM32)</f>
        <v>9.1419226408066698E-2</v>
      </c>
      <c r="BN152" s="120">
        <f>PRODUCT($D32:BN32)</f>
        <v>8.8219553483784366E-2</v>
      </c>
      <c r="BO152" s="120">
        <f>PRODUCT($D32:BO32)</f>
        <v>8.5131869111851916E-2</v>
      </c>
      <c r="BP152" s="120">
        <f>PRODUCT($D32:BP32)</f>
        <v>8.2152253692937091E-2</v>
      </c>
      <c r="BQ152" s="120">
        <f>PRODUCT($D32:BQ32)</f>
        <v>7.9276924813684285E-2</v>
      </c>
      <c r="BR152" s="120">
        <f>PRODUCT($D32:BR32)</f>
        <v>7.6502232445205334E-2</v>
      </c>
      <c r="BS152" s="120">
        <f>PRODUCT($D32:BS32)</f>
        <v>7.382465430962315E-2</v>
      </c>
      <c r="BT152" s="120">
        <f>PRODUCT($D32:BT32)</f>
        <v>7.1240791408786336E-2</v>
      </c>
      <c r="BU152" s="120">
        <f>PRODUCT($D32:BU32)</f>
        <v>6.8747363709478815E-2</v>
      </c>
      <c r="BV152" s="120">
        <f>PRODUCT($D32:BV32)</f>
        <v>6.6341205979647058E-2</v>
      </c>
      <c r="BW152" s="120">
        <f>PRODUCT($D32:BW32)</f>
        <v>6.4019263770359408E-2</v>
      </c>
      <c r="BX152" s="120">
        <f>PRODUCT($D32:BX32)</f>
        <v>6.1778589538396829E-2</v>
      </c>
      <c r="BY152" s="120">
        <f>PRODUCT($D32:BY32)</f>
        <v>5.9616338904552937E-2</v>
      </c>
      <c r="BZ152" s="120">
        <f>PRODUCT($D32:BZ32)</f>
        <v>5.752976704289358E-2</v>
      </c>
      <c r="CA152" s="120">
        <f>PRODUCT($D32:CA32)</f>
        <v>5.5516225196392301E-2</v>
      </c>
      <c r="CB152" s="120">
        <f>PRODUCT($D32:CB32)</f>
        <v>5.3573157314518567E-2</v>
      </c>
      <c r="CC152" s="120">
        <f>PRODUCT($D32:CC32)</f>
        <v>5.1698096808510417E-2</v>
      </c>
      <c r="CD152" s="120">
        <f>PRODUCT($D32:CD32)</f>
        <v>4.9888663420212552E-2</v>
      </c>
      <c r="CE152" s="120">
        <f>PRODUCT($D32:CE32)</f>
        <v>4.8142560200505113E-2</v>
      </c>
      <c r="CF152" s="120">
        <f>PRODUCT($D32:CF32)</f>
        <v>4.6457570593487436E-2</v>
      </c>
      <c r="CG152" s="120">
        <f>PRODUCT($D32:CG32)</f>
        <v>4.4831555622715374E-2</v>
      </c>
      <c r="CH152" s="120">
        <f>PRODUCT($D32:CH32)</f>
        <v>4.3262451175920334E-2</v>
      </c>
      <c r="CI152" s="120">
        <f>PRODUCT($D32:CI32)</f>
        <v>4.1748265384763124E-2</v>
      </c>
      <c r="CJ152" s="120">
        <f>PRODUCT($D32:CJ32)</f>
        <v>4.0287076096296413E-2</v>
      </c>
      <c r="CK152" s="120">
        <f>PRODUCT($D32:CK32)</f>
        <v>3.8877028432926036E-2</v>
      </c>
      <c r="CL152" s="120">
        <f>PRODUCT($D32:CL32)</f>
        <v>3.7516332437773622E-2</v>
      </c>
      <c r="CM152" s="120">
        <f>PRODUCT($D32:CM32)</f>
        <v>3.6203260802451544E-2</v>
      </c>
      <c r="CN152" s="120">
        <f>PRODUCT($D32:CN32)</f>
        <v>3.4936146674365738E-2</v>
      </c>
      <c r="CO152" s="120">
        <f>PRODUCT($D32:CO32)</f>
        <v>3.3713381540762935E-2</v>
      </c>
      <c r="CP152" s="120">
        <f>PRODUCT($D32:CP32)</f>
        <v>3.2533413186836231E-2</v>
      </c>
      <c r="CQ152" s="120">
        <f>PRODUCT($D32:CQ32)</f>
        <v>3.1394743725296964E-2</v>
      </c>
      <c r="CR152" s="120">
        <f>PRODUCT($D32:CR32)</f>
        <v>3.029592769491157E-2</v>
      </c>
      <c r="CS152" s="120">
        <f>PRODUCT($D32:CS32)</f>
        <v>2.9235570225589664E-2</v>
      </c>
      <c r="CT152" s="120">
        <f>PRODUCT($D32:CT32)</f>
        <v>2.8212325267694023E-2</v>
      </c>
      <c r="CU152" s="120">
        <f>PRODUCT($D32:CU32)</f>
        <v>2.7224893883324733E-2</v>
      </c>
      <c r="CV152" s="120">
        <f>PRODUCT($D32:CV32)</f>
        <v>2.6272022597408365E-2</v>
      </c>
      <c r="CW152" s="120">
        <f>PRODUCT($D32:CW32)</f>
        <v>2.5352501806499072E-2</v>
      </c>
      <c r="CX152" s="120">
        <f>PRODUCT($D32:CX32)</f>
        <v>2.4465164243271605E-2</v>
      </c>
      <c r="CY152" s="120">
        <f>PRODUCT($D32:CY32)</f>
        <v>2.3608883494757097E-2</v>
      </c>
      <c r="CZ152" s="120">
        <f>PRODUCT($D32:CZ32)</f>
        <v>2.2782572572440599E-2</v>
      </c>
      <c r="DA152" s="120">
        <f>PRODUCT($D32:DA32)</f>
        <v>2.1985182532405178E-2</v>
      </c>
      <c r="DB152" s="120">
        <f>PRODUCT($D32:DB32)</f>
        <v>2.1215701143770995E-2</v>
      </c>
      <c r="DC152" s="120">
        <f>PRODUCT($D32:DC32)</f>
        <v>2.0473151603739009E-2</v>
      </c>
    </row>
    <row r="153" spans="2:107" ht="15" x14ac:dyDescent="0.25">
      <c r="B153" s="110">
        <v>28</v>
      </c>
      <c r="C153" s="120">
        <v>1</v>
      </c>
      <c r="D153" s="120">
        <f>PRODUCT($D33:D33)</f>
        <v>0.92610000000000003</v>
      </c>
      <c r="E153" s="120">
        <f>PRODUCT($D33:E33)</f>
        <v>0.87007095000000001</v>
      </c>
      <c r="F153" s="120">
        <f>PRODUCT($D33:F33)</f>
        <v>0.82073792713500004</v>
      </c>
      <c r="G153" s="120">
        <f>PRODUCT($D33:G33)</f>
        <v>0.77666430044785062</v>
      </c>
      <c r="H153" s="120">
        <f>PRODUCT($D33:H33)</f>
        <v>0.73697675469496537</v>
      </c>
      <c r="I153" s="120">
        <f>PRODUCT($D33:I33)</f>
        <v>0.70123338209225961</v>
      </c>
      <c r="J153" s="120">
        <f>PRODUCT($D33:J33)</f>
        <v>0.66890652317780641</v>
      </c>
      <c r="K153" s="120">
        <f>PRODUCT($D33:K33)</f>
        <v>0.63960841746261854</v>
      </c>
      <c r="L153" s="120">
        <f>PRODUCT($D33:L33)</f>
        <v>0.61293674645442742</v>
      </c>
      <c r="M153" s="120">
        <f>PRODUCT($D33:M33)</f>
        <v>0.58848057027089573</v>
      </c>
      <c r="N153" s="120">
        <f>PRODUCT($D33:N33)</f>
        <v>0.56594176442952038</v>
      </c>
      <c r="O153" s="120">
        <f>PRODUCT($D33:O33)</f>
        <v>0.54488873079274225</v>
      </c>
      <c r="P153" s="120">
        <f>PRODUCT($D33:P33)</f>
        <v>0.52500029211880717</v>
      </c>
      <c r="Q153" s="120">
        <f>PRODUCT($D33:Q33)</f>
        <v>0.50599528154410633</v>
      </c>
      <c r="R153" s="120">
        <f>PRODUCT($D33:R33)</f>
        <v>0.48828544669006257</v>
      </c>
      <c r="S153" s="120">
        <f>PRODUCT($D33:S33)</f>
        <v>0.47119545605591034</v>
      </c>
      <c r="T153" s="120">
        <f>PRODUCT($D33:T33)</f>
        <v>0.45470361509395346</v>
      </c>
      <c r="U153" s="120">
        <f>PRODUCT($D33:U33)</f>
        <v>0.43878898856566506</v>
      </c>
      <c r="V153" s="120">
        <f>PRODUCT($D33:V33)</f>
        <v>0.42343137396586678</v>
      </c>
      <c r="W153" s="120">
        <f>PRODUCT($D33:W33)</f>
        <v>0.40861127587706142</v>
      </c>
      <c r="X153" s="120">
        <f>PRODUCT($D33:X33)</f>
        <v>0.39430988122136423</v>
      </c>
      <c r="Y153" s="120">
        <f>PRODUCT($D33:Y33)</f>
        <v>0.38050903537861647</v>
      </c>
      <c r="Z153" s="120">
        <f>PRODUCT($D33:Z33)</f>
        <v>0.3671912191403649</v>
      </c>
      <c r="AA153" s="120">
        <f>PRODUCT($D33:AA33)</f>
        <v>0.35433952647045214</v>
      </c>
      <c r="AB153" s="120">
        <f>PRODUCT($D33:AB33)</f>
        <v>0.34193764304398633</v>
      </c>
      <c r="AC153" s="120">
        <f>PRODUCT($D33:AC33)</f>
        <v>0.3299698255374468</v>
      </c>
      <c r="AD153" s="120">
        <f>PRODUCT($D33:AD33)</f>
        <v>0.31842088164363613</v>
      </c>
      <c r="AE153" s="120">
        <f>PRODUCT($D33:AE33)</f>
        <v>0.30727615078610887</v>
      </c>
      <c r="AF153" s="120">
        <f>PRODUCT($D33:AF33)</f>
        <v>0.29652148550859503</v>
      </c>
      <c r="AG153" s="120">
        <f>PRODUCT($D33:AG33)</f>
        <v>0.28614323351579418</v>
      </c>
      <c r="AH153" s="120">
        <f>PRODUCT($D33:AH33)</f>
        <v>0.27612822034274137</v>
      </c>
      <c r="AI153" s="120">
        <f>PRODUCT($D33:AI33)</f>
        <v>0.26646373263074541</v>
      </c>
      <c r="AJ153" s="120">
        <f>PRODUCT($D33:AJ33)</f>
        <v>0.2571375019886693</v>
      </c>
      <c r="AK153" s="120">
        <f>PRODUCT($D33:AK33)</f>
        <v>0.24813768941906586</v>
      </c>
      <c r="AL153" s="120">
        <f>PRODUCT($D33:AL33)</f>
        <v>0.23945287028939855</v>
      </c>
      <c r="AM153" s="120">
        <f>PRODUCT($D33:AM33)</f>
        <v>0.23107201982926959</v>
      </c>
      <c r="AN153" s="120">
        <f>PRODUCT($D33:AN33)</f>
        <v>0.22298449913524515</v>
      </c>
      <c r="AO153" s="120">
        <f>PRODUCT($D33:AO33)</f>
        <v>0.21518004166551155</v>
      </c>
      <c r="AP153" s="120">
        <f>PRODUCT($D33:AP33)</f>
        <v>0.20764874020721863</v>
      </c>
      <c r="AQ153" s="120">
        <f>PRODUCT($D33:AQ33)</f>
        <v>0.20038103429996598</v>
      </c>
      <c r="AR153" s="120">
        <f>PRODUCT($D33:AR33)</f>
        <v>0.19336769809946716</v>
      </c>
      <c r="AS153" s="120">
        <f>PRODUCT($D33:AS33)</f>
        <v>0.18659982866598582</v>
      </c>
      <c r="AT153" s="120">
        <f>PRODUCT($D33:AT33)</f>
        <v>0.18006883466267631</v>
      </c>
      <c r="AU153" s="120">
        <f>PRODUCT($D33:AU33)</f>
        <v>0.17376642544948265</v>
      </c>
      <c r="AV153" s="120">
        <f>PRODUCT($D33:AV33)</f>
        <v>0.16768460055875076</v>
      </c>
      <c r="AW153" s="120">
        <f>PRODUCT($D33:AW33)</f>
        <v>0.16181563953919448</v>
      </c>
      <c r="AX153" s="120">
        <f>PRODUCT($D33:AX33)</f>
        <v>0.15615209215532266</v>
      </c>
      <c r="AY153" s="120">
        <f>PRODUCT($D33:AY33)</f>
        <v>0.15068676892988636</v>
      </c>
      <c r="AZ153" s="120">
        <f>PRODUCT($D33:AZ33)</f>
        <v>0.14541273201734034</v>
      </c>
      <c r="BA153" s="120">
        <f>PRODUCT($D33:BA33)</f>
        <v>0.14032328639673342</v>
      </c>
      <c r="BB153" s="120">
        <f>PRODUCT($D33:BB33)</f>
        <v>0.13541197137284774</v>
      </c>
      <c r="BC153" s="120">
        <f>PRODUCT($D33:BC33)</f>
        <v>0.13067255237479808</v>
      </c>
      <c r="BD153" s="120">
        <f>PRODUCT($D33:BD33)</f>
        <v>0.12609901304168014</v>
      </c>
      <c r="BE153" s="120">
        <f>PRODUCT($D33:BE33)</f>
        <v>0.12168554758522133</v>
      </c>
      <c r="BF153" s="120">
        <f>PRODUCT($D33:BF33)</f>
        <v>0.11742655341973858</v>
      </c>
      <c r="BG153" s="120">
        <f>PRODUCT($D33:BG33)</f>
        <v>0.11331662405004772</v>
      </c>
      <c r="BH153" s="120">
        <f>PRODUCT($D33:BH33)</f>
        <v>0.10935054220829604</v>
      </c>
      <c r="BI153" s="120">
        <f>PRODUCT($D33:BI33)</f>
        <v>0.10552327323100567</v>
      </c>
      <c r="BJ153" s="120">
        <f>PRODUCT($D33:BJ33)</f>
        <v>0.10182995866792047</v>
      </c>
      <c r="BK153" s="120">
        <f>PRODUCT($D33:BK33)</f>
        <v>9.8265910114543248E-2</v>
      </c>
      <c r="BL153" s="120">
        <f>PRODUCT($D33:BL33)</f>
        <v>9.4826603260534229E-2</v>
      </c>
      <c r="BM153" s="120">
        <f>PRODUCT($D33:BM33)</f>
        <v>9.1507672146415531E-2</v>
      </c>
      <c r="BN153" s="120">
        <f>PRODUCT($D33:BN33)</f>
        <v>8.8304903621290981E-2</v>
      </c>
      <c r="BO153" s="120">
        <f>PRODUCT($D33:BO33)</f>
        <v>8.5214231994545794E-2</v>
      </c>
      <c r="BP153" s="120">
        <f>PRODUCT($D33:BP33)</f>
        <v>8.2231733874736687E-2</v>
      </c>
      <c r="BQ153" s="120">
        <f>PRODUCT($D33:BQ33)</f>
        <v>7.9353623189120898E-2</v>
      </c>
      <c r="BR153" s="120">
        <f>PRODUCT($D33:BR33)</f>
        <v>7.6576246377501669E-2</v>
      </c>
      <c r="BS153" s="120">
        <f>PRODUCT($D33:BS33)</f>
        <v>7.3896077754289108E-2</v>
      </c>
      <c r="BT153" s="120">
        <f>PRODUCT($D33:BT33)</f>
        <v>7.1309715032888993E-2</v>
      </c>
      <c r="BU153" s="120">
        <f>PRODUCT($D33:BU33)</f>
        <v>6.8813875006737871E-2</v>
      </c>
      <c r="BV153" s="120">
        <f>PRODUCT($D33:BV33)</f>
        <v>6.6405389381502047E-2</v>
      </c>
      <c r="BW153" s="120">
        <f>PRODUCT($D33:BW33)</f>
        <v>6.4081200753149478E-2</v>
      </c>
      <c r="BX153" s="120">
        <f>PRODUCT($D33:BX33)</f>
        <v>6.1838358726789243E-2</v>
      </c>
      <c r="BY153" s="120">
        <f>PRODUCT($D33:BY33)</f>
        <v>5.9674016171351617E-2</v>
      </c>
      <c r="BZ153" s="120">
        <f>PRODUCT($D33:BZ33)</f>
        <v>5.7585425605354311E-2</v>
      </c>
      <c r="CA153" s="120">
        <f>PRODUCT($D33:CA33)</f>
        <v>5.5569935709166907E-2</v>
      </c>
      <c r="CB153" s="120">
        <f>PRODUCT($D33:CB33)</f>
        <v>5.362498795934606E-2</v>
      </c>
      <c r="CC153" s="120">
        <f>PRODUCT($D33:CC33)</f>
        <v>5.1748113380768949E-2</v>
      </c>
      <c r="CD153" s="120">
        <f>PRODUCT($D33:CD33)</f>
        <v>4.9936929412442037E-2</v>
      </c>
      <c r="CE153" s="120">
        <f>PRODUCT($D33:CE33)</f>
        <v>4.8189136883006564E-2</v>
      </c>
      <c r="CF153" s="120">
        <f>PRODUCT($D33:CF33)</f>
        <v>4.6502517092101334E-2</v>
      </c>
      <c r="CG153" s="120">
        <f>PRODUCT($D33:CG33)</f>
        <v>4.4874928993877787E-2</v>
      </c>
      <c r="CH153" s="120">
        <f>PRODUCT($D33:CH33)</f>
        <v>4.3304306479092065E-2</v>
      </c>
      <c r="CI153" s="120">
        <f>PRODUCT($D33:CI33)</f>
        <v>4.1788655752323843E-2</v>
      </c>
      <c r="CJ153" s="120">
        <f>PRODUCT($D33:CJ33)</f>
        <v>4.032605280099251E-2</v>
      </c>
      <c r="CK153" s="120">
        <f>PRODUCT($D33:CK33)</f>
        <v>3.8914640952957769E-2</v>
      </c>
      <c r="CL153" s="120">
        <f>PRODUCT($D33:CL33)</f>
        <v>3.7552628519604246E-2</v>
      </c>
      <c r="CM153" s="120">
        <f>PRODUCT($D33:CM33)</f>
        <v>3.6238286521418098E-2</v>
      </c>
      <c r="CN153" s="120">
        <f>PRODUCT($D33:CN33)</f>
        <v>3.4969946493168466E-2</v>
      </c>
      <c r="CO153" s="120">
        <f>PRODUCT($D33:CO33)</f>
        <v>3.3745998365907567E-2</v>
      </c>
      <c r="CP153" s="120">
        <f>PRODUCT($D33:CP33)</f>
        <v>3.2564888423100805E-2</v>
      </c>
      <c r="CQ153" s="120">
        <f>PRODUCT($D33:CQ33)</f>
        <v>3.1425117328292278E-2</v>
      </c>
      <c r="CR153" s="120">
        <f>PRODUCT($D33:CR33)</f>
        <v>3.0325238221802046E-2</v>
      </c>
      <c r="CS153" s="120">
        <f>PRODUCT($D33:CS33)</f>
        <v>2.9263854884038973E-2</v>
      </c>
      <c r="CT153" s="120">
        <f>PRODUCT($D33:CT33)</f>
        <v>2.8239619963097609E-2</v>
      </c>
      <c r="CU153" s="120">
        <f>PRODUCT($D33:CU33)</f>
        <v>2.7251233264389191E-2</v>
      </c>
      <c r="CV153" s="120">
        <f>PRODUCT($D33:CV33)</f>
        <v>2.6297440100135568E-2</v>
      </c>
      <c r="CW153" s="120">
        <f>PRODUCT($D33:CW33)</f>
        <v>2.5377029696630821E-2</v>
      </c>
      <c r="CX153" s="120">
        <f>PRODUCT($D33:CX33)</f>
        <v>2.4488833657248743E-2</v>
      </c>
      <c r="CY153" s="120">
        <f>PRODUCT($D33:CY33)</f>
        <v>2.3631724479245036E-2</v>
      </c>
      <c r="CZ153" s="120">
        <f>PRODUCT($D33:CZ33)</f>
        <v>2.2804614122471457E-2</v>
      </c>
      <c r="DA153" s="120">
        <f>PRODUCT($D33:DA33)</f>
        <v>2.2006452628184955E-2</v>
      </c>
      <c r="DB153" s="120">
        <f>PRODUCT($D33:DB33)</f>
        <v>2.1236226786198482E-2</v>
      </c>
      <c r="DC153" s="120">
        <f>PRODUCT($D33:DC33)</f>
        <v>2.0492958848681533E-2</v>
      </c>
    </row>
    <row r="154" spans="2:107" ht="15" x14ac:dyDescent="0.25">
      <c r="B154" s="110">
        <v>29</v>
      </c>
      <c r="C154" s="120">
        <v>1</v>
      </c>
      <c r="D154" s="120">
        <f>PRODUCT($D34:D34)</f>
        <v>0.92859999999999998</v>
      </c>
      <c r="E154" s="120">
        <f>PRODUCT($D34:E34)</f>
        <v>0.87269827999999994</v>
      </c>
      <c r="F154" s="120">
        <f>PRODUCT($D34:F34)</f>
        <v>0.823303557352</v>
      </c>
      <c r="G154" s="120">
        <f>PRODUCT($D34:G34)</f>
        <v>0.77909215632219764</v>
      </c>
      <c r="H154" s="120">
        <f>PRODUCT($D34:H34)</f>
        <v>0.73928054713413327</v>
      </c>
      <c r="I154" s="120">
        <f>PRODUCT($D34:I34)</f>
        <v>0.70342544059812784</v>
      </c>
      <c r="J154" s="120">
        <f>PRODUCT($D34:J34)</f>
        <v>0.67099752778655408</v>
      </c>
      <c r="K154" s="120">
        <f>PRODUCT($D34:K34)</f>
        <v>0.641607836069503</v>
      </c>
      <c r="L154" s="120">
        <f>PRODUCT($D34:L34)</f>
        <v>0.61485278930540477</v>
      </c>
      <c r="M154" s="120">
        <f>PRODUCT($D34:M34)</f>
        <v>0.59032016301211909</v>
      </c>
      <c r="N154" s="120">
        <f>PRODUCT($D34:N34)</f>
        <v>0.56771090076875497</v>
      </c>
      <c r="O154" s="120">
        <f>PRODUCT($D34:O34)</f>
        <v>0.54659205526015731</v>
      </c>
      <c r="P154" s="120">
        <f>PRODUCT($D34:P34)</f>
        <v>0.52664144524316159</v>
      </c>
      <c r="Q154" s="120">
        <f>PRODUCT($D34:Q34)</f>
        <v>0.50757702492535917</v>
      </c>
      <c r="R154" s="120">
        <f>PRODUCT($D34:R34)</f>
        <v>0.4898118290529716</v>
      </c>
      <c r="S154" s="120">
        <f>PRODUCT($D34:S34)</f>
        <v>0.47266841503611756</v>
      </c>
      <c r="T154" s="120">
        <f>PRODUCT($D34:T34)</f>
        <v>0.45612502050985343</v>
      </c>
      <c r="U154" s="120">
        <f>PRODUCT($D34:U34)</f>
        <v>0.44016064479200856</v>
      </c>
      <c r="V154" s="120">
        <f>PRODUCT($D34:V34)</f>
        <v>0.42475502222428824</v>
      </c>
      <c r="W154" s="120">
        <f>PRODUCT($D34:W34)</f>
        <v>0.40988859644643816</v>
      </c>
      <c r="X154" s="120">
        <f>PRODUCT($D34:X34)</f>
        <v>0.39554249557081284</v>
      </c>
      <c r="Y154" s="120">
        <f>PRODUCT($D34:Y34)</f>
        <v>0.3816985082258344</v>
      </c>
      <c r="Z154" s="120">
        <f>PRODUCT($D34:Z34)</f>
        <v>0.36833906043793019</v>
      </c>
      <c r="AA154" s="120">
        <f>PRODUCT($D34:AA34)</f>
        <v>0.35544719332260261</v>
      </c>
      <c r="AB154" s="120">
        <f>PRODUCT($D34:AB34)</f>
        <v>0.3430065415563115</v>
      </c>
      <c r="AC154" s="120">
        <f>PRODUCT($D34:AC34)</f>
        <v>0.33100131260184057</v>
      </c>
      <c r="AD154" s="120">
        <f>PRODUCT($D34:AD34)</f>
        <v>0.31941626666077616</v>
      </c>
      <c r="AE154" s="120">
        <f>PRODUCT($D34:AE34)</f>
        <v>0.30823669732764897</v>
      </c>
      <c r="AF154" s="120">
        <f>PRODUCT($D34:AF34)</f>
        <v>0.29744841292118124</v>
      </c>
      <c r="AG154" s="120">
        <f>PRODUCT($D34:AG34)</f>
        <v>0.28703771846893988</v>
      </c>
      <c r="AH154" s="120">
        <f>PRODUCT($D34:AH34)</f>
        <v>0.276991398322527</v>
      </c>
      <c r="AI154" s="120">
        <f>PRODUCT($D34:AI34)</f>
        <v>0.26729669938123857</v>
      </c>
      <c r="AJ154" s="120">
        <f>PRODUCT($D34:AJ34)</f>
        <v>0.25794131490289524</v>
      </c>
      <c r="AK154" s="120">
        <f>PRODUCT($D34:AK34)</f>
        <v>0.24891336888129389</v>
      </c>
      <c r="AL154" s="120">
        <f>PRODUCT($D34:AL34)</f>
        <v>0.24020140097044859</v>
      </c>
      <c r="AM154" s="120">
        <f>PRODUCT($D34:AM34)</f>
        <v>0.23179435193648287</v>
      </c>
      <c r="AN154" s="120">
        <f>PRODUCT($D34:AN34)</f>
        <v>0.22368154961870595</v>
      </c>
      <c r="AO154" s="120">
        <f>PRODUCT($D34:AO34)</f>
        <v>0.21585269538205124</v>
      </c>
      <c r="AP154" s="120">
        <f>PRODUCT($D34:AP34)</f>
        <v>0.20829785104367943</v>
      </c>
      <c r="AQ154" s="120">
        <f>PRODUCT($D34:AQ34)</f>
        <v>0.20100742625715065</v>
      </c>
      <c r="AR154" s="120">
        <f>PRODUCT($D34:AR34)</f>
        <v>0.19397216633815037</v>
      </c>
      <c r="AS154" s="120">
        <f>PRODUCT($D34:AS34)</f>
        <v>0.1871831405163151</v>
      </c>
      <c r="AT154" s="120">
        <f>PRODUCT($D34:AT34)</f>
        <v>0.18063173059824406</v>
      </c>
      <c r="AU154" s="120">
        <f>PRODUCT($D34:AU34)</f>
        <v>0.17430962002730552</v>
      </c>
      <c r="AV154" s="120">
        <f>PRODUCT($D34:AV34)</f>
        <v>0.16820878332634981</v>
      </c>
      <c r="AW154" s="120">
        <f>PRODUCT($D34:AW34)</f>
        <v>0.16232147590992757</v>
      </c>
      <c r="AX154" s="120">
        <f>PRODUCT($D34:AX34)</f>
        <v>0.15664022425308011</v>
      </c>
      <c r="AY154" s="120">
        <f>PRODUCT($D34:AY34)</f>
        <v>0.15115781640422229</v>
      </c>
      <c r="AZ154" s="120">
        <f>PRODUCT($D34:AZ34)</f>
        <v>0.14586729283007452</v>
      </c>
      <c r="BA154" s="120">
        <f>PRODUCT($D34:BA34)</f>
        <v>0.1407619375810219</v>
      </c>
      <c r="BB154" s="120">
        <f>PRODUCT($D34:BB34)</f>
        <v>0.13583526976568613</v>
      </c>
      <c r="BC154" s="120">
        <f>PRODUCT($D34:BC34)</f>
        <v>0.13108103532388712</v>
      </c>
      <c r="BD154" s="120">
        <f>PRODUCT($D34:BD34)</f>
        <v>0.12649319908755108</v>
      </c>
      <c r="BE154" s="120">
        <f>PRODUCT($D34:BE34)</f>
        <v>0.12206593711948678</v>
      </c>
      <c r="BF154" s="120">
        <f>PRODUCT($D34:BF34)</f>
        <v>0.11779362932030474</v>
      </c>
      <c r="BG154" s="120">
        <f>PRODUCT($D34:BG34)</f>
        <v>0.11367085229409407</v>
      </c>
      <c r="BH154" s="120">
        <f>PRODUCT($D34:BH34)</f>
        <v>0.10969237246380077</v>
      </c>
      <c r="BI154" s="120">
        <f>PRODUCT($D34:BI34)</f>
        <v>0.10585313942756774</v>
      </c>
      <c r="BJ154" s="120">
        <f>PRODUCT($D34:BJ34)</f>
        <v>0.10214827954760287</v>
      </c>
      <c r="BK154" s="120">
        <f>PRODUCT($D34:BK34)</f>
        <v>9.8573089763436775E-2</v>
      </c>
      <c r="BL154" s="120">
        <f>PRODUCT($D34:BL34)</f>
        <v>9.5123031621716481E-2</v>
      </c>
      <c r="BM154" s="120">
        <f>PRODUCT($D34:BM34)</f>
        <v>9.1793725514956404E-2</v>
      </c>
      <c r="BN154" s="120">
        <f>PRODUCT($D34:BN34)</f>
        <v>8.858094512193293E-2</v>
      </c>
      <c r="BO154" s="120">
        <f>PRODUCT($D34:BO34)</f>
        <v>8.5480612042665272E-2</v>
      </c>
      <c r="BP154" s="120">
        <f>PRODUCT($D34:BP34)</f>
        <v>8.2488790621171981E-2</v>
      </c>
      <c r="BQ154" s="120">
        <f>PRODUCT($D34:BQ34)</f>
        <v>7.9601682949430957E-2</v>
      </c>
      <c r="BR154" s="120">
        <f>PRODUCT($D34:BR34)</f>
        <v>7.6815624046200875E-2</v>
      </c>
      <c r="BS154" s="120">
        <f>PRODUCT($D34:BS34)</f>
        <v>7.4127077204583836E-2</v>
      </c>
      <c r="BT154" s="120">
        <f>PRODUCT($D34:BT34)</f>
        <v>7.1532629502423395E-2</v>
      </c>
      <c r="BU154" s="120">
        <f>PRODUCT($D34:BU34)</f>
        <v>6.9028987469838571E-2</v>
      </c>
      <c r="BV154" s="120">
        <f>PRODUCT($D34:BV34)</f>
        <v>6.6612972908394213E-2</v>
      </c>
      <c r="BW154" s="120">
        <f>PRODUCT($D34:BW34)</f>
        <v>6.4281518856600411E-2</v>
      </c>
      <c r="BX154" s="120">
        <f>PRODUCT($D34:BX34)</f>
        <v>6.2031665696619394E-2</v>
      </c>
      <c r="BY154" s="120">
        <f>PRODUCT($D34:BY34)</f>
        <v>5.986055739723771E-2</v>
      </c>
      <c r="BZ154" s="120">
        <f>PRODUCT($D34:BZ34)</f>
        <v>5.7765437888334388E-2</v>
      </c>
      <c r="CA154" s="120">
        <f>PRODUCT($D34:CA34)</f>
        <v>5.5743647562242683E-2</v>
      </c>
      <c r="CB154" s="120">
        <f>PRODUCT($D34:CB34)</f>
        <v>5.3792619897564189E-2</v>
      </c>
      <c r="CC154" s="120">
        <f>PRODUCT($D34:CC34)</f>
        <v>5.1909878201149444E-2</v>
      </c>
      <c r="CD154" s="120">
        <f>PRODUCT($D34:CD34)</f>
        <v>5.0093032464109212E-2</v>
      </c>
      <c r="CE154" s="120">
        <f>PRODUCT($D34:CE34)</f>
        <v>4.8339776327865389E-2</v>
      </c>
      <c r="CF154" s="120">
        <f>PRODUCT($D34:CF34)</f>
        <v>4.6647884156390096E-2</v>
      </c>
      <c r="CG154" s="120">
        <f>PRODUCT($D34:CG34)</f>
        <v>4.5015208210916438E-2</v>
      </c>
      <c r="CH154" s="120">
        <f>PRODUCT($D34:CH34)</f>
        <v>4.3439675923534364E-2</v>
      </c>
      <c r="CI154" s="120">
        <f>PRODUCT($D34:CI34)</f>
        <v>4.1919287266210657E-2</v>
      </c>
      <c r="CJ154" s="120">
        <f>PRODUCT($D34:CJ34)</f>
        <v>4.0452112211893286E-2</v>
      </c>
      <c r="CK154" s="120">
        <f>PRODUCT($D34:CK34)</f>
        <v>3.9036288284477021E-2</v>
      </c>
      <c r="CL154" s="120">
        <f>PRODUCT($D34:CL34)</f>
        <v>3.7670018194520323E-2</v>
      </c>
      <c r="CM154" s="120">
        <f>PRODUCT($D34:CM34)</f>
        <v>3.6351567557712114E-2</v>
      </c>
      <c r="CN154" s="120">
        <f>PRODUCT($D34:CN34)</f>
        <v>3.5079262693192191E-2</v>
      </c>
      <c r="CO154" s="120">
        <f>PRODUCT($D34:CO34)</f>
        <v>3.3851488498930465E-2</v>
      </c>
      <c r="CP154" s="120">
        <f>PRODUCT($D34:CP34)</f>
        <v>3.2666686401467901E-2</v>
      </c>
      <c r="CQ154" s="120">
        <f>PRODUCT($D34:CQ34)</f>
        <v>3.1523352377416526E-2</v>
      </c>
      <c r="CR154" s="120">
        <f>PRODUCT($D34:CR34)</f>
        <v>3.0420035044206945E-2</v>
      </c>
      <c r="CS154" s="120">
        <f>PRODUCT($D34:CS34)</f>
        <v>2.9355333817659701E-2</v>
      </c>
      <c r="CT154" s="120">
        <f>PRODUCT($D34:CT34)</f>
        <v>2.8327897134041612E-2</v>
      </c>
      <c r="CU154" s="120">
        <f>PRODUCT($D34:CU34)</f>
        <v>2.7336420734350154E-2</v>
      </c>
      <c r="CV154" s="120">
        <f>PRODUCT($D34:CV34)</f>
        <v>2.6379646008647898E-2</v>
      </c>
      <c r="CW154" s="120">
        <f>PRODUCT($D34:CW34)</f>
        <v>2.545635839834522E-2</v>
      </c>
      <c r="CX154" s="120">
        <f>PRODUCT($D34:CX34)</f>
        <v>2.4565385854403137E-2</v>
      </c>
      <c r="CY154" s="120">
        <f>PRODUCT($D34:CY34)</f>
        <v>2.3705597349499025E-2</v>
      </c>
      <c r="CZ154" s="120">
        <f>PRODUCT($D34:CZ34)</f>
        <v>2.2875901442266557E-2</v>
      </c>
      <c r="DA154" s="120">
        <f>PRODUCT($D34:DA34)</f>
        <v>2.2075244891787228E-2</v>
      </c>
      <c r="DB154" s="120">
        <f>PRODUCT($D34:DB34)</f>
        <v>2.1302611320574674E-2</v>
      </c>
      <c r="DC154" s="120">
        <f>PRODUCT($D34:DC34)</f>
        <v>2.0557019924354561E-2</v>
      </c>
    </row>
    <row r="155" spans="2:107" ht="15" x14ac:dyDescent="0.25">
      <c r="B155" s="110">
        <v>30</v>
      </c>
      <c r="C155" s="120">
        <v>1</v>
      </c>
      <c r="D155" s="120">
        <f>PRODUCT($D35:D35)</f>
        <v>0.93120000000000003</v>
      </c>
      <c r="E155" s="120">
        <f>PRODUCT($D35:E35)</f>
        <v>0.87709727999999998</v>
      </c>
      <c r="F155" s="120">
        <f>PRODUCT($D35:F35)</f>
        <v>0.82745357395200003</v>
      </c>
      <c r="G155" s="120">
        <f>PRODUCT($D35:G35)</f>
        <v>0.78301931703077765</v>
      </c>
      <c r="H155" s="120">
        <f>PRODUCT($D35:H35)</f>
        <v>0.74300702993050494</v>
      </c>
      <c r="I155" s="120">
        <f>PRODUCT($D35:I35)</f>
        <v>0.70697118897887545</v>
      </c>
      <c r="J155" s="120">
        <f>PRODUCT($D35:J35)</f>
        <v>0.67437981716694928</v>
      </c>
      <c r="K155" s="120">
        <f>PRODUCT($D35:K35)</f>
        <v>0.64484198117503688</v>
      </c>
      <c r="L155" s="120">
        <f>PRODUCT($D35:L35)</f>
        <v>0.61795207056003787</v>
      </c>
      <c r="M155" s="120">
        <f>PRODUCT($D35:M35)</f>
        <v>0.59329578294469232</v>
      </c>
      <c r="N155" s="120">
        <f>PRODUCT($D35:N35)</f>
        <v>0.57057255445791055</v>
      </c>
      <c r="O155" s="120">
        <f>PRODUCT($D35:O35)</f>
        <v>0.5493472554320763</v>
      </c>
      <c r="P155" s="120">
        <f>PRODUCT($D35:P35)</f>
        <v>0.52929608060880551</v>
      </c>
      <c r="Q155" s="120">
        <f>PRODUCT($D35:Q35)</f>
        <v>0.51013556249076675</v>
      </c>
      <c r="R155" s="120">
        <f>PRODUCT($D35:R35)</f>
        <v>0.4922808178035899</v>
      </c>
      <c r="S155" s="120">
        <f>PRODUCT($D35:S35)</f>
        <v>0.47505098918046423</v>
      </c>
      <c r="T155" s="120">
        <f>PRODUCT($D35:T35)</f>
        <v>0.45842420455914795</v>
      </c>
      <c r="U155" s="120">
        <f>PRODUCT($D35:U35)</f>
        <v>0.44237935739957773</v>
      </c>
      <c r="V155" s="120">
        <f>PRODUCT($D35:V35)</f>
        <v>0.42689607989059247</v>
      </c>
      <c r="W155" s="120">
        <f>PRODUCT($D35:W35)</f>
        <v>0.41195471709442172</v>
      </c>
      <c r="X155" s="120">
        <f>PRODUCT($D35:X35)</f>
        <v>0.39753630199611695</v>
      </c>
      <c r="Y155" s="120">
        <f>PRODUCT($D35:Y35)</f>
        <v>0.38362253142625286</v>
      </c>
      <c r="Z155" s="120">
        <f>PRODUCT($D35:Z35)</f>
        <v>0.370195742826334</v>
      </c>
      <c r="AA155" s="120">
        <f>PRODUCT($D35:AA35)</f>
        <v>0.35723889182741231</v>
      </c>
      <c r="AB155" s="120">
        <f>PRODUCT($D35:AB35)</f>
        <v>0.34473553061345286</v>
      </c>
      <c r="AC155" s="120">
        <f>PRODUCT($D35:AC35)</f>
        <v>0.33266978704198197</v>
      </c>
      <c r="AD155" s="120">
        <f>PRODUCT($D35:AD35)</f>
        <v>0.32102634449551259</v>
      </c>
      <c r="AE155" s="120">
        <f>PRODUCT($D35:AE35)</f>
        <v>0.30979042243816962</v>
      </c>
      <c r="AF155" s="120">
        <f>PRODUCT($D35:AF35)</f>
        <v>0.29894775765283366</v>
      </c>
      <c r="AG155" s="120">
        <f>PRODUCT($D35:AG35)</f>
        <v>0.28848458613498446</v>
      </c>
      <c r="AH155" s="120">
        <f>PRODUCT($D35:AH35)</f>
        <v>0.27838762562025998</v>
      </c>
      <c r="AI155" s="120">
        <f>PRODUCT($D35:AI35)</f>
        <v>0.26864405872355085</v>
      </c>
      <c r="AJ155" s="120">
        <f>PRODUCT($D35:AJ35)</f>
        <v>0.25924151666822653</v>
      </c>
      <c r="AK155" s="120">
        <f>PRODUCT($D35:AK35)</f>
        <v>0.25016806358483862</v>
      </c>
      <c r="AL155" s="120">
        <f>PRODUCT($D35:AL35)</f>
        <v>0.24141218135936926</v>
      </c>
      <c r="AM155" s="120">
        <f>PRODUCT($D35:AM35)</f>
        <v>0.23296275501179134</v>
      </c>
      <c r="AN155" s="120">
        <f>PRODUCT($D35:AN35)</f>
        <v>0.22480905858637865</v>
      </c>
      <c r="AO155" s="120">
        <f>PRODUCT($D35:AO35)</f>
        <v>0.21694074153585538</v>
      </c>
      <c r="AP155" s="120">
        <f>PRODUCT($D35:AP35)</f>
        <v>0.20934781558210044</v>
      </c>
      <c r="AQ155" s="120">
        <f>PRODUCT($D35:AQ35)</f>
        <v>0.20202064203672693</v>
      </c>
      <c r="AR155" s="120">
        <f>PRODUCT($D35:AR35)</f>
        <v>0.19494991956544147</v>
      </c>
      <c r="AS155" s="120">
        <f>PRODUCT($D35:AS35)</f>
        <v>0.18812667238065101</v>
      </c>
      <c r="AT155" s="120">
        <f>PRODUCT($D35:AT35)</f>
        <v>0.1815422388473282</v>
      </c>
      <c r="AU155" s="120">
        <f>PRODUCT($D35:AU35)</f>
        <v>0.17518826048767172</v>
      </c>
      <c r="AV155" s="120">
        <f>PRODUCT($D35:AV35)</f>
        <v>0.16905667137060321</v>
      </c>
      <c r="AW155" s="120">
        <f>PRODUCT($D35:AW35)</f>
        <v>0.16313968787263208</v>
      </c>
      <c r="AX155" s="120">
        <f>PRODUCT($D35:AX35)</f>
        <v>0.15742979879708996</v>
      </c>
      <c r="AY155" s="120">
        <f>PRODUCT($D35:AY35)</f>
        <v>0.15191975583919182</v>
      </c>
      <c r="AZ155" s="120">
        <f>PRODUCT($D35:AZ35)</f>
        <v>0.14660256438482011</v>
      </c>
      <c r="BA155" s="120">
        <f>PRODUCT($D35:BA35)</f>
        <v>0.1414714746313514</v>
      </c>
      <c r="BB155" s="120">
        <f>PRODUCT($D35:BB35)</f>
        <v>0.13651997301925409</v>
      </c>
      <c r="BC155" s="120">
        <f>PRODUCT($D35:BC35)</f>
        <v>0.13174177396358019</v>
      </c>
      <c r="BD155" s="120">
        <f>PRODUCT($D35:BD35)</f>
        <v>0.12713081187485489</v>
      </c>
      <c r="BE155" s="120">
        <f>PRODUCT($D35:BE35)</f>
        <v>0.12268123345923497</v>
      </c>
      <c r="BF155" s="120">
        <f>PRODUCT($D35:BF35)</f>
        <v>0.11838739028816174</v>
      </c>
      <c r="BG155" s="120">
        <f>PRODUCT($D35:BG35)</f>
        <v>0.11424383162807608</v>
      </c>
      <c r="BH155" s="120">
        <f>PRODUCT($D35:BH35)</f>
        <v>0.11024529752109341</v>
      </c>
      <c r="BI155" s="120">
        <f>PRODUCT($D35:BI35)</f>
        <v>0.10638671210785514</v>
      </c>
      <c r="BJ155" s="120">
        <f>PRODUCT($D35:BJ35)</f>
        <v>0.1026631771840802</v>
      </c>
      <c r="BK155" s="120">
        <f>PRODUCT($D35:BK35)</f>
        <v>9.9069965982637398E-2</v>
      </c>
      <c r="BL155" s="120">
        <f>PRODUCT($D35:BL35)</f>
        <v>9.5602517173245083E-2</v>
      </c>
      <c r="BM155" s="120">
        <f>PRODUCT($D35:BM35)</f>
        <v>9.2256429072181498E-2</v>
      </c>
      <c r="BN155" s="120">
        <f>PRODUCT($D35:BN35)</f>
        <v>8.9027454054655147E-2</v>
      </c>
      <c r="BO155" s="120">
        <f>PRODUCT($D35:BO35)</f>
        <v>8.5911493162742214E-2</v>
      </c>
      <c r="BP155" s="120">
        <f>PRODUCT($D35:BP35)</f>
        <v>8.290459090204623E-2</v>
      </c>
      <c r="BQ155" s="120">
        <f>PRODUCT($D35:BQ35)</f>
        <v>8.0002930220474611E-2</v>
      </c>
      <c r="BR155" s="120">
        <f>PRODUCT($D35:BR35)</f>
        <v>7.7202827662758003E-2</v>
      </c>
      <c r="BS155" s="120">
        <f>PRODUCT($D35:BS35)</f>
        <v>7.4500728694561466E-2</v>
      </c>
      <c r="BT155" s="120">
        <f>PRODUCT($D35:BT35)</f>
        <v>7.1893203190251817E-2</v>
      </c>
      <c r="BU155" s="120">
        <f>PRODUCT($D35:BU35)</f>
        <v>6.9376941078593005E-2</v>
      </c>
      <c r="BV155" s="120">
        <f>PRODUCT($D35:BV35)</f>
        <v>6.6948748140842243E-2</v>
      </c>
      <c r="BW155" s="120">
        <f>PRODUCT($D35:BW35)</f>
        <v>6.4605541955912768E-2</v>
      </c>
      <c r="BX155" s="120">
        <f>PRODUCT($D35:BX35)</f>
        <v>6.234434798745582E-2</v>
      </c>
      <c r="BY155" s="120">
        <f>PRODUCT($D35:BY35)</f>
        <v>6.0162295807894867E-2</v>
      </c>
      <c r="BZ155" s="120">
        <f>PRODUCT($D35:BZ35)</f>
        <v>5.8056615454618543E-2</v>
      </c>
      <c r="CA155" s="120">
        <f>PRODUCT($D35:CA35)</f>
        <v>5.6024633913706892E-2</v>
      </c>
      <c r="CB155" s="120">
        <f>PRODUCT($D35:CB35)</f>
        <v>5.4063771726727147E-2</v>
      </c>
      <c r="CC155" s="120">
        <f>PRODUCT($D35:CC35)</f>
        <v>5.2171539716291696E-2</v>
      </c>
      <c r="CD155" s="120">
        <f>PRODUCT($D35:CD35)</f>
        <v>5.0345535826221484E-2</v>
      </c>
      <c r="CE155" s="120">
        <f>PRODUCT($D35:CE35)</f>
        <v>4.858344207230373E-2</v>
      </c>
      <c r="CF155" s="120">
        <f>PRODUCT($D35:CF35)</f>
        <v>4.6883021599773096E-2</v>
      </c>
      <c r="CG155" s="120">
        <f>PRODUCT($D35:CG35)</f>
        <v>4.5242115843781038E-2</v>
      </c>
      <c r="CH155" s="120">
        <f>PRODUCT($D35:CH35)</f>
        <v>4.3658641789248699E-2</v>
      </c>
      <c r="CI155" s="120">
        <f>PRODUCT($D35:CI35)</f>
        <v>4.2130589326624994E-2</v>
      </c>
      <c r="CJ155" s="120">
        <f>PRODUCT($D35:CJ35)</f>
        <v>4.0656018700193121E-2</v>
      </c>
      <c r="CK155" s="120">
        <f>PRODUCT($D35:CK35)</f>
        <v>3.9233058045686359E-2</v>
      </c>
      <c r="CL155" s="120">
        <f>PRODUCT($D35:CL35)</f>
        <v>3.7859901014087337E-2</v>
      </c>
      <c r="CM155" s="120">
        <f>PRODUCT($D35:CM35)</f>
        <v>3.6534804478594279E-2</v>
      </c>
      <c r="CN155" s="120">
        <f>PRODUCT($D35:CN35)</f>
        <v>3.5256086321843481E-2</v>
      </c>
      <c r="CO155" s="120">
        <f>PRODUCT($D35:CO35)</f>
        <v>3.4022123300578959E-2</v>
      </c>
      <c r="CP155" s="120">
        <f>PRODUCT($D35:CP35)</f>
        <v>3.2831348985058698E-2</v>
      </c>
      <c r="CQ155" s="120">
        <f>PRODUCT($D35:CQ35)</f>
        <v>3.1682251770581642E-2</v>
      </c>
      <c r="CR155" s="120">
        <f>PRODUCT($D35:CR35)</f>
        <v>3.0573372958611282E-2</v>
      </c>
      <c r="CS155" s="120">
        <f>PRODUCT($D35:CS35)</f>
        <v>2.9503304905059886E-2</v>
      </c>
      <c r="CT155" s="120">
        <f>PRODUCT($D35:CT35)</f>
        <v>2.8470689233382789E-2</v>
      </c>
      <c r="CU155" s="120">
        <f>PRODUCT($D35:CU35)</f>
        <v>2.7474215110214389E-2</v>
      </c>
      <c r="CV155" s="120">
        <f>PRODUCT($D35:CV35)</f>
        <v>2.6512617581356885E-2</v>
      </c>
      <c r="CW155" s="120">
        <f>PRODUCT($D35:CW35)</f>
        <v>2.5584675966009392E-2</v>
      </c>
      <c r="CX155" s="120">
        <f>PRODUCT($D35:CX35)</f>
        <v>2.4689212307199063E-2</v>
      </c>
      <c r="CY155" s="120">
        <f>PRODUCT($D35:CY35)</f>
        <v>2.3825089876447096E-2</v>
      </c>
      <c r="CZ155" s="120">
        <f>PRODUCT($D35:CZ35)</f>
        <v>2.2991211730771448E-2</v>
      </c>
      <c r="DA155" s="120">
        <f>PRODUCT($D35:DA35)</f>
        <v>2.2186519320194446E-2</v>
      </c>
      <c r="DB155" s="120">
        <f>PRODUCT($D35:DB35)</f>
        <v>2.1409991143987641E-2</v>
      </c>
      <c r="DC155" s="120">
        <f>PRODUCT($D35:DC35)</f>
        <v>2.0660641453948074E-2</v>
      </c>
    </row>
    <row r="156" spans="2:107" ht="15" x14ac:dyDescent="0.25">
      <c r="B156" s="110">
        <v>31</v>
      </c>
      <c r="C156" s="120">
        <v>1</v>
      </c>
      <c r="D156" s="120">
        <f>PRODUCT($D36:D36)</f>
        <v>0.93369999999999997</v>
      </c>
      <c r="E156" s="120">
        <f>PRODUCT($D36:E36)</f>
        <v>0.88141279999999989</v>
      </c>
      <c r="F156" s="120">
        <f>PRODUCT($D36:F36)</f>
        <v>0.83302323727999994</v>
      </c>
      <c r="G156" s="120">
        <f>PRODUCT($D36:G36)</f>
        <v>0.788289889438064</v>
      </c>
      <c r="H156" s="120">
        <f>PRODUCT($D36:H36)</f>
        <v>0.74800827608777887</v>
      </c>
      <c r="I156" s="120">
        <f>PRODUCT($D36:I36)</f>
        <v>0.71172987469752158</v>
      </c>
      <c r="J156" s="120">
        <f>PRODUCT($D36:J36)</f>
        <v>0.67891912747396577</v>
      </c>
      <c r="K156" s="120">
        <f>PRODUCT($D36:K36)</f>
        <v>0.64918246969060611</v>
      </c>
      <c r="L156" s="120">
        <f>PRODUCT($D36:L36)</f>
        <v>0.6221115607045079</v>
      </c>
      <c r="M156" s="120">
        <f>PRODUCT($D36:M36)</f>
        <v>0.597289309432398</v>
      </c>
      <c r="N156" s="120">
        <f>PRODUCT($D36:N36)</f>
        <v>0.57441312888113716</v>
      </c>
      <c r="O156" s="120">
        <f>PRODUCT($D36:O36)</f>
        <v>0.55304496048675889</v>
      </c>
      <c r="P156" s="120">
        <f>PRODUCT($D36:P36)</f>
        <v>0.53285881942899216</v>
      </c>
      <c r="Q156" s="120">
        <f>PRODUCT($D36:Q36)</f>
        <v>0.51356933016566264</v>
      </c>
      <c r="R156" s="120">
        <f>PRODUCT($D36:R36)</f>
        <v>0.49559440360986445</v>
      </c>
      <c r="S156" s="120">
        <f>PRODUCT($D36:S36)</f>
        <v>0.47824859948351917</v>
      </c>
      <c r="T156" s="120">
        <f>PRODUCT($D36:T36)</f>
        <v>0.46150989850159596</v>
      </c>
      <c r="U156" s="120">
        <f>PRODUCT($D36:U36)</f>
        <v>0.44535705205404008</v>
      </c>
      <c r="V156" s="120">
        <f>PRODUCT($D36:V36)</f>
        <v>0.42976955523214866</v>
      </c>
      <c r="W156" s="120">
        <f>PRODUCT($D36:W36)</f>
        <v>0.41472762079902342</v>
      </c>
      <c r="X156" s="120">
        <f>PRODUCT($D36:X36)</f>
        <v>0.40021215407105759</v>
      </c>
      <c r="Y156" s="120">
        <f>PRODUCT($D36:Y36)</f>
        <v>0.38620472867857059</v>
      </c>
      <c r="Z156" s="120">
        <f>PRODUCT($D36:Z36)</f>
        <v>0.3726875631748206</v>
      </c>
      <c r="AA156" s="120">
        <f>PRODUCT($D36:AA36)</f>
        <v>0.35964349846370186</v>
      </c>
      <c r="AB156" s="120">
        <f>PRODUCT($D36:AB36)</f>
        <v>0.34705597601747229</v>
      </c>
      <c r="AC156" s="120">
        <f>PRODUCT($D36:AC36)</f>
        <v>0.33490901685686075</v>
      </c>
      <c r="AD156" s="120">
        <f>PRODUCT($D36:AD36)</f>
        <v>0.32318720126687062</v>
      </c>
      <c r="AE156" s="120">
        <f>PRODUCT($D36:AE36)</f>
        <v>0.31187564922253014</v>
      </c>
      <c r="AF156" s="120">
        <f>PRODUCT($D36:AF36)</f>
        <v>0.30096000149974156</v>
      </c>
      <c r="AG156" s="120">
        <f>PRODUCT($D36:AG36)</f>
        <v>0.29042640144725057</v>
      </c>
      <c r="AH156" s="120">
        <f>PRODUCT($D36:AH36)</f>
        <v>0.28026147739659679</v>
      </c>
      <c r="AI156" s="120">
        <f>PRODUCT($D36:AI36)</f>
        <v>0.27045232568771588</v>
      </c>
      <c r="AJ156" s="120">
        <f>PRODUCT($D36:AJ36)</f>
        <v>0.26098649428864579</v>
      </c>
      <c r="AK156" s="120">
        <f>PRODUCT($D36:AK36)</f>
        <v>0.25185196698854317</v>
      </c>
      <c r="AL156" s="120">
        <f>PRODUCT($D36:AL36)</f>
        <v>0.24303714814394414</v>
      </c>
      <c r="AM156" s="120">
        <f>PRODUCT($D36:AM36)</f>
        <v>0.23453084795890608</v>
      </c>
      <c r="AN156" s="120">
        <f>PRODUCT($D36:AN36)</f>
        <v>0.22632226828034435</v>
      </c>
      <c r="AO156" s="120">
        <f>PRODUCT($D36:AO36)</f>
        <v>0.2184009888905323</v>
      </c>
      <c r="AP156" s="120">
        <f>PRODUCT($D36:AP36)</f>
        <v>0.21075695427936367</v>
      </c>
      <c r="AQ156" s="120">
        <f>PRODUCT($D36:AQ36)</f>
        <v>0.20338046087958594</v>
      </c>
      <c r="AR156" s="120">
        <f>PRODUCT($D36:AR36)</f>
        <v>0.19626214474880044</v>
      </c>
      <c r="AS156" s="120">
        <f>PRODUCT($D36:AS36)</f>
        <v>0.18939296968259242</v>
      </c>
      <c r="AT156" s="120">
        <f>PRODUCT($D36:AT36)</f>
        <v>0.18276421574370169</v>
      </c>
      <c r="AU156" s="120">
        <f>PRODUCT($D36:AU36)</f>
        <v>0.17636746819267213</v>
      </c>
      <c r="AV156" s="120">
        <f>PRODUCT($D36:AV36)</f>
        <v>0.1701946068059286</v>
      </c>
      <c r="AW156" s="120">
        <f>PRODUCT($D36:AW36)</f>
        <v>0.16423779556772108</v>
      </c>
      <c r="AX156" s="120">
        <f>PRODUCT($D36:AX36)</f>
        <v>0.15848947272285085</v>
      </c>
      <c r="AY156" s="120">
        <f>PRODUCT($D36:AY36)</f>
        <v>0.15294234117755107</v>
      </c>
      <c r="AZ156" s="120">
        <f>PRODUCT($D36:AZ36)</f>
        <v>0.14758935923633679</v>
      </c>
      <c r="BA156" s="120">
        <f>PRODUCT($D36:BA36)</f>
        <v>0.14242373166306499</v>
      </c>
      <c r="BB156" s="120">
        <f>PRODUCT($D36:BB36)</f>
        <v>0.1374389010548577</v>
      </c>
      <c r="BC156" s="120">
        <f>PRODUCT($D36:BC36)</f>
        <v>0.13262853951793768</v>
      </c>
      <c r="BD156" s="120">
        <f>PRODUCT($D36:BD36)</f>
        <v>0.12798654063480985</v>
      </c>
      <c r="BE156" s="120">
        <f>PRODUCT($D36:BE36)</f>
        <v>0.1235070117125915</v>
      </c>
      <c r="BF156" s="120">
        <f>PRODUCT($D36:BF36)</f>
        <v>0.11918426630265079</v>
      </c>
      <c r="BG156" s="120">
        <f>PRODUCT($D36:BG36)</f>
        <v>0.11501281698205801</v>
      </c>
      <c r="BH156" s="120">
        <f>PRODUCT($D36:BH36)</f>
        <v>0.11098736838768597</v>
      </c>
      <c r="BI156" s="120">
        <f>PRODUCT($D36:BI36)</f>
        <v>0.10710281049411696</v>
      </c>
      <c r="BJ156" s="120">
        <f>PRODUCT($D36:BJ36)</f>
        <v>0.10335421212682286</v>
      </c>
      <c r="BK156" s="120">
        <f>PRODUCT($D36:BK36)</f>
        <v>9.9736814702384061E-2</v>
      </c>
      <c r="BL156" s="120">
        <f>PRODUCT($D36:BL36)</f>
        <v>9.6246026187800621E-2</v>
      </c>
      <c r="BM156" s="120">
        <f>PRODUCT($D36:BM36)</f>
        <v>9.2877415271227601E-2</v>
      </c>
      <c r="BN156" s="120">
        <f>PRODUCT($D36:BN36)</f>
        <v>8.9626705736734633E-2</v>
      </c>
      <c r="BO156" s="120">
        <f>PRODUCT($D36:BO36)</f>
        <v>8.6489771035948917E-2</v>
      </c>
      <c r="BP156" s="120">
        <f>PRODUCT($D36:BP36)</f>
        <v>8.3462629049690706E-2</v>
      </c>
      <c r="BQ156" s="120">
        <f>PRODUCT($D36:BQ36)</f>
        <v>8.0541437032951524E-2</v>
      </c>
      <c r="BR156" s="120">
        <f>PRODUCT($D36:BR36)</f>
        <v>7.7722486736798213E-2</v>
      </c>
      <c r="BS156" s="120">
        <f>PRODUCT($D36:BS36)</f>
        <v>7.5002199701010269E-2</v>
      </c>
      <c r="BT156" s="120">
        <f>PRODUCT($D36:BT36)</f>
        <v>7.2377122711474909E-2</v>
      </c>
      <c r="BU156" s="120">
        <f>PRODUCT($D36:BU36)</f>
        <v>6.9843923416573278E-2</v>
      </c>
      <c r="BV156" s="120">
        <f>PRODUCT($D36:BV36)</f>
        <v>6.7399386096993211E-2</v>
      </c>
      <c r="BW156" s="120">
        <f>PRODUCT($D36:BW36)</f>
        <v>6.5040407583598442E-2</v>
      </c>
      <c r="BX156" s="120">
        <f>PRODUCT($D36:BX36)</f>
        <v>6.2763993318172492E-2</v>
      </c>
      <c r="BY156" s="120">
        <f>PRODUCT($D36:BY36)</f>
        <v>6.0567253552036453E-2</v>
      </c>
      <c r="BZ156" s="120">
        <f>PRODUCT($D36:BZ36)</f>
        <v>5.8447399677715173E-2</v>
      </c>
      <c r="CA156" s="120">
        <f>PRODUCT($D36:CA36)</f>
        <v>5.6401740688995138E-2</v>
      </c>
      <c r="CB156" s="120">
        <f>PRODUCT($D36:CB36)</f>
        <v>5.4427679764880305E-2</v>
      </c>
      <c r="CC156" s="120">
        <f>PRODUCT($D36:CC36)</f>
        <v>5.2522710973109489E-2</v>
      </c>
      <c r="CD156" s="120">
        <f>PRODUCT($D36:CD36)</f>
        <v>5.0684416089050659E-2</v>
      </c>
      <c r="CE156" s="120">
        <f>PRODUCT($D36:CE36)</f>
        <v>4.8910461525933882E-2</v>
      </c>
      <c r="CF156" s="120">
        <f>PRODUCT($D36:CF36)</f>
        <v>4.7198595372526193E-2</v>
      </c>
      <c r="CG156" s="120">
        <f>PRODUCT($D36:CG36)</f>
        <v>4.5546644534487778E-2</v>
      </c>
      <c r="CH156" s="120">
        <f>PRODUCT($D36:CH36)</f>
        <v>4.3952511975780706E-2</v>
      </c>
      <c r="CI156" s="120">
        <f>PRODUCT($D36:CI36)</f>
        <v>4.2414174056628381E-2</v>
      </c>
      <c r="CJ156" s="120">
        <f>PRODUCT($D36:CJ36)</f>
        <v>4.0929677964646388E-2</v>
      </c>
      <c r="CK156" s="120">
        <f>PRODUCT($D36:CK36)</f>
        <v>3.9497139235883764E-2</v>
      </c>
      <c r="CL156" s="120">
        <f>PRODUCT($D36:CL36)</f>
        <v>3.8114739362627832E-2</v>
      </c>
      <c r="CM156" s="120">
        <f>PRODUCT($D36:CM36)</f>
        <v>3.6780723484935857E-2</v>
      </c>
      <c r="CN156" s="120">
        <f>PRODUCT($D36:CN36)</f>
        <v>3.5493398162963104E-2</v>
      </c>
      <c r="CO156" s="120">
        <f>PRODUCT($D36:CO36)</f>
        <v>3.4251129227259397E-2</v>
      </c>
      <c r="CP156" s="120">
        <f>PRODUCT($D36:CP36)</f>
        <v>3.3052339704305315E-2</v>
      </c>
      <c r="CQ156" s="120">
        <f>PRODUCT($D36:CQ36)</f>
        <v>3.1895507814654625E-2</v>
      </c>
      <c r="CR156" s="120">
        <f>PRODUCT($D36:CR36)</f>
        <v>3.0779165041141712E-2</v>
      </c>
      <c r="CS156" s="120">
        <f>PRODUCT($D36:CS36)</f>
        <v>2.9701894264701753E-2</v>
      </c>
      <c r="CT156" s="120">
        <f>PRODUCT($D36:CT36)</f>
        <v>2.866232796543719E-2</v>
      </c>
      <c r="CU156" s="120">
        <f>PRODUCT($D36:CU36)</f>
        <v>2.7659146486646888E-2</v>
      </c>
      <c r="CV156" s="120">
        <f>PRODUCT($D36:CV36)</f>
        <v>2.6691076359614246E-2</v>
      </c>
      <c r="CW156" s="120">
        <f>PRODUCT($D36:CW36)</f>
        <v>2.5756888687027746E-2</v>
      </c>
      <c r="CX156" s="120">
        <f>PRODUCT($D36:CX36)</f>
        <v>2.4855397582981775E-2</v>
      </c>
      <c r="CY156" s="120">
        <f>PRODUCT($D36:CY36)</f>
        <v>2.3985458667577411E-2</v>
      </c>
      <c r="CZ156" s="120">
        <f>PRODUCT($D36:CZ36)</f>
        <v>2.3145967614212202E-2</v>
      </c>
      <c r="DA156" s="120">
        <f>PRODUCT($D36:DA36)</f>
        <v>2.2335858747714776E-2</v>
      </c>
      <c r="DB156" s="120">
        <f>PRODUCT($D36:DB36)</f>
        <v>2.1554103691544757E-2</v>
      </c>
      <c r="DC156" s="120">
        <f>PRODUCT($D36:DC36)</f>
        <v>2.0799710062340691E-2</v>
      </c>
    </row>
    <row r="157" spans="2:107" ht="15" x14ac:dyDescent="0.25">
      <c r="B157" s="110">
        <v>32</v>
      </c>
      <c r="C157" s="120">
        <v>1</v>
      </c>
      <c r="D157" s="120">
        <f>PRODUCT($D37:D37)</f>
        <v>0.93630000000000002</v>
      </c>
      <c r="E157" s="120">
        <f>PRODUCT($D37:E37)</f>
        <v>0.88573979999999997</v>
      </c>
      <c r="F157" s="120">
        <f>PRODUCT($D37:F37)</f>
        <v>0.83852986866000001</v>
      </c>
      <c r="G157" s="120">
        <f>PRODUCT($D37:G37)</f>
        <v>0.79467475652908204</v>
      </c>
      <c r="H157" s="120">
        <f>PRODUCT($D37:H37)</f>
        <v>0.7540668764704459</v>
      </c>
      <c r="I157" s="120">
        <f>PRODUCT($D37:I37)</f>
        <v>0.7174946329616293</v>
      </c>
      <c r="J157" s="120">
        <f>PRODUCT($D37:J37)</f>
        <v>0.6844181303820982</v>
      </c>
      <c r="K157" s="120">
        <f>PRODUCT($D37:K37)</f>
        <v>0.6544406162713623</v>
      </c>
      <c r="L157" s="120">
        <f>PRODUCT($D37:L37)</f>
        <v>0.62715044257284647</v>
      </c>
      <c r="M157" s="120">
        <f>PRODUCT($D37:M37)</f>
        <v>0.60212713991418987</v>
      </c>
      <c r="N157" s="120">
        <f>PRODUCT($D37:N37)</f>
        <v>0.57906567045547641</v>
      </c>
      <c r="O157" s="120">
        <f>PRODUCT($D37:O37)</f>
        <v>0.55752442751453268</v>
      </c>
      <c r="P157" s="120">
        <f>PRODUCT($D37:P37)</f>
        <v>0.53717478591025225</v>
      </c>
      <c r="Q157" s="120">
        <f>PRODUCT($D37:Q37)</f>
        <v>0.51772905866030117</v>
      </c>
      <c r="R157" s="120">
        <f>PRODUCT($D37:R37)</f>
        <v>0.49960854160719059</v>
      </c>
      <c r="S157" s="120">
        <f>PRODUCT($D37:S37)</f>
        <v>0.48212224265093889</v>
      </c>
      <c r="T157" s="120">
        <f>PRODUCT($D37:T37)</f>
        <v>0.465247964158156</v>
      </c>
      <c r="U157" s="120">
        <f>PRODUCT($D37:U37)</f>
        <v>0.44896428541262051</v>
      </c>
      <c r="V157" s="120">
        <f>PRODUCT($D37:V37)</f>
        <v>0.43325053542317876</v>
      </c>
      <c r="W157" s="120">
        <f>PRODUCT($D37:W37)</f>
        <v>0.41808676668336747</v>
      </c>
      <c r="X157" s="120">
        <f>PRODUCT($D37:X37)</f>
        <v>0.4034537298494496</v>
      </c>
      <c r="Y157" s="120">
        <f>PRODUCT($D37:Y37)</f>
        <v>0.38933284930471884</v>
      </c>
      <c r="Z157" s="120">
        <f>PRODUCT($D37:Z37)</f>
        <v>0.37570619957905366</v>
      </c>
      <c r="AA157" s="120">
        <f>PRODUCT($D37:AA37)</f>
        <v>0.36255648259378676</v>
      </c>
      <c r="AB157" s="120">
        <f>PRODUCT($D37:AB37)</f>
        <v>0.34986700570300422</v>
      </c>
      <c r="AC157" s="120">
        <f>PRODUCT($D37:AC37)</f>
        <v>0.33762166050339903</v>
      </c>
      <c r="AD157" s="120">
        <f>PRODUCT($D37:AD37)</f>
        <v>0.32580490238578008</v>
      </c>
      <c r="AE157" s="120">
        <f>PRODUCT($D37:AE37)</f>
        <v>0.31440173080227779</v>
      </c>
      <c r="AF157" s="120">
        <f>PRODUCT($D37:AF37)</f>
        <v>0.30339767022419806</v>
      </c>
      <c r="AG157" s="120">
        <f>PRODUCT($D37:AG37)</f>
        <v>0.2927787517663511</v>
      </c>
      <c r="AH157" s="120">
        <f>PRODUCT($D37:AH37)</f>
        <v>0.28253149545452882</v>
      </c>
      <c r="AI157" s="120">
        <f>PRODUCT($D37:AI37)</f>
        <v>0.27264289311362033</v>
      </c>
      <c r="AJ157" s="120">
        <f>PRODUCT($D37:AJ37)</f>
        <v>0.26310039185464362</v>
      </c>
      <c r="AK157" s="120">
        <f>PRODUCT($D37:AK37)</f>
        <v>0.25389187813973108</v>
      </c>
      <c r="AL157" s="120">
        <f>PRODUCT($D37:AL37)</f>
        <v>0.24500566240484048</v>
      </c>
      <c r="AM157" s="120">
        <f>PRODUCT($D37:AM37)</f>
        <v>0.23643046422067104</v>
      </c>
      <c r="AN157" s="120">
        <f>PRODUCT($D37:AN37)</f>
        <v>0.22815539797294754</v>
      </c>
      <c r="AO157" s="120">
        <f>PRODUCT($D37:AO37)</f>
        <v>0.22016995904389436</v>
      </c>
      <c r="AP157" s="120">
        <f>PRODUCT($D37:AP37)</f>
        <v>0.21246401047735805</v>
      </c>
      <c r="AQ157" s="120">
        <f>PRODUCT($D37:AQ37)</f>
        <v>0.20502777011065051</v>
      </c>
      <c r="AR157" s="120">
        <f>PRODUCT($D37:AR37)</f>
        <v>0.19785179815677775</v>
      </c>
      <c r="AS157" s="120">
        <f>PRODUCT($D37:AS37)</f>
        <v>0.19092698522129053</v>
      </c>
      <c r="AT157" s="120">
        <f>PRODUCT($D37:AT37)</f>
        <v>0.18424454073854535</v>
      </c>
      <c r="AU157" s="120">
        <f>PRODUCT($D37:AU37)</f>
        <v>0.17779598181269626</v>
      </c>
      <c r="AV157" s="120">
        <f>PRODUCT($D37:AV37)</f>
        <v>0.17157312244925188</v>
      </c>
      <c r="AW157" s="120">
        <f>PRODUCT($D37:AW37)</f>
        <v>0.16556806316352807</v>
      </c>
      <c r="AX157" s="120">
        <f>PRODUCT($D37:AX37)</f>
        <v>0.15977318095280457</v>
      </c>
      <c r="AY157" s="120">
        <f>PRODUCT($D37:AY37)</f>
        <v>0.15418111961945641</v>
      </c>
      <c r="AZ157" s="120">
        <f>PRODUCT($D37:AZ37)</f>
        <v>0.14878478043277543</v>
      </c>
      <c r="BA157" s="120">
        <f>PRODUCT($D37:BA37)</f>
        <v>0.14357731311762828</v>
      </c>
      <c r="BB157" s="120">
        <f>PRODUCT($D37:BB37)</f>
        <v>0.1385521071585113</v>
      </c>
      <c r="BC157" s="120">
        <f>PRODUCT($D37:BC37)</f>
        <v>0.1337027834079634</v>
      </c>
      <c r="BD157" s="120">
        <f>PRODUCT($D37:BD37)</f>
        <v>0.12902318598868467</v>
      </c>
      <c r="BE157" s="120">
        <f>PRODUCT($D37:BE37)</f>
        <v>0.12450737447908071</v>
      </c>
      <c r="BF157" s="120">
        <f>PRODUCT($D37:BF37)</f>
        <v>0.12014961637231288</v>
      </c>
      <c r="BG157" s="120">
        <f>PRODUCT($D37:BG37)</f>
        <v>0.11594437979928192</v>
      </c>
      <c r="BH157" s="120">
        <f>PRODUCT($D37:BH37)</f>
        <v>0.11188632650630705</v>
      </c>
      <c r="BI157" s="120">
        <f>PRODUCT($D37:BI37)</f>
        <v>0.10797030507858629</v>
      </c>
      <c r="BJ157" s="120">
        <f>PRODUCT($D37:BJ37)</f>
        <v>0.10419134440083577</v>
      </c>
      <c r="BK157" s="120">
        <f>PRODUCT($D37:BK37)</f>
        <v>0.10054464734680651</v>
      </c>
      <c r="BL157" s="120">
        <f>PRODUCT($D37:BL37)</f>
        <v>9.7025584689668279E-2</v>
      </c>
      <c r="BM157" s="120">
        <f>PRODUCT($D37:BM37)</f>
        <v>9.3629689225529888E-2</v>
      </c>
      <c r="BN157" s="120">
        <f>PRODUCT($D37:BN37)</f>
        <v>9.0352650102636337E-2</v>
      </c>
      <c r="BO157" s="120">
        <f>PRODUCT($D37:BO37)</f>
        <v>8.7190307349044066E-2</v>
      </c>
      <c r="BP157" s="120">
        <f>PRODUCT($D37:BP37)</f>
        <v>8.4138646591827515E-2</v>
      </c>
      <c r="BQ157" s="120">
        <f>PRODUCT($D37:BQ37)</f>
        <v>8.119379396111355E-2</v>
      </c>
      <c r="BR157" s="120">
        <f>PRODUCT($D37:BR37)</f>
        <v>7.8352011172474575E-2</v>
      </c>
      <c r="BS157" s="120">
        <f>PRODUCT($D37:BS37)</f>
        <v>7.5609690781437963E-2</v>
      </c>
      <c r="BT157" s="120">
        <f>PRODUCT($D37:BT37)</f>
        <v>7.2963351604087637E-2</v>
      </c>
      <c r="BU157" s="120">
        <f>PRODUCT($D37:BU37)</f>
        <v>7.0409634297944571E-2</v>
      </c>
      <c r="BV157" s="120">
        <f>PRODUCT($D37:BV37)</f>
        <v>6.794529709751651E-2</v>
      </c>
      <c r="BW157" s="120">
        <f>PRODUCT($D37:BW37)</f>
        <v>6.5567211699103428E-2</v>
      </c>
      <c r="BX157" s="120">
        <f>PRODUCT($D37:BX37)</f>
        <v>6.3272359289634802E-2</v>
      </c>
      <c r="BY157" s="120">
        <f>PRODUCT($D37:BY37)</f>
        <v>6.1057826714497582E-2</v>
      </c>
      <c r="BZ157" s="120">
        <f>PRODUCT($D37:BZ37)</f>
        <v>5.8920802779490161E-2</v>
      </c>
      <c r="CA157" s="120">
        <f>PRODUCT($D37:CA37)</f>
        <v>5.6858574682208E-2</v>
      </c>
      <c r="CB157" s="120">
        <f>PRODUCT($D37:CB37)</f>
        <v>5.4868524568330718E-2</v>
      </c>
      <c r="CC157" s="120">
        <f>PRODUCT($D37:CC37)</f>
        <v>5.2948126208439139E-2</v>
      </c>
      <c r="CD157" s="120">
        <f>PRODUCT($D37:CD37)</f>
        <v>5.1094941791143766E-2</v>
      </c>
      <c r="CE157" s="120">
        <f>PRODUCT($D37:CE37)</f>
        <v>4.9306618828453733E-2</v>
      </c>
      <c r="CF157" s="120">
        <f>PRODUCT($D37:CF37)</f>
        <v>4.7580887169457853E-2</v>
      </c>
      <c r="CG157" s="120">
        <f>PRODUCT($D37:CG37)</f>
        <v>4.5915556118526824E-2</v>
      </c>
      <c r="CH157" s="120">
        <f>PRODUCT($D37:CH37)</f>
        <v>4.4308511654378387E-2</v>
      </c>
      <c r="CI157" s="120">
        <f>PRODUCT($D37:CI37)</f>
        <v>4.2757713746475141E-2</v>
      </c>
      <c r="CJ157" s="120">
        <f>PRODUCT($D37:CJ37)</f>
        <v>4.1261193765348508E-2</v>
      </c>
      <c r="CK157" s="120">
        <f>PRODUCT($D37:CK37)</f>
        <v>3.9817051983561308E-2</v>
      </c>
      <c r="CL157" s="120">
        <f>PRODUCT($D37:CL37)</f>
        <v>3.8423455164136658E-2</v>
      </c>
      <c r="CM157" s="120">
        <f>PRODUCT($D37:CM37)</f>
        <v>3.7078634233391874E-2</v>
      </c>
      <c r="CN157" s="120">
        <f>PRODUCT($D37:CN37)</f>
        <v>3.5780882035223158E-2</v>
      </c>
      <c r="CO157" s="120">
        <f>PRODUCT($D37:CO37)</f>
        <v>3.4528551163990347E-2</v>
      </c>
      <c r="CP157" s="120">
        <f>PRODUCT($D37:CP37)</f>
        <v>3.3320051873250683E-2</v>
      </c>
      <c r="CQ157" s="120">
        <f>PRODUCT($D37:CQ37)</f>
        <v>3.2153850057686909E-2</v>
      </c>
      <c r="CR157" s="120">
        <f>PRODUCT($D37:CR37)</f>
        <v>3.1028465305667864E-2</v>
      </c>
      <c r="CS157" s="120">
        <f>PRODUCT($D37:CS37)</f>
        <v>2.9942469019969487E-2</v>
      </c>
      <c r="CT157" s="120">
        <f>PRODUCT($D37:CT37)</f>
        <v>2.8894482604270553E-2</v>
      </c>
      <c r="CU157" s="120">
        <f>PRODUCT($D37:CU37)</f>
        <v>2.7883175713121083E-2</v>
      </c>
      <c r="CV157" s="120">
        <f>PRODUCT($D37:CV37)</f>
        <v>2.6907264563161844E-2</v>
      </c>
      <c r="CW157" s="120">
        <f>PRODUCT($D37:CW37)</f>
        <v>2.5965510303451178E-2</v>
      </c>
      <c r="CX157" s="120">
        <f>PRODUCT($D37:CX37)</f>
        <v>2.5056717442830386E-2</v>
      </c>
      <c r="CY157" s="120">
        <f>PRODUCT($D37:CY37)</f>
        <v>2.4179732332331321E-2</v>
      </c>
      <c r="CZ157" s="120">
        <f>PRODUCT($D37:CZ37)</f>
        <v>2.3333441700699724E-2</v>
      </c>
      <c r="DA157" s="120">
        <f>PRODUCT($D37:DA37)</f>
        <v>2.2516771241175234E-2</v>
      </c>
      <c r="DB157" s="120">
        <f>PRODUCT($D37:DB37)</f>
        <v>2.1728684247734099E-2</v>
      </c>
      <c r="DC157" s="120">
        <f>PRODUCT($D37:DC37)</f>
        <v>2.0968180299063405E-2</v>
      </c>
    </row>
    <row r="158" spans="2:107" ht="15" x14ac:dyDescent="0.25">
      <c r="B158" s="110">
        <v>33</v>
      </c>
      <c r="C158" s="120">
        <v>1</v>
      </c>
      <c r="D158" s="120">
        <f>PRODUCT($D38:D38)</f>
        <v>0.93899999999999995</v>
      </c>
      <c r="E158" s="120">
        <f>PRODUCT($D38:E38)</f>
        <v>0.89026590000000005</v>
      </c>
      <c r="F158" s="120">
        <f>PRODUCT($D38:F38)</f>
        <v>0.84432817956000006</v>
      </c>
      <c r="G158" s="120">
        <f>PRODUCT($D38:G38)</f>
        <v>0.80126744240243997</v>
      </c>
      <c r="H158" s="120">
        <f>PRODUCT($D38:H38)</f>
        <v>0.76128419702655814</v>
      </c>
      <c r="I158" s="120">
        <f>PRODUCT($D38:I38)</f>
        <v>0.72436191347077006</v>
      </c>
      <c r="J158" s="120">
        <f>PRODUCT($D38:J38)</f>
        <v>0.69096882925976755</v>
      </c>
      <c r="K158" s="120">
        <f>PRODUCT($D38:K38)</f>
        <v>0.66070439453818974</v>
      </c>
      <c r="L158" s="120">
        <f>PRODUCT($D38:L38)</f>
        <v>0.6331530212859473</v>
      </c>
      <c r="M158" s="120">
        <f>PRODUCT($D38:M38)</f>
        <v>0.60789021573663793</v>
      </c>
      <c r="N158" s="120">
        <f>PRODUCT($D38:N38)</f>
        <v>0.58460802047392468</v>
      </c>
      <c r="O158" s="120">
        <f>PRODUCT($D38:O38)</f>
        <v>0.56286060211229472</v>
      </c>
      <c r="P158" s="120">
        <f>PRODUCT($D38:P38)</f>
        <v>0.54231619013519594</v>
      </c>
      <c r="Q158" s="120">
        <f>PRODUCT($D38:Q38)</f>
        <v>0.5226843440523018</v>
      </c>
      <c r="R158" s="120">
        <f>PRODUCT($D38:R38)</f>
        <v>0.5043903920104712</v>
      </c>
      <c r="S158" s="120">
        <f>PRODUCT($D38:S38)</f>
        <v>0.48673672829010467</v>
      </c>
      <c r="T158" s="120">
        <f>PRODUCT($D38:T38)</f>
        <v>0.469700942799951</v>
      </c>
      <c r="U158" s="120">
        <f>PRODUCT($D38:U38)</f>
        <v>0.45326140980195273</v>
      </c>
      <c r="V158" s="120">
        <f>PRODUCT($D38:V38)</f>
        <v>0.43739726045888438</v>
      </c>
      <c r="W158" s="120">
        <f>PRODUCT($D38:W38)</f>
        <v>0.42208835634282343</v>
      </c>
      <c r="X158" s="120">
        <f>PRODUCT($D38:X38)</f>
        <v>0.40731526387082462</v>
      </c>
      <c r="Y158" s="120">
        <f>PRODUCT($D38:Y38)</f>
        <v>0.39305922963534573</v>
      </c>
      <c r="Z158" s="120">
        <f>PRODUCT($D38:Z38)</f>
        <v>0.37930215659810862</v>
      </c>
      <c r="AA158" s="120">
        <f>PRODUCT($D38:AA38)</f>
        <v>0.36602658111717479</v>
      </c>
      <c r="AB158" s="120">
        <f>PRODUCT($D38:AB38)</f>
        <v>0.35321565077807365</v>
      </c>
      <c r="AC158" s="120">
        <f>PRODUCT($D38:AC38)</f>
        <v>0.34085310300084104</v>
      </c>
      <c r="AD158" s="120">
        <f>PRODUCT($D38:AD38)</f>
        <v>0.32892324439581161</v>
      </c>
      <c r="AE158" s="120">
        <f>PRODUCT($D38:AE38)</f>
        <v>0.31741093084195821</v>
      </c>
      <c r="AF158" s="120">
        <f>PRODUCT($D38:AF38)</f>
        <v>0.30630154826248968</v>
      </c>
      <c r="AG158" s="120">
        <f>PRODUCT($D38:AG38)</f>
        <v>0.29558099407330252</v>
      </c>
      <c r="AH158" s="120">
        <f>PRODUCT($D38:AH38)</f>
        <v>0.28523565928073691</v>
      </c>
      <c r="AI158" s="120">
        <f>PRODUCT($D38:AI38)</f>
        <v>0.2752524112059111</v>
      </c>
      <c r="AJ158" s="120">
        <f>PRODUCT($D38:AJ38)</f>
        <v>0.26561857681370421</v>
      </c>
      <c r="AK158" s="120">
        <f>PRODUCT($D38:AK38)</f>
        <v>0.25632192662522457</v>
      </c>
      <c r="AL158" s="120">
        <f>PRODUCT($D38:AL38)</f>
        <v>0.2473506591933417</v>
      </c>
      <c r="AM158" s="120">
        <f>PRODUCT($D38:AM38)</f>
        <v>0.23869338612157473</v>
      </c>
      <c r="AN158" s="120">
        <f>PRODUCT($D38:AN38)</f>
        <v>0.23033911760731959</v>
      </c>
      <c r="AO158" s="120">
        <f>PRODUCT($D38:AO38)</f>
        <v>0.22227724849106339</v>
      </c>
      <c r="AP158" s="120">
        <f>PRODUCT($D38:AP38)</f>
        <v>0.21449754479387617</v>
      </c>
      <c r="AQ158" s="120">
        <f>PRODUCT($D38:AQ38)</f>
        <v>0.20699013072609049</v>
      </c>
      <c r="AR158" s="120">
        <f>PRODUCT($D38:AR38)</f>
        <v>0.19974547615067731</v>
      </c>
      <c r="AS158" s="120">
        <f>PRODUCT($D38:AS38)</f>
        <v>0.19275438448540361</v>
      </c>
      <c r="AT158" s="120">
        <f>PRODUCT($D38:AT38)</f>
        <v>0.18600798102841448</v>
      </c>
      <c r="AU158" s="120">
        <f>PRODUCT($D38:AU38)</f>
        <v>0.17949770169241996</v>
      </c>
      <c r="AV158" s="120">
        <f>PRODUCT($D38:AV38)</f>
        <v>0.17321528213318527</v>
      </c>
      <c r="AW158" s="120">
        <f>PRODUCT($D38:AW38)</f>
        <v>0.16715274725852378</v>
      </c>
      <c r="AX158" s="120">
        <f>PRODUCT($D38:AX38)</f>
        <v>0.16130240110447544</v>
      </c>
      <c r="AY158" s="120">
        <f>PRODUCT($D38:AY38)</f>
        <v>0.1556568170658188</v>
      </c>
      <c r="AZ158" s="120">
        <f>PRODUCT($D38:AZ38)</f>
        <v>0.15020882846851513</v>
      </c>
      <c r="BA158" s="120">
        <f>PRODUCT($D38:BA38)</f>
        <v>0.1449515194721171</v>
      </c>
      <c r="BB158" s="120">
        <f>PRODUCT($D38:BB38)</f>
        <v>0.13987821629059299</v>
      </c>
      <c r="BC158" s="120">
        <f>PRODUCT($D38:BC38)</f>
        <v>0.13498247872042224</v>
      </c>
      <c r="BD158" s="120">
        <f>PRODUCT($D38:BD38)</f>
        <v>0.13025809196520746</v>
      </c>
      <c r="BE158" s="120">
        <f>PRODUCT($D38:BE38)</f>
        <v>0.1256990587464252</v>
      </c>
      <c r="BF158" s="120">
        <f>PRODUCT($D38:BF38)</f>
        <v>0.12129959169030032</v>
      </c>
      <c r="BG158" s="120">
        <f>PRODUCT($D38:BG38)</f>
        <v>0.1170541059811398</v>
      </c>
      <c r="BH158" s="120">
        <f>PRODUCT($D38:BH38)</f>
        <v>0.1129572122717999</v>
      </c>
      <c r="BI158" s="120">
        <f>PRODUCT($D38:BI38)</f>
        <v>0.1090037098422869</v>
      </c>
      <c r="BJ158" s="120">
        <f>PRODUCT($D38:BJ38)</f>
        <v>0.10518857999780686</v>
      </c>
      <c r="BK158" s="120">
        <f>PRODUCT($D38:BK38)</f>
        <v>0.10150697969788361</v>
      </c>
      <c r="BL158" s="120">
        <f>PRODUCT($D38:BL38)</f>
        <v>9.7954235408457685E-2</v>
      </c>
      <c r="BM158" s="120">
        <f>PRODUCT($D38:BM38)</f>
        <v>9.4525837169161658E-2</v>
      </c>
      <c r="BN158" s="120">
        <f>PRODUCT($D38:BN38)</f>
        <v>9.1217432868240994E-2</v>
      </c>
      <c r="BO158" s="120">
        <f>PRODUCT($D38:BO38)</f>
        <v>8.8024822717852558E-2</v>
      </c>
      <c r="BP158" s="120">
        <f>PRODUCT($D38:BP38)</f>
        <v>8.4943953922727716E-2</v>
      </c>
      <c r="BQ158" s="120">
        <f>PRODUCT($D38:BQ38)</f>
        <v>8.1970915535432246E-2</v>
      </c>
      <c r="BR158" s="120">
        <f>PRODUCT($D38:BR38)</f>
        <v>7.9101933491692117E-2</v>
      </c>
      <c r="BS158" s="120">
        <f>PRODUCT($D38:BS38)</f>
        <v>7.6333365819482885E-2</v>
      </c>
      <c r="BT158" s="120">
        <f>PRODUCT($D38:BT38)</f>
        <v>7.3661698015800983E-2</v>
      </c>
      <c r="BU158" s="120">
        <f>PRODUCT($D38:BU38)</f>
        <v>7.1083538585247949E-2</v>
      </c>
      <c r="BV158" s="120">
        <f>PRODUCT($D38:BV38)</f>
        <v>6.8595614734764263E-2</v>
      </c>
      <c r="BW158" s="120">
        <f>PRODUCT($D38:BW38)</f>
        <v>6.6194768219047517E-2</v>
      </c>
      <c r="BX158" s="120">
        <f>PRODUCT($D38:BX38)</f>
        <v>6.3877951331380856E-2</v>
      </c>
      <c r="BY158" s="120">
        <f>PRODUCT($D38:BY38)</f>
        <v>6.1642223034782527E-2</v>
      </c>
      <c r="BZ158" s="120">
        <f>PRODUCT($D38:BZ38)</f>
        <v>5.9484745228565138E-2</v>
      </c>
      <c r="CA158" s="120">
        <f>PRODUCT($D38:CA38)</f>
        <v>5.7402779145565359E-2</v>
      </c>
      <c r="CB158" s="120">
        <f>PRODUCT($D38:CB38)</f>
        <v>5.5393681875470571E-2</v>
      </c>
      <c r="CC158" s="120">
        <f>PRODUCT($D38:CC38)</f>
        <v>5.3454903009829101E-2</v>
      </c>
      <c r="CD158" s="120">
        <f>PRODUCT($D38:CD38)</f>
        <v>5.1583981404485078E-2</v>
      </c>
      <c r="CE158" s="120">
        <f>PRODUCT($D38:CE38)</f>
        <v>4.9778542055328098E-2</v>
      </c>
      <c r="CF158" s="120">
        <f>PRODUCT($D38:CF38)</f>
        <v>4.8036293083391614E-2</v>
      </c>
      <c r="CG158" s="120">
        <f>PRODUCT($D38:CG38)</f>
        <v>4.6355022825472908E-2</v>
      </c>
      <c r="CH158" s="120">
        <f>PRODUCT($D38:CH38)</f>
        <v>4.4732597026581354E-2</v>
      </c>
      <c r="CI158" s="120">
        <f>PRODUCT($D38:CI38)</f>
        <v>4.3166956130651003E-2</v>
      </c>
      <c r="CJ158" s="120">
        <f>PRODUCT($D38:CJ38)</f>
        <v>4.1656112666078216E-2</v>
      </c>
      <c r="CK158" s="120">
        <f>PRODUCT($D38:CK38)</f>
        <v>4.0198148722765475E-2</v>
      </c>
      <c r="CL158" s="120">
        <f>PRODUCT($D38:CL38)</f>
        <v>3.8791213517468684E-2</v>
      </c>
      <c r="CM158" s="120">
        <f>PRODUCT($D38:CM38)</f>
        <v>3.7433521044357279E-2</v>
      </c>
      <c r="CN158" s="120">
        <f>PRODUCT($D38:CN38)</f>
        <v>3.6123347807804775E-2</v>
      </c>
      <c r="CO158" s="120">
        <f>PRODUCT($D38:CO38)</f>
        <v>3.4859030634531607E-2</v>
      </c>
      <c r="CP158" s="120">
        <f>PRODUCT($D38:CP38)</f>
        <v>3.3638964562323001E-2</v>
      </c>
      <c r="CQ158" s="120">
        <f>PRODUCT($D38:CQ38)</f>
        <v>3.2461600802641696E-2</v>
      </c>
      <c r="CR158" s="120">
        <f>PRODUCT($D38:CR38)</f>
        <v>3.1325444774549238E-2</v>
      </c>
      <c r="CS158" s="120">
        <f>PRODUCT($D38:CS38)</f>
        <v>3.0229054207440015E-2</v>
      </c>
      <c r="CT158" s="120">
        <f>PRODUCT($D38:CT38)</f>
        <v>2.9171037310179615E-2</v>
      </c>
      <c r="CU158" s="120">
        <f>PRODUCT($D38:CU38)</f>
        <v>2.8150051004323329E-2</v>
      </c>
      <c r="CV158" s="120">
        <f>PRODUCT($D38:CV38)</f>
        <v>2.716479921917201E-2</v>
      </c>
      <c r="CW158" s="120">
        <f>PRODUCT($D38:CW38)</f>
        <v>2.6214031246500989E-2</v>
      </c>
      <c r="CX158" s="120">
        <f>PRODUCT($D38:CX38)</f>
        <v>2.5296540152873453E-2</v>
      </c>
      <c r="CY158" s="120">
        <f>PRODUCT($D38:CY38)</f>
        <v>2.4411161247522881E-2</v>
      </c>
      <c r="CZ158" s="120">
        <f>PRODUCT($D38:CZ38)</f>
        <v>2.3556770603859578E-2</v>
      </c>
      <c r="DA158" s="120">
        <f>PRODUCT($D38:DA38)</f>
        <v>2.2732283632724493E-2</v>
      </c>
      <c r="DB158" s="120">
        <f>PRODUCT($D38:DB38)</f>
        <v>2.1936653705579134E-2</v>
      </c>
      <c r="DC158" s="120">
        <f>PRODUCT($D38:DC38)</f>
        <v>2.1168870825883864E-2</v>
      </c>
    </row>
    <row r="159" spans="2:107" ht="15" x14ac:dyDescent="0.25">
      <c r="B159" s="110">
        <v>34</v>
      </c>
      <c r="C159" s="120">
        <v>1</v>
      </c>
      <c r="D159" s="120">
        <f>PRODUCT($D39:D39)</f>
        <v>0.94169999999999998</v>
      </c>
      <c r="E159" s="120">
        <f>PRODUCT($D39:E39)</f>
        <v>0.89489751000000006</v>
      </c>
      <c r="F159" s="120">
        <f>PRODUCT($D39:F39)</f>
        <v>0.8501526345</v>
      </c>
      <c r="G159" s="120">
        <f>PRODUCT($D39:G39)</f>
        <v>0.80798506382879998</v>
      </c>
      <c r="H159" s="120">
        <f>PRODUCT($D39:H39)</f>
        <v>0.76863619122033744</v>
      </c>
      <c r="I159" s="120">
        <f>PRODUCT($D39:I39)</f>
        <v>0.73212597213737141</v>
      </c>
      <c r="J159" s="120">
        <f>PRODUCT($D39:J39)</f>
        <v>0.69837496482183858</v>
      </c>
      <c r="K159" s="120">
        <f>PRODUCT($D39:K39)</f>
        <v>0.66778614136264214</v>
      </c>
      <c r="L159" s="120">
        <f>PRODUCT($D39:L39)</f>
        <v>0.63993945926782003</v>
      </c>
      <c r="M159" s="120">
        <f>PRODUCT($D39:M39)</f>
        <v>0.61440587484303399</v>
      </c>
      <c r="N159" s="120">
        <f>PRODUCT($D39:N39)</f>
        <v>0.59087412983654575</v>
      </c>
      <c r="O159" s="120">
        <f>PRODUCT($D39:O39)</f>
        <v>0.56889361220662626</v>
      </c>
      <c r="P159" s="120">
        <f>PRODUCT($D39:P39)</f>
        <v>0.54812899536108439</v>
      </c>
      <c r="Q159" s="120">
        <f>PRODUCT($D39:Q39)</f>
        <v>0.52828672572901314</v>
      </c>
      <c r="R159" s="120">
        <f>PRODUCT($D39:R39)</f>
        <v>0.50979669032849761</v>
      </c>
      <c r="S159" s="120">
        <f>PRODUCT($D39:S39)</f>
        <v>0.49195380616700018</v>
      </c>
      <c r="T159" s="120">
        <f>PRODUCT($D39:T39)</f>
        <v>0.47473542295115517</v>
      </c>
      <c r="U159" s="120">
        <f>PRODUCT($D39:U39)</f>
        <v>0.45811968314786472</v>
      </c>
      <c r="V159" s="120">
        <f>PRODUCT($D39:V39)</f>
        <v>0.44208549423768945</v>
      </c>
      <c r="W159" s="120">
        <f>PRODUCT($D39:W39)</f>
        <v>0.42661250193937028</v>
      </c>
      <c r="X159" s="120">
        <f>PRODUCT($D39:X39)</f>
        <v>0.41168106437149232</v>
      </c>
      <c r="Y159" s="120">
        <f>PRODUCT($D39:Y39)</f>
        <v>0.39727222711849008</v>
      </c>
      <c r="Z159" s="120">
        <f>PRODUCT($D39:Z39)</f>
        <v>0.38336769916934293</v>
      </c>
      <c r="AA159" s="120">
        <f>PRODUCT($D39:AA39)</f>
        <v>0.36994982969841594</v>
      </c>
      <c r="AB159" s="120">
        <f>PRODUCT($D39:AB39)</f>
        <v>0.35700158565897139</v>
      </c>
      <c r="AC159" s="120">
        <f>PRODUCT($D39:AC39)</f>
        <v>0.34450653016090738</v>
      </c>
      <c r="AD159" s="120">
        <f>PRODUCT($D39:AD39)</f>
        <v>0.33244880160527562</v>
      </c>
      <c r="AE159" s="120">
        <f>PRODUCT($D39:AE39)</f>
        <v>0.32081309354909099</v>
      </c>
      <c r="AF159" s="120">
        <f>PRODUCT($D39:AF39)</f>
        <v>0.30958463527487279</v>
      </c>
      <c r="AG159" s="120">
        <f>PRODUCT($D39:AG39)</f>
        <v>0.29874917304025222</v>
      </c>
      <c r="AH159" s="120">
        <f>PRODUCT($D39:AH39)</f>
        <v>0.28829295198384342</v>
      </c>
      <c r="AI159" s="120">
        <f>PRODUCT($D39:AI39)</f>
        <v>0.27820269866440889</v>
      </c>
      <c r="AJ159" s="120">
        <f>PRODUCT($D39:AJ39)</f>
        <v>0.26846560421115456</v>
      </c>
      <c r="AK159" s="120">
        <f>PRODUCT($D39:AK39)</f>
        <v>0.25906930806376416</v>
      </c>
      <c r="AL159" s="120">
        <f>PRODUCT($D39:AL39)</f>
        <v>0.25000188228153242</v>
      </c>
      <c r="AM159" s="120">
        <f>PRODUCT($D39:AM39)</f>
        <v>0.24125181640167878</v>
      </c>
      <c r="AN159" s="120">
        <f>PRODUCT($D39:AN39)</f>
        <v>0.23280800282762001</v>
      </c>
      <c r="AO159" s="120">
        <f>PRODUCT($D39:AO39)</f>
        <v>0.22465972272865331</v>
      </c>
      <c r="AP159" s="120">
        <f>PRODUCT($D39:AP39)</f>
        <v>0.21679663243315045</v>
      </c>
      <c r="AQ159" s="120">
        <f>PRODUCT($D39:AQ39)</f>
        <v>0.20920875029799019</v>
      </c>
      <c r="AR159" s="120">
        <f>PRODUCT($D39:AR39)</f>
        <v>0.20188644403756054</v>
      </c>
      <c r="AS159" s="120">
        <f>PRODUCT($D39:AS39)</f>
        <v>0.1948204184962459</v>
      </c>
      <c r="AT159" s="120">
        <f>PRODUCT($D39:AT39)</f>
        <v>0.18800170384887729</v>
      </c>
      <c r="AU159" s="120">
        <f>PRODUCT($D39:AU39)</f>
        <v>0.18142164421416659</v>
      </c>
      <c r="AV159" s="120">
        <f>PRODUCT($D39:AV39)</f>
        <v>0.17507188666667076</v>
      </c>
      <c r="AW159" s="120">
        <f>PRODUCT($D39:AW39)</f>
        <v>0.16894437063333728</v>
      </c>
      <c r="AX159" s="120">
        <f>PRODUCT($D39:AX39)</f>
        <v>0.16303131766117046</v>
      </c>
      <c r="AY159" s="120">
        <f>PRODUCT($D39:AY39)</f>
        <v>0.1573252215430295</v>
      </c>
      <c r="AZ159" s="120">
        <f>PRODUCT($D39:AZ39)</f>
        <v>0.15181883878902347</v>
      </c>
      <c r="BA159" s="120">
        <f>PRODUCT($D39:BA39)</f>
        <v>0.14650517943140764</v>
      </c>
      <c r="BB159" s="120">
        <f>PRODUCT($D39:BB39)</f>
        <v>0.14137749815130837</v>
      </c>
      <c r="BC159" s="120">
        <f>PRODUCT($D39:BC39)</f>
        <v>0.13642928571601257</v>
      </c>
      <c r="BD159" s="120">
        <f>PRODUCT($D39:BD39)</f>
        <v>0.13165426071595213</v>
      </c>
      <c r="BE159" s="120">
        <f>PRODUCT($D39:BE39)</f>
        <v>0.1270463615908938</v>
      </c>
      <c r="BF159" s="120">
        <f>PRODUCT($D39:BF39)</f>
        <v>0.12259973893521252</v>
      </c>
      <c r="BG159" s="120">
        <f>PRODUCT($D39:BG39)</f>
        <v>0.11830874807248008</v>
      </c>
      <c r="BH159" s="120">
        <f>PRODUCT($D39:BH39)</f>
        <v>0.11416794188994328</v>
      </c>
      <c r="BI159" s="120">
        <f>PRODUCT($D39:BI39)</f>
        <v>0.11017206392379526</v>
      </c>
      <c r="BJ159" s="120">
        <f>PRODUCT($D39:BJ39)</f>
        <v>0.10631604168646243</v>
      </c>
      <c r="BK159" s="120">
        <f>PRODUCT($D39:BK39)</f>
        <v>0.10259498022743624</v>
      </c>
      <c r="BL159" s="120">
        <f>PRODUCT($D39:BL39)</f>
        <v>9.9004155919475964E-2</v>
      </c>
      <c r="BM159" s="120">
        <f>PRODUCT($D39:BM39)</f>
        <v>9.5539010462294308E-2</v>
      </c>
      <c r="BN159" s="120">
        <f>PRODUCT($D39:BN39)</f>
        <v>9.2195145096113998E-2</v>
      </c>
      <c r="BO159" s="120">
        <f>PRODUCT($D39:BO39)</f>
        <v>8.8968315017750002E-2</v>
      </c>
      <c r="BP159" s="120">
        <f>PRODUCT($D39:BP39)</f>
        <v>8.5854423992128753E-2</v>
      </c>
      <c r="BQ159" s="120">
        <f>PRODUCT($D39:BQ39)</f>
        <v>8.2849519152404238E-2</v>
      </c>
      <c r="BR159" s="120">
        <f>PRODUCT($D39:BR39)</f>
        <v>7.9949785982070087E-2</v>
      </c>
      <c r="BS159" s="120">
        <f>PRODUCT($D39:BS39)</f>
        <v>7.7151543472697634E-2</v>
      </c>
      <c r="BT159" s="120">
        <f>PRODUCT($D39:BT39)</f>
        <v>7.4451239451153214E-2</v>
      </c>
      <c r="BU159" s="120">
        <f>PRODUCT($D39:BU39)</f>
        <v>7.1845446070362848E-2</v>
      </c>
      <c r="BV159" s="120">
        <f>PRODUCT($D39:BV39)</f>
        <v>6.9330855457900145E-2</v>
      </c>
      <c r="BW159" s="120">
        <f>PRODUCT($D39:BW39)</f>
        <v>6.690427551687364E-2</v>
      </c>
      <c r="BX159" s="120">
        <f>PRODUCT($D39:BX39)</f>
        <v>6.4562625873783058E-2</v>
      </c>
      <c r="BY159" s="120">
        <f>PRODUCT($D39:BY39)</f>
        <v>6.2302933968200649E-2</v>
      </c>
      <c r="BZ159" s="120">
        <f>PRODUCT($D39:BZ39)</f>
        <v>6.0122331279313622E-2</v>
      </c>
      <c r="CA159" s="120">
        <f>PRODUCT($D39:CA39)</f>
        <v>5.8018049684537644E-2</v>
      </c>
      <c r="CB159" s="120">
        <f>PRODUCT($D39:CB39)</f>
        <v>5.5987417945578821E-2</v>
      </c>
      <c r="CC159" s="120">
        <f>PRODUCT($D39:CC39)</f>
        <v>5.4027858317483558E-2</v>
      </c>
      <c r="CD159" s="120">
        <f>PRODUCT($D39:CD39)</f>
        <v>5.2136883276371629E-2</v>
      </c>
      <c r="CE159" s="120">
        <f>PRODUCT($D39:CE39)</f>
        <v>5.0312092361698618E-2</v>
      </c>
      <c r="CF159" s="120">
        <f>PRODUCT($D39:CF39)</f>
        <v>4.8551169129039166E-2</v>
      </c>
      <c r="CG159" s="120">
        <f>PRODUCT($D39:CG39)</f>
        <v>4.6851878209522795E-2</v>
      </c>
      <c r="CH159" s="120">
        <f>PRODUCT($D39:CH39)</f>
        <v>4.5212062472189493E-2</v>
      </c>
      <c r="CI159" s="120">
        <f>PRODUCT($D39:CI39)</f>
        <v>4.3629640285662859E-2</v>
      </c>
      <c r="CJ159" s="120">
        <f>PRODUCT($D39:CJ39)</f>
        <v>4.2102602875664655E-2</v>
      </c>
      <c r="CK159" s="120">
        <f>PRODUCT($D39:CK39)</f>
        <v>4.0629011775016391E-2</v>
      </c>
      <c r="CL159" s="120">
        <f>PRODUCT($D39:CL39)</f>
        <v>3.9206996362890816E-2</v>
      </c>
      <c r="CM159" s="120">
        <f>PRODUCT($D39:CM39)</f>
        <v>3.7834751490189639E-2</v>
      </c>
      <c r="CN159" s="120">
        <f>PRODUCT($D39:CN39)</f>
        <v>3.6510535188033003E-2</v>
      </c>
      <c r="CO159" s="120">
        <f>PRODUCT($D39:CO39)</f>
        <v>3.5232666456451844E-2</v>
      </c>
      <c r="CP159" s="120">
        <f>PRODUCT($D39:CP39)</f>
        <v>3.399952313047603E-2</v>
      </c>
      <c r="CQ159" s="120">
        <f>PRODUCT($D39:CQ39)</f>
        <v>3.2809539820909367E-2</v>
      </c>
      <c r="CR159" s="120">
        <f>PRODUCT($D39:CR39)</f>
        <v>3.1661205927177541E-2</v>
      </c>
      <c r="CS159" s="120">
        <f>PRODUCT($D39:CS39)</f>
        <v>3.0553063719726326E-2</v>
      </c>
      <c r="CT159" s="120">
        <f>PRODUCT($D39:CT39)</f>
        <v>2.9483706489535903E-2</v>
      </c>
      <c r="CU159" s="120">
        <f>PRODUCT($D39:CU39)</f>
        <v>2.8451776762402146E-2</v>
      </c>
      <c r="CV159" s="120">
        <f>PRODUCT($D39:CV39)</f>
        <v>2.745596457571807E-2</v>
      </c>
      <c r="CW159" s="120">
        <f>PRODUCT($D39:CW39)</f>
        <v>2.6495005815567938E-2</v>
      </c>
      <c r="CX159" s="120">
        <f>PRODUCT($D39:CX39)</f>
        <v>2.556768061202306E-2</v>
      </c>
      <c r="CY159" s="120">
        <f>PRODUCT($D39:CY39)</f>
        <v>2.4672811790602253E-2</v>
      </c>
      <c r="CZ159" s="120">
        <f>PRODUCT($D39:CZ39)</f>
        <v>2.3809263377931173E-2</v>
      </c>
      <c r="DA159" s="120">
        <f>PRODUCT($D39:DA39)</f>
        <v>2.2975939159703581E-2</v>
      </c>
      <c r="DB159" s="120">
        <f>PRODUCT($D39:DB39)</f>
        <v>2.2171781289113957E-2</v>
      </c>
      <c r="DC159" s="120">
        <f>PRODUCT($D39:DC39)</f>
        <v>2.1395768943994968E-2</v>
      </c>
    </row>
    <row r="160" spans="2:107" ht="15" x14ac:dyDescent="0.25">
      <c r="B160" s="110">
        <v>35</v>
      </c>
      <c r="C160" s="120">
        <v>1</v>
      </c>
      <c r="D160" s="120">
        <f>PRODUCT($D40:D40)</f>
        <v>0.94430000000000003</v>
      </c>
      <c r="E160" s="120">
        <f>PRODUCT($D40:E40)</f>
        <v>0.89944575000000004</v>
      </c>
      <c r="F160" s="120">
        <f>PRODUCT($D40:F40)</f>
        <v>0.85618240942500001</v>
      </c>
      <c r="G160" s="120">
        <f>PRODUCT($D40:G40)</f>
        <v>0.81491441729071501</v>
      </c>
      <c r="H160" s="120">
        <f>PRODUCT($D40:H40)</f>
        <v>0.776124491027677</v>
      </c>
      <c r="I160" s="120">
        <f>PRODUCT($D40:I40)</f>
        <v>0.73995708974578722</v>
      </c>
      <c r="J160" s="120">
        <f>PRODUCT($D40:J40)</f>
        <v>0.70643703358030308</v>
      </c>
      <c r="K160" s="120">
        <f>PRODUCT($D40:K40)</f>
        <v>0.67549509150948583</v>
      </c>
      <c r="L160" s="120">
        <f>PRODUCT($D40:L40)</f>
        <v>0.64732694619354025</v>
      </c>
      <c r="M160" s="120">
        <f>PRODUCT($D40:M40)</f>
        <v>0.62149860104041799</v>
      </c>
      <c r="N160" s="120">
        <f>PRODUCT($D40:N40)</f>
        <v>0.59769520462057002</v>
      </c>
      <c r="O160" s="120">
        <f>PRODUCT($D40:O40)</f>
        <v>0.57546094300868478</v>
      </c>
      <c r="P160" s="120">
        <f>PRODUCT($D40:P40)</f>
        <v>0.55445661858886774</v>
      </c>
      <c r="Q160" s="120">
        <f>PRODUCT($D40:Q40)</f>
        <v>0.53438528899595072</v>
      </c>
      <c r="R160" s="120">
        <f>PRODUCT($D40:R40)</f>
        <v>0.51568180388109242</v>
      </c>
      <c r="S160" s="120">
        <f>PRODUCT($D40:S40)</f>
        <v>0.49763294074525416</v>
      </c>
      <c r="T160" s="120">
        <f>PRODUCT($D40:T40)</f>
        <v>0.48021578781917024</v>
      </c>
      <c r="U160" s="120">
        <f>PRODUCT($D40:U40)</f>
        <v>0.46340823524549929</v>
      </c>
      <c r="V160" s="120">
        <f>PRODUCT($D40:V40)</f>
        <v>0.44718894701190681</v>
      </c>
      <c r="W160" s="120">
        <f>PRODUCT($D40:W40)</f>
        <v>0.43153733386649007</v>
      </c>
      <c r="X160" s="120">
        <f>PRODUCT($D40:X40)</f>
        <v>0.41643352718116289</v>
      </c>
      <c r="Y160" s="120">
        <f>PRODUCT($D40:Y40)</f>
        <v>0.40185835372982215</v>
      </c>
      <c r="Z160" s="120">
        <f>PRODUCT($D40:Z40)</f>
        <v>0.38779331134927836</v>
      </c>
      <c r="AA160" s="120">
        <f>PRODUCT($D40:AA40)</f>
        <v>0.37422054545205358</v>
      </c>
      <c r="AB160" s="120">
        <f>PRODUCT($D40:AB40)</f>
        <v>0.36112282636123166</v>
      </c>
      <c r="AC160" s="120">
        <f>PRODUCT($D40:AC40)</f>
        <v>0.34848352743858857</v>
      </c>
      <c r="AD160" s="120">
        <f>PRODUCT($D40:AD40)</f>
        <v>0.33628660397823795</v>
      </c>
      <c r="AE160" s="120">
        <f>PRODUCT($D40:AE40)</f>
        <v>0.3245165728389996</v>
      </c>
      <c r="AF160" s="120">
        <f>PRODUCT($D40:AF40)</f>
        <v>0.31315849278963459</v>
      </c>
      <c r="AG160" s="120">
        <f>PRODUCT($D40:AG40)</f>
        <v>0.30219794554199736</v>
      </c>
      <c r="AH160" s="120">
        <f>PRODUCT($D40:AH40)</f>
        <v>0.29162101744802743</v>
      </c>
      <c r="AI160" s="120">
        <f>PRODUCT($D40:AI40)</f>
        <v>0.28141428183734646</v>
      </c>
      <c r="AJ160" s="120">
        <f>PRODUCT($D40:AJ40)</f>
        <v>0.27156478197303935</v>
      </c>
      <c r="AK160" s="120">
        <f>PRODUCT($D40:AK40)</f>
        <v>0.26206001460398298</v>
      </c>
      <c r="AL160" s="120">
        <f>PRODUCT($D40:AL40)</f>
        <v>0.25288791409284356</v>
      </c>
      <c r="AM160" s="120">
        <f>PRODUCT($D40:AM40)</f>
        <v>0.24403683709959403</v>
      </c>
      <c r="AN160" s="120">
        <f>PRODUCT($D40:AN40)</f>
        <v>0.23549554780110823</v>
      </c>
      <c r="AO160" s="120">
        <f>PRODUCT($D40:AO40)</f>
        <v>0.22725320362806944</v>
      </c>
      <c r="AP160" s="120">
        <f>PRODUCT($D40:AP40)</f>
        <v>0.21929934150108701</v>
      </c>
      <c r="AQ160" s="120">
        <f>PRODUCT($D40:AQ40)</f>
        <v>0.21162386454854895</v>
      </c>
      <c r="AR160" s="120">
        <f>PRODUCT($D40:AR40)</f>
        <v>0.20421702928934973</v>
      </c>
      <c r="AS160" s="120">
        <f>PRODUCT($D40:AS40)</f>
        <v>0.19706943326422249</v>
      </c>
      <c r="AT160" s="120">
        <f>PRODUCT($D40:AT40)</f>
        <v>0.1901720030999747</v>
      </c>
      <c r="AU160" s="120">
        <f>PRODUCT($D40:AU40)</f>
        <v>0.18351598299147559</v>
      </c>
      <c r="AV160" s="120">
        <f>PRODUCT($D40:AV40)</f>
        <v>0.17709292358677395</v>
      </c>
      <c r="AW160" s="120">
        <f>PRODUCT($D40:AW40)</f>
        <v>0.17089467126123686</v>
      </c>
      <c r="AX160" s="120">
        <f>PRODUCT($D40:AX40)</f>
        <v>0.16491335776709357</v>
      </c>
      <c r="AY160" s="120">
        <f>PRODUCT($D40:AY40)</f>
        <v>0.15914139024524529</v>
      </c>
      <c r="AZ160" s="120">
        <f>PRODUCT($D40:AZ40)</f>
        <v>0.15357144158666169</v>
      </c>
      <c r="BA160" s="120">
        <f>PRODUCT($D40:BA40)</f>
        <v>0.14819644113112854</v>
      </c>
      <c r="BB160" s="120">
        <f>PRODUCT($D40:BB40)</f>
        <v>0.14300956569153903</v>
      </c>
      <c r="BC160" s="120">
        <f>PRODUCT($D40:BC40)</f>
        <v>0.13800423089233516</v>
      </c>
      <c r="BD160" s="120">
        <f>PRODUCT($D40:BD40)</f>
        <v>0.13317408281110343</v>
      </c>
      <c r="BE160" s="120">
        <f>PRODUCT($D40:BE40)</f>
        <v>0.12851298991271481</v>
      </c>
      <c r="BF160" s="120">
        <f>PRODUCT($D40:BF40)</f>
        <v>0.12401503526576979</v>
      </c>
      <c r="BG160" s="120">
        <f>PRODUCT($D40:BG40)</f>
        <v>0.11967450903146784</v>
      </c>
      <c r="BH160" s="120">
        <f>PRODUCT($D40:BH40)</f>
        <v>0.11548590121536646</v>
      </c>
      <c r="BI160" s="120">
        <f>PRODUCT($D40:BI40)</f>
        <v>0.11144389467282863</v>
      </c>
      <c r="BJ160" s="120">
        <f>PRODUCT($D40:BJ40)</f>
        <v>0.10754335835927963</v>
      </c>
      <c r="BK160" s="120">
        <f>PRODUCT($D40:BK40)</f>
        <v>0.10377934081670484</v>
      </c>
      <c r="BL160" s="120">
        <f>PRODUCT($D40:BL40)</f>
        <v>0.10014706388812017</v>
      </c>
      <c r="BM160" s="120">
        <f>PRODUCT($D40:BM40)</f>
        <v>9.6641916652035961E-2</v>
      </c>
      <c r="BN160" s="120">
        <f>PRODUCT($D40:BN40)</f>
        <v>9.3259449569214697E-2</v>
      </c>
      <c r="BO160" s="120">
        <f>PRODUCT($D40:BO40)</f>
        <v>8.9995368834292183E-2</v>
      </c>
      <c r="BP160" s="120">
        <f>PRODUCT($D40:BP40)</f>
        <v>8.6845530925091952E-2</v>
      </c>
      <c r="BQ160" s="120">
        <f>PRODUCT($D40:BQ40)</f>
        <v>8.3805937342713729E-2</v>
      </c>
      <c r="BR160" s="120">
        <f>PRODUCT($D40:BR40)</f>
        <v>8.0872729535718751E-2</v>
      </c>
      <c r="BS160" s="120">
        <f>PRODUCT($D40:BS40)</f>
        <v>7.8042184001968593E-2</v>
      </c>
      <c r="BT160" s="120">
        <f>PRODUCT($D40:BT40)</f>
        <v>7.5310707561899684E-2</v>
      </c>
      <c r="BU160" s="120">
        <f>PRODUCT($D40:BU40)</f>
        <v>7.2674832797233191E-2</v>
      </c>
      <c r="BV160" s="120">
        <f>PRODUCT($D40:BV40)</f>
        <v>7.0131213649330032E-2</v>
      </c>
      <c r="BW160" s="120">
        <f>PRODUCT($D40:BW40)</f>
        <v>6.7676621171603474E-2</v>
      </c>
      <c r="BX160" s="120">
        <f>PRODUCT($D40:BX40)</f>
        <v>6.5307939430597345E-2</v>
      </c>
      <c r="BY160" s="120">
        <f>PRODUCT($D40:BY40)</f>
        <v>6.3022161550526437E-2</v>
      </c>
      <c r="BZ160" s="120">
        <f>PRODUCT($D40:BZ40)</f>
        <v>6.0816385896258013E-2</v>
      </c>
      <c r="CA160" s="120">
        <f>PRODUCT($D40:CA40)</f>
        <v>5.8687812389888981E-2</v>
      </c>
      <c r="CB160" s="120">
        <f>PRODUCT($D40:CB40)</f>
        <v>5.6633738956242866E-2</v>
      </c>
      <c r="CC160" s="120">
        <f>PRODUCT($D40:CC40)</f>
        <v>5.465155809277436E-2</v>
      </c>
      <c r="CD160" s="120">
        <f>PRODUCT($D40:CD40)</f>
        <v>5.2738753559527257E-2</v>
      </c>
      <c r="CE160" s="120">
        <f>PRODUCT($D40:CE40)</f>
        <v>5.0892897184943803E-2</v>
      </c>
      <c r="CF160" s="120">
        <f>PRODUCT($D40:CF40)</f>
        <v>4.911164578347077E-2</v>
      </c>
      <c r="CG160" s="120">
        <f>PRODUCT($D40:CG40)</f>
        <v>4.739273818104929E-2</v>
      </c>
      <c r="CH160" s="120">
        <f>PRODUCT($D40:CH40)</f>
        <v>4.5733992344712565E-2</v>
      </c>
      <c r="CI160" s="120">
        <f>PRODUCT($D40:CI40)</f>
        <v>4.4133302612647626E-2</v>
      </c>
      <c r="CJ160" s="120">
        <f>PRODUCT($D40:CJ40)</f>
        <v>4.258863702120496E-2</v>
      </c>
      <c r="CK160" s="120">
        <f>PRODUCT($D40:CK40)</f>
        <v>4.1098034725462786E-2</v>
      </c>
      <c r="CL160" s="120">
        <f>PRODUCT($D40:CL40)</f>
        <v>3.9659603510071584E-2</v>
      </c>
      <c r="CM160" s="120">
        <f>PRODUCT($D40:CM40)</f>
        <v>3.8271517387219074E-2</v>
      </c>
      <c r="CN160" s="120">
        <f>PRODUCT($D40:CN40)</f>
        <v>3.6932014278666409E-2</v>
      </c>
      <c r="CO160" s="120">
        <f>PRODUCT($D40:CO40)</f>
        <v>3.5639393778913085E-2</v>
      </c>
      <c r="CP160" s="120">
        <f>PRODUCT($D40:CP40)</f>
        <v>3.4392014996651128E-2</v>
      </c>
      <c r="CQ160" s="120">
        <f>PRODUCT($D40:CQ40)</f>
        <v>3.318829447176834E-2</v>
      </c>
      <c r="CR160" s="120">
        <f>PRODUCT($D40:CR40)</f>
        <v>3.2026704165256444E-2</v>
      </c>
      <c r="CS160" s="120">
        <f>PRODUCT($D40:CS40)</f>
        <v>3.0905769519472468E-2</v>
      </c>
      <c r="CT160" s="120">
        <f>PRODUCT($D40:CT40)</f>
        <v>2.9824067586290932E-2</v>
      </c>
      <c r="CU160" s="120">
        <f>PRODUCT($D40:CU40)</f>
        <v>2.8780225220770748E-2</v>
      </c>
      <c r="CV160" s="120">
        <f>PRODUCT($D40:CV40)</f>
        <v>2.7772917338043771E-2</v>
      </c>
      <c r="CW160" s="120">
        <f>PRODUCT($D40:CW40)</f>
        <v>2.6800865231212237E-2</v>
      </c>
      <c r="CX160" s="120">
        <f>PRODUCT($D40:CX40)</f>
        <v>2.5862834948119806E-2</v>
      </c>
      <c r="CY160" s="120">
        <f>PRODUCT($D40:CY40)</f>
        <v>2.495763572493561E-2</v>
      </c>
      <c r="CZ160" s="120">
        <f>PRODUCT($D40:CZ40)</f>
        <v>2.4084118474562863E-2</v>
      </c>
      <c r="DA160" s="120">
        <f>PRODUCT($D40:DA40)</f>
        <v>2.3241174327953161E-2</v>
      </c>
      <c r="DB160" s="120">
        <f>PRODUCT($D40:DB40)</f>
        <v>2.2427733226474799E-2</v>
      </c>
      <c r="DC160" s="120">
        <f>PRODUCT($D40:DC40)</f>
        <v>2.164276256354818E-2</v>
      </c>
    </row>
    <row r="161" spans="2:107" ht="15" x14ac:dyDescent="0.25">
      <c r="B161" s="110">
        <v>36</v>
      </c>
      <c r="C161" s="120">
        <v>1</v>
      </c>
      <c r="D161" s="120">
        <f>PRODUCT($D41:D41)</f>
        <v>0.94699999999999995</v>
      </c>
      <c r="E161" s="120">
        <f>PRODUCT($D41:E41)</f>
        <v>0.90419559999999999</v>
      </c>
      <c r="F161" s="120">
        <f>PRODUCT($D41:F41)</f>
        <v>0.86233134371999998</v>
      </c>
      <c r="G161" s="120">
        <f>PRODUCT($D41:G41)</f>
        <v>0.82214670310264804</v>
      </c>
      <c r="H161" s="120">
        <f>PRODUCT($D41:H41)</f>
        <v>0.78399909607868512</v>
      </c>
      <c r="I161" s="120">
        <f>PRODUCT($D41:I41)</f>
        <v>0.74824873729749708</v>
      </c>
      <c r="J161" s="120">
        <f>PRODUCT($D41:J41)</f>
        <v>0.71495166848775848</v>
      </c>
      <c r="K161" s="120">
        <f>PRODUCT($D41:K41)</f>
        <v>0.68406575640908729</v>
      </c>
      <c r="L161" s="120">
        <f>PRODUCT($D41:L41)</f>
        <v>0.65554021436682841</v>
      </c>
      <c r="M161" s="120">
        <f>PRODUCT($D41:M41)</f>
        <v>0.62938415981359197</v>
      </c>
      <c r="N161" s="120">
        <f>PRODUCT($D41:N41)</f>
        <v>0.60527874649273139</v>
      </c>
      <c r="O161" s="120">
        <f>PRODUCT($D41:O41)</f>
        <v>0.58276237712320178</v>
      </c>
      <c r="P161" s="120">
        <f>PRODUCT($D41:P41)</f>
        <v>0.56149155035820497</v>
      </c>
      <c r="Q161" s="120">
        <f>PRODUCT($D41:Q41)</f>
        <v>0.54116555623523799</v>
      </c>
      <c r="R161" s="120">
        <f>PRODUCT($D41:R41)</f>
        <v>0.52222476176700461</v>
      </c>
      <c r="S161" s="120">
        <f>PRODUCT($D41:S41)</f>
        <v>0.50394689510515944</v>
      </c>
      <c r="T161" s="120">
        <f>PRODUCT($D41:T41)</f>
        <v>0.48630875377647886</v>
      </c>
      <c r="U161" s="120">
        <f>PRODUCT($D41:U41)</f>
        <v>0.46928794739430207</v>
      </c>
      <c r="V161" s="120">
        <f>PRODUCT($D41:V41)</f>
        <v>0.45286286923550151</v>
      </c>
      <c r="W161" s="120">
        <f>PRODUCT($D41:W41)</f>
        <v>0.43701266881225892</v>
      </c>
      <c r="X161" s="120">
        <f>PRODUCT($D41:X41)</f>
        <v>0.42171722540382983</v>
      </c>
      <c r="Y161" s="120">
        <f>PRODUCT($D41:Y41)</f>
        <v>0.40695712251469579</v>
      </c>
      <c r="Z161" s="120">
        <f>PRODUCT($D41:Z41)</f>
        <v>0.39271362322668141</v>
      </c>
      <c r="AA161" s="120">
        <f>PRODUCT($D41:AA41)</f>
        <v>0.37896864641374756</v>
      </c>
      <c r="AB161" s="120">
        <f>PRODUCT($D41:AB41)</f>
        <v>0.36570474378926637</v>
      </c>
      <c r="AC161" s="120">
        <f>PRODUCT($D41:AC41)</f>
        <v>0.35290507775664204</v>
      </c>
      <c r="AD161" s="120">
        <f>PRODUCT($D41:AD41)</f>
        <v>0.34055340003515955</v>
      </c>
      <c r="AE161" s="120">
        <f>PRODUCT($D41:AE41)</f>
        <v>0.32863403103392896</v>
      </c>
      <c r="AF161" s="120">
        <f>PRODUCT($D41:AF41)</f>
        <v>0.31713183994774147</v>
      </c>
      <c r="AG161" s="120">
        <f>PRODUCT($D41:AG41)</f>
        <v>0.30603222554957049</v>
      </c>
      <c r="AH161" s="120">
        <f>PRODUCT($D41:AH41)</f>
        <v>0.29532109765533554</v>
      </c>
      <c r="AI161" s="120">
        <f>PRODUCT($D41:AI41)</f>
        <v>0.2849848592373988</v>
      </c>
      <c r="AJ161" s="120">
        <f>PRODUCT($D41:AJ41)</f>
        <v>0.27501038916408982</v>
      </c>
      <c r="AK161" s="120">
        <f>PRODUCT($D41:AK41)</f>
        <v>0.26538502554334664</v>
      </c>
      <c r="AL161" s="120">
        <f>PRODUCT($D41:AL41)</f>
        <v>0.25609654964932949</v>
      </c>
      <c r="AM161" s="120">
        <f>PRODUCT($D41:AM41)</f>
        <v>0.24713317041160296</v>
      </c>
      <c r="AN161" s="120">
        <f>PRODUCT($D41:AN41)</f>
        <v>0.23848350944719685</v>
      </c>
      <c r="AO161" s="120">
        <f>PRODUCT($D41:AO41)</f>
        <v>0.23013658661654496</v>
      </c>
      <c r="AP161" s="120">
        <f>PRODUCT($D41:AP41)</f>
        <v>0.22208180608496589</v>
      </c>
      <c r="AQ161" s="120">
        <f>PRODUCT($D41:AQ41)</f>
        <v>0.21430894287199206</v>
      </c>
      <c r="AR161" s="120">
        <f>PRODUCT($D41:AR41)</f>
        <v>0.20680812987147235</v>
      </c>
      <c r="AS161" s="120">
        <f>PRODUCT($D41:AS41)</f>
        <v>0.1995698453259708</v>
      </c>
      <c r="AT161" s="120">
        <f>PRODUCT($D41:AT41)</f>
        <v>0.1925849007395618</v>
      </c>
      <c r="AU161" s="120">
        <f>PRODUCT($D41:AU41)</f>
        <v>0.18584442921367714</v>
      </c>
      <c r="AV161" s="120">
        <f>PRODUCT($D41:AV41)</f>
        <v>0.17933987419119843</v>
      </c>
      <c r="AW161" s="120">
        <f>PRODUCT($D41:AW41)</f>
        <v>0.17306297859450648</v>
      </c>
      <c r="AX161" s="120">
        <f>PRODUCT($D41:AX41)</f>
        <v>0.16700577434369876</v>
      </c>
      <c r="AY161" s="120">
        <f>PRODUCT($D41:AY41)</f>
        <v>0.1611605722416693</v>
      </c>
      <c r="AZ161" s="120">
        <f>PRODUCT($D41:AZ41)</f>
        <v>0.15551995221321085</v>
      </c>
      <c r="BA161" s="120">
        <f>PRODUCT($D41:BA41)</f>
        <v>0.15007675388574848</v>
      </c>
      <c r="BB161" s="120">
        <f>PRODUCT($D41:BB41)</f>
        <v>0.14482406749974727</v>
      </c>
      <c r="BC161" s="120">
        <f>PRODUCT($D41:BC41)</f>
        <v>0.13975522513725611</v>
      </c>
      <c r="BD161" s="120">
        <f>PRODUCT($D41:BD41)</f>
        <v>0.13486379225745213</v>
      </c>
      <c r="BE161" s="120">
        <f>PRODUCT($D41:BE41)</f>
        <v>0.13014355952844131</v>
      </c>
      <c r="BF161" s="120">
        <f>PRODUCT($D41:BF41)</f>
        <v>0.12558853494494587</v>
      </c>
      <c r="BG161" s="120">
        <f>PRODUCT($D41:BG41)</f>
        <v>0.12119293622187276</v>
      </c>
      <c r="BH161" s="120">
        <f>PRODUCT($D41:BH41)</f>
        <v>0.11695118345410721</v>
      </c>
      <c r="BI161" s="120">
        <f>PRODUCT($D41:BI41)</f>
        <v>0.11285789203321346</v>
      </c>
      <c r="BJ161" s="120">
        <f>PRODUCT($D41:BJ41)</f>
        <v>0.10890786581205099</v>
      </c>
      <c r="BK161" s="120">
        <f>PRODUCT($D41:BK41)</f>
        <v>0.1050960905086292</v>
      </c>
      <c r="BL161" s="120">
        <f>PRODUCT($D41:BL41)</f>
        <v>0.10141772734082717</v>
      </c>
      <c r="BM161" s="120">
        <f>PRODUCT($D41:BM41)</f>
        <v>9.7868106883898215E-2</v>
      </c>
      <c r="BN161" s="120">
        <f>PRODUCT($D41:BN41)</f>
        <v>9.4442723142961774E-2</v>
      </c>
      <c r="BO161" s="120">
        <f>PRODUCT($D41:BO41)</f>
        <v>9.1137227832958106E-2</v>
      </c>
      <c r="BP161" s="120">
        <f>PRODUCT($D41:BP41)</f>
        <v>8.7947424858804565E-2</v>
      </c>
      <c r="BQ161" s="120">
        <f>PRODUCT($D41:BQ41)</f>
        <v>8.4869264988746404E-2</v>
      </c>
      <c r="BR161" s="120">
        <f>PRODUCT($D41:BR41)</f>
        <v>8.1898840714140275E-2</v>
      </c>
      <c r="BS161" s="120">
        <f>PRODUCT($D41:BS41)</f>
        <v>7.9032381289145359E-2</v>
      </c>
      <c r="BT161" s="120">
        <f>PRODUCT($D41:BT41)</f>
        <v>7.626624794402527E-2</v>
      </c>
      <c r="BU161" s="120">
        <f>PRODUCT($D41:BU41)</f>
        <v>7.3596929265984379E-2</v>
      </c>
      <c r="BV161" s="120">
        <f>PRODUCT($D41:BV41)</f>
        <v>7.1021036741674926E-2</v>
      </c>
      <c r="BW161" s="120">
        <f>PRODUCT($D41:BW41)</f>
        <v>6.8535300455716305E-2</v>
      </c>
      <c r="BX161" s="120">
        <f>PRODUCT($D41:BX41)</f>
        <v>6.6136564939766232E-2</v>
      </c>
      <c r="BY161" s="120">
        <f>PRODUCT($D41:BY41)</f>
        <v>6.3821785166874409E-2</v>
      </c>
      <c r="BZ161" s="120">
        <f>PRODUCT($D41:BZ41)</f>
        <v>6.1588022686033805E-2</v>
      </c>
      <c r="CA161" s="120">
        <f>PRODUCT($D41:CA41)</f>
        <v>5.9432441892022618E-2</v>
      </c>
      <c r="CB161" s="120">
        <f>PRODUCT($D41:CB41)</f>
        <v>5.7352306425801823E-2</v>
      </c>
      <c r="CC161" s="120">
        <f>PRODUCT($D41:CC41)</f>
        <v>5.534497570089876E-2</v>
      </c>
      <c r="CD161" s="120">
        <f>PRODUCT($D41:CD41)</f>
        <v>5.34079015513673E-2</v>
      </c>
      <c r="CE161" s="120">
        <f>PRODUCT($D41:CE41)</f>
        <v>5.1538624997069446E-2</v>
      </c>
      <c r="CF161" s="120">
        <f>PRODUCT($D41:CF41)</f>
        <v>4.9734773122172012E-2</v>
      </c>
      <c r="CG161" s="120">
        <f>PRODUCT($D41:CG41)</f>
        <v>4.7994056062895987E-2</v>
      </c>
      <c r="CH161" s="120">
        <f>PRODUCT($D41:CH41)</f>
        <v>4.6314264100694627E-2</v>
      </c>
      <c r="CI161" s="120">
        <f>PRODUCT($D41:CI41)</f>
        <v>4.469326485717031E-2</v>
      </c>
      <c r="CJ161" s="120">
        <f>PRODUCT($D41:CJ41)</f>
        <v>4.3129000587169349E-2</v>
      </c>
      <c r="CK161" s="120">
        <f>PRODUCT($D41:CK41)</f>
        <v>4.1619485566618417E-2</v>
      </c>
      <c r="CL161" s="120">
        <f>PRODUCT($D41:CL41)</f>
        <v>4.0162803571786768E-2</v>
      </c>
      <c r="CM161" s="120">
        <f>PRODUCT($D41:CM41)</f>
        <v>3.8757105446774229E-2</v>
      </c>
      <c r="CN161" s="120">
        <f>PRODUCT($D41:CN41)</f>
        <v>3.7400606756137128E-2</v>
      </c>
      <c r="CO161" s="120">
        <f>PRODUCT($D41:CO41)</f>
        <v>3.6091585519672328E-2</v>
      </c>
      <c r="CP161" s="120">
        <f>PRODUCT($D41:CP41)</f>
        <v>3.4828380026483793E-2</v>
      </c>
      <c r="CQ161" s="120">
        <f>PRODUCT($D41:CQ41)</f>
        <v>3.3609386725556863E-2</v>
      </c>
      <c r="CR161" s="120">
        <f>PRODUCT($D41:CR41)</f>
        <v>3.2433058190162373E-2</v>
      </c>
      <c r="CS161" s="120">
        <f>PRODUCT($D41:CS41)</f>
        <v>3.1297901153506689E-2</v>
      </c>
      <c r="CT161" s="120">
        <f>PRODUCT($D41:CT41)</f>
        <v>3.0202474613133953E-2</v>
      </c>
      <c r="CU161" s="120">
        <f>PRODUCT($D41:CU41)</f>
        <v>2.9145388001674263E-2</v>
      </c>
      <c r="CV161" s="120">
        <f>PRODUCT($D41:CV41)</f>
        <v>2.8125299421615662E-2</v>
      </c>
      <c r="CW161" s="120">
        <f>PRODUCT($D41:CW41)</f>
        <v>2.7140913941859114E-2</v>
      </c>
      <c r="CX161" s="120">
        <f>PRODUCT($D41:CX41)</f>
        <v>2.6190981953894046E-2</v>
      </c>
      <c r="CY161" s="120">
        <f>PRODUCT($D41:CY41)</f>
        <v>2.5274297585507755E-2</v>
      </c>
      <c r="CZ161" s="120">
        <f>PRODUCT($D41:CZ41)</f>
        <v>2.4389697170014983E-2</v>
      </c>
      <c r="DA161" s="120">
        <f>PRODUCT($D41:DA41)</f>
        <v>2.3536057769064457E-2</v>
      </c>
      <c r="DB161" s="120">
        <f>PRODUCT($D41:DB41)</f>
        <v>2.2712295747147199E-2</v>
      </c>
      <c r="DC161" s="120">
        <f>PRODUCT($D41:DC41)</f>
        <v>2.1917365395997045E-2</v>
      </c>
    </row>
    <row r="162" spans="2:107" ht="15" x14ac:dyDescent="0.25">
      <c r="B162" s="110">
        <v>37</v>
      </c>
      <c r="C162" s="120">
        <v>1</v>
      </c>
      <c r="D162" s="120">
        <f>PRODUCT($D42:D42)</f>
        <v>0.94969999999999999</v>
      </c>
      <c r="E162" s="120">
        <f>PRODUCT($D42:E42)</f>
        <v>0.90886289999999992</v>
      </c>
      <c r="F162" s="120">
        <f>PRODUCT($D42:F42)</f>
        <v>0.86841850094999995</v>
      </c>
      <c r="G162" s="120">
        <f>PRODUCT($D42:G42)</f>
        <v>0.82925282655715493</v>
      </c>
      <c r="H162" s="120">
        <f>PRODUCT($D42:H42)</f>
        <v>0.79193644936208296</v>
      </c>
      <c r="I162" s="120">
        <f>PRODUCT($D42:I42)</f>
        <v>0.75653689007559788</v>
      </c>
      <c r="J162" s="120">
        <f>PRODUCT($D42:J42)</f>
        <v>0.72347622797929423</v>
      </c>
      <c r="K162" s="120">
        <f>PRODUCT($D42:K42)</f>
        <v>0.69265614066737635</v>
      </c>
      <c r="L162" s="120">
        <f>PRODUCT($D42:L42)</f>
        <v>0.66404944205781369</v>
      </c>
      <c r="M162" s="120">
        <f>PRODUCT($D42:M42)</f>
        <v>0.63755386931970692</v>
      </c>
      <c r="N162" s="120">
        <f>PRODUCT($D42:N42)</f>
        <v>0.61313555612476212</v>
      </c>
      <c r="O162" s="120">
        <f>PRODUCT($D42:O42)</f>
        <v>0.59032691343692101</v>
      </c>
      <c r="P162" s="120">
        <f>PRODUCT($D42:P42)</f>
        <v>0.56877998109647343</v>
      </c>
      <c r="Q162" s="120">
        <f>PRODUCT($D42:Q42)</f>
        <v>0.54819014578078107</v>
      </c>
      <c r="R162" s="120">
        <f>PRODUCT($D42:R42)</f>
        <v>0.52900349067845376</v>
      </c>
      <c r="S162" s="120">
        <f>PRODUCT($D42:S42)</f>
        <v>0.51048836850470791</v>
      </c>
      <c r="T162" s="120">
        <f>PRODUCT($D42:T42)</f>
        <v>0.49262127560704311</v>
      </c>
      <c r="U162" s="120">
        <f>PRODUCT($D42:U42)</f>
        <v>0.4753795309607966</v>
      </c>
      <c r="V162" s="120">
        <f>PRODUCT($D42:V42)</f>
        <v>0.4587412473771687</v>
      </c>
      <c r="W162" s="120">
        <f>PRODUCT($D42:W42)</f>
        <v>0.4426853037189678</v>
      </c>
      <c r="X162" s="120">
        <f>PRODUCT($D42:X42)</f>
        <v>0.4271913180888039</v>
      </c>
      <c r="Y162" s="120">
        <f>PRODUCT($D42:Y42)</f>
        <v>0.41223962195569575</v>
      </c>
      <c r="Z162" s="120">
        <f>PRODUCT($D42:Z42)</f>
        <v>0.39781123518724637</v>
      </c>
      <c r="AA162" s="120">
        <f>PRODUCT($D42:AA42)</f>
        <v>0.38388784195569275</v>
      </c>
      <c r="AB162" s="120">
        <f>PRODUCT($D42:AB42)</f>
        <v>0.37045176748724351</v>
      </c>
      <c r="AC162" s="120">
        <f>PRODUCT($D42:AC42)</f>
        <v>0.35748595562518998</v>
      </c>
      <c r="AD162" s="120">
        <f>PRODUCT($D42:AD42)</f>
        <v>0.34497394717830832</v>
      </c>
      <c r="AE162" s="120">
        <f>PRODUCT($D42:AE42)</f>
        <v>0.33289985902706754</v>
      </c>
      <c r="AF162" s="120">
        <f>PRODUCT($D42:AF42)</f>
        <v>0.32124836396112016</v>
      </c>
      <c r="AG162" s="120">
        <f>PRODUCT($D42:AG42)</f>
        <v>0.31000467122248093</v>
      </c>
      <c r="AH162" s="120">
        <f>PRODUCT($D42:AH42)</f>
        <v>0.2991545077296941</v>
      </c>
      <c r="AI162" s="120">
        <f>PRODUCT($D42:AI42)</f>
        <v>0.28868409995915478</v>
      </c>
      <c r="AJ162" s="120">
        <f>PRODUCT($D42:AJ42)</f>
        <v>0.27858015646058437</v>
      </c>
      <c r="AK162" s="120">
        <f>PRODUCT($D42:AK42)</f>
        <v>0.26882985098446394</v>
      </c>
      <c r="AL162" s="120">
        <f>PRODUCT($D42:AL42)</f>
        <v>0.25942080620000768</v>
      </c>
      <c r="AM162" s="120">
        <f>PRODUCT($D42:AM42)</f>
        <v>0.25034107798300742</v>
      </c>
      <c r="AN162" s="120">
        <f>PRODUCT($D42:AN42)</f>
        <v>0.24157914025360216</v>
      </c>
      <c r="AO162" s="120">
        <f>PRODUCT($D42:AO42)</f>
        <v>0.23312387034472609</v>
      </c>
      <c r="AP162" s="120">
        <f>PRODUCT($D42:AP42)</f>
        <v>0.22496453488266066</v>
      </c>
      <c r="AQ162" s="120">
        <f>PRODUCT($D42:AQ42)</f>
        <v>0.21709077616176753</v>
      </c>
      <c r="AR162" s="120">
        <f>PRODUCT($D42:AR42)</f>
        <v>0.20949259899610567</v>
      </c>
      <c r="AS162" s="120">
        <f>PRODUCT($D42:AS42)</f>
        <v>0.20216035803124197</v>
      </c>
      <c r="AT162" s="120">
        <f>PRODUCT($D42:AT42)</f>
        <v>0.19508474550014848</v>
      </c>
      <c r="AU162" s="120">
        <f>PRODUCT($D42:AU42)</f>
        <v>0.18825677940764327</v>
      </c>
      <c r="AV162" s="120">
        <f>PRODUCT($D42:AV42)</f>
        <v>0.18166779212837575</v>
      </c>
      <c r="AW162" s="120">
        <f>PRODUCT($D42:AW42)</f>
        <v>0.17530941940388259</v>
      </c>
      <c r="AX162" s="120">
        <f>PRODUCT($D42:AX42)</f>
        <v>0.16917358972474669</v>
      </c>
      <c r="AY162" s="120">
        <f>PRODUCT($D42:AY42)</f>
        <v>0.16325251408438055</v>
      </c>
      <c r="AZ162" s="120">
        <f>PRODUCT($D42:AZ42)</f>
        <v>0.15753867609142722</v>
      </c>
      <c r="BA162" s="120">
        <f>PRODUCT($D42:BA42)</f>
        <v>0.15202482242822726</v>
      </c>
      <c r="BB162" s="120">
        <f>PRODUCT($D42:BB42)</f>
        <v>0.14670395364323929</v>
      </c>
      <c r="BC162" s="120">
        <f>PRODUCT($D42:BC42)</f>
        <v>0.14156931526572591</v>
      </c>
      <c r="BD162" s="120">
        <f>PRODUCT($D42:BD42)</f>
        <v>0.13661438923142549</v>
      </c>
      <c r="BE162" s="120">
        <f>PRODUCT($D42:BE42)</f>
        <v>0.1318328856083256</v>
      </c>
      <c r="BF162" s="120">
        <f>PRODUCT($D42:BF42)</f>
        <v>0.1272187346120342</v>
      </c>
      <c r="BG162" s="120">
        <f>PRODUCT($D42:BG42)</f>
        <v>0.122766078900613</v>
      </c>
      <c r="BH162" s="120">
        <f>PRODUCT($D42:BH42)</f>
        <v>0.11846926613909155</v>
      </c>
      <c r="BI162" s="120">
        <f>PRODUCT($D42:BI42)</f>
        <v>0.11432284182422334</v>
      </c>
      <c r="BJ162" s="120">
        <f>PRODUCT($D42:BJ42)</f>
        <v>0.11032154236037552</v>
      </c>
      <c r="BK162" s="120">
        <f>PRODUCT($D42:BK42)</f>
        <v>0.10646028837776236</v>
      </c>
      <c r="BL162" s="120">
        <f>PRODUCT($D42:BL42)</f>
        <v>0.10273417828454068</v>
      </c>
      <c r="BM162" s="120">
        <f>PRODUCT($D42:BM42)</f>
        <v>9.9138482044581755E-2</v>
      </c>
      <c r="BN162" s="120">
        <f>PRODUCT($D42:BN42)</f>
        <v>9.5668635173021391E-2</v>
      </c>
      <c r="BO162" s="120">
        <f>PRODUCT($D42:BO42)</f>
        <v>9.2320232941965633E-2</v>
      </c>
      <c r="BP162" s="120">
        <f>PRODUCT($D42:BP42)</f>
        <v>8.9089024788996829E-2</v>
      </c>
      <c r="BQ162" s="120">
        <f>PRODUCT($D42:BQ42)</f>
        <v>8.5970908921381942E-2</v>
      </c>
      <c r="BR162" s="120">
        <f>PRODUCT($D42:BR42)</f>
        <v>8.2961927109133568E-2</v>
      </c>
      <c r="BS162" s="120">
        <f>PRODUCT($D42:BS42)</f>
        <v>8.0058259660313894E-2</v>
      </c>
      <c r="BT162" s="120">
        <f>PRODUCT($D42:BT42)</f>
        <v>7.7256220572202911E-2</v>
      </c>
      <c r="BU162" s="120">
        <f>PRODUCT($D42:BU42)</f>
        <v>7.4552252852175802E-2</v>
      </c>
      <c r="BV162" s="120">
        <f>PRODUCT($D42:BV42)</f>
        <v>7.194292400234964E-2</v>
      </c>
      <c r="BW162" s="120">
        <f>PRODUCT($D42:BW42)</f>
        <v>6.9424921662267394E-2</v>
      </c>
      <c r="BX162" s="120">
        <f>PRODUCT($D42:BX42)</f>
        <v>6.6995049404088028E-2</v>
      </c>
      <c r="BY162" s="120">
        <f>PRODUCT($D42:BY42)</f>
        <v>6.465022267494494E-2</v>
      </c>
      <c r="BZ162" s="120">
        <f>PRODUCT($D42:BZ42)</f>
        <v>6.2387464881321866E-2</v>
      </c>
      <c r="CA162" s="120">
        <f>PRODUCT($D42:CA42)</f>
        <v>6.0203903610475597E-2</v>
      </c>
      <c r="CB162" s="120">
        <f>PRODUCT($D42:CB42)</f>
        <v>5.8096766984108948E-2</v>
      </c>
      <c r="CC162" s="120">
        <f>PRODUCT($D42:CC42)</f>
        <v>5.6063380139665137E-2</v>
      </c>
      <c r="CD162" s="120">
        <f>PRODUCT($D42:CD42)</f>
        <v>5.4101161834776854E-2</v>
      </c>
      <c r="CE162" s="120">
        <f>PRODUCT($D42:CE42)</f>
        <v>5.2207621170559659E-2</v>
      </c>
      <c r="CF162" s="120">
        <f>PRODUCT($D42:CF42)</f>
        <v>5.0380354429590067E-2</v>
      </c>
      <c r="CG162" s="120">
        <f>PRODUCT($D42:CG42)</f>
        <v>4.8617042024554413E-2</v>
      </c>
      <c r="CH162" s="120">
        <f>PRODUCT($D42:CH42)</f>
        <v>4.6915445553695007E-2</v>
      </c>
      <c r="CI162" s="120">
        <f>PRODUCT($D42:CI42)</f>
        <v>4.5273404959315679E-2</v>
      </c>
      <c r="CJ162" s="120">
        <f>PRODUCT($D42:CJ42)</f>
        <v>4.3688835785739628E-2</v>
      </c>
      <c r="CK162" s="120">
        <f>PRODUCT($D42:CK42)</f>
        <v>4.2159726533238739E-2</v>
      </c>
      <c r="CL162" s="120">
        <f>PRODUCT($D42:CL42)</f>
        <v>4.0684136104575379E-2</v>
      </c>
      <c r="CM162" s="120">
        <f>PRODUCT($D42:CM42)</f>
        <v>3.926019134091524E-2</v>
      </c>
      <c r="CN162" s="120">
        <f>PRODUCT($D42:CN42)</f>
        <v>3.7886084643983207E-2</v>
      </c>
      <c r="CO162" s="120">
        <f>PRODUCT($D42:CO42)</f>
        <v>3.6560071681443797E-2</v>
      </c>
      <c r="CP162" s="120">
        <f>PRODUCT($D42:CP42)</f>
        <v>3.5280469172593261E-2</v>
      </c>
      <c r="CQ162" s="120">
        <f>PRODUCT($D42:CQ42)</f>
        <v>3.4045652751552496E-2</v>
      </c>
      <c r="CR162" s="120">
        <f>PRODUCT($D42:CR42)</f>
        <v>3.2854054905248155E-2</v>
      </c>
      <c r="CS162" s="120">
        <f>PRODUCT($D42:CS42)</f>
        <v>3.1704162983564467E-2</v>
      </c>
      <c r="CT162" s="120">
        <f>PRODUCT($D42:CT42)</f>
        <v>3.059451727913971E-2</v>
      </c>
      <c r="CU162" s="120">
        <f>PRODUCT($D42:CU42)</f>
        <v>2.9523709174369819E-2</v>
      </c>
      <c r="CV162" s="120">
        <f>PRODUCT($D42:CV42)</f>
        <v>2.8490379353266874E-2</v>
      </c>
      <c r="CW162" s="120">
        <f>PRODUCT($D42:CW42)</f>
        <v>2.7493216075902532E-2</v>
      </c>
      <c r="CX162" s="120">
        <f>PRODUCT($D42:CX42)</f>
        <v>2.6530953513245942E-2</v>
      </c>
      <c r="CY162" s="120">
        <f>PRODUCT($D42:CY42)</f>
        <v>2.5602370140282334E-2</v>
      </c>
      <c r="CZ162" s="120">
        <f>PRODUCT($D42:CZ42)</f>
        <v>2.470628718537245E-2</v>
      </c>
      <c r="DA162" s="120">
        <f>PRODUCT($D42:DA42)</f>
        <v>2.3841567133884415E-2</v>
      </c>
      <c r="DB162" s="120">
        <f>PRODUCT($D42:DB42)</f>
        <v>2.300711228419846E-2</v>
      </c>
      <c r="DC162" s="120">
        <f>PRODUCT($D42:DC42)</f>
        <v>2.2201863354251512E-2</v>
      </c>
    </row>
    <row r="163" spans="2:107" ht="15" x14ac:dyDescent="0.25">
      <c r="B163" s="110">
        <v>38</v>
      </c>
      <c r="C163" s="120">
        <v>1</v>
      </c>
      <c r="D163" s="120">
        <f>PRODUCT($D43:D43)</f>
        <v>0.95230000000000004</v>
      </c>
      <c r="E163" s="120">
        <f>PRODUCT($D43:E43)</f>
        <v>0.91344616000000012</v>
      </c>
      <c r="F163" s="120">
        <f>PRODUCT($D43:F43)</f>
        <v>0.87453335358400008</v>
      </c>
      <c r="G163" s="120">
        <f>PRODUCT($D43:G43)</f>
        <v>0.83649115270309604</v>
      </c>
      <c r="H163" s="120">
        <f>PRODUCT($D43:H43)</f>
        <v>0.80002013844524111</v>
      </c>
      <c r="I163" s="120">
        <f>PRODUCT($D43:I43)</f>
        <v>0.7652992644367177</v>
      </c>
      <c r="J163" s="120">
        <f>PRODUCT($D43:J43)</f>
        <v>0.73239139606593884</v>
      </c>
      <c r="K163" s="120">
        <f>PRODUCT($D43:K43)</f>
        <v>0.70163095743116943</v>
      </c>
      <c r="L163" s="120">
        <f>PRODUCT($D43:L43)</f>
        <v>0.67300441436797775</v>
      </c>
      <c r="M163" s="120">
        <f>PRODUCT($D43:M43)</f>
        <v>0.64635343955900582</v>
      </c>
      <c r="N163" s="120">
        <f>PRODUCT($D43:N43)</f>
        <v>0.62159810282389594</v>
      </c>
      <c r="O163" s="120">
        <f>PRODUCT($D43:O43)</f>
        <v>0.59847465339884698</v>
      </c>
      <c r="P163" s="120">
        <f>PRODUCT($D43:P43)</f>
        <v>0.57663032854978913</v>
      </c>
      <c r="Q163" s="120">
        <f>PRODUCT($D43:Q43)</f>
        <v>0.55575631065628672</v>
      </c>
      <c r="R163" s="120">
        <f>PRODUCT($D43:R43)</f>
        <v>0.53630483978331667</v>
      </c>
      <c r="S163" s="120">
        <f>PRODUCT($D43:S43)</f>
        <v>0.51753417039090055</v>
      </c>
      <c r="T163" s="120">
        <f>PRODUCT($D43:T43)</f>
        <v>0.49942047442721904</v>
      </c>
      <c r="U163" s="120">
        <f>PRODUCT($D43:U43)</f>
        <v>0.48194075782226636</v>
      </c>
      <c r="V163" s="120">
        <f>PRODUCT($D43:V43)</f>
        <v>0.46507283129848703</v>
      </c>
      <c r="W163" s="120">
        <f>PRODUCT($D43:W43)</f>
        <v>0.44879528220303999</v>
      </c>
      <c r="X163" s="120">
        <f>PRODUCT($D43:X43)</f>
        <v>0.43308744732593357</v>
      </c>
      <c r="Y163" s="120">
        <f>PRODUCT($D43:Y43)</f>
        <v>0.41792938666952589</v>
      </c>
      <c r="Z163" s="120">
        <f>PRODUCT($D43:Z43)</f>
        <v>0.40330185813609248</v>
      </c>
      <c r="AA163" s="120">
        <f>PRODUCT($D43:AA43)</f>
        <v>0.38918629310132924</v>
      </c>
      <c r="AB163" s="120">
        <f>PRODUCT($D43:AB43)</f>
        <v>0.37556477284278272</v>
      </c>
      <c r="AC163" s="120">
        <f>PRODUCT($D43:AC43)</f>
        <v>0.36242000579328532</v>
      </c>
      <c r="AD163" s="120">
        <f>PRODUCT($D43:AD43)</f>
        <v>0.3497353055905203</v>
      </c>
      <c r="AE163" s="120">
        <f>PRODUCT($D43:AE43)</f>
        <v>0.33749456989485205</v>
      </c>
      <c r="AF163" s="120">
        <f>PRODUCT($D43:AF43)</f>
        <v>0.32568225994853223</v>
      </c>
      <c r="AG163" s="120">
        <f>PRODUCT($D43:AG43)</f>
        <v>0.31428338085033358</v>
      </c>
      <c r="AH163" s="120">
        <f>PRODUCT($D43:AH43)</f>
        <v>0.30328346252057192</v>
      </c>
      <c r="AI163" s="120">
        <f>PRODUCT($D43:AI43)</f>
        <v>0.29266854133235187</v>
      </c>
      <c r="AJ163" s="120">
        <f>PRODUCT($D43:AJ43)</f>
        <v>0.28242514238571953</v>
      </c>
      <c r="AK163" s="120">
        <f>PRODUCT($D43:AK43)</f>
        <v>0.27254026240221935</v>
      </c>
      <c r="AL163" s="120">
        <f>PRODUCT($D43:AL43)</f>
        <v>0.26300135321814166</v>
      </c>
      <c r="AM163" s="120">
        <f>PRODUCT($D43:AM43)</f>
        <v>0.25379630585550672</v>
      </c>
      <c r="AN163" s="120">
        <f>PRODUCT($D43:AN43)</f>
        <v>0.24491343515056399</v>
      </c>
      <c r="AO163" s="120">
        <f>PRODUCT($D43:AO43)</f>
        <v>0.23634146492029423</v>
      </c>
      <c r="AP163" s="120">
        <f>PRODUCT($D43:AP43)</f>
        <v>0.22806951364808392</v>
      </c>
      <c r="AQ163" s="120">
        <f>PRODUCT($D43:AQ43)</f>
        <v>0.22008708067040098</v>
      </c>
      <c r="AR163" s="120">
        <f>PRODUCT($D43:AR43)</f>
        <v>0.21238403284693694</v>
      </c>
      <c r="AS163" s="120">
        <f>PRODUCT($D43:AS43)</f>
        <v>0.20495059169729413</v>
      </c>
      <c r="AT163" s="120">
        <f>PRODUCT($D43:AT43)</f>
        <v>0.19777732098788883</v>
      </c>
      <c r="AU163" s="120">
        <f>PRODUCT($D43:AU43)</f>
        <v>0.19085511475331271</v>
      </c>
      <c r="AV163" s="120">
        <f>PRODUCT($D43:AV43)</f>
        <v>0.18417518573694677</v>
      </c>
      <c r="AW163" s="120">
        <f>PRODUCT($D43:AW43)</f>
        <v>0.17772905423615362</v>
      </c>
      <c r="AX163" s="120">
        <f>PRODUCT($D43:AX43)</f>
        <v>0.17150853733788823</v>
      </c>
      <c r="AY163" s="120">
        <f>PRODUCT($D43:AY43)</f>
        <v>0.16550573853106215</v>
      </c>
      <c r="AZ163" s="120">
        <f>PRODUCT($D43:AZ43)</f>
        <v>0.15971303768247497</v>
      </c>
      <c r="BA163" s="120">
        <f>PRODUCT($D43:BA43)</f>
        <v>0.15412308136358835</v>
      </c>
      <c r="BB163" s="120">
        <f>PRODUCT($D43:BB43)</f>
        <v>0.14872877351586275</v>
      </c>
      <c r="BC163" s="120">
        <f>PRODUCT($D43:BC43)</f>
        <v>0.14352326644280755</v>
      </c>
      <c r="BD163" s="120">
        <f>PRODUCT($D43:BD43)</f>
        <v>0.13849995211730928</v>
      </c>
      <c r="BE163" s="120">
        <f>PRODUCT($D43:BE43)</f>
        <v>0.13365245379320345</v>
      </c>
      <c r="BF163" s="120">
        <f>PRODUCT($D43:BF43)</f>
        <v>0.12897461791044132</v>
      </c>
      <c r="BG163" s="120">
        <f>PRODUCT($D43:BG43)</f>
        <v>0.12446050628357587</v>
      </c>
      <c r="BH163" s="120">
        <f>PRODUCT($D43:BH43)</f>
        <v>0.12010438856365072</v>
      </c>
      <c r="BI163" s="120">
        <f>PRODUCT($D43:BI43)</f>
        <v>0.11590073496392293</v>
      </c>
      <c r="BJ163" s="120">
        <f>PRODUCT($D43:BJ43)</f>
        <v>0.11184420924018562</v>
      </c>
      <c r="BK163" s="120">
        <f>PRODUCT($D43:BK43)</f>
        <v>0.10792966191677912</v>
      </c>
      <c r="BL163" s="120">
        <f>PRODUCT($D43:BL43)</f>
        <v>0.10415212374969185</v>
      </c>
      <c r="BM163" s="120">
        <f>PRODUCT($D43:BM43)</f>
        <v>0.10050679941845263</v>
      </c>
      <c r="BN163" s="120">
        <f>PRODUCT($D43:BN43)</f>
        <v>9.6989061438806784E-2</v>
      </c>
      <c r="BO163" s="120">
        <f>PRODUCT($D43:BO43)</f>
        <v>9.3594444288448542E-2</v>
      </c>
      <c r="BP163" s="120">
        <f>PRODUCT($D43:BP43)</f>
        <v>9.0318638738352844E-2</v>
      </c>
      <c r="BQ163" s="120">
        <f>PRODUCT($D43:BQ43)</f>
        <v>8.7157486382510488E-2</v>
      </c>
      <c r="BR163" s="120">
        <f>PRODUCT($D43:BR43)</f>
        <v>8.4106974359122622E-2</v>
      </c>
      <c r="BS163" s="120">
        <f>PRODUCT($D43:BS43)</f>
        <v>8.1163230256553323E-2</v>
      </c>
      <c r="BT163" s="120">
        <f>PRODUCT($D43:BT43)</f>
        <v>7.8322517197573951E-2</v>
      </c>
      <c r="BU163" s="120">
        <f>PRODUCT($D43:BU43)</f>
        <v>7.5581229095658856E-2</v>
      </c>
      <c r="BV163" s="120">
        <f>PRODUCT($D43:BV43)</f>
        <v>7.2935886077310788E-2</v>
      </c>
      <c r="BW163" s="120">
        <f>PRODUCT($D43:BW43)</f>
        <v>7.0383130064604907E-2</v>
      </c>
      <c r="BX163" s="120">
        <f>PRODUCT($D43:BX43)</f>
        <v>6.791972051234374E-2</v>
      </c>
      <c r="BY163" s="120">
        <f>PRODUCT($D43:BY43)</f>
        <v>6.5542530294411705E-2</v>
      </c>
      <c r="BZ163" s="120">
        <f>PRODUCT($D43:BZ43)</f>
        <v>6.3248541734107294E-2</v>
      </c>
      <c r="CA163" s="120">
        <f>PRODUCT($D43:CA43)</f>
        <v>6.1034842773413533E-2</v>
      </c>
      <c r="CB163" s="120">
        <f>PRODUCT($D43:CB43)</f>
        <v>5.8898623276344056E-2</v>
      </c>
      <c r="CC163" s="120">
        <f>PRODUCT($D43:CC43)</f>
        <v>5.6837171461672012E-2</v>
      </c>
      <c r="CD163" s="120">
        <f>PRODUCT($D43:CD43)</f>
        <v>5.4847870460513488E-2</v>
      </c>
      <c r="CE163" s="120">
        <f>PRODUCT($D43:CE43)</f>
        <v>5.2928194994395515E-2</v>
      </c>
      <c r="CF163" s="120">
        <f>PRODUCT($D43:CF43)</f>
        <v>5.1075708169591671E-2</v>
      </c>
      <c r="CG163" s="120">
        <f>PRODUCT($D43:CG43)</f>
        <v>4.9288058383655964E-2</v>
      </c>
      <c r="CH163" s="120">
        <f>PRODUCT($D43:CH43)</f>
        <v>4.7562976340228005E-2</v>
      </c>
      <c r="CI163" s="120">
        <f>PRODUCT($D43:CI43)</f>
        <v>4.5898272168320021E-2</v>
      </c>
      <c r="CJ163" s="120">
        <f>PRODUCT($D43:CJ43)</f>
        <v>4.4291832642428822E-2</v>
      </c>
      <c r="CK163" s="120">
        <f>PRODUCT($D43:CK43)</f>
        <v>4.2741618499943811E-2</v>
      </c>
      <c r="CL163" s="120">
        <f>PRODUCT($D43:CL43)</f>
        <v>4.1245661852445777E-2</v>
      </c>
      <c r="CM163" s="120">
        <f>PRODUCT($D43:CM43)</f>
        <v>3.9802063687610176E-2</v>
      </c>
      <c r="CN163" s="120">
        <f>PRODUCT($D43:CN43)</f>
        <v>3.8408991458543817E-2</v>
      </c>
      <c r="CO163" s="120">
        <f>PRODUCT($D43:CO43)</f>
        <v>3.706467675749478E-2</v>
      </c>
      <c r="CP163" s="120">
        <f>PRODUCT($D43:CP43)</f>
        <v>3.5767413070982461E-2</v>
      </c>
      <c r="CQ163" s="120">
        <f>PRODUCT($D43:CQ43)</f>
        <v>3.4515553613498076E-2</v>
      </c>
      <c r="CR163" s="120">
        <f>PRODUCT($D43:CR43)</f>
        <v>3.3307509237025641E-2</v>
      </c>
      <c r="CS163" s="120">
        <f>PRODUCT($D43:CS43)</f>
        <v>3.2141746413729744E-2</v>
      </c>
      <c r="CT163" s="120">
        <f>PRODUCT($D43:CT43)</f>
        <v>3.1016785289249203E-2</v>
      </c>
      <c r="CU163" s="120">
        <f>PRODUCT($D43:CU43)</f>
        <v>2.9931197804125481E-2</v>
      </c>
      <c r="CV163" s="120">
        <f>PRODUCT($D43:CV43)</f>
        <v>2.888360588098109E-2</v>
      </c>
      <c r="CW163" s="120">
        <f>PRODUCT($D43:CW43)</f>
        <v>2.7872679675146752E-2</v>
      </c>
      <c r="CX163" s="120">
        <f>PRODUCT($D43:CX43)</f>
        <v>2.6897135886516616E-2</v>
      </c>
      <c r="CY163" s="120">
        <f>PRODUCT($D43:CY43)</f>
        <v>2.5955736130488533E-2</v>
      </c>
      <c r="CZ163" s="120">
        <f>PRODUCT($D43:CZ43)</f>
        <v>2.5047285365921435E-2</v>
      </c>
      <c r="DA163" s="120">
        <f>PRODUCT($D43:DA43)</f>
        <v>2.4170630378114184E-2</v>
      </c>
      <c r="DB163" s="120">
        <f>PRODUCT($D43:DB43)</f>
        <v>2.3324658314880186E-2</v>
      </c>
      <c r="DC163" s="120">
        <f>PRODUCT($D43:DC43)</f>
        <v>2.2508295273859377E-2</v>
      </c>
    </row>
    <row r="164" spans="2:107" ht="15" x14ac:dyDescent="0.25">
      <c r="B164" s="110">
        <v>39</v>
      </c>
      <c r="C164" s="120">
        <v>1</v>
      </c>
      <c r="D164" s="120">
        <f>PRODUCT($D44:D44)</f>
        <v>0.95489999999999997</v>
      </c>
      <c r="E164" s="120">
        <f>PRODUCT($D44:E44)</f>
        <v>0.91804085999999996</v>
      </c>
      <c r="F164" s="120">
        <f>PRODUCT($D44:F44)</f>
        <v>0.88058479291199998</v>
      </c>
      <c r="G164" s="120">
        <f>PRODUCT($D44:G44)</f>
        <v>0.84368829008898716</v>
      </c>
      <c r="H164" s="120">
        <f>PRODUCT($D44:H44)</f>
        <v>0.80808464424723192</v>
      </c>
      <c r="I164" s="120">
        <f>PRODUCT($D44:I44)</f>
        <v>0.77398347225999875</v>
      </c>
      <c r="J164" s="120">
        <f>PRODUCT($D44:J44)</f>
        <v>0.74155356477230472</v>
      </c>
      <c r="K164" s="120">
        <f>PRODUCT($D44:K44)</f>
        <v>0.71085324719073129</v>
      </c>
      <c r="L164" s="120">
        <f>PRODUCT($D44:L44)</f>
        <v>0.68213477600422578</v>
      </c>
      <c r="M164" s="120">
        <f>PRODUCT($D44:M44)</f>
        <v>0.65532687930725975</v>
      </c>
      <c r="N164" s="120">
        <f>PRODUCT($D44:N44)</f>
        <v>0.63029339251772243</v>
      </c>
      <c r="O164" s="120">
        <f>PRODUCT($D44:O44)</f>
        <v>0.6068464783160632</v>
      </c>
      <c r="P164" s="120">
        <f>PRODUCT($D44:P44)</f>
        <v>0.58469658185752693</v>
      </c>
      <c r="Q164" s="120">
        <f>PRODUCT($D44:Q44)</f>
        <v>0.56353056559428449</v>
      </c>
      <c r="R164" s="120">
        <f>PRODUCT($D44:R44)</f>
        <v>0.54380699579848457</v>
      </c>
      <c r="S164" s="120">
        <f>PRODUCT($D44:S44)</f>
        <v>0.52477375094553758</v>
      </c>
      <c r="T164" s="120">
        <f>PRODUCT($D44:T44)</f>
        <v>0.50640666966244374</v>
      </c>
      <c r="U164" s="120">
        <f>PRODUCT($D44:U44)</f>
        <v>0.48868243622425822</v>
      </c>
      <c r="V164" s="120">
        <f>PRODUCT($D44:V44)</f>
        <v>0.47157855095640916</v>
      </c>
      <c r="W164" s="120">
        <f>PRODUCT($D44:W44)</f>
        <v>0.4550733016729348</v>
      </c>
      <c r="X164" s="120">
        <f>PRODUCT($D44:X44)</f>
        <v>0.43914573611438207</v>
      </c>
      <c r="Y164" s="120">
        <f>PRODUCT($D44:Y44)</f>
        <v>0.42377563535037865</v>
      </c>
      <c r="Z164" s="120">
        <f>PRODUCT($D44:Z44)</f>
        <v>0.40894348811311537</v>
      </c>
      <c r="AA164" s="120">
        <f>PRODUCT($D44:AA44)</f>
        <v>0.3946304660291563</v>
      </c>
      <c r="AB164" s="120">
        <f>PRODUCT($D44:AB44)</f>
        <v>0.3808183997181358</v>
      </c>
      <c r="AC164" s="120">
        <f>PRODUCT($D44:AC44)</f>
        <v>0.36748975572800102</v>
      </c>
      <c r="AD164" s="120">
        <f>PRODUCT($D44:AD44)</f>
        <v>0.35462761427752099</v>
      </c>
      <c r="AE164" s="120">
        <f>PRODUCT($D44:AE44)</f>
        <v>0.34221564777780772</v>
      </c>
      <c r="AF164" s="120">
        <f>PRODUCT($D44:AF44)</f>
        <v>0.33023810010558446</v>
      </c>
      <c r="AG164" s="120">
        <f>PRODUCT($D44:AG44)</f>
        <v>0.31867976660188901</v>
      </c>
      <c r="AH164" s="120">
        <f>PRODUCT($D44:AH44)</f>
        <v>0.30752597477082289</v>
      </c>
      <c r="AI164" s="120">
        <f>PRODUCT($D44:AI44)</f>
        <v>0.29676256565384407</v>
      </c>
      <c r="AJ164" s="120">
        <f>PRODUCT($D44:AJ44)</f>
        <v>0.28637587585595953</v>
      </c>
      <c r="AK164" s="120">
        <f>PRODUCT($D44:AK44)</f>
        <v>0.27635272020100093</v>
      </c>
      <c r="AL164" s="120">
        <f>PRODUCT($D44:AL44)</f>
        <v>0.26668037499396591</v>
      </c>
      <c r="AM164" s="120">
        <f>PRODUCT($D44:AM44)</f>
        <v>0.25734656186917709</v>
      </c>
      <c r="AN164" s="120">
        <f>PRODUCT($D44:AN44)</f>
        <v>0.2483394322037559</v>
      </c>
      <c r="AO164" s="120">
        <f>PRODUCT($D44:AO44)</f>
        <v>0.23964755207662444</v>
      </c>
      <c r="AP164" s="120">
        <f>PRODUCT($D44:AP44)</f>
        <v>0.23125988775394257</v>
      </c>
      <c r="AQ164" s="120">
        <f>PRODUCT($D44:AQ44)</f>
        <v>0.22316579168255457</v>
      </c>
      <c r="AR164" s="120">
        <f>PRODUCT($D44:AR44)</f>
        <v>0.21535498897366515</v>
      </c>
      <c r="AS164" s="120">
        <f>PRODUCT($D44:AS44)</f>
        <v>0.20781756435958687</v>
      </c>
      <c r="AT164" s="120">
        <f>PRODUCT($D44:AT44)</f>
        <v>0.20054394960700134</v>
      </c>
      <c r="AU164" s="120">
        <f>PRODUCT($D44:AU44)</f>
        <v>0.19352491137075628</v>
      </c>
      <c r="AV164" s="120">
        <f>PRODUCT($D44:AV44)</f>
        <v>0.18675153947277981</v>
      </c>
      <c r="AW164" s="120">
        <f>PRODUCT($D44:AW44)</f>
        <v>0.18021523559123251</v>
      </c>
      <c r="AX164" s="120">
        <f>PRODUCT($D44:AX44)</f>
        <v>0.17390770234553937</v>
      </c>
      <c r="AY164" s="120">
        <f>PRODUCT($D44:AY44)</f>
        <v>0.16782093276344548</v>
      </c>
      <c r="AZ164" s="120">
        <f>PRODUCT($D44:AZ44)</f>
        <v>0.16194720011672489</v>
      </c>
      <c r="BA164" s="120">
        <f>PRODUCT($D44:BA44)</f>
        <v>0.15627904811263951</v>
      </c>
      <c r="BB164" s="120">
        <f>PRODUCT($D44:BB44)</f>
        <v>0.15080928142869712</v>
      </c>
      <c r="BC164" s="120">
        <f>PRODUCT($D44:BC44)</f>
        <v>0.14553095657869272</v>
      </c>
      <c r="BD164" s="120">
        <f>PRODUCT($D44:BD44)</f>
        <v>0.14043737309843848</v>
      </c>
      <c r="BE164" s="120">
        <f>PRODUCT($D44:BE44)</f>
        <v>0.13552206503999314</v>
      </c>
      <c r="BF164" s="120">
        <f>PRODUCT($D44:BF44)</f>
        <v>0.13077879276359339</v>
      </c>
      <c r="BG164" s="120">
        <f>PRODUCT($D44:BG44)</f>
        <v>0.12620153501686762</v>
      </c>
      <c r="BH164" s="120">
        <f>PRODUCT($D44:BH44)</f>
        <v>0.12178448129127725</v>
      </c>
      <c r="BI164" s="120">
        <f>PRODUCT($D44:BI44)</f>
        <v>0.11752202444608255</v>
      </c>
      <c r="BJ164" s="120">
        <f>PRODUCT($D44:BJ44)</f>
        <v>0.11340875359046966</v>
      </c>
      <c r="BK164" s="120">
        <f>PRODUCT($D44:BK44)</f>
        <v>0.10943944721480321</v>
      </c>
      <c r="BL164" s="120">
        <f>PRODUCT($D44:BL44)</f>
        <v>0.10560906656228509</v>
      </c>
      <c r="BM164" s="120">
        <f>PRODUCT($D44:BM44)</f>
        <v>0.10191274923260511</v>
      </c>
      <c r="BN164" s="120">
        <f>PRODUCT($D44:BN44)</f>
        <v>9.8345803009463925E-2</v>
      </c>
      <c r="BO164" s="120">
        <f>PRODUCT($D44:BO44)</f>
        <v>9.490369990413268E-2</v>
      </c>
      <c r="BP164" s="120">
        <f>PRODUCT($D44:BP44)</f>
        <v>9.1582070407488031E-2</v>
      </c>
      <c r="BQ164" s="120">
        <f>PRODUCT($D44:BQ44)</f>
        <v>8.8376697943225946E-2</v>
      </c>
      <c r="BR164" s="120">
        <f>PRODUCT($D44:BR44)</f>
        <v>8.528351351521303E-2</v>
      </c>
      <c r="BS164" s="120">
        <f>PRODUCT($D44:BS44)</f>
        <v>8.2298590542180569E-2</v>
      </c>
      <c r="BT164" s="120">
        <f>PRODUCT($D44:BT44)</f>
        <v>7.9418139873204244E-2</v>
      </c>
      <c r="BU164" s="120">
        <f>PRODUCT($D44:BU44)</f>
        <v>7.6638504977642088E-2</v>
      </c>
      <c r="BV164" s="120">
        <f>PRODUCT($D44:BV44)</f>
        <v>7.3956157303424613E-2</v>
      </c>
      <c r="BW164" s="120">
        <f>PRODUCT($D44:BW44)</f>
        <v>7.136769179780475E-2</v>
      </c>
      <c r="BX164" s="120">
        <f>PRODUCT($D44:BX44)</f>
        <v>6.8869822584881585E-2</v>
      </c>
      <c r="BY164" s="120">
        <f>PRODUCT($D44:BY44)</f>
        <v>6.6459378794410731E-2</v>
      </c>
      <c r="BZ164" s="120">
        <f>PRODUCT($D44:BZ44)</f>
        <v>6.4133300536606347E-2</v>
      </c>
      <c r="CA164" s="120">
        <f>PRODUCT($D44:CA44)</f>
        <v>6.1888635017825121E-2</v>
      </c>
      <c r="CB164" s="120">
        <f>PRODUCT($D44:CB44)</f>
        <v>5.9722532792201237E-2</v>
      </c>
      <c r="CC164" s="120">
        <f>PRODUCT($D44:CC44)</f>
        <v>5.7632244144474189E-2</v>
      </c>
      <c r="CD164" s="120">
        <f>PRODUCT($D44:CD44)</f>
        <v>5.5615115599417592E-2</v>
      </c>
      <c r="CE164" s="120">
        <f>PRODUCT($D44:CE44)</f>
        <v>5.3668586553437973E-2</v>
      </c>
      <c r="CF164" s="120">
        <f>PRODUCT($D44:CF44)</f>
        <v>5.1790186024067646E-2</v>
      </c>
      <c r="CG164" s="120">
        <f>PRODUCT($D44:CG44)</f>
        <v>4.9977529513225274E-2</v>
      </c>
      <c r="CH164" s="120">
        <f>PRODUCT($D44:CH44)</f>
        <v>4.8228315980262386E-2</v>
      </c>
      <c r="CI164" s="120">
        <f>PRODUCT($D44:CI44)</f>
        <v>4.6540324920953204E-2</v>
      </c>
      <c r="CJ164" s="120">
        <f>PRODUCT($D44:CJ44)</f>
        <v>4.4911413548719838E-2</v>
      </c>
      <c r="CK164" s="120">
        <f>PRODUCT($D44:CK44)</f>
        <v>4.333951407451464E-2</v>
      </c>
      <c r="CL164" s="120">
        <f>PRODUCT($D44:CL44)</f>
        <v>4.1822631081906626E-2</v>
      </c>
      <c r="CM164" s="120">
        <f>PRODUCT($D44:CM44)</f>
        <v>4.0358838994039893E-2</v>
      </c>
      <c r="CN164" s="120">
        <f>PRODUCT($D44:CN44)</f>
        <v>3.8946279629248494E-2</v>
      </c>
      <c r="CO164" s="120">
        <f>PRODUCT($D44:CO44)</f>
        <v>3.7583159842224795E-2</v>
      </c>
      <c r="CP164" s="120">
        <f>PRODUCT($D44:CP44)</f>
        <v>3.6267749247746929E-2</v>
      </c>
      <c r="CQ164" s="120">
        <f>PRODUCT($D44:CQ44)</f>
        <v>3.4998378024075787E-2</v>
      </c>
      <c r="CR164" s="120">
        <f>PRODUCT($D44:CR44)</f>
        <v>3.377343479323313E-2</v>
      </c>
      <c r="CS164" s="120">
        <f>PRODUCT($D44:CS44)</f>
        <v>3.2591364575469968E-2</v>
      </c>
      <c r="CT164" s="120">
        <f>PRODUCT($D44:CT44)</f>
        <v>3.1450666815328515E-2</v>
      </c>
      <c r="CU164" s="120">
        <f>PRODUCT($D44:CU44)</f>
        <v>3.0349893476792015E-2</v>
      </c>
      <c r="CV164" s="120">
        <f>PRODUCT($D44:CV44)</f>
        <v>2.9287647205104295E-2</v>
      </c>
      <c r="CW164" s="120">
        <f>PRODUCT($D44:CW44)</f>
        <v>2.8262579552925642E-2</v>
      </c>
      <c r="CX164" s="120">
        <f>PRODUCT($D44:CX44)</f>
        <v>2.7273389268573246E-2</v>
      </c>
      <c r="CY164" s="120">
        <f>PRODUCT($D44:CY44)</f>
        <v>2.631882064417318E-2</v>
      </c>
      <c r="CZ164" s="120">
        <f>PRODUCT($D44:CZ44)</f>
        <v>2.5397661921627117E-2</v>
      </c>
      <c r="DA164" s="120">
        <f>PRODUCT($D44:DA44)</f>
        <v>2.4508743754370167E-2</v>
      </c>
      <c r="DB164" s="120">
        <f>PRODUCT($D44:DB44)</f>
        <v>2.3650937722967211E-2</v>
      </c>
      <c r="DC164" s="120">
        <f>PRODUCT($D44:DC44)</f>
        <v>2.2823154902663359E-2</v>
      </c>
    </row>
    <row r="165" spans="2:107" ht="15" x14ac:dyDescent="0.25">
      <c r="B165" s="110">
        <v>40</v>
      </c>
      <c r="C165" s="120">
        <v>1</v>
      </c>
      <c r="D165" s="120">
        <f>PRODUCT($D45:D45)</f>
        <v>0.95740000000000003</v>
      </c>
      <c r="E165" s="120">
        <f>PRODUCT($D45:E45)</f>
        <v>0.92255064000000009</v>
      </c>
      <c r="F165" s="120">
        <f>PRODUCT($D45:F45)</f>
        <v>0.88666342010400001</v>
      </c>
      <c r="G165" s="120">
        <f>PRODUCT($D45:G45)</f>
        <v>0.85093088427380881</v>
      </c>
      <c r="H165" s="120">
        <f>PRODUCT($D45:H45)</f>
        <v>0.81621290419543746</v>
      </c>
      <c r="I165" s="120">
        <f>PRODUCT($D45:I45)</f>
        <v>0.78274817512342454</v>
      </c>
      <c r="J165" s="120">
        <f>PRODUCT($D45:J45)</f>
        <v>0.75073377476087644</v>
      </c>
      <c r="K165" s="120">
        <f>PRODUCT($D45:K45)</f>
        <v>0.72032905688306093</v>
      </c>
      <c r="L165" s="120">
        <f>PRODUCT($D45:L45)</f>
        <v>0.69151589460773843</v>
      </c>
      <c r="M165" s="120">
        <f>PRODUCT($D45:M45)</f>
        <v>0.66454677471803658</v>
      </c>
      <c r="N165" s="120">
        <f>PRODUCT($D45:N45)</f>
        <v>0.63929399727875114</v>
      </c>
      <c r="O165" s="120">
        <f>PRODUCT($D45:O45)</f>
        <v>0.61557618997970942</v>
      </c>
      <c r="P165" s="120">
        <f>PRODUCT($D45:P45)</f>
        <v>0.59310765904545004</v>
      </c>
      <c r="Q165" s="120">
        <f>PRODUCT($D45:Q45)</f>
        <v>0.57163716178800472</v>
      </c>
      <c r="R165" s="120">
        <f>PRODUCT($D45:R45)</f>
        <v>0.55162986112542456</v>
      </c>
      <c r="S165" s="120">
        <f>PRODUCT($D45:S45)</f>
        <v>0.5323228159860347</v>
      </c>
      <c r="T165" s="120">
        <f>PRODUCT($D45:T45)</f>
        <v>0.51369151742652353</v>
      </c>
      <c r="U165" s="120">
        <f>PRODUCT($D45:U45)</f>
        <v>0.49571231431659518</v>
      </c>
      <c r="V165" s="120">
        <f>PRODUCT($D45:V45)</f>
        <v>0.47836238331551434</v>
      </c>
      <c r="W165" s="120">
        <f>PRODUCT($D45:W45)</f>
        <v>0.46161969989947133</v>
      </c>
      <c r="X165" s="120">
        <f>PRODUCT($D45:X45)</f>
        <v>0.4454630104029898</v>
      </c>
      <c r="Y165" s="120">
        <f>PRODUCT($D45:Y45)</f>
        <v>0.42987180503888517</v>
      </c>
      <c r="Z165" s="120">
        <f>PRODUCT($D45:Z45)</f>
        <v>0.41482629186252418</v>
      </c>
      <c r="AA165" s="120">
        <f>PRODUCT($D45:AA45)</f>
        <v>0.40030737164733582</v>
      </c>
      <c r="AB165" s="120">
        <f>PRODUCT($D45:AB45)</f>
        <v>0.38629661363967904</v>
      </c>
      <c r="AC165" s="120">
        <f>PRODUCT($D45:AC45)</f>
        <v>0.37277623216229028</v>
      </c>
      <c r="AD165" s="120">
        <f>PRODUCT($D45:AD45)</f>
        <v>0.35972906403661009</v>
      </c>
      <c r="AE165" s="120">
        <f>PRODUCT($D45:AE45)</f>
        <v>0.34713854679532874</v>
      </c>
      <c r="AF165" s="120">
        <f>PRODUCT($D45:AF45)</f>
        <v>0.33498869765749223</v>
      </c>
      <c r="AG165" s="120">
        <f>PRODUCT($D45:AG45)</f>
        <v>0.32326409323947997</v>
      </c>
      <c r="AH165" s="120">
        <f>PRODUCT($D45:AH45)</f>
        <v>0.31194984997609815</v>
      </c>
      <c r="AI165" s="120">
        <f>PRODUCT($D45:AI45)</f>
        <v>0.30103160522693473</v>
      </c>
      <c r="AJ165" s="120">
        <f>PRODUCT($D45:AJ45)</f>
        <v>0.29049549904399202</v>
      </c>
      <c r="AK165" s="120">
        <f>PRODUCT($D45:AK45)</f>
        <v>0.2803281565774523</v>
      </c>
      <c r="AL165" s="120">
        <f>PRODUCT($D45:AL45)</f>
        <v>0.27051667109724148</v>
      </c>
      <c r="AM165" s="120">
        <f>PRODUCT($D45:AM45)</f>
        <v>0.26104858760883803</v>
      </c>
      <c r="AN165" s="120">
        <f>PRODUCT($D45:AN45)</f>
        <v>0.2519118870425287</v>
      </c>
      <c r="AO165" s="120">
        <f>PRODUCT($D45:AO45)</f>
        <v>0.24309497099604019</v>
      </c>
      <c r="AP165" s="120">
        <f>PRODUCT($D45:AP45)</f>
        <v>0.23458664701117876</v>
      </c>
      <c r="AQ165" s="120">
        <f>PRODUCT($D45:AQ45)</f>
        <v>0.2263761143657875</v>
      </c>
      <c r="AR165" s="120">
        <f>PRODUCT($D45:AR45)</f>
        <v>0.21845295036298493</v>
      </c>
      <c r="AS165" s="120">
        <f>PRODUCT($D45:AS45)</f>
        <v>0.21080709710028045</v>
      </c>
      <c r="AT165" s="120">
        <f>PRODUCT($D45:AT45)</f>
        <v>0.20342884870177064</v>
      </c>
      <c r="AU165" s="120">
        <f>PRODUCT($D45:AU45)</f>
        <v>0.19630883899720866</v>
      </c>
      <c r="AV165" s="120">
        <f>PRODUCT($D45:AV45)</f>
        <v>0.18943802963230635</v>
      </c>
      <c r="AW165" s="120">
        <f>PRODUCT($D45:AW45)</f>
        <v>0.18280769859517562</v>
      </c>
      <c r="AX165" s="120">
        <f>PRODUCT($D45:AX45)</f>
        <v>0.17640942914434446</v>
      </c>
      <c r="AY165" s="120">
        <f>PRODUCT($D45:AY45)</f>
        <v>0.17023509912429241</v>
      </c>
      <c r="AZ165" s="120">
        <f>PRODUCT($D45:AZ45)</f>
        <v>0.16427687065494218</v>
      </c>
      <c r="BA165" s="120">
        <f>PRODUCT($D45:BA45)</f>
        <v>0.1585271801820192</v>
      </c>
      <c r="BB165" s="120">
        <f>PRODUCT($D45:BB45)</f>
        <v>0.15297872887564851</v>
      </c>
      <c r="BC165" s="120">
        <f>PRODUCT($D45:BC45)</f>
        <v>0.14762447336500081</v>
      </c>
      <c r="BD165" s="120">
        <f>PRODUCT($D45:BD45)</f>
        <v>0.14245761679722577</v>
      </c>
      <c r="BE165" s="120">
        <f>PRODUCT($D45:BE45)</f>
        <v>0.13747160020932286</v>
      </c>
      <c r="BF165" s="120">
        <f>PRODUCT($D45:BF45)</f>
        <v>0.13266009420199656</v>
      </c>
      <c r="BG165" s="120">
        <f>PRODUCT($D45:BG45)</f>
        <v>0.12801699090492669</v>
      </c>
      <c r="BH165" s="120">
        <f>PRODUCT($D45:BH45)</f>
        <v>0.12353639622325426</v>
      </c>
      <c r="BI165" s="120">
        <f>PRODUCT($D45:BI45)</f>
        <v>0.11921262235544035</v>
      </c>
      <c r="BJ165" s="120">
        <f>PRODUCT($D45:BJ45)</f>
        <v>0.11504018057299993</v>
      </c>
      <c r="BK165" s="120">
        <f>PRODUCT($D45:BK45)</f>
        <v>0.11101377425294492</v>
      </c>
      <c r="BL165" s="120">
        <f>PRODUCT($D45:BL45)</f>
        <v>0.10712829215409185</v>
      </c>
      <c r="BM165" s="120">
        <f>PRODUCT($D45:BM45)</f>
        <v>0.10337880192869864</v>
      </c>
      <c r="BN165" s="120">
        <f>PRODUCT($D45:BN45)</f>
        <v>9.9760543861194179E-2</v>
      </c>
      <c r="BO165" s="120">
        <f>PRODUCT($D45:BO45)</f>
        <v>9.6268924826052385E-2</v>
      </c>
      <c r="BP165" s="120">
        <f>PRODUCT($D45:BP45)</f>
        <v>9.2899512457140551E-2</v>
      </c>
      <c r="BQ165" s="120">
        <f>PRODUCT($D45:BQ45)</f>
        <v>8.9648029521140635E-2</v>
      </c>
      <c r="BR165" s="120">
        <f>PRODUCT($D45:BR45)</f>
        <v>8.6510348487900707E-2</v>
      </c>
      <c r="BS165" s="120">
        <f>PRODUCT($D45:BS45)</f>
        <v>8.3482486290824179E-2</v>
      </c>
      <c r="BT165" s="120">
        <f>PRODUCT($D45:BT45)</f>
        <v>8.0560599270645336E-2</v>
      </c>
      <c r="BU165" s="120">
        <f>PRODUCT($D45:BU45)</f>
        <v>7.7740978296172741E-2</v>
      </c>
      <c r="BV165" s="120">
        <f>PRODUCT($D45:BV45)</f>
        <v>7.5020044055806687E-2</v>
      </c>
      <c r="BW165" s="120">
        <f>PRODUCT($D45:BW45)</f>
        <v>7.2394342513853446E-2</v>
      </c>
      <c r="BX165" s="120">
        <f>PRODUCT($D45:BX45)</f>
        <v>6.986054052586857E-2</v>
      </c>
      <c r="BY165" s="120">
        <f>PRODUCT($D45:BY45)</f>
        <v>6.7415421607463166E-2</v>
      </c>
      <c r="BZ165" s="120">
        <f>PRODUCT($D45:BZ45)</f>
        <v>6.5055881851201952E-2</v>
      </c>
      <c r="CA165" s="120">
        <f>PRODUCT($D45:CA45)</f>
        <v>6.2778925986409884E-2</v>
      </c>
      <c r="CB165" s="120">
        <f>PRODUCT($D45:CB45)</f>
        <v>6.0581663576885533E-2</v>
      </c>
      <c r="CC165" s="120">
        <f>PRODUCT($D45:CC45)</f>
        <v>5.846130535169454E-2</v>
      </c>
      <c r="CD165" s="120">
        <f>PRODUCT($D45:CD45)</f>
        <v>5.6415159664385227E-2</v>
      </c>
      <c r="CE165" s="120">
        <f>PRODUCT($D45:CE45)</f>
        <v>5.4440629076131744E-2</v>
      </c>
      <c r="CF165" s="120">
        <f>PRODUCT($D45:CF45)</f>
        <v>5.2535207058467134E-2</v>
      </c>
      <c r="CG165" s="120">
        <f>PRODUCT($D45:CG45)</f>
        <v>5.0696474811420783E-2</v>
      </c>
      <c r="CH165" s="120">
        <f>PRODUCT($D45:CH45)</f>
        <v>4.8922098193021055E-2</v>
      </c>
      <c r="CI165" s="120">
        <f>PRODUCT($D45:CI45)</f>
        <v>4.7209824756265319E-2</v>
      </c>
      <c r="CJ165" s="120">
        <f>PRODUCT($D45:CJ45)</f>
        <v>4.5557480889796033E-2</v>
      </c>
      <c r="CK165" s="120">
        <f>PRODUCT($D45:CK45)</f>
        <v>4.396296905865317E-2</v>
      </c>
      <c r="CL165" s="120">
        <f>PRODUCT($D45:CL45)</f>
        <v>4.2424265141600311E-2</v>
      </c>
      <c r="CM165" s="120">
        <f>PRODUCT($D45:CM45)</f>
        <v>4.0939415861644297E-2</v>
      </c>
      <c r="CN165" s="120">
        <f>PRODUCT($D45:CN45)</f>
        <v>3.9506536306486748E-2</v>
      </c>
      <c r="CO165" s="120">
        <f>PRODUCT($D45:CO45)</f>
        <v>3.812380753575971E-2</v>
      </c>
      <c r="CP165" s="120">
        <f>PRODUCT($D45:CP45)</f>
        <v>3.678947427200812E-2</v>
      </c>
      <c r="CQ165" s="120">
        <f>PRODUCT($D45:CQ45)</f>
        <v>3.5501842672487835E-2</v>
      </c>
      <c r="CR165" s="120">
        <f>PRODUCT($D45:CR45)</f>
        <v>3.4259278178950761E-2</v>
      </c>
      <c r="CS165" s="120">
        <f>PRODUCT($D45:CS45)</f>
        <v>3.306020344268748E-2</v>
      </c>
      <c r="CT165" s="120">
        <f>PRODUCT($D45:CT45)</f>
        <v>3.1903096322193417E-2</v>
      </c>
      <c r="CU165" s="120">
        <f>PRODUCT($D45:CU45)</f>
        <v>3.0786487950916645E-2</v>
      </c>
      <c r="CV165" s="120">
        <f>PRODUCT($D45:CV45)</f>
        <v>2.9708960872634561E-2</v>
      </c>
      <c r="CW165" s="120">
        <f>PRODUCT($D45:CW45)</f>
        <v>2.8669147242092352E-2</v>
      </c>
      <c r="CX165" s="120">
        <f>PRODUCT($D45:CX45)</f>
        <v>2.766572708861912E-2</v>
      </c>
      <c r="CY165" s="120">
        <f>PRODUCT($D45:CY45)</f>
        <v>2.6697426640517451E-2</v>
      </c>
      <c r="CZ165" s="120">
        <f>PRODUCT($D45:CZ45)</f>
        <v>2.5763016708099339E-2</v>
      </c>
      <c r="DA165" s="120">
        <f>PRODUCT($D45:DA45)</f>
        <v>2.4861311123315862E-2</v>
      </c>
      <c r="DB165" s="120">
        <f>PRODUCT($D45:DB45)</f>
        <v>2.3991165233999804E-2</v>
      </c>
      <c r="DC165" s="120">
        <f>PRODUCT($D45:DC45)</f>
        <v>2.3151474450809811E-2</v>
      </c>
    </row>
    <row r="166" spans="2:107" ht="15" x14ac:dyDescent="0.25">
      <c r="B166" s="110">
        <v>41</v>
      </c>
      <c r="C166" s="120">
        <v>1</v>
      </c>
      <c r="D166" s="120">
        <f>PRODUCT($D46:D46)</f>
        <v>0.95989999999999998</v>
      </c>
      <c r="E166" s="120">
        <f>PRODUCT($D46:E46)</f>
        <v>0.92697542999999993</v>
      </c>
      <c r="F166" s="120">
        <f>PRODUCT($D46:F46)</f>
        <v>0.8925846415469999</v>
      </c>
      <c r="G166" s="120">
        <f>PRODUCT($D46:G46)</f>
        <v>0.85804161591913108</v>
      </c>
      <c r="H166" s="120">
        <f>PRODUCT($D46:H46)</f>
        <v>0.82423477625191732</v>
      </c>
      <c r="I166" s="120">
        <f>PRODUCT($D46:I46)</f>
        <v>0.79143023215709107</v>
      </c>
      <c r="J166" s="120">
        <f>PRODUCT($D46:J46)</f>
        <v>0.75993130891723892</v>
      </c>
      <c r="K166" s="120">
        <f>PRODUCT($D46:K46)</f>
        <v>0.72983802908411632</v>
      </c>
      <c r="L166" s="120">
        <f>PRODUCT($D46:L46)</f>
        <v>0.70122837834401897</v>
      </c>
      <c r="M166" s="120">
        <f>PRODUCT($D46:M46)</f>
        <v>0.67409084010210552</v>
      </c>
      <c r="N166" s="120">
        <f>PRODUCT($D46:N46)</f>
        <v>0.648610206346246</v>
      </c>
      <c r="O166" s="120">
        <f>PRODUCT($D46:O46)</f>
        <v>0.62461162871143483</v>
      </c>
      <c r="P166" s="120">
        <f>PRODUCT($D46:P46)</f>
        <v>0.60181330426346746</v>
      </c>
      <c r="Q166" s="120">
        <f>PRODUCT($D46:Q46)</f>
        <v>0.58002766264912997</v>
      </c>
      <c r="R166" s="120">
        <f>PRODUCT($D46:R46)</f>
        <v>0.55972669445641043</v>
      </c>
      <c r="S166" s="120">
        <f>PRODUCT($D46:S46)</f>
        <v>0.54013626015043603</v>
      </c>
      <c r="T166" s="120">
        <f>PRODUCT($D46:T46)</f>
        <v>0.52123149104517075</v>
      </c>
      <c r="U166" s="120">
        <f>PRODUCT($D46:U46)</f>
        <v>0.50298838885858976</v>
      </c>
      <c r="V166" s="120">
        <f>PRODUCT($D46:V46)</f>
        <v>0.48538379524853908</v>
      </c>
      <c r="W166" s="120">
        <f>PRODUCT($D46:W46)</f>
        <v>0.4683953624148402</v>
      </c>
      <c r="X166" s="120">
        <f>PRODUCT($D46:X46)</f>
        <v>0.45200152473032079</v>
      </c>
      <c r="Y166" s="120">
        <f>PRODUCT($D46:Y46)</f>
        <v>0.43618147136475954</v>
      </c>
      <c r="Z166" s="120">
        <f>PRODUCT($D46:Z46)</f>
        <v>0.42091511986699293</v>
      </c>
      <c r="AA166" s="120">
        <f>PRODUCT($D46:AA46)</f>
        <v>0.40618309067164815</v>
      </c>
      <c r="AB166" s="120">
        <f>PRODUCT($D46:AB46)</f>
        <v>0.39196668249814043</v>
      </c>
      <c r="AC166" s="120">
        <f>PRODUCT($D46:AC46)</f>
        <v>0.37824784861070548</v>
      </c>
      <c r="AD166" s="120">
        <f>PRODUCT($D46:AD46)</f>
        <v>0.3650091739093308</v>
      </c>
      <c r="AE166" s="120">
        <f>PRODUCT($D46:AE46)</f>
        <v>0.35223385282250419</v>
      </c>
      <c r="AF166" s="120">
        <f>PRODUCT($D46:AF46)</f>
        <v>0.33990566797371652</v>
      </c>
      <c r="AG166" s="120">
        <f>PRODUCT($D46:AG46)</f>
        <v>0.32800896959463643</v>
      </c>
      <c r="AH166" s="120">
        <f>PRODUCT($D46:AH46)</f>
        <v>0.31652865565882415</v>
      </c>
      <c r="AI166" s="120">
        <f>PRODUCT($D46:AI46)</f>
        <v>0.30545015271076531</v>
      </c>
      <c r="AJ166" s="120">
        <f>PRODUCT($D46:AJ46)</f>
        <v>0.29475939736588852</v>
      </c>
      <c r="AK166" s="120">
        <f>PRODUCT($D46:AK46)</f>
        <v>0.28444281845808239</v>
      </c>
      <c r="AL166" s="120">
        <f>PRODUCT($D46:AL46)</f>
        <v>0.27448731981204949</v>
      </c>
      <c r="AM166" s="120">
        <f>PRODUCT($D46:AM46)</f>
        <v>0.26488026361862776</v>
      </c>
      <c r="AN166" s="120">
        <f>PRODUCT($D46:AN46)</f>
        <v>0.2556094543919758</v>
      </c>
      <c r="AO166" s="120">
        <f>PRODUCT($D46:AO46)</f>
        <v>0.24666312348825664</v>
      </c>
      <c r="AP166" s="120">
        <f>PRODUCT($D46:AP46)</f>
        <v>0.23802991416616764</v>
      </c>
      <c r="AQ166" s="120">
        <f>PRODUCT($D46:AQ46)</f>
        <v>0.22969886717035176</v>
      </c>
      <c r="AR166" s="120">
        <f>PRODUCT($D46:AR46)</f>
        <v>0.22165940681938945</v>
      </c>
      <c r="AS166" s="120">
        <f>PRODUCT($D46:AS46)</f>
        <v>0.21390132758071081</v>
      </c>
      <c r="AT166" s="120">
        <f>PRODUCT($D46:AT46)</f>
        <v>0.20641478111538594</v>
      </c>
      <c r="AU166" s="120">
        <f>PRODUCT($D46:AU46)</f>
        <v>0.19919026377634744</v>
      </c>
      <c r="AV166" s="120">
        <f>PRODUCT($D46:AV46)</f>
        <v>0.19221860454417528</v>
      </c>
      <c r="AW166" s="120">
        <f>PRODUCT($D46:AW46)</f>
        <v>0.18549095338512914</v>
      </c>
      <c r="AX166" s="120">
        <f>PRODUCT($D46:AX46)</f>
        <v>0.1789987700166496</v>
      </c>
      <c r="AY166" s="120">
        <f>PRODUCT($D46:AY46)</f>
        <v>0.17273381306606686</v>
      </c>
      <c r="AZ166" s="120">
        <f>PRODUCT($D46:AZ46)</f>
        <v>0.16668812960875451</v>
      </c>
      <c r="BA166" s="120">
        <f>PRODUCT($D46:BA46)</f>
        <v>0.1608540450724481</v>
      </c>
      <c r="BB166" s="120">
        <f>PRODUCT($D46:BB46)</f>
        <v>0.15522415349491242</v>
      </c>
      <c r="BC166" s="120">
        <f>PRODUCT($D46:BC46)</f>
        <v>0.14979130812259048</v>
      </c>
      <c r="BD166" s="120">
        <f>PRODUCT($D46:BD46)</f>
        <v>0.1445486123382998</v>
      </c>
      <c r="BE166" s="120">
        <f>PRODUCT($D46:BE46)</f>
        <v>0.1394894109064593</v>
      </c>
      <c r="BF166" s="120">
        <f>PRODUCT($D46:BF46)</f>
        <v>0.13460728152473322</v>
      </c>
      <c r="BG166" s="120">
        <f>PRODUCT($D46:BG46)</f>
        <v>0.12989602667136757</v>
      </c>
      <c r="BH166" s="120">
        <f>PRODUCT($D46:BH46)</f>
        <v>0.12534966573786971</v>
      </c>
      <c r="BI166" s="120">
        <f>PRODUCT($D46:BI46)</f>
        <v>0.12096242743704426</v>
      </c>
      <c r="BJ166" s="120">
        <f>PRODUCT($D46:BJ46)</f>
        <v>0.11672874247674771</v>
      </c>
      <c r="BK166" s="120">
        <f>PRODUCT($D46:BK46)</f>
        <v>0.11264323649006154</v>
      </c>
      <c r="BL166" s="120">
        <f>PRODUCT($D46:BL46)</f>
        <v>0.10870072321290938</v>
      </c>
      <c r="BM166" s="120">
        <f>PRODUCT($D46:BM46)</f>
        <v>0.10489619790045755</v>
      </c>
      <c r="BN166" s="120">
        <f>PRODUCT($D46:BN46)</f>
        <v>0.10122483097394154</v>
      </c>
      <c r="BO166" s="120">
        <f>PRODUCT($D46:BO46)</f>
        <v>9.7681961889853577E-2</v>
      </c>
      <c r="BP166" s="120">
        <f>PRODUCT($D46:BP46)</f>
        <v>9.4263093223708697E-2</v>
      </c>
      <c r="BQ166" s="120">
        <f>PRODUCT($D46:BQ46)</f>
        <v>9.0963884960878885E-2</v>
      </c>
      <c r="BR166" s="120">
        <f>PRODUCT($D46:BR46)</f>
        <v>8.7780148987248119E-2</v>
      </c>
      <c r="BS166" s="120">
        <f>PRODUCT($D46:BS46)</f>
        <v>8.4707843772694427E-2</v>
      </c>
      <c r="BT166" s="120">
        <f>PRODUCT($D46:BT46)</f>
        <v>8.1743069240650126E-2</v>
      </c>
      <c r="BU166" s="120">
        <f>PRODUCT($D46:BU46)</f>
        <v>7.8882061817227372E-2</v>
      </c>
      <c r="BV166" s="120">
        <f>PRODUCT($D46:BV46)</f>
        <v>7.612118965362441E-2</v>
      </c>
      <c r="BW166" s="120">
        <f>PRODUCT($D46:BW46)</f>
        <v>7.345694801574755E-2</v>
      </c>
      <c r="BX166" s="120">
        <f>PRODUCT($D46:BX46)</f>
        <v>7.0885954835196385E-2</v>
      </c>
      <c r="BY166" s="120">
        <f>PRODUCT($D46:BY46)</f>
        <v>6.8404946415964507E-2</v>
      </c>
      <c r="BZ166" s="120">
        <f>PRODUCT($D46:BZ46)</f>
        <v>6.6010773291405742E-2</v>
      </c>
      <c r="CA166" s="120">
        <f>PRODUCT($D46:CA46)</f>
        <v>6.3700396226206532E-2</v>
      </c>
      <c r="CB166" s="120">
        <f>PRODUCT($D46:CB46)</f>
        <v>6.1470882358289299E-2</v>
      </c>
      <c r="CC166" s="120">
        <f>PRODUCT($D46:CC46)</f>
        <v>5.931940147574917E-2</v>
      </c>
      <c r="CD166" s="120">
        <f>PRODUCT($D46:CD46)</f>
        <v>5.7243222424097948E-2</v>
      </c>
      <c r="CE166" s="120">
        <f>PRODUCT($D46:CE46)</f>
        <v>5.5239709639254515E-2</v>
      </c>
      <c r="CF166" s="120">
        <f>PRODUCT($D46:CF46)</f>
        <v>5.3306319801880608E-2</v>
      </c>
      <c r="CG166" s="120">
        <f>PRODUCT($D46:CG46)</f>
        <v>5.1440598608814787E-2</v>
      </c>
      <c r="CH166" s="120">
        <f>PRODUCT($D46:CH46)</f>
        <v>4.9640177657506265E-2</v>
      </c>
      <c r="CI166" s="120">
        <f>PRODUCT($D46:CI46)</f>
        <v>4.7902771439493542E-2</v>
      </c>
      <c r="CJ166" s="120">
        <f>PRODUCT($D46:CJ46)</f>
        <v>4.622617443911127E-2</v>
      </c>
      <c r="CK166" s="120">
        <f>PRODUCT($D46:CK46)</f>
        <v>4.4608258333742372E-2</v>
      </c>
      <c r="CL166" s="120">
        <f>PRODUCT($D46:CL46)</f>
        <v>4.3046969292061386E-2</v>
      </c>
      <c r="CM166" s="120">
        <f>PRODUCT($D46:CM46)</f>
        <v>4.1540325366839236E-2</v>
      </c>
      <c r="CN166" s="120">
        <f>PRODUCT($D46:CN46)</f>
        <v>4.0086413978999862E-2</v>
      </c>
      <c r="CO166" s="120">
        <f>PRODUCT($D46:CO46)</f>
        <v>3.8683389489734862E-2</v>
      </c>
      <c r="CP166" s="120">
        <f>PRODUCT($D46:CP46)</f>
        <v>3.7329470857594138E-2</v>
      </c>
      <c r="CQ166" s="120">
        <f>PRODUCT($D46:CQ46)</f>
        <v>3.602293937757834E-2</v>
      </c>
      <c r="CR166" s="120">
        <f>PRODUCT($D46:CR46)</f>
        <v>3.4762136499363099E-2</v>
      </c>
      <c r="CS166" s="120">
        <f>PRODUCT($D46:CS46)</f>
        <v>3.354546172188539E-2</v>
      </c>
      <c r="CT166" s="120">
        <f>PRODUCT($D46:CT46)</f>
        <v>3.23713705616194E-2</v>
      </c>
      <c r="CU166" s="120">
        <f>PRODUCT($D46:CU46)</f>
        <v>3.1238372591962719E-2</v>
      </c>
      <c r="CV166" s="120">
        <f>PRODUCT($D46:CV46)</f>
        <v>3.0145029551244023E-2</v>
      </c>
      <c r="CW166" s="120">
        <f>PRODUCT($D46:CW46)</f>
        <v>2.9089953516950481E-2</v>
      </c>
      <c r="CX166" s="120">
        <f>PRODUCT($D46:CX46)</f>
        <v>2.8071805143857213E-2</v>
      </c>
      <c r="CY166" s="120">
        <f>PRODUCT($D46:CY46)</f>
        <v>2.7089291963822211E-2</v>
      </c>
      <c r="CZ166" s="120">
        <f>PRODUCT($D46:CZ46)</f>
        <v>2.6141166745088432E-2</v>
      </c>
      <c r="DA166" s="120">
        <f>PRODUCT($D46:DA46)</f>
        <v>2.5226225909010337E-2</v>
      </c>
      <c r="DB166" s="120">
        <f>PRODUCT($D46:DB46)</f>
        <v>2.4343308002194974E-2</v>
      </c>
      <c r="DC166" s="120">
        <f>PRODUCT($D46:DC46)</f>
        <v>2.3491292222118151E-2</v>
      </c>
    </row>
    <row r="167" spans="2:107" ht="15" x14ac:dyDescent="0.25">
      <c r="B167" s="110">
        <v>42</v>
      </c>
      <c r="C167" s="120">
        <v>1</v>
      </c>
      <c r="D167" s="120">
        <f>PRODUCT($D47:D47)</f>
        <v>0.96220000000000006</v>
      </c>
      <c r="E167" s="120">
        <f>PRODUCT($D47:E47)</f>
        <v>0.9312171600000001</v>
      </c>
      <c r="F167" s="120">
        <f>PRODUCT($D47:F47)</f>
        <v>0.8983451942520001</v>
      </c>
      <c r="G167" s="120">
        <f>PRODUCT($D47:G47)</f>
        <v>0.8650165875452509</v>
      </c>
      <c r="H167" s="120">
        <f>PRODUCT($D47:H47)</f>
        <v>0.83214595721853135</v>
      </c>
      <c r="I167" s="120">
        <f>PRODUCT($D47:I47)</f>
        <v>0.80010833786561786</v>
      </c>
      <c r="J167" s="120">
        <f>PRODUCT($D47:J47)</f>
        <v>0.76906413435643195</v>
      </c>
      <c r="K167" s="120">
        <f>PRODUCT($D47:K47)</f>
        <v>0.73930135235683803</v>
      </c>
      <c r="L167" s="120">
        <f>PRODUCT($D47:L47)</f>
        <v>0.71083825029109982</v>
      </c>
      <c r="M167" s="120">
        <f>PRODUCT($D47:M47)</f>
        <v>0.68375531295500891</v>
      </c>
      <c r="N167" s="120">
        <f>PRODUCT($D47:N47)</f>
        <v>0.65797773765660506</v>
      </c>
      <c r="O167" s="120">
        <f>PRODUCT($D47:O47)</f>
        <v>0.6336325613633107</v>
      </c>
      <c r="P167" s="120">
        <f>PRODUCT($D47:P47)</f>
        <v>0.6105683361296862</v>
      </c>
      <c r="Q167" s="120">
        <f>PRODUCT($D47:Q47)</f>
        <v>0.5884657623617916</v>
      </c>
      <c r="R167" s="120">
        <f>PRODUCT($D47:R47)</f>
        <v>0.56786946067912891</v>
      </c>
      <c r="S167" s="120">
        <f>PRODUCT($D47:S47)</f>
        <v>0.54799402955535936</v>
      </c>
      <c r="T167" s="120">
        <f>PRODUCT($D47:T47)</f>
        <v>0.5288142385209218</v>
      </c>
      <c r="U167" s="120">
        <f>PRODUCT($D47:U47)</f>
        <v>0.51030574017268948</v>
      </c>
      <c r="V167" s="120">
        <f>PRODUCT($D47:V47)</f>
        <v>0.49244503926664535</v>
      </c>
      <c r="W167" s="120">
        <f>PRODUCT($D47:W47)</f>
        <v>0.47520946289231275</v>
      </c>
      <c r="X167" s="120">
        <f>PRODUCT($D47:X47)</f>
        <v>0.45857713169108177</v>
      </c>
      <c r="Y167" s="120">
        <f>PRODUCT($D47:Y47)</f>
        <v>0.44252693208189392</v>
      </c>
      <c r="Z167" s="120">
        <f>PRODUCT($D47:Z47)</f>
        <v>0.42703848945902761</v>
      </c>
      <c r="AA167" s="120">
        <f>PRODUCT($D47:AA47)</f>
        <v>0.41209214232796165</v>
      </c>
      <c r="AB167" s="120">
        <f>PRODUCT($D47:AB47)</f>
        <v>0.39766891734648296</v>
      </c>
      <c r="AC167" s="120">
        <f>PRODUCT($D47:AC47)</f>
        <v>0.38375050523935605</v>
      </c>
      <c r="AD167" s="120">
        <f>PRODUCT($D47:AD47)</f>
        <v>0.37031923755597856</v>
      </c>
      <c r="AE167" s="120">
        <f>PRODUCT($D47:AE47)</f>
        <v>0.35735806424151928</v>
      </c>
      <c r="AF167" s="120">
        <f>PRODUCT($D47:AF47)</f>
        <v>0.34485053199306609</v>
      </c>
      <c r="AG167" s="120">
        <f>PRODUCT($D47:AG47)</f>
        <v>0.33278076337330875</v>
      </c>
      <c r="AH167" s="120">
        <f>PRODUCT($D47:AH47)</f>
        <v>0.32113343665524291</v>
      </c>
      <c r="AI167" s="120">
        <f>PRODUCT($D47:AI47)</f>
        <v>0.30989376637230942</v>
      </c>
      <c r="AJ167" s="120">
        <f>PRODUCT($D47:AJ47)</f>
        <v>0.2990474845492786</v>
      </c>
      <c r="AK167" s="120">
        <f>PRODUCT($D47:AK47)</f>
        <v>0.28858082259005385</v>
      </c>
      <c r="AL167" s="120">
        <f>PRODUCT($D47:AL47)</f>
        <v>0.27848049379940198</v>
      </c>
      <c r="AM167" s="120">
        <f>PRODUCT($D47:AM47)</f>
        <v>0.26873367651642288</v>
      </c>
      <c r="AN167" s="120">
        <f>PRODUCT($D47:AN47)</f>
        <v>0.25932799783834809</v>
      </c>
      <c r="AO167" s="120">
        <f>PRODUCT($D47:AO47)</f>
        <v>0.25025151791400591</v>
      </c>
      <c r="AP167" s="120">
        <f>PRODUCT($D47:AP47)</f>
        <v>0.2414927147870157</v>
      </c>
      <c r="AQ167" s="120">
        <f>PRODUCT($D47:AQ47)</f>
        <v>0.23304046976947015</v>
      </c>
      <c r="AR167" s="120">
        <f>PRODUCT($D47:AR47)</f>
        <v>0.22488405332753869</v>
      </c>
      <c r="AS167" s="120">
        <f>PRODUCT($D47:AS47)</f>
        <v>0.21701311146107483</v>
      </c>
      <c r="AT167" s="120">
        <f>PRODUCT($D47:AT47)</f>
        <v>0.20941765255993719</v>
      </c>
      <c r="AU167" s="120">
        <f>PRODUCT($D47:AU47)</f>
        <v>0.20208803472033937</v>
      </c>
      <c r="AV167" s="120">
        <f>PRODUCT($D47:AV47)</f>
        <v>0.19501495350512749</v>
      </c>
      <c r="AW167" s="120">
        <f>PRODUCT($D47:AW47)</f>
        <v>0.18818943013244802</v>
      </c>
      <c r="AX167" s="120">
        <f>PRODUCT($D47:AX47)</f>
        <v>0.18160280007781232</v>
      </c>
      <c r="AY167" s="120">
        <f>PRODUCT($D47:AY47)</f>
        <v>0.17524670207508888</v>
      </c>
      <c r="AZ167" s="120">
        <f>PRODUCT($D47:AZ47)</f>
        <v>0.16911306750246077</v>
      </c>
      <c r="BA167" s="120">
        <f>PRODUCT($D47:BA47)</f>
        <v>0.16319411013987464</v>
      </c>
      <c r="BB167" s="120">
        <f>PRODUCT($D47:BB47)</f>
        <v>0.15748231628497902</v>
      </c>
      <c r="BC167" s="120">
        <f>PRODUCT($D47:BC47)</f>
        <v>0.15197043521500475</v>
      </c>
      <c r="BD167" s="120">
        <f>PRODUCT($D47:BD47)</f>
        <v>0.14665146998247958</v>
      </c>
      <c r="BE167" s="120">
        <f>PRODUCT($D47:BE47)</f>
        <v>0.14151866853309278</v>
      </c>
      <c r="BF167" s="120">
        <f>PRODUCT($D47:BF47)</f>
        <v>0.13656551513443452</v>
      </c>
      <c r="BG167" s="120">
        <f>PRODUCT($D47:BG47)</f>
        <v>0.1317857221047293</v>
      </c>
      <c r="BH167" s="120">
        <f>PRODUCT($D47:BH47)</f>
        <v>0.12717322183106378</v>
      </c>
      <c r="BI167" s="120">
        <f>PRODUCT($D47:BI47)</f>
        <v>0.12272215906697655</v>
      </c>
      <c r="BJ167" s="120">
        <f>PRODUCT($D47:BJ47)</f>
        <v>0.11842688349963236</v>
      </c>
      <c r="BK167" s="120">
        <f>PRODUCT($D47:BK47)</f>
        <v>0.11428194257714522</v>
      </c>
      <c r="BL167" s="120">
        <f>PRODUCT($D47:BL47)</f>
        <v>0.11028207458694513</v>
      </c>
      <c r="BM167" s="120">
        <f>PRODUCT($D47:BM47)</f>
        <v>0.10642220197640204</v>
      </c>
      <c r="BN167" s="120">
        <f>PRODUCT($D47:BN47)</f>
        <v>0.10269742490722797</v>
      </c>
      <c r="BO167" s="120">
        <f>PRODUCT($D47:BO47)</f>
        <v>9.9103015035474987E-2</v>
      </c>
      <c r="BP167" s="120">
        <f>PRODUCT($D47:BP47)</f>
        <v>9.5634409509233353E-2</v>
      </c>
      <c r="BQ167" s="120">
        <f>PRODUCT($D47:BQ47)</f>
        <v>9.2287205176410189E-2</v>
      </c>
      <c r="BR167" s="120">
        <f>PRODUCT($D47:BR47)</f>
        <v>8.9057152995235825E-2</v>
      </c>
      <c r="BS167" s="120">
        <f>PRODUCT($D47:BS47)</f>
        <v>8.594015264040257E-2</v>
      </c>
      <c r="BT167" s="120">
        <f>PRODUCT($D47:BT47)</f>
        <v>8.2932247297988482E-2</v>
      </c>
      <c r="BU167" s="120">
        <f>PRODUCT($D47:BU47)</f>
        <v>8.0029618642558878E-2</v>
      </c>
      <c r="BV167" s="120">
        <f>PRODUCT($D47:BV47)</f>
        <v>7.7228581990069309E-2</v>
      </c>
      <c r="BW167" s="120">
        <f>PRODUCT($D47:BW47)</f>
        <v>7.4525581620416878E-2</v>
      </c>
      <c r="BX167" s="120">
        <f>PRODUCT($D47:BX47)</f>
        <v>7.191718626370229E-2</v>
      </c>
      <c r="BY167" s="120">
        <f>PRODUCT($D47:BY47)</f>
        <v>6.9400084744472706E-2</v>
      </c>
      <c r="BZ167" s="120">
        <f>PRODUCT($D47:BZ47)</f>
        <v>6.6971081778416153E-2</v>
      </c>
      <c r="CA167" s="120">
        <f>PRODUCT($D47:CA47)</f>
        <v>6.462709391617158E-2</v>
      </c>
      <c r="CB167" s="120">
        <f>PRODUCT($D47:CB47)</f>
        <v>6.236514562910557E-2</v>
      </c>
      <c r="CC167" s="120">
        <f>PRODUCT($D47:CC47)</f>
        <v>6.0182365532086876E-2</v>
      </c>
      <c r="CD167" s="120">
        <f>PRODUCT($D47:CD47)</f>
        <v>5.8075982738463837E-2</v>
      </c>
      <c r="CE167" s="120">
        <f>PRODUCT($D47:CE47)</f>
        <v>5.60433233426176E-2</v>
      </c>
      <c r="CF167" s="120">
        <f>PRODUCT($D47:CF47)</f>
        <v>5.4081807025625983E-2</v>
      </c>
      <c r="CG167" s="120">
        <f>PRODUCT($D47:CG47)</f>
        <v>5.2188943779729075E-2</v>
      </c>
      <c r="CH167" s="120">
        <f>PRODUCT($D47:CH47)</f>
        <v>5.0362330747438552E-2</v>
      </c>
      <c r="CI167" s="120">
        <f>PRODUCT($D47:CI47)</f>
        <v>4.8599649171278202E-2</v>
      </c>
      <c r="CJ167" s="120">
        <f>PRODUCT($D47:CJ47)</f>
        <v>4.6898661450283465E-2</v>
      </c>
      <c r="CK167" s="120">
        <f>PRODUCT($D47:CK47)</f>
        <v>4.5257208299523545E-2</v>
      </c>
      <c r="CL167" s="120">
        <f>PRODUCT($D47:CL47)</f>
        <v>4.3673206009040219E-2</v>
      </c>
      <c r="CM167" s="120">
        <f>PRODUCT($D47:CM47)</f>
        <v>4.2144643798723812E-2</v>
      </c>
      <c r="CN167" s="120">
        <f>PRODUCT($D47:CN47)</f>
        <v>4.066958126576848E-2</v>
      </c>
      <c r="CO167" s="120">
        <f>PRODUCT($D47:CO47)</f>
        <v>3.924614592146658E-2</v>
      </c>
      <c r="CP167" s="120">
        <f>PRODUCT($D47:CP47)</f>
        <v>3.7872530814215245E-2</v>
      </c>
      <c r="CQ167" s="120">
        <f>PRODUCT($D47:CQ47)</f>
        <v>3.654699223571771E-2</v>
      </c>
      <c r="CR167" s="120">
        <f>PRODUCT($D47:CR47)</f>
        <v>3.5267847507467587E-2</v>
      </c>
      <c r="CS167" s="120">
        <f>PRODUCT($D47:CS47)</f>
        <v>3.4033472844706217E-2</v>
      </c>
      <c r="CT167" s="120">
        <f>PRODUCT($D47:CT47)</f>
        <v>3.2842301295141499E-2</v>
      </c>
      <c r="CU167" s="120">
        <f>PRODUCT($D47:CU47)</f>
        <v>3.1692820749811543E-2</v>
      </c>
      <c r="CV167" s="120">
        <f>PRODUCT($D47:CV47)</f>
        <v>3.0583572023568137E-2</v>
      </c>
      <c r="CW167" s="120">
        <f>PRODUCT($D47:CW47)</f>
        <v>2.951314700274325E-2</v>
      </c>
      <c r="CX167" s="120">
        <f>PRODUCT($D47:CX47)</f>
        <v>2.8480186857647236E-2</v>
      </c>
      <c r="CY167" s="120">
        <f>PRODUCT($D47:CY47)</f>
        <v>2.7483380317629581E-2</v>
      </c>
      <c r="CZ167" s="120">
        <f>PRODUCT($D47:CZ47)</f>
        <v>2.6521462006512543E-2</v>
      </c>
      <c r="DA167" s="120">
        <f>PRODUCT($D47:DA47)</f>
        <v>2.5593210836284602E-2</v>
      </c>
      <c r="DB167" s="120">
        <f>PRODUCT($D47:DB47)</f>
        <v>2.4697448457014642E-2</v>
      </c>
      <c r="DC167" s="120">
        <f>PRODUCT($D47:DC47)</f>
        <v>2.3833037761019128E-2</v>
      </c>
    </row>
    <row r="168" spans="2:107" ht="15" x14ac:dyDescent="0.25">
      <c r="B168" s="110">
        <v>43</v>
      </c>
      <c r="C168" s="120">
        <v>1</v>
      </c>
      <c r="D168" s="120">
        <f>PRODUCT($D48:D48)</f>
        <v>0.96430000000000005</v>
      </c>
      <c r="E168" s="120">
        <f>PRODUCT($D48:E48)</f>
        <v>0.93517813999999999</v>
      </c>
      <c r="F168" s="120">
        <f>PRODUCT($D48:F48)</f>
        <v>0.90384967231000002</v>
      </c>
      <c r="G168" s="120">
        <f>PRODUCT($D48:G48)</f>
        <v>0.87176300894299508</v>
      </c>
      <c r="H168" s="120">
        <f>PRODUCT($D48:H48)</f>
        <v>0.83985648281568148</v>
      </c>
      <c r="I168" s="120">
        <f>PRODUCT($D48:I48)</f>
        <v>0.80852983600665651</v>
      </c>
      <c r="J168" s="120">
        <f>PRODUCT($D48:J48)</f>
        <v>0.77804826118920556</v>
      </c>
      <c r="K168" s="120">
        <f>PRODUCT($D48:K48)</f>
        <v>0.74863803691625364</v>
      </c>
      <c r="L168" s="120">
        <f>PRODUCT($D48:L48)</f>
        <v>0.72041438292451088</v>
      </c>
      <c r="M168" s="120">
        <f>PRODUCT($D48:M48)</f>
        <v>0.69339884356484172</v>
      </c>
      <c r="N168" s="120">
        <f>PRODUCT($D48:N48)</f>
        <v>0.66760440658422959</v>
      </c>
      <c r="O168" s="120">
        <f>PRODUCT($D48:O48)</f>
        <v>0.64296980398127146</v>
      </c>
      <c r="P168" s="120">
        <f>PRODUCT($D48:P48)</f>
        <v>0.61956570311635317</v>
      </c>
      <c r="Q168" s="120">
        <f>PRODUCT($D48:Q48)</f>
        <v>0.59713742466354114</v>
      </c>
      <c r="R168" s="120">
        <f>PRODUCT($D48:R48)</f>
        <v>0.57623761480031721</v>
      </c>
      <c r="S168" s="120">
        <f>PRODUCT($D48:S48)</f>
        <v>0.55606929828230611</v>
      </c>
      <c r="T168" s="120">
        <f>PRODUCT($D48:T48)</f>
        <v>0.53660687284242536</v>
      </c>
      <c r="U168" s="120">
        <f>PRODUCT($D48:U48)</f>
        <v>0.51782563229294043</v>
      </c>
      <c r="V168" s="120">
        <f>PRODUCT($D48:V48)</f>
        <v>0.49970173516268751</v>
      </c>
      <c r="W168" s="120">
        <f>PRODUCT($D48:W48)</f>
        <v>0.48221217443199343</v>
      </c>
      <c r="X168" s="120">
        <f>PRODUCT($D48:X48)</f>
        <v>0.46533474832687366</v>
      </c>
      <c r="Y168" s="120">
        <f>PRODUCT($D48:Y48)</f>
        <v>0.44904803213543304</v>
      </c>
      <c r="Z168" s="120">
        <f>PRODUCT($D48:Z48)</f>
        <v>0.43333135101069287</v>
      </c>
      <c r="AA168" s="120">
        <f>PRODUCT($D48:AA48)</f>
        <v>0.41816475372531858</v>
      </c>
      <c r="AB168" s="120">
        <f>PRODUCT($D48:AB48)</f>
        <v>0.40352898734493242</v>
      </c>
      <c r="AC168" s="120">
        <f>PRODUCT($D48:AC48)</f>
        <v>0.38940547278785975</v>
      </c>
      <c r="AD168" s="120">
        <f>PRODUCT($D48:AD48)</f>
        <v>0.37577628124028467</v>
      </c>
      <c r="AE168" s="120">
        <f>PRODUCT($D48:AE48)</f>
        <v>0.36262411139687467</v>
      </c>
      <c r="AF168" s="120">
        <f>PRODUCT($D48:AF48)</f>
        <v>0.34993226749798406</v>
      </c>
      <c r="AG168" s="120">
        <f>PRODUCT($D48:AG48)</f>
        <v>0.3376846381355546</v>
      </c>
      <c r="AH168" s="120">
        <f>PRODUCT($D48:AH48)</f>
        <v>0.32586567580081016</v>
      </c>
      <c r="AI168" s="120">
        <f>PRODUCT($D48:AI48)</f>
        <v>0.3144603771477818</v>
      </c>
      <c r="AJ168" s="120">
        <f>PRODUCT($D48:AJ48)</f>
        <v>0.30345426394760944</v>
      </c>
      <c r="AK168" s="120">
        <f>PRODUCT($D48:AK48)</f>
        <v>0.2928333647094431</v>
      </c>
      <c r="AL168" s="120">
        <f>PRODUCT($D48:AL48)</f>
        <v>0.28258419694461256</v>
      </c>
      <c r="AM168" s="120">
        <f>PRODUCT($D48:AM48)</f>
        <v>0.27269375005155111</v>
      </c>
      <c r="AN168" s="120">
        <f>PRODUCT($D48:AN48)</f>
        <v>0.26314946879974682</v>
      </c>
      <c r="AO168" s="120">
        <f>PRODUCT($D48:AO48)</f>
        <v>0.25393923739175567</v>
      </c>
      <c r="AP168" s="120">
        <f>PRODUCT($D48:AP48)</f>
        <v>0.2450513640830442</v>
      </c>
      <c r="AQ168" s="120">
        <f>PRODUCT($D48:AQ48)</f>
        <v>0.23647456634013764</v>
      </c>
      <c r="AR168" s="120">
        <f>PRODUCT($D48:AR48)</f>
        <v>0.22819795651823283</v>
      </c>
      <c r="AS168" s="120">
        <f>PRODUCT($D48:AS48)</f>
        <v>0.22021102804009468</v>
      </c>
      <c r="AT168" s="120">
        <f>PRODUCT($D48:AT48)</f>
        <v>0.21250364205869135</v>
      </c>
      <c r="AU168" s="120">
        <f>PRODUCT($D48:AU48)</f>
        <v>0.20506601458663715</v>
      </c>
      <c r="AV168" s="120">
        <f>PRODUCT($D48:AV48)</f>
        <v>0.19788870407610484</v>
      </c>
      <c r="AW168" s="120">
        <f>PRODUCT($D48:AW48)</f>
        <v>0.19096259943344115</v>
      </c>
      <c r="AX168" s="120">
        <f>PRODUCT($D48:AX48)</f>
        <v>0.18427890845327072</v>
      </c>
      <c r="AY168" s="120">
        <f>PRODUCT($D48:AY48)</f>
        <v>0.17782914665740623</v>
      </c>
      <c r="AZ168" s="120">
        <f>PRODUCT($D48:AZ48)</f>
        <v>0.17160512652439702</v>
      </c>
      <c r="BA168" s="120">
        <f>PRODUCT($D48:BA48)</f>
        <v>0.16559894709604311</v>
      </c>
      <c r="BB168" s="120">
        <f>PRODUCT($D48:BB48)</f>
        <v>0.15980298394768161</v>
      </c>
      <c r="BC168" s="120">
        <f>PRODUCT($D48:BC48)</f>
        <v>0.15420987950951276</v>
      </c>
      <c r="BD168" s="120">
        <f>PRODUCT($D48:BD48)</f>
        <v>0.1488125337266798</v>
      </c>
      <c r="BE168" s="120">
        <f>PRODUCT($D48:BE48)</f>
        <v>0.14360409504624599</v>
      </c>
      <c r="BF168" s="120">
        <f>PRODUCT($D48:BF48)</f>
        <v>0.13857795171962739</v>
      </c>
      <c r="BG168" s="120">
        <f>PRODUCT($D48:BG48)</f>
        <v>0.13372772340944042</v>
      </c>
      <c r="BH168" s="120">
        <f>PRODUCT($D48:BH48)</f>
        <v>0.12904725309011</v>
      </c>
      <c r="BI168" s="120">
        <f>PRODUCT($D48:BI48)</f>
        <v>0.12453059923195615</v>
      </c>
      <c r="BJ168" s="120">
        <f>PRODUCT($D48:BJ48)</f>
        <v>0.12017202825883769</v>
      </c>
      <c r="BK168" s="120">
        <f>PRODUCT($D48:BK48)</f>
        <v>0.11596600726977836</v>
      </c>
      <c r="BL168" s="120">
        <f>PRODUCT($D48:BL48)</f>
        <v>0.11190719701533612</v>
      </c>
      <c r="BM168" s="120">
        <f>PRODUCT($D48:BM48)</f>
        <v>0.10799044511979936</v>
      </c>
      <c r="BN168" s="120">
        <f>PRODUCT($D48:BN48)</f>
        <v>0.10421077954060637</v>
      </c>
      <c r="BO168" s="120">
        <f>PRODUCT($D48:BO48)</f>
        <v>0.10056340225668514</v>
      </c>
      <c r="BP168" s="120">
        <f>PRODUCT($D48:BP48)</f>
        <v>9.7043683177701165E-2</v>
      </c>
      <c r="BQ168" s="120">
        <f>PRODUCT($D48:BQ48)</f>
        <v>9.3647154266481625E-2</v>
      </c>
      <c r="BR168" s="120">
        <f>PRODUCT($D48:BR48)</f>
        <v>9.0369503867154768E-2</v>
      </c>
      <c r="BS168" s="120">
        <f>PRODUCT($D48:BS48)</f>
        <v>8.720657123180435E-2</v>
      </c>
      <c r="BT168" s="120">
        <f>PRODUCT($D48:BT48)</f>
        <v>8.4154341238691199E-2</v>
      </c>
      <c r="BU168" s="120">
        <f>PRODUCT($D48:BU48)</f>
        <v>8.1208939295336999E-2</v>
      </c>
      <c r="BV168" s="120">
        <f>PRODUCT($D48:BV48)</f>
        <v>7.8366626420000196E-2</v>
      </c>
      <c r="BW168" s="120">
        <f>PRODUCT($D48:BW48)</f>
        <v>7.5623794495300184E-2</v>
      </c>
      <c r="BX168" s="120">
        <f>PRODUCT($D48:BX48)</f>
        <v>7.2976961687964678E-2</v>
      </c>
      <c r="BY168" s="120">
        <f>PRODUCT($D48:BY48)</f>
        <v>7.0422768028885918E-2</v>
      </c>
      <c r="BZ168" s="120">
        <f>PRODUCT($D48:BZ48)</f>
        <v>6.7957971147874913E-2</v>
      </c>
      <c r="CA168" s="120">
        <f>PRODUCT($D48:CA48)</f>
        <v>6.5579442157699286E-2</v>
      </c>
      <c r="CB168" s="120">
        <f>PRODUCT($D48:CB48)</f>
        <v>6.3284161682179804E-2</v>
      </c>
      <c r="CC168" s="120">
        <f>PRODUCT($D48:CC48)</f>
        <v>6.1069216023303508E-2</v>
      </c>
      <c r="CD168" s="120">
        <f>PRODUCT($D48:CD48)</f>
        <v>5.8931793462487884E-2</v>
      </c>
      <c r="CE168" s="120">
        <f>PRODUCT($D48:CE48)</f>
        <v>5.6869180691300807E-2</v>
      </c>
      <c r="CF168" s="120">
        <f>PRODUCT($D48:CF48)</f>
        <v>5.4878759367105276E-2</v>
      </c>
      <c r="CG168" s="120">
        <f>PRODUCT($D48:CG48)</f>
        <v>5.2958002789256588E-2</v>
      </c>
      <c r="CH168" s="120">
        <f>PRODUCT($D48:CH48)</f>
        <v>5.1104472691632603E-2</v>
      </c>
      <c r="CI168" s="120">
        <f>PRODUCT($D48:CI48)</f>
        <v>4.9315816147425459E-2</v>
      </c>
      <c r="CJ168" s="120">
        <f>PRODUCT($D48:CJ48)</f>
        <v>4.758976258226557E-2</v>
      </c>
      <c r="CK168" s="120">
        <f>PRODUCT($D48:CK48)</f>
        <v>4.5924120891886272E-2</v>
      </c>
      <c r="CL168" s="120">
        <f>PRODUCT($D48:CL48)</f>
        <v>4.431677666067025E-2</v>
      </c>
      <c r="CM168" s="120">
        <f>PRODUCT($D48:CM48)</f>
        <v>4.2765689477546789E-2</v>
      </c>
      <c r="CN168" s="120">
        <f>PRODUCT($D48:CN48)</f>
        <v>4.126889034583265E-2</v>
      </c>
      <c r="CO168" s="120">
        <f>PRODUCT($D48:CO48)</f>
        <v>3.9824479183728508E-2</v>
      </c>
      <c r="CP168" s="120">
        <f>PRODUCT($D48:CP48)</f>
        <v>3.8430622412298006E-2</v>
      </c>
      <c r="CQ168" s="120">
        <f>PRODUCT($D48:CQ48)</f>
        <v>3.7085550627867572E-2</v>
      </c>
      <c r="CR168" s="120">
        <f>PRODUCT($D48:CR48)</f>
        <v>3.5787556355892203E-2</v>
      </c>
      <c r="CS168" s="120">
        <f>PRODUCT($D48:CS48)</f>
        <v>3.4534991883435971E-2</v>
      </c>
      <c r="CT168" s="120">
        <f>PRODUCT($D48:CT48)</f>
        <v>3.3326267167515709E-2</v>
      </c>
      <c r="CU168" s="120">
        <f>PRODUCT($D48:CU48)</f>
        <v>3.2159847816652661E-2</v>
      </c>
      <c r="CV168" s="120">
        <f>PRODUCT($D48:CV48)</f>
        <v>3.1034253143069818E-2</v>
      </c>
      <c r="CW168" s="120">
        <f>PRODUCT($D48:CW48)</f>
        <v>2.9948054283062374E-2</v>
      </c>
      <c r="CX168" s="120">
        <f>PRODUCT($D48:CX48)</f>
        <v>2.8899872383155188E-2</v>
      </c>
      <c r="CY168" s="120">
        <f>PRODUCT($D48:CY48)</f>
        <v>2.7888376849744757E-2</v>
      </c>
      <c r="CZ168" s="120">
        <f>PRODUCT($D48:CZ48)</f>
        <v>2.6912283660003689E-2</v>
      </c>
      <c r="DA168" s="120">
        <f>PRODUCT($D48:DA48)</f>
        <v>2.597035373190356E-2</v>
      </c>
      <c r="DB168" s="120">
        <f>PRODUCT($D48:DB48)</f>
        <v>2.5061391351286936E-2</v>
      </c>
      <c r="DC168" s="120">
        <f>PRODUCT($D48:DC48)</f>
        <v>2.4184242653991894E-2</v>
      </c>
    </row>
    <row r="169" spans="2:107" ht="15" x14ac:dyDescent="0.25">
      <c r="B169" s="110">
        <v>44</v>
      </c>
      <c r="C169" s="120">
        <v>1</v>
      </c>
      <c r="D169" s="120">
        <f>PRODUCT($D49:D49)</f>
        <v>0.96630000000000005</v>
      </c>
      <c r="E169" s="120">
        <f>PRODUCT($D49:E49)</f>
        <v>0.93885708000000001</v>
      </c>
      <c r="F169" s="120">
        <f>PRODUCT($D49:F49)</f>
        <v>0.90909531056400006</v>
      </c>
      <c r="G169" s="120">
        <f>PRODUCT($D49:G49)</f>
        <v>0.87827697953588046</v>
      </c>
      <c r="H169" s="120">
        <f>PRODUCT($D49:H49)</f>
        <v>0.847449457554171</v>
      </c>
      <c r="I169" s="120">
        <f>PRODUCT($D49:I49)</f>
        <v>0.81685653213646536</v>
      </c>
      <c r="J169" s="120">
        <f>PRODUCT($D49:J49)</f>
        <v>0.78687789740705716</v>
      </c>
      <c r="K169" s="120">
        <f>PRODUCT($D49:K49)</f>
        <v>0.75784210299273669</v>
      </c>
      <c r="L169" s="120">
        <f>PRODUCT($D49:L49)</f>
        <v>0.72980194518200536</v>
      </c>
      <c r="M169" s="120">
        <f>PRODUCT($D49:M49)</f>
        <v>0.70287225340478932</v>
      </c>
      <c r="N169" s="120">
        <f>PRODUCT($D49:N49)</f>
        <v>0.67707684170483362</v>
      </c>
      <c r="O169" s="120">
        <f>PRODUCT($D49:O49)</f>
        <v>0.65236353698260718</v>
      </c>
      <c r="P169" s="120">
        <f>PRODUCT($D49:P49)</f>
        <v>0.62861750423644025</v>
      </c>
      <c r="Q169" s="120">
        <f>PRODUCT($D49:Q49)</f>
        <v>0.60586155058308111</v>
      </c>
      <c r="R169" s="120">
        <f>PRODUCT($D49:R49)</f>
        <v>0.5846563963126733</v>
      </c>
      <c r="S169" s="120">
        <f>PRODUCT($D49:S49)</f>
        <v>0.56419342244172976</v>
      </c>
      <c r="T169" s="120">
        <f>PRODUCT($D49:T49)</f>
        <v>0.54444665265626924</v>
      </c>
      <c r="U169" s="120">
        <f>PRODUCT($D49:U49)</f>
        <v>0.52539101981329983</v>
      </c>
      <c r="V169" s="120">
        <f>PRODUCT($D49:V49)</f>
        <v>0.50700233411983431</v>
      </c>
      <c r="W169" s="120">
        <f>PRODUCT($D49:W49)</f>
        <v>0.48925725242564011</v>
      </c>
      <c r="X169" s="120">
        <f>PRODUCT($D49:X49)</f>
        <v>0.47213324859074268</v>
      </c>
      <c r="Y169" s="120">
        <f>PRODUCT($D49:Y49)</f>
        <v>0.45560858489006667</v>
      </c>
      <c r="Z169" s="120">
        <f>PRODUCT($D49:Z49)</f>
        <v>0.43966228441891431</v>
      </c>
      <c r="AA169" s="120">
        <f>PRODUCT($D49:AA49)</f>
        <v>0.42427410446425229</v>
      </c>
      <c r="AB169" s="120">
        <f>PRODUCT($D49:AB49)</f>
        <v>0.40942451080800346</v>
      </c>
      <c r="AC169" s="120">
        <f>PRODUCT($D49:AC49)</f>
        <v>0.39509465292972334</v>
      </c>
      <c r="AD169" s="120">
        <f>PRODUCT($D49:AD49)</f>
        <v>0.38126634007718302</v>
      </c>
      <c r="AE169" s="120">
        <f>PRODUCT($D49:AE49)</f>
        <v>0.36792201817448161</v>
      </c>
      <c r="AF169" s="120">
        <f>PRODUCT($D49:AF49)</f>
        <v>0.35504474753837473</v>
      </c>
      <c r="AG169" s="120">
        <f>PRODUCT($D49:AG49)</f>
        <v>0.34261818137453159</v>
      </c>
      <c r="AH169" s="120">
        <f>PRODUCT($D49:AH49)</f>
        <v>0.33062654502642297</v>
      </c>
      <c r="AI169" s="120">
        <f>PRODUCT($D49:AI49)</f>
        <v>0.31905461595049817</v>
      </c>
      <c r="AJ169" s="120">
        <f>PRODUCT($D49:AJ49)</f>
        <v>0.30788770439223073</v>
      </c>
      <c r="AK169" s="120">
        <f>PRODUCT($D49:AK49)</f>
        <v>0.29711163473850266</v>
      </c>
      <c r="AL169" s="120">
        <f>PRODUCT($D49:AL49)</f>
        <v>0.28671272752265509</v>
      </c>
      <c r="AM169" s="120">
        <f>PRODUCT($D49:AM49)</f>
        <v>0.27667778205936217</v>
      </c>
      <c r="AN169" s="120">
        <f>PRODUCT($D49:AN49)</f>
        <v>0.26699405968728446</v>
      </c>
      <c r="AO169" s="120">
        <f>PRODUCT($D49:AO49)</f>
        <v>0.25764926759822948</v>
      </c>
      <c r="AP169" s="120">
        <f>PRODUCT($D49:AP49)</f>
        <v>0.24863154323229145</v>
      </c>
      <c r="AQ169" s="120">
        <f>PRODUCT($D49:AQ49)</f>
        <v>0.23992943921916124</v>
      </c>
      <c r="AR169" s="120">
        <f>PRODUCT($D49:AR49)</f>
        <v>0.23153190884649058</v>
      </c>
      <c r="AS169" s="120">
        <f>PRODUCT($D49:AS49)</f>
        <v>0.2234282920368634</v>
      </c>
      <c r="AT169" s="120">
        <f>PRODUCT($D49:AT49)</f>
        <v>0.21560830181557317</v>
      </c>
      <c r="AU169" s="120">
        <f>PRODUCT($D49:AU49)</f>
        <v>0.20806201125202811</v>
      </c>
      <c r="AV169" s="120">
        <f>PRODUCT($D49:AV49)</f>
        <v>0.20077984085820713</v>
      </c>
      <c r="AW169" s="120">
        <f>PRODUCT($D49:AW49)</f>
        <v>0.19375254642816989</v>
      </c>
      <c r="AX169" s="120">
        <f>PRODUCT($D49:AX49)</f>
        <v>0.18697120730318392</v>
      </c>
      <c r="AY169" s="120">
        <f>PRODUCT($D49:AY49)</f>
        <v>0.18042721504757248</v>
      </c>
      <c r="AZ169" s="120">
        <f>PRODUCT($D49:AZ49)</f>
        <v>0.17411226252090745</v>
      </c>
      <c r="BA169" s="120">
        <f>PRODUCT($D49:BA49)</f>
        <v>0.16801833333267568</v>
      </c>
      <c r="BB169" s="120">
        <f>PRODUCT($D49:BB49)</f>
        <v>0.16213769166603204</v>
      </c>
      <c r="BC169" s="120">
        <f>PRODUCT($D49:BC49)</f>
        <v>0.15646287245772092</v>
      </c>
      <c r="BD169" s="120">
        <f>PRODUCT($D49:BD49)</f>
        <v>0.15098667192170068</v>
      </c>
      <c r="BE169" s="120">
        <f>PRODUCT($D49:BE49)</f>
        <v>0.14570213840444116</v>
      </c>
      <c r="BF169" s="120">
        <f>PRODUCT($D49:BF49)</f>
        <v>0.14060256356028572</v>
      </c>
      <c r="BG169" s="120">
        <f>PRODUCT($D49:BG49)</f>
        <v>0.13568147383567572</v>
      </c>
      <c r="BH169" s="120">
        <f>PRODUCT($D49:BH49)</f>
        <v>0.13093262225142707</v>
      </c>
      <c r="BI169" s="120">
        <f>PRODUCT($D49:BI49)</f>
        <v>0.12634998047262713</v>
      </c>
      <c r="BJ169" s="120">
        <f>PRODUCT($D49:BJ49)</f>
        <v>0.12192773115608518</v>
      </c>
      <c r="BK169" s="120">
        <f>PRODUCT($D49:BK49)</f>
        <v>0.1176602605656222</v>
      </c>
      <c r="BL169" s="120">
        <f>PRODUCT($D49:BL49)</f>
        <v>0.11354215144582543</v>
      </c>
      <c r="BM169" s="120">
        <f>PRODUCT($D49:BM49)</f>
        <v>0.10956817614522153</v>
      </c>
      <c r="BN169" s="120">
        <f>PRODUCT($D49:BN49)</f>
        <v>0.10573328998013877</v>
      </c>
      <c r="BO169" s="120">
        <f>PRODUCT($D49:BO49)</f>
        <v>0.1020326248308339</v>
      </c>
      <c r="BP169" s="120">
        <f>PRODUCT($D49:BP49)</f>
        <v>9.846148296175472E-2</v>
      </c>
      <c r="BQ169" s="120">
        <f>PRODUCT($D49:BQ49)</f>
        <v>9.5015331058093302E-2</v>
      </c>
      <c r="BR169" s="120">
        <f>PRODUCT($D49:BR49)</f>
        <v>9.1689794471060029E-2</v>
      </c>
      <c r="BS169" s="120">
        <f>PRODUCT($D49:BS49)</f>
        <v>8.8480651664572932E-2</v>
      </c>
      <c r="BT169" s="120">
        <f>PRODUCT($D49:BT49)</f>
        <v>8.5383828856312877E-2</v>
      </c>
      <c r="BU169" s="120">
        <f>PRODUCT($D49:BU49)</f>
        <v>8.2395394846341924E-2</v>
      </c>
      <c r="BV169" s="120">
        <f>PRODUCT($D49:BV49)</f>
        <v>7.9511556026719957E-2</v>
      </c>
      <c r="BW169" s="120">
        <f>PRODUCT($D49:BW49)</f>
        <v>7.6728651565784761E-2</v>
      </c>
      <c r="BX169" s="120">
        <f>PRODUCT($D49:BX49)</f>
        <v>7.4043148760982294E-2</v>
      </c>
      <c r="BY169" s="120">
        <f>PRODUCT($D49:BY49)</f>
        <v>7.1451638554347913E-2</v>
      </c>
      <c r="BZ169" s="120">
        <f>PRODUCT($D49:BZ49)</f>
        <v>6.8950831204945731E-2</v>
      </c>
      <c r="CA169" s="120">
        <f>PRODUCT($D49:CA49)</f>
        <v>6.6537552112772624E-2</v>
      </c>
      <c r="CB169" s="120">
        <f>PRODUCT($D49:CB49)</f>
        <v>6.4208737788825576E-2</v>
      </c>
      <c r="CC169" s="120">
        <f>PRODUCT($D49:CC49)</f>
        <v>6.196143196621668E-2</v>
      </c>
      <c r="CD169" s="120">
        <f>PRODUCT($D49:CD49)</f>
        <v>5.9792781847399092E-2</v>
      </c>
      <c r="CE169" s="120">
        <f>PRODUCT($D49:CE49)</f>
        <v>5.7700034482740123E-2</v>
      </c>
      <c r="CF169" s="120">
        <f>PRODUCT($D49:CF49)</f>
        <v>5.568053327584422E-2</v>
      </c>
      <c r="CG169" s="120">
        <f>PRODUCT($D49:CG49)</f>
        <v>5.3731714611189668E-2</v>
      </c>
      <c r="CH169" s="120">
        <f>PRODUCT($D49:CH49)</f>
        <v>5.1851104599798026E-2</v>
      </c>
      <c r="CI169" s="120">
        <f>PRODUCT($D49:CI49)</f>
        <v>5.0036315938805094E-2</v>
      </c>
      <c r="CJ169" s="120">
        <f>PRODUCT($D49:CJ49)</f>
        <v>4.8285044880946912E-2</v>
      </c>
      <c r="CK169" s="120">
        <f>PRODUCT($D49:CK49)</f>
        <v>4.6595068310113771E-2</v>
      </c>
      <c r="CL169" s="120">
        <f>PRODUCT($D49:CL49)</f>
        <v>4.4964240919259789E-2</v>
      </c>
      <c r="CM169" s="120">
        <f>PRODUCT($D49:CM49)</f>
        <v>4.3390492487085694E-2</v>
      </c>
      <c r="CN169" s="120">
        <f>PRODUCT($D49:CN49)</f>
        <v>4.1871825250037693E-2</v>
      </c>
      <c r="CO169" s="120">
        <f>PRODUCT($D49:CO49)</f>
        <v>4.040631136628637E-2</v>
      </c>
      <c r="CP169" s="120">
        <f>PRODUCT($D49:CP49)</f>
        <v>3.8992090468466342E-2</v>
      </c>
      <c r="CQ169" s="120">
        <f>PRODUCT($D49:CQ49)</f>
        <v>3.7627367302070017E-2</v>
      </c>
      <c r="CR169" s="120">
        <f>PRODUCT($D49:CR49)</f>
        <v>3.6310409446497563E-2</v>
      </c>
      <c r="CS169" s="120">
        <f>PRODUCT($D49:CS49)</f>
        <v>3.5039545115870145E-2</v>
      </c>
      <c r="CT169" s="120">
        <f>PRODUCT($D49:CT49)</f>
        <v>3.3813161036814691E-2</v>
      </c>
      <c r="CU169" s="120">
        <f>PRODUCT($D49:CU49)</f>
        <v>3.2629700400526179E-2</v>
      </c>
      <c r="CV169" s="120">
        <f>PRODUCT($D49:CV49)</f>
        <v>3.1487660886507764E-2</v>
      </c>
      <c r="CW169" s="120">
        <f>PRODUCT($D49:CW49)</f>
        <v>3.0385592755479991E-2</v>
      </c>
      <c r="CX169" s="120">
        <f>PRODUCT($D49:CX49)</f>
        <v>2.9322097009038189E-2</v>
      </c>
      <c r="CY169" s="120">
        <f>PRODUCT($D49:CY49)</f>
        <v>2.8295823613721852E-2</v>
      </c>
      <c r="CZ169" s="120">
        <f>PRODUCT($D49:CZ49)</f>
        <v>2.7305469787241587E-2</v>
      </c>
      <c r="DA169" s="120">
        <f>PRODUCT($D49:DA49)</f>
        <v>2.634977834468813E-2</v>
      </c>
      <c r="DB169" s="120">
        <f>PRODUCT($D49:DB49)</f>
        <v>2.5427536102624045E-2</v>
      </c>
      <c r="DC169" s="120">
        <f>PRODUCT($D49:DC49)</f>
        <v>2.4537572339032202E-2</v>
      </c>
    </row>
    <row r="170" spans="2:107" ht="15" x14ac:dyDescent="0.25">
      <c r="B170" s="110">
        <v>45</v>
      </c>
      <c r="C170" s="120">
        <v>1</v>
      </c>
      <c r="D170" s="120">
        <f>PRODUCT($D50:D50)</f>
        <v>0.96799999999999997</v>
      </c>
      <c r="E170" s="120">
        <f>PRODUCT($D50:E50)</f>
        <v>0.94225120000000007</v>
      </c>
      <c r="F170" s="120">
        <f>PRODUCT($D50:F50)</f>
        <v>0.91388943888000007</v>
      </c>
      <c r="G170" s="120">
        <f>PRODUCT($D50:G50)</f>
        <v>0.88437081000417606</v>
      </c>
      <c r="H170" s="120">
        <f>PRODUCT($D50:H50)</f>
        <v>0.85456751370703532</v>
      </c>
      <c r="I170" s="120">
        <f>PRODUCT($D50:I50)</f>
        <v>0.82482856423003048</v>
      </c>
      <c r="J170" s="120">
        <f>PRODUCT($D50:J50)</f>
        <v>0.79546466734344146</v>
      </c>
      <c r="K170" s="120">
        <f>PRODUCT($D50:K50)</f>
        <v>0.76682793931907756</v>
      </c>
      <c r="L170" s="120">
        <f>PRODUCT($D50:L50)</f>
        <v>0.73906876791572695</v>
      </c>
      <c r="M170" s="120">
        <f>PRODUCT($D50:M50)</f>
        <v>0.71224057164038601</v>
      </c>
      <c r="N170" s="120">
        <f>PRODUCT($D50:N50)</f>
        <v>0.68645746294700405</v>
      </c>
      <c r="O170" s="120">
        <f>PRODUCT($D50:O50)</f>
        <v>0.66174499428091194</v>
      </c>
      <c r="P170" s="120">
        <f>PRODUCT($D50:P50)</f>
        <v>0.63792217448679911</v>
      </c>
      <c r="Q170" s="120">
        <f>PRODUCT($D50:Q50)</f>
        <v>0.61482939177037699</v>
      </c>
      <c r="R170" s="120">
        <f>PRODUCT($D50:R50)</f>
        <v>0.59331036305841378</v>
      </c>
      <c r="S170" s="120">
        <f>PRODUCT($D50:S50)</f>
        <v>0.57254450035136928</v>
      </c>
      <c r="T170" s="120">
        <f>PRODUCT($D50:T50)</f>
        <v>0.55250544283907133</v>
      </c>
      <c r="U170" s="120">
        <f>PRODUCT($D50:U50)</f>
        <v>0.53316775233970382</v>
      </c>
      <c r="V170" s="120">
        <f>PRODUCT($D50:V50)</f>
        <v>0.51450688100781417</v>
      </c>
      <c r="W170" s="120">
        <f>PRODUCT($D50:W50)</f>
        <v>0.49649914017254065</v>
      </c>
      <c r="X170" s="120">
        <f>PRODUCT($D50:X50)</f>
        <v>0.47912167026650171</v>
      </c>
      <c r="Y170" s="120">
        <f>PRODUCT($D50:Y50)</f>
        <v>0.46235241180717412</v>
      </c>
      <c r="Z170" s="120">
        <f>PRODUCT($D50:Z50)</f>
        <v>0.446170077393923</v>
      </c>
      <c r="AA170" s="120">
        <f>PRODUCT($D50:AA50)</f>
        <v>0.43055412468513571</v>
      </c>
      <c r="AB170" s="120">
        <f>PRODUCT($D50:AB50)</f>
        <v>0.41548473032115596</v>
      </c>
      <c r="AC170" s="120">
        <f>PRODUCT($D50:AC50)</f>
        <v>0.40094276475991547</v>
      </c>
      <c r="AD170" s="120">
        <f>PRODUCT($D50:AD50)</f>
        <v>0.38690976799331844</v>
      </c>
      <c r="AE170" s="120">
        <f>PRODUCT($D50:AE50)</f>
        <v>0.3733679261135523</v>
      </c>
      <c r="AF170" s="120">
        <f>PRODUCT($D50:AF50)</f>
        <v>0.36030004869957794</v>
      </c>
      <c r="AG170" s="120">
        <f>PRODUCT($D50:AG50)</f>
        <v>0.34768954699509269</v>
      </c>
      <c r="AH170" s="120">
        <f>PRODUCT($D50:AH50)</f>
        <v>0.33552041285026446</v>
      </c>
      <c r="AI170" s="120">
        <f>PRODUCT($D50:AI50)</f>
        <v>0.32377719840050517</v>
      </c>
      <c r="AJ170" s="120">
        <f>PRODUCT($D50:AJ50)</f>
        <v>0.31244499645648749</v>
      </c>
      <c r="AK170" s="120">
        <f>PRODUCT($D50:AK50)</f>
        <v>0.30150942158051042</v>
      </c>
      <c r="AL170" s="120">
        <f>PRODUCT($D50:AL50)</f>
        <v>0.29095659182519257</v>
      </c>
      <c r="AM170" s="120">
        <f>PRODUCT($D50:AM50)</f>
        <v>0.28077311111131081</v>
      </c>
      <c r="AN170" s="120">
        <f>PRODUCT($D50:AN50)</f>
        <v>0.27094605222241491</v>
      </c>
      <c r="AO170" s="120">
        <f>PRODUCT($D50:AO50)</f>
        <v>0.26146294039463036</v>
      </c>
      <c r="AP170" s="120">
        <f>PRODUCT($D50:AP50)</f>
        <v>0.25231173748081831</v>
      </c>
      <c r="AQ170" s="120">
        <f>PRODUCT($D50:AQ50)</f>
        <v>0.24348082666898965</v>
      </c>
      <c r="AR170" s="120">
        <f>PRODUCT($D50:AR50)</f>
        <v>0.23495899773557502</v>
      </c>
      <c r="AS170" s="120">
        <f>PRODUCT($D50:AS50)</f>
        <v>0.22673543281482988</v>
      </c>
      <c r="AT170" s="120">
        <f>PRODUCT($D50:AT50)</f>
        <v>0.21879969266631083</v>
      </c>
      <c r="AU170" s="120">
        <f>PRODUCT($D50:AU50)</f>
        <v>0.21114170342298993</v>
      </c>
      <c r="AV170" s="120">
        <f>PRODUCT($D50:AV50)</f>
        <v>0.20375174380318528</v>
      </c>
      <c r="AW170" s="120">
        <f>PRODUCT($D50:AW50)</f>
        <v>0.19662043277007379</v>
      </c>
      <c r="AX170" s="120">
        <f>PRODUCT($D50:AX50)</f>
        <v>0.18973871762312119</v>
      </c>
      <c r="AY170" s="120">
        <f>PRODUCT($D50:AY50)</f>
        <v>0.18309786250631194</v>
      </c>
      <c r="AZ170" s="120">
        <f>PRODUCT($D50:AZ50)</f>
        <v>0.17668943731859102</v>
      </c>
      <c r="BA170" s="120">
        <f>PRODUCT($D50:BA50)</f>
        <v>0.17050530701244032</v>
      </c>
      <c r="BB170" s="120">
        <f>PRODUCT($D50:BB50)</f>
        <v>0.16453762126700491</v>
      </c>
      <c r="BC170" s="120">
        <f>PRODUCT($D50:BC50)</f>
        <v>0.15877880452265974</v>
      </c>
      <c r="BD170" s="120">
        <f>PRODUCT($D50:BD50)</f>
        <v>0.15322154636436666</v>
      </c>
      <c r="BE170" s="120">
        <f>PRODUCT($D50:BE50)</f>
        <v>0.14785879224161383</v>
      </c>
      <c r="BF170" s="120">
        <f>PRODUCT($D50:BF50)</f>
        <v>0.14268373451315733</v>
      </c>
      <c r="BG170" s="120">
        <f>PRODUCT($D50:BG50)</f>
        <v>0.13768980380519683</v>
      </c>
      <c r="BH170" s="120">
        <f>PRODUCT($D50:BH50)</f>
        <v>0.13287066067201495</v>
      </c>
      <c r="BI170" s="120">
        <f>PRODUCT($D50:BI50)</f>
        <v>0.12822018754849443</v>
      </c>
      <c r="BJ170" s="120">
        <f>PRODUCT($D50:BJ50)</f>
        <v>0.12373248098429712</v>
      </c>
      <c r="BK170" s="120">
        <f>PRODUCT($D50:BK50)</f>
        <v>0.11940184414984673</v>
      </c>
      <c r="BL170" s="120">
        <f>PRODUCT($D50:BL50)</f>
        <v>0.11522277960460209</v>
      </c>
      <c r="BM170" s="120">
        <f>PRODUCT($D50:BM50)</f>
        <v>0.11118998231844102</v>
      </c>
      <c r="BN170" s="120">
        <f>PRODUCT($D50:BN50)</f>
        <v>0.10729833293729557</v>
      </c>
      <c r="BO170" s="120">
        <f>PRODUCT($D50:BO50)</f>
        <v>0.10354289128449022</v>
      </c>
      <c r="BP170" s="120">
        <f>PRODUCT($D50:BP50)</f>
        <v>9.9918890089533058E-2</v>
      </c>
      <c r="BQ170" s="120">
        <f>PRODUCT($D50:BQ50)</f>
        <v>9.6421728936399401E-2</v>
      </c>
      <c r="BR170" s="120">
        <f>PRODUCT($D50:BR50)</f>
        <v>9.304696842362542E-2</v>
      </c>
      <c r="BS170" s="120">
        <f>PRODUCT($D50:BS50)</f>
        <v>8.9790324528798524E-2</v>
      </c>
      <c r="BT170" s="120">
        <f>PRODUCT($D50:BT50)</f>
        <v>8.6647663170290573E-2</v>
      </c>
      <c r="BU170" s="120">
        <f>PRODUCT($D50:BU50)</f>
        <v>8.3614994959330405E-2</v>
      </c>
      <c r="BV170" s="120">
        <f>PRODUCT($D50:BV50)</f>
        <v>8.0688470135753837E-2</v>
      </c>
      <c r="BW170" s="120">
        <f>PRODUCT($D50:BW50)</f>
        <v>7.7864373681002449E-2</v>
      </c>
      <c r="BX170" s="120">
        <f>PRODUCT($D50:BX50)</f>
        <v>7.5139120602167361E-2</v>
      </c>
      <c r="BY170" s="120">
        <f>PRODUCT($D50:BY50)</f>
        <v>7.2509251381091502E-2</v>
      </c>
      <c r="BZ170" s="120">
        <f>PRODUCT($D50:BZ50)</f>
        <v>6.9971427582753293E-2</v>
      </c>
      <c r="CA170" s="120">
        <f>PRODUCT($D50:CA50)</f>
        <v>6.7522427617356925E-2</v>
      </c>
      <c r="CB170" s="120">
        <f>PRODUCT($D50:CB50)</f>
        <v>6.515914265074943E-2</v>
      </c>
      <c r="CC170" s="120">
        <f>PRODUCT($D50:CC50)</f>
        <v>6.2878572657973197E-2</v>
      </c>
      <c r="CD170" s="120">
        <f>PRODUCT($D50:CD50)</f>
        <v>6.0677822614944137E-2</v>
      </c>
      <c r="CE170" s="120">
        <f>PRODUCT($D50:CE50)</f>
        <v>5.8554098823421087E-2</v>
      </c>
      <c r="CF170" s="120">
        <f>PRODUCT($D50:CF50)</f>
        <v>5.6504705364601344E-2</v>
      </c>
      <c r="CG170" s="120">
        <f>PRODUCT($D50:CG50)</f>
        <v>5.4527040676840298E-2</v>
      </c>
      <c r="CH170" s="120">
        <f>PRODUCT($D50:CH50)</f>
        <v>5.2618594253150887E-2</v>
      </c>
      <c r="CI170" s="120">
        <f>PRODUCT($D50:CI50)</f>
        <v>5.0776943454290603E-2</v>
      </c>
      <c r="CJ170" s="120">
        <f>PRODUCT($D50:CJ50)</f>
        <v>4.8999750433390429E-2</v>
      </c>
      <c r="CK170" s="120">
        <f>PRODUCT($D50:CK50)</f>
        <v>4.7284759168221766E-2</v>
      </c>
      <c r="CL170" s="120">
        <f>PRODUCT($D50:CL50)</f>
        <v>4.5629792597334004E-2</v>
      </c>
      <c r="CM170" s="120">
        <f>PRODUCT($D50:CM50)</f>
        <v>4.4032749856427314E-2</v>
      </c>
      <c r="CN170" s="120">
        <f>PRODUCT($D50:CN50)</f>
        <v>4.2491603611452357E-2</v>
      </c>
      <c r="CO170" s="120">
        <f>PRODUCT($D50:CO50)</f>
        <v>4.1004397485051525E-2</v>
      </c>
      <c r="CP170" s="120">
        <f>PRODUCT($D50:CP50)</f>
        <v>3.9569243573074717E-2</v>
      </c>
      <c r="CQ170" s="120">
        <f>PRODUCT($D50:CQ50)</f>
        <v>3.8184320048017098E-2</v>
      </c>
      <c r="CR170" s="120">
        <f>PRODUCT($D50:CR50)</f>
        <v>3.68478688463365E-2</v>
      </c>
      <c r="CS170" s="120">
        <f>PRODUCT($D50:CS50)</f>
        <v>3.5558193436714722E-2</v>
      </c>
      <c r="CT170" s="120">
        <f>PRODUCT($D50:CT50)</f>
        <v>3.4313656666429708E-2</v>
      </c>
      <c r="CU170" s="120">
        <f>PRODUCT($D50:CU50)</f>
        <v>3.311267868310467E-2</v>
      </c>
      <c r="CV170" s="120">
        <f>PRODUCT($D50:CV50)</f>
        <v>3.1953734929196002E-2</v>
      </c>
      <c r="CW170" s="120">
        <f>PRODUCT($D50:CW50)</f>
        <v>3.0835354206674142E-2</v>
      </c>
      <c r="CX170" s="120">
        <f>PRODUCT($D50:CX50)</f>
        <v>2.9756116809440545E-2</v>
      </c>
      <c r="CY170" s="120">
        <f>PRODUCT($D50:CY50)</f>
        <v>2.8714652721110123E-2</v>
      </c>
      <c r="CZ170" s="120">
        <f>PRODUCT($D50:CZ50)</f>
        <v>2.7709639875871269E-2</v>
      </c>
      <c r="DA170" s="120">
        <f>PRODUCT($D50:DA50)</f>
        <v>2.6739802480215773E-2</v>
      </c>
      <c r="DB170" s="120">
        <f>PRODUCT($D50:DB50)</f>
        <v>2.5803909393408219E-2</v>
      </c>
      <c r="DC170" s="120">
        <f>PRODUCT($D50:DC50)</f>
        <v>2.4900772564638931E-2</v>
      </c>
    </row>
    <row r="171" spans="2:107" ht="15" x14ac:dyDescent="0.25">
      <c r="B171" s="110">
        <v>46</v>
      </c>
      <c r="C171" s="120">
        <v>1</v>
      </c>
      <c r="D171" s="120">
        <f>PRODUCT($D51:D51)</f>
        <v>0.9698</v>
      </c>
      <c r="E171" s="120">
        <f>PRODUCT($D51:E51)</f>
        <v>0.94584594</v>
      </c>
      <c r="F171" s="120">
        <f>PRODUCT($D51:F51)</f>
        <v>0.91926766908599999</v>
      </c>
      <c r="G171" s="120">
        <f>PRODUCT($D51:G51)</f>
        <v>0.89132193194578557</v>
      </c>
      <c r="H171" s="120">
        <f>PRODUCT($D51:H51)</f>
        <v>0.86279963012352046</v>
      </c>
      <c r="I171" s="120">
        <f>PRODUCT($D51:I51)</f>
        <v>0.83415468240341961</v>
      </c>
      <c r="J171" s="120">
        <f>PRODUCT($D51:J51)</f>
        <v>0.80562659226522271</v>
      </c>
      <c r="K171" s="120">
        <f>PRODUCT($D51:K51)</f>
        <v>0.77759078685439287</v>
      </c>
      <c r="L171" s="120">
        <f>PRODUCT($D51:L51)</f>
        <v>0.75029735023580368</v>
      </c>
      <c r="M171" s="120">
        <f>PRODUCT($D51:M51)</f>
        <v>0.72381185377247981</v>
      </c>
      <c r="N171" s="120">
        <f>PRODUCT($D51:N51)</f>
        <v>0.69826129533431125</v>
      </c>
      <c r="O171" s="120">
        <f>PRODUCT($D51:O51)</f>
        <v>0.6736824977385435</v>
      </c>
      <c r="P171" s="120">
        <f>PRODUCT($D51:P51)</f>
        <v>0.64990150556837289</v>
      </c>
      <c r="Q171" s="120">
        <f>PRODUCT($D51:Q51)</f>
        <v>0.62683000212069562</v>
      </c>
      <c r="R171" s="120">
        <f>PRODUCT($D51:R51)</f>
        <v>0.60532973304795579</v>
      </c>
      <c r="S171" s="120">
        <f>PRODUCT($D51:S51)</f>
        <v>0.58456692320441095</v>
      </c>
      <c r="T171" s="120">
        <f>PRODUCT($D51:T51)</f>
        <v>0.56451627773849966</v>
      </c>
      <c r="U171" s="120">
        <f>PRODUCT($D51:U51)</f>
        <v>0.54515336941206916</v>
      </c>
      <c r="V171" s="120">
        <f>PRODUCT($D51:V51)</f>
        <v>0.52645460884123518</v>
      </c>
      <c r="W171" s="120">
        <f>PRODUCT($D51:W51)</f>
        <v>0.5083972157579808</v>
      </c>
      <c r="X171" s="120">
        <f>PRODUCT($D51:X51)</f>
        <v>0.49095919125748205</v>
      </c>
      <c r="Y171" s="120">
        <f>PRODUCT($D51:Y51)</f>
        <v>0.4741192909973504</v>
      </c>
      <c r="Z171" s="120">
        <f>PRODUCT($D51:Z51)</f>
        <v>0.45785699931614127</v>
      </c>
      <c r="AA171" s="120">
        <f>PRODUCT($D51:AA51)</f>
        <v>0.44215250423959762</v>
      </c>
      <c r="AB171" s="120">
        <f>PRODUCT($D51:AB51)</f>
        <v>0.42698667334417945</v>
      </c>
      <c r="AC171" s="120">
        <f>PRODUCT($D51:AC51)</f>
        <v>0.41234103044847409</v>
      </c>
      <c r="AD171" s="120">
        <f>PRODUCT($D51:AD51)</f>
        <v>0.39819773310409146</v>
      </c>
      <c r="AE171" s="120">
        <f>PRODUCT($D51:AE51)</f>
        <v>0.38453955085862113</v>
      </c>
      <c r="AF171" s="120">
        <f>PRODUCT($D51:AF51)</f>
        <v>0.37134984426417045</v>
      </c>
      <c r="AG171" s="120">
        <f>PRODUCT($D51:AG51)</f>
        <v>0.35861254460590941</v>
      </c>
      <c r="AH171" s="120">
        <f>PRODUCT($D51:AH51)</f>
        <v>0.34631213432592672</v>
      </c>
      <c r="AI171" s="120">
        <f>PRODUCT($D51:AI51)</f>
        <v>0.33443362811854743</v>
      </c>
      <c r="AJ171" s="120">
        <f>PRODUCT($D51:AJ51)</f>
        <v>0.32296255467408125</v>
      </c>
      <c r="AK171" s="120">
        <f>PRODUCT($D51:AK51)</f>
        <v>0.31188493904876025</v>
      </c>
      <c r="AL171" s="120">
        <f>PRODUCT($D51:AL51)</f>
        <v>0.30118728563938779</v>
      </c>
      <c r="AM171" s="120">
        <f>PRODUCT($D51:AM51)</f>
        <v>0.29085656174195679</v>
      </c>
      <c r="AN171" s="120">
        <f>PRODUCT($D51:AN51)</f>
        <v>0.2808801816742077</v>
      </c>
      <c r="AO171" s="120">
        <f>PRODUCT($D51:AO51)</f>
        <v>0.27124599144278239</v>
      </c>
      <c r="AP171" s="120">
        <f>PRODUCT($D51:AP51)</f>
        <v>0.26194225393629494</v>
      </c>
      <c r="AQ171" s="120">
        <f>PRODUCT($D51:AQ51)</f>
        <v>0.25295763462628001</v>
      </c>
      <c r="AR171" s="120">
        <f>PRODUCT($D51:AR51)</f>
        <v>0.24428118775859861</v>
      </c>
      <c r="AS171" s="120">
        <f>PRODUCT($D51:AS51)</f>
        <v>0.23590234301847868</v>
      </c>
      <c r="AT171" s="120">
        <f>PRODUCT($D51:AT51)</f>
        <v>0.22781089265294485</v>
      </c>
      <c r="AU171" s="120">
        <f>PRODUCT($D51:AU51)</f>
        <v>0.21999697903494883</v>
      </c>
      <c r="AV171" s="120">
        <f>PRODUCT($D51:AV51)</f>
        <v>0.21245108265405008</v>
      </c>
      <c r="AW171" s="120">
        <f>PRODUCT($D51:AW51)</f>
        <v>0.20516401051901617</v>
      </c>
      <c r="AX171" s="120">
        <f>PRODUCT($D51:AX51)</f>
        <v>0.19812688495821393</v>
      </c>
      <c r="AY171" s="120">
        <f>PRODUCT($D51:AY51)</f>
        <v>0.19133113280414718</v>
      </c>
      <c r="AZ171" s="120">
        <f>PRODUCT($D51:AZ51)</f>
        <v>0.18476847494896492</v>
      </c>
      <c r="BA171" s="120">
        <f>PRODUCT($D51:BA51)</f>
        <v>0.17843091625821542</v>
      </c>
      <c r="BB171" s="120">
        <f>PRODUCT($D51:BB51)</f>
        <v>0.17231073583055861</v>
      </c>
      <c r="BC171" s="120">
        <f>PRODUCT($D51:BC51)</f>
        <v>0.16640047759157045</v>
      </c>
      <c r="BD171" s="120">
        <f>PRODUCT($D51:BD51)</f>
        <v>0.16069294121017957</v>
      </c>
      <c r="BE171" s="120">
        <f>PRODUCT($D51:BE51)</f>
        <v>0.15518117332667042</v>
      </c>
      <c r="BF171" s="120">
        <f>PRODUCT($D51:BF51)</f>
        <v>0.14985845908156561</v>
      </c>
      <c r="BG171" s="120">
        <f>PRODUCT($D51:BG51)</f>
        <v>0.14471831393506793</v>
      </c>
      <c r="BH171" s="120">
        <f>PRODUCT($D51:BH51)</f>
        <v>0.1397544757670951</v>
      </c>
      <c r="BI171" s="120">
        <f>PRODUCT($D51:BI51)</f>
        <v>0.13496089724828375</v>
      </c>
      <c r="BJ171" s="120">
        <f>PRODUCT($D51:BJ51)</f>
        <v>0.13033173847266763</v>
      </c>
      <c r="BK171" s="120">
        <f>PRODUCT($D51:BK51)</f>
        <v>0.12586135984305513</v>
      </c>
      <c r="BL171" s="120">
        <f>PRODUCT($D51:BL51)</f>
        <v>0.12154431520043835</v>
      </c>
      <c r="BM171" s="120">
        <f>PRODUCT($D51:BM51)</f>
        <v>0.11737534518906331</v>
      </c>
      <c r="BN171" s="120">
        <f>PRODUCT($D51:BN51)</f>
        <v>0.11334937084907844</v>
      </c>
      <c r="BO171" s="120">
        <f>PRODUCT($D51:BO51)</f>
        <v>0.10946148742895505</v>
      </c>
      <c r="BP171" s="120">
        <f>PRODUCT($D51:BP51)</f>
        <v>0.1057069584101419</v>
      </c>
      <c r="BQ171" s="120">
        <f>PRODUCT($D51:BQ51)</f>
        <v>0.10208120973667403</v>
      </c>
      <c r="BR171" s="120">
        <f>PRODUCT($D51:BR51)</f>
        <v>9.8579824242706116E-2</v>
      </c>
      <c r="BS171" s="120">
        <f>PRODUCT($D51:BS51)</f>
        <v>9.51985362711813E-2</v>
      </c>
      <c r="BT171" s="120">
        <f>PRODUCT($D51:BT51)</f>
        <v>9.1933226477079785E-2</v>
      </c>
      <c r="BU171" s="120">
        <f>PRODUCT($D51:BU51)</f>
        <v>8.8779916808915949E-2</v>
      </c>
      <c r="BV171" s="120">
        <f>PRODUCT($D51:BV51)</f>
        <v>8.5734765662370135E-2</v>
      </c>
      <c r="BW171" s="120">
        <f>PRODUCT($D51:BW51)</f>
        <v>8.2794063200150841E-2</v>
      </c>
      <c r="BX171" s="120">
        <f>PRODUCT($D51:BX51)</f>
        <v>7.9954226832385664E-2</v>
      </c>
      <c r="BY171" s="120">
        <f>PRODUCT($D51:BY51)</f>
        <v>7.7211796852034831E-2</v>
      </c>
      <c r="BZ171" s="120">
        <f>PRODUCT($D51:BZ51)</f>
        <v>7.4563432220010037E-2</v>
      </c>
      <c r="CA171" s="120">
        <f>PRODUCT($D51:CA51)</f>
        <v>7.2005906494863686E-2</v>
      </c>
      <c r="CB171" s="120">
        <f>PRODUCT($D51:CB51)</f>
        <v>6.9536103902089863E-2</v>
      </c>
      <c r="CC171" s="120">
        <f>PRODUCT($D51:CC51)</f>
        <v>6.7151015538248177E-2</v>
      </c>
      <c r="CD171" s="120">
        <f>PRODUCT($D51:CD51)</f>
        <v>6.4847735705286264E-2</v>
      </c>
      <c r="CE171" s="120">
        <f>PRODUCT($D51:CE51)</f>
        <v>6.262345837059495E-2</v>
      </c>
      <c r="CF171" s="120">
        <f>PRODUCT($D51:CF51)</f>
        <v>6.0475473748483541E-2</v>
      </c>
      <c r="CG171" s="120">
        <f>PRODUCT($D51:CG51)</f>
        <v>5.8401164998910557E-2</v>
      </c>
      <c r="CH171" s="120">
        <f>PRODUCT($D51:CH51)</f>
        <v>5.6398005039447925E-2</v>
      </c>
      <c r="CI171" s="120">
        <f>PRODUCT($D51:CI51)</f>
        <v>5.4463553466594865E-2</v>
      </c>
      <c r="CJ171" s="120">
        <f>PRODUCT($D51:CJ51)</f>
        <v>5.259545358269066E-2</v>
      </c>
      <c r="CK171" s="120">
        <f>PRODUCT($D51:CK51)</f>
        <v>5.0791429524804373E-2</v>
      </c>
      <c r="CL171" s="120">
        <f>PRODUCT($D51:CL51)</f>
        <v>4.9049283492103586E-2</v>
      </c>
      <c r="CM171" s="120">
        <f>PRODUCT($D51:CM51)</f>
        <v>4.7366893068324437E-2</v>
      </c>
      <c r="CN171" s="120">
        <f>PRODUCT($D51:CN51)</f>
        <v>4.574220863608091E-2</v>
      </c>
      <c r="CO171" s="120">
        <f>PRODUCT($D51:CO51)</f>
        <v>4.4173250879863332E-2</v>
      </c>
      <c r="CP171" s="120">
        <f>PRODUCT($D51:CP51)</f>
        <v>4.265810837468402E-2</v>
      </c>
      <c r="CQ171" s="120">
        <f>PRODUCT($D51:CQ51)</f>
        <v>4.1194935257432355E-2</v>
      </c>
      <c r="CR171" s="120">
        <f>PRODUCT($D51:CR51)</f>
        <v>3.9781948978102423E-2</v>
      </c>
      <c r="CS171" s="120">
        <f>PRODUCT($D51:CS51)</f>
        <v>3.8417428128153512E-2</v>
      </c>
      <c r="CT171" s="120">
        <f>PRODUCT($D51:CT51)</f>
        <v>3.709971034335785E-2</v>
      </c>
      <c r="CU171" s="120">
        <f>PRODUCT($D51:CU51)</f>
        <v>3.5827190278580674E-2</v>
      </c>
      <c r="CV171" s="120">
        <f>PRODUCT($D51:CV51)</f>
        <v>3.4598317652025354E-2</v>
      </c>
      <c r="CW171" s="120">
        <f>PRODUCT($D51:CW51)</f>
        <v>3.3411595356560887E-2</v>
      </c>
      <c r="CX171" s="120">
        <f>PRODUCT($D51:CX51)</f>
        <v>3.226557763583085E-2</v>
      </c>
      <c r="CY171" s="120">
        <f>PRODUCT($D51:CY51)</f>
        <v>3.1158868322921852E-2</v>
      </c>
      <c r="CZ171" s="120">
        <f>PRODUCT($D51:CZ51)</f>
        <v>3.0090119139445631E-2</v>
      </c>
      <c r="DA171" s="120">
        <f>PRODUCT($D51:DA51)</f>
        <v>2.9058028052962644E-2</v>
      </c>
      <c r="DB171" s="120">
        <f>PRODUCT($D51:DB51)</f>
        <v>2.8061337690746025E-2</v>
      </c>
      <c r="DC171" s="120">
        <f>PRODUCT($D51:DC51)</f>
        <v>2.7098833807953436E-2</v>
      </c>
    </row>
    <row r="172" spans="2:107" ht="15" x14ac:dyDescent="0.25">
      <c r="B172" s="110">
        <v>47</v>
      </c>
      <c r="C172" s="120">
        <v>1</v>
      </c>
      <c r="D172" s="120">
        <f>PRODUCT($D52:D52)</f>
        <v>0.97130000000000005</v>
      </c>
      <c r="E172" s="120">
        <f>PRODUCT($D52:E52)</f>
        <v>0.94896010000000008</v>
      </c>
      <c r="F172" s="120">
        <f>PRODUCT($D52:F52)</f>
        <v>0.92400244937000009</v>
      </c>
      <c r="G172" s="120">
        <f>PRODUCT($D52:G52)</f>
        <v>0.89757597931801814</v>
      </c>
      <c r="H172" s="120">
        <f>PRODUCT($D52:H52)</f>
        <v>0.87037942714468219</v>
      </c>
      <c r="I172" s="120">
        <f>PRODUCT($D52:I52)</f>
        <v>0.8427883993041958</v>
      </c>
      <c r="J172" s="120">
        <f>PRODUCT($D52:J52)</f>
        <v>0.81514493980701819</v>
      </c>
      <c r="K172" s="120">
        <f>PRODUCT($D52:K52)</f>
        <v>0.78783758432348305</v>
      </c>
      <c r="L172" s="120">
        <f>PRODUCT($D52:L52)</f>
        <v>0.76105110645648466</v>
      </c>
      <c r="M172" s="120">
        <f>PRODUCT($D52:M52)</f>
        <v>0.7349470535050272</v>
      </c>
      <c r="N172" s="120">
        <f>PRODUCT($D52:N52)</f>
        <v>0.70966487486445429</v>
      </c>
      <c r="O172" s="120">
        <f>PRODUCT($D52:O52)</f>
        <v>0.68518143668163067</v>
      </c>
      <c r="P172" s="120">
        <f>PRODUCT($D52:P52)</f>
        <v>0.66154267711611447</v>
      </c>
      <c r="Q172" s="120">
        <f>PRODUCT($D52:Q52)</f>
        <v>0.63852099195247369</v>
      </c>
      <c r="R172" s="120">
        <f>PRODUCT($D52:R52)</f>
        <v>0.61706668662287056</v>
      </c>
      <c r="S172" s="120">
        <f>PRODUCT($D52:S52)</f>
        <v>0.59633324595234216</v>
      </c>
      <c r="T172" s="120">
        <f>PRODUCT($D52:T52)</f>
        <v>0.57629644888834353</v>
      </c>
      <c r="U172" s="120">
        <f>PRODUCT($D52:U52)</f>
        <v>0.5569328882056952</v>
      </c>
      <c r="V172" s="120">
        <f>PRODUCT($D52:V52)</f>
        <v>0.53821994316198385</v>
      </c>
      <c r="W172" s="120">
        <f>PRODUCT($D52:W52)</f>
        <v>0.5201357530717412</v>
      </c>
      <c r="X172" s="120">
        <f>PRODUCT($D52:X52)</f>
        <v>0.50265919176853069</v>
      </c>
      <c r="Y172" s="120">
        <f>PRODUCT($D52:Y52)</f>
        <v>0.48576984292510805</v>
      </c>
      <c r="Z172" s="120">
        <f>PRODUCT($D52:Z52)</f>
        <v>0.46944797620282441</v>
      </c>
      <c r="AA172" s="120">
        <f>PRODUCT($D52:AA52)</f>
        <v>0.45367452420240956</v>
      </c>
      <c r="AB172" s="120">
        <f>PRODUCT($D52:AB52)</f>
        <v>0.43843106018920863</v>
      </c>
      <c r="AC172" s="120">
        <f>PRODUCT($D52:AC52)</f>
        <v>0.42369977656685126</v>
      </c>
      <c r="AD172" s="120">
        <f>PRODUCT($D52:AD52)</f>
        <v>0.40946346407420509</v>
      </c>
      <c r="AE172" s="120">
        <f>PRODUCT($D52:AE52)</f>
        <v>0.39570549168131181</v>
      </c>
      <c r="AF172" s="120">
        <f>PRODUCT($D52:AF52)</f>
        <v>0.38240978716081975</v>
      </c>
      <c r="AG172" s="120">
        <f>PRODUCT($D52:AG52)</f>
        <v>0.36956081831221621</v>
      </c>
      <c r="AH172" s="120">
        <f>PRODUCT($D52:AH52)</f>
        <v>0.35714357481692577</v>
      </c>
      <c r="AI172" s="120">
        <f>PRODUCT($D52:AI52)</f>
        <v>0.34514355070307706</v>
      </c>
      <c r="AJ172" s="120">
        <f>PRODUCT($D52:AJ52)</f>
        <v>0.33354672739945368</v>
      </c>
      <c r="AK172" s="120">
        <f>PRODUCT($D52:AK52)</f>
        <v>0.32233955735883207</v>
      </c>
      <c r="AL172" s="120">
        <f>PRODUCT($D52:AL52)</f>
        <v>0.31150894823157532</v>
      </c>
      <c r="AM172" s="120">
        <f>PRODUCT($D52:AM52)</f>
        <v>0.3010422475709944</v>
      </c>
      <c r="AN172" s="120">
        <f>PRODUCT($D52:AN52)</f>
        <v>0.29092722805260901</v>
      </c>
      <c r="AO172" s="120">
        <f>PRODUCT($D52:AO52)</f>
        <v>0.28115207319004137</v>
      </c>
      <c r="AP172" s="120">
        <f>PRODUCT($D52:AP52)</f>
        <v>0.271705363530856</v>
      </c>
      <c r="AQ172" s="120">
        <f>PRODUCT($D52:AQ52)</f>
        <v>0.26257606331621924</v>
      </c>
      <c r="AR172" s="120">
        <f>PRODUCT($D52:AR52)</f>
        <v>0.25375350758879428</v>
      </c>
      <c r="AS172" s="120">
        <f>PRODUCT($D52:AS52)</f>
        <v>0.24522738973381081</v>
      </c>
      <c r="AT172" s="120">
        <f>PRODUCT($D52:AT52)</f>
        <v>0.23698774943875478</v>
      </c>
      <c r="AU172" s="120">
        <f>PRODUCT($D52:AU52)</f>
        <v>0.22902496105761264</v>
      </c>
      <c r="AV172" s="120">
        <f>PRODUCT($D52:AV52)</f>
        <v>0.22132972236607687</v>
      </c>
      <c r="AW172" s="120">
        <f>PRODUCT($D52:AW52)</f>
        <v>0.21389304369457671</v>
      </c>
      <c r="AX172" s="120">
        <f>PRODUCT($D52:AX52)</f>
        <v>0.20670623742643893</v>
      </c>
      <c r="AY172" s="120">
        <f>PRODUCT($D52:AY52)</f>
        <v>0.1997609078489106</v>
      </c>
      <c r="AZ172" s="120">
        <f>PRODUCT($D52:AZ52)</f>
        <v>0.19304894134518721</v>
      </c>
      <c r="BA172" s="120">
        <f>PRODUCT($D52:BA52)</f>
        <v>0.18656249691598892</v>
      </c>
      <c r="BB172" s="120">
        <f>PRODUCT($D52:BB52)</f>
        <v>0.18029399701961168</v>
      </c>
      <c r="BC172" s="120">
        <f>PRODUCT($D52:BC52)</f>
        <v>0.17423611871975273</v>
      </c>
      <c r="BD172" s="120">
        <f>PRODUCT($D52:BD52)</f>
        <v>0.16838178513076904</v>
      </c>
      <c r="BE172" s="120">
        <f>PRODUCT($D52:BE52)</f>
        <v>0.16272415715037522</v>
      </c>
      <c r="BF172" s="120">
        <f>PRODUCT($D52:BF52)</f>
        <v>0.15725662547012262</v>
      </c>
      <c r="BG172" s="120">
        <f>PRODUCT($D52:BG52)</f>
        <v>0.15197280285432652</v>
      </c>
      <c r="BH172" s="120">
        <f>PRODUCT($D52:BH52)</f>
        <v>0.14686651667842116</v>
      </c>
      <c r="BI172" s="120">
        <f>PRODUCT($D52:BI52)</f>
        <v>0.14193180171802622</v>
      </c>
      <c r="BJ172" s="120">
        <f>PRODUCT($D52:BJ52)</f>
        <v>0.13716289318030053</v>
      </c>
      <c r="BK172" s="120">
        <f>PRODUCT($D52:BK52)</f>
        <v>0.13255421996944244</v>
      </c>
      <c r="BL172" s="120">
        <f>PRODUCT($D52:BL52)</f>
        <v>0.12810039817846919</v>
      </c>
      <c r="BM172" s="120">
        <f>PRODUCT($D52:BM52)</f>
        <v>0.12379622479967263</v>
      </c>
      <c r="BN172" s="120">
        <f>PRODUCT($D52:BN52)</f>
        <v>0.11963667164640364</v>
      </c>
      <c r="BO172" s="120">
        <f>PRODUCT($D52:BO52)</f>
        <v>0.11561687947908449</v>
      </c>
      <c r="BP172" s="120">
        <f>PRODUCT($D52:BP52)</f>
        <v>0.11173215232858726</v>
      </c>
      <c r="BQ172" s="120">
        <f>PRODUCT($D52:BQ52)</f>
        <v>0.10797795201034673</v>
      </c>
      <c r="BR172" s="120">
        <f>PRODUCT($D52:BR52)</f>
        <v>0.10434989282279908</v>
      </c>
      <c r="BS172" s="120">
        <f>PRODUCT($D52:BS52)</f>
        <v>0.10084373642395303</v>
      </c>
      <c r="BT172" s="120">
        <f>PRODUCT($D52:BT52)</f>
        <v>9.7455386880108213E-2</v>
      </c>
      <c r="BU172" s="120">
        <f>PRODUCT($D52:BU52)</f>
        <v>9.418088588093658E-2</v>
      </c>
      <c r="BV172" s="120">
        <f>PRODUCT($D52:BV52)</f>
        <v>9.1016408115337108E-2</v>
      </c>
      <c r="BW172" s="120">
        <f>PRODUCT($D52:BW52)</f>
        <v>8.7958256802661783E-2</v>
      </c>
      <c r="BX172" s="120">
        <f>PRODUCT($D52:BX52)</f>
        <v>8.5002859374092354E-2</v>
      </c>
      <c r="BY172" s="120">
        <f>PRODUCT($D52:BY52)</f>
        <v>8.2146763299122849E-2</v>
      </c>
      <c r="BZ172" s="120">
        <f>PRODUCT($D52:BZ52)</f>
        <v>7.9386632052272324E-2</v>
      </c>
      <c r="CA172" s="120">
        <f>PRODUCT($D52:CA52)</f>
        <v>7.6719241215315981E-2</v>
      </c>
      <c r="CB172" s="120">
        <f>PRODUCT($D52:CB52)</f>
        <v>7.4141474710481367E-2</v>
      </c>
      <c r="CC172" s="120">
        <f>PRODUCT($D52:CC52)</f>
        <v>7.1650321160209196E-2</v>
      </c>
      <c r="CD172" s="120">
        <f>PRODUCT($D52:CD52)</f>
        <v>6.9242870369226175E-2</v>
      </c>
      <c r="CE172" s="120">
        <f>PRODUCT($D52:CE52)</f>
        <v>6.6916309924820172E-2</v>
      </c>
      <c r="CF172" s="120">
        <f>PRODUCT($D52:CF52)</f>
        <v>6.466792191134621E-2</v>
      </c>
      <c r="CG172" s="120">
        <f>PRODUCT($D52:CG52)</f>
        <v>6.2495079735124977E-2</v>
      </c>
      <c r="CH172" s="120">
        <f>PRODUCT($D52:CH52)</f>
        <v>6.0395245056024782E-2</v>
      </c>
      <c r="CI172" s="120">
        <f>PRODUCT($D52:CI52)</f>
        <v>5.8365964822142354E-2</v>
      </c>
      <c r="CJ172" s="120">
        <f>PRODUCT($D52:CJ52)</f>
        <v>5.6404868404118375E-2</v>
      </c>
      <c r="CK172" s="120">
        <f>PRODUCT($D52:CK52)</f>
        <v>5.4509664825739997E-2</v>
      </c>
      <c r="CL172" s="120">
        <f>PRODUCT($D52:CL52)</f>
        <v>5.2678140087595138E-2</v>
      </c>
      <c r="CM172" s="120">
        <f>PRODUCT($D52:CM52)</f>
        <v>5.090815458065194E-2</v>
      </c>
      <c r="CN172" s="120">
        <f>PRODUCT($D52:CN52)</f>
        <v>4.9197640586742038E-2</v>
      </c>
      <c r="CO172" s="120">
        <f>PRODUCT($D52:CO52)</f>
        <v>4.754459986302751E-2</v>
      </c>
      <c r="CP172" s="120">
        <f>PRODUCT($D52:CP52)</f>
        <v>4.5947101307629787E-2</v>
      </c>
      <c r="CQ172" s="120">
        <f>PRODUCT($D52:CQ52)</f>
        <v>4.4403278703693427E-2</v>
      </c>
      <c r="CR172" s="120">
        <f>PRODUCT($D52:CR52)</f>
        <v>4.2911328539249331E-2</v>
      </c>
      <c r="CS172" s="120">
        <f>PRODUCT($D52:CS52)</f>
        <v>4.1469507900330556E-2</v>
      </c>
      <c r="CT172" s="120">
        <f>PRODUCT($D52:CT52)</f>
        <v>4.0076132434879452E-2</v>
      </c>
      <c r="CU172" s="120">
        <f>PRODUCT($D52:CU52)</f>
        <v>3.8729574385067501E-2</v>
      </c>
      <c r="CV172" s="120">
        <f>PRODUCT($D52:CV52)</f>
        <v>3.7428260685729235E-2</v>
      </c>
      <c r="CW172" s="120">
        <f>PRODUCT($D52:CW52)</f>
        <v>3.6170671126688737E-2</v>
      </c>
      <c r="CX172" s="120">
        <f>PRODUCT($D52:CX52)</f>
        <v>3.4955336576831995E-2</v>
      </c>
      <c r="CY172" s="120">
        <f>PRODUCT($D52:CY52)</f>
        <v>3.3780837267850444E-2</v>
      </c>
      <c r="CZ172" s="120">
        <f>PRODUCT($D52:CZ52)</f>
        <v>3.2645801135650673E-2</v>
      </c>
      <c r="DA172" s="120">
        <f>PRODUCT($D52:DA52)</f>
        <v>3.1548902217492812E-2</v>
      </c>
      <c r="DB172" s="120">
        <f>PRODUCT($D52:DB52)</f>
        <v>3.0488859102985055E-2</v>
      </c>
      <c r="DC172" s="120">
        <f>PRODUCT($D52:DC52)</f>
        <v>2.9464433437124758E-2</v>
      </c>
    </row>
    <row r="173" spans="2:107" ht="15" x14ac:dyDescent="0.25">
      <c r="B173" s="110">
        <v>48</v>
      </c>
      <c r="C173" s="120">
        <v>1</v>
      </c>
      <c r="D173" s="120">
        <f>PRODUCT($D53:D53)</f>
        <v>0.97240000000000004</v>
      </c>
      <c r="E173" s="120">
        <f>PRODUCT($D53:E53)</f>
        <v>0.95149340000000004</v>
      </c>
      <c r="F173" s="120">
        <f>PRODUCT($D53:F53)</f>
        <v>0.92808666236000004</v>
      </c>
      <c r="G173" s="120">
        <f>PRODUCT($D53:G53)</f>
        <v>0.90312113114251602</v>
      </c>
      <c r="H173" s="120">
        <f>PRODUCT($D53:H53)</f>
        <v>0.87720155467872585</v>
      </c>
      <c r="I173" s="120">
        <f>PRODUCT($D53:I53)</f>
        <v>0.8507100677274283</v>
      </c>
      <c r="J173" s="120">
        <f>PRODUCT($D53:J53)</f>
        <v>0.82399777160078702</v>
      </c>
      <c r="K173" s="120">
        <f>PRODUCT($D53:K53)</f>
        <v>0.79738264357808164</v>
      </c>
      <c r="L173" s="120">
        <f>PRODUCT($D53:L53)</f>
        <v>0.77114875460436272</v>
      </c>
      <c r="M173" s="120">
        <f>PRODUCT($D53:M53)</f>
        <v>0.74546950107603749</v>
      </c>
      <c r="N173" s="120">
        <f>PRODUCT($D53:N53)</f>
        <v>0.72049627278999029</v>
      </c>
      <c r="O173" s="120">
        <f>PRODUCT($D53:O53)</f>
        <v>0.69621554839696764</v>
      </c>
      <c r="P173" s="120">
        <f>PRODUCT($D53:P53)</f>
        <v>0.67268346286115011</v>
      </c>
      <c r="Q173" s="120">
        <f>PRODUCT($D53:Q53)</f>
        <v>0.64974495677758493</v>
      </c>
      <c r="R173" s="120">
        <f>PRODUCT($D53:R53)</f>
        <v>0.62843332219528014</v>
      </c>
      <c r="S173" s="120">
        <f>PRODUCT($D53:S53)</f>
        <v>0.60782070922727494</v>
      </c>
      <c r="T173" s="120">
        <f>PRODUCT($D53:T53)</f>
        <v>0.58788418996462033</v>
      </c>
      <c r="U173" s="120">
        <f>PRODUCT($D53:U53)</f>
        <v>0.56860158853378073</v>
      </c>
      <c r="V173" s="120">
        <f>PRODUCT($D53:V53)</f>
        <v>0.54995145642987264</v>
      </c>
      <c r="W173" s="120">
        <f>PRODUCT($D53:W53)</f>
        <v>0.53191304865897282</v>
      </c>
      <c r="X173" s="120">
        <f>PRODUCT($D53:X53)</f>
        <v>0.51446630066295851</v>
      </c>
      <c r="Y173" s="120">
        <f>PRODUCT($D53:Y53)</f>
        <v>0.49759180600121344</v>
      </c>
      <c r="Z173" s="120">
        <f>PRODUCT($D53:Z53)</f>
        <v>0.48127079476437362</v>
      </c>
      <c r="AA173" s="120">
        <f>PRODUCT($D53:AA53)</f>
        <v>0.46548511269610215</v>
      </c>
      <c r="AB173" s="120">
        <f>PRODUCT($D53:AB53)</f>
        <v>0.45021720099967</v>
      </c>
      <c r="AC173" s="120">
        <f>PRODUCT($D53:AC53)</f>
        <v>0.4354500768068808</v>
      </c>
      <c r="AD173" s="120">
        <f>PRODUCT($D53:AD53)</f>
        <v>0.42116731428761511</v>
      </c>
      <c r="AE173" s="120">
        <f>PRODUCT($D53:AE53)</f>
        <v>0.4073530263789813</v>
      </c>
      <c r="AF173" s="120">
        <f>PRODUCT($D53:AF53)</f>
        <v>0.39399184711375068</v>
      </c>
      <c r="AG173" s="120">
        <f>PRODUCT($D53:AG53)</f>
        <v>0.38106891452841962</v>
      </c>
      <c r="AH173" s="120">
        <f>PRODUCT($D53:AH53)</f>
        <v>0.36856985413188742</v>
      </c>
      <c r="AI173" s="120">
        <f>PRODUCT($D53:AI53)</f>
        <v>0.35648076291636149</v>
      </c>
      <c r="AJ173" s="120">
        <f>PRODUCT($D53:AJ53)</f>
        <v>0.34478819389270482</v>
      </c>
      <c r="AK173" s="120">
        <f>PRODUCT($D53:AK53)</f>
        <v>0.33347914113302407</v>
      </c>
      <c r="AL173" s="120">
        <f>PRODUCT($D53:AL53)</f>
        <v>0.32254102530386086</v>
      </c>
      <c r="AM173" s="120">
        <f>PRODUCT($D53:AM53)</f>
        <v>0.31196167967389421</v>
      </c>
      <c r="AN173" s="120">
        <f>PRODUCT($D53:AN53)</f>
        <v>0.30172933658059048</v>
      </c>
      <c r="AO173" s="120">
        <f>PRODUCT($D53:AO53)</f>
        <v>0.29183261434074709</v>
      </c>
      <c r="AP173" s="120">
        <f>PRODUCT($D53:AP53)</f>
        <v>0.28226050459037055</v>
      </c>
      <c r="AQ173" s="120">
        <f>PRODUCT($D53:AQ53)</f>
        <v>0.27300236003980638</v>
      </c>
      <c r="AR173" s="120">
        <f>PRODUCT($D53:AR53)</f>
        <v>0.26404788263050072</v>
      </c>
      <c r="AS173" s="120">
        <f>PRODUCT($D53:AS53)</f>
        <v>0.2553871120802203</v>
      </c>
      <c r="AT173" s="120">
        <f>PRODUCT($D53:AT53)</f>
        <v>0.24701041480398905</v>
      </c>
      <c r="AU173" s="120">
        <f>PRODUCT($D53:AU53)</f>
        <v>0.23890847319841821</v>
      </c>
      <c r="AV173" s="120">
        <f>PRODUCT($D53:AV53)</f>
        <v>0.23107227527751009</v>
      </c>
      <c r="AW173" s="120">
        <f>PRODUCT($D53:AW53)</f>
        <v>0.22349310464840774</v>
      </c>
      <c r="AX173" s="120">
        <f>PRODUCT($D53:AX53)</f>
        <v>0.21616253081593995</v>
      </c>
      <c r="AY173" s="120">
        <f>PRODUCT($D53:AY53)</f>
        <v>0.20907239980517711</v>
      </c>
      <c r="AZ173" s="120">
        <f>PRODUCT($D53:AZ53)</f>
        <v>0.2022148250915673</v>
      </c>
      <c r="BA173" s="120">
        <f>PRODUCT($D53:BA53)</f>
        <v>0.19558217882856388</v>
      </c>
      <c r="BB173" s="120">
        <f>PRODUCT($D53:BB53)</f>
        <v>0.18916708336298699</v>
      </c>
      <c r="BC173" s="120">
        <f>PRODUCT($D53:BC53)</f>
        <v>0.182962403028681</v>
      </c>
      <c r="BD173" s="120">
        <f>PRODUCT($D53:BD53)</f>
        <v>0.17696123620934026</v>
      </c>
      <c r="BE173" s="120">
        <f>PRODUCT($D53:BE53)</f>
        <v>0.17115690766167388</v>
      </c>
      <c r="BF173" s="120">
        <f>PRODUCT($D53:BF53)</f>
        <v>0.16554296109037098</v>
      </c>
      <c r="BG173" s="120">
        <f>PRODUCT($D53:BG53)</f>
        <v>0.1601131519666068</v>
      </c>
      <c r="BH173" s="120">
        <f>PRODUCT($D53:BH53)</f>
        <v>0.15486144058210211</v>
      </c>
      <c r="BI173" s="120">
        <f>PRODUCT($D53:BI53)</f>
        <v>0.14978198533100914</v>
      </c>
      <c r="BJ173" s="120">
        <f>PRODUCT($D53:BJ53)</f>
        <v>0.14486913621215203</v>
      </c>
      <c r="BK173" s="120">
        <f>PRODUCT($D53:BK53)</f>
        <v>0.14011742854439344</v>
      </c>
      <c r="BL173" s="120">
        <f>PRODUCT($D53:BL53)</f>
        <v>0.13552157688813732</v>
      </c>
      <c r="BM173" s="120">
        <f>PRODUCT($D53:BM53)</f>
        <v>0.13107646916620641</v>
      </c>
      <c r="BN173" s="120">
        <f>PRODUCT($D53:BN53)</f>
        <v>0.12677716097755484</v>
      </c>
      <c r="BO173" s="120">
        <f>PRODUCT($D53:BO53)</f>
        <v>0.12261887009749103</v>
      </c>
      <c r="BP173" s="120">
        <f>PRODUCT($D53:BP53)</f>
        <v>0.11859697115829332</v>
      </c>
      <c r="BQ173" s="120">
        <f>PRODUCT($D53:BQ53)</f>
        <v>0.11470699050430129</v>
      </c>
      <c r="BR173" s="120">
        <f>PRODUCT($D53:BR53)</f>
        <v>0.11094460121576021</v>
      </c>
      <c r="BS173" s="120">
        <f>PRODUCT($D53:BS53)</f>
        <v>0.10730561829588327</v>
      </c>
      <c r="BT173" s="120">
        <f>PRODUCT($D53:BT53)</f>
        <v>0.10378599401577829</v>
      </c>
      <c r="BU173" s="120">
        <f>PRODUCT($D53:BU53)</f>
        <v>0.10038181341206076</v>
      </c>
      <c r="BV173" s="120">
        <f>PRODUCT($D53:BV53)</f>
        <v>9.7089289932145162E-2</v>
      </c>
      <c r="BW173" s="120">
        <f>PRODUCT($D53:BW53)</f>
        <v>9.3904761222370792E-2</v>
      </c>
      <c r="BX173" s="120">
        <f>PRODUCT($D53:BX53)</f>
        <v>9.082468505427703E-2</v>
      </c>
      <c r="BY173" s="120">
        <f>PRODUCT($D53:BY53)</f>
        <v>8.7845635384496745E-2</v>
      </c>
      <c r="BZ173" s="120">
        <f>PRODUCT($D53:BZ53)</f>
        <v>8.496429854388525E-2</v>
      </c>
      <c r="CA173" s="120">
        <f>PRODUCT($D53:CA53)</f>
        <v>8.2177469551645815E-2</v>
      </c>
      <c r="CB173" s="120">
        <f>PRODUCT($D53:CB53)</f>
        <v>7.9482048550351833E-2</v>
      </c>
      <c r="CC173" s="120">
        <f>PRODUCT($D53:CC53)</f>
        <v>7.6875037357900286E-2</v>
      </c>
      <c r="CD173" s="120">
        <f>PRODUCT($D53:CD53)</f>
        <v>7.4353536132561154E-2</v>
      </c>
      <c r="CE173" s="120">
        <f>PRODUCT($D53:CE53)</f>
        <v>7.1914740147413142E-2</v>
      </c>
      <c r="CF173" s="120">
        <f>PRODUCT($D53:CF53)</f>
        <v>6.9555936670577981E-2</v>
      </c>
      <c r="CG173" s="120">
        <f>PRODUCT($D53:CG53)</f>
        <v>6.7274501947783019E-2</v>
      </c>
      <c r="CH173" s="120">
        <f>PRODUCT($D53:CH53)</f>
        <v>6.5067898283895739E-2</v>
      </c>
      <c r="CI173" s="120">
        <f>PRODUCT($D53:CI53)</f>
        <v>6.2933671220183951E-2</v>
      </c>
      <c r="CJ173" s="120">
        <f>PRODUCT($D53:CJ53)</f>
        <v>6.0869446804161911E-2</v>
      </c>
      <c r="CK173" s="120">
        <f>PRODUCT($D53:CK53)</f>
        <v>5.8872928948985395E-2</v>
      </c>
      <c r="CL173" s="120">
        <f>PRODUCT($D53:CL53)</f>
        <v>5.6941896879458671E-2</v>
      </c>
      <c r="CM173" s="120">
        <f>PRODUCT($D53:CM53)</f>
        <v>5.5074202661812427E-2</v>
      </c>
      <c r="CN173" s="120">
        <f>PRODUCT($D53:CN53)</f>
        <v>5.3267768814504977E-2</v>
      </c>
      <c r="CO173" s="120">
        <f>PRODUCT($D53:CO53)</f>
        <v>5.1520585997389214E-2</v>
      </c>
      <c r="CP173" s="120">
        <f>PRODUCT($D53:CP53)</f>
        <v>4.9830710776674843E-2</v>
      </c>
      <c r="CQ173" s="120">
        <f>PRODUCT($D53:CQ53)</f>
        <v>4.8196263463199905E-2</v>
      </c>
      <c r="CR173" s="120">
        <f>PRODUCT($D53:CR53)</f>
        <v>4.6615426021606947E-2</v>
      </c>
      <c r="CS173" s="120">
        <f>PRODUCT($D53:CS53)</f>
        <v>4.5086440048098239E-2</v>
      </c>
      <c r="CT173" s="120">
        <f>PRODUCT($D53:CT53)</f>
        <v>4.3607604814520612E-2</v>
      </c>
      <c r="CU173" s="120">
        <f>PRODUCT($D53:CU53)</f>
        <v>4.2177275376604331E-2</v>
      </c>
      <c r="CV173" s="120">
        <f>PRODUCT($D53:CV53)</f>
        <v>4.079386074425171E-2</v>
      </c>
      <c r="CW173" s="120">
        <f>PRODUCT($D53:CW53)</f>
        <v>3.9455822111840254E-2</v>
      </c>
      <c r="CX173" s="120">
        <f>PRODUCT($D53:CX53)</f>
        <v>3.8161671146571895E-2</v>
      </c>
      <c r="CY173" s="120">
        <f>PRODUCT($D53:CY53)</f>
        <v>3.6909968332964338E-2</v>
      </c>
      <c r="CZ173" s="120">
        <f>PRODUCT($D53:CZ53)</f>
        <v>3.5699321371643104E-2</v>
      </c>
      <c r="DA173" s="120">
        <f>PRODUCT($D53:DA53)</f>
        <v>3.4528383630653206E-2</v>
      </c>
      <c r="DB173" s="120">
        <f>PRODUCT($D53:DB53)</f>
        <v>3.3395852647567781E-2</v>
      </c>
      <c r="DC173" s="120">
        <f>PRODUCT($D53:DC53)</f>
        <v>3.2300468680727557E-2</v>
      </c>
    </row>
    <row r="174" spans="2:107" ht="15" x14ac:dyDescent="0.25">
      <c r="B174" s="110">
        <v>49</v>
      </c>
      <c r="C174" s="120">
        <v>1</v>
      </c>
      <c r="D174" s="120">
        <f>PRODUCT($D54:D54)</f>
        <v>0.97330000000000005</v>
      </c>
      <c r="E174" s="120">
        <f>PRODUCT($D54:E54)</f>
        <v>0.95363934000000006</v>
      </c>
      <c r="F174" s="120">
        <f>PRODUCT($D54:F54)</f>
        <v>0.93161027124600004</v>
      </c>
      <c r="G174" s="120">
        <f>PRODUCT($D54:G54)</f>
        <v>0.90804053138347629</v>
      </c>
      <c r="H174" s="120">
        <f>PRODUCT($D54:H54)</f>
        <v>0.88343263298298402</v>
      </c>
      <c r="I174" s="120">
        <f>PRODUCT($D54:I54)</f>
        <v>0.85807811641637244</v>
      </c>
      <c r="J174" s="120">
        <f>PRODUCT($D54:J54)</f>
        <v>0.83233577292388128</v>
      </c>
      <c r="K174" s="120">
        <f>PRODUCT($D54:K54)</f>
        <v>0.80653336396324093</v>
      </c>
      <c r="L174" s="120">
        <f>PRODUCT($D54:L54)</f>
        <v>0.78088560298920984</v>
      </c>
      <c r="M174" s="120">
        <f>PRODUCT($D54:M54)</f>
        <v>0.75566299801265835</v>
      </c>
      <c r="N174" s="120">
        <f>PRODUCT($D54:N54)</f>
        <v>0.73095281797764444</v>
      </c>
      <c r="O174" s="120">
        <f>PRODUCT($D54:O54)</f>
        <v>0.70690447026617986</v>
      </c>
      <c r="P174" s="120">
        <f>PRODUCT($D54:P54)</f>
        <v>0.68350593230036927</v>
      </c>
      <c r="Q174" s="120">
        <f>PRODUCT($D54:Q54)</f>
        <v>0.66074518475476696</v>
      </c>
      <c r="R174" s="120">
        <f>PRODUCT($D54:R54)</f>
        <v>0.63953526432413887</v>
      </c>
      <c r="S174" s="120">
        <f>PRODUCT($D54:S54)</f>
        <v>0.61900618233933402</v>
      </c>
      <c r="T174" s="120">
        <f>PRODUCT($D54:T54)</f>
        <v>0.5991360838862414</v>
      </c>
      <c r="U174" s="120">
        <f>PRODUCT($D54:U54)</f>
        <v>0.57990381559349302</v>
      </c>
      <c r="V174" s="120">
        <f>PRODUCT($D54:V54)</f>
        <v>0.56128890311294188</v>
      </c>
      <c r="W174" s="120">
        <f>PRODUCT($D54:W54)</f>
        <v>0.54327152932301648</v>
      </c>
      <c r="X174" s="120">
        <f>PRODUCT($D54:X54)</f>
        <v>0.52583251323174762</v>
      </c>
      <c r="Y174" s="120">
        <f>PRODUCT($D54:Y54)</f>
        <v>0.50895328955700847</v>
      </c>
      <c r="Z174" s="120">
        <f>PRODUCT($D54:Z54)</f>
        <v>0.49261588896222847</v>
      </c>
      <c r="AA174" s="120">
        <f>PRODUCT($D54:AA54)</f>
        <v>0.47680291892654092</v>
      </c>
      <c r="AB174" s="120">
        <f>PRODUCT($D54:AB54)</f>
        <v>0.46149754522899894</v>
      </c>
      <c r="AC174" s="120">
        <f>PRODUCT($D54:AC54)</f>
        <v>0.44668347402714809</v>
      </c>
      <c r="AD174" s="120">
        <f>PRODUCT($D54:AD54)</f>
        <v>0.43234493451087663</v>
      </c>
      <c r="AE174" s="120">
        <f>PRODUCT($D54:AE54)</f>
        <v>0.41846666211307748</v>
      </c>
      <c r="AF174" s="120">
        <f>PRODUCT($D54:AF54)</f>
        <v>0.40503388225924769</v>
      </c>
      <c r="AG174" s="120">
        <f>PRODUCT($D54:AG54)</f>
        <v>0.39203229463872585</v>
      </c>
      <c r="AH174" s="120">
        <f>PRODUCT($D54:AH54)</f>
        <v>0.37944805798082276</v>
      </c>
      <c r="AI174" s="120">
        <f>PRODUCT($D54:AI54)</f>
        <v>0.36726777531963833</v>
      </c>
      <c r="AJ174" s="120">
        <f>PRODUCT($D54:AJ54)</f>
        <v>0.35547847973187796</v>
      </c>
      <c r="AK174" s="120">
        <f>PRODUCT($D54:AK54)</f>
        <v>0.34406762053248469</v>
      </c>
      <c r="AL174" s="120">
        <f>PRODUCT($D54:AL54)</f>
        <v>0.33302304991339193</v>
      </c>
      <c r="AM174" s="120">
        <f>PRODUCT($D54:AM54)</f>
        <v>0.32233301001117204</v>
      </c>
      <c r="AN174" s="120">
        <f>PRODUCT($D54:AN54)</f>
        <v>0.31198612038981344</v>
      </c>
      <c r="AO174" s="120">
        <f>PRODUCT($D54:AO54)</f>
        <v>0.30197136592530044</v>
      </c>
      <c r="AP174" s="120">
        <f>PRODUCT($D54:AP54)</f>
        <v>0.2922780850790983</v>
      </c>
      <c r="AQ174" s="120">
        <f>PRODUCT($D54:AQ54)</f>
        <v>0.28289595854805927</v>
      </c>
      <c r="AR174" s="120">
        <f>PRODUCT($D54:AR54)</f>
        <v>0.27381499827866657</v>
      </c>
      <c r="AS174" s="120">
        <f>PRODUCT($D54:AS54)</f>
        <v>0.26502553683392138</v>
      </c>
      <c r="AT174" s="120">
        <f>PRODUCT($D54:AT54)</f>
        <v>0.25651821710155248</v>
      </c>
      <c r="AU174" s="120">
        <f>PRODUCT($D54:AU54)</f>
        <v>0.24828398233259263</v>
      </c>
      <c r="AV174" s="120">
        <f>PRODUCT($D54:AV54)</f>
        <v>0.2403140664997164</v>
      </c>
      <c r="AW174" s="120">
        <f>PRODUCT($D54:AW54)</f>
        <v>0.2325999849650755</v>
      </c>
      <c r="AX174" s="120">
        <f>PRODUCT($D54:AX54)</f>
        <v>0.22513352544769658</v>
      </c>
      <c r="AY174" s="120">
        <f>PRODUCT($D54:AY54)</f>
        <v>0.21790673928082552</v>
      </c>
      <c r="AZ174" s="120">
        <f>PRODUCT($D54:AZ54)</f>
        <v>0.21091193294991101</v>
      </c>
      <c r="BA174" s="120">
        <f>PRODUCT($D54:BA54)</f>
        <v>0.20414165990221886</v>
      </c>
      <c r="BB174" s="120">
        <f>PRODUCT($D54:BB54)</f>
        <v>0.19758871261935762</v>
      </c>
      <c r="BC174" s="120">
        <f>PRODUCT($D54:BC54)</f>
        <v>0.19124611494427624</v>
      </c>
      <c r="BD174" s="120">
        <f>PRODUCT($D54:BD54)</f>
        <v>0.18510711465456497</v>
      </c>
      <c r="BE174" s="120">
        <f>PRODUCT($D54:BE54)</f>
        <v>0.17916517627415343</v>
      </c>
      <c r="BF174" s="120">
        <f>PRODUCT($D54:BF54)</f>
        <v>0.1734139741157531</v>
      </c>
      <c r="BG174" s="120">
        <f>PRODUCT($D54:BG54)</f>
        <v>0.16784738554663742</v>
      </c>
      <c r="BH174" s="120">
        <f>PRODUCT($D54:BH54)</f>
        <v>0.16245948447059036</v>
      </c>
      <c r="BI174" s="120">
        <f>PRODUCT($D54:BI54)</f>
        <v>0.15724453501908442</v>
      </c>
      <c r="BJ174" s="120">
        <f>PRODUCT($D54:BJ54)</f>
        <v>0.15219698544497182</v>
      </c>
      <c r="BK174" s="120">
        <f>PRODUCT($D54:BK54)</f>
        <v>0.14731146221218822</v>
      </c>
      <c r="BL174" s="120">
        <f>PRODUCT($D54:BL54)</f>
        <v>0.14258276427517697</v>
      </c>
      <c r="BM174" s="120">
        <f>PRODUCT($D54:BM54)</f>
        <v>0.13800585754194378</v>
      </c>
      <c r="BN174" s="120">
        <f>PRODUCT($D54:BN54)</f>
        <v>0.13357586951484737</v>
      </c>
      <c r="BO174" s="120">
        <f>PRODUCT($D54:BO54)</f>
        <v>0.12928808410342077</v>
      </c>
      <c r="BP174" s="120">
        <f>PRODUCT($D54:BP54)</f>
        <v>0.12513793660370096</v>
      </c>
      <c r="BQ174" s="120">
        <f>PRODUCT($D54:BQ54)</f>
        <v>0.12112100883872215</v>
      </c>
      <c r="BR174" s="120">
        <f>PRODUCT($D54:BR54)</f>
        <v>0.11723302445499917</v>
      </c>
      <c r="BS174" s="120">
        <f>PRODUCT($D54:BS54)</f>
        <v>0.11346984436999369</v>
      </c>
      <c r="BT174" s="120">
        <f>PRODUCT($D54:BT54)</f>
        <v>0.10982746236571689</v>
      </c>
      <c r="BU174" s="120">
        <f>PRODUCT($D54:BU54)</f>
        <v>0.10630200082377737</v>
      </c>
      <c r="BV174" s="120">
        <f>PRODUCT($D54:BV54)</f>
        <v>0.10288970659733412</v>
      </c>
      <c r="BW174" s="120">
        <f>PRODUCT($D54:BW54)</f>
        <v>9.9586947015559701E-2</v>
      </c>
      <c r="BX174" s="120">
        <f>PRODUCT($D54:BX54)</f>
        <v>9.6390206016360239E-2</v>
      </c>
      <c r="BY174" s="120">
        <f>PRODUCT($D54:BY54)</f>
        <v>9.3296080403235074E-2</v>
      </c>
      <c r="BZ174" s="120">
        <f>PRODUCT($D54:BZ54)</f>
        <v>9.0301276222291227E-2</v>
      </c>
      <c r="CA174" s="120">
        <f>PRODUCT($D54:CA54)</f>
        <v>8.7402605255555682E-2</v>
      </c>
      <c r="CB174" s="120">
        <f>PRODUCT($D54:CB54)</f>
        <v>8.4596981626852349E-2</v>
      </c>
      <c r="CC174" s="120">
        <f>PRODUCT($D54:CC54)</f>
        <v>8.1881418516630389E-2</v>
      </c>
      <c r="CD174" s="120">
        <f>PRODUCT($D54:CD54)</f>
        <v>7.9253024982246553E-2</v>
      </c>
      <c r="CE174" s="120">
        <f>PRODUCT($D54:CE54)</f>
        <v>7.6709002880316443E-2</v>
      </c>
      <c r="CF174" s="120">
        <f>PRODUCT($D54:CF54)</f>
        <v>7.4246643887858288E-2</v>
      </c>
      <c r="CG174" s="120">
        <f>PRODUCT($D54:CG54)</f>
        <v>7.1863326619058032E-2</v>
      </c>
      <c r="CH174" s="120">
        <f>PRODUCT($D54:CH54)</f>
        <v>6.9556513834586262E-2</v>
      </c>
      <c r="CI174" s="120">
        <f>PRODUCT($D54:CI54)</f>
        <v>6.7323749740496042E-2</v>
      </c>
      <c r="CJ174" s="120">
        <f>PRODUCT($D54:CJ54)</f>
        <v>6.5162657373826122E-2</v>
      </c>
      <c r="CK174" s="120">
        <f>PRODUCT($D54:CK54)</f>
        <v>6.3070936072126299E-2</v>
      </c>
      <c r="CL174" s="120">
        <f>PRODUCT($D54:CL54)</f>
        <v>6.1046359024211044E-2</v>
      </c>
      <c r="CM174" s="120">
        <f>PRODUCT($D54:CM54)</f>
        <v>5.9086770899533868E-2</v>
      </c>
      <c r="CN174" s="120">
        <f>PRODUCT($D54:CN54)</f>
        <v>5.7190085553658829E-2</v>
      </c>
      <c r="CO174" s="120">
        <f>PRODUCT($D54:CO54)</f>
        <v>5.5354283807386377E-2</v>
      </c>
      <c r="CP174" s="120">
        <f>PRODUCT($D54:CP54)</f>
        <v>5.3577411297169274E-2</v>
      </c>
      <c r="CQ174" s="120">
        <f>PRODUCT($D54:CQ54)</f>
        <v>5.185757639453014E-2</v>
      </c>
      <c r="CR174" s="120">
        <f>PRODUCT($D54:CR54)</f>
        <v>5.0192948192265718E-2</v>
      </c>
      <c r="CS174" s="120">
        <f>PRODUCT($D54:CS54)</f>
        <v>4.8581754555293989E-2</v>
      </c>
      <c r="CT174" s="120">
        <f>PRODUCT($D54:CT54)</f>
        <v>4.7022280234069048E-2</v>
      </c>
      <c r="CU174" s="120">
        <f>PRODUCT($D54:CU54)</f>
        <v>4.5512865038555429E-2</v>
      </c>
      <c r="CV174" s="120">
        <f>PRODUCT($D54:CV54)</f>
        <v>4.40519020708178E-2</v>
      </c>
      <c r="CW174" s="120">
        <f>PRODUCT($D54:CW54)</f>
        <v>4.2637836014344545E-2</v>
      </c>
      <c r="CX174" s="120">
        <f>PRODUCT($D54:CX54)</f>
        <v>4.1269161478284085E-2</v>
      </c>
      <c r="CY174" s="120">
        <f>PRODUCT($D54:CY54)</f>
        <v>3.9944421394831162E-2</v>
      </c>
      <c r="CZ174" s="120">
        <f>PRODUCT($D54:CZ54)</f>
        <v>3.8662205468057077E-2</v>
      </c>
      <c r="DA174" s="120">
        <f>PRODUCT($D54:DA54)</f>
        <v>3.7421148672532448E-2</v>
      </c>
      <c r="DB174" s="120">
        <f>PRODUCT($D54:DB54)</f>
        <v>3.6219929800144157E-2</v>
      </c>
      <c r="DC174" s="120">
        <f>PRODUCT($D54:DC54)</f>
        <v>3.5057270053559526E-2</v>
      </c>
    </row>
    <row r="175" spans="2:107" ht="15" x14ac:dyDescent="0.25">
      <c r="B175" s="110">
        <v>50</v>
      </c>
      <c r="C175" s="120">
        <v>1</v>
      </c>
      <c r="D175" s="120">
        <f>PRODUCT($D55:D55)</f>
        <v>0.9738</v>
      </c>
      <c r="E175" s="120">
        <f>PRODUCT($D55:E55)</f>
        <v>0.95510304000000001</v>
      </c>
      <c r="F175" s="120">
        <f>PRODUCT($D55:F55)</f>
        <v>0.93428179372800002</v>
      </c>
      <c r="G175" s="120">
        <f>PRODUCT($D55:G55)</f>
        <v>0.91195245885790077</v>
      </c>
      <c r="H175" s="120">
        <f>PRODUCT($D55:H55)</f>
        <v>0.8886064759111385</v>
      </c>
      <c r="I175" s="120">
        <f>PRODUCT($D55:I55)</f>
        <v>0.86443637976635557</v>
      </c>
      <c r="J175" s="120">
        <f>PRODUCT($D55:J55)</f>
        <v>0.8396270556670612</v>
      </c>
      <c r="K175" s="120">
        <f>PRODUCT($D55:K55)</f>
        <v>0.81460616940818276</v>
      </c>
      <c r="L175" s="120">
        <f>PRODUCT($D55:L55)</f>
        <v>0.7895977600073516</v>
      </c>
      <c r="M175" s="120">
        <f>PRODUCT($D55:M55)</f>
        <v>0.76480439034312075</v>
      </c>
      <c r="N175" s="120">
        <f>PRODUCT($D55:N55)</f>
        <v>0.74048361073020952</v>
      </c>
      <c r="O175" s="120">
        <f>PRODUCT($D55:O55)</f>
        <v>0.71671408682576976</v>
      </c>
      <c r="P175" s="120">
        <f>PRODUCT($D55:P55)</f>
        <v>0.6935642218212974</v>
      </c>
      <c r="Q175" s="120">
        <f>PRODUCT($D55:Q55)</f>
        <v>0.67095402818992311</v>
      </c>
      <c r="R175" s="120">
        <f>PRODUCT($D55:R55)</f>
        <v>0.64988607170475954</v>
      </c>
      <c r="S175" s="120">
        <f>PRODUCT($D55:S55)</f>
        <v>0.62947964905323006</v>
      </c>
      <c r="T175" s="120">
        <f>PRODUCT($D55:T55)</f>
        <v>0.60971398807295862</v>
      </c>
      <c r="U175" s="120">
        <f>PRODUCT($D55:U55)</f>
        <v>0.59056896884746768</v>
      </c>
      <c r="V175" s="120">
        <f>PRODUCT($D55:V55)</f>
        <v>0.57202510322565725</v>
      </c>
      <c r="W175" s="120">
        <f>PRODUCT($D55:W55)</f>
        <v>0.55406351498437167</v>
      </c>
      <c r="X175" s="120">
        <f>PRODUCT($D55:X55)</f>
        <v>0.53666592061386242</v>
      </c>
      <c r="Y175" s="120">
        <f>PRODUCT($D55:Y55)</f>
        <v>0.51981461070658719</v>
      </c>
      <c r="Z175" s="120">
        <f>PRODUCT($D55:Z55)</f>
        <v>0.50349243193040039</v>
      </c>
      <c r="AA175" s="120">
        <f>PRODUCT($D55:AA55)</f>
        <v>0.48768276956778583</v>
      </c>
      <c r="AB175" s="120">
        <f>PRODUCT($D55:AB55)</f>
        <v>0.47236953060335735</v>
      </c>
      <c r="AC175" s="120">
        <f>PRODUCT($D55:AC55)</f>
        <v>0.45753712734241192</v>
      </c>
      <c r="AD175" s="120">
        <f>PRODUCT($D55:AD55)</f>
        <v>0.44317046154386019</v>
      </c>
      <c r="AE175" s="120">
        <f>PRODUCT($D55:AE55)</f>
        <v>0.42925490905138297</v>
      </c>
      <c r="AF175" s="120">
        <f>PRODUCT($D55:AF55)</f>
        <v>0.41577630490716955</v>
      </c>
      <c r="AG175" s="120">
        <f>PRODUCT($D55:AG55)</f>
        <v>0.40272092893308442</v>
      </c>
      <c r="AH175" s="120">
        <f>PRODUCT($D55:AH55)</f>
        <v>0.39007549176458556</v>
      </c>
      <c r="AI175" s="120">
        <f>PRODUCT($D55:AI55)</f>
        <v>0.37782712132317758</v>
      </c>
      <c r="AJ175" s="120">
        <f>PRODUCT($D55:AJ55)</f>
        <v>0.36596334971362982</v>
      </c>
      <c r="AK175" s="120">
        <f>PRODUCT($D55:AK55)</f>
        <v>0.35447210053262185</v>
      </c>
      <c r="AL175" s="120">
        <f>PRODUCT($D55:AL55)</f>
        <v>0.34334167657589754</v>
      </c>
      <c r="AM175" s="120">
        <f>PRODUCT($D55:AM55)</f>
        <v>0.33256074793141438</v>
      </c>
      <c r="AN175" s="120">
        <f>PRODUCT($D55:AN55)</f>
        <v>0.322118340446368</v>
      </c>
      <c r="AO175" s="120">
        <f>PRODUCT($D55:AO55)</f>
        <v>0.31200382455635206</v>
      </c>
      <c r="AP175" s="120">
        <f>PRODUCT($D55:AP55)</f>
        <v>0.30220690446528259</v>
      </c>
      <c r="AQ175" s="120">
        <f>PRODUCT($D55:AQ55)</f>
        <v>0.29271760766507271</v>
      </c>
      <c r="AR175" s="120">
        <f>PRODUCT($D55:AR55)</f>
        <v>0.28352627478438941</v>
      </c>
      <c r="AS175" s="120">
        <f>PRODUCT($D55:AS55)</f>
        <v>0.2746235497561596</v>
      </c>
      <c r="AT175" s="120">
        <f>PRODUCT($D55:AT55)</f>
        <v>0.26600037029381618</v>
      </c>
      <c r="AU175" s="120">
        <f>PRODUCT($D55:AU55)</f>
        <v>0.25764795866659035</v>
      </c>
      <c r="AV175" s="120">
        <f>PRODUCT($D55:AV55)</f>
        <v>0.2495578127644594</v>
      </c>
      <c r="AW175" s="120">
        <f>PRODUCT($D55:AW55)</f>
        <v>0.24172169744365538</v>
      </c>
      <c r="AX175" s="120">
        <f>PRODUCT($D55:AX55)</f>
        <v>0.2341316361439246</v>
      </c>
      <c r="AY175" s="120">
        <f>PRODUCT($D55:AY55)</f>
        <v>0.22677990276900536</v>
      </c>
      <c r="AZ175" s="120">
        <f>PRODUCT($D55:AZ55)</f>
        <v>0.2196590138220586</v>
      </c>
      <c r="BA175" s="120">
        <f>PRODUCT($D55:BA55)</f>
        <v>0.21276172078804598</v>
      </c>
      <c r="BB175" s="120">
        <f>PRODUCT($D55:BB55)</f>
        <v>0.20608100275530133</v>
      </c>
      <c r="BC175" s="120">
        <f>PRODUCT($D55:BC55)</f>
        <v>0.19961005926878489</v>
      </c>
      <c r="BD175" s="120">
        <f>PRODUCT($D55:BD55)</f>
        <v>0.19334230340774505</v>
      </c>
      <c r="BE175" s="120">
        <f>PRODUCT($D55:BE55)</f>
        <v>0.18727135508074186</v>
      </c>
      <c r="BF175" s="120">
        <f>PRODUCT($D55:BF55)</f>
        <v>0.18139103453120656</v>
      </c>
      <c r="BG175" s="120">
        <f>PRODUCT($D55:BG55)</f>
        <v>0.17569535604692668</v>
      </c>
      <c r="BH175" s="120">
        <f>PRODUCT($D55:BH55)</f>
        <v>0.17017852186705318</v>
      </c>
      <c r="BI175" s="120">
        <f>PRODUCT($D55:BI55)</f>
        <v>0.16483491628042771</v>
      </c>
      <c r="BJ175" s="120">
        <f>PRODUCT($D55:BJ55)</f>
        <v>0.15965909990922228</v>
      </c>
      <c r="BK175" s="120">
        <f>PRODUCT($D55:BK55)</f>
        <v>0.15464580417207272</v>
      </c>
      <c r="BL175" s="120">
        <f>PRODUCT($D55:BL55)</f>
        <v>0.14978992592106963</v>
      </c>
      <c r="BM175" s="120">
        <f>PRODUCT($D55:BM55)</f>
        <v>0.14508652224714805</v>
      </c>
      <c r="BN175" s="120">
        <f>PRODUCT($D55:BN55)</f>
        <v>0.14053080544858759</v>
      </c>
      <c r="BO175" s="120">
        <f>PRODUCT($D55:BO55)</f>
        <v>0.13611813815750196</v>
      </c>
      <c r="BP175" s="120">
        <f>PRODUCT($D55:BP55)</f>
        <v>0.1318440286193564</v>
      </c>
      <c r="BQ175" s="120">
        <f>PRODUCT($D55:BQ55)</f>
        <v>0.12770412612070861</v>
      </c>
      <c r="BR175" s="120">
        <f>PRODUCT($D55:BR55)</f>
        <v>0.12369421656051836</v>
      </c>
      <c r="BS175" s="120">
        <f>PRODUCT($D55:BS55)</f>
        <v>0.11981021816051809</v>
      </c>
      <c r="BT175" s="120">
        <f>PRODUCT($D55:BT55)</f>
        <v>0.11604817731027783</v>
      </c>
      <c r="BU175" s="120">
        <f>PRODUCT($D55:BU55)</f>
        <v>0.11240426454273511</v>
      </c>
      <c r="BV175" s="120">
        <f>PRODUCT($D55:BV55)</f>
        <v>0.10887477063609323</v>
      </c>
      <c r="BW175" s="120">
        <f>PRODUCT($D55:BW55)</f>
        <v>0.1054561028381199</v>
      </c>
      <c r="BX175" s="120">
        <f>PRODUCT($D55:BX55)</f>
        <v>0.10214478120900294</v>
      </c>
      <c r="BY175" s="120">
        <f>PRODUCT($D55:BY55)</f>
        <v>9.8937435079040251E-2</v>
      </c>
      <c r="BZ175" s="120">
        <f>PRODUCT($D55:BZ55)</f>
        <v>9.5830799617558388E-2</v>
      </c>
      <c r="CA175" s="120">
        <f>PRODUCT($D55:CA55)</f>
        <v>9.2821712509567056E-2</v>
      </c>
      <c r="CB175" s="120">
        <f>PRODUCT($D55:CB55)</f>
        <v>8.9907110736766646E-2</v>
      </c>
      <c r="CC175" s="120">
        <f>PRODUCT($D55:CC55)</f>
        <v>8.7084027459632174E-2</v>
      </c>
      <c r="CD175" s="120">
        <f>PRODUCT($D55:CD55)</f>
        <v>8.4349588997399721E-2</v>
      </c>
      <c r="CE175" s="120">
        <f>PRODUCT($D55:CE55)</f>
        <v>8.1701011902881371E-2</v>
      </c>
      <c r="CF175" s="120">
        <f>PRODUCT($D55:CF55)</f>
        <v>7.9135600129130901E-2</v>
      </c>
      <c r="CG175" s="120">
        <f>PRODUCT($D55:CG55)</f>
        <v>7.6650742285076193E-2</v>
      </c>
      <c r="CH175" s="120">
        <f>PRODUCT($D55:CH55)</f>
        <v>7.4243908977324802E-2</v>
      </c>
      <c r="CI175" s="120">
        <f>PRODUCT($D55:CI55)</f>
        <v>7.1912650235436804E-2</v>
      </c>
      <c r="CJ175" s="120">
        <f>PRODUCT($D55:CJ55)</f>
        <v>6.9654593018044095E-2</v>
      </c>
      <c r="CK175" s="120">
        <f>PRODUCT($D55:CK55)</f>
        <v>6.7467438797277512E-2</v>
      </c>
      <c r="CL175" s="120">
        <f>PRODUCT($D55:CL55)</f>
        <v>6.5348961219043003E-2</v>
      </c>
      <c r="CM175" s="120">
        <f>PRODUCT($D55:CM55)</f>
        <v>6.3297003836765051E-2</v>
      </c>
      <c r="CN175" s="120">
        <f>PRODUCT($D55:CN55)</f>
        <v>6.1309477916290628E-2</v>
      </c>
      <c r="CO175" s="120">
        <f>PRODUCT($D55:CO55)</f>
        <v>5.9384360309719102E-2</v>
      </c>
      <c r="CP175" s="120">
        <f>PRODUCT($D55:CP55)</f>
        <v>5.7519691395993923E-2</v>
      </c>
      <c r="CQ175" s="120">
        <f>PRODUCT($D55:CQ55)</f>
        <v>5.5713573086159714E-2</v>
      </c>
      <c r="CR175" s="120">
        <f>PRODUCT($D55:CR55)</f>
        <v>5.39641668912543E-2</v>
      </c>
      <c r="CS175" s="120">
        <f>PRODUCT($D55:CS55)</f>
        <v>5.226969205086892E-2</v>
      </c>
      <c r="CT175" s="120">
        <f>PRODUCT($D55:CT55)</f>
        <v>5.0628423720471639E-2</v>
      </c>
      <c r="CU175" s="120">
        <f>PRODUCT($D55:CU55)</f>
        <v>4.9038691215648827E-2</v>
      </c>
      <c r="CV175" s="120">
        <f>PRODUCT($D55:CV55)</f>
        <v>4.7498876311477457E-2</v>
      </c>
      <c r="CW175" s="120">
        <f>PRODUCT($D55:CW55)</f>
        <v>4.6007411595297067E-2</v>
      </c>
      <c r="CX175" s="120">
        <f>PRODUCT($D55:CX55)</f>
        <v>4.4562778871204738E-2</v>
      </c>
      <c r="CY175" s="120">
        <f>PRODUCT($D55:CY55)</f>
        <v>4.3163507614648912E-2</v>
      </c>
      <c r="CZ175" s="120">
        <f>PRODUCT($D55:CZ55)</f>
        <v>4.1808173475548938E-2</v>
      </c>
      <c r="DA175" s="120">
        <f>PRODUCT($D55:DA55)</f>
        <v>4.0495396828416699E-2</v>
      </c>
      <c r="DB175" s="120">
        <f>PRODUCT($D55:DB55)</f>
        <v>3.9223841368004414E-2</v>
      </c>
      <c r="DC175" s="120">
        <f>PRODUCT($D55:DC55)</f>
        <v>3.7992212749049077E-2</v>
      </c>
    </row>
    <row r="176" spans="2:107" ht="15" x14ac:dyDescent="0.25">
      <c r="B176" s="110">
        <v>51</v>
      </c>
      <c r="C176" s="120">
        <v>1</v>
      </c>
      <c r="D176" s="120">
        <f>PRODUCT($D56:D56)</f>
        <v>0.97389999999999999</v>
      </c>
      <c r="E176" s="120">
        <f>PRODUCT($D56:E56)</f>
        <v>0.95588285000000006</v>
      </c>
      <c r="F176" s="120">
        <f>PRODUCT($D56:F56)</f>
        <v>0.93609607500500003</v>
      </c>
      <c r="G176" s="120">
        <f>PRODUCT($D56:G56)</f>
        <v>0.9149403037098871</v>
      </c>
      <c r="H176" s="120">
        <f>PRODUCT($D56:H56)</f>
        <v>0.89270725432973685</v>
      </c>
      <c r="I176" s="120">
        <f>PRODUCT($D56:I56)</f>
        <v>0.86958613644259664</v>
      </c>
      <c r="J176" s="120">
        <f>PRODUCT($D56:J56)</f>
        <v>0.84575947630406956</v>
      </c>
      <c r="K176" s="120">
        <f>PRODUCT($D56:K56)</f>
        <v>0.82157075528177326</v>
      </c>
      <c r="L176" s="120">
        <f>PRODUCT($D56:L56)</f>
        <v>0.79725226092543278</v>
      </c>
      <c r="M176" s="120">
        <f>PRODUCT($D56:M56)</f>
        <v>0.77301579219329963</v>
      </c>
      <c r="N176" s="120">
        <f>PRODUCT($D56:N56)</f>
        <v>0.74912960421452668</v>
      </c>
      <c r="O176" s="120">
        <f>PRODUCT($D56:O56)</f>
        <v>0.72568184760261201</v>
      </c>
      <c r="P176" s="120">
        <f>PRODUCT($D56:P56)</f>
        <v>0.70275030121836946</v>
      </c>
      <c r="Q176" s="120">
        <f>PRODUCT($D56:Q56)</f>
        <v>0.68033256660950348</v>
      </c>
      <c r="R176" s="120">
        <f>PRODUCT($D56:R56)</f>
        <v>0.65944635681459174</v>
      </c>
      <c r="S176" s="120">
        <f>PRODUCT($D56:S56)</f>
        <v>0.63920135366038378</v>
      </c>
      <c r="T176" s="120">
        <f>PRODUCT($D56:T56)</f>
        <v>0.61957787210301007</v>
      </c>
      <c r="U176" s="120">
        <f>PRODUCT($D56:U56)</f>
        <v>0.60055683142944771</v>
      </c>
      <c r="V176" s="120">
        <f>PRODUCT($D56:V56)</f>
        <v>0.58211973670456374</v>
      </c>
      <c r="W176" s="120">
        <f>PRODUCT($D56:W56)</f>
        <v>0.56424866078773361</v>
      </c>
      <c r="X176" s="120">
        <f>PRODUCT($D56:X56)</f>
        <v>0.54692622690155024</v>
      </c>
      <c r="Y176" s="120">
        <f>PRODUCT($D56:Y56)</f>
        <v>0.53013559173567271</v>
      </c>
      <c r="Z176" s="120">
        <f>PRODUCT($D56:Z56)</f>
        <v>0.51386042906938756</v>
      </c>
      <c r="AA176" s="120">
        <f>PRODUCT($D56:AA56)</f>
        <v>0.49808491389695736</v>
      </c>
      <c r="AB176" s="120">
        <f>PRODUCT($D56:AB56)</f>
        <v>0.48279370704032082</v>
      </c>
      <c r="AC176" s="120">
        <f>PRODUCT($D56:AC56)</f>
        <v>0.46797194023418298</v>
      </c>
      <c r="AD176" s="120">
        <f>PRODUCT($D56:AD56)</f>
        <v>0.4536052016689936</v>
      </c>
      <c r="AE176" s="120">
        <f>PRODUCT($D56:AE56)</f>
        <v>0.43967952197775551</v>
      </c>
      <c r="AF176" s="120">
        <f>PRODUCT($D56:AF56)</f>
        <v>0.42618136065303841</v>
      </c>
      <c r="AG176" s="120">
        <f>PRODUCT($D56:AG56)</f>
        <v>0.41309759288099013</v>
      </c>
      <c r="AH176" s="120">
        <f>PRODUCT($D56:AH56)</f>
        <v>0.40041549677954374</v>
      </c>
      <c r="AI176" s="120">
        <f>PRODUCT($D56:AI56)</f>
        <v>0.38812274102841177</v>
      </c>
      <c r="AJ176" s="120">
        <f>PRODUCT($D56:AJ56)</f>
        <v>0.37620737287883954</v>
      </c>
      <c r="AK176" s="120">
        <f>PRODUCT($D56:AK56)</f>
        <v>0.36465780653145918</v>
      </c>
      <c r="AL176" s="120">
        <f>PRODUCT($D56:AL56)</f>
        <v>0.35346281187094342</v>
      </c>
      <c r="AM176" s="120">
        <f>PRODUCT($D56:AM56)</f>
        <v>0.34261150354650549</v>
      </c>
      <c r="AN176" s="120">
        <f>PRODUCT($D56:AN56)</f>
        <v>0.33209333038762778</v>
      </c>
      <c r="AO176" s="120">
        <f>PRODUCT($D56:AO56)</f>
        <v>0.32189806514472763</v>
      </c>
      <c r="AP176" s="120">
        <f>PRODUCT($D56:AP56)</f>
        <v>0.31201579454478451</v>
      </c>
      <c r="AQ176" s="120">
        <f>PRODUCT($D56:AQ56)</f>
        <v>0.30243690965225967</v>
      </c>
      <c r="AR176" s="120">
        <f>PRODUCT($D56:AR56)</f>
        <v>0.29315209652593532</v>
      </c>
      <c r="AS176" s="120">
        <f>PRODUCT($D56:AS56)</f>
        <v>0.28415232716258915</v>
      </c>
      <c r="AT176" s="120">
        <f>PRODUCT($D56:AT56)</f>
        <v>0.27542885071869766</v>
      </c>
      <c r="AU176" s="120">
        <f>PRODUCT($D56:AU56)</f>
        <v>0.26697318500163364</v>
      </c>
      <c r="AV176" s="120">
        <f>PRODUCT($D56:AV56)</f>
        <v>0.2587771082220835</v>
      </c>
      <c r="AW176" s="120">
        <f>PRODUCT($D56:AW56)</f>
        <v>0.25083265099966556</v>
      </c>
      <c r="AX176" s="120">
        <f>PRODUCT($D56:AX56)</f>
        <v>0.24313208861397584</v>
      </c>
      <c r="AY176" s="120">
        <f>PRODUCT($D56:AY56)</f>
        <v>0.2356679334935268</v>
      </c>
      <c r="AZ176" s="120">
        <f>PRODUCT($D56:AZ56)</f>
        <v>0.22843292793527553</v>
      </c>
      <c r="BA176" s="120">
        <f>PRODUCT($D56:BA56)</f>
        <v>0.22142003704766258</v>
      </c>
      <c r="BB176" s="120">
        <f>PRODUCT($D56:BB56)</f>
        <v>0.21462244191029936</v>
      </c>
      <c r="BC176" s="120">
        <f>PRODUCT($D56:BC56)</f>
        <v>0.20803353294365318</v>
      </c>
      <c r="BD176" s="120">
        <f>PRODUCT($D56:BD56)</f>
        <v>0.20164690348228304</v>
      </c>
      <c r="BE176" s="120">
        <f>PRODUCT($D56:BE56)</f>
        <v>0.19545634354537694</v>
      </c>
      <c r="BF176" s="120">
        <f>PRODUCT($D56:BF56)</f>
        <v>0.18945583379853387</v>
      </c>
      <c r="BG176" s="120">
        <f>PRODUCT($D56:BG56)</f>
        <v>0.1836395397009189</v>
      </c>
      <c r="BH176" s="120">
        <f>PRODUCT($D56:BH56)</f>
        <v>0.17800180583210071</v>
      </c>
      <c r="BI176" s="120">
        <f>PRODUCT($D56:BI56)</f>
        <v>0.17253715039305523</v>
      </c>
      <c r="BJ176" s="120">
        <f>PRODUCT($D56:BJ56)</f>
        <v>0.16724025987598845</v>
      </c>
      <c r="BK176" s="120">
        <f>PRODUCT($D56:BK56)</f>
        <v>0.16210598389779562</v>
      </c>
      <c r="BL176" s="120">
        <f>PRODUCT($D56:BL56)</f>
        <v>0.15712933019213332</v>
      </c>
      <c r="BM176" s="120">
        <f>PRODUCT($D56:BM56)</f>
        <v>0.15230545975523482</v>
      </c>
      <c r="BN176" s="120">
        <f>PRODUCT($D56:BN56)</f>
        <v>0.14762968214074912</v>
      </c>
      <c r="BO176" s="120">
        <f>PRODUCT($D56:BO56)</f>
        <v>0.14309745089902812</v>
      </c>
      <c r="BP176" s="120">
        <f>PRODUCT($D56:BP56)</f>
        <v>0.13870435915642795</v>
      </c>
      <c r="BQ176" s="120">
        <f>PRODUCT($D56:BQ56)</f>
        <v>0.13444613533032562</v>
      </c>
      <c r="BR176" s="120">
        <f>PRODUCT($D56:BR56)</f>
        <v>0.13031863897568463</v>
      </c>
      <c r="BS176" s="120">
        <f>PRODUCT($D56:BS56)</f>
        <v>0.12631785675913113</v>
      </c>
      <c r="BT176" s="120">
        <f>PRODUCT($D56:BT56)</f>
        <v>0.12243989855662581</v>
      </c>
      <c r="BU176" s="120">
        <f>PRODUCT($D56:BU56)</f>
        <v>0.1186809936709374</v>
      </c>
      <c r="BV176" s="120">
        <f>PRODUCT($D56:BV56)</f>
        <v>0.11503748716523964</v>
      </c>
      <c r="BW176" s="120">
        <f>PRODUCT($D56:BW56)</f>
        <v>0.11150583630926679</v>
      </c>
      <c r="BX176" s="120">
        <f>PRODUCT($D56:BX56)</f>
        <v>0.10808260713457231</v>
      </c>
      <c r="BY176" s="120">
        <f>PRODUCT($D56:BY56)</f>
        <v>0.10476447109554095</v>
      </c>
      <c r="BZ176" s="120">
        <f>PRODUCT($D56:BZ56)</f>
        <v>0.10154820183290784</v>
      </c>
      <c r="CA176" s="120">
        <f>PRODUCT($D56:CA56)</f>
        <v>9.8430672036637579E-2</v>
      </c>
      <c r="CB176" s="120">
        <f>PRODUCT($D56:CB56)</f>
        <v>9.5408850405112808E-2</v>
      </c>
      <c r="CC176" s="120">
        <f>PRODUCT($D56:CC56)</f>
        <v>9.247979869767585E-2</v>
      </c>
      <c r="CD176" s="120">
        <f>PRODUCT($D56:CD56)</f>
        <v>8.9640668877657204E-2</v>
      </c>
      <c r="CE176" s="120">
        <f>PRODUCT($D56:CE56)</f>
        <v>8.6888700343113134E-2</v>
      </c>
      <c r="CF176" s="120">
        <f>PRODUCT($D56:CF56)</f>
        <v>8.4221217242579569E-2</v>
      </c>
      <c r="CG176" s="120">
        <f>PRODUCT($D56:CG56)</f>
        <v>8.1635625873232379E-2</v>
      </c>
      <c r="CH176" s="120">
        <f>PRODUCT($D56:CH56)</f>
        <v>7.9129412158924148E-2</v>
      </c>
      <c r="CI176" s="120">
        <f>PRODUCT($D56:CI56)</f>
        <v>7.6700139205645182E-2</v>
      </c>
      <c r="CJ176" s="120">
        <f>PRODUCT($D56:CJ56)</f>
        <v>7.4345444932031879E-2</v>
      </c>
      <c r="CK176" s="120">
        <f>PRODUCT($D56:CK56)</f>
        <v>7.2063039772618506E-2</v>
      </c>
      <c r="CL176" s="120">
        <f>PRODUCT($D56:CL56)</f>
        <v>6.9850704451599119E-2</v>
      </c>
      <c r="CM176" s="120">
        <f>PRODUCT($D56:CM56)</f>
        <v>6.7706287824935027E-2</v>
      </c>
      <c r="CN176" s="120">
        <f>PRODUCT($D56:CN56)</f>
        <v>6.5627704788709523E-2</v>
      </c>
      <c r="CO176" s="120">
        <f>PRODUCT($D56:CO56)</f>
        <v>6.3612934251696146E-2</v>
      </c>
      <c r="CP176" s="120">
        <f>PRODUCT($D56:CP56)</f>
        <v>6.1660017170169078E-2</v>
      </c>
      <c r="CQ176" s="120">
        <f>PRODUCT($D56:CQ56)</f>
        <v>5.9767054643044888E-2</v>
      </c>
      <c r="CR176" s="120">
        <f>PRODUCT($D56:CR56)</f>
        <v>5.7932206065503415E-2</v>
      </c>
      <c r="CS176" s="120">
        <f>PRODUCT($D56:CS56)</f>
        <v>5.6153687339292463E-2</v>
      </c>
      <c r="CT176" s="120">
        <f>PRODUCT($D56:CT56)</f>
        <v>5.4429769137976189E-2</v>
      </c>
      <c r="CU176" s="120">
        <f>PRODUCT($D56:CU56)</f>
        <v>5.275877522544032E-2</v>
      </c>
      <c r="CV176" s="120">
        <f>PRODUCT($D56:CV56)</f>
        <v>5.1139080826019305E-2</v>
      </c>
      <c r="CW176" s="120">
        <f>PRODUCT($D56:CW56)</f>
        <v>4.9569111044660517E-2</v>
      </c>
      <c r="CX176" s="120">
        <f>PRODUCT($D56:CX56)</f>
        <v>4.804733933558944E-2</v>
      </c>
      <c r="CY176" s="120">
        <f>PRODUCT($D56:CY56)</f>
        <v>4.6572286017986846E-2</v>
      </c>
      <c r="CZ176" s="120">
        <f>PRODUCT($D56:CZ56)</f>
        <v>4.514251683723465E-2</v>
      </c>
      <c r="DA176" s="120">
        <f>PRODUCT($D56:DA56)</f>
        <v>4.3756641570331552E-2</v>
      </c>
      <c r="DB176" s="120">
        <f>PRODUCT($D56:DB56)</f>
        <v>4.2413312674122378E-2</v>
      </c>
      <c r="DC176" s="120">
        <f>PRODUCT($D56:DC56)</f>
        <v>4.1111223975026825E-2</v>
      </c>
    </row>
    <row r="177" spans="2:107" ht="15" x14ac:dyDescent="0.25">
      <c r="B177" s="110">
        <v>52</v>
      </c>
      <c r="C177" s="120">
        <v>1</v>
      </c>
      <c r="D177" s="120">
        <f>PRODUCT($D57:D57)</f>
        <v>0.9738</v>
      </c>
      <c r="E177" s="120">
        <f>PRODUCT($D57:E57)</f>
        <v>0.95617421999999996</v>
      </c>
      <c r="F177" s="120">
        <f>PRODUCT($D57:F57)</f>
        <v>0.93724197044399993</v>
      </c>
      <c r="G177" s="120">
        <f>PRODUCT($D57:G57)</f>
        <v>0.9171849922764983</v>
      </c>
      <c r="H177" s="120">
        <f>PRODUCT($D57:H57)</f>
        <v>0.89599801895491116</v>
      </c>
      <c r="I177" s="120">
        <f>PRODUCT($D57:I57)</f>
        <v>0.87386686788672485</v>
      </c>
      <c r="J177" s="120">
        <f>PRODUCT($D57:J57)</f>
        <v>0.85097155594809271</v>
      </c>
      <c r="K177" s="120">
        <f>PRODUCT($D57:K57)</f>
        <v>0.82756983815952023</v>
      </c>
      <c r="L177" s="120">
        <f>PRODUCT($D57:L57)</f>
        <v>0.803901340788158</v>
      </c>
      <c r="M177" s="120">
        <f>PRODUCT($D57:M57)</f>
        <v>0.78026664136898616</v>
      </c>
      <c r="N177" s="120">
        <f>PRODUCT($D57:N57)</f>
        <v>0.75678061546377962</v>
      </c>
      <c r="O177" s="120">
        <f>PRODUCT($D57:O57)</f>
        <v>0.73369880669213439</v>
      </c>
      <c r="P177" s="120">
        <f>PRODUCT($D57:P57)</f>
        <v>0.71110088344601663</v>
      </c>
      <c r="Q177" s="120">
        <f>PRODUCT($D57:Q57)</f>
        <v>0.68891453588250096</v>
      </c>
      <c r="R177" s="120">
        <f>PRODUCT($D57:R57)</f>
        <v>0.66831599125961416</v>
      </c>
      <c r="S177" s="120">
        <f>PRODUCT($D57:S57)</f>
        <v>0.6483333431209517</v>
      </c>
      <c r="T177" s="120">
        <f>PRODUCT($D57:T57)</f>
        <v>0.62894817616163523</v>
      </c>
      <c r="U177" s="120">
        <f>PRODUCT($D57:U57)</f>
        <v>0.61014262569440236</v>
      </c>
      <c r="V177" s="120">
        <f>PRODUCT($D57:V57)</f>
        <v>0.59189936118613973</v>
      </c>
      <c r="W177" s="120">
        <f>PRODUCT($D57:W57)</f>
        <v>0.57420157028667418</v>
      </c>
      <c r="X177" s="120">
        <f>PRODUCT($D57:X57)</f>
        <v>0.55703294333510256</v>
      </c>
      <c r="Y177" s="120">
        <f>PRODUCT($D57:Y57)</f>
        <v>0.540377658329383</v>
      </c>
      <c r="Z177" s="120">
        <f>PRODUCT($D57:Z57)</f>
        <v>0.52422036634533442</v>
      </c>
      <c r="AA177" s="120">
        <f>PRODUCT($D57:AA57)</f>
        <v>0.5085461773916089</v>
      </c>
      <c r="AB177" s="120">
        <f>PRODUCT($D57:AB57)</f>
        <v>0.49334064668759975</v>
      </c>
      <c r="AC177" s="120">
        <f>PRODUCT($D57:AC57)</f>
        <v>0.4785897613516405</v>
      </c>
      <c r="AD177" s="120">
        <f>PRODUCT($D57:AD57)</f>
        <v>0.46427992748722641</v>
      </c>
      <c r="AE177" s="120">
        <f>PRODUCT($D57:AE57)</f>
        <v>0.45039795765535834</v>
      </c>
      <c r="AF177" s="120">
        <f>PRODUCT($D57:AF57)</f>
        <v>0.43693105872146309</v>
      </c>
      <c r="AG177" s="120">
        <f>PRODUCT($D57:AG57)</f>
        <v>0.42386682006569132</v>
      </c>
      <c r="AH177" s="120">
        <f>PRODUCT($D57:AH57)</f>
        <v>0.41119320214572713</v>
      </c>
      <c r="AI177" s="120">
        <f>PRODUCT($D57:AI57)</f>
        <v>0.39889852540156989</v>
      </c>
      <c r="AJ177" s="120">
        <f>PRODUCT($D57:AJ57)</f>
        <v>0.38697145949206296</v>
      </c>
      <c r="AK177" s="120">
        <f>PRODUCT($D57:AK57)</f>
        <v>0.37540101285325028</v>
      </c>
      <c r="AL177" s="120">
        <f>PRODUCT($D57:AL57)</f>
        <v>0.36417652256893807</v>
      </c>
      <c r="AM177" s="120">
        <f>PRODUCT($D57:AM57)</f>
        <v>0.35328764454412681</v>
      </c>
      <c r="AN177" s="120">
        <f>PRODUCT($D57:AN57)</f>
        <v>0.34272434397225743</v>
      </c>
      <c r="AO177" s="120">
        <f>PRODUCT($D57:AO57)</f>
        <v>0.33247688608748693</v>
      </c>
      <c r="AP177" s="120">
        <f>PRODUCT($D57:AP57)</f>
        <v>0.32253582719347107</v>
      </c>
      <c r="AQ177" s="120">
        <f>PRODUCT($D57:AQ57)</f>
        <v>0.3128920059603863</v>
      </c>
      <c r="AR177" s="120">
        <f>PRODUCT($D57:AR57)</f>
        <v>0.30353653498217076</v>
      </c>
      <c r="AS177" s="120">
        <f>PRODUCT($D57:AS57)</f>
        <v>0.29446079258620383</v>
      </c>
      <c r="AT177" s="120">
        <f>PRODUCT($D57:AT57)</f>
        <v>0.28565641488787635</v>
      </c>
      <c r="AU177" s="120">
        <f>PRODUCT($D57:AU57)</f>
        <v>0.27711528808272884</v>
      </c>
      <c r="AV177" s="120">
        <f>PRODUCT($D57:AV57)</f>
        <v>0.26882954096905526</v>
      </c>
      <c r="AW177" s="120">
        <f>PRODUCT($D57:AW57)</f>
        <v>0.26079153769408048</v>
      </c>
      <c r="AX177" s="120">
        <f>PRODUCT($D57:AX57)</f>
        <v>0.25299387071702745</v>
      </c>
      <c r="AY177" s="120">
        <f>PRODUCT($D57:AY57)</f>
        <v>0.24542935398258831</v>
      </c>
      <c r="AZ177" s="120">
        <f>PRODUCT($D57:AZ57)</f>
        <v>0.2380910162985089</v>
      </c>
      <c r="BA177" s="120">
        <f>PRODUCT($D57:BA57)</f>
        <v>0.23097209491118348</v>
      </c>
      <c r="BB177" s="120">
        <f>PRODUCT($D57:BB57)</f>
        <v>0.22406602927333907</v>
      </c>
      <c r="BC177" s="120">
        <f>PRODUCT($D57:BC57)</f>
        <v>0.21736645499806623</v>
      </c>
      <c r="BD177" s="120">
        <f>PRODUCT($D57:BD57)</f>
        <v>0.21086719799362405</v>
      </c>
      <c r="BE177" s="120">
        <f>PRODUCT($D57:BE57)</f>
        <v>0.20456226877361469</v>
      </c>
      <c r="BF177" s="120">
        <f>PRODUCT($D57:BF57)</f>
        <v>0.19844585693728362</v>
      </c>
      <c r="BG177" s="120">
        <f>PRODUCT($D57:BG57)</f>
        <v>0.19251232581485883</v>
      </c>
      <c r="BH177" s="120">
        <f>PRODUCT($D57:BH57)</f>
        <v>0.18675620727299455</v>
      </c>
      <c r="BI177" s="120">
        <f>PRODUCT($D57:BI57)</f>
        <v>0.181172196675532</v>
      </c>
      <c r="BJ177" s="120">
        <f>PRODUCT($D57:BJ57)</f>
        <v>0.17575514799493358</v>
      </c>
      <c r="BK177" s="120">
        <f>PRODUCT($D57:BK57)</f>
        <v>0.17050006906988505</v>
      </c>
      <c r="BL177" s="120">
        <f>PRODUCT($D57:BL57)</f>
        <v>0.16540211700469548</v>
      </c>
      <c r="BM177" s="120">
        <f>PRODUCT($D57:BM57)</f>
        <v>0.16045659370625509</v>
      </c>
      <c r="BN177" s="120">
        <f>PRODUCT($D57:BN57)</f>
        <v>0.15565894155443805</v>
      </c>
      <c r="BO177" s="120">
        <f>PRODUCT($D57:BO57)</f>
        <v>0.15100473920196034</v>
      </c>
      <c r="BP177" s="120">
        <f>PRODUCT($D57:BP57)</f>
        <v>0.14648969749982171</v>
      </c>
      <c r="BQ177" s="120">
        <f>PRODUCT($D57:BQ57)</f>
        <v>0.14210965554457705</v>
      </c>
      <c r="BR177" s="120">
        <f>PRODUCT($D57:BR57)</f>
        <v>0.13786057684379419</v>
      </c>
      <c r="BS177" s="120">
        <f>PRODUCT($D57:BS57)</f>
        <v>0.13373854559616474</v>
      </c>
      <c r="BT177" s="120">
        <f>PRODUCT($D57:BT57)</f>
        <v>0.12973976308283941</v>
      </c>
      <c r="BU177" s="120">
        <f>PRODUCT($D57:BU57)</f>
        <v>0.12586054416666251</v>
      </c>
      <c r="BV177" s="120">
        <f>PRODUCT($D57:BV57)</f>
        <v>0.12209731389607929</v>
      </c>
      <c r="BW177" s="120">
        <f>PRODUCT($D57:BW57)</f>
        <v>0.11844660421058652</v>
      </c>
      <c r="BX177" s="120">
        <f>PRODUCT($D57:BX57)</f>
        <v>0.11490505074468997</v>
      </c>
      <c r="BY177" s="120">
        <f>PRODUCT($D57:BY57)</f>
        <v>0.11146938972742373</v>
      </c>
      <c r="BZ177" s="120">
        <f>PRODUCT($D57:BZ57)</f>
        <v>0.10813645497457376</v>
      </c>
      <c r="CA177" s="120">
        <f>PRODUCT($D57:CA57)</f>
        <v>0.104903174970834</v>
      </c>
      <c r="CB177" s="120">
        <f>PRODUCT($D57:CB57)</f>
        <v>0.10176657003920606</v>
      </c>
      <c r="CC177" s="120">
        <f>PRODUCT($D57:CC57)</f>
        <v>9.8723749595033786E-2</v>
      </c>
      <c r="CD177" s="120">
        <f>PRODUCT($D57:CD57)</f>
        <v>9.5771909482142273E-2</v>
      </c>
      <c r="CE177" s="120">
        <f>PRODUCT($D57:CE57)</f>
        <v>9.2908329388626212E-2</v>
      </c>
      <c r="CF177" s="120">
        <f>PRODUCT($D57:CF57)</f>
        <v>9.0130370339906285E-2</v>
      </c>
      <c r="CG177" s="120">
        <f>PRODUCT($D57:CG57)</f>
        <v>8.7435472266743086E-2</v>
      </c>
      <c r="CH177" s="120">
        <f>PRODUCT($D57:CH57)</f>
        <v>8.4821151645967471E-2</v>
      </c>
      <c r="CI177" s="120">
        <f>PRODUCT($D57:CI57)</f>
        <v>8.2284999211753043E-2</v>
      </c>
      <c r="CJ177" s="120">
        <f>PRODUCT($D57:CJ57)</f>
        <v>7.982467773532162E-2</v>
      </c>
      <c r="CK177" s="120">
        <f>PRODUCT($D57:CK57)</f>
        <v>7.7437919871035502E-2</v>
      </c>
      <c r="CL177" s="120">
        <f>PRODUCT($D57:CL57)</f>
        <v>7.5122526066891543E-2</v>
      </c>
      <c r="CM177" s="120">
        <f>PRODUCT($D57:CM57)</f>
        <v>7.2876362537491482E-2</v>
      </c>
      <c r="CN177" s="120">
        <f>PRODUCT($D57:CN57)</f>
        <v>7.0697359297620485E-2</v>
      </c>
      <c r="CO177" s="120">
        <f>PRODUCT($D57:CO57)</f>
        <v>6.8583508254621631E-2</v>
      </c>
      <c r="CP177" s="120">
        <f>PRODUCT($D57:CP57)</f>
        <v>6.6532861357808448E-2</v>
      </c>
      <c r="CQ177" s="120">
        <f>PRODUCT($D57:CQ57)</f>
        <v>6.4543528803209974E-2</v>
      </c>
      <c r="CR177" s="120">
        <f>PRODUCT($D57:CR57)</f>
        <v>6.2613677291993991E-2</v>
      </c>
      <c r="CS177" s="120">
        <f>PRODUCT($D57:CS57)</f>
        <v>6.0741528340963372E-2</v>
      </c>
      <c r="CT177" s="120">
        <f>PRODUCT($D57:CT57)</f>
        <v>5.8925356643568565E-2</v>
      </c>
      <c r="CU177" s="120">
        <f>PRODUCT($D57:CU57)</f>
        <v>5.7163488479925861E-2</v>
      </c>
      <c r="CV177" s="120">
        <f>PRODUCT($D57:CV57)</f>
        <v>5.5454300174376074E-2</v>
      </c>
      <c r="CW177" s="120">
        <f>PRODUCT($D57:CW57)</f>
        <v>5.3796216599162228E-2</v>
      </c>
      <c r="CX177" s="120">
        <f>PRODUCT($D57:CX57)</f>
        <v>5.2187709722847274E-2</v>
      </c>
      <c r="CY177" s="120">
        <f>PRODUCT($D57:CY57)</f>
        <v>5.0627297202134137E-2</v>
      </c>
      <c r="CZ177" s="120">
        <f>PRODUCT($D57:CZ57)</f>
        <v>4.9113541015790324E-2</v>
      </c>
      <c r="DA177" s="120">
        <f>PRODUCT($D57:DA57)</f>
        <v>4.7645046139418189E-2</v>
      </c>
      <c r="DB177" s="120">
        <f>PRODUCT($D57:DB57)</f>
        <v>4.6220459259849585E-2</v>
      </c>
      <c r="DC177" s="120">
        <f>PRODUCT($D57:DC57)</f>
        <v>4.4838467527980083E-2</v>
      </c>
    </row>
    <row r="178" spans="2:107" ht="15" x14ac:dyDescent="0.25">
      <c r="B178" s="110">
        <v>53</v>
      </c>
      <c r="C178" s="120">
        <v>1</v>
      </c>
      <c r="D178" s="120">
        <f>PRODUCT($D58:D58)</f>
        <v>0.97330000000000005</v>
      </c>
      <c r="E178" s="120">
        <f>PRODUCT($D58:E58)</f>
        <v>0.95587792999999999</v>
      </c>
      <c r="F178" s="120">
        <f>PRODUCT($D58:F58)</f>
        <v>0.93762066153699997</v>
      </c>
      <c r="G178" s="120">
        <f>PRODUCT($D58:G58)</f>
        <v>0.91839943797549151</v>
      </c>
      <c r="H178" s="120">
        <f>PRODUCT($D58:H58)</f>
        <v>0.89819465034003065</v>
      </c>
      <c r="I178" s="120">
        <f>PRODUCT($D58:I58)</f>
        <v>0.87708707605703995</v>
      </c>
      <c r="J178" s="120">
        <f>PRODUCT($D58:J58)</f>
        <v>0.85515989915561397</v>
      </c>
      <c r="K178" s="120">
        <f>PRODUCT($D58:K58)</f>
        <v>0.83258367781790577</v>
      </c>
      <c r="L178" s="120">
        <f>PRODUCT($D58:L58)</f>
        <v>0.80968762667791339</v>
      </c>
      <c r="M178" s="120">
        <f>PRODUCT($D58:M58)</f>
        <v>0.78661152931759293</v>
      </c>
      <c r="N178" s="120">
        <f>PRODUCT($D58:N58)</f>
        <v>0.76364247266151919</v>
      </c>
      <c r="O178" s="120">
        <f>PRODUCT($D58:O58)</f>
        <v>0.74096229122347212</v>
      </c>
      <c r="P178" s="120">
        <f>PRODUCT($D58:P58)</f>
        <v>0.71865932625764561</v>
      </c>
      <c r="Q178" s="120">
        <f>PRODUCT($D58:Q58)</f>
        <v>0.69674021680678744</v>
      </c>
      <c r="R178" s="120">
        <f>PRODUCT($D58:R58)</f>
        <v>0.67639540247602925</v>
      </c>
      <c r="S178" s="120">
        <f>PRODUCT($D58:S58)</f>
        <v>0.65664465672372918</v>
      </c>
      <c r="T178" s="120">
        <f>PRODUCT($D58:T58)</f>
        <v>0.63747063274739624</v>
      </c>
      <c r="U178" s="120">
        <f>PRODUCT($D58:U58)</f>
        <v>0.61885649027117229</v>
      </c>
      <c r="V178" s="120">
        <f>PRODUCT($D58:V58)</f>
        <v>0.60078588075525408</v>
      </c>
      <c r="W178" s="120">
        <f>PRODUCT($D58:W58)</f>
        <v>0.58324293303720065</v>
      </c>
      <c r="X178" s="120">
        <f>PRODUCT($D58:X58)</f>
        <v>0.56621223939251442</v>
      </c>
      <c r="Y178" s="120">
        <f>PRODUCT($D58:Y58)</f>
        <v>0.54967884200225303</v>
      </c>
      <c r="Z178" s="120">
        <f>PRODUCT($D58:Z58)</f>
        <v>0.53362821981578723</v>
      </c>
      <c r="AA178" s="120">
        <f>PRODUCT($D58:AA58)</f>
        <v>0.51804627579716622</v>
      </c>
      <c r="AB178" s="120">
        <f>PRODUCT($D58:AB58)</f>
        <v>0.50291932454388899</v>
      </c>
      <c r="AC178" s="120">
        <f>PRODUCT($D58:AC58)</f>
        <v>0.48823408026720744</v>
      </c>
      <c r="AD178" s="120">
        <f>PRODUCT($D58:AD58)</f>
        <v>0.47397764512340496</v>
      </c>
      <c r="AE178" s="120">
        <f>PRODUCT($D58:AE58)</f>
        <v>0.46013749788580155</v>
      </c>
      <c r="AF178" s="120">
        <f>PRODUCT($D58:AF58)</f>
        <v>0.44670148294753614</v>
      </c>
      <c r="AG178" s="120">
        <f>PRODUCT($D58:AG58)</f>
        <v>0.43365779964546808</v>
      </c>
      <c r="AH178" s="120">
        <f>PRODUCT($D58:AH58)</f>
        <v>0.4209949918958204</v>
      </c>
      <c r="AI178" s="120">
        <f>PRODUCT($D58:AI58)</f>
        <v>0.40870193813246247</v>
      </c>
      <c r="AJ178" s="120">
        <f>PRODUCT($D58:AJ58)</f>
        <v>0.39676784153899458</v>
      </c>
      <c r="AK178" s="120">
        <f>PRODUCT($D58:AK58)</f>
        <v>0.38518222056605594</v>
      </c>
      <c r="AL178" s="120">
        <f>PRODUCT($D58:AL58)</f>
        <v>0.37393489972552713</v>
      </c>
      <c r="AM178" s="120">
        <f>PRODUCT($D58:AM58)</f>
        <v>0.36301600065354173</v>
      </c>
      <c r="AN178" s="120">
        <f>PRODUCT($D58:AN58)</f>
        <v>0.35241593343445832</v>
      </c>
      <c r="AO178" s="120">
        <f>PRODUCT($D58:AO58)</f>
        <v>0.34212538817817212</v>
      </c>
      <c r="AP178" s="120">
        <f>PRODUCT($D58:AP58)</f>
        <v>0.33213532684336949</v>
      </c>
      <c r="AQ178" s="120">
        <f>PRODUCT($D58:AQ58)</f>
        <v>0.32243697529954313</v>
      </c>
      <c r="AR178" s="120">
        <f>PRODUCT($D58:AR58)</f>
        <v>0.31302181562079645</v>
      </c>
      <c r="AS178" s="120">
        <f>PRODUCT($D58:AS58)</f>
        <v>0.30388157860466919</v>
      </c>
      <c r="AT178" s="120">
        <f>PRODUCT($D58:AT58)</f>
        <v>0.29500823650941282</v>
      </c>
      <c r="AU178" s="120">
        <f>PRODUCT($D58:AU58)</f>
        <v>0.28639399600333798</v>
      </c>
      <c r="AV178" s="120">
        <f>PRODUCT($D58:AV58)</f>
        <v>0.27803129132004051</v>
      </c>
      <c r="AW178" s="120">
        <f>PRODUCT($D58:AW58)</f>
        <v>0.2699127776134953</v>
      </c>
      <c r="AX178" s="120">
        <f>PRODUCT($D58:AX58)</f>
        <v>0.26203132450718125</v>
      </c>
      <c r="AY178" s="120">
        <f>PRODUCT($D58:AY58)</f>
        <v>0.25438000983157155</v>
      </c>
      <c r="AZ178" s="120">
        <f>PRODUCT($D58:AZ58)</f>
        <v>0.24695211354448965</v>
      </c>
      <c r="BA178" s="120">
        <f>PRODUCT($D58:BA58)</f>
        <v>0.23974111182899055</v>
      </c>
      <c r="BB178" s="120">
        <f>PRODUCT($D58:BB58)</f>
        <v>0.23274067136358403</v>
      </c>
      <c r="BC178" s="120">
        <f>PRODUCT($D58:BC58)</f>
        <v>0.22594464375976739</v>
      </c>
      <c r="BD178" s="120">
        <f>PRODUCT($D58:BD58)</f>
        <v>0.21934706016198219</v>
      </c>
      <c r="BE178" s="120">
        <f>PRODUCT($D58:BE58)</f>
        <v>0.21294212600525231</v>
      </c>
      <c r="BF178" s="120">
        <f>PRODUCT($D58:BF58)</f>
        <v>0.20672421592589893</v>
      </c>
      <c r="BG178" s="120">
        <f>PRODUCT($D58:BG58)</f>
        <v>0.20068786882086267</v>
      </c>
      <c r="BH178" s="120">
        <f>PRODUCT($D58:BH58)</f>
        <v>0.19482778305129347</v>
      </c>
      <c r="BI178" s="120">
        <f>PRODUCT($D58:BI58)</f>
        <v>0.18913881178619571</v>
      </c>
      <c r="BJ178" s="120">
        <f>PRODUCT($D58:BJ58)</f>
        <v>0.18361595848203879</v>
      </c>
      <c r="BK178" s="120">
        <f>PRODUCT($D58:BK58)</f>
        <v>0.17825437249436327</v>
      </c>
      <c r="BL178" s="120">
        <f>PRODUCT($D58:BL58)</f>
        <v>0.17304934481752787</v>
      </c>
      <c r="BM178" s="120">
        <f>PRODUCT($D58:BM58)</f>
        <v>0.16799630394885606</v>
      </c>
      <c r="BN178" s="120">
        <f>PRODUCT($D58:BN58)</f>
        <v>0.16309081187354946</v>
      </c>
      <c r="BO178" s="120">
        <f>PRODUCT($D58:BO58)</f>
        <v>0.15832856016684183</v>
      </c>
      <c r="BP178" s="120">
        <f>PRODUCT($D58:BP58)</f>
        <v>0.15370536620997005</v>
      </c>
      <c r="BQ178" s="120">
        <f>PRODUCT($D58:BQ58)</f>
        <v>0.14921716951663894</v>
      </c>
      <c r="BR178" s="120">
        <f>PRODUCT($D58:BR58)</f>
        <v>0.14486002816675309</v>
      </c>
      <c r="BS178" s="120">
        <f>PRODUCT($D58:BS58)</f>
        <v>0.14063011534428391</v>
      </c>
      <c r="BT178" s="120">
        <f>PRODUCT($D58:BT58)</f>
        <v>0.13652371597623081</v>
      </c>
      <c r="BU178" s="120">
        <f>PRODUCT($D58:BU58)</f>
        <v>0.13253722346972488</v>
      </c>
      <c r="BV178" s="120">
        <f>PRODUCT($D58:BV58)</f>
        <v>0.12866713654440892</v>
      </c>
      <c r="BW178" s="120">
        <f>PRODUCT($D58:BW58)</f>
        <v>0.12491005615731218</v>
      </c>
      <c r="BX178" s="120">
        <f>PRODUCT($D58:BX58)</f>
        <v>0.12126268251751866</v>
      </c>
      <c r="BY178" s="120">
        <f>PRODUCT($D58:BY58)</f>
        <v>0.11772181218800712</v>
      </c>
      <c r="BZ178" s="120">
        <f>PRODUCT($D58:BZ58)</f>
        <v>0.11428433527211732</v>
      </c>
      <c r="CA178" s="120">
        <f>PRODUCT($D58:CA58)</f>
        <v>0.11094723268217149</v>
      </c>
      <c r="CB178" s="120">
        <f>PRODUCT($D58:CB58)</f>
        <v>0.10770757348785208</v>
      </c>
      <c r="CC178" s="120">
        <f>PRODUCT($D58:CC58)</f>
        <v>0.10456251234200679</v>
      </c>
      <c r="CD178" s="120">
        <f>PRODUCT($D58:CD58)</f>
        <v>0.10150928698162019</v>
      </c>
      <c r="CE178" s="120">
        <f>PRODUCT($D58:CE58)</f>
        <v>9.8545215801756889E-2</v>
      </c>
      <c r="CF178" s="120">
        <f>PRODUCT($D58:CF58)</f>
        <v>9.5667695500345581E-2</v>
      </c>
      <c r="CG178" s="120">
        <f>PRODUCT($D58:CG58)</f>
        <v>9.2874198791735488E-2</v>
      </c>
      <c r="CH178" s="120">
        <f>PRODUCT($D58:CH58)</f>
        <v>9.0162272187016806E-2</v>
      </c>
      <c r="CI178" s="120">
        <f>PRODUCT($D58:CI58)</f>
        <v>8.7529533839155918E-2</v>
      </c>
      <c r="CJ178" s="120">
        <f>PRODUCT($D58:CJ58)</f>
        <v>8.4973671451052571E-2</v>
      </c>
      <c r="CK178" s="120">
        <f>PRODUCT($D58:CK58)</f>
        <v>8.2492440244681831E-2</v>
      </c>
      <c r="CL178" s="120">
        <f>PRODUCT($D58:CL58)</f>
        <v>8.008366098953712E-2</v>
      </c>
      <c r="CM178" s="120">
        <f>PRODUCT($D58:CM58)</f>
        <v>7.774521808864264E-2</v>
      </c>
      <c r="CN178" s="120">
        <f>PRODUCT($D58:CN58)</f>
        <v>7.5475057720454278E-2</v>
      </c>
      <c r="CO178" s="120">
        <f>PRODUCT($D58:CO58)</f>
        <v>7.3271186035017019E-2</v>
      </c>
      <c r="CP178" s="120">
        <f>PRODUCT($D58:CP58)</f>
        <v>7.1131667402794516E-2</v>
      </c>
      <c r="CQ178" s="120">
        <f>PRODUCT($D58:CQ58)</f>
        <v>6.9054622714632918E-2</v>
      </c>
      <c r="CR178" s="120">
        <f>PRODUCT($D58:CR58)</f>
        <v>6.7038227731365641E-2</v>
      </c>
      <c r="CS178" s="120">
        <f>PRODUCT($D58:CS58)</f>
        <v>6.5080711481609765E-2</v>
      </c>
      <c r="CT178" s="120">
        <f>PRODUCT($D58:CT58)</f>
        <v>6.3180354706346767E-2</v>
      </c>
      <c r="CU178" s="120">
        <f>PRODUCT($D58:CU58)</f>
        <v>6.1335488348921441E-2</v>
      </c>
      <c r="CV178" s="120">
        <f>PRODUCT($D58:CV58)</f>
        <v>5.9544492089132935E-2</v>
      </c>
      <c r="CW178" s="120">
        <f>PRODUCT($D58:CW58)</f>
        <v>5.7805792920130251E-2</v>
      </c>
      <c r="CX178" s="120">
        <f>PRODUCT($D58:CX58)</f>
        <v>5.6117863766862446E-2</v>
      </c>
      <c r="CY178" s="120">
        <f>PRODUCT($D58:CY58)</f>
        <v>5.4479222144870061E-2</v>
      </c>
      <c r="CZ178" s="120">
        <f>PRODUCT($D58:CZ58)</f>
        <v>5.2888428858239855E-2</v>
      </c>
      <c r="DA178" s="120">
        <f>PRODUCT($D58:DA58)</f>
        <v>5.1344086735579254E-2</v>
      </c>
      <c r="DB178" s="120">
        <f>PRODUCT($D58:DB58)</f>
        <v>4.984483940290034E-2</v>
      </c>
      <c r="DC178" s="120">
        <f>PRODUCT($D58:DC58)</f>
        <v>4.8389370092335647E-2</v>
      </c>
    </row>
    <row r="179" spans="2:107" ht="15" x14ac:dyDescent="0.25">
      <c r="B179" s="110">
        <v>54</v>
      </c>
      <c r="C179" s="120">
        <v>1</v>
      </c>
      <c r="D179" s="120">
        <f>PRODUCT($D59:D59)</f>
        <v>0.97260000000000002</v>
      </c>
      <c r="E179" s="120">
        <f>PRODUCT($D59:E59)</f>
        <v>0.95509319999999998</v>
      </c>
      <c r="F179" s="120">
        <f>PRODUCT($D59:F59)</f>
        <v>0.93713744783999997</v>
      </c>
      <c r="G179" s="120">
        <f>PRODUCT($D59:G59)</f>
        <v>0.91858212637276793</v>
      </c>
      <c r="H179" s="120">
        <f>PRODUCT($D59:H59)</f>
        <v>0.89920004350630256</v>
      </c>
      <c r="I179" s="120">
        <f>PRODUCT($D59:I59)</f>
        <v>0.87896804252741079</v>
      </c>
      <c r="J179" s="120">
        <f>PRODUCT($D59:J59)</f>
        <v>0.85787280950675293</v>
      </c>
      <c r="K179" s="120">
        <f>PRODUCT($D59:K59)</f>
        <v>0.8361686274262321</v>
      </c>
      <c r="L179" s="120">
        <f>PRODUCT($D59:L59)</f>
        <v>0.81401015879943694</v>
      </c>
      <c r="M179" s="120">
        <f>PRODUCT($D59:M59)</f>
        <v>0.79154347841657247</v>
      </c>
      <c r="N179" s="120">
        <f>PRODUCT($D59:N59)</f>
        <v>0.7691427979773835</v>
      </c>
      <c r="O179" s="120">
        <f>PRODUCT($D59:O59)</f>
        <v>0.74691457111583703</v>
      </c>
      <c r="P179" s="120">
        <f>PRODUCT($D59:P59)</f>
        <v>0.7249552827250314</v>
      </c>
      <c r="Q179" s="120">
        <f>PRODUCT($D59:Q59)</f>
        <v>0.70342411082809797</v>
      </c>
      <c r="R179" s="120">
        <f>PRODUCT($D59:R59)</f>
        <v>0.68337652366949719</v>
      </c>
      <c r="S179" s="120">
        <f>PRODUCT($D59:S59)</f>
        <v>0.66390029274491658</v>
      </c>
      <c r="T179" s="120">
        <f>PRODUCT($D59:T59)</f>
        <v>0.64497913440168653</v>
      </c>
      <c r="U179" s="120">
        <f>PRODUCT($D59:U59)</f>
        <v>0.62659722907123849</v>
      </c>
      <c r="V179" s="120">
        <f>PRODUCT($D59:V59)</f>
        <v>0.6087392080427082</v>
      </c>
      <c r="W179" s="120">
        <f>PRODUCT($D59:W59)</f>
        <v>0.59139014061349104</v>
      </c>
      <c r="X179" s="120">
        <f>PRODUCT($D59:X59)</f>
        <v>0.57453552160600652</v>
      </c>
      <c r="Y179" s="120">
        <f>PRODUCT($D59:Y59)</f>
        <v>0.5581612592402353</v>
      </c>
      <c r="Z179" s="120">
        <f>PRODUCT($D59:Z59)</f>
        <v>0.54225366335188863</v>
      </c>
      <c r="AA179" s="120">
        <f>PRODUCT($D59:AA59)</f>
        <v>0.52679943394635986</v>
      </c>
      <c r="AB179" s="120">
        <f>PRODUCT($D59:AB59)</f>
        <v>0.51178565007888865</v>
      </c>
      <c r="AC179" s="120">
        <f>PRODUCT($D59:AC59)</f>
        <v>0.49719975905164032</v>
      </c>
      <c r="AD179" s="120">
        <f>PRODUCT($D59:AD59)</f>
        <v>0.48302956591866858</v>
      </c>
      <c r="AE179" s="120">
        <f>PRODUCT($D59:AE59)</f>
        <v>0.46926322328998654</v>
      </c>
      <c r="AF179" s="120">
        <f>PRODUCT($D59:AF59)</f>
        <v>0.45588922142622196</v>
      </c>
      <c r="AG179" s="120">
        <f>PRODUCT($D59:AG59)</f>
        <v>0.44289637861557463</v>
      </c>
      <c r="AH179" s="120">
        <f>PRODUCT($D59:AH59)</f>
        <v>0.43027383182503076</v>
      </c>
      <c r="AI179" s="120">
        <f>PRODUCT($D59:AI59)</f>
        <v>0.41801102761801739</v>
      </c>
      <c r="AJ179" s="120">
        <f>PRODUCT($D59:AJ59)</f>
        <v>0.40609771333090389</v>
      </c>
      <c r="AK179" s="120">
        <f>PRODUCT($D59:AK59)</f>
        <v>0.39452392850097312</v>
      </c>
      <c r="AL179" s="120">
        <f>PRODUCT($D59:AL59)</f>
        <v>0.38327999653869538</v>
      </c>
      <c r="AM179" s="120">
        <f>PRODUCT($D59:AM59)</f>
        <v>0.37235651663734259</v>
      </c>
      <c r="AN179" s="120">
        <f>PRODUCT($D59:AN59)</f>
        <v>0.36174435591317833</v>
      </c>
      <c r="AO179" s="120">
        <f>PRODUCT($D59:AO59)</f>
        <v>0.35143464176965278</v>
      </c>
      <c r="AP179" s="120">
        <f>PRODUCT($D59:AP59)</f>
        <v>0.34141875447921771</v>
      </c>
      <c r="AQ179" s="120">
        <f>PRODUCT($D59:AQ59)</f>
        <v>0.33168831997656001</v>
      </c>
      <c r="AR179" s="120">
        <f>PRODUCT($D59:AR59)</f>
        <v>0.32223520285722806</v>
      </c>
      <c r="AS179" s="120">
        <f>PRODUCT($D59:AS59)</f>
        <v>0.31305149957579709</v>
      </c>
      <c r="AT179" s="120">
        <f>PRODUCT($D59:AT59)</f>
        <v>0.30412953183788688</v>
      </c>
      <c r="AU179" s="120">
        <f>PRODUCT($D59:AU59)</f>
        <v>0.29546184018050714</v>
      </c>
      <c r="AV179" s="120">
        <f>PRODUCT($D59:AV59)</f>
        <v>0.2870411777353627</v>
      </c>
      <c r="AW179" s="120">
        <f>PRODUCT($D59:AW59)</f>
        <v>0.27886050416990488</v>
      </c>
      <c r="AX179" s="120">
        <f>PRODUCT($D59:AX59)</f>
        <v>0.2709129798010626</v>
      </c>
      <c r="AY179" s="120">
        <f>PRODUCT($D59:AY59)</f>
        <v>0.26319195987673233</v>
      </c>
      <c r="AZ179" s="120">
        <f>PRODUCT($D59:AZ59)</f>
        <v>0.25569098902024545</v>
      </c>
      <c r="BA179" s="120">
        <f>PRODUCT($D59:BA59)</f>
        <v>0.24840379583316846</v>
      </c>
      <c r="BB179" s="120">
        <f>PRODUCT($D59:BB59)</f>
        <v>0.24132428765192318</v>
      </c>
      <c r="BC179" s="120">
        <f>PRODUCT($D59:BC59)</f>
        <v>0.23444654545384339</v>
      </c>
      <c r="BD179" s="120">
        <f>PRODUCT($D59:BD59)</f>
        <v>0.22776481890840886</v>
      </c>
      <c r="BE179" s="120">
        <f>PRODUCT($D59:BE59)</f>
        <v>0.22127352156951921</v>
      </c>
      <c r="BF179" s="120">
        <f>PRODUCT($D59:BF59)</f>
        <v>0.21496722620478792</v>
      </c>
      <c r="BG179" s="120">
        <f>PRODUCT($D59:BG59)</f>
        <v>0.20884066025795148</v>
      </c>
      <c r="BH179" s="120">
        <f>PRODUCT($D59:BH59)</f>
        <v>0.20288870144059987</v>
      </c>
      <c r="BI179" s="120">
        <f>PRODUCT($D59:BI59)</f>
        <v>0.19710637344954277</v>
      </c>
      <c r="BJ179" s="120">
        <f>PRODUCT($D59:BJ59)</f>
        <v>0.1914888418062308</v>
      </c>
      <c r="BK179" s="120">
        <f>PRODUCT($D59:BK59)</f>
        <v>0.18603140981475322</v>
      </c>
      <c r="BL179" s="120">
        <f>PRODUCT($D59:BL59)</f>
        <v>0.18072951463503276</v>
      </c>
      <c r="BM179" s="120">
        <f>PRODUCT($D59:BM59)</f>
        <v>0.17557872346793432</v>
      </c>
      <c r="BN179" s="120">
        <f>PRODUCT($D59:BN59)</f>
        <v>0.17057472984909819</v>
      </c>
      <c r="BO179" s="120">
        <f>PRODUCT($D59:BO59)</f>
        <v>0.16571335004839891</v>
      </c>
      <c r="BP179" s="120">
        <f>PRODUCT($D59:BP59)</f>
        <v>0.16099051957201954</v>
      </c>
      <c r="BQ179" s="120">
        <f>PRODUCT($D59:BQ59)</f>
        <v>0.156402289764217</v>
      </c>
      <c r="BR179" s="120">
        <f>PRODUCT($D59:BR59)</f>
        <v>0.15194482450593683</v>
      </c>
      <c r="BS179" s="120">
        <f>PRODUCT($D59:BS59)</f>
        <v>0.14761439700751763</v>
      </c>
      <c r="BT179" s="120">
        <f>PRODUCT($D59:BT59)</f>
        <v>0.1434073866928034</v>
      </c>
      <c r="BU179" s="120">
        <f>PRODUCT($D59:BU59)</f>
        <v>0.1393202761720585</v>
      </c>
      <c r="BV179" s="120">
        <f>PRODUCT($D59:BV59)</f>
        <v>0.13534964830115484</v>
      </c>
      <c r="BW179" s="120">
        <f>PRODUCT($D59:BW59)</f>
        <v>0.13149218332457194</v>
      </c>
      <c r="BX179" s="120">
        <f>PRODUCT($D59:BX59)</f>
        <v>0.12774465609982164</v>
      </c>
      <c r="BY179" s="120">
        <f>PRODUCT($D59:BY59)</f>
        <v>0.12410393340097672</v>
      </c>
      <c r="BZ179" s="120">
        <f>PRODUCT($D59:BZ59)</f>
        <v>0.12056697129904889</v>
      </c>
      <c r="CA179" s="120">
        <f>PRODUCT($D59:CA59)</f>
        <v>0.117130812617026</v>
      </c>
      <c r="CB179" s="120">
        <f>PRODUCT($D59:CB59)</f>
        <v>0.11379258445744077</v>
      </c>
      <c r="CC179" s="120">
        <f>PRODUCT($D59:CC59)</f>
        <v>0.11054949580040371</v>
      </c>
      <c r="CD179" s="120">
        <f>PRODUCT($D59:CD59)</f>
        <v>0.10739883517009222</v>
      </c>
      <c r="CE179" s="120">
        <f>PRODUCT($D59:CE59)</f>
        <v>0.10433796836774459</v>
      </c>
      <c r="CF179" s="120">
        <f>PRODUCT($D59:CF59)</f>
        <v>0.10136433626926387</v>
      </c>
      <c r="CG179" s="120">
        <f>PRODUCT($D59:CG59)</f>
        <v>9.8475452685589854E-2</v>
      </c>
      <c r="CH179" s="120">
        <f>PRODUCT($D59:CH59)</f>
        <v>9.5668902284050547E-2</v>
      </c>
      <c r="CI179" s="120">
        <f>PRODUCT($D59:CI59)</f>
        <v>9.2942338568955105E-2</v>
      </c>
      <c r="CJ179" s="120">
        <f>PRODUCT($D59:CJ59)</f>
        <v>9.029348191973989E-2</v>
      </c>
      <c r="CK179" s="120">
        <f>PRODUCT($D59:CK59)</f>
        <v>8.7720117685027313E-2</v>
      </c>
      <c r="CL179" s="120">
        <f>PRODUCT($D59:CL59)</f>
        <v>8.522009433100404E-2</v>
      </c>
      <c r="CM179" s="120">
        <f>PRODUCT($D59:CM59)</f>
        <v>8.2791321642570428E-2</v>
      </c>
      <c r="CN179" s="120">
        <f>PRODUCT($D59:CN59)</f>
        <v>8.043176897575717E-2</v>
      </c>
      <c r="CO179" s="120">
        <f>PRODUCT($D59:CO59)</f>
        <v>7.8139463559948094E-2</v>
      </c>
      <c r="CP179" s="120">
        <f>PRODUCT($D59:CP59)</f>
        <v>7.591248884848957E-2</v>
      </c>
      <c r="CQ179" s="120">
        <f>PRODUCT($D59:CQ59)</f>
        <v>7.3748982916307618E-2</v>
      </c>
      <c r="CR179" s="120">
        <f>PRODUCT($D59:CR59)</f>
        <v>7.1647136903192854E-2</v>
      </c>
      <c r="CS179" s="120">
        <f>PRODUCT($D59:CS59)</f>
        <v>6.9605193501451862E-2</v>
      </c>
      <c r="CT179" s="120">
        <f>PRODUCT($D59:CT59)</f>
        <v>6.7621445486660492E-2</v>
      </c>
      <c r="CU179" s="120">
        <f>PRODUCT($D59:CU59)</f>
        <v>6.5694234290290671E-2</v>
      </c>
      <c r="CV179" s="120">
        <f>PRODUCT($D59:CV59)</f>
        <v>6.382194861301739E-2</v>
      </c>
      <c r="CW179" s="120">
        <f>PRODUCT($D59:CW59)</f>
        <v>6.2003023077546397E-2</v>
      </c>
      <c r="CX179" s="120">
        <f>PRODUCT($D59:CX59)</f>
        <v>6.0235936919836329E-2</v>
      </c>
      <c r="CY179" s="120">
        <f>PRODUCT($D59:CY59)</f>
        <v>5.8519212717620998E-2</v>
      </c>
      <c r="CZ179" s="120">
        <f>PRODUCT($D59:CZ59)</f>
        <v>5.6851415155168804E-2</v>
      </c>
      <c r="DA179" s="120">
        <f>PRODUCT($D59:DA59)</f>
        <v>5.5231149823246492E-2</v>
      </c>
      <c r="DB179" s="120">
        <f>PRODUCT($D59:DB59)</f>
        <v>5.3657062053283966E-2</v>
      </c>
      <c r="DC179" s="120">
        <f>PRODUCT($D59:DC59)</f>
        <v>5.2127835784765375E-2</v>
      </c>
    </row>
    <row r="180" spans="2:107" ht="15" x14ac:dyDescent="0.25">
      <c r="B180" s="110">
        <v>55</v>
      </c>
      <c r="C180" s="120">
        <v>1</v>
      </c>
      <c r="D180" s="120">
        <f>PRODUCT($D60:D60)</f>
        <v>0.97160000000000002</v>
      </c>
      <c r="E180" s="120">
        <f>PRODUCT($D60:E60)</f>
        <v>0.95372256</v>
      </c>
      <c r="F180" s="120">
        <f>PRODUCT($D60:F60)</f>
        <v>0.93598332038400001</v>
      </c>
      <c r="G180" s="120">
        <f>PRODUCT($D60:G60)</f>
        <v>0.91791884230058884</v>
      </c>
      <c r="H180" s="120">
        <f>PRODUCT($D60:H60)</f>
        <v>0.8991932979176569</v>
      </c>
      <c r="I180" s="120">
        <f>PRODUCT($D60:I60)</f>
        <v>0.87968080335284371</v>
      </c>
      <c r="J180" s="120">
        <f>PRODUCT($D60:J60)</f>
        <v>0.85944814487572829</v>
      </c>
      <c r="K180" s="120">
        <f>PRODUCT($D60:K60)</f>
        <v>0.8384776101407605</v>
      </c>
      <c r="L180" s="120">
        <f>PRODUCT($D60:L60)</f>
        <v>0.81701258332115712</v>
      </c>
      <c r="M180" s="120">
        <f>PRODUCT($D60:M60)</f>
        <v>0.79528004860481438</v>
      </c>
      <c r="N180" s="120">
        <f>PRODUCT($D60:N60)</f>
        <v>0.77340984726818196</v>
      </c>
      <c r="O180" s="120">
        <f>PRODUCT($D60:O60)</f>
        <v>0.75167703055994606</v>
      </c>
      <c r="P180" s="120">
        <f>PRODUCT($D60:P60)</f>
        <v>0.73017906748593164</v>
      </c>
      <c r="Q180" s="120">
        <f>PRODUCT($D60:Q60)</f>
        <v>0.70900387452883962</v>
      </c>
      <c r="R180" s="120">
        <f>PRODUCT($D60:R60)</f>
        <v>0.68929356681693787</v>
      </c>
      <c r="S180" s="120">
        <f>PRODUCT($D60:S60)</f>
        <v>0.67013120565942697</v>
      </c>
      <c r="T180" s="120">
        <f>PRODUCT($D60:T60)</f>
        <v>0.65150155814209487</v>
      </c>
      <c r="U180" s="120">
        <f>PRODUCT($D60:U60)</f>
        <v>0.63338981482574463</v>
      </c>
      <c r="V180" s="120">
        <f>PRODUCT($D60:V60)</f>
        <v>0.6157815779735889</v>
      </c>
      <c r="W180" s="120">
        <f>PRODUCT($D60:W60)</f>
        <v>0.59866285010592313</v>
      </c>
      <c r="X180" s="120">
        <f>PRODUCT($D60:X60)</f>
        <v>0.58202002287297838</v>
      </c>
      <c r="Y180" s="120">
        <f>PRODUCT($D60:Y60)</f>
        <v>0.56583986623710958</v>
      </c>
      <c r="Z180" s="120">
        <f>PRODUCT($D60:Z60)</f>
        <v>0.55010951795571794</v>
      </c>
      <c r="AA180" s="120">
        <f>PRODUCT($D60:AA60)</f>
        <v>0.53481647335654892</v>
      </c>
      <c r="AB180" s="120">
        <f>PRODUCT($D60:AB60)</f>
        <v>0.51994857539723682</v>
      </c>
      <c r="AC180" s="120">
        <f>PRODUCT($D60:AC60)</f>
        <v>0.50549400500119357</v>
      </c>
      <c r="AD180" s="120">
        <f>PRODUCT($D60:AD60)</f>
        <v>0.49144127166216034</v>
      </c>
      <c r="AE180" s="120">
        <f>PRODUCT($D60:AE60)</f>
        <v>0.47777920430995224</v>
      </c>
      <c r="AF180" s="120">
        <f>PRODUCT($D60:AF60)</f>
        <v>0.46449694243013556</v>
      </c>
      <c r="AG180" s="120">
        <f>PRODUCT($D60:AG60)</f>
        <v>0.45158392743057779</v>
      </c>
      <c r="AH180" s="120">
        <f>PRODUCT($D60:AH60)</f>
        <v>0.4390298942480077</v>
      </c>
      <c r="AI180" s="120">
        <f>PRODUCT($D60:AI60)</f>
        <v>0.42682486318791307</v>
      </c>
      <c r="AJ180" s="120">
        <f>PRODUCT($D60:AJ60)</f>
        <v>0.41495913199128909</v>
      </c>
      <c r="AK180" s="120">
        <f>PRODUCT($D60:AK60)</f>
        <v>0.40342326812193124</v>
      </c>
      <c r="AL180" s="120">
        <f>PRODUCT($D60:AL60)</f>
        <v>0.39220810126814154</v>
      </c>
      <c r="AM180" s="120">
        <f>PRODUCT($D60:AM60)</f>
        <v>0.38130471605288718</v>
      </c>
      <c r="AN180" s="120">
        <f>PRODUCT($D60:AN60)</f>
        <v>0.37070444494661692</v>
      </c>
      <c r="AO180" s="120">
        <f>PRODUCT($D60:AO60)</f>
        <v>0.36039886137710098</v>
      </c>
      <c r="AP180" s="120">
        <f>PRODUCT($D60:AP60)</f>
        <v>0.35037977303081758</v>
      </c>
      <c r="AQ180" s="120">
        <f>PRODUCT($D60:AQ60)</f>
        <v>0.34063921534056085</v>
      </c>
      <c r="AR180" s="120">
        <f>PRODUCT($D60:AR60)</f>
        <v>0.33116944515409324</v>
      </c>
      <c r="AS180" s="120">
        <f>PRODUCT($D60:AS60)</f>
        <v>0.32196293457880942</v>
      </c>
      <c r="AT180" s="120">
        <f>PRODUCT($D60:AT60)</f>
        <v>0.3130123649975185</v>
      </c>
      <c r="AU180" s="120">
        <f>PRODUCT($D60:AU60)</f>
        <v>0.30431062125058744</v>
      </c>
      <c r="AV180" s="120">
        <f>PRODUCT($D60:AV60)</f>
        <v>0.29585078597982112</v>
      </c>
      <c r="AW180" s="120">
        <f>PRODUCT($D60:AW60)</f>
        <v>0.2876261341295821</v>
      </c>
      <c r="AX180" s="120">
        <f>PRODUCT($D60:AX60)</f>
        <v>0.27963012760077971</v>
      </c>
      <c r="AY180" s="120">
        <f>PRODUCT($D60:AY60)</f>
        <v>0.27185641005347805</v>
      </c>
      <c r="AZ180" s="120">
        <f>PRODUCT($D60:AZ60)</f>
        <v>0.26429880185399135</v>
      </c>
      <c r="BA180" s="120">
        <f>PRODUCT($D60:BA60)</f>
        <v>0.25695129516245035</v>
      </c>
      <c r="BB180" s="120">
        <f>PRODUCT($D60:BB60)</f>
        <v>0.24980804915693422</v>
      </c>
      <c r="BC180" s="120">
        <f>PRODUCT($D60:BC60)</f>
        <v>0.24286338539037144</v>
      </c>
      <c r="BD180" s="120">
        <f>PRODUCT($D60:BD60)</f>
        <v>0.2361117832765191</v>
      </c>
      <c r="BE180" s="120">
        <f>PRODUCT($D60:BE60)</f>
        <v>0.22954787570143187</v>
      </c>
      <c r="BF180" s="120">
        <f>PRODUCT($D60:BF60)</f>
        <v>0.22316644475693206</v>
      </c>
      <c r="BG180" s="120">
        <f>PRODUCT($D60:BG60)</f>
        <v>0.21696241759268933</v>
      </c>
      <c r="BH180" s="120">
        <f>PRODUCT($D60:BH60)</f>
        <v>0.21093086238361256</v>
      </c>
      <c r="BI180" s="120">
        <f>PRODUCT($D60:BI60)</f>
        <v>0.20506698440934812</v>
      </c>
      <c r="BJ180" s="120">
        <f>PRODUCT($D60:BJ60)</f>
        <v>0.19936612224276823</v>
      </c>
      <c r="BK180" s="120">
        <f>PRODUCT($D60:BK60)</f>
        <v>0.19382374404441927</v>
      </c>
      <c r="BL180" s="120">
        <f>PRODUCT($D60:BL60)</f>
        <v>0.18843544395998441</v>
      </c>
      <c r="BM180" s="120">
        <f>PRODUCT($D60:BM60)</f>
        <v>0.18319693861789682</v>
      </c>
      <c r="BN180" s="120">
        <f>PRODUCT($D60:BN60)</f>
        <v>0.17810406372431928</v>
      </c>
      <c r="BO180" s="120">
        <f>PRODUCT($D60:BO60)</f>
        <v>0.17315277075278318</v>
      </c>
      <c r="BP180" s="120">
        <f>PRODUCT($D60:BP60)</f>
        <v>0.1683391237258558</v>
      </c>
      <c r="BQ180" s="120">
        <f>PRODUCT($D60:BQ60)</f>
        <v>0.163659296086277</v>
      </c>
      <c r="BR180" s="120">
        <f>PRODUCT($D60:BR60)</f>
        <v>0.1591095676550785</v>
      </c>
      <c r="BS180" s="120">
        <f>PRODUCT($D60:BS60)</f>
        <v>0.1546863216742673</v>
      </c>
      <c r="BT180" s="120">
        <f>PRODUCT($D60:BT60)</f>
        <v>0.15038604193172267</v>
      </c>
      <c r="BU180" s="120">
        <f>PRODUCT($D60:BU60)</f>
        <v>0.14620530996602077</v>
      </c>
      <c r="BV180" s="120">
        <f>PRODUCT($D60:BV60)</f>
        <v>0.14214080234896539</v>
      </c>
      <c r="BW180" s="120">
        <f>PRODUCT($D60:BW60)</f>
        <v>0.13818928804366415</v>
      </c>
      <c r="BX180" s="120">
        <f>PRODUCT($D60:BX60)</f>
        <v>0.13434762583605028</v>
      </c>
      <c r="BY180" s="120">
        <f>PRODUCT($D60:BY60)</f>
        <v>0.13061276183780807</v>
      </c>
      <c r="BZ180" s="120">
        <f>PRODUCT($D60:BZ60)</f>
        <v>0.12698172705871699</v>
      </c>
      <c r="CA180" s="120">
        <f>PRODUCT($D60:CA60)</f>
        <v>0.12345163504648465</v>
      </c>
      <c r="CB180" s="120">
        <f>PRODUCT($D60:CB60)</f>
        <v>0.12001967959219237</v>
      </c>
      <c r="CC180" s="120">
        <f>PRODUCT($D60:CC60)</f>
        <v>0.11668313249952941</v>
      </c>
      <c r="CD180" s="120">
        <f>PRODUCT($D60:CD60)</f>
        <v>0.11343934141604249</v>
      </c>
      <c r="CE180" s="120">
        <f>PRODUCT($D60:CE60)</f>
        <v>0.1102857277246765</v>
      </c>
      <c r="CF180" s="120">
        <f>PRODUCT($D60:CF60)</f>
        <v>0.10721978449393049</v>
      </c>
      <c r="CG180" s="120">
        <f>PRODUCT($D60:CG60)</f>
        <v>0.10423907448499922</v>
      </c>
      <c r="CH180" s="120">
        <f>PRODUCT($D60:CH60)</f>
        <v>0.10134122821431624</v>
      </c>
      <c r="CI180" s="120">
        <f>PRODUCT($D60:CI60)</f>
        <v>9.8523942069958237E-2</v>
      </c>
      <c r="CJ180" s="120">
        <f>PRODUCT($D60:CJ60)</f>
        <v>9.5784976480413397E-2</v>
      </c>
      <c r="CK180" s="120">
        <f>PRODUCT($D60:CK60)</f>
        <v>9.3122154134257895E-2</v>
      </c>
      <c r="CL180" s="120">
        <f>PRODUCT($D60:CL60)</f>
        <v>9.0533358249325527E-2</v>
      </c>
      <c r="CM180" s="120">
        <f>PRODUCT($D60:CM60)</f>
        <v>8.8016530889994268E-2</v>
      </c>
      <c r="CN180" s="120">
        <f>PRODUCT($D60:CN60)</f>
        <v>8.5569671331252428E-2</v>
      </c>
      <c r="CO180" s="120">
        <f>PRODUCT($D60:CO60)</f>
        <v>8.3190834468243602E-2</v>
      </c>
      <c r="CP180" s="120">
        <f>PRODUCT($D60:CP60)</f>
        <v>8.0878129270026425E-2</v>
      </c>
      <c r="CQ180" s="120">
        <f>PRODUCT($D60:CQ60)</f>
        <v>7.8629717276319691E-2</v>
      </c>
      <c r="CR180" s="120">
        <f>PRODUCT($D60:CR60)</f>
        <v>7.6443811136038001E-2</v>
      </c>
      <c r="CS180" s="120">
        <f>PRODUCT($D60:CS60)</f>
        <v>7.4318673186456144E-2</v>
      </c>
      <c r="CT180" s="120">
        <f>PRODUCT($D60:CT60)</f>
        <v>7.2252614071872653E-2</v>
      </c>
      <c r="CU180" s="120">
        <f>PRODUCT($D60:CU60)</f>
        <v>7.0243991400674596E-2</v>
      </c>
      <c r="CV180" s="120">
        <f>PRODUCT($D60:CV60)</f>
        <v>6.8291208439735837E-2</v>
      </c>
      <c r="CW180" s="120">
        <f>PRODUCT($D60:CW60)</f>
        <v>6.6392712845111182E-2</v>
      </c>
      <c r="CX180" s="120">
        <f>PRODUCT($D60:CX60)</f>
        <v>6.454699542801709E-2</v>
      </c>
      <c r="CY180" s="120">
        <f>PRODUCT($D60:CY60)</f>
        <v>6.2752588955118219E-2</v>
      </c>
      <c r="CZ180" s="120">
        <f>PRODUCT($D60:CZ60)</f>
        <v>6.1008066982165932E-2</v>
      </c>
      <c r="DA180" s="120">
        <f>PRODUCT($D60:DA60)</f>
        <v>5.9312042720061714E-2</v>
      </c>
      <c r="DB180" s="120">
        <f>PRODUCT($D60:DB60)</f>
        <v>5.7663167932443998E-2</v>
      </c>
      <c r="DC180" s="120">
        <f>PRODUCT($D60:DC60)</f>
        <v>5.6060131863922051E-2</v>
      </c>
    </row>
    <row r="181" spans="2:107" ht="15" x14ac:dyDescent="0.25">
      <c r="B181" s="110">
        <v>56</v>
      </c>
      <c r="C181" s="120">
        <v>1</v>
      </c>
      <c r="D181" s="120">
        <f>PRODUCT($D61:D61)</f>
        <v>0.97050000000000003</v>
      </c>
      <c r="E181" s="120">
        <f>PRODUCT($D61:E61)</f>
        <v>0.95206049999999998</v>
      </c>
      <c r="F181" s="120">
        <f>PRODUCT($D61:F61)</f>
        <v>0.93416176259999995</v>
      </c>
      <c r="G181" s="120">
        <f>PRODUCT($D61:G61)</f>
        <v>0.9163192729343399</v>
      </c>
      <c r="H181" s="120">
        <f>PRODUCT($D61:H61)</f>
        <v>0.89808451940294654</v>
      </c>
      <c r="I181" s="120">
        <f>PRODUCT($D61:I61)</f>
        <v>0.8792247444954846</v>
      </c>
      <c r="J181" s="120">
        <f>PRODUCT($D61:J61)</f>
        <v>0.85970595516768489</v>
      </c>
      <c r="K181" s="120">
        <f>PRODUCT($D61:K61)</f>
        <v>0.83950286522124429</v>
      </c>
      <c r="L181" s="120">
        <f>PRODUCT($D61:L61)</f>
        <v>0.81876714445027954</v>
      </c>
      <c r="M181" s="120">
        <f>PRODUCT($D61:M61)</f>
        <v>0.79764295212346226</v>
      </c>
      <c r="N181" s="120">
        <f>PRODUCT($D61:N61)</f>
        <v>0.77634588530176585</v>
      </c>
      <c r="O181" s="120">
        <f>PRODUCT($D61:O61)</f>
        <v>0.75507400804449742</v>
      </c>
      <c r="P181" s="120">
        <f>PRODUCT($D61:P61)</f>
        <v>0.73400744322005596</v>
      </c>
      <c r="Q181" s="120">
        <f>PRODUCT($D61:Q61)</f>
        <v>0.71323503257692833</v>
      </c>
      <c r="R181" s="120">
        <f>PRODUCT($D61:R61)</f>
        <v>0.6939063631940936</v>
      </c>
      <c r="S181" s="120">
        <f>PRODUCT($D61:S61)</f>
        <v>0.67510150075153363</v>
      </c>
      <c r="T181" s="120">
        <f>PRODUCT($D61:T61)</f>
        <v>0.65680625008116711</v>
      </c>
      <c r="U181" s="120">
        <f>PRODUCT($D61:U61)</f>
        <v>0.63900680070396743</v>
      </c>
      <c r="V181" s="120">
        <f>PRODUCT($D61:V61)</f>
        <v>0.6216897164048899</v>
      </c>
      <c r="W181" s="120">
        <f>PRODUCT($D61:W61)</f>
        <v>0.60484192509031742</v>
      </c>
      <c r="X181" s="120">
        <f>PRODUCT($D61:X61)</f>
        <v>0.58845070892036977</v>
      </c>
      <c r="Y181" s="120">
        <f>PRODUCT($D61:Y61)</f>
        <v>0.57250369470862772</v>
      </c>
      <c r="Z181" s="120">
        <f>PRODUCT($D61:Z61)</f>
        <v>0.55698884458202391</v>
      </c>
      <c r="AA181" s="120">
        <f>PRODUCT($D61:AA61)</f>
        <v>0.54189444689385102</v>
      </c>
      <c r="AB181" s="120">
        <f>PRODUCT($D61:AB61)</f>
        <v>0.52720910738302762</v>
      </c>
      <c r="AC181" s="120">
        <f>PRODUCT($D61:AC61)</f>
        <v>0.51292174057294759</v>
      </c>
      <c r="AD181" s="120">
        <f>PRODUCT($D61:AD61)</f>
        <v>0.49902156140342069</v>
      </c>
      <c r="AE181" s="120">
        <f>PRODUCT($D61:AE61)</f>
        <v>0.48549807708938797</v>
      </c>
      <c r="AF181" s="120">
        <f>PRODUCT($D61:AF61)</f>
        <v>0.47234107920026552</v>
      </c>
      <c r="AG181" s="120">
        <f>PRODUCT($D61:AG61)</f>
        <v>0.45954063595393835</v>
      </c>
      <c r="AH181" s="120">
        <f>PRODUCT($D61:AH61)</f>
        <v>0.44708708471958664</v>
      </c>
      <c r="AI181" s="120">
        <f>PRODUCT($D61:AI61)</f>
        <v>0.43497102472368582</v>
      </c>
      <c r="AJ181" s="120">
        <f>PRODUCT($D61:AJ61)</f>
        <v>0.42318330995367393</v>
      </c>
      <c r="AK181" s="120">
        <f>PRODUCT($D61:AK61)</f>
        <v>0.41171504225392935</v>
      </c>
      <c r="AL181" s="120">
        <f>PRODUCT($D61:AL61)</f>
        <v>0.40055756460884784</v>
      </c>
      <c r="AM181" s="120">
        <f>PRODUCT($D61:AM61)</f>
        <v>0.38970245460794806</v>
      </c>
      <c r="AN181" s="120">
        <f>PRODUCT($D61:AN61)</f>
        <v>0.37914151808807267</v>
      </c>
      <c r="AO181" s="120">
        <f>PRODUCT($D61:AO61)</f>
        <v>0.36886678294788589</v>
      </c>
      <c r="AP181" s="120">
        <f>PRODUCT($D61:AP61)</f>
        <v>0.35887049312999819</v>
      </c>
      <c r="AQ181" s="120">
        <f>PRODUCT($D61:AQ61)</f>
        <v>0.34914510276617522</v>
      </c>
      <c r="AR181" s="120">
        <f>PRODUCT($D61:AR61)</f>
        <v>0.33968327048121189</v>
      </c>
      <c r="AS181" s="120">
        <f>PRODUCT($D61:AS61)</f>
        <v>0.33047785385117107</v>
      </c>
      <c r="AT181" s="120">
        <f>PRODUCT($D61:AT61)</f>
        <v>0.3215219040118043</v>
      </c>
      <c r="AU181" s="120">
        <f>PRODUCT($D61:AU61)</f>
        <v>0.31280866041308442</v>
      </c>
      <c r="AV181" s="120">
        <f>PRODUCT($D61:AV61)</f>
        <v>0.30433154571588983</v>
      </c>
      <c r="AW181" s="120">
        <f>PRODUCT($D61:AW61)</f>
        <v>0.29608416082698918</v>
      </c>
      <c r="AX181" s="120">
        <f>PRODUCT($D61:AX61)</f>
        <v>0.28806028006857776</v>
      </c>
      <c r="AY181" s="120">
        <f>PRODUCT($D61:AY61)</f>
        <v>0.28025384647871932</v>
      </c>
      <c r="AZ181" s="120">
        <f>PRODUCT($D61:AZ61)</f>
        <v>0.27265896723914601</v>
      </c>
      <c r="BA181" s="120">
        <f>PRODUCT($D61:BA61)</f>
        <v>0.26526990922696514</v>
      </c>
      <c r="BB181" s="120">
        <f>PRODUCT($D61:BB61)</f>
        <v>0.25808109468691437</v>
      </c>
      <c r="BC181" s="120">
        <f>PRODUCT($D61:BC61)</f>
        <v>0.25108709702089899</v>
      </c>
      <c r="BD181" s="120">
        <f>PRODUCT($D61:BD61)</f>
        <v>0.24428263669163261</v>
      </c>
      <c r="BE181" s="120">
        <f>PRODUCT($D61:BE61)</f>
        <v>0.23766257723728937</v>
      </c>
      <c r="BF181" s="120">
        <f>PRODUCT($D61:BF61)</f>
        <v>0.23122192139415881</v>
      </c>
      <c r="BG181" s="120">
        <f>PRODUCT($D61:BG61)</f>
        <v>0.22495580732437712</v>
      </c>
      <c r="BH181" s="120">
        <f>PRODUCT($D61:BH61)</f>
        <v>0.21885950494588649</v>
      </c>
      <c r="BI181" s="120">
        <f>PRODUCT($D61:BI61)</f>
        <v>0.21292841236185298</v>
      </c>
      <c r="BJ181" s="120">
        <f>PRODUCT($D61:BJ61)</f>
        <v>0.20715805238684676</v>
      </c>
      <c r="BK181" s="120">
        <f>PRODUCT($D61:BK61)</f>
        <v>0.20154406916716322</v>
      </c>
      <c r="BL181" s="120">
        <f>PRODUCT($D61:BL61)</f>
        <v>0.19608222489273308</v>
      </c>
      <c r="BM181" s="120">
        <f>PRODUCT($D61:BM61)</f>
        <v>0.19076839659814002</v>
      </c>
      <c r="BN181" s="120">
        <f>PRODUCT($D61:BN61)</f>
        <v>0.18559857305033042</v>
      </c>
      <c r="BO181" s="120">
        <f>PRODUCT($D61:BO61)</f>
        <v>0.18056885172066647</v>
      </c>
      <c r="BP181" s="120">
        <f>PRODUCT($D61:BP61)</f>
        <v>0.17567543583903641</v>
      </c>
      <c r="BQ181" s="120">
        <f>PRODUCT($D61:BQ61)</f>
        <v>0.17091463152779854</v>
      </c>
      <c r="BR181" s="120">
        <f>PRODUCT($D61:BR61)</f>
        <v>0.16628284501339519</v>
      </c>
      <c r="BS181" s="120">
        <f>PRODUCT($D61:BS61)</f>
        <v>0.16177657991353217</v>
      </c>
      <c r="BT181" s="120">
        <f>PRODUCT($D61:BT61)</f>
        <v>0.15739243459787544</v>
      </c>
      <c r="BU181" s="120">
        <f>PRODUCT($D61:BU61)</f>
        <v>0.15312709962027302</v>
      </c>
      <c r="BV181" s="120">
        <f>PRODUCT($D61:BV61)</f>
        <v>0.14897735522056363</v>
      </c>
      <c r="BW181" s="120">
        <f>PRODUCT($D61:BW61)</f>
        <v>0.14494006889408637</v>
      </c>
      <c r="BX181" s="120">
        <f>PRODUCT($D61:BX61)</f>
        <v>0.14101219302705661</v>
      </c>
      <c r="BY181" s="120">
        <f>PRODUCT($D61:BY61)</f>
        <v>0.13719076259602339</v>
      </c>
      <c r="BZ181" s="120">
        <f>PRODUCT($D61:BZ61)</f>
        <v>0.13347289292967116</v>
      </c>
      <c r="CA181" s="120">
        <f>PRODUCT($D61:CA61)</f>
        <v>0.12985577753127706</v>
      </c>
      <c r="CB181" s="120">
        <f>PRODUCT($D61:CB61)</f>
        <v>0.12633668596017944</v>
      </c>
      <c r="CC181" s="120">
        <f>PRODUCT($D61:CC61)</f>
        <v>0.12291296177065858</v>
      </c>
      <c r="CD181" s="120">
        <f>PRODUCT($D61:CD61)</f>
        <v>0.11958202050667373</v>
      </c>
      <c r="CE181" s="120">
        <f>PRODUCT($D61:CE61)</f>
        <v>0.11634134775094288</v>
      </c>
      <c r="CF181" s="120">
        <f>PRODUCT($D61:CF61)</f>
        <v>0.11318849722689232</v>
      </c>
      <c r="CG181" s="120">
        <f>PRODUCT($D61:CG61)</f>
        <v>0.11012108895204353</v>
      </c>
      <c r="CH181" s="120">
        <f>PRODUCT($D61:CH61)</f>
        <v>0.10713680744144315</v>
      </c>
      <c r="CI181" s="120">
        <f>PRODUCT($D61:CI61)</f>
        <v>0.10423339995978004</v>
      </c>
      <c r="CJ181" s="120">
        <f>PRODUCT($D61:CJ61)</f>
        <v>0.10140867482087</v>
      </c>
      <c r="CK181" s="120">
        <f>PRODUCT($D61:CK61)</f>
        <v>9.8660499733224424E-2</v>
      </c>
      <c r="CL181" s="120">
        <f>PRODUCT($D61:CL61)</f>
        <v>9.5986800190454039E-2</v>
      </c>
      <c r="CM181" s="120">
        <f>PRODUCT($D61:CM61)</f>
        <v>9.3385557905292738E-2</v>
      </c>
      <c r="CN181" s="120">
        <f>PRODUCT($D61:CN61)</f>
        <v>9.085480928605931E-2</v>
      </c>
      <c r="CO181" s="120">
        <f>PRODUCT($D61:CO61)</f>
        <v>8.8392643954407102E-2</v>
      </c>
      <c r="CP181" s="120">
        <f>PRODUCT($D61:CP61)</f>
        <v>8.5997203303242661E-2</v>
      </c>
      <c r="CQ181" s="120">
        <f>PRODUCT($D61:CQ61)</f>
        <v>8.3666679093724786E-2</v>
      </c>
      <c r="CR181" s="120">
        <f>PRODUCT($D61:CR61)</f>
        <v>8.1399312090284837E-2</v>
      </c>
      <c r="CS181" s="120">
        <f>PRODUCT($D61:CS61)</f>
        <v>7.9193390732638119E-2</v>
      </c>
      <c r="CT181" s="120">
        <f>PRODUCT($D61:CT61)</f>
        <v>7.7047249843783625E-2</v>
      </c>
      <c r="CU181" s="120">
        <f>PRODUCT($D61:CU61)</f>
        <v>7.4959269373017084E-2</v>
      </c>
      <c r="CV181" s="120">
        <f>PRODUCT($D61:CV61)</f>
        <v>7.292787317300832E-2</v>
      </c>
      <c r="CW181" s="120">
        <f>PRODUCT($D61:CW61)</f>
        <v>7.0951527810019788E-2</v>
      </c>
      <c r="CX181" s="120">
        <f>PRODUCT($D61:CX61)</f>
        <v>6.9028741406368249E-2</v>
      </c>
      <c r="CY181" s="120">
        <f>PRODUCT($D61:CY61)</f>
        <v>6.715806251425567E-2</v>
      </c>
      <c r="CZ181" s="120">
        <f>PRODUCT($D61:CZ61)</f>
        <v>6.5338079020119344E-2</v>
      </c>
      <c r="DA181" s="120">
        <f>PRODUCT($D61:DA61)</f>
        <v>6.356741707867411E-2</v>
      </c>
      <c r="DB181" s="120">
        <f>PRODUCT($D61:DB61)</f>
        <v>6.1844740075842043E-2</v>
      </c>
      <c r="DC181" s="120">
        <f>PRODUCT($D61:DC61)</f>
        <v>6.0168747619786724E-2</v>
      </c>
    </row>
    <row r="182" spans="2:107" ht="15" x14ac:dyDescent="0.25">
      <c r="B182" s="110">
        <v>57</v>
      </c>
      <c r="C182" s="120">
        <v>1</v>
      </c>
      <c r="D182" s="120">
        <f>PRODUCT($D62:D62)</f>
        <v>0.96940000000000004</v>
      </c>
      <c r="E182" s="120">
        <f>PRODUCT($D62:E62)</f>
        <v>0.95030281999999999</v>
      </c>
      <c r="F182" s="120">
        <f>PRODUCT($D62:F62)</f>
        <v>0.93215203613800002</v>
      </c>
      <c r="G182" s="120">
        <f>PRODUCT($D62:G62)</f>
        <v>0.91434793224776423</v>
      </c>
      <c r="H182" s="120">
        <f>PRODUCT($D62:H62)</f>
        <v>0.89642671277570807</v>
      </c>
      <c r="I182" s="120">
        <f>PRODUCT($D62:I62)</f>
        <v>0.8781396078350836</v>
      </c>
      <c r="J182" s="120">
        <f>PRODUCT($D62:J62)</f>
        <v>0.85925960626662934</v>
      </c>
      <c r="K182" s="120">
        <f>PRODUCT($D62:K62)</f>
        <v>0.83975441320437683</v>
      </c>
      <c r="L182" s="120">
        <f>PRODUCT($D62:L62)</f>
        <v>0.81976825817011267</v>
      </c>
      <c r="M182" s="120">
        <f>PRODUCT($D62:M62)</f>
        <v>0.79935602854167687</v>
      </c>
      <c r="N182" s="120">
        <f>PRODUCT($D62:N62)</f>
        <v>0.77865270740244741</v>
      </c>
      <c r="O182" s="120">
        <f>PRODUCT($D62:O62)</f>
        <v>0.75794054538554234</v>
      </c>
      <c r="P182" s="120">
        <f>PRODUCT($D62:P62)</f>
        <v>0.73732456255105561</v>
      </c>
      <c r="Q182" s="120">
        <f>PRODUCT($D62:Q62)</f>
        <v>0.71697440462464646</v>
      </c>
      <c r="R182" s="120">
        <f>PRODUCT($D62:R62)</f>
        <v>0.69811797778301821</v>
      </c>
      <c r="S182" s="120">
        <f>PRODUCT($D62:S62)</f>
        <v>0.67975747496732486</v>
      </c>
      <c r="T182" s="120">
        <f>PRODUCT($D62:T62)</f>
        <v>0.66187985337568422</v>
      </c>
      <c r="U182" s="120">
        <f>PRODUCT($D62:U62)</f>
        <v>0.64447241323190374</v>
      </c>
      <c r="V182" s="120">
        <f>PRODUCT($D62:V62)</f>
        <v>0.62752278876390466</v>
      </c>
      <c r="W182" s="120">
        <f>PRODUCT($D62:W62)</f>
        <v>0.61101893941941399</v>
      </c>
      <c r="X182" s="120">
        <f>PRODUCT($D62:X62)</f>
        <v>0.59494914131268339</v>
      </c>
      <c r="Y182" s="120">
        <f>PRODUCT($D62:Y62)</f>
        <v>0.57930197889615986</v>
      </c>
      <c r="Z182" s="120">
        <f>PRODUCT($D62:Z62)</f>
        <v>0.5640663368511909</v>
      </c>
      <c r="AA182" s="120">
        <f>PRODUCT($D62:AA62)</f>
        <v>0.54923139219200456</v>
      </c>
      <c r="AB182" s="120">
        <f>PRODUCT($D62:AB62)</f>
        <v>0.53478660657735488</v>
      </c>
      <c r="AC182" s="120">
        <f>PRODUCT($D62:AC62)</f>
        <v>0.52072171882437046</v>
      </c>
      <c r="AD182" s="120">
        <f>PRODUCT($D62:AD62)</f>
        <v>0.50702673761928951</v>
      </c>
      <c r="AE182" s="120">
        <f>PRODUCT($D62:AE62)</f>
        <v>0.49369193441990222</v>
      </c>
      <c r="AF182" s="120">
        <f>PRODUCT($D62:AF62)</f>
        <v>0.48070783654465882</v>
      </c>
      <c r="AG182" s="120">
        <f>PRODUCT($D62:AG62)</f>
        <v>0.46806522044353427</v>
      </c>
      <c r="AH182" s="120">
        <f>PRODUCT($D62:AH62)</f>
        <v>0.45575510514586931</v>
      </c>
      <c r="AI182" s="120">
        <f>PRODUCT($D62:AI62)</f>
        <v>0.44376874588053294</v>
      </c>
      <c r="AJ182" s="120">
        <f>PRODUCT($D62:AJ62)</f>
        <v>0.43209762786387496</v>
      </c>
      <c r="AK182" s="120">
        <f>PRODUCT($D62:AK62)</f>
        <v>0.42073346025105507</v>
      </c>
      <c r="AL182" s="120">
        <f>PRODUCT($D62:AL62)</f>
        <v>0.4096681702464523</v>
      </c>
      <c r="AM182" s="120">
        <f>PRODUCT($D62:AM62)</f>
        <v>0.39889389736897063</v>
      </c>
      <c r="AN182" s="120">
        <f>PRODUCT($D62:AN62)</f>
        <v>0.38840298786816668</v>
      </c>
      <c r="AO182" s="120">
        <f>PRODUCT($D62:AO62)</f>
        <v>0.37818798928723391</v>
      </c>
      <c r="AP182" s="120">
        <f>PRODUCT($D62:AP62)</f>
        <v>0.36824164516897967</v>
      </c>
      <c r="AQ182" s="120">
        <f>PRODUCT($D62:AQ62)</f>
        <v>0.35855688990103551</v>
      </c>
      <c r="AR182" s="120">
        <f>PRODUCT($D62:AR62)</f>
        <v>0.34912684369663827</v>
      </c>
      <c r="AS182" s="120">
        <f>PRODUCT($D62:AS62)</f>
        <v>0.3399448077074167</v>
      </c>
      <c r="AT182" s="120">
        <f>PRODUCT($D62:AT62)</f>
        <v>0.33100425926471166</v>
      </c>
      <c r="AU182" s="120">
        <f>PRODUCT($D62:AU62)</f>
        <v>0.32229884724604974</v>
      </c>
      <c r="AV182" s="120">
        <f>PRODUCT($D62:AV62)</f>
        <v>0.31382238756347863</v>
      </c>
      <c r="AW182" s="120">
        <f>PRODUCT($D62:AW62)</f>
        <v>0.30556885877055917</v>
      </c>
      <c r="AX182" s="120">
        <f>PRODUCT($D62:AX62)</f>
        <v>0.29753239778489349</v>
      </c>
      <c r="AY182" s="120">
        <f>PRODUCT($D62:AY62)</f>
        <v>0.28970729572315079</v>
      </c>
      <c r="AZ182" s="120">
        <f>PRODUCT($D62:AZ62)</f>
        <v>0.28208799384563193</v>
      </c>
      <c r="BA182" s="120">
        <f>PRODUCT($D62:BA62)</f>
        <v>0.27466907960749182</v>
      </c>
      <c r="BB182" s="120">
        <f>PRODUCT($D62:BB62)</f>
        <v>0.2674452828138148</v>
      </c>
      <c r="BC182" s="120">
        <f>PRODUCT($D62:BC62)</f>
        <v>0.26041147187581148</v>
      </c>
      <c r="BD182" s="120">
        <f>PRODUCT($D62:BD62)</f>
        <v>0.25356265016547763</v>
      </c>
      <c r="BE182" s="120">
        <f>PRODUCT($D62:BE62)</f>
        <v>0.24689395246612558</v>
      </c>
      <c r="BF182" s="120">
        <f>PRODUCT($D62:BF62)</f>
        <v>0.24040064151626647</v>
      </c>
      <c r="BG182" s="120">
        <f>PRODUCT($D62:BG62)</f>
        <v>0.23407810464438866</v>
      </c>
      <c r="BH182" s="120">
        <f>PRODUCT($D62:BH62)</f>
        <v>0.22792185049224126</v>
      </c>
      <c r="BI182" s="120">
        <f>PRODUCT($D62:BI62)</f>
        <v>0.22192750582429532</v>
      </c>
      <c r="BJ182" s="120">
        <f>PRODUCT($D62:BJ62)</f>
        <v>0.21609081242111636</v>
      </c>
      <c r="BK182" s="120">
        <f>PRODUCT($D62:BK62)</f>
        <v>0.21040762405444099</v>
      </c>
      <c r="BL182" s="120">
        <f>PRODUCT($D62:BL62)</f>
        <v>0.2048739035418092</v>
      </c>
      <c r="BM182" s="120">
        <f>PRODUCT($D62:BM62)</f>
        <v>0.19948571987865962</v>
      </c>
      <c r="BN182" s="120">
        <f>PRODUCT($D62:BN62)</f>
        <v>0.19423924544585089</v>
      </c>
      <c r="BO182" s="120">
        <f>PRODUCT($D62:BO62)</f>
        <v>0.18913075329062501</v>
      </c>
      <c r="BP182" s="120">
        <f>PRODUCT($D62:BP62)</f>
        <v>0.18415661447908158</v>
      </c>
      <c r="BQ182" s="120">
        <f>PRODUCT($D62:BQ62)</f>
        <v>0.17931329551828173</v>
      </c>
      <c r="BR182" s="120">
        <f>PRODUCT($D62:BR62)</f>
        <v>0.17459735584615094</v>
      </c>
      <c r="BS182" s="120">
        <f>PRODUCT($D62:BS62)</f>
        <v>0.17000544538739717</v>
      </c>
      <c r="BT182" s="120">
        <f>PRODUCT($D62:BT62)</f>
        <v>0.16553430217370863</v>
      </c>
      <c r="BU182" s="120">
        <f>PRODUCT($D62:BU62)</f>
        <v>0.16118075002654009</v>
      </c>
      <c r="BV182" s="120">
        <f>PRODUCT($D62:BV62)</f>
        <v>0.15694169630084209</v>
      </c>
      <c r="BW182" s="120">
        <f>PRODUCT($D62:BW62)</f>
        <v>0.15281412968812993</v>
      </c>
      <c r="BX182" s="120">
        <f>PRODUCT($D62:BX62)</f>
        <v>0.14879511807733212</v>
      </c>
      <c r="BY182" s="120">
        <f>PRODUCT($D62:BY62)</f>
        <v>0.14488180647189827</v>
      </c>
      <c r="BZ182" s="120">
        <f>PRODUCT($D62:BZ62)</f>
        <v>0.14107141496168735</v>
      </c>
      <c r="CA182" s="120">
        <f>PRODUCT($D62:CA62)</f>
        <v>0.13736123674819498</v>
      </c>
      <c r="CB182" s="120">
        <f>PRODUCT($D62:CB62)</f>
        <v>0.13374863622171745</v>
      </c>
      <c r="CC182" s="120">
        <f>PRODUCT($D62:CC62)</f>
        <v>0.13023104708908628</v>
      </c>
      <c r="CD182" s="120">
        <f>PRODUCT($D62:CD62)</f>
        <v>0.12680597055064333</v>
      </c>
      <c r="CE182" s="120">
        <f>PRODUCT($D62:CE62)</f>
        <v>0.12347097352516141</v>
      </c>
      <c r="CF182" s="120">
        <f>PRODUCT($D62:CF62)</f>
        <v>0.12022368692144966</v>
      </c>
      <c r="CG182" s="120">
        <f>PRODUCT($D62:CG62)</f>
        <v>0.11706180395541554</v>
      </c>
      <c r="CH182" s="120">
        <f>PRODUCT($D62:CH62)</f>
        <v>0.11398307851138811</v>
      </c>
      <c r="CI182" s="120">
        <f>PRODUCT($D62:CI62)</f>
        <v>0.1109853235465386</v>
      </c>
      <c r="CJ182" s="120">
        <f>PRODUCT($D62:CJ62)</f>
        <v>0.10806640953726464</v>
      </c>
      <c r="CK182" s="120">
        <f>PRODUCT($D62:CK62)</f>
        <v>0.10522426296643458</v>
      </c>
      <c r="CL182" s="120">
        <f>PRODUCT($D62:CL62)</f>
        <v>0.10245686485041736</v>
      </c>
      <c r="CM182" s="120">
        <f>PRODUCT($D62:CM62)</f>
        <v>9.9762249304851378E-2</v>
      </c>
      <c r="CN182" s="120">
        <f>PRODUCT($D62:CN62)</f>
        <v>9.7138502148133785E-2</v>
      </c>
      <c r="CO182" s="120">
        <f>PRODUCT($D62:CO62)</f>
        <v>9.4583759541637863E-2</v>
      </c>
      <c r="CP182" s="120">
        <f>PRODUCT($D62:CP62)</f>
        <v>9.2096206665692792E-2</v>
      </c>
      <c r="CQ182" s="120">
        <f>PRODUCT($D62:CQ62)</f>
        <v>8.9674076430385066E-2</v>
      </c>
      <c r="CR182" s="120">
        <f>PRODUCT($D62:CR62)</f>
        <v>8.731564822026594E-2</v>
      </c>
      <c r="CS182" s="120">
        <f>PRODUCT($D62:CS62)</f>
        <v>8.5019246672072946E-2</v>
      </c>
      <c r="CT182" s="120">
        <f>PRODUCT($D62:CT62)</f>
        <v>8.2783240484597426E-2</v>
      </c>
      <c r="CU182" s="120">
        <f>PRODUCT($D62:CU62)</f>
        <v>8.0606041259852518E-2</v>
      </c>
      <c r="CV182" s="120">
        <f>PRODUCT($D62:CV62)</f>
        <v>7.8486102374718397E-2</v>
      </c>
      <c r="CW182" s="120">
        <f>PRODUCT($D62:CW62)</f>
        <v>7.642191788226331E-2</v>
      </c>
      <c r="CX182" s="120">
        <f>PRODUCT($D62:CX62)</f>
        <v>7.4412021441959783E-2</v>
      </c>
      <c r="CY182" s="120">
        <f>PRODUCT($D62:CY62)</f>
        <v>7.2454985278036246E-2</v>
      </c>
      <c r="CZ182" s="120">
        <f>PRODUCT($D62:CZ62)</f>
        <v>7.0549419165223892E-2</v>
      </c>
      <c r="DA182" s="120">
        <f>PRODUCT($D62:DA62)</f>
        <v>6.8693969441178504E-2</v>
      </c>
      <c r="DB182" s="120">
        <f>PRODUCT($D62:DB62)</f>
        <v>6.6887318044875507E-2</v>
      </c>
      <c r="DC182" s="120">
        <f>PRODUCT($D62:DC62)</f>
        <v>6.5128181580295277E-2</v>
      </c>
    </row>
    <row r="183" spans="2:107" ht="15" x14ac:dyDescent="0.25">
      <c r="B183" s="110">
        <v>58</v>
      </c>
      <c r="C183" s="120">
        <v>1</v>
      </c>
      <c r="D183" s="120">
        <f>PRODUCT($D63:D63)</f>
        <v>0.96819999999999995</v>
      </c>
      <c r="E183" s="120">
        <f>PRODUCT($D63:E63)</f>
        <v>0.94835190000000003</v>
      </c>
      <c r="F183" s="120">
        <f>PRODUCT($D63:F63)</f>
        <v>0.92976420276000005</v>
      </c>
      <c r="G183" s="120">
        <f>PRODUCT($D63:G63)</f>
        <v>0.91191273006700801</v>
      </c>
      <c r="H183" s="120">
        <f>PRODUCT($D63:H63)</f>
        <v>0.89422162310370812</v>
      </c>
      <c r="I183" s="120">
        <f>PRODUCT($D63:I63)</f>
        <v>0.87633719064163396</v>
      </c>
      <c r="J183" s="120">
        <f>PRODUCT($D63:J63)</f>
        <v>0.85802174335722381</v>
      </c>
      <c r="K183" s="120">
        <f>PRODUCT($D63:K63)</f>
        <v>0.83914526500336484</v>
      </c>
      <c r="L183" s="120">
        <f>PRODUCT($D63:L63)</f>
        <v>0.81976100938178709</v>
      </c>
      <c r="M183" s="120">
        <f>PRODUCT($D63:M63)</f>
        <v>0.80000476905568596</v>
      </c>
      <c r="N183" s="120">
        <f>PRODUCT($D63:N63)</f>
        <v>0.77992464935238826</v>
      </c>
      <c r="O183" s="120">
        <f>PRODUCT($D63:O63)</f>
        <v>0.75980259339909662</v>
      </c>
      <c r="P183" s="120">
        <f>PRODUCT($D63:P63)</f>
        <v>0.73974380493336045</v>
      </c>
      <c r="Q183" s="120">
        <f>PRODUCT($D63:Q63)</f>
        <v>0.71991867096114637</v>
      </c>
      <c r="R183" s="120">
        <f>PRODUCT($D63:R63)</f>
        <v>0.70148875298454105</v>
      </c>
      <c r="S183" s="120">
        <f>PRODUCT($D63:S63)</f>
        <v>0.68353064090813687</v>
      </c>
      <c r="T183" s="120">
        <f>PRODUCT($D63:T63)</f>
        <v>0.6660322565008886</v>
      </c>
      <c r="U183" s="120">
        <f>PRODUCT($D63:U63)</f>
        <v>0.64898183073446591</v>
      </c>
      <c r="V183" s="120">
        <f>PRODUCT($D63:V63)</f>
        <v>0.63236789586766362</v>
      </c>
      <c r="W183" s="120">
        <f>PRODUCT($D63:W63)</f>
        <v>0.61617927773345149</v>
      </c>
      <c r="X183" s="120">
        <f>PRODUCT($D63:X63)</f>
        <v>0.60040508822347516</v>
      </c>
      <c r="Y183" s="120">
        <f>PRODUCT($D63:Y63)</f>
        <v>0.58503471796495421</v>
      </c>
      <c r="Z183" s="120">
        <f>PRODUCT($D63:Z63)</f>
        <v>0.57005782918505143</v>
      </c>
      <c r="AA183" s="120">
        <f>PRODUCT($D63:AA63)</f>
        <v>0.55546434875791417</v>
      </c>
      <c r="AB183" s="120">
        <f>PRODUCT($D63:AB63)</f>
        <v>0.54124446142971161</v>
      </c>
      <c r="AC183" s="120">
        <f>PRODUCT($D63:AC63)</f>
        <v>0.52738860321711101</v>
      </c>
      <c r="AD183" s="120">
        <f>PRODUCT($D63:AD63)</f>
        <v>0.51388745497475297</v>
      </c>
      <c r="AE183" s="120">
        <f>PRODUCT($D63:AE63)</f>
        <v>0.5007319361273993</v>
      </c>
      <c r="AF183" s="120">
        <f>PRODUCT($D63:AF63)</f>
        <v>0.4879131985625379</v>
      </c>
      <c r="AG183" s="120">
        <f>PRODUCT($D63:AG63)</f>
        <v>0.47542262067933694</v>
      </c>
      <c r="AH183" s="120">
        <f>PRODUCT($D63:AH63)</f>
        <v>0.46325180158994594</v>
      </c>
      <c r="AI183" s="120">
        <f>PRODUCT($D63:AI63)</f>
        <v>0.45139255546924334</v>
      </c>
      <c r="AJ183" s="120">
        <f>PRODUCT($D63:AJ63)</f>
        <v>0.4398369060492307</v>
      </c>
      <c r="AK183" s="120">
        <f>PRODUCT($D63:AK63)</f>
        <v>0.42857708125437044</v>
      </c>
      <c r="AL183" s="120">
        <f>PRODUCT($D63:AL63)</f>
        <v>0.41760550797425855</v>
      </c>
      <c r="AM183" s="120">
        <f>PRODUCT($D63:AM63)</f>
        <v>0.40691480697011756</v>
      </c>
      <c r="AN183" s="120">
        <f>PRODUCT($D63:AN63)</f>
        <v>0.39649778791168255</v>
      </c>
      <c r="AO183" s="120">
        <f>PRODUCT($D63:AO63)</f>
        <v>0.3863474445411435</v>
      </c>
      <c r="AP183" s="120">
        <f>PRODUCT($D63:AP63)</f>
        <v>0.37645694996089024</v>
      </c>
      <c r="AQ183" s="120">
        <f>PRODUCT($D63:AQ63)</f>
        <v>0.36681965204189149</v>
      </c>
      <c r="AR183" s="120">
        <f>PRODUCT($D63:AR63)</f>
        <v>0.35742906894961907</v>
      </c>
      <c r="AS183" s="120">
        <f>PRODUCT($D63:AS63)</f>
        <v>0.34827888478450886</v>
      </c>
      <c r="AT183" s="120">
        <f>PRODUCT($D63:AT63)</f>
        <v>0.33936294533402545</v>
      </c>
      <c r="AU183" s="120">
        <f>PRODUCT($D63:AU63)</f>
        <v>0.33067525393347441</v>
      </c>
      <c r="AV183" s="120">
        <f>PRODUCT($D63:AV63)</f>
        <v>0.32220996743277747</v>
      </c>
      <c r="AW183" s="120">
        <f>PRODUCT($D63:AW63)</f>
        <v>0.31396139226649838</v>
      </c>
      <c r="AX183" s="120">
        <f>PRODUCT($D63:AX63)</f>
        <v>0.30592398062447607</v>
      </c>
      <c r="AY183" s="120">
        <f>PRODUCT($D63:AY63)</f>
        <v>0.29809232672048952</v>
      </c>
      <c r="AZ183" s="120">
        <f>PRODUCT($D63:AZ63)</f>
        <v>0.29046116315644499</v>
      </c>
      <c r="BA183" s="120">
        <f>PRODUCT($D63:BA63)</f>
        <v>0.28302535737964002</v>
      </c>
      <c r="BB183" s="120">
        <f>PRODUCT($D63:BB63)</f>
        <v>0.27577990823072124</v>
      </c>
      <c r="BC183" s="120">
        <f>PRODUCT($D63:BC63)</f>
        <v>0.2687199425800148</v>
      </c>
      <c r="BD183" s="120">
        <f>PRODUCT($D63:BD63)</f>
        <v>0.26184071204996645</v>
      </c>
      <c r="BE183" s="120">
        <f>PRODUCT($D63:BE63)</f>
        <v>0.25513758982148732</v>
      </c>
      <c r="BF183" s="120">
        <f>PRODUCT($D63:BF63)</f>
        <v>0.24860606752205724</v>
      </c>
      <c r="BG183" s="120">
        <f>PRODUCT($D63:BG63)</f>
        <v>0.24224175219349259</v>
      </c>
      <c r="BH183" s="120">
        <f>PRODUCT($D63:BH63)</f>
        <v>0.23604036333733919</v>
      </c>
      <c r="BI183" s="120">
        <f>PRODUCT($D63:BI63)</f>
        <v>0.22999773003590332</v>
      </c>
      <c r="BJ183" s="120">
        <f>PRODUCT($D63:BJ63)</f>
        <v>0.22410978814698421</v>
      </c>
      <c r="BK183" s="120">
        <f>PRODUCT($D63:BK63)</f>
        <v>0.21837257757042142</v>
      </c>
      <c r="BL183" s="120">
        <f>PRODUCT($D63:BL63)</f>
        <v>0.21278223958461864</v>
      </c>
      <c r="BM183" s="120">
        <f>PRODUCT($D63:BM63)</f>
        <v>0.20733501425125242</v>
      </c>
      <c r="BN183" s="120">
        <f>PRODUCT($D63:BN63)</f>
        <v>0.20202723788642038</v>
      </c>
      <c r="BO183" s="120">
        <f>PRODUCT($D63:BO63)</f>
        <v>0.19685534059652804</v>
      </c>
      <c r="BP183" s="120">
        <f>PRODUCT($D63:BP63)</f>
        <v>0.19181584387725692</v>
      </c>
      <c r="BQ183" s="120">
        <f>PRODUCT($D63:BQ63)</f>
        <v>0.18690535827399915</v>
      </c>
      <c r="BR183" s="120">
        <f>PRODUCT($D63:BR63)</f>
        <v>0.18212058110218479</v>
      </c>
      <c r="BS183" s="120">
        <f>PRODUCT($D63:BS63)</f>
        <v>0.17745829422596887</v>
      </c>
      <c r="BT183" s="120">
        <f>PRODUCT($D63:BT63)</f>
        <v>0.17291536189378406</v>
      </c>
      <c r="BU183" s="120">
        <f>PRODUCT($D63:BU63)</f>
        <v>0.1684887286293032</v>
      </c>
      <c r="BV183" s="120">
        <f>PRODUCT($D63:BV63)</f>
        <v>0.16417541717639303</v>
      </c>
      <c r="BW183" s="120">
        <f>PRODUCT($D63:BW63)</f>
        <v>0.15997252649667737</v>
      </c>
      <c r="BX183" s="120">
        <f>PRODUCT($D63:BX63)</f>
        <v>0.15587722981836244</v>
      </c>
      <c r="BY183" s="120">
        <f>PRODUCT($D63:BY63)</f>
        <v>0.15188677273501236</v>
      </c>
      <c r="BZ183" s="120">
        <f>PRODUCT($D63:BZ63)</f>
        <v>0.14799847135299604</v>
      </c>
      <c r="CA183" s="120">
        <f>PRODUCT($D63:CA63)</f>
        <v>0.14420971048635936</v>
      </c>
      <c r="CB183" s="120">
        <f>PRODUCT($D63:CB63)</f>
        <v>0.14051794189790856</v>
      </c>
      <c r="CC183" s="120">
        <f>PRODUCT($D63:CC63)</f>
        <v>0.13692068258532211</v>
      </c>
      <c r="CD183" s="120">
        <f>PRODUCT($D63:CD63)</f>
        <v>0.13341551311113786</v>
      </c>
      <c r="CE183" s="120">
        <f>PRODUCT($D63:CE63)</f>
        <v>0.13000007597549273</v>
      </c>
      <c r="CF183" s="120">
        <f>PRODUCT($D63:CF63)</f>
        <v>0.12667207403052014</v>
      </c>
      <c r="CG183" s="120">
        <f>PRODUCT($D63:CG63)</f>
        <v>0.12342926893533883</v>
      </c>
      <c r="CH183" s="120">
        <f>PRODUCT($D63:CH63)</f>
        <v>0.12026947965059416</v>
      </c>
      <c r="CI183" s="120">
        <f>PRODUCT($D63:CI63)</f>
        <v>0.11719058097153895</v>
      </c>
      <c r="CJ183" s="120">
        <f>PRODUCT($D63:CJ63)</f>
        <v>0.11419050209866756</v>
      </c>
      <c r="CK183" s="120">
        <f>PRODUCT($D63:CK63)</f>
        <v>0.11126722524494168</v>
      </c>
      <c r="CL183" s="120">
        <f>PRODUCT($D63:CL63)</f>
        <v>0.10841878427867117</v>
      </c>
      <c r="CM183" s="120">
        <f>PRODUCT($D63:CM63)</f>
        <v>0.10564326340113719</v>
      </c>
      <c r="CN183" s="120">
        <f>PRODUCT($D63:CN63)</f>
        <v>0.10293879585806809</v>
      </c>
      <c r="CO183" s="120">
        <f>PRODUCT($D63:CO63)</f>
        <v>0.10030356268410155</v>
      </c>
      <c r="CP183" s="120">
        <f>PRODUCT($D63:CP63)</f>
        <v>9.7735791479388559E-2</v>
      </c>
      <c r="CQ183" s="120">
        <f>PRODUCT($D63:CQ63)</f>
        <v>9.5233755217516217E-2</v>
      </c>
      <c r="CR183" s="120">
        <f>PRODUCT($D63:CR63)</f>
        <v>9.2795771083947806E-2</v>
      </c>
      <c r="CS183" s="120">
        <f>PRODUCT($D63:CS63)</f>
        <v>9.0420199344198746E-2</v>
      </c>
      <c r="CT183" s="120">
        <f>PRODUCT($D63:CT63)</f>
        <v>8.8105442240987264E-2</v>
      </c>
      <c r="CU183" s="120">
        <f>PRODUCT($D63:CU63)</f>
        <v>8.5849942919617991E-2</v>
      </c>
      <c r="CV183" s="120">
        <f>PRODUCT($D63:CV63)</f>
        <v>8.365218438087578E-2</v>
      </c>
      <c r="CW183" s="120">
        <f>PRODUCT($D63:CW63)</f>
        <v>8.1510688460725358E-2</v>
      </c>
      <c r="CX183" s="120">
        <f>PRODUCT($D63:CX63)</f>
        <v>7.9424014836130791E-2</v>
      </c>
      <c r="CY183" s="120">
        <f>PRODUCT($D63:CY63)</f>
        <v>7.739076005632585E-2</v>
      </c>
      <c r="CZ183" s="120">
        <f>PRODUCT($D63:CZ63)</f>
        <v>7.5409556598883917E-2</v>
      </c>
      <c r="DA183" s="120">
        <f>PRODUCT($D63:DA63)</f>
        <v>7.3479071949952499E-2</v>
      </c>
      <c r="DB183" s="120">
        <f>PRODUCT($D63:DB63)</f>
        <v>7.159800770803372E-2</v>
      </c>
      <c r="DC183" s="120">
        <f>PRODUCT($D63:DC63)</f>
        <v>6.9765098710708059E-2</v>
      </c>
    </row>
    <row r="184" spans="2:107" ht="15" x14ac:dyDescent="0.25">
      <c r="B184" s="110">
        <v>59</v>
      </c>
      <c r="C184" s="120">
        <v>1</v>
      </c>
      <c r="D184" s="120">
        <f>PRODUCT($D64:D64)</f>
        <v>0.96709999999999996</v>
      </c>
      <c r="E184" s="120">
        <f>PRODUCT($D64:E64)</f>
        <v>0.94640405999999999</v>
      </c>
      <c r="F184" s="120">
        <f>PRODUCT($D64:F64)</f>
        <v>0.92738133839399994</v>
      </c>
      <c r="G184" s="120">
        <f>PRODUCT($D64:G64)</f>
        <v>0.90929740229531697</v>
      </c>
      <c r="H184" s="120">
        <f>PRODUCT($D64:H64)</f>
        <v>0.89156610295055827</v>
      </c>
      <c r="I184" s="120">
        <f>PRODUCT($D64:I64)</f>
        <v>0.87391309411213713</v>
      </c>
      <c r="J184" s="120">
        <f>PRODUCT($D64:J64)</f>
        <v>0.85599787568283836</v>
      </c>
      <c r="K184" s="120">
        <f>PRODUCT($D64:K64)</f>
        <v>0.83776512093079392</v>
      </c>
      <c r="L184" s="120">
        <f>PRODUCT($D64:L64)</f>
        <v>0.81899918222194412</v>
      </c>
      <c r="M184" s="120">
        <f>PRODUCT($D64:M64)</f>
        <v>0.7998346013579507</v>
      </c>
      <c r="N184" s="120">
        <f>PRODUCT($D64:N64)</f>
        <v>0.78039862054495246</v>
      </c>
      <c r="O184" s="120">
        <f>PRODUCT($D64:O64)</f>
        <v>0.76081061516927417</v>
      </c>
      <c r="P184" s="120">
        <f>PRODUCT($D64:P64)</f>
        <v>0.74125778235942386</v>
      </c>
      <c r="Q184" s="120">
        <f>PRODUCT($D64:Q64)</f>
        <v>0.72191095423984286</v>
      </c>
      <c r="R184" s="120">
        <f>PRODUCT($D64:R64)</f>
        <v>0.70393537147927077</v>
      </c>
      <c r="S184" s="120">
        <f>PRODUCT($D64:S64)</f>
        <v>0.68640738072943686</v>
      </c>
      <c r="T184" s="120">
        <f>PRODUCT($D64:T64)</f>
        <v>0.66931583694927388</v>
      </c>
      <c r="U184" s="120">
        <f>PRODUCT($D64:U64)</f>
        <v>0.6526498726092369</v>
      </c>
      <c r="V184" s="120">
        <f>PRODUCT($D64:V64)</f>
        <v>0.63639889078126688</v>
      </c>
      <c r="W184" s="120">
        <f>PRODUCT($D64:W64)</f>
        <v>0.62055255840081336</v>
      </c>
      <c r="X184" s="120">
        <f>PRODUCT($D64:X64)</f>
        <v>0.60510079969663311</v>
      </c>
      <c r="Y184" s="120">
        <f>PRODUCT($D64:Y64)</f>
        <v>0.59003378978418697</v>
      </c>
      <c r="Z184" s="120">
        <f>PRODUCT($D64:Z64)</f>
        <v>0.57534194841856068</v>
      </c>
      <c r="AA184" s="120">
        <f>PRODUCT($D64:AA64)</f>
        <v>0.56101593390293847</v>
      </c>
      <c r="AB184" s="120">
        <f>PRODUCT($D64:AB64)</f>
        <v>0.54704663714875523</v>
      </c>
      <c r="AC184" s="120">
        <f>PRODUCT($D64:AC64)</f>
        <v>0.53342517588375116</v>
      </c>
      <c r="AD184" s="120">
        <f>PRODUCT($D64:AD64)</f>
        <v>0.52014288900424577</v>
      </c>
      <c r="AE184" s="120">
        <f>PRODUCT($D64:AE64)</f>
        <v>0.50719133106804004</v>
      </c>
      <c r="AF184" s="120">
        <f>PRODUCT($D64:AF64)</f>
        <v>0.49456226692444583</v>
      </c>
      <c r="AG184" s="120">
        <f>PRODUCT($D64:AG64)</f>
        <v>0.48224766647802708</v>
      </c>
      <c r="AH184" s="120">
        <f>PRODUCT($D64:AH64)</f>
        <v>0.47023969958272421</v>
      </c>
      <c r="AI184" s="120">
        <f>PRODUCT($D64:AI64)</f>
        <v>0.45853073106311437</v>
      </c>
      <c r="AJ184" s="120">
        <f>PRODUCT($D64:AJ64)</f>
        <v>0.44711331585964281</v>
      </c>
      <c r="AK184" s="120">
        <f>PRODUCT($D64:AK64)</f>
        <v>0.43598019429473767</v>
      </c>
      <c r="AL184" s="120">
        <f>PRODUCT($D64:AL64)</f>
        <v>0.4251242874567987</v>
      </c>
      <c r="AM184" s="120">
        <f>PRODUCT($D64:AM64)</f>
        <v>0.41453869269912441</v>
      </c>
      <c r="AN184" s="120">
        <f>PRODUCT($D64:AN64)</f>
        <v>0.4042166792509162</v>
      </c>
      <c r="AO184" s="120">
        <f>PRODUCT($D64:AO64)</f>
        <v>0.39415168393756839</v>
      </c>
      <c r="AP184" s="120">
        <f>PRODUCT($D64:AP64)</f>
        <v>0.38433730700752294</v>
      </c>
      <c r="AQ184" s="120">
        <f>PRODUCT($D64:AQ64)</f>
        <v>0.3747673080630356</v>
      </c>
      <c r="AR184" s="120">
        <f>PRODUCT($D64:AR64)</f>
        <v>0.365435602092266</v>
      </c>
      <c r="AS184" s="120">
        <f>PRODUCT($D64:AS64)</f>
        <v>0.35633625560016857</v>
      </c>
      <c r="AT184" s="120">
        <f>PRODUCT($D64:AT64)</f>
        <v>0.34746348283572437</v>
      </c>
      <c r="AU184" s="120">
        <f>PRODUCT($D64:AU64)</f>
        <v>0.33881164211311482</v>
      </c>
      <c r="AV184" s="120">
        <f>PRODUCT($D64:AV64)</f>
        <v>0.33037523222449827</v>
      </c>
      <c r="AW184" s="120">
        <f>PRODUCT($D64:AW64)</f>
        <v>0.32214888894210825</v>
      </c>
      <c r="AX184" s="120">
        <f>PRODUCT($D64:AX64)</f>
        <v>0.31412738160744974</v>
      </c>
      <c r="AY184" s="120">
        <f>PRODUCT($D64:AY64)</f>
        <v>0.30630560980542421</v>
      </c>
      <c r="AZ184" s="120">
        <f>PRODUCT($D64:AZ64)</f>
        <v>0.29867860012126912</v>
      </c>
      <c r="BA184" s="120">
        <f>PRODUCT($D64:BA64)</f>
        <v>0.29124150297824952</v>
      </c>
      <c r="BB184" s="120">
        <f>PRODUCT($D64:BB64)</f>
        <v>0.28398958955409109</v>
      </c>
      <c r="BC184" s="120">
        <f>PRODUCT($D64:BC64)</f>
        <v>0.27691824877419424</v>
      </c>
      <c r="BD184" s="120">
        <f>PRODUCT($D64:BD64)</f>
        <v>0.27002298437971678</v>
      </c>
      <c r="BE184" s="120">
        <f>PRODUCT($D64:BE64)</f>
        <v>0.26329941206866181</v>
      </c>
      <c r="BF184" s="120">
        <f>PRODUCT($D64:BF64)</f>
        <v>0.25674325670815212</v>
      </c>
      <c r="BG184" s="120">
        <f>PRODUCT($D64:BG64)</f>
        <v>0.25035034961611913</v>
      </c>
      <c r="BH184" s="120">
        <f>PRODUCT($D64:BH64)</f>
        <v>0.24411662591067776</v>
      </c>
      <c r="BI184" s="120">
        <f>PRODUCT($D64:BI64)</f>
        <v>0.23803812192550186</v>
      </c>
      <c r="BJ184" s="120">
        <f>PRODUCT($D64:BJ64)</f>
        <v>0.23211097268955685</v>
      </c>
      <c r="BK184" s="120">
        <f>PRODUCT($D64:BK64)</f>
        <v>0.22633140946958688</v>
      </c>
      <c r="BL184" s="120">
        <f>PRODUCT($D64:BL64)</f>
        <v>0.22069575737379415</v>
      </c>
      <c r="BM184" s="120">
        <f>PRODUCT($D64:BM64)</f>
        <v>0.21520043301518668</v>
      </c>
      <c r="BN184" s="120">
        <f>PRODUCT($D64:BN64)</f>
        <v>0.20984194223310854</v>
      </c>
      <c r="BO184" s="120">
        <f>PRODUCT($D64:BO64)</f>
        <v>0.20461687787150412</v>
      </c>
      <c r="BP184" s="120">
        <f>PRODUCT($D64:BP64)</f>
        <v>0.19952191761250365</v>
      </c>
      <c r="BQ184" s="120">
        <f>PRODUCT($D64:BQ64)</f>
        <v>0.19455382186395231</v>
      </c>
      <c r="BR184" s="120">
        <f>PRODUCT($D64:BR64)</f>
        <v>0.18970943169953988</v>
      </c>
      <c r="BS184" s="120">
        <f>PRODUCT($D64:BS64)</f>
        <v>0.18498566685022133</v>
      </c>
      <c r="BT184" s="120">
        <f>PRODUCT($D64:BT64)</f>
        <v>0.1803795237456508</v>
      </c>
      <c r="BU184" s="120">
        <f>PRODUCT($D64:BU64)</f>
        <v>0.1758880736043841</v>
      </c>
      <c r="BV184" s="120">
        <f>PRODUCT($D64:BV64)</f>
        <v>0.17150846057163494</v>
      </c>
      <c r="BW184" s="120">
        <f>PRODUCT($D64:BW64)</f>
        <v>0.16723789990340121</v>
      </c>
      <c r="BX184" s="120">
        <f>PRODUCT($D64:BX64)</f>
        <v>0.16307367619580651</v>
      </c>
      <c r="BY184" s="120">
        <f>PRODUCT($D64:BY64)</f>
        <v>0.15901314165853092</v>
      </c>
      <c r="BZ184" s="120">
        <f>PRODUCT($D64:BZ64)</f>
        <v>0.1550537144312335</v>
      </c>
      <c r="CA184" s="120">
        <f>PRODUCT($D64:CA64)</f>
        <v>0.15119287694189579</v>
      </c>
      <c r="CB184" s="120">
        <f>PRODUCT($D64:CB64)</f>
        <v>0.14742817430604258</v>
      </c>
      <c r="CC184" s="120">
        <f>PRODUCT($D64:CC64)</f>
        <v>0.14375721276582212</v>
      </c>
      <c r="CD184" s="120">
        <f>PRODUCT($D64:CD64)</f>
        <v>0.14017765816795313</v>
      </c>
      <c r="CE184" s="120">
        <f>PRODUCT($D64:CE64)</f>
        <v>0.1366872344795711</v>
      </c>
      <c r="CF184" s="120">
        <f>PRODUCT($D64:CF64)</f>
        <v>0.13328372234102978</v>
      </c>
      <c r="CG184" s="120">
        <f>PRODUCT($D64:CG64)</f>
        <v>0.12996495765473814</v>
      </c>
      <c r="CH184" s="120">
        <f>PRODUCT($D64:CH64)</f>
        <v>0.12672883020913517</v>
      </c>
      <c r="CI184" s="120">
        <f>PRODUCT($D64:CI64)</f>
        <v>0.1235732823369277</v>
      </c>
      <c r="CJ184" s="120">
        <f>PRODUCT($D64:CJ64)</f>
        <v>0.1204963076067382</v>
      </c>
      <c r="CK184" s="120">
        <f>PRODUCT($D64:CK64)</f>
        <v>0.11749594954733042</v>
      </c>
      <c r="CL184" s="120">
        <f>PRODUCT($D64:CL64)</f>
        <v>0.11457030040360189</v>
      </c>
      <c r="CM184" s="120">
        <f>PRODUCT($D64:CM64)</f>
        <v>0.11171749992355219</v>
      </c>
      <c r="CN184" s="120">
        <f>PRODUCT($D64:CN64)</f>
        <v>0.10893573417545574</v>
      </c>
      <c r="CO184" s="120">
        <f>PRODUCT($D64:CO64)</f>
        <v>0.10622323439448689</v>
      </c>
      <c r="CP184" s="120">
        <f>PRODUCT($D64:CP64)</f>
        <v>0.10357827585806416</v>
      </c>
      <c r="CQ184" s="120">
        <f>PRODUCT($D64:CQ64)</f>
        <v>0.10099917678919836</v>
      </c>
      <c r="CR184" s="120">
        <f>PRODUCT($D64:CR64)</f>
        <v>9.8484297287147318E-2</v>
      </c>
      <c r="CS184" s="120">
        <f>PRODUCT($D64:CS64)</f>
        <v>9.6032038284697349E-2</v>
      </c>
      <c r="CT184" s="120">
        <f>PRODUCT($D64:CT64)</f>
        <v>9.3640840531408379E-2</v>
      </c>
      <c r="CU184" s="120">
        <f>PRODUCT($D64:CU64)</f>
        <v>9.1309183602176311E-2</v>
      </c>
      <c r="CV184" s="120">
        <f>PRODUCT($D64:CV64)</f>
        <v>8.9035584930482123E-2</v>
      </c>
      <c r="CW184" s="120">
        <f>PRODUCT($D64:CW64)</f>
        <v>8.6818598865713109E-2</v>
      </c>
      <c r="CX184" s="120">
        <f>PRODUCT($D64:CX64)</f>
        <v>8.4656815753956852E-2</v>
      </c>
      <c r="CY184" s="120">
        <f>PRODUCT($D64:CY64)</f>
        <v>8.2548861041683325E-2</v>
      </c>
      <c r="CZ184" s="120">
        <f>PRODUCT($D64:CZ64)</f>
        <v>8.0493394401745411E-2</v>
      </c>
      <c r="DA184" s="120">
        <f>PRODUCT($D64:DA64)</f>
        <v>7.8489108881141953E-2</v>
      </c>
      <c r="DB184" s="120">
        <f>PRODUCT($D64:DB64)</f>
        <v>7.6534730070001514E-2</v>
      </c>
      <c r="DC184" s="120">
        <f>PRODUCT($D64:DC64)</f>
        <v>7.4629015291258469E-2</v>
      </c>
    </row>
    <row r="185" spans="2:107" ht="15" x14ac:dyDescent="0.25">
      <c r="B185" s="110">
        <v>60</v>
      </c>
      <c r="C185" s="120">
        <v>1</v>
      </c>
      <c r="D185" s="120">
        <f>PRODUCT($D65:D65)</f>
        <v>0.96609999999999996</v>
      </c>
      <c r="E185" s="120">
        <f>PRODUCT($D65:E65)</f>
        <v>0.94455597000000002</v>
      </c>
      <c r="F185" s="120">
        <f>PRODUCT($D65:F65)</f>
        <v>0.92490920582399994</v>
      </c>
      <c r="G185" s="120">
        <f>PRODUCT($D65:G65)</f>
        <v>0.90650351262810236</v>
      </c>
      <c r="H185" s="120">
        <f>PRODUCT($D65:H65)</f>
        <v>0.88873604378059157</v>
      </c>
      <c r="I185" s="120">
        <f>PRODUCT($D65:I65)</f>
        <v>0.87122794371811385</v>
      </c>
      <c r="J185" s="120">
        <f>PRODUCT($D65:J65)</f>
        <v>0.85371626204937978</v>
      </c>
      <c r="K185" s="120">
        <f>PRODUCT($D65:K65)</f>
        <v>0.83595896379875267</v>
      </c>
      <c r="L185" s="120">
        <f>PRODUCT($D65:L65)</f>
        <v>0.81781865428431966</v>
      </c>
      <c r="M185" s="120">
        <f>PRODUCT($D65:M65)</f>
        <v>0.79925417083206551</v>
      </c>
      <c r="N185" s="120">
        <f>PRODUCT($D65:N65)</f>
        <v>0.78039177240042878</v>
      </c>
      <c r="O185" s="120">
        <f>PRODUCT($D65:O65)</f>
        <v>0.76142825233109834</v>
      </c>
      <c r="P185" s="120">
        <f>PRODUCT($D65:P65)</f>
        <v>0.7423925460228209</v>
      </c>
      <c r="Q185" s="120">
        <f>PRODUCT($D65:Q65)</f>
        <v>0.72353577535384128</v>
      </c>
      <c r="R185" s="120">
        <f>PRODUCT($D65:R65)</f>
        <v>0.70602620959027829</v>
      </c>
      <c r="S185" s="120">
        <f>PRODUCT($D65:S65)</f>
        <v>0.68894037531819352</v>
      </c>
      <c r="T185" s="120">
        <f>PRODUCT($D65:T65)</f>
        <v>0.6722680182354932</v>
      </c>
      <c r="U185" s="120">
        <f>PRODUCT($D65:U65)</f>
        <v>0.65599913219419426</v>
      </c>
      <c r="V185" s="120">
        <f>PRODUCT($D65:V65)</f>
        <v>0.64012395319509474</v>
      </c>
      <c r="W185" s="120">
        <f>PRODUCT($D65:W65)</f>
        <v>0.62463295352777348</v>
      </c>
      <c r="X185" s="120">
        <f>PRODUCT($D65:X65)</f>
        <v>0.60951683605240137</v>
      </c>
      <c r="Y185" s="120">
        <f>PRODUCT($D65:Y65)</f>
        <v>0.59476652861993329</v>
      </c>
      <c r="Z185" s="120">
        <f>PRODUCT($D65:Z65)</f>
        <v>0.58037317862733095</v>
      </c>
      <c r="AA185" s="120">
        <f>PRODUCT($D65:AA65)</f>
        <v>0.56632814770454953</v>
      </c>
      <c r="AB185" s="120">
        <f>PRODUCT($D65:AB65)</f>
        <v>0.55262300653009944</v>
      </c>
      <c r="AC185" s="120">
        <f>PRODUCT($D65:AC65)</f>
        <v>0.53924952977207108</v>
      </c>
      <c r="AD185" s="120">
        <f>PRODUCT($D65:AD65)</f>
        <v>0.52619969115158693</v>
      </c>
      <c r="AE185" s="120">
        <f>PRODUCT($D65:AE65)</f>
        <v>0.51346565862571858</v>
      </c>
      <c r="AF185" s="120">
        <f>PRODUCT($D65:AF65)</f>
        <v>0.50103978968697616</v>
      </c>
      <c r="AG185" s="120">
        <f>PRODUCT($D65:AG65)</f>
        <v>0.48891462677655134</v>
      </c>
      <c r="AH185" s="120">
        <f>PRODUCT($D65:AH65)</f>
        <v>0.47708289280855881</v>
      </c>
      <c r="AI185" s="120">
        <f>PRODUCT($D65:AI65)</f>
        <v>0.46553748680259172</v>
      </c>
      <c r="AJ185" s="120">
        <f>PRODUCT($D65:AJ65)</f>
        <v>0.45427147962196901</v>
      </c>
      <c r="AK185" s="120">
        <f>PRODUCT($D65:AK65)</f>
        <v>0.44327810981511734</v>
      </c>
      <c r="AL185" s="120">
        <f>PRODUCT($D65:AL65)</f>
        <v>0.43255077955759152</v>
      </c>
      <c r="AM185" s="120">
        <f>PRODUCT($D65:AM65)</f>
        <v>0.42208305069229779</v>
      </c>
      <c r="AN185" s="120">
        <f>PRODUCT($D65:AN65)</f>
        <v>0.4118686408655442</v>
      </c>
      <c r="AO185" s="120">
        <f>PRODUCT($D65:AO65)</f>
        <v>0.40190141975659804</v>
      </c>
      <c r="AP185" s="120">
        <f>PRODUCT($D65:AP65)</f>
        <v>0.39217540539848839</v>
      </c>
      <c r="AQ185" s="120">
        <f>PRODUCT($D65:AQ65)</f>
        <v>0.38268476058784495</v>
      </c>
      <c r="AR185" s="120">
        <f>PRODUCT($D65:AR65)</f>
        <v>0.37342378938161913</v>
      </c>
      <c r="AS185" s="120">
        <f>PRODUCT($D65:AS65)</f>
        <v>0.36438693367858394</v>
      </c>
      <c r="AT185" s="120">
        <f>PRODUCT($D65:AT65)</f>
        <v>0.35556876988356223</v>
      </c>
      <c r="AU185" s="120">
        <f>PRODUCT($D65:AU65)</f>
        <v>0.34696400565238</v>
      </c>
      <c r="AV185" s="120">
        <f>PRODUCT($D65:AV65)</f>
        <v>0.3385674767155924</v>
      </c>
      <c r="AW185" s="120">
        <f>PRODUCT($D65:AW65)</f>
        <v>0.33037414377907504</v>
      </c>
      <c r="AX185" s="120">
        <f>PRODUCT($D65:AX65)</f>
        <v>0.32237908949962141</v>
      </c>
      <c r="AY185" s="120">
        <f>PRODUCT($D65:AY65)</f>
        <v>0.31457751553373059</v>
      </c>
      <c r="AZ185" s="120">
        <f>PRODUCT($D65:AZ65)</f>
        <v>0.30696473965781429</v>
      </c>
      <c r="BA185" s="120">
        <f>PRODUCT($D65:BA65)</f>
        <v>0.29953619295809519</v>
      </c>
      <c r="BB185" s="120">
        <f>PRODUCT($D65:BB65)</f>
        <v>0.2922874170885093</v>
      </c>
      <c r="BC185" s="120">
        <f>PRODUCT($D65:BC65)</f>
        <v>0.28521406159496737</v>
      </c>
      <c r="BD185" s="120">
        <f>PRODUCT($D65:BD65)</f>
        <v>0.27831188130436918</v>
      </c>
      <c r="BE185" s="120">
        <f>PRODUCT($D65:BE65)</f>
        <v>0.27157673377680347</v>
      </c>
      <c r="BF185" s="120">
        <f>PRODUCT($D65:BF65)</f>
        <v>0.26500457681940481</v>
      </c>
      <c r="BG185" s="120">
        <f>PRODUCT($D65:BG65)</f>
        <v>0.2585914660603752</v>
      </c>
      <c r="BH185" s="120">
        <f>PRODUCT($D65:BH65)</f>
        <v>0.25233355258171414</v>
      </c>
      <c r="BI185" s="120">
        <f>PRODUCT($D65:BI65)</f>
        <v>0.24622708060923665</v>
      </c>
      <c r="BJ185" s="120">
        <f>PRODUCT($D65:BJ65)</f>
        <v>0.24026838525849312</v>
      </c>
      <c r="BK185" s="120">
        <f>PRODUCT($D65:BK65)</f>
        <v>0.23445389033523759</v>
      </c>
      <c r="BL185" s="120">
        <f>PRODUCT($D65:BL65)</f>
        <v>0.22878010618912484</v>
      </c>
      <c r="BM185" s="120">
        <f>PRODUCT($D65:BM65)</f>
        <v>0.22324362761934802</v>
      </c>
      <c r="BN185" s="120">
        <f>PRODUCT($D65:BN65)</f>
        <v>0.21784113183095979</v>
      </c>
      <c r="BO185" s="120">
        <f>PRODUCT($D65:BO65)</f>
        <v>0.21256937644065058</v>
      </c>
      <c r="BP185" s="120">
        <f>PRODUCT($D65:BP65)</f>
        <v>0.20742519753078684</v>
      </c>
      <c r="BQ185" s="120">
        <f>PRODUCT($D65:BQ65)</f>
        <v>0.20240550775054181</v>
      </c>
      <c r="BR185" s="120">
        <f>PRODUCT($D65:BR65)</f>
        <v>0.19750729446297868</v>
      </c>
      <c r="BS185" s="120">
        <f>PRODUCT($D65:BS65)</f>
        <v>0.1927276179369746</v>
      </c>
      <c r="BT185" s="120">
        <f>PRODUCT($D65:BT65)</f>
        <v>0.1880636095828998</v>
      </c>
      <c r="BU185" s="120">
        <f>PRODUCT($D65:BU65)</f>
        <v>0.18351247023099362</v>
      </c>
      <c r="BV185" s="120">
        <f>PRODUCT($D65:BV65)</f>
        <v>0.17907146845140356</v>
      </c>
      <c r="BW185" s="120">
        <f>PRODUCT($D65:BW65)</f>
        <v>0.1747379389148796</v>
      </c>
      <c r="BX185" s="120">
        <f>PRODUCT($D65:BX65)</f>
        <v>0.17050928079313951</v>
      </c>
      <c r="BY185" s="120">
        <f>PRODUCT($D65:BY65)</f>
        <v>0.16638295619794555</v>
      </c>
      <c r="BZ185" s="120">
        <f>PRODUCT($D65:BZ65)</f>
        <v>0.16235648865795527</v>
      </c>
      <c r="CA185" s="120">
        <f>PRODUCT($D65:CA65)</f>
        <v>0.15842746163243274</v>
      </c>
      <c r="CB185" s="120">
        <f>PRODUCT($D65:CB65)</f>
        <v>0.15459351706092786</v>
      </c>
      <c r="CC185" s="120">
        <f>PRODUCT($D65:CC65)</f>
        <v>0.15085235394805341</v>
      </c>
      <c r="CD185" s="120">
        <f>PRODUCT($D65:CD65)</f>
        <v>0.14720172698251052</v>
      </c>
      <c r="CE185" s="120">
        <f>PRODUCT($D65:CE65)</f>
        <v>0.14363944518953375</v>
      </c>
      <c r="CF185" s="120">
        <f>PRODUCT($D65:CF65)</f>
        <v>0.14016337061594702</v>
      </c>
      <c r="CG185" s="120">
        <f>PRODUCT($D65:CG65)</f>
        <v>0.1367714170470411</v>
      </c>
      <c r="CH185" s="120">
        <f>PRODUCT($D65:CH65)</f>
        <v>0.1334615487545027</v>
      </c>
      <c r="CI185" s="120">
        <f>PRODUCT($D65:CI65)</f>
        <v>0.13023177927464374</v>
      </c>
      <c r="CJ185" s="120">
        <f>PRODUCT($D65:CJ65)</f>
        <v>0.12708017021619736</v>
      </c>
      <c r="CK185" s="120">
        <f>PRODUCT($D65:CK65)</f>
        <v>0.12400483009696538</v>
      </c>
      <c r="CL185" s="120">
        <f>PRODUCT($D65:CL65)</f>
        <v>0.12100391320861882</v>
      </c>
      <c r="CM185" s="120">
        <f>PRODUCT($D65:CM65)</f>
        <v>0.11807561850897025</v>
      </c>
      <c r="CN185" s="120">
        <f>PRODUCT($D65:CN65)</f>
        <v>0.11521818854105317</v>
      </c>
      <c r="CO185" s="120">
        <f>PRODUCT($D65:CO65)</f>
        <v>0.11242990837835969</v>
      </c>
      <c r="CP185" s="120">
        <f>PRODUCT($D65:CP65)</f>
        <v>0.10970910459560339</v>
      </c>
      <c r="CQ185" s="120">
        <f>PRODUCT($D65:CQ65)</f>
        <v>0.10705414426438979</v>
      </c>
      <c r="CR185" s="120">
        <f>PRODUCT($D65:CR65)</f>
        <v>0.10446343397319156</v>
      </c>
      <c r="CS185" s="120">
        <f>PRODUCT($D65:CS65)</f>
        <v>0.10193541887104032</v>
      </c>
      <c r="CT185" s="120">
        <f>PRODUCT($D65:CT65)</f>
        <v>9.9468581734361142E-2</v>
      </c>
      <c r="CU185" s="120">
        <f>PRODUCT($D65:CU65)</f>
        <v>9.7061442056389599E-2</v>
      </c>
      <c r="CV185" s="120">
        <f>PRODUCT($D65:CV65)</f>
        <v>9.4712555158624964E-2</v>
      </c>
      <c r="CW185" s="120">
        <f>PRODUCT($D65:CW65)</f>
        <v>9.2420511323786245E-2</v>
      </c>
      <c r="CX185" s="120">
        <f>PRODUCT($D65:CX65)</f>
        <v>9.0183934949750619E-2</v>
      </c>
      <c r="CY185" s="120">
        <f>PRODUCT($D65:CY65)</f>
        <v>8.8001483723966656E-2</v>
      </c>
      <c r="CZ185" s="120">
        <f>PRODUCT($D65:CZ65)</f>
        <v>8.5871847817846667E-2</v>
      </c>
      <c r="DA185" s="120">
        <f>PRODUCT($D65:DA65)</f>
        <v>8.3793749100654777E-2</v>
      </c>
      <c r="DB185" s="120">
        <f>PRODUCT($D65:DB65)</f>
        <v>8.1765940372418938E-2</v>
      </c>
      <c r="DC185" s="120">
        <f>PRODUCT($D65:DC65)</f>
        <v>7.9787204615406407E-2</v>
      </c>
    </row>
    <row r="186" spans="2:107" ht="15" x14ac:dyDescent="0.25">
      <c r="B186" s="110">
        <v>61</v>
      </c>
      <c r="C186" s="120">
        <v>1</v>
      </c>
      <c r="D186" s="120">
        <f>PRODUCT($D66:D66)</f>
        <v>0.96530000000000005</v>
      </c>
      <c r="E186" s="120">
        <f>PRODUCT($D66:E66)</f>
        <v>0.94300157000000007</v>
      </c>
      <c r="F186" s="120">
        <f>PRODUCT($D66:F66)</f>
        <v>0.92272703624500008</v>
      </c>
      <c r="G186" s="120">
        <f>PRODUCT($D66:G66)</f>
        <v>0.90390340470560215</v>
      </c>
      <c r="H186" s="120">
        <f>PRODUCT($D66:H66)</f>
        <v>0.88591572695196064</v>
      </c>
      <c r="I186" s="120">
        <f>PRODUCT($D66:I66)</f>
        <v>0.86846318713100701</v>
      </c>
      <c r="J186" s="120">
        <f>PRODUCT($D66:J66)</f>
        <v>0.85118076970709999</v>
      </c>
      <c r="K186" s="120">
        <f>PRODUCT($D66:K66)</f>
        <v>0.83381668200507519</v>
      </c>
      <c r="L186" s="120">
        <f>PRODUCT($D66:L66)</f>
        <v>0.81622315001476808</v>
      </c>
      <c r="M186" s="120">
        <f>PRODUCT($D66:M66)</f>
        <v>0.79826624071444319</v>
      </c>
      <c r="N186" s="120">
        <f>PRODUCT($D66:N66)</f>
        <v>0.78006577042615388</v>
      </c>
      <c r="O186" s="120">
        <f>PRODUCT($D66:O66)</f>
        <v>0.76165621824409668</v>
      </c>
      <c r="P186" s="120">
        <f>PRODUCT($D66:P66)</f>
        <v>0.74322413776258955</v>
      </c>
      <c r="Q186" s="120">
        <f>PRODUCT($D66:Q66)</f>
        <v>0.72486650155985355</v>
      </c>
      <c r="R186" s="120">
        <f>PRODUCT($D66:R66)</f>
        <v>0.70790462542335297</v>
      </c>
      <c r="S186" s="120">
        <f>PRODUCT($D66:S66)</f>
        <v>0.69133965718844648</v>
      </c>
      <c r="T186" s="120">
        <f>PRODUCT($D66:T66)</f>
        <v>0.6751623092102369</v>
      </c>
      <c r="U186" s="120">
        <f>PRODUCT($D66:U66)</f>
        <v>0.65936351117471736</v>
      </c>
      <c r="V186" s="120">
        <f>PRODUCT($D66:V66)</f>
        <v>0.64393440501322896</v>
      </c>
      <c r="W186" s="120">
        <f>PRODUCT($D66:W66)</f>
        <v>0.62886633993591945</v>
      </c>
      <c r="X186" s="120">
        <f>PRODUCT($D66:X66)</f>
        <v>0.6141508675814189</v>
      </c>
      <c r="Y186" s="120">
        <f>PRODUCT($D66:Y66)</f>
        <v>0.59977973728001377</v>
      </c>
      <c r="Z186" s="120">
        <f>PRODUCT($D66:Z66)</f>
        <v>0.58574489142766151</v>
      </c>
      <c r="AA186" s="120">
        <f>PRODUCT($D66:AA66)</f>
        <v>0.57203846096825428</v>
      </c>
      <c r="AB186" s="120">
        <f>PRODUCT($D66:AB66)</f>
        <v>0.55865276098159711</v>
      </c>
      <c r="AC186" s="120">
        <f>PRODUCT($D66:AC66)</f>
        <v>0.54558028637462774</v>
      </c>
      <c r="AD186" s="120">
        <f>PRODUCT($D66:AD66)</f>
        <v>0.53281370767346148</v>
      </c>
      <c r="AE186" s="120">
        <f>PRODUCT($D66:AE66)</f>
        <v>0.5203458669139025</v>
      </c>
      <c r="AF186" s="120">
        <f>PRODUCT($D66:AF66)</f>
        <v>0.50816977362811722</v>
      </c>
      <c r="AG186" s="120">
        <f>PRODUCT($D66:AG66)</f>
        <v>0.4962786009252193</v>
      </c>
      <c r="AH186" s="120">
        <f>PRODUCT($D66:AH66)</f>
        <v>0.48466568166356916</v>
      </c>
      <c r="AI186" s="120">
        <f>PRODUCT($D66:AI66)</f>
        <v>0.47332450471264165</v>
      </c>
      <c r="AJ186" s="120">
        <f>PRODUCT($D66:AJ66)</f>
        <v>0.46224871130236583</v>
      </c>
      <c r="AK186" s="120">
        <f>PRODUCT($D66:AK66)</f>
        <v>0.45143209145789048</v>
      </c>
      <c r="AL186" s="120">
        <f>PRODUCT($D66:AL66)</f>
        <v>0.44086858051777583</v>
      </c>
      <c r="AM186" s="120">
        <f>PRODUCT($D66:AM66)</f>
        <v>0.43055225573365991</v>
      </c>
      <c r="AN186" s="120">
        <f>PRODUCT($D66:AN66)</f>
        <v>0.4204773329494923</v>
      </c>
      <c r="AO186" s="120">
        <f>PRODUCT($D66:AO66)</f>
        <v>0.4106381633584742</v>
      </c>
      <c r="AP186" s="120">
        <f>PRODUCT($D66:AP66)</f>
        <v>0.40102923033588589</v>
      </c>
      <c r="AQ186" s="120">
        <f>PRODUCT($D66:AQ66)</f>
        <v>0.39164514634602615</v>
      </c>
      <c r="AR186" s="120">
        <f>PRODUCT($D66:AR66)</f>
        <v>0.38248064992152914</v>
      </c>
      <c r="AS186" s="120">
        <f>PRODUCT($D66:AS66)</f>
        <v>0.37353060271336536</v>
      </c>
      <c r="AT186" s="120">
        <f>PRODUCT($D66:AT66)</f>
        <v>0.36478998660987261</v>
      </c>
      <c r="AU186" s="120">
        <f>PRODUCT($D66:AU66)</f>
        <v>0.35625390092320158</v>
      </c>
      <c r="AV186" s="120">
        <f>PRODUCT($D66:AV66)</f>
        <v>0.34791755964159865</v>
      </c>
      <c r="AW186" s="120">
        <f>PRODUCT($D66:AW66)</f>
        <v>0.33977628874598526</v>
      </c>
      <c r="AX186" s="120">
        <f>PRODUCT($D66:AX66)</f>
        <v>0.33182552358932921</v>
      </c>
      <c r="AY186" s="120">
        <f>PRODUCT($D66:AY66)</f>
        <v>0.32406080633733891</v>
      </c>
      <c r="AZ186" s="120">
        <f>PRODUCT($D66:AZ66)</f>
        <v>0.3164777834690452</v>
      </c>
      <c r="BA186" s="120">
        <f>PRODUCT($D66:BA66)</f>
        <v>0.30907220333586954</v>
      </c>
      <c r="BB186" s="120">
        <f>PRODUCT($D66:BB66)</f>
        <v>0.30183991377781022</v>
      </c>
      <c r="BC186" s="120">
        <f>PRODUCT($D66:BC66)</f>
        <v>0.29477685979540946</v>
      </c>
      <c r="BD186" s="120">
        <f>PRODUCT($D66:BD66)</f>
        <v>0.28787908127619688</v>
      </c>
      <c r="BE186" s="120">
        <f>PRODUCT($D66:BE66)</f>
        <v>0.28114271077433389</v>
      </c>
      <c r="BF186" s="120">
        <f>PRODUCT($D66:BF66)</f>
        <v>0.2745639713422145</v>
      </c>
      <c r="BG186" s="120">
        <f>PRODUCT($D66:BG66)</f>
        <v>0.26813917441280666</v>
      </c>
      <c r="BH186" s="120">
        <f>PRODUCT($D66:BH66)</f>
        <v>0.26186471773154701</v>
      </c>
      <c r="BI186" s="120">
        <f>PRODUCT($D66:BI66)</f>
        <v>0.25573708333662881</v>
      </c>
      <c r="BJ186" s="120">
        <f>PRODUCT($D66:BJ66)</f>
        <v>0.2497528355865517</v>
      </c>
      <c r="BK186" s="120">
        <f>PRODUCT($D66:BK66)</f>
        <v>0.2439086192338264</v>
      </c>
      <c r="BL186" s="120">
        <f>PRODUCT($D66:BL66)</f>
        <v>0.23820115754375487</v>
      </c>
      <c r="BM186" s="120">
        <f>PRODUCT($D66:BM66)</f>
        <v>0.23262725045723101</v>
      </c>
      <c r="BN186" s="120">
        <f>PRODUCT($D66:BN66)</f>
        <v>0.22718377279653182</v>
      </c>
      <c r="BO186" s="120">
        <f>PRODUCT($D66:BO66)</f>
        <v>0.22186767251309297</v>
      </c>
      <c r="BP186" s="120">
        <f>PRODUCT($D66:BP66)</f>
        <v>0.2166759689762866</v>
      </c>
      <c r="BQ186" s="120">
        <f>PRODUCT($D66:BQ66)</f>
        <v>0.21160575130224149</v>
      </c>
      <c r="BR186" s="120">
        <f>PRODUCT($D66:BR66)</f>
        <v>0.20665417672176906</v>
      </c>
      <c r="BS186" s="120">
        <f>PRODUCT($D66:BS66)</f>
        <v>0.20181846898647968</v>
      </c>
      <c r="BT186" s="120">
        <f>PRODUCT($D66:BT66)</f>
        <v>0.19709591681219607</v>
      </c>
      <c r="BU186" s="120">
        <f>PRODUCT($D66:BU66)</f>
        <v>0.19248387235879069</v>
      </c>
      <c r="BV186" s="120">
        <f>PRODUCT($D66:BV66)</f>
        <v>0.187979749745595</v>
      </c>
      <c r="BW186" s="120">
        <f>PRODUCT($D66:BW66)</f>
        <v>0.1835810236015481</v>
      </c>
      <c r="BX186" s="120">
        <f>PRODUCT($D66:BX66)</f>
        <v>0.17928522764927188</v>
      </c>
      <c r="BY186" s="120">
        <f>PRODUCT($D66:BY66)</f>
        <v>0.17508995332227892</v>
      </c>
      <c r="BZ186" s="120">
        <f>PRODUCT($D66:BZ66)</f>
        <v>0.1709928484145376</v>
      </c>
      <c r="CA186" s="120">
        <f>PRODUCT($D66:CA66)</f>
        <v>0.16699161576163743</v>
      </c>
      <c r="CB186" s="120">
        <f>PRODUCT($D66:CB66)</f>
        <v>0.16308401195281511</v>
      </c>
      <c r="CC186" s="120">
        <f>PRODUCT($D66:CC66)</f>
        <v>0.15926784607311922</v>
      </c>
      <c r="CD186" s="120">
        <f>PRODUCT($D66:CD66)</f>
        <v>0.15554097847500825</v>
      </c>
      <c r="CE186" s="120">
        <f>PRODUCT($D66:CE66)</f>
        <v>0.15190131957869307</v>
      </c>
      <c r="CF186" s="120">
        <f>PRODUCT($D66:CF66)</f>
        <v>0.14834682870055166</v>
      </c>
      <c r="CG186" s="120">
        <f>PRODUCT($D66:CG66)</f>
        <v>0.14487551290895875</v>
      </c>
      <c r="CH186" s="120">
        <f>PRODUCT($D66:CH66)</f>
        <v>0.14148542590688912</v>
      </c>
      <c r="CI186" s="120">
        <f>PRODUCT($D66:CI66)</f>
        <v>0.13817466694066791</v>
      </c>
      <c r="CJ186" s="120">
        <f>PRODUCT($D66:CJ66)</f>
        <v>0.13494137973425627</v>
      </c>
      <c r="CK186" s="120">
        <f>PRODUCT($D66:CK66)</f>
        <v>0.13178375144847468</v>
      </c>
      <c r="CL186" s="120">
        <f>PRODUCT($D66:CL66)</f>
        <v>0.12870001166458037</v>
      </c>
      <c r="CM186" s="120">
        <f>PRODUCT($D66:CM66)</f>
        <v>0.12568843139162919</v>
      </c>
      <c r="CN186" s="120">
        <f>PRODUCT($D66:CN66)</f>
        <v>0.12274732209706507</v>
      </c>
      <c r="CO186" s="120">
        <f>PRODUCT($D66:CO66)</f>
        <v>0.11987503475999375</v>
      </c>
      <c r="CP186" s="120">
        <f>PRODUCT($D66:CP66)</f>
        <v>0.1170699589466099</v>
      </c>
      <c r="CQ186" s="120">
        <f>PRODUCT($D66:CQ66)</f>
        <v>0.11433052190725923</v>
      </c>
      <c r="CR186" s="120">
        <f>PRODUCT($D66:CR66)</f>
        <v>0.11165518769462937</v>
      </c>
      <c r="CS186" s="120">
        <f>PRODUCT($D66:CS66)</f>
        <v>0.10904245630257504</v>
      </c>
      <c r="CT186" s="120">
        <f>PRODUCT($D66:CT66)</f>
        <v>0.10649086282509479</v>
      </c>
      <c r="CU186" s="120">
        <f>PRODUCT($D66:CU66)</f>
        <v>0.10399897663498757</v>
      </c>
      <c r="CV186" s="120">
        <f>PRODUCT($D66:CV66)</f>
        <v>0.10156540058172886</v>
      </c>
      <c r="CW186" s="120">
        <f>PRODUCT($D66:CW66)</f>
        <v>9.9188770208116409E-2</v>
      </c>
      <c r="CX186" s="120">
        <f>PRODUCT($D66:CX66)</f>
        <v>9.6867752985246483E-2</v>
      </c>
      <c r="CY186" s="120">
        <f>PRODUCT($D66:CY66)</f>
        <v>9.4601047565391713E-2</v>
      </c>
      <c r="CZ186" s="120">
        <f>PRODUCT($D66:CZ66)</f>
        <v>9.2387383052361549E-2</v>
      </c>
      <c r="DA186" s="120">
        <f>PRODUCT($D66:DA66)</f>
        <v>9.0225518288936296E-2</v>
      </c>
      <c r="DB186" s="120">
        <f>PRODUCT($D66:DB66)</f>
        <v>8.8114241160975187E-2</v>
      </c>
      <c r="DC186" s="120">
        <f>PRODUCT($D66:DC66)</f>
        <v>8.6052367917808376E-2</v>
      </c>
    </row>
    <row r="187" spans="2:107" ht="15" x14ac:dyDescent="0.25">
      <c r="B187" s="110">
        <v>62</v>
      </c>
      <c r="C187" s="120">
        <v>1</v>
      </c>
      <c r="D187" s="120">
        <f>PRODUCT($D67:D67)</f>
        <v>0.9647</v>
      </c>
      <c r="E187" s="120">
        <f>PRODUCT($D67:E67)</f>
        <v>0.94174013999999995</v>
      </c>
      <c r="F187" s="120">
        <f>PRODUCT($D67:F67)</f>
        <v>0.92092768290599991</v>
      </c>
      <c r="G187" s="120">
        <f>PRODUCT($D67:G67)</f>
        <v>0.90168029433326446</v>
      </c>
      <c r="H187" s="120">
        <f>PRODUCT($D67:H67)</f>
        <v>0.88346635238773252</v>
      </c>
      <c r="I187" s="120">
        <f>PRODUCT($D67:I67)</f>
        <v>0.86597371861045536</v>
      </c>
      <c r="J187" s="120">
        <f>PRODUCT($D67:J67)</f>
        <v>0.84882743898196833</v>
      </c>
      <c r="K187" s="120">
        <f>PRODUCT($D67:K67)</f>
        <v>0.83176600745843077</v>
      </c>
      <c r="L187" s="120">
        <f>PRODUCT($D67:L67)</f>
        <v>0.81463162770478714</v>
      </c>
      <c r="M187" s="120">
        <f>PRODUCT($D67:M67)</f>
        <v>0.79719851087190474</v>
      </c>
      <c r="N187" s="120">
        <f>PRODUCT($D67:N67)</f>
        <v>0.77958042378163561</v>
      </c>
      <c r="O187" s="120">
        <f>PRODUCT($D67:O67)</f>
        <v>0.7617280320770361</v>
      </c>
      <c r="P187" s="120">
        <f>PRODUCT($D67:P67)</f>
        <v>0.74382742332322582</v>
      </c>
      <c r="Q187" s="120">
        <f>PRODUCT($D67:Q67)</f>
        <v>0.72597556516346839</v>
      </c>
      <c r="R187" s="120">
        <f>PRODUCT($D67:R67)</f>
        <v>0.70949591983425764</v>
      </c>
      <c r="S187" s="120">
        <f>PRODUCT($D67:S67)</f>
        <v>0.69339036245401997</v>
      </c>
      <c r="T187" s="120">
        <f>PRODUCT($D67:T67)</f>
        <v>0.6776504012263137</v>
      </c>
      <c r="U187" s="120">
        <f>PRODUCT($D67:U67)</f>
        <v>0.66226773711847631</v>
      </c>
      <c r="V187" s="120">
        <f>PRODUCT($D67:V67)</f>
        <v>0.64723425948588686</v>
      </c>
      <c r="W187" s="120">
        <f>PRODUCT($D67:W67)</f>
        <v>0.63254204179555718</v>
      </c>
      <c r="X187" s="120">
        <f>PRODUCT($D67:X67)</f>
        <v>0.61818333744679799</v>
      </c>
      <c r="Y187" s="120">
        <f>PRODUCT($D67:Y67)</f>
        <v>0.60415057568675568</v>
      </c>
      <c r="Z187" s="120">
        <f>PRODUCT($D67:Z67)</f>
        <v>0.59043635761866631</v>
      </c>
      <c r="AA187" s="120">
        <f>PRODUCT($D67:AA67)</f>
        <v>0.57703345230072256</v>
      </c>
      <c r="AB187" s="120">
        <f>PRODUCT($D67:AB67)</f>
        <v>0.56393479293349613</v>
      </c>
      <c r="AC187" s="120">
        <f>PRODUCT($D67:AC67)</f>
        <v>0.5511334731339057</v>
      </c>
      <c r="AD187" s="120">
        <f>PRODUCT($D67:AD67)</f>
        <v>0.53862274329376603</v>
      </c>
      <c r="AE187" s="120">
        <f>PRODUCT($D67:AE67)</f>
        <v>0.52639600702099754</v>
      </c>
      <c r="AF187" s="120">
        <f>PRODUCT($D67:AF67)</f>
        <v>0.51444681766162081</v>
      </c>
      <c r="AG187" s="120">
        <f>PRODUCT($D67:AG67)</f>
        <v>0.50276887490070199</v>
      </c>
      <c r="AH187" s="120">
        <f>PRODUCT($D67:AH67)</f>
        <v>0.49135602144045604</v>
      </c>
      <c r="AI187" s="120">
        <f>PRODUCT($D67:AI67)</f>
        <v>0.48020223975375764</v>
      </c>
      <c r="AJ187" s="120">
        <f>PRODUCT($D67:AJ67)</f>
        <v>0.46930164891134729</v>
      </c>
      <c r="AK187" s="120">
        <f>PRODUCT($D67:AK67)</f>
        <v>0.45864850148105968</v>
      </c>
      <c r="AL187" s="120">
        <f>PRODUCT($D67:AL67)</f>
        <v>0.4482371804974396</v>
      </c>
      <c r="AM187" s="120">
        <f>PRODUCT($D67:AM67)</f>
        <v>0.43806219650014772</v>
      </c>
      <c r="AN187" s="120">
        <f>PRODUCT($D67:AN67)</f>
        <v>0.42811818463959433</v>
      </c>
      <c r="AO187" s="120">
        <f>PRODUCT($D67:AO67)</f>
        <v>0.41839990184827552</v>
      </c>
      <c r="AP187" s="120">
        <f>PRODUCT($D67:AP67)</f>
        <v>0.40890222407631965</v>
      </c>
      <c r="AQ187" s="120">
        <f>PRODUCT($D67:AQ67)</f>
        <v>0.3996201435897872</v>
      </c>
      <c r="AR187" s="120">
        <f>PRODUCT($D67:AR67)</f>
        <v>0.390548766330299</v>
      </c>
      <c r="AS187" s="120">
        <f>PRODUCT($D67:AS67)</f>
        <v>0.38168330933460121</v>
      </c>
      <c r="AT187" s="120">
        <f>PRODUCT($D67:AT67)</f>
        <v>0.37301909821270574</v>
      </c>
      <c r="AU187" s="120">
        <f>PRODUCT($D67:AU67)</f>
        <v>0.36455156468327732</v>
      </c>
      <c r="AV187" s="120">
        <f>PRODUCT($D67:AV67)</f>
        <v>0.35627624416496689</v>
      </c>
      <c r="AW187" s="120">
        <f>PRODUCT($D67:AW67)</f>
        <v>0.3481887734224221</v>
      </c>
      <c r="AX187" s="120">
        <f>PRODUCT($D67:AX67)</f>
        <v>0.34028488826573311</v>
      </c>
      <c r="AY187" s="120">
        <f>PRODUCT($D67:AY67)</f>
        <v>0.33256042130210095</v>
      </c>
      <c r="AZ187" s="120">
        <f>PRODUCT($D67:AZ67)</f>
        <v>0.32501129973854326</v>
      </c>
      <c r="BA187" s="120">
        <f>PRODUCT($D67:BA67)</f>
        <v>0.31763354323447829</v>
      </c>
      <c r="BB187" s="120">
        <f>PRODUCT($D67:BB67)</f>
        <v>0.31042326180305563</v>
      </c>
      <c r="BC187" s="120">
        <f>PRODUCT($D67:BC67)</f>
        <v>0.30337665376012624</v>
      </c>
      <c r="BD187" s="120">
        <f>PRODUCT($D67:BD67)</f>
        <v>0.29649000371977136</v>
      </c>
      <c r="BE187" s="120">
        <f>PRODUCT($D67:BE67)</f>
        <v>0.28975968063533253</v>
      </c>
      <c r="BF187" s="120">
        <f>PRODUCT($D67:BF67)</f>
        <v>0.28318213588491048</v>
      </c>
      <c r="BG187" s="120">
        <f>PRODUCT($D67:BG67)</f>
        <v>0.27675390140032302</v>
      </c>
      <c r="BH187" s="120">
        <f>PRODUCT($D67:BH67)</f>
        <v>0.2704715878385357</v>
      </c>
      <c r="BI187" s="120">
        <f>PRODUCT($D67:BI67)</f>
        <v>0.2643318827946009</v>
      </c>
      <c r="BJ187" s="120">
        <f>PRODUCT($D67:BJ67)</f>
        <v>0.25833154905516342</v>
      </c>
      <c r="BK187" s="120">
        <f>PRODUCT($D67:BK67)</f>
        <v>0.25246742289161123</v>
      </c>
      <c r="BL187" s="120">
        <f>PRODUCT($D67:BL67)</f>
        <v>0.24673641239197164</v>
      </c>
      <c r="BM187" s="120">
        <f>PRODUCT($D67:BM67)</f>
        <v>0.24113549583067387</v>
      </c>
      <c r="BN187" s="120">
        <f>PRODUCT($D67:BN67)</f>
        <v>0.23566172007531755</v>
      </c>
      <c r="BO187" s="120">
        <f>PRODUCT($D67:BO67)</f>
        <v>0.23031219902960784</v>
      </c>
      <c r="BP187" s="120">
        <f>PRODUCT($D67:BP67)</f>
        <v>0.22508411211163573</v>
      </c>
      <c r="BQ187" s="120">
        <f>PRODUCT($D67:BQ67)</f>
        <v>0.21997470276670159</v>
      </c>
      <c r="BR187" s="120">
        <f>PRODUCT($D67:BR67)</f>
        <v>0.21498127701389744</v>
      </c>
      <c r="BS187" s="120">
        <f>PRODUCT($D67:BS67)</f>
        <v>0.21010120202568194</v>
      </c>
      <c r="BT187" s="120">
        <f>PRODUCT($D67:BT67)</f>
        <v>0.20533190473969895</v>
      </c>
      <c r="BU187" s="120">
        <f>PRODUCT($D67:BU67)</f>
        <v>0.20067087050210777</v>
      </c>
      <c r="BV187" s="120">
        <f>PRODUCT($D67:BV67)</f>
        <v>0.19611564174170992</v>
      </c>
      <c r="BW187" s="120">
        <f>PRODUCT($D67:BW67)</f>
        <v>0.19166381667417309</v>
      </c>
      <c r="BX187" s="120">
        <f>PRODUCT($D67:BX67)</f>
        <v>0.18731304803566937</v>
      </c>
      <c r="BY187" s="120">
        <f>PRODUCT($D67:BY67)</f>
        <v>0.18306104184525965</v>
      </c>
      <c r="BZ187" s="120">
        <f>PRODUCT($D67:BZ67)</f>
        <v>0.17890555619537224</v>
      </c>
      <c r="CA187" s="120">
        <f>PRODUCT($D67:CA67)</f>
        <v>0.17484440006973728</v>
      </c>
      <c r="CB187" s="120">
        <f>PRODUCT($D67:CB67)</f>
        <v>0.17087543218815424</v>
      </c>
      <c r="CC187" s="120">
        <f>PRODUCT($D67:CC67)</f>
        <v>0.16699655987748313</v>
      </c>
      <c r="CD187" s="120">
        <f>PRODUCT($D67:CD67)</f>
        <v>0.16320573796826426</v>
      </c>
      <c r="CE187" s="120">
        <f>PRODUCT($D67:CE67)</f>
        <v>0.15950096771638467</v>
      </c>
      <c r="CF187" s="120">
        <f>PRODUCT($D67:CF67)</f>
        <v>0.15588029574922271</v>
      </c>
      <c r="CG187" s="120">
        <f>PRODUCT($D67:CG67)</f>
        <v>0.15234181303571534</v>
      </c>
      <c r="CH187" s="120">
        <f>PRODUCT($D67:CH67)</f>
        <v>0.14888365387980459</v>
      </c>
      <c r="CI187" s="120">
        <f>PRODUCT($D67:CI67)</f>
        <v>0.14550399493673302</v>
      </c>
      <c r="CJ187" s="120">
        <f>PRODUCT($D67:CJ67)</f>
        <v>0.14220105425166918</v>
      </c>
      <c r="CK187" s="120">
        <f>PRODUCT($D67:CK67)</f>
        <v>0.13897309032015628</v>
      </c>
      <c r="CL187" s="120">
        <f>PRODUCT($D67:CL67)</f>
        <v>0.13581840116988872</v>
      </c>
      <c r="CM187" s="120">
        <f>PRODUCT($D67:CM67)</f>
        <v>0.13273532346333225</v>
      </c>
      <c r="CN187" s="120">
        <f>PRODUCT($D67:CN67)</f>
        <v>0.12972223162071461</v>
      </c>
      <c r="CO187" s="120">
        <f>PRODUCT($D67:CO67)</f>
        <v>0.12677753696292438</v>
      </c>
      <c r="CP187" s="120">
        <f>PRODUCT($D67:CP67)</f>
        <v>0.12389968687386599</v>
      </c>
      <c r="CQ187" s="120">
        <f>PRODUCT($D67:CQ67)</f>
        <v>0.12108716398182923</v>
      </c>
      <c r="CR187" s="120">
        <f>PRODUCT($D67:CR67)</f>
        <v>0.11833848535944169</v>
      </c>
      <c r="CS187" s="120">
        <f>PRODUCT($D67:CS67)</f>
        <v>0.11565220174178235</v>
      </c>
      <c r="CT187" s="120">
        <f>PRODUCT($D67:CT67)</f>
        <v>0.11302689676224389</v>
      </c>
      <c r="CU187" s="120">
        <f>PRODUCT($D67:CU67)</f>
        <v>0.11046118620574095</v>
      </c>
      <c r="CV187" s="120">
        <f>PRODUCT($D67:CV67)</f>
        <v>0.10795371727887063</v>
      </c>
      <c r="CW187" s="120">
        <f>PRODUCT($D67:CW67)</f>
        <v>0.10550316789664026</v>
      </c>
      <c r="CX187" s="120">
        <f>PRODUCT($D67:CX67)</f>
        <v>0.10310824598538652</v>
      </c>
      <c r="CY187" s="120">
        <f>PRODUCT($D67:CY67)</f>
        <v>0.10076768880151825</v>
      </c>
      <c r="CZ187" s="120">
        <f>PRODUCT($D67:CZ67)</f>
        <v>9.8480262265723775E-2</v>
      </c>
      <c r="DA187" s="120">
        <f>PRODUCT($D67:DA67)</f>
        <v>9.6244760312291844E-2</v>
      </c>
      <c r="DB187" s="120">
        <f>PRODUCT($D67:DB67)</f>
        <v>9.4060004253202809E-2</v>
      </c>
      <c r="DC187" s="120">
        <f>PRODUCT($D67:DC67)</f>
        <v>9.1924842156655098E-2</v>
      </c>
    </row>
    <row r="188" spans="2:107" ht="15" x14ac:dyDescent="0.25">
      <c r="B188" s="110">
        <v>63</v>
      </c>
      <c r="C188" s="120">
        <v>1</v>
      </c>
      <c r="D188" s="120">
        <f>PRODUCT($D68:D68)</f>
        <v>0.96450000000000002</v>
      </c>
      <c r="E188" s="120">
        <f>PRODUCT($D68:E68)</f>
        <v>0.94115910000000003</v>
      </c>
      <c r="F188" s="120">
        <f>PRODUCT($D68:F68)</f>
        <v>0.91979478842999995</v>
      </c>
      <c r="G188" s="120">
        <f>PRODUCT($D68:G68)</f>
        <v>0.90011117995759793</v>
      </c>
      <c r="H188" s="120">
        <f>PRODUCT($D68:H68)</f>
        <v>0.8816589007684672</v>
      </c>
      <c r="I188" s="120">
        <f>PRODUCT($D68:I68)</f>
        <v>0.86411388864317473</v>
      </c>
      <c r="J188" s="120">
        <f>PRODUCT($D68:J68)</f>
        <v>0.84709084503690413</v>
      </c>
      <c r="K188" s="120">
        <f>PRODUCT($D68:K68)</f>
        <v>0.83031844630517337</v>
      </c>
      <c r="L188" s="120">
        <f>PRODUCT($D68:L68)</f>
        <v>0.81354601368980883</v>
      </c>
      <c r="M188" s="120">
        <f>PRODUCT($D68:M68)</f>
        <v>0.79662425660506075</v>
      </c>
      <c r="N188" s="120">
        <f>PRODUCT($D68:N68)</f>
        <v>0.77949683508805201</v>
      </c>
      <c r="O188" s="120">
        <f>PRODUCT($D68:O68)</f>
        <v>0.76219200534909726</v>
      </c>
      <c r="P188" s="120">
        <f>PRODUCT($D68:P68)</f>
        <v>0.74481402762713778</v>
      </c>
      <c r="Q188" s="120">
        <f>PRODUCT($D68:Q68)</f>
        <v>0.72753434218618818</v>
      </c>
      <c r="R188" s="120">
        <f>PRODUCT($D68:R68)</f>
        <v>0.71152858665809204</v>
      </c>
      <c r="S188" s="120">
        <f>PRODUCT($D68:S68)</f>
        <v>0.69587495775161401</v>
      </c>
      <c r="T188" s="120">
        <f>PRODUCT($D68:T68)</f>
        <v>0.68056570868107846</v>
      </c>
      <c r="U188" s="120">
        <f>PRODUCT($D68:U68)</f>
        <v>0.6655932630900947</v>
      </c>
      <c r="V188" s="120">
        <f>PRODUCT($D68:V68)</f>
        <v>0.65095021130211261</v>
      </c>
      <c r="W188" s="120">
        <f>PRODUCT($D68:W68)</f>
        <v>0.63662930665346618</v>
      </c>
      <c r="X188" s="120">
        <f>PRODUCT($D68:X68)</f>
        <v>0.62262346190708995</v>
      </c>
      <c r="Y188" s="120">
        <f>PRODUCT($D68:Y68)</f>
        <v>0.60892574574513392</v>
      </c>
      <c r="Z188" s="120">
        <f>PRODUCT($D68:Z68)</f>
        <v>0.59552937933874095</v>
      </c>
      <c r="AA188" s="120">
        <f>PRODUCT($D68:AA68)</f>
        <v>0.58242773299328865</v>
      </c>
      <c r="AB188" s="120">
        <f>PRODUCT($D68:AB68)</f>
        <v>0.5696143228674363</v>
      </c>
      <c r="AC188" s="120">
        <f>PRODUCT($D68:AC68)</f>
        <v>0.55708280776435271</v>
      </c>
      <c r="AD188" s="120">
        <f>PRODUCT($D68:AD68)</f>
        <v>0.54482698599353696</v>
      </c>
      <c r="AE188" s="120">
        <f>PRODUCT($D68:AE68)</f>
        <v>0.53284079230167913</v>
      </c>
      <c r="AF188" s="120">
        <f>PRODUCT($D68:AF68)</f>
        <v>0.52111829487104222</v>
      </c>
      <c r="AG188" s="120">
        <f>PRODUCT($D68:AG68)</f>
        <v>0.50965369238387925</v>
      </c>
      <c r="AH188" s="120">
        <f>PRODUCT($D68:AH68)</f>
        <v>0.49844131115143392</v>
      </c>
      <c r="AI188" s="120">
        <f>PRODUCT($D68:AI68)</f>
        <v>0.48747560230610237</v>
      </c>
      <c r="AJ188" s="120">
        <f>PRODUCT($D68:AJ68)</f>
        <v>0.47675113905536809</v>
      </c>
      <c r="AK188" s="120">
        <f>PRODUCT($D68:AK68)</f>
        <v>0.46626261399614999</v>
      </c>
      <c r="AL188" s="120">
        <f>PRODUCT($D68:AL68)</f>
        <v>0.4560048364882347</v>
      </c>
      <c r="AM188" s="120">
        <f>PRODUCT($D68:AM68)</f>
        <v>0.44597273008549354</v>
      </c>
      <c r="AN188" s="120">
        <f>PRODUCT($D68:AN68)</f>
        <v>0.43616133002361268</v>
      </c>
      <c r="AO188" s="120">
        <f>PRODUCT($D68:AO68)</f>
        <v>0.42656578076309321</v>
      </c>
      <c r="AP188" s="120">
        <f>PRODUCT($D68:AP68)</f>
        <v>0.41718133358630516</v>
      </c>
      <c r="AQ188" s="120">
        <f>PRODUCT($D68:AQ68)</f>
        <v>0.40800334424740642</v>
      </c>
      <c r="AR188" s="120">
        <f>PRODUCT($D68:AR68)</f>
        <v>0.39902727067396349</v>
      </c>
      <c r="AS188" s="120">
        <f>PRODUCT($D68:AS68)</f>
        <v>0.39024867071913627</v>
      </c>
      <c r="AT188" s="120">
        <f>PRODUCT($D68:AT68)</f>
        <v>0.38166319996331527</v>
      </c>
      <c r="AU188" s="120">
        <f>PRODUCT($D68:AU68)</f>
        <v>0.37326660956412233</v>
      </c>
      <c r="AV188" s="120">
        <f>PRODUCT($D68:AV68)</f>
        <v>0.36505474415371164</v>
      </c>
      <c r="AW188" s="120">
        <f>PRODUCT($D68:AW68)</f>
        <v>0.35702353978232998</v>
      </c>
      <c r="AX188" s="120">
        <f>PRODUCT($D68:AX68)</f>
        <v>0.34916902190711874</v>
      </c>
      <c r="AY188" s="120">
        <f>PRODUCT($D68:AY68)</f>
        <v>0.34148730342516209</v>
      </c>
      <c r="AZ188" s="120">
        <f>PRODUCT($D68:AZ68)</f>
        <v>0.33397458274980851</v>
      </c>
      <c r="BA188" s="120">
        <f>PRODUCT($D68:BA68)</f>
        <v>0.32662714192931269</v>
      </c>
      <c r="BB188" s="120">
        <f>PRODUCT($D68:BB68)</f>
        <v>0.31944134480686781</v>
      </c>
      <c r="BC188" s="120">
        <f>PRODUCT($D68:BC68)</f>
        <v>0.3124136352211167</v>
      </c>
      <c r="BD188" s="120">
        <f>PRODUCT($D68:BD68)</f>
        <v>0.30554053524625213</v>
      </c>
      <c r="BE188" s="120">
        <f>PRODUCT($D68:BE68)</f>
        <v>0.29881864347083459</v>
      </c>
      <c r="BF188" s="120">
        <f>PRODUCT($D68:BF68)</f>
        <v>0.2922446333144762</v>
      </c>
      <c r="BG188" s="120">
        <f>PRODUCT($D68:BG68)</f>
        <v>0.28581525138155772</v>
      </c>
      <c r="BH188" s="120">
        <f>PRODUCT($D68:BH68)</f>
        <v>0.27952731585116347</v>
      </c>
      <c r="BI188" s="120">
        <f>PRODUCT($D68:BI68)</f>
        <v>0.2733777149024379</v>
      </c>
      <c r="BJ188" s="120">
        <f>PRODUCT($D68:BJ68)</f>
        <v>0.26736340517458423</v>
      </c>
      <c r="BK188" s="120">
        <f>PRODUCT($D68:BK68)</f>
        <v>0.2614814102607434</v>
      </c>
      <c r="BL188" s="120">
        <f>PRODUCT($D68:BL68)</f>
        <v>0.25572881923500701</v>
      </c>
      <c r="BM188" s="120">
        <f>PRODUCT($D68:BM68)</f>
        <v>0.25010278521183688</v>
      </c>
      <c r="BN188" s="120">
        <f>PRODUCT($D68:BN68)</f>
        <v>0.24460052393717646</v>
      </c>
      <c r="BO188" s="120">
        <f>PRODUCT($D68:BO68)</f>
        <v>0.23921931241055858</v>
      </c>
      <c r="BP188" s="120">
        <f>PRODUCT($D68:BP68)</f>
        <v>0.23395648753752629</v>
      </c>
      <c r="BQ188" s="120">
        <f>PRODUCT($D68:BQ68)</f>
        <v>0.22880944481170071</v>
      </c>
      <c r="BR188" s="120">
        <f>PRODUCT($D68:BR68)</f>
        <v>0.2237756370258433</v>
      </c>
      <c r="BS188" s="120">
        <f>PRODUCT($D68:BS68)</f>
        <v>0.21885257301127475</v>
      </c>
      <c r="BT188" s="120">
        <f>PRODUCT($D68:BT68)</f>
        <v>0.2140378164050267</v>
      </c>
      <c r="BU188" s="120">
        <f>PRODUCT($D68:BU68)</f>
        <v>0.2093289844441161</v>
      </c>
      <c r="BV188" s="120">
        <f>PRODUCT($D68:BV68)</f>
        <v>0.20472374678634556</v>
      </c>
      <c r="BW188" s="120">
        <f>PRODUCT($D68:BW68)</f>
        <v>0.20021982435704594</v>
      </c>
      <c r="BX188" s="120">
        <f>PRODUCT($D68:BX68)</f>
        <v>0.19581498822119092</v>
      </c>
      <c r="BY188" s="120">
        <f>PRODUCT($D68:BY68)</f>
        <v>0.1915070584803247</v>
      </c>
      <c r="BZ188" s="120">
        <f>PRODUCT($D68:BZ68)</f>
        <v>0.18729390319375755</v>
      </c>
      <c r="CA188" s="120">
        <f>PRODUCT($D68:CA68)</f>
        <v>0.18317343732349489</v>
      </c>
      <c r="CB188" s="120">
        <f>PRODUCT($D68:CB68)</f>
        <v>0.17914362170237799</v>
      </c>
      <c r="CC188" s="120">
        <f>PRODUCT($D68:CC68)</f>
        <v>0.17520246202492568</v>
      </c>
      <c r="CD188" s="120">
        <f>PRODUCT($D68:CD68)</f>
        <v>0.17134800786037729</v>
      </c>
      <c r="CE188" s="120">
        <f>PRODUCT($D68:CE68)</f>
        <v>0.167578351687449</v>
      </c>
      <c r="CF188" s="120">
        <f>PRODUCT($D68:CF68)</f>
        <v>0.16389162795032511</v>
      </c>
      <c r="CG188" s="120">
        <f>PRODUCT($D68:CG68)</f>
        <v>0.16028601213541796</v>
      </c>
      <c r="CH188" s="120">
        <f>PRODUCT($D68:CH68)</f>
        <v>0.15675971986843876</v>
      </c>
      <c r="CI188" s="120">
        <f>PRODUCT($D68:CI68)</f>
        <v>0.1533110060313331</v>
      </c>
      <c r="CJ188" s="120">
        <f>PRODUCT($D68:CJ68)</f>
        <v>0.14993816389864378</v>
      </c>
      <c r="CK188" s="120">
        <f>PRODUCT($D68:CK68)</f>
        <v>0.14663952429287361</v>
      </c>
      <c r="CL188" s="120">
        <f>PRODUCT($D68:CL68)</f>
        <v>0.1434134547584304</v>
      </c>
      <c r="CM188" s="120">
        <f>PRODUCT($D68:CM68)</f>
        <v>0.14025835875374493</v>
      </c>
      <c r="CN188" s="120">
        <f>PRODUCT($D68:CN68)</f>
        <v>0.13717267486116252</v>
      </c>
      <c r="CO188" s="120">
        <f>PRODUCT($D68:CO68)</f>
        <v>0.13415487601421694</v>
      </c>
      <c r="CP188" s="120">
        <f>PRODUCT($D68:CP68)</f>
        <v>0.13120346874190417</v>
      </c>
      <c r="CQ188" s="120">
        <f>PRODUCT($D68:CQ68)</f>
        <v>0.12831699242958228</v>
      </c>
      <c r="CR188" s="120">
        <f>PRODUCT($D68:CR68)</f>
        <v>0.12549401859613146</v>
      </c>
      <c r="CS188" s="120">
        <f>PRODUCT($D68:CS68)</f>
        <v>0.12273315018701657</v>
      </c>
      <c r="CT188" s="120">
        <f>PRODUCT($D68:CT68)</f>
        <v>0.1200330208829022</v>
      </c>
      <c r="CU188" s="120">
        <f>PRODUCT($D68:CU68)</f>
        <v>0.11739229442347834</v>
      </c>
      <c r="CV188" s="120">
        <f>PRODUCT($D68:CV68)</f>
        <v>0.11480966394616182</v>
      </c>
      <c r="CW188" s="120">
        <f>PRODUCT($D68:CW68)</f>
        <v>0.11228385133934626</v>
      </c>
      <c r="CX188" s="120">
        <f>PRODUCT($D68:CX68)</f>
        <v>0.10981360660988064</v>
      </c>
      <c r="CY188" s="120">
        <f>PRODUCT($D68:CY68)</f>
        <v>0.10739770726446327</v>
      </c>
      <c r="CZ188" s="120">
        <f>PRODUCT($D68:CZ68)</f>
        <v>0.10503495770464508</v>
      </c>
      <c r="DA188" s="120">
        <f>PRODUCT($D68:DA68)</f>
        <v>0.10272418863514288</v>
      </c>
      <c r="DB188" s="120">
        <f>PRODUCT($D68:DB68)</f>
        <v>0.10046425648516973</v>
      </c>
      <c r="DC188" s="120">
        <f>PRODUCT($D68:DC68)</f>
        <v>9.8254042842495989E-2</v>
      </c>
    </row>
    <row r="189" spans="2:107" ht="15" x14ac:dyDescent="0.25">
      <c r="B189" s="110">
        <v>64</v>
      </c>
      <c r="C189" s="120">
        <v>1</v>
      </c>
      <c r="D189" s="120">
        <f>PRODUCT($D69:D69)</f>
        <v>0.96460000000000001</v>
      </c>
      <c r="E189" s="120">
        <f>PRODUCT($D69:E69)</f>
        <v>0.94106376000000003</v>
      </c>
      <c r="F189" s="120">
        <f>PRODUCT($D69:F69)</f>
        <v>0.91941929351999996</v>
      </c>
      <c r="G189" s="120">
        <f>PRODUCT($D69:G69)</f>
        <v>0.89937595292126393</v>
      </c>
      <c r="H189" s="120">
        <f>PRODUCT($D69:H69)</f>
        <v>0.88066893310050165</v>
      </c>
      <c r="I189" s="120">
        <f>PRODUCT($D69:I69)</f>
        <v>0.86305555443849158</v>
      </c>
      <c r="J189" s="120">
        <f>PRODUCT($D69:J69)</f>
        <v>0.84613966557149722</v>
      </c>
      <c r="K189" s="120">
        <f>PRODUCT($D69:K69)</f>
        <v>0.82955532812629595</v>
      </c>
      <c r="L189" s="120">
        <f>PRODUCT($D69:L69)</f>
        <v>0.81313013262939526</v>
      </c>
      <c r="M189" s="120">
        <f>PRODUCT($D69:M69)</f>
        <v>0.79670490395028148</v>
      </c>
      <c r="N189" s="120">
        <f>PRODUCT($D69:N69)</f>
        <v>0.78013344194811562</v>
      </c>
      <c r="O189" s="120">
        <f>PRODUCT($D69:O69)</f>
        <v>0.76336057294623116</v>
      </c>
      <c r="P189" s="120">
        <f>PRODUCT($D69:P69)</f>
        <v>0.74649030428411944</v>
      </c>
      <c r="Q189" s="120">
        <f>PRODUCT($D69:Q69)</f>
        <v>0.72969427243772678</v>
      </c>
      <c r="R189" s="120">
        <f>PRODUCT($D69:R69)</f>
        <v>0.71415178443480321</v>
      </c>
      <c r="S189" s="120">
        <f>PRODUCT($D69:S69)</f>
        <v>0.69894035142634192</v>
      </c>
      <c r="T189" s="120">
        <f>PRODUCT($D69:T69)</f>
        <v>0.6840529219409609</v>
      </c>
      <c r="U189" s="120">
        <f>PRODUCT($D69:U69)</f>
        <v>0.66948259470361848</v>
      </c>
      <c r="V189" s="120">
        <f>PRODUCT($D69:V69)</f>
        <v>0.65522261543643145</v>
      </c>
      <c r="W189" s="120">
        <f>PRODUCT($D69:W69)</f>
        <v>0.64126637372763551</v>
      </c>
      <c r="X189" s="120">
        <f>PRODUCT($D69:X69)</f>
        <v>0.62760739996723691</v>
      </c>
      <c r="Y189" s="120">
        <f>PRODUCT($D69:Y69)</f>
        <v>0.61423936234793475</v>
      </c>
      <c r="Z189" s="120">
        <f>PRODUCT($D69:Z69)</f>
        <v>0.60115606392992371</v>
      </c>
      <c r="AA189" s="120">
        <f>PRODUCT($D69:AA69)</f>
        <v>0.58835143976821636</v>
      </c>
      <c r="AB189" s="120">
        <f>PRODUCT($D69:AB69)</f>
        <v>0.57581955410115337</v>
      </c>
      <c r="AC189" s="120">
        <f>PRODUCT($D69:AC69)</f>
        <v>0.56355459759879878</v>
      </c>
      <c r="AD189" s="120">
        <f>PRODUCT($D69:AD69)</f>
        <v>0.5515508846699444</v>
      </c>
      <c r="AE189" s="120">
        <f>PRODUCT($D69:AE69)</f>
        <v>0.53980285082647461</v>
      </c>
      <c r="AF189" s="120">
        <f>PRODUCT($D69:AF69)</f>
        <v>0.52830505010387074</v>
      </c>
      <c r="AG189" s="120">
        <f>PRODUCT($D69:AG69)</f>
        <v>0.51705215253665826</v>
      </c>
      <c r="AH189" s="120">
        <f>PRODUCT($D69:AH69)</f>
        <v>0.50603894168762742</v>
      </c>
      <c r="AI189" s="120">
        <f>PRODUCT($D69:AI69)</f>
        <v>0.49526031222968098</v>
      </c>
      <c r="AJ189" s="120">
        <f>PRODUCT($D69:AJ69)</f>
        <v>0.48471126757918875</v>
      </c>
      <c r="AK189" s="120">
        <f>PRODUCT($D69:AK69)</f>
        <v>0.47438691757975204</v>
      </c>
      <c r="AL189" s="120">
        <f>PRODUCT($D69:AL69)</f>
        <v>0.46428247623530333</v>
      </c>
      <c r="AM189" s="120">
        <f>PRODUCT($D69:AM69)</f>
        <v>0.4543932594914914</v>
      </c>
      <c r="AN189" s="120">
        <f>PRODUCT($D69:AN69)</f>
        <v>0.44471468306432266</v>
      </c>
      <c r="AO189" s="120">
        <f>PRODUCT($D69:AO69)</f>
        <v>0.43524226031505259</v>
      </c>
      <c r="AP189" s="120">
        <f>PRODUCT($D69:AP69)</f>
        <v>0.42597160017034197</v>
      </c>
      <c r="AQ189" s="120">
        <f>PRODUCT($D69:AQ69)</f>
        <v>0.41689840508671366</v>
      </c>
      <c r="AR189" s="120">
        <f>PRODUCT($D69:AR69)</f>
        <v>0.4080184690583667</v>
      </c>
      <c r="AS189" s="120">
        <f>PRODUCT($D69:AS69)</f>
        <v>0.3993276756674235</v>
      </c>
      <c r="AT189" s="120">
        <f>PRODUCT($D69:AT69)</f>
        <v>0.3908219961757074</v>
      </c>
      <c r="AU189" s="120">
        <f>PRODUCT($D69:AU69)</f>
        <v>0.38249748765716485</v>
      </c>
      <c r="AV189" s="120">
        <f>PRODUCT($D69:AV69)</f>
        <v>0.37435029117006724</v>
      </c>
      <c r="AW189" s="120">
        <f>PRODUCT($D69:AW69)</f>
        <v>0.3663766299681448</v>
      </c>
      <c r="AX189" s="120">
        <f>PRODUCT($D69:AX69)</f>
        <v>0.35857280774982331</v>
      </c>
      <c r="AY189" s="120">
        <f>PRODUCT($D69:AY69)</f>
        <v>0.35093520694475205</v>
      </c>
      <c r="AZ189" s="120">
        <f>PRODUCT($D69:AZ69)</f>
        <v>0.34346028703682885</v>
      </c>
      <c r="BA189" s="120">
        <f>PRODUCT($D69:BA69)</f>
        <v>0.33614458292294441</v>
      </c>
      <c r="BB189" s="120">
        <f>PRODUCT($D69:BB69)</f>
        <v>0.32898470330668572</v>
      </c>
      <c r="BC189" s="120">
        <f>PRODUCT($D69:BC69)</f>
        <v>0.32197732912625332</v>
      </c>
      <c r="BD189" s="120">
        <f>PRODUCT($D69:BD69)</f>
        <v>0.31511921201586413</v>
      </c>
      <c r="BE189" s="120">
        <f>PRODUCT($D69:BE69)</f>
        <v>0.30840717279992624</v>
      </c>
      <c r="BF189" s="120">
        <f>PRODUCT($D69:BF69)</f>
        <v>0.30183810001928779</v>
      </c>
      <c r="BG189" s="120">
        <f>PRODUCT($D69:BG69)</f>
        <v>0.29540894848887694</v>
      </c>
      <c r="BH189" s="120">
        <f>PRODUCT($D69:BH69)</f>
        <v>0.28911673788606385</v>
      </c>
      <c r="BI189" s="120">
        <f>PRODUCT($D69:BI69)</f>
        <v>0.28295855136909071</v>
      </c>
      <c r="BJ189" s="120">
        <f>PRODUCT($D69:BJ69)</f>
        <v>0.27693153422492905</v>
      </c>
      <c r="BK189" s="120">
        <f>PRODUCT($D69:BK69)</f>
        <v>0.27103289254593804</v>
      </c>
      <c r="BL189" s="120">
        <f>PRODUCT($D69:BL69)</f>
        <v>0.26525989193470956</v>
      </c>
      <c r="BM189" s="120">
        <f>PRODUCT($D69:BM69)</f>
        <v>0.25960985623650024</v>
      </c>
      <c r="BN189" s="120">
        <f>PRODUCT($D69:BN69)</f>
        <v>0.25408016629866276</v>
      </c>
      <c r="BO189" s="120">
        <f>PRODUCT($D69:BO69)</f>
        <v>0.24866825875650125</v>
      </c>
      <c r="BP189" s="120">
        <f>PRODUCT($D69:BP69)</f>
        <v>0.24337162484498778</v>
      </c>
      <c r="BQ189" s="120">
        <f>PRODUCT($D69:BQ69)</f>
        <v>0.23818780923578955</v>
      </c>
      <c r="BR189" s="120">
        <f>PRODUCT($D69:BR69)</f>
        <v>0.23311440889906723</v>
      </c>
      <c r="BS189" s="120">
        <f>PRODUCT($D69:BS69)</f>
        <v>0.22814907198951712</v>
      </c>
      <c r="BT189" s="120">
        <f>PRODUCT($D69:BT69)</f>
        <v>0.2232894967561404</v>
      </c>
      <c r="BU189" s="120">
        <f>PRODUCT($D69:BU69)</f>
        <v>0.21853343047523463</v>
      </c>
      <c r="BV189" s="120">
        <f>PRODUCT($D69:BV69)</f>
        <v>0.21387866840611214</v>
      </c>
      <c r="BW189" s="120">
        <f>PRODUCT($D69:BW69)</f>
        <v>0.20932305276906196</v>
      </c>
      <c r="BX189" s="120">
        <f>PRODUCT($D69:BX69)</f>
        <v>0.20486447174508093</v>
      </c>
      <c r="BY189" s="120">
        <f>PRODUCT($D69:BY69)</f>
        <v>0.20050085849691071</v>
      </c>
      <c r="BZ189" s="120">
        <f>PRODUCT($D69:BZ69)</f>
        <v>0.19623019021092653</v>
      </c>
      <c r="CA189" s="120">
        <f>PRODUCT($D69:CA69)</f>
        <v>0.19205048715943379</v>
      </c>
      <c r="CB189" s="120">
        <f>PRODUCT($D69:CB69)</f>
        <v>0.18795981178293786</v>
      </c>
      <c r="CC189" s="120">
        <f>PRODUCT($D69:CC69)</f>
        <v>0.18395626779196128</v>
      </c>
      <c r="CD189" s="120">
        <f>PRODUCT($D69:CD69)</f>
        <v>0.1800379992879925</v>
      </c>
      <c r="CE189" s="120">
        <f>PRODUCT($D69:CE69)</f>
        <v>0.17620318990315825</v>
      </c>
      <c r="CF189" s="120">
        <f>PRODUCT($D69:CF69)</f>
        <v>0.17245006195822099</v>
      </c>
      <c r="CG189" s="120">
        <f>PRODUCT($D69:CG69)</f>
        <v>0.16877687563851088</v>
      </c>
      <c r="CH189" s="120">
        <f>PRODUCT($D69:CH69)</f>
        <v>0.16518192818741059</v>
      </c>
      <c r="CI189" s="120">
        <f>PRODUCT($D69:CI69)</f>
        <v>0.16166355311701874</v>
      </c>
      <c r="CJ189" s="120">
        <f>PRODUCT($D69:CJ69)</f>
        <v>0.15822011943562625</v>
      </c>
      <c r="CK189" s="120">
        <f>PRODUCT($D69:CK69)</f>
        <v>0.15485003089164742</v>
      </c>
      <c r="CL189" s="120">
        <f>PRODUCT($D69:CL69)</f>
        <v>0.15155172523365534</v>
      </c>
      <c r="CM189" s="120">
        <f>PRODUCT($D69:CM69)</f>
        <v>0.14832367348617848</v>
      </c>
      <c r="CN189" s="120">
        <f>PRODUCT($D69:CN69)</f>
        <v>0.14516437924092288</v>
      </c>
      <c r="CO189" s="120">
        <f>PRODUCT($D69:CO69)</f>
        <v>0.14207237796309122</v>
      </c>
      <c r="CP189" s="120">
        <f>PRODUCT($D69:CP69)</f>
        <v>0.13904623631247737</v>
      </c>
      <c r="CQ189" s="120">
        <f>PRODUCT($D69:CQ69)</f>
        <v>0.1360845514790216</v>
      </c>
      <c r="CR189" s="120">
        <f>PRODUCT($D69:CR69)</f>
        <v>0.13318595053251844</v>
      </c>
      <c r="CS189" s="120">
        <f>PRODUCT($D69:CS69)</f>
        <v>0.13034908978617579</v>
      </c>
      <c r="CT189" s="120">
        <f>PRODUCT($D69:CT69)</f>
        <v>0.12757265417373026</v>
      </c>
      <c r="CU189" s="120">
        <f>PRODUCT($D69:CU69)</f>
        <v>0.1248553566398298</v>
      </c>
      <c r="CV189" s="120">
        <f>PRODUCT($D69:CV69)</f>
        <v>0.12219593754340143</v>
      </c>
      <c r="CW189" s="120">
        <f>PRODUCT($D69:CW69)</f>
        <v>0.11959316407372697</v>
      </c>
      <c r="CX189" s="120">
        <f>PRODUCT($D69:CX69)</f>
        <v>0.11704582967895659</v>
      </c>
      <c r="CY189" s="120">
        <f>PRODUCT($D69:CY69)</f>
        <v>0.11455275350679482</v>
      </c>
      <c r="CZ189" s="120">
        <f>PRODUCT($D69:CZ69)</f>
        <v>0.11211277985710009</v>
      </c>
      <c r="DA189" s="120">
        <f>PRODUCT($D69:DA69)</f>
        <v>0.10972477764614387</v>
      </c>
      <c r="DB189" s="120">
        <f>PRODUCT($D69:DB69)</f>
        <v>0.10738763988228101</v>
      </c>
      <c r="DC189" s="120">
        <f>PRODUCT($D69:DC69)</f>
        <v>0.10510028315278842</v>
      </c>
    </row>
    <row r="190" spans="2:107" ht="15" x14ac:dyDescent="0.25">
      <c r="B190" s="110">
        <v>65</v>
      </c>
      <c r="C190" s="120">
        <v>1</v>
      </c>
      <c r="D190" s="120">
        <f>PRODUCT($D70:D70)</f>
        <v>0.96489999999999998</v>
      </c>
      <c r="E190" s="120">
        <f>PRODUCT($D70:E70)</f>
        <v>0.94135643999999996</v>
      </c>
      <c r="F190" s="120">
        <f>PRODUCT($D70:F70)</f>
        <v>0.91951697059199999</v>
      </c>
      <c r="G190" s="120">
        <f>PRODUCT($D70:G70)</f>
        <v>0.899287597238976</v>
      </c>
      <c r="H190" s="120">
        <f>PRODUCT($D70:H70)</f>
        <v>0.88040255769695752</v>
      </c>
      <c r="I190" s="120">
        <f>PRODUCT($D70:I70)</f>
        <v>0.86261842603147898</v>
      </c>
      <c r="J190" s="120">
        <f>PRODUCT($D70:J70)</f>
        <v>0.845711104881262</v>
      </c>
      <c r="K190" s="120">
        <f>PRODUCT($D70:K70)</f>
        <v>0.82938888055705362</v>
      </c>
      <c r="L190" s="120">
        <f>PRODUCT($D70:L70)</f>
        <v>0.81329873627424676</v>
      </c>
      <c r="M190" s="120">
        <f>PRODUCT($D70:M70)</f>
        <v>0.79727675116964403</v>
      </c>
      <c r="N190" s="120">
        <f>PRODUCT($D70:N70)</f>
        <v>0.78117176079601724</v>
      </c>
      <c r="O190" s="120">
        <f>PRODUCT($D70:O70)</f>
        <v>0.76492338817146011</v>
      </c>
      <c r="P190" s="120">
        <f>PRODUCT($D70:P70)</f>
        <v>0.74855402766459089</v>
      </c>
      <c r="Q190" s="120">
        <f>PRODUCT($D70:Q70)</f>
        <v>0.73223554986150274</v>
      </c>
      <c r="R190" s="120">
        <f>PRODUCT($D70:R70)</f>
        <v>0.71715149753435581</v>
      </c>
      <c r="S190" s="120">
        <f>PRODUCT($D70:S70)</f>
        <v>0.70237817668514813</v>
      </c>
      <c r="T190" s="120">
        <f>PRODUCT($D70:T70)</f>
        <v>0.68790918624543407</v>
      </c>
      <c r="U190" s="120">
        <f>PRODUCT($D70:U70)</f>
        <v>0.67373825700877821</v>
      </c>
      <c r="V190" s="120">
        <f>PRODUCT($D70:V70)</f>
        <v>0.6598592489143974</v>
      </c>
      <c r="W190" s="120">
        <f>PRODUCT($D70:W70)</f>
        <v>0.64626614838676089</v>
      </c>
      <c r="X190" s="120">
        <f>PRODUCT($D70:X70)</f>
        <v>0.63295306572999366</v>
      </c>
      <c r="Y190" s="120">
        <f>PRODUCT($D70:Y70)</f>
        <v>0.61991423257595579</v>
      </c>
      <c r="Z190" s="120">
        <f>PRODUCT($D70:Z70)</f>
        <v>0.60714399938489116</v>
      </c>
      <c r="AA190" s="120">
        <f>PRODUCT($D70:AA70)</f>
        <v>0.59463683299756243</v>
      </c>
      <c r="AB190" s="120">
        <f>PRODUCT($D70:AB70)</f>
        <v>0.58238731423781265</v>
      </c>
      <c r="AC190" s="120">
        <f>PRODUCT($D70:AC70)</f>
        <v>0.57039013556451379</v>
      </c>
      <c r="AD190" s="120">
        <f>PRODUCT($D70:AD70)</f>
        <v>0.55864009877188481</v>
      </c>
      <c r="AE190" s="120">
        <f>PRODUCT($D70:AE70)</f>
        <v>0.54713211273718398</v>
      </c>
      <c r="AF190" s="120">
        <f>PRODUCT($D70:AF70)</f>
        <v>0.53586119121479803</v>
      </c>
      <c r="AG190" s="120">
        <f>PRODUCT($D70:AG70)</f>
        <v>0.52482245067577327</v>
      </c>
      <c r="AH190" s="120">
        <f>PRODUCT($D70:AH70)</f>
        <v>0.51401110819185236</v>
      </c>
      <c r="AI190" s="120">
        <f>PRODUCT($D70:AI70)</f>
        <v>0.50342247936310025</v>
      </c>
      <c r="AJ190" s="120">
        <f>PRODUCT($D70:AJ70)</f>
        <v>0.49305197628822039</v>
      </c>
      <c r="AK190" s="120">
        <f>PRODUCT($D70:AK70)</f>
        <v>0.48289510557668308</v>
      </c>
      <c r="AL190" s="120">
        <f>PRODUCT($D70:AL70)</f>
        <v>0.47294746640180341</v>
      </c>
      <c r="AM190" s="120">
        <f>PRODUCT($D70:AM70)</f>
        <v>0.4632047485939263</v>
      </c>
      <c r="AN190" s="120">
        <f>PRODUCT($D70:AN70)</f>
        <v>0.45366273077289143</v>
      </c>
      <c r="AO190" s="120">
        <f>PRODUCT($D70:AO70)</f>
        <v>0.4443172785189699</v>
      </c>
      <c r="AP190" s="120">
        <f>PRODUCT($D70:AP70)</f>
        <v>0.43516434258147912</v>
      </c>
      <c r="AQ190" s="120">
        <f>PRODUCT($D70:AQ70)</f>
        <v>0.4261999571243007</v>
      </c>
      <c r="AR190" s="120">
        <f>PRODUCT($D70:AR70)</f>
        <v>0.41742023800754013</v>
      </c>
      <c r="AS190" s="120">
        <f>PRODUCT($D70:AS70)</f>
        <v>0.40882138110458482</v>
      </c>
      <c r="AT190" s="120">
        <f>PRODUCT($D70:AT70)</f>
        <v>0.40039966065383037</v>
      </c>
      <c r="AU190" s="120">
        <f>PRODUCT($D70:AU70)</f>
        <v>0.39215142764436151</v>
      </c>
      <c r="AV190" s="120">
        <f>PRODUCT($D70:AV70)</f>
        <v>0.38407310823488766</v>
      </c>
      <c r="AW190" s="120">
        <f>PRODUCT($D70:AW70)</f>
        <v>0.37616120220524901</v>
      </c>
      <c r="AX190" s="120">
        <f>PRODUCT($D70:AX70)</f>
        <v>0.36841228143982091</v>
      </c>
      <c r="AY190" s="120">
        <f>PRODUCT($D70:AY70)</f>
        <v>0.3608229884421606</v>
      </c>
      <c r="AZ190" s="120">
        <f>PRODUCT($D70:AZ70)</f>
        <v>0.35339003488025211</v>
      </c>
      <c r="BA190" s="120">
        <f>PRODUCT($D70:BA70)</f>
        <v>0.34611020016171895</v>
      </c>
      <c r="BB190" s="120">
        <f>PRODUCT($D70:BB70)</f>
        <v>0.33898033003838757</v>
      </c>
      <c r="BC190" s="120">
        <f>PRODUCT($D70:BC70)</f>
        <v>0.33199733523959679</v>
      </c>
      <c r="BD190" s="120">
        <f>PRODUCT($D70:BD70)</f>
        <v>0.3251581901336611</v>
      </c>
      <c r="BE190" s="120">
        <f>PRODUCT($D70:BE70)</f>
        <v>0.3184599314169077</v>
      </c>
      <c r="BF190" s="120">
        <f>PRODUCT($D70:BF70)</f>
        <v>0.31189965682971943</v>
      </c>
      <c r="BG190" s="120">
        <f>PRODUCT($D70:BG70)</f>
        <v>0.30547452389902724</v>
      </c>
      <c r="BH190" s="120">
        <f>PRODUCT($D70:BH70)</f>
        <v>0.29918174870670727</v>
      </c>
      <c r="BI190" s="120">
        <f>PRODUCT($D70:BI70)</f>
        <v>0.29301860468334912</v>
      </c>
      <c r="BJ190" s="120">
        <f>PRODUCT($D70:BJ70)</f>
        <v>0.28698242142687214</v>
      </c>
      <c r="BK190" s="120">
        <f>PRODUCT($D70:BK70)</f>
        <v>0.28107058354547859</v>
      </c>
      <c r="BL190" s="120">
        <f>PRODUCT($D70:BL70)</f>
        <v>0.27528052952444176</v>
      </c>
      <c r="BM190" s="120">
        <f>PRODUCT($D70:BM70)</f>
        <v>0.26960975061623826</v>
      </c>
      <c r="BN190" s="120">
        <f>PRODUCT($D70:BN70)</f>
        <v>0.26405578975354377</v>
      </c>
      <c r="BO190" s="120">
        <f>PRODUCT($D70:BO70)</f>
        <v>0.25861624048462079</v>
      </c>
      <c r="BP190" s="120">
        <f>PRODUCT($D70:BP70)</f>
        <v>0.2532887459306376</v>
      </c>
      <c r="BQ190" s="120">
        <f>PRODUCT($D70:BQ70)</f>
        <v>0.24807099776446648</v>
      </c>
      <c r="BR190" s="120">
        <f>PRODUCT($D70:BR70)</f>
        <v>0.24296073521051847</v>
      </c>
      <c r="BS190" s="120">
        <f>PRODUCT($D70:BS70)</f>
        <v>0.2379557440651818</v>
      </c>
      <c r="BT190" s="120">
        <f>PRODUCT($D70:BT70)</f>
        <v>0.23305385573743906</v>
      </c>
      <c r="BU190" s="120">
        <f>PRODUCT($D70:BU70)</f>
        <v>0.22825294630924783</v>
      </c>
      <c r="BV190" s="120">
        <f>PRODUCT($D70:BV70)</f>
        <v>0.22355093561527734</v>
      </c>
      <c r="BW190" s="120">
        <f>PRODUCT($D70:BW70)</f>
        <v>0.21894578634160264</v>
      </c>
      <c r="BX190" s="120">
        <f>PRODUCT($D70:BX70)</f>
        <v>0.21443550314296564</v>
      </c>
      <c r="BY190" s="120">
        <f>PRODUCT($D70:BY70)</f>
        <v>0.21001813177822057</v>
      </c>
      <c r="BZ190" s="120">
        <f>PRODUCT($D70:BZ70)</f>
        <v>0.20569175826358924</v>
      </c>
      <c r="CA190" s="120">
        <f>PRODUCT($D70:CA70)</f>
        <v>0.20145450804335932</v>
      </c>
      <c r="CB190" s="120">
        <f>PRODUCT($D70:CB70)</f>
        <v>0.19730454517766613</v>
      </c>
      <c r="CC190" s="120">
        <f>PRODUCT($D70:CC70)</f>
        <v>0.1932400715470062</v>
      </c>
      <c r="CD190" s="120">
        <f>PRODUCT($D70:CD70)</f>
        <v>0.18925932607313789</v>
      </c>
      <c r="CE190" s="120">
        <f>PRODUCT($D70:CE70)</f>
        <v>0.18536058395603125</v>
      </c>
      <c r="CF190" s="120">
        <f>PRODUCT($D70:CF70)</f>
        <v>0.18154215592653702</v>
      </c>
      <c r="CG190" s="120">
        <f>PRODUCT($D70:CG70)</f>
        <v>0.17780238751445038</v>
      </c>
      <c r="CH190" s="120">
        <f>PRODUCT($D70:CH70)</f>
        <v>0.17413965833165271</v>
      </c>
      <c r="CI190" s="120">
        <f>PRODUCT($D70:CI70)</f>
        <v>0.17055238137002068</v>
      </c>
      <c r="CJ190" s="120">
        <f>PRODUCT($D70:CJ70)</f>
        <v>0.16703900231379826</v>
      </c>
      <c r="CK190" s="120">
        <f>PRODUCT($D70:CK70)</f>
        <v>0.16359799886613402</v>
      </c>
      <c r="CL190" s="120">
        <f>PRODUCT($D70:CL70)</f>
        <v>0.16022788008949168</v>
      </c>
      <c r="CM190" s="120">
        <f>PRODUCT($D70:CM70)</f>
        <v>0.15692718575964815</v>
      </c>
      <c r="CN190" s="120">
        <f>PRODUCT($D70:CN70)</f>
        <v>0.1536944857329994</v>
      </c>
      <c r="CO190" s="120">
        <f>PRODUCT($D70:CO70)</f>
        <v>0.15052837932689964</v>
      </c>
      <c r="CP190" s="120">
        <f>PRODUCT($D70:CP70)</f>
        <v>0.14742749471276551</v>
      </c>
      <c r="CQ190" s="120">
        <f>PRODUCT($D70:CQ70)</f>
        <v>0.14439048832168255</v>
      </c>
      <c r="CR190" s="120">
        <f>PRODUCT($D70:CR70)</f>
        <v>0.1414160442622559</v>
      </c>
      <c r="CS190" s="120">
        <f>PRODUCT($D70:CS70)</f>
        <v>0.13850287375045345</v>
      </c>
      <c r="CT190" s="120">
        <f>PRODUCT($D70:CT70)</f>
        <v>0.13564971455119412</v>
      </c>
      <c r="CU190" s="120">
        <f>PRODUCT($D70:CU70)</f>
        <v>0.13285533043143952</v>
      </c>
      <c r="CV190" s="120">
        <f>PRODUCT($D70:CV70)</f>
        <v>0.13011851062455188</v>
      </c>
      <c r="CW190" s="120">
        <f>PRODUCT($D70:CW70)</f>
        <v>0.1274380693056861</v>
      </c>
      <c r="CX190" s="120">
        <f>PRODUCT($D70:CX70)</f>
        <v>0.12481284507798897</v>
      </c>
      <c r="CY190" s="120">
        <f>PRODUCT($D70:CY70)</f>
        <v>0.1222417004693824</v>
      </c>
      <c r="CZ190" s="120">
        <f>PRODUCT($D70:CZ70)</f>
        <v>0.11972352143971313</v>
      </c>
      <c r="DA190" s="120">
        <f>PRODUCT($D70:DA70)</f>
        <v>0.11725721689805504</v>
      </c>
      <c r="DB190" s="120">
        <f>PRODUCT($D70:DB70)</f>
        <v>0.11484171822995512</v>
      </c>
      <c r="DC190" s="120">
        <f>PRODUCT($D70:DC70)</f>
        <v>0.11247597883441805</v>
      </c>
    </row>
    <row r="191" spans="2:107" ht="15" x14ac:dyDescent="0.25">
      <c r="B191" s="110">
        <v>66</v>
      </c>
      <c r="C191" s="120">
        <v>1</v>
      </c>
      <c r="D191" s="120">
        <f>PRODUCT($D71:D71)</f>
        <v>0.96550000000000002</v>
      </c>
      <c r="E191" s="120">
        <f>PRODUCT($D71:E71)</f>
        <v>0.94232800000000005</v>
      </c>
      <c r="F191" s="120">
        <f>PRODUCT($D71:F71)</f>
        <v>0.92056022320000008</v>
      </c>
      <c r="G191" s="120">
        <f>PRODUCT($D71:G71)</f>
        <v>0.90021584226728002</v>
      </c>
      <c r="H191" s="120">
        <f>PRODUCT($D71:H71)</f>
        <v>0.88122128799544042</v>
      </c>
      <c r="I191" s="120">
        <f>PRODUCT($D71:I71)</f>
        <v>0.86342061797793257</v>
      </c>
      <c r="J191" s="120">
        <f>PRODUCT($D71:J71)</f>
        <v>0.84658391592736293</v>
      </c>
      <c r="K191" s="120">
        <f>PRODUCT($D71:K71)</f>
        <v>0.83032950474155753</v>
      </c>
      <c r="L191" s="120">
        <f>PRODUCT($D71:L71)</f>
        <v>0.81447021120099383</v>
      </c>
      <c r="M191" s="120">
        <f>PRODUCT($D71:M71)</f>
        <v>0.79883238314593474</v>
      </c>
      <c r="N191" s="120">
        <f>PRODUCT($D71:N71)</f>
        <v>0.7831752684362745</v>
      </c>
      <c r="O191" s="120">
        <f>PRODUCT($D71:O71)</f>
        <v>0.76743344554070536</v>
      </c>
      <c r="P191" s="120">
        <f>PRODUCT($D71:P71)</f>
        <v>0.7516243165625669</v>
      </c>
      <c r="Q191" s="120">
        <f>PRODUCT($D71:Q71)</f>
        <v>0.73576504348309668</v>
      </c>
      <c r="R191" s="120">
        <f>PRODUCT($D71:R71)</f>
        <v>0.7211968956221313</v>
      </c>
      <c r="S191" s="120">
        <f>PRODUCT($D71:S71)</f>
        <v>0.70691719708881307</v>
      </c>
      <c r="T191" s="120">
        <f>PRODUCT($D71:T71)</f>
        <v>0.69292023658645452</v>
      </c>
      <c r="U191" s="120">
        <f>PRODUCT($D71:U71)</f>
        <v>0.67920041590204272</v>
      </c>
      <c r="V191" s="120">
        <f>PRODUCT($D71:V71)</f>
        <v>0.66575224766718222</v>
      </c>
      <c r="W191" s="120">
        <f>PRODUCT($D71:W71)</f>
        <v>0.65257035316337197</v>
      </c>
      <c r="X191" s="120">
        <f>PRODUCT($D71:X71)</f>
        <v>0.63964946017073721</v>
      </c>
      <c r="Y191" s="120">
        <f>PRODUCT($D71:Y71)</f>
        <v>0.62698440085935658</v>
      </c>
      <c r="Z191" s="120">
        <f>PRODUCT($D71:Z71)</f>
        <v>0.61457010972234127</v>
      </c>
      <c r="AA191" s="120">
        <f>PRODUCT($D71:AA71)</f>
        <v>0.60240162154983889</v>
      </c>
      <c r="AB191" s="120">
        <f>PRODUCT($D71:AB71)</f>
        <v>0.59047406944315206</v>
      </c>
      <c r="AC191" s="120">
        <f>PRODUCT($D71:AC71)</f>
        <v>0.57878268286817758</v>
      </c>
      <c r="AD191" s="120">
        <f>PRODUCT($D71:AD71)</f>
        <v>0.56732278574738759</v>
      </c>
      <c r="AE191" s="120">
        <f>PRODUCT($D71:AE71)</f>
        <v>0.55608979458958929</v>
      </c>
      <c r="AF191" s="120">
        <f>PRODUCT($D71:AF71)</f>
        <v>0.54507921665671544</v>
      </c>
      <c r="AG191" s="120">
        <f>PRODUCT($D71:AG71)</f>
        <v>0.5342866481669124</v>
      </c>
      <c r="AH191" s="120">
        <f>PRODUCT($D71:AH71)</f>
        <v>0.52370777253320755</v>
      </c>
      <c r="AI191" s="120">
        <f>PRODUCT($D71:AI71)</f>
        <v>0.51333835863705002</v>
      </c>
      <c r="AJ191" s="120">
        <f>PRODUCT($D71:AJ71)</f>
        <v>0.50317425913603642</v>
      </c>
      <c r="AK191" s="120">
        <f>PRODUCT($D71:AK71)</f>
        <v>0.49321140880514286</v>
      </c>
      <c r="AL191" s="120">
        <f>PRODUCT($D71:AL71)</f>
        <v>0.48344582291080102</v>
      </c>
      <c r="AM191" s="120">
        <f>PRODUCT($D71:AM71)</f>
        <v>0.47387359561716713</v>
      </c>
      <c r="AN191" s="120">
        <f>PRODUCT($D71:AN71)</f>
        <v>0.4644908984239472</v>
      </c>
      <c r="AO191" s="120">
        <f>PRODUCT($D71:AO71)</f>
        <v>0.45529397863515303</v>
      </c>
      <c r="AP191" s="120">
        <f>PRODUCT($D71:AP71)</f>
        <v>0.44627915785817696</v>
      </c>
      <c r="AQ191" s="120">
        <f>PRODUCT($D71:AQ71)</f>
        <v>0.43744283053258504</v>
      </c>
      <c r="AR191" s="120">
        <f>PRODUCT($D71:AR71)</f>
        <v>0.42878146248803983</v>
      </c>
      <c r="AS191" s="120">
        <f>PRODUCT($D71:AS71)</f>
        <v>0.42029158953077661</v>
      </c>
      <c r="AT191" s="120">
        <f>PRODUCT($D71:AT71)</f>
        <v>0.41196981605806721</v>
      </c>
      <c r="AU191" s="120">
        <f>PRODUCT($D71:AU71)</f>
        <v>0.40381281370011746</v>
      </c>
      <c r="AV191" s="120">
        <f>PRODUCT($D71:AV71)</f>
        <v>0.39581731998885511</v>
      </c>
      <c r="AW191" s="120">
        <f>PRODUCT($D71:AW71)</f>
        <v>0.38798013705307577</v>
      </c>
      <c r="AX191" s="120">
        <f>PRODUCT($D71:AX71)</f>
        <v>0.38029813033942483</v>
      </c>
      <c r="AY191" s="120">
        <f>PRODUCT($D71:AY71)</f>
        <v>0.37276822735870419</v>
      </c>
      <c r="AZ191" s="120">
        <f>PRODUCT($D71:AZ71)</f>
        <v>0.36538741645700185</v>
      </c>
      <c r="BA191" s="120">
        <f>PRODUCT($D71:BA71)</f>
        <v>0.35815274561115318</v>
      </c>
      <c r="BB191" s="120">
        <f>PRODUCT($D71:BB71)</f>
        <v>0.35106132124805234</v>
      </c>
      <c r="BC191" s="120">
        <f>PRODUCT($D71:BC71)</f>
        <v>0.34411030708734086</v>
      </c>
      <c r="BD191" s="120">
        <f>PRODUCT($D71:BD71)</f>
        <v>0.33729692300701147</v>
      </c>
      <c r="BE191" s="120">
        <f>PRODUCT($D71:BE71)</f>
        <v>0.33061844393147261</v>
      </c>
      <c r="BF191" s="120">
        <f>PRODUCT($D71:BF71)</f>
        <v>0.32407219874162946</v>
      </c>
      <c r="BG191" s="120">
        <f>PRODUCT($D71:BG71)</f>
        <v>0.3176555692065452</v>
      </c>
      <c r="BH191" s="120">
        <f>PRODUCT($D71:BH71)</f>
        <v>0.31136598893625561</v>
      </c>
      <c r="BI191" s="120">
        <f>PRODUCT($D71:BI71)</f>
        <v>0.30520094235531775</v>
      </c>
      <c r="BJ191" s="120">
        <f>PRODUCT($D71:BJ71)</f>
        <v>0.29915796369668246</v>
      </c>
      <c r="BK191" s="120">
        <f>PRODUCT($D71:BK71)</f>
        <v>0.29323463601548816</v>
      </c>
      <c r="BL191" s="120">
        <f>PRODUCT($D71:BL71)</f>
        <v>0.28742859022238149</v>
      </c>
      <c r="BM191" s="120">
        <f>PRODUCT($D71:BM71)</f>
        <v>0.28173750413597831</v>
      </c>
      <c r="BN191" s="120">
        <f>PRODUCT($D71:BN71)</f>
        <v>0.27615910155408591</v>
      </c>
      <c r="BO191" s="120">
        <f>PRODUCT($D71:BO71)</f>
        <v>0.27069115134331501</v>
      </c>
      <c r="BP191" s="120">
        <f>PRODUCT($D71:BP71)</f>
        <v>0.26533146654671735</v>
      </c>
      <c r="BQ191" s="120">
        <f>PRODUCT($D71:BQ71)</f>
        <v>0.26007790350909232</v>
      </c>
      <c r="BR191" s="120">
        <f>PRODUCT($D71:BR71)</f>
        <v>0.2549283610196123</v>
      </c>
      <c r="BS191" s="120">
        <f>PRODUCT($D71:BS71)</f>
        <v>0.24988077947142398</v>
      </c>
      <c r="BT191" s="120">
        <f>PRODUCT($D71:BT71)</f>
        <v>0.24493314003788977</v>
      </c>
      <c r="BU191" s="120">
        <f>PRODUCT($D71:BU71)</f>
        <v>0.24008346386513954</v>
      </c>
      <c r="BV191" s="120">
        <f>PRODUCT($D71:BV71)</f>
        <v>0.23532981128060976</v>
      </c>
      <c r="BW191" s="120">
        <f>PRODUCT($D71:BW71)</f>
        <v>0.23067028101725368</v>
      </c>
      <c r="BX191" s="120">
        <f>PRODUCT($D71:BX71)</f>
        <v>0.22610300945311204</v>
      </c>
      <c r="BY191" s="120">
        <f>PRODUCT($D71:BY71)</f>
        <v>0.22162616986594041</v>
      </c>
      <c r="BZ191" s="120">
        <f>PRODUCT($D71:BZ71)</f>
        <v>0.21723797170259479</v>
      </c>
      <c r="CA191" s="120">
        <f>PRODUCT($D71:CA71)</f>
        <v>0.2129366598628834</v>
      </c>
      <c r="CB191" s="120">
        <f>PRODUCT($D71:CB71)</f>
        <v>0.20872051399759831</v>
      </c>
      <c r="CC191" s="120">
        <f>PRODUCT($D71:CC71)</f>
        <v>0.20458784782044584</v>
      </c>
      <c r="CD191" s="120">
        <f>PRODUCT($D71:CD71)</f>
        <v>0.20053700843360101</v>
      </c>
      <c r="CE191" s="120">
        <f>PRODUCT($D71:CE71)</f>
        <v>0.19656637566661569</v>
      </c>
      <c r="CF191" s="120">
        <f>PRODUCT($D71:CF71)</f>
        <v>0.19267436142841671</v>
      </c>
      <c r="CG191" s="120">
        <f>PRODUCT($D71:CG71)</f>
        <v>0.18885940907213405</v>
      </c>
      <c r="CH191" s="120">
        <f>PRODUCT($D71:CH71)</f>
        <v>0.18511999277250579</v>
      </c>
      <c r="CI191" s="120">
        <f>PRODUCT($D71:CI71)</f>
        <v>0.18145461691561018</v>
      </c>
      <c r="CJ191" s="120">
        <f>PRODUCT($D71:CJ71)</f>
        <v>0.17786181550068109</v>
      </c>
      <c r="CK191" s="120">
        <f>PRODUCT($D71:CK71)</f>
        <v>0.17434015155376759</v>
      </c>
      <c r="CL191" s="120">
        <f>PRODUCT($D71:CL71)</f>
        <v>0.17088821655300299</v>
      </c>
      <c r="CM191" s="120">
        <f>PRODUCT($D71:CM71)</f>
        <v>0.16750462986525352</v>
      </c>
      <c r="CN191" s="120">
        <f>PRODUCT($D71:CN71)</f>
        <v>0.1641880381939215</v>
      </c>
      <c r="CO191" s="120">
        <f>PRODUCT($D71:CO71)</f>
        <v>0.16093711503768185</v>
      </c>
      <c r="CP191" s="120">
        <f>PRODUCT($D71:CP71)</f>
        <v>0.15775056015993574</v>
      </c>
      <c r="CQ191" s="120">
        <f>PRODUCT($D71:CQ71)</f>
        <v>0.15462709906876901</v>
      </c>
      <c r="CR191" s="120">
        <f>PRODUCT($D71:CR71)</f>
        <v>0.15156548250720739</v>
      </c>
      <c r="CS191" s="120">
        <f>PRODUCT($D71:CS71)</f>
        <v>0.14856448595356467</v>
      </c>
      <c r="CT191" s="120">
        <f>PRODUCT($D71:CT71)</f>
        <v>0.14562290913168408</v>
      </c>
      <c r="CU191" s="120">
        <f>PRODUCT($D71:CU71)</f>
        <v>0.14273957553087671</v>
      </c>
      <c r="CV191" s="120">
        <f>PRODUCT($D71:CV71)</f>
        <v>0.13991333193536534</v>
      </c>
      <c r="CW191" s="120">
        <f>PRODUCT($D71:CW71)</f>
        <v>0.13714304796304511</v>
      </c>
      <c r="CX191" s="120">
        <f>PRODUCT($D71:CX71)</f>
        <v>0.13442761561337679</v>
      </c>
      <c r="CY191" s="120">
        <f>PRODUCT($D71:CY71)</f>
        <v>0.13176594882423193</v>
      </c>
      <c r="CZ191" s="120">
        <f>PRODUCT($D71:CZ71)</f>
        <v>0.12915698303751214</v>
      </c>
      <c r="DA191" s="120">
        <f>PRODUCT($D71:DA71)</f>
        <v>0.12659967477336939</v>
      </c>
      <c r="DB191" s="120">
        <f>PRODUCT($D71:DB71)</f>
        <v>0.12409300121285667</v>
      </c>
      <c r="DC191" s="120">
        <f>PRODUCT($D71:DC71)</f>
        <v>0.1216359597888421</v>
      </c>
    </row>
    <row r="192" spans="2:107" ht="15" x14ac:dyDescent="0.25">
      <c r="B192" s="110">
        <v>67</v>
      </c>
      <c r="C192" s="120">
        <v>1</v>
      </c>
      <c r="D192" s="120">
        <f>PRODUCT($D72:D72)</f>
        <v>0.96640000000000004</v>
      </c>
      <c r="E192" s="120">
        <f>PRODUCT($D72:E72)</f>
        <v>0.94368960000000002</v>
      </c>
      <c r="F192" s="120">
        <f>PRODUCT($D72:F72)</f>
        <v>0.92217347711999997</v>
      </c>
      <c r="G192" s="120">
        <f>PRODUCT($D72:G72)</f>
        <v>0.90188566062335995</v>
      </c>
      <c r="H192" s="120">
        <f>PRODUCT($D72:H72)</f>
        <v>0.882855873184207</v>
      </c>
      <c r="I192" s="120">
        <f>PRODUCT($D72:I72)</f>
        <v>0.86502218454588597</v>
      </c>
      <c r="J192" s="120">
        <f>PRODUCT($D72:J72)</f>
        <v>0.84815425194724126</v>
      </c>
      <c r="K192" s="120">
        <f>PRODUCT($D72:K72)</f>
        <v>0.83203932116024371</v>
      </c>
      <c r="L192" s="120">
        <f>PRODUCT($D72:L72)</f>
        <v>0.81648018585454707</v>
      </c>
      <c r="M192" s="120">
        <f>PRODUCT($D72:M72)</f>
        <v>0.80113035836048152</v>
      </c>
      <c r="N192" s="120">
        <f>PRODUCT($D72:N72)</f>
        <v>0.78590888155163241</v>
      </c>
      <c r="O192" s="120">
        <f>PRODUCT($D72:O72)</f>
        <v>0.77058365836137566</v>
      </c>
      <c r="P192" s="120">
        <f>PRODUCT($D72:P72)</f>
        <v>0.75524904355998423</v>
      </c>
      <c r="Q192" s="120">
        <f>PRODUCT($D72:Q72)</f>
        <v>0.73984196307136063</v>
      </c>
      <c r="R192" s="120">
        <f>PRODUCT($D72:R72)</f>
        <v>0.72571098157669767</v>
      </c>
      <c r="S192" s="120">
        <f>PRODUCT($D72:S72)</f>
        <v>0.71184990182858277</v>
      </c>
      <c r="T192" s="120">
        <f>PRODUCT($D72:T72)</f>
        <v>0.69825356870365685</v>
      </c>
      <c r="U192" s="120">
        <f>PRODUCT($D72:U72)</f>
        <v>0.68491692554141703</v>
      </c>
      <c r="V192" s="120">
        <f>PRODUCT($D72:V72)</f>
        <v>0.671835012263576</v>
      </c>
      <c r="W192" s="120">
        <f>PRODUCT($D72:W72)</f>
        <v>0.65900296352934173</v>
      </c>
      <c r="X192" s="120">
        <f>PRODUCT($D72:X72)</f>
        <v>0.64641600692593126</v>
      </c>
      <c r="Y192" s="120">
        <f>PRODUCT($D72:Y72)</f>
        <v>0.63406946119364593</v>
      </c>
      <c r="Z192" s="120">
        <f>PRODUCT($D72:Z72)</f>
        <v>0.62195873448484729</v>
      </c>
      <c r="AA192" s="120">
        <f>PRODUCT($D72:AA72)</f>
        <v>0.6100793226561867</v>
      </c>
      <c r="AB192" s="120">
        <f>PRODUCT($D72:AB72)</f>
        <v>0.59842680759345357</v>
      </c>
      <c r="AC192" s="120">
        <f>PRODUCT($D72:AC72)</f>
        <v>0.58699685556841863</v>
      </c>
      <c r="AD192" s="120">
        <f>PRODUCT($D72:AD72)</f>
        <v>0.57578521562706186</v>
      </c>
      <c r="AE192" s="120">
        <f>PRODUCT($D72:AE72)</f>
        <v>0.56478771800858496</v>
      </c>
      <c r="AF192" s="120">
        <f>PRODUCT($D72:AF72)</f>
        <v>0.55400027259462103</v>
      </c>
      <c r="AG192" s="120">
        <f>PRODUCT($D72:AG72)</f>
        <v>0.54341886738806378</v>
      </c>
      <c r="AH192" s="120">
        <f>PRODUCT($D72:AH72)</f>
        <v>0.53303956702095179</v>
      </c>
      <c r="AI192" s="120">
        <f>PRODUCT($D72:AI72)</f>
        <v>0.52285851129085159</v>
      </c>
      <c r="AJ192" s="120">
        <f>PRODUCT($D72:AJ72)</f>
        <v>0.51287191372519636</v>
      </c>
      <c r="AK192" s="120">
        <f>PRODUCT($D72:AK72)</f>
        <v>0.50307606017304507</v>
      </c>
      <c r="AL192" s="120">
        <f>PRODUCT($D72:AL72)</f>
        <v>0.4934673074237399</v>
      </c>
      <c r="AM192" s="120">
        <f>PRODUCT($D72:AM72)</f>
        <v>0.48404208185194647</v>
      </c>
      <c r="AN192" s="120">
        <f>PRODUCT($D72:AN72)</f>
        <v>0.47479687808857429</v>
      </c>
      <c r="AO192" s="120">
        <f>PRODUCT($D72:AO72)</f>
        <v>0.46572825771708254</v>
      </c>
      <c r="AP192" s="120">
        <f>PRODUCT($D72:AP72)</f>
        <v>0.45683284799468626</v>
      </c>
      <c r="AQ192" s="120">
        <f>PRODUCT($D72:AQ72)</f>
        <v>0.44810734059798774</v>
      </c>
      <c r="AR192" s="120">
        <f>PRODUCT($D72:AR72)</f>
        <v>0.43954849039256616</v>
      </c>
      <c r="AS192" s="120">
        <f>PRODUCT($D72:AS72)</f>
        <v>0.43115311422606817</v>
      </c>
      <c r="AT192" s="120">
        <f>PRODUCT($D72:AT72)</f>
        <v>0.42291808974435025</v>
      </c>
      <c r="AU192" s="120">
        <f>PRODUCT($D72:AU72)</f>
        <v>0.41484035423023313</v>
      </c>
      <c r="AV192" s="120">
        <f>PRODUCT($D72:AV72)</f>
        <v>0.40691690346443565</v>
      </c>
      <c r="AW192" s="120">
        <f>PRODUCT($D72:AW72)</f>
        <v>0.39914479060826491</v>
      </c>
      <c r="AX192" s="120">
        <f>PRODUCT($D72:AX72)</f>
        <v>0.39152112510764703</v>
      </c>
      <c r="AY192" s="120">
        <f>PRODUCT($D72:AY72)</f>
        <v>0.38404307161809098</v>
      </c>
      <c r="AZ192" s="120">
        <f>PRODUCT($D72:AZ72)</f>
        <v>0.37670784895018544</v>
      </c>
      <c r="BA192" s="120">
        <f>PRODUCT($D72:BA72)</f>
        <v>0.36951272903523691</v>
      </c>
      <c r="BB192" s="120">
        <f>PRODUCT($D72:BB72)</f>
        <v>0.36245503591066386</v>
      </c>
      <c r="BC192" s="120">
        <f>PRODUCT($D72:BC72)</f>
        <v>0.35553214472477018</v>
      </c>
      <c r="BD192" s="120">
        <f>PRODUCT($D72:BD72)</f>
        <v>0.34874148076052708</v>
      </c>
      <c r="BE192" s="120">
        <f>PRODUCT($D72:BE72)</f>
        <v>0.34208051847800103</v>
      </c>
      <c r="BF192" s="120">
        <f>PRODUCT($D72:BF72)</f>
        <v>0.3355467805750712</v>
      </c>
      <c r="BG192" s="120">
        <f>PRODUCT($D72:BG72)</f>
        <v>0.32913783706608735</v>
      </c>
      <c r="BH192" s="120">
        <f>PRODUCT($D72:BH72)</f>
        <v>0.32285130437812509</v>
      </c>
      <c r="BI192" s="120">
        <f>PRODUCT($D72:BI72)</f>
        <v>0.3166848444645029</v>
      </c>
      <c r="BJ192" s="120">
        <f>PRODUCT($D72:BJ72)</f>
        <v>0.31063616393523091</v>
      </c>
      <c r="BK192" s="120">
        <f>PRODUCT($D72:BK72)</f>
        <v>0.30470301320406801</v>
      </c>
      <c r="BL192" s="120">
        <f>PRODUCT($D72:BL72)</f>
        <v>0.29888318565187033</v>
      </c>
      <c r="BM192" s="120">
        <f>PRODUCT($D72:BM72)</f>
        <v>0.2931745168059196</v>
      </c>
      <c r="BN192" s="120">
        <f>PRODUCT($D72:BN72)</f>
        <v>0.28757488353492655</v>
      </c>
      <c r="BO192" s="120">
        <f>PRODUCT($D72:BO72)</f>
        <v>0.28208220325940947</v>
      </c>
      <c r="BP192" s="120">
        <f>PRODUCT($D72:BP72)</f>
        <v>0.27669443317715475</v>
      </c>
      <c r="BQ192" s="120">
        <f>PRODUCT($D72:BQ72)</f>
        <v>0.27140956950347112</v>
      </c>
      <c r="BR192" s="120">
        <f>PRODUCT($D72:BR72)</f>
        <v>0.26622564672595483</v>
      </c>
      <c r="BS192" s="120">
        <f>PRODUCT($D72:BS72)</f>
        <v>0.2611407368734891</v>
      </c>
      <c r="BT192" s="120">
        <f>PRODUCT($D72:BT72)</f>
        <v>0.25615294879920547</v>
      </c>
      <c r="BU192" s="120">
        <f>PRODUCT($D72:BU72)</f>
        <v>0.25126042747714067</v>
      </c>
      <c r="BV192" s="120">
        <f>PRODUCT($D72:BV72)</f>
        <v>0.24646135331232727</v>
      </c>
      <c r="BW192" s="120">
        <f>PRODUCT($D72:BW72)</f>
        <v>0.24175394146406182</v>
      </c>
      <c r="BX192" s="120">
        <f>PRODUCT($D72:BX72)</f>
        <v>0.23713644118209823</v>
      </c>
      <c r="BY192" s="120">
        <f>PRODUCT($D72:BY72)</f>
        <v>0.23260713515552014</v>
      </c>
      <c r="BZ192" s="120">
        <f>PRODUCT($D72:BZ72)</f>
        <v>0.22816433887404972</v>
      </c>
      <c r="CA192" s="120">
        <f>PRODUCT($D72:CA72)</f>
        <v>0.22380640000155536</v>
      </c>
      <c r="CB192" s="120">
        <f>PRODUCT($D72:CB72)</f>
        <v>0.21953169776152565</v>
      </c>
      <c r="CC192" s="120">
        <f>PRODUCT($D72:CC72)</f>
        <v>0.21533864233428052</v>
      </c>
      <c r="CD192" s="120">
        <f>PRODUCT($D72:CD72)</f>
        <v>0.21122567426569575</v>
      </c>
      <c r="CE192" s="120">
        <f>PRODUCT($D72:CE72)</f>
        <v>0.20719126388722095</v>
      </c>
      <c r="CF192" s="120">
        <f>PRODUCT($D72:CF72)</f>
        <v>0.20323391074697503</v>
      </c>
      <c r="CG192" s="120">
        <f>PRODUCT($D72:CG72)</f>
        <v>0.19935214305170781</v>
      </c>
      <c r="CH192" s="120">
        <f>PRODUCT($D72:CH72)</f>
        <v>0.1955445171194202</v>
      </c>
      <c r="CI192" s="120">
        <f>PRODUCT($D72:CI72)</f>
        <v>0.19180961684243927</v>
      </c>
      <c r="CJ192" s="120">
        <f>PRODUCT($D72:CJ72)</f>
        <v>0.18814605316074867</v>
      </c>
      <c r="CK192" s="120">
        <f>PRODUCT($D72:CK72)</f>
        <v>0.18455246354537838</v>
      </c>
      <c r="CL192" s="120">
        <f>PRODUCT($D72:CL72)</f>
        <v>0.18102751149166166</v>
      </c>
      <c r="CM192" s="120">
        <f>PRODUCT($D72:CM72)</f>
        <v>0.17756988602217091</v>
      </c>
      <c r="CN192" s="120">
        <f>PRODUCT($D72:CN72)</f>
        <v>0.17417830119914746</v>
      </c>
      <c r="CO192" s="120">
        <f>PRODUCT($D72:CO72)</f>
        <v>0.17085149564624375</v>
      </c>
      <c r="CP192" s="120">
        <f>PRODUCT($D72:CP72)</f>
        <v>0.16758823207940049</v>
      </c>
      <c r="CQ192" s="120">
        <f>PRODUCT($D72:CQ72)</f>
        <v>0.16438729684668393</v>
      </c>
      <c r="CR192" s="120">
        <f>PRODUCT($D72:CR72)</f>
        <v>0.16124749947691228</v>
      </c>
      <c r="CS192" s="120">
        <f>PRODUCT($D72:CS72)</f>
        <v>0.15816767223690326</v>
      </c>
      <c r="CT192" s="120">
        <f>PRODUCT($D72:CT72)</f>
        <v>0.15514666969717841</v>
      </c>
      <c r="CU192" s="120">
        <f>PRODUCT($D72:CU72)</f>
        <v>0.1521833683059623</v>
      </c>
      <c r="CV192" s="120">
        <f>PRODUCT($D72:CV72)</f>
        <v>0.14927666597131842</v>
      </c>
      <c r="CW192" s="120">
        <f>PRODUCT($D72:CW72)</f>
        <v>0.14642548165126623</v>
      </c>
      <c r="CX192" s="120">
        <f>PRODUCT($D72:CX72)</f>
        <v>0.14362875495172706</v>
      </c>
      <c r="CY192" s="120">
        <f>PRODUCT($D72:CY72)</f>
        <v>0.14088544573214906</v>
      </c>
      <c r="CZ192" s="120">
        <f>PRODUCT($D72:CZ72)</f>
        <v>0.13819453371866502</v>
      </c>
      <c r="DA192" s="120">
        <f>PRODUCT($D72:DA72)</f>
        <v>0.13555501812463852</v>
      </c>
      <c r="DB192" s="120">
        <f>PRODUCT($D72:DB72)</f>
        <v>0.13296591727845791</v>
      </c>
      <c r="DC192" s="120">
        <f>PRODUCT($D72:DC72)</f>
        <v>0.13042626825843937</v>
      </c>
    </row>
    <row r="193" spans="2:107" ht="15" x14ac:dyDescent="0.25">
      <c r="B193" s="110">
        <v>68</v>
      </c>
      <c r="C193" s="120">
        <v>1</v>
      </c>
      <c r="D193" s="120">
        <f>PRODUCT($D73:D73)</f>
        <v>0.96740000000000004</v>
      </c>
      <c r="E193" s="120">
        <f>PRODUCT($D73:E73)</f>
        <v>0.94544001999999994</v>
      </c>
      <c r="F193" s="120">
        <f>PRODUCT($D73:F73)</f>
        <v>0.9243567075539999</v>
      </c>
      <c r="G193" s="120">
        <f>PRODUCT($D73:G73)</f>
        <v>0.9043906026708336</v>
      </c>
      <c r="H193" s="120">
        <f>PRODUCT($D73:H73)</f>
        <v>0.88557927813528026</v>
      </c>
      <c r="I193" s="120">
        <f>PRODUCT($D73:I73)</f>
        <v>0.86786769257257468</v>
      </c>
      <c r="J193" s="120">
        <f>PRODUCT($D73:J73)</f>
        <v>0.851117846105924</v>
      </c>
      <c r="K193" s="120">
        <f>PRODUCT($D73:K73)</f>
        <v>0.83520194238374323</v>
      </c>
      <c r="L193" s="120">
        <f>PRODUCT($D73:L73)</f>
        <v>0.81983422664388239</v>
      </c>
      <c r="M193" s="120">
        <f>PRODUCT($D73:M73)</f>
        <v>0.80483126029629937</v>
      </c>
      <c r="N193" s="120">
        <f>PRODUCT($D73:N73)</f>
        <v>0.78994188198081783</v>
      </c>
      <c r="O193" s="120">
        <f>PRODUCT($D73:O73)</f>
        <v>0.77509097459957843</v>
      </c>
      <c r="P193" s="120">
        <f>PRODUCT($D73:P73)</f>
        <v>0.76020922788726653</v>
      </c>
      <c r="Q193" s="120">
        <f>PRODUCT($D73:Q73)</f>
        <v>0.74530912702067609</v>
      </c>
      <c r="R193" s="120">
        <f>PRODUCT($D73:R73)</f>
        <v>0.73159543908349567</v>
      </c>
      <c r="S193" s="120">
        <f>PRODUCT($D73:S73)</f>
        <v>0.71813408300435932</v>
      </c>
      <c r="T193" s="120">
        <f>PRODUCT($D73:T73)</f>
        <v>0.7049204158770791</v>
      </c>
      <c r="U193" s="120">
        <f>PRODUCT($D73:U73)</f>
        <v>0.69194988022494086</v>
      </c>
      <c r="V193" s="120">
        <f>PRODUCT($D73:V73)</f>
        <v>0.67921800242880193</v>
      </c>
      <c r="W193" s="120">
        <f>PRODUCT($D73:W73)</f>
        <v>0.66672039118411197</v>
      </c>
      <c r="X193" s="120">
        <f>PRODUCT($D73:X73)</f>
        <v>0.65445273598632436</v>
      </c>
      <c r="Y193" s="120">
        <f>PRODUCT($D73:Y73)</f>
        <v>0.64241080564417596</v>
      </c>
      <c r="Z193" s="120">
        <f>PRODUCT($D73:Z73)</f>
        <v>0.63059044682032317</v>
      </c>
      <c r="AA193" s="120">
        <f>PRODUCT($D73:AA73)</f>
        <v>0.61898758259882924</v>
      </c>
      <c r="AB193" s="120">
        <f>PRODUCT($D73:AB73)</f>
        <v>0.6075982110790108</v>
      </c>
      <c r="AC193" s="120">
        <f>PRODUCT($D73:AC73)</f>
        <v>0.596418403995157</v>
      </c>
      <c r="AD193" s="120">
        <f>PRODUCT($D73:AD73)</f>
        <v>0.58544430536164616</v>
      </c>
      <c r="AE193" s="120">
        <f>PRODUCT($D73:AE73)</f>
        <v>0.5746721301429919</v>
      </c>
      <c r="AF193" s="120">
        <f>PRODUCT($D73:AF73)</f>
        <v>0.5640981629483609</v>
      </c>
      <c r="AG193" s="120">
        <f>PRODUCT($D73:AG73)</f>
        <v>0.55371875675011106</v>
      </c>
      <c r="AH193" s="120">
        <f>PRODUCT($D73:AH73)</f>
        <v>0.54353033162590902</v>
      </c>
      <c r="AI193" s="120">
        <f>PRODUCT($D73:AI73)</f>
        <v>0.53352937352399232</v>
      </c>
      <c r="AJ193" s="120">
        <f>PRODUCT($D73:AJ73)</f>
        <v>0.52371243305115089</v>
      </c>
      <c r="AK193" s="120">
        <f>PRODUCT($D73:AK73)</f>
        <v>0.51407612428300975</v>
      </c>
      <c r="AL193" s="120">
        <f>PRODUCT($D73:AL73)</f>
        <v>0.50461712359620237</v>
      </c>
      <c r="AM193" s="120">
        <f>PRODUCT($D73:AM73)</f>
        <v>0.49533216852203227</v>
      </c>
      <c r="AN193" s="120">
        <f>PRODUCT($D73:AN73)</f>
        <v>0.48621805662122691</v>
      </c>
      <c r="AO193" s="120">
        <f>PRODUCT($D73:AO73)</f>
        <v>0.47727164437939634</v>
      </c>
      <c r="AP193" s="120">
        <f>PRODUCT($D73:AP73)</f>
        <v>0.46848984612281547</v>
      </c>
      <c r="AQ193" s="120">
        <f>PRODUCT($D73:AQ73)</f>
        <v>0.45986963295415567</v>
      </c>
      <c r="AR193" s="120">
        <f>PRODUCT($D73:AR73)</f>
        <v>0.4514080317077992</v>
      </c>
      <c r="AS193" s="120">
        <f>PRODUCT($D73:AS73)</f>
        <v>0.4431021239243757</v>
      </c>
      <c r="AT193" s="120">
        <f>PRODUCT($D73:AT73)</f>
        <v>0.43494904484416719</v>
      </c>
      <c r="AU193" s="120">
        <f>PRODUCT($D73:AU73)</f>
        <v>0.42694598241903453</v>
      </c>
      <c r="AV193" s="120">
        <f>PRODUCT($D73:AV73)</f>
        <v>0.41909017634252432</v>
      </c>
      <c r="AW193" s="120">
        <f>PRODUCT($D73:AW73)</f>
        <v>0.41137891709782187</v>
      </c>
      <c r="AX193" s="120">
        <f>PRODUCT($D73:AX73)</f>
        <v>0.40380954502322197</v>
      </c>
      <c r="AY193" s="120">
        <f>PRODUCT($D73:AY73)</f>
        <v>0.39637944939479469</v>
      </c>
      <c r="AZ193" s="120">
        <f>PRODUCT($D73:AZ73)</f>
        <v>0.3890860675259305</v>
      </c>
      <c r="BA193" s="120">
        <f>PRODUCT($D73:BA73)</f>
        <v>0.38192688388345342</v>
      </c>
      <c r="BB193" s="120">
        <f>PRODUCT($D73:BB73)</f>
        <v>0.37489942921999786</v>
      </c>
      <c r="BC193" s="120">
        <f>PRODUCT($D73:BC73)</f>
        <v>0.36800127972234992</v>
      </c>
      <c r="BD193" s="120">
        <f>PRODUCT($D73:BD73)</f>
        <v>0.36123005617545867</v>
      </c>
      <c r="BE193" s="120">
        <f>PRODUCT($D73:BE73)</f>
        <v>0.35458342314183022</v>
      </c>
      <c r="BF193" s="120">
        <f>PRODUCT($D73:BF73)</f>
        <v>0.34805908815602055</v>
      </c>
      <c r="BG193" s="120">
        <f>PRODUCT($D73:BG73)</f>
        <v>0.34165480093394979</v>
      </c>
      <c r="BH193" s="120">
        <f>PRODUCT($D73:BH73)</f>
        <v>0.33536835259676512</v>
      </c>
      <c r="BI193" s="120">
        <f>PRODUCT($D73:BI73)</f>
        <v>0.32919757490898466</v>
      </c>
      <c r="BJ193" s="120">
        <f>PRODUCT($D73:BJ73)</f>
        <v>0.32314033953065935</v>
      </c>
      <c r="BK193" s="120">
        <f>PRODUCT($D73:BK73)</f>
        <v>0.31719455728329521</v>
      </c>
      <c r="BL193" s="120">
        <f>PRODUCT($D73:BL73)</f>
        <v>0.31135817742928257</v>
      </c>
      <c r="BM193" s="120">
        <f>PRODUCT($D73:BM73)</f>
        <v>0.3056291869645838</v>
      </c>
      <c r="BN193" s="120">
        <f>PRODUCT($D73:BN73)</f>
        <v>0.30000560992443548</v>
      </c>
      <c r="BO193" s="120">
        <f>PRODUCT($D73:BO73)</f>
        <v>0.29448550670182588</v>
      </c>
      <c r="BP193" s="120">
        <f>PRODUCT($D73:BP73)</f>
        <v>0.28906697337851228</v>
      </c>
      <c r="BQ193" s="120">
        <f>PRODUCT($D73:BQ73)</f>
        <v>0.28374814106834767</v>
      </c>
      <c r="BR193" s="120">
        <f>PRODUCT($D73:BR73)</f>
        <v>0.27852717527269011</v>
      </c>
      <c r="BS193" s="120">
        <f>PRODUCT($D73:BS73)</f>
        <v>0.27340227524767263</v>
      </c>
      <c r="BT193" s="120">
        <f>PRODUCT($D73:BT73)</f>
        <v>0.26837167338311546</v>
      </c>
      <c r="BU193" s="120">
        <f>PRODUCT($D73:BU73)</f>
        <v>0.26343363459286612</v>
      </c>
      <c r="BV193" s="120">
        <f>PRODUCT($D73:BV73)</f>
        <v>0.25858645571635741</v>
      </c>
      <c r="BW193" s="120">
        <f>PRODUCT($D73:BW73)</f>
        <v>0.25382846493117645</v>
      </c>
      <c r="BX193" s="120">
        <f>PRODUCT($D73:BX73)</f>
        <v>0.24915802117644281</v>
      </c>
      <c r="BY193" s="120">
        <f>PRODUCT($D73:BY73)</f>
        <v>0.24457351358679627</v>
      </c>
      <c r="BZ193" s="120">
        <f>PRODUCT($D73:BZ73)</f>
        <v>0.24007336093679923</v>
      </c>
      <c r="CA193" s="120">
        <f>PRODUCT($D73:CA73)</f>
        <v>0.23565601109556214</v>
      </c>
      <c r="CB193" s="120">
        <f>PRODUCT($D73:CB73)</f>
        <v>0.23131994049140381</v>
      </c>
      <c r="CC193" s="120">
        <f>PRODUCT($D73:CC73)</f>
        <v>0.22706365358636199</v>
      </c>
      <c r="CD193" s="120">
        <f>PRODUCT($D73:CD73)</f>
        <v>0.22288568236037293</v>
      </c>
      <c r="CE193" s="120">
        <f>PRODUCT($D73:CE73)</f>
        <v>0.21878458580494206</v>
      </c>
      <c r="CF193" s="120">
        <f>PRODUCT($D73:CF73)</f>
        <v>0.21475894942613113</v>
      </c>
      <c r="CG193" s="120">
        <f>PRODUCT($D73:CG73)</f>
        <v>0.21080738475669034</v>
      </c>
      <c r="CH193" s="120">
        <f>PRODUCT($D73:CH73)</f>
        <v>0.20692852887716723</v>
      </c>
      <c r="CI193" s="120">
        <f>PRODUCT($D73:CI73)</f>
        <v>0.20312104394582736</v>
      </c>
      <c r="CJ193" s="120">
        <f>PRODUCT($D73:CJ73)</f>
        <v>0.19938361673722416</v>
      </c>
      <c r="CK193" s="120">
        <f>PRODUCT($D73:CK73)</f>
        <v>0.19571495818925924</v>
      </c>
      <c r="CL193" s="120">
        <f>PRODUCT($D73:CL73)</f>
        <v>0.19211380295857688</v>
      </c>
      <c r="CM193" s="120">
        <f>PRODUCT($D73:CM73)</f>
        <v>0.18857890898413907</v>
      </c>
      <c r="CN193" s="120">
        <f>PRODUCT($D73:CN73)</f>
        <v>0.18510905705883091</v>
      </c>
      <c r="CO193" s="120">
        <f>PRODUCT($D73:CO73)</f>
        <v>0.18170305040894844</v>
      </c>
      <c r="CP193" s="120">
        <f>PRODUCT($D73:CP73)</f>
        <v>0.17835971428142378</v>
      </c>
      <c r="CQ193" s="120">
        <f>PRODUCT($D73:CQ73)</f>
        <v>0.17507789553864558</v>
      </c>
      <c r="CR193" s="120">
        <f>PRODUCT($D73:CR73)</f>
        <v>0.1718564622607345</v>
      </c>
      <c r="CS193" s="120">
        <f>PRODUCT($D73:CS73)</f>
        <v>0.16869430335513699</v>
      </c>
      <c r="CT193" s="120">
        <f>PRODUCT($D73:CT73)</f>
        <v>0.16559032817340247</v>
      </c>
      <c r="CU193" s="120">
        <f>PRODUCT($D73:CU73)</f>
        <v>0.16254346613501186</v>
      </c>
      <c r="CV193" s="120">
        <f>PRODUCT($D73:CV73)</f>
        <v>0.15955266635812765</v>
      </c>
      <c r="CW193" s="120">
        <f>PRODUCT($D73:CW73)</f>
        <v>0.1566168972971381</v>
      </c>
      <c r="CX193" s="120">
        <f>PRODUCT($D73:CX73)</f>
        <v>0.15373514638687075</v>
      </c>
      <c r="CY193" s="120">
        <f>PRODUCT($D73:CY73)</f>
        <v>0.15090641969335233</v>
      </c>
      <c r="CZ193" s="120">
        <f>PRODUCT($D73:CZ73)</f>
        <v>0.14812974157099465</v>
      </c>
      <c r="DA193" s="120">
        <f>PRODUCT($D73:DA73)</f>
        <v>0.14540415432608836</v>
      </c>
      <c r="DB193" s="120">
        <f>PRODUCT($D73:DB73)</f>
        <v>0.14272871788648833</v>
      </c>
      <c r="DC193" s="120">
        <f>PRODUCT($D73:DC73)</f>
        <v>0.14010250947737696</v>
      </c>
    </row>
    <row r="194" spans="2:107" ht="15" x14ac:dyDescent="0.25">
      <c r="B194" s="110">
        <v>69</v>
      </c>
      <c r="C194" s="120">
        <v>1</v>
      </c>
      <c r="D194" s="120">
        <f>PRODUCT($D74:D74)</f>
        <v>0.96860000000000002</v>
      </c>
      <c r="E194" s="120">
        <f>PRODUCT($D74:E74)</f>
        <v>0.94748451999999994</v>
      </c>
      <c r="F194" s="120">
        <f>PRODUCT($D74:F74)</f>
        <v>0.92701885436800002</v>
      </c>
      <c r="G194" s="120">
        <f>PRODUCT($D74:G74)</f>
        <v>0.90745875654083519</v>
      </c>
      <c r="H194" s="120">
        <f>PRODUCT($D74:H74)</f>
        <v>0.88894659790740216</v>
      </c>
      <c r="I194" s="120">
        <f>PRODUCT($D74:I74)</f>
        <v>0.87143434992862634</v>
      </c>
      <c r="J194" s="120">
        <f>PRODUCT($D74:J74)</f>
        <v>0.8548770972799824</v>
      </c>
      <c r="K194" s="120">
        <f>PRODUCT($D74:K74)</f>
        <v>0.83914735869003076</v>
      </c>
      <c r="L194" s="120">
        <f>PRODUCT($D74:L74)</f>
        <v>0.8240427062336102</v>
      </c>
      <c r="M194" s="120">
        <f>PRODUCT($D74:M74)</f>
        <v>0.80937474606265192</v>
      </c>
      <c r="N194" s="120">
        <f>PRODUCT($D74:N74)</f>
        <v>0.79488693810813038</v>
      </c>
      <c r="O194" s="120">
        <f>PRODUCT($D74:O74)</f>
        <v>0.78041999583456245</v>
      </c>
      <c r="P194" s="120">
        <f>PRODUCT($D74:P74)</f>
        <v>0.76598222591162313</v>
      </c>
      <c r="Q194" s="120">
        <f>PRODUCT($D74:Q74)</f>
        <v>0.75150516184189342</v>
      </c>
      <c r="R194" s="120">
        <f>PRODUCT($D74:R74)</f>
        <v>0.73820352047729187</v>
      </c>
      <c r="S194" s="120">
        <f>PRODUCT($D74:S74)</f>
        <v>0.72513731816484372</v>
      </c>
      <c r="T194" s="120">
        <f>PRODUCT($D74:T74)</f>
        <v>0.71230238763332598</v>
      </c>
      <c r="U194" s="120">
        <f>PRODUCT($D74:U74)</f>
        <v>0.6996946353722161</v>
      </c>
      <c r="V194" s="120">
        <f>PRODUCT($D74:V74)</f>
        <v>0.68731004032612786</v>
      </c>
      <c r="W194" s="120">
        <f>PRODUCT($D74:W74)</f>
        <v>0.67514465261235534</v>
      </c>
      <c r="X194" s="120">
        <f>PRODUCT($D74:X74)</f>
        <v>0.66319459226111666</v>
      </c>
      <c r="Y194" s="120">
        <f>PRODUCT($D74:Y74)</f>
        <v>0.65145604797809487</v>
      </c>
      <c r="Z194" s="120">
        <f>PRODUCT($D74:Z74)</f>
        <v>0.6399252759288826</v>
      </c>
      <c r="AA194" s="120">
        <f>PRODUCT($D74:AA74)</f>
        <v>0.62859859854494138</v>
      </c>
      <c r="AB194" s="120">
        <f>PRODUCT($D74:AB74)</f>
        <v>0.61747240335069586</v>
      </c>
      <c r="AC194" s="120">
        <f>PRODUCT($D74:AC74)</f>
        <v>0.60654314181138846</v>
      </c>
      <c r="AD194" s="120">
        <f>PRODUCT($D74:AD74)</f>
        <v>0.59580732820132687</v>
      </c>
      <c r="AE194" s="120">
        <f>PRODUCT($D74:AE74)</f>
        <v>0.58526153849216334</v>
      </c>
      <c r="AF194" s="120">
        <f>PRODUCT($D74:AF74)</f>
        <v>0.57490240926085201</v>
      </c>
      <c r="AG194" s="120">
        <f>PRODUCT($D74:AG74)</f>
        <v>0.5647266366169349</v>
      </c>
      <c r="AH194" s="120">
        <f>PRODUCT($D74:AH74)</f>
        <v>0.55473097514881509</v>
      </c>
      <c r="AI194" s="120">
        <f>PRODUCT($D74:AI74)</f>
        <v>0.54491223688868107</v>
      </c>
      <c r="AJ194" s="120">
        <f>PRODUCT($D74:AJ74)</f>
        <v>0.53526729029575137</v>
      </c>
      <c r="AK194" s="120">
        <f>PRODUCT($D74:AK74)</f>
        <v>0.52579305925751652</v>
      </c>
      <c r="AL194" s="120">
        <f>PRODUCT($D74:AL74)</f>
        <v>0.51648652210865842</v>
      </c>
      <c r="AM194" s="120">
        <f>PRODUCT($D74:AM74)</f>
        <v>0.50734471066733511</v>
      </c>
      <c r="AN194" s="120">
        <f>PRODUCT($D74:AN74)</f>
        <v>0.49836470928852328</v>
      </c>
      <c r="AO194" s="120">
        <f>PRODUCT($D74:AO74)</f>
        <v>0.48954365393411642</v>
      </c>
      <c r="AP194" s="120">
        <f>PRODUCT($D74:AP74)</f>
        <v>0.48087873125948255</v>
      </c>
      <c r="AQ194" s="120">
        <f>PRODUCT($D74:AQ74)</f>
        <v>0.47236717771618969</v>
      </c>
      <c r="AR194" s="120">
        <f>PRODUCT($D74:AR74)</f>
        <v>0.46400627867061311</v>
      </c>
      <c r="AS194" s="120">
        <f>PRODUCT($D74:AS74)</f>
        <v>0.45579336753814326</v>
      </c>
      <c r="AT194" s="120">
        <f>PRODUCT($D74:AT74)</f>
        <v>0.44772582493271812</v>
      </c>
      <c r="AU194" s="120">
        <f>PRODUCT($D74:AU74)</f>
        <v>0.43980107783140898</v>
      </c>
      <c r="AV194" s="120">
        <f>PRODUCT($D74:AV74)</f>
        <v>0.432016598753793</v>
      </c>
      <c r="AW194" s="120">
        <f>PRODUCT($D74:AW74)</f>
        <v>0.42436990495585086</v>
      </c>
      <c r="AX194" s="120">
        <f>PRODUCT($D74:AX74)</f>
        <v>0.41685855763813229</v>
      </c>
      <c r="AY194" s="120">
        <f>PRODUCT($D74:AY74)</f>
        <v>0.40948016116793734</v>
      </c>
      <c r="AZ194" s="120">
        <f>PRODUCT($D74:AZ74)</f>
        <v>0.40223236231526482</v>
      </c>
      <c r="BA194" s="120">
        <f>PRODUCT($D74:BA74)</f>
        <v>0.39511284950228459</v>
      </c>
      <c r="BB194" s="120">
        <f>PRODUCT($D74:BB74)</f>
        <v>0.38811935206609416</v>
      </c>
      <c r="BC194" s="120">
        <f>PRODUCT($D74:BC74)</f>
        <v>0.38124963953452429</v>
      </c>
      <c r="BD194" s="120">
        <f>PRODUCT($D74:BD74)</f>
        <v>0.37450152091476319</v>
      </c>
      <c r="BE194" s="120">
        <f>PRODUCT($D74:BE74)</f>
        <v>0.36787284399457187</v>
      </c>
      <c r="BF194" s="120">
        <f>PRODUCT($D74:BF74)</f>
        <v>0.36136149465586792</v>
      </c>
      <c r="BG194" s="120">
        <f>PRODUCT($D74:BG74)</f>
        <v>0.35496539620045903</v>
      </c>
      <c r="BH194" s="120">
        <f>PRODUCT($D74:BH74)</f>
        <v>0.34868250868771089</v>
      </c>
      <c r="BI194" s="120">
        <f>PRODUCT($D74:BI74)</f>
        <v>0.34251082828393842</v>
      </c>
      <c r="BJ194" s="120">
        <f>PRODUCT($D74:BJ74)</f>
        <v>0.33644838662331267</v>
      </c>
      <c r="BK194" s="120">
        <f>PRODUCT($D74:BK74)</f>
        <v>0.33049325018008002</v>
      </c>
      <c r="BL194" s="120">
        <f>PRODUCT($D74:BL74)</f>
        <v>0.32464351965189259</v>
      </c>
      <c r="BM194" s="120">
        <f>PRODUCT($D74:BM74)</f>
        <v>0.31889732935405407</v>
      </c>
      <c r="BN194" s="120">
        <f>PRODUCT($D74:BN74)</f>
        <v>0.31325284662448732</v>
      </c>
      <c r="BO194" s="120">
        <f>PRODUCT($D74:BO74)</f>
        <v>0.30770827123923389</v>
      </c>
      <c r="BP194" s="120">
        <f>PRODUCT($D74:BP74)</f>
        <v>0.30226183483829944</v>
      </c>
      <c r="BQ194" s="120">
        <f>PRODUCT($D74:BQ74)</f>
        <v>0.29691180036166154</v>
      </c>
      <c r="BR194" s="120">
        <f>PRODUCT($D74:BR74)</f>
        <v>0.29165646149526009</v>
      </c>
      <c r="BS194" s="120">
        <f>PRODUCT($D74:BS74)</f>
        <v>0.28649414212679397</v>
      </c>
      <c r="BT194" s="120">
        <f>PRODUCT($D74:BT74)</f>
        <v>0.28142319581114972</v>
      </c>
      <c r="BU194" s="120">
        <f>PRODUCT($D74:BU74)</f>
        <v>0.27644200524529233</v>
      </c>
      <c r="BV194" s="120">
        <f>PRODUCT($D74:BV74)</f>
        <v>0.27154898175245062</v>
      </c>
      <c r="BW194" s="120">
        <f>PRODUCT($D74:BW74)</f>
        <v>0.26674256477543223</v>
      </c>
      <c r="BX194" s="120">
        <f>PRODUCT($D74:BX74)</f>
        <v>0.26202122137890704</v>
      </c>
      <c r="BY194" s="120">
        <f>PRODUCT($D74:BY74)</f>
        <v>0.25738344576050037</v>
      </c>
      <c r="BZ194" s="120">
        <f>PRODUCT($D74:BZ74)</f>
        <v>0.25282775877053948</v>
      </c>
      <c r="CA194" s="120">
        <f>PRODUCT($D74:CA74)</f>
        <v>0.24835270744030091</v>
      </c>
      <c r="CB194" s="120">
        <f>PRODUCT($D74:CB74)</f>
        <v>0.24395686451860757</v>
      </c>
      <c r="CC194" s="120">
        <f>PRODUCT($D74:CC74)</f>
        <v>0.2396388280166282</v>
      </c>
      <c r="CD194" s="120">
        <f>PRODUCT($D74:CD74)</f>
        <v>0.23539722076073386</v>
      </c>
      <c r="CE194" s="120">
        <f>PRODUCT($D74:CE74)</f>
        <v>0.23123068995326884</v>
      </c>
      <c r="CF194" s="120">
        <f>PRODUCT($D74:CF74)</f>
        <v>0.22713790674109596</v>
      </c>
      <c r="CG194" s="120">
        <f>PRODUCT($D74:CG74)</f>
        <v>0.22311756579177855</v>
      </c>
      <c r="CH194" s="120">
        <f>PRODUCT($D74:CH74)</f>
        <v>0.21916838487726406</v>
      </c>
      <c r="CI194" s="120">
        <f>PRODUCT($D74:CI74)</f>
        <v>0.21528910446493649</v>
      </c>
      <c r="CJ194" s="120">
        <f>PRODUCT($D74:CJ74)</f>
        <v>0.2114784873159071</v>
      </c>
      <c r="CK194" s="120">
        <f>PRODUCT($D74:CK74)</f>
        <v>0.20773531809041554</v>
      </c>
      <c r="CL194" s="120">
        <f>PRODUCT($D74:CL74)</f>
        <v>0.20405840296021518</v>
      </c>
      <c r="CM194" s="120">
        <f>PRODUCT($D74:CM74)</f>
        <v>0.20044656922781937</v>
      </c>
      <c r="CN194" s="120">
        <f>PRODUCT($D74:CN74)</f>
        <v>0.19689866495248695</v>
      </c>
      <c r="CO194" s="120">
        <f>PRODUCT($D74:CO74)</f>
        <v>0.19341355858282791</v>
      </c>
      <c r="CP194" s="120">
        <f>PRODUCT($D74:CP74)</f>
        <v>0.18999013859591185</v>
      </c>
      <c r="CQ194" s="120">
        <f>PRODUCT($D74:CQ74)</f>
        <v>0.18662731314276421</v>
      </c>
      <c r="CR194" s="120">
        <f>PRODUCT($D74:CR74)</f>
        <v>0.18332400970013726</v>
      </c>
      <c r="CS194" s="120">
        <f>PRODUCT($D74:CS74)</f>
        <v>0.18007917472844481</v>
      </c>
      <c r="CT194" s="120">
        <f>PRODUCT($D74:CT74)</f>
        <v>0.17689177333575132</v>
      </c>
      <c r="CU194" s="120">
        <f>PRODUCT($D74:CU74)</f>
        <v>0.17376078894770852</v>
      </c>
      <c r="CV194" s="120">
        <f>PRODUCT($D74:CV74)</f>
        <v>0.17068522298333408</v>
      </c>
      <c r="CW194" s="120">
        <f>PRODUCT($D74:CW74)</f>
        <v>0.16766409453652906</v>
      </c>
      <c r="CX194" s="120">
        <f>PRODUCT($D74:CX74)</f>
        <v>0.16469644006323247</v>
      </c>
      <c r="CY194" s="120">
        <f>PRODUCT($D74:CY74)</f>
        <v>0.16178131307411325</v>
      </c>
      <c r="CZ194" s="120">
        <f>PRODUCT($D74:CZ74)</f>
        <v>0.15891778383270144</v>
      </c>
      <c r="DA194" s="120">
        <f>PRODUCT($D74:DA74)</f>
        <v>0.15610493905886261</v>
      </c>
      <c r="DB194" s="120">
        <f>PRODUCT($D74:DB74)</f>
        <v>0.15334188163752074</v>
      </c>
      <c r="DC194" s="120">
        <f>PRODUCT($D74:DC74)</f>
        <v>0.15062773033253662</v>
      </c>
    </row>
    <row r="195" spans="2:107" ht="15" x14ac:dyDescent="0.25">
      <c r="B195" s="110">
        <v>70</v>
      </c>
      <c r="C195" s="120">
        <v>1</v>
      </c>
      <c r="D195" s="120">
        <f>PRODUCT($D75:D75)</f>
        <v>0.96989999999999998</v>
      </c>
      <c r="E195" s="120">
        <f>PRODUCT($D75:E75)</f>
        <v>0.94982306999999988</v>
      </c>
      <c r="F195" s="120">
        <f>PRODUCT($D75:F75)</f>
        <v>0.93016173245099987</v>
      </c>
      <c r="G195" s="120">
        <f>PRODUCT($D75:G75)</f>
        <v>0.91118643310899949</v>
      </c>
      <c r="H195" s="120">
        <f>PRODUCT($D75:H75)</f>
        <v>0.89305382309013037</v>
      </c>
      <c r="I195" s="120">
        <f>PRODUCT($D75:I75)</f>
        <v>0.87590718968679993</v>
      </c>
      <c r="J195" s="120">
        <f>PRODUCT($D75:J75)</f>
        <v>0.8596153159586255</v>
      </c>
      <c r="K195" s="120">
        <f>PRODUCT($D75:K75)</f>
        <v>0.84414224027137019</v>
      </c>
      <c r="L195" s="120">
        <f>PRODUCT($D75:L75)</f>
        <v>0.82928533684259409</v>
      </c>
      <c r="M195" s="120">
        <f>PRODUCT($D75:M75)</f>
        <v>0.81493870051521722</v>
      </c>
      <c r="N195" s="120">
        <f>PRODUCT($D75:N75)</f>
        <v>0.80084026099630401</v>
      </c>
      <c r="O195" s="120">
        <f>PRODUCT($D75:O75)</f>
        <v>0.78682555642886876</v>
      </c>
      <c r="P195" s="120">
        <f>PRODUCT($D75:P75)</f>
        <v>0.77282006152443483</v>
      </c>
      <c r="Q195" s="120">
        <f>PRODUCT($D75:Q75)</f>
        <v>0.75875473640469016</v>
      </c>
      <c r="R195" s="120">
        <f>PRODUCT($D75:R75)</f>
        <v>0.74593178135945082</v>
      </c>
      <c r="S195" s="120">
        <f>PRODUCT($D75:S75)</f>
        <v>0.73332553425447611</v>
      </c>
      <c r="T195" s="120">
        <f>PRODUCT($D75:T75)</f>
        <v>0.72093233272557544</v>
      </c>
      <c r="U195" s="120">
        <f>PRODUCT($D75:U75)</f>
        <v>0.7087485763025132</v>
      </c>
      <c r="V195" s="120">
        <f>PRODUCT($D75:V75)</f>
        <v>0.69677072536300066</v>
      </c>
      <c r="W195" s="120">
        <f>PRODUCT($D75:W75)</f>
        <v>0.68499530010436593</v>
      </c>
      <c r="X195" s="120">
        <f>PRODUCT($D75:X75)</f>
        <v>0.67341887953260215</v>
      </c>
      <c r="Y195" s="120">
        <f>PRODUCT($D75:Y75)</f>
        <v>0.6620381004685012</v>
      </c>
      <c r="Z195" s="120">
        <f>PRODUCT($D75:Z75)</f>
        <v>0.65084965657058347</v>
      </c>
      <c r="AA195" s="120">
        <f>PRODUCT($D75:AA75)</f>
        <v>0.63985029737454058</v>
      </c>
      <c r="AB195" s="120">
        <f>PRODUCT($D75:AB75)</f>
        <v>0.62903682734891087</v>
      </c>
      <c r="AC195" s="120">
        <f>PRODUCT($D75:AC75)</f>
        <v>0.61840610496671422</v>
      </c>
      <c r="AD195" s="120">
        <f>PRODUCT($D75:AD75)</f>
        <v>0.60795504179277671</v>
      </c>
      <c r="AE195" s="120">
        <f>PRODUCT($D75:AE75)</f>
        <v>0.59768060158647873</v>
      </c>
      <c r="AF195" s="120">
        <f>PRODUCT($D75:AF75)</f>
        <v>0.5875797994196672</v>
      </c>
      <c r="AG195" s="120">
        <f>PRODUCT($D75:AG75)</f>
        <v>0.57764970080947486</v>
      </c>
      <c r="AH195" s="120">
        <f>PRODUCT($D75:AH75)</f>
        <v>0.56788742086579469</v>
      </c>
      <c r="AI195" s="120">
        <f>PRODUCT($D75:AI75)</f>
        <v>0.55829012345316276</v>
      </c>
      <c r="AJ195" s="120">
        <f>PRODUCT($D75:AJ75)</f>
        <v>0.54885502036680434</v>
      </c>
      <c r="AK195" s="120">
        <f>PRODUCT($D75:AK75)</f>
        <v>0.53957937052260529</v>
      </c>
      <c r="AL195" s="120">
        <f>PRODUCT($D75:AL75)</f>
        <v>0.53046047916077321</v>
      </c>
      <c r="AM195" s="120">
        <f>PRODUCT($D75:AM75)</f>
        <v>0.52149569706295618</v>
      </c>
      <c r="AN195" s="120">
        <f>PRODUCT($D75:AN75)</f>
        <v>0.51268241978259221</v>
      </c>
      <c r="AO195" s="120">
        <f>PRODUCT($D75:AO75)</f>
        <v>0.50401808688826644</v>
      </c>
      <c r="AP195" s="120">
        <f>PRODUCT($D75:AP75)</f>
        <v>0.49550018121985473</v>
      </c>
      <c r="AQ195" s="120">
        <f>PRODUCT($D75:AQ75)</f>
        <v>0.48712622815723916</v>
      </c>
      <c r="AR195" s="120">
        <f>PRODUCT($D75:AR75)</f>
        <v>0.47889379490138179</v>
      </c>
      <c r="AS195" s="120">
        <f>PRODUCT($D75:AS75)</f>
        <v>0.4708004897675484</v>
      </c>
      <c r="AT195" s="120">
        <f>PRODUCT($D75:AT75)</f>
        <v>0.4628439614904768</v>
      </c>
      <c r="AU195" s="120">
        <f>PRODUCT($D75:AU75)</f>
        <v>0.45502189854128772</v>
      </c>
      <c r="AV195" s="120">
        <f>PRODUCT($D75:AV75)</f>
        <v>0.44733202845593995</v>
      </c>
      <c r="AW195" s="120">
        <f>PRODUCT($D75:AW75)</f>
        <v>0.43977211717503456</v>
      </c>
      <c r="AX195" s="120">
        <f>PRODUCT($D75:AX75)</f>
        <v>0.43233996839477645</v>
      </c>
      <c r="AY195" s="120">
        <f>PRODUCT($D75:AY75)</f>
        <v>0.42503342292890472</v>
      </c>
      <c r="AZ195" s="120">
        <f>PRODUCT($D75:AZ75)</f>
        <v>0.41785035808140625</v>
      </c>
      <c r="BA195" s="120">
        <f>PRODUCT($D75:BA75)</f>
        <v>0.41078868702983046</v>
      </c>
      <c r="BB195" s="120">
        <f>PRODUCT($D75:BB75)</f>
        <v>0.40384635821902631</v>
      </c>
      <c r="BC195" s="120">
        <f>PRODUCT($D75:BC75)</f>
        <v>0.39702135476512473</v>
      </c>
      <c r="BD195" s="120">
        <f>PRODUCT($D75:BD75)</f>
        <v>0.39031169386959413</v>
      </c>
      <c r="BE195" s="120">
        <f>PRODUCT($D75:BE75)</f>
        <v>0.38371542624319799</v>
      </c>
      <c r="BF195" s="120">
        <f>PRODUCT($D75:BF75)</f>
        <v>0.37723063553968794</v>
      </c>
      <c r="BG195" s="120">
        <f>PRODUCT($D75:BG75)</f>
        <v>0.37085543779906721</v>
      </c>
      <c r="BH195" s="120">
        <f>PRODUCT($D75:BH75)</f>
        <v>0.36458798090026295</v>
      </c>
      <c r="BI195" s="120">
        <f>PRODUCT($D75:BI75)</f>
        <v>0.35842644402304852</v>
      </c>
      <c r="BJ195" s="120">
        <f>PRODUCT($D75:BJ75)</f>
        <v>0.35236903711905898</v>
      </c>
      <c r="BK195" s="120">
        <f>PRODUCT($D75:BK75)</f>
        <v>0.34641400039174686</v>
      </c>
      <c r="BL195" s="120">
        <f>PRODUCT($D75:BL75)</f>
        <v>0.34055960378512634</v>
      </c>
      <c r="BM195" s="120">
        <f>PRODUCT($D75:BM75)</f>
        <v>0.33480414648115769</v>
      </c>
      <c r="BN195" s="120">
        <f>PRODUCT($D75:BN75)</f>
        <v>0.32914595640562611</v>
      </c>
      <c r="BO195" s="120">
        <f>PRODUCT($D75:BO75)</f>
        <v>0.323583389742371</v>
      </c>
      <c r="BP195" s="120">
        <f>PRODUCT($D75:BP75)</f>
        <v>0.31811483045572492</v>
      </c>
      <c r="BQ195" s="120">
        <f>PRODUCT($D75:BQ75)</f>
        <v>0.31273868982102315</v>
      </c>
      <c r="BR195" s="120">
        <f>PRODUCT($D75:BR75)</f>
        <v>0.30745340596304788</v>
      </c>
      <c r="BS195" s="120">
        <f>PRODUCT($D75:BS75)</f>
        <v>0.30225744340227234</v>
      </c>
      <c r="BT195" s="120">
        <f>PRODUCT($D75:BT75)</f>
        <v>0.29714929260877393</v>
      </c>
      <c r="BU195" s="120">
        <f>PRODUCT($D75:BU75)</f>
        <v>0.29212746956368563</v>
      </c>
      <c r="BV195" s="120">
        <f>PRODUCT($D75:BV75)</f>
        <v>0.28719051532805934</v>
      </c>
      <c r="BW195" s="120">
        <f>PRODUCT($D75:BW75)</f>
        <v>0.28233699561901515</v>
      </c>
      <c r="BX195" s="120">
        <f>PRODUCT($D75:BX75)</f>
        <v>0.27756550039305378</v>
      </c>
      <c r="BY195" s="120">
        <f>PRODUCT($D75:BY75)</f>
        <v>0.27287464343641116</v>
      </c>
      <c r="BZ195" s="120">
        <f>PRODUCT($D75:BZ75)</f>
        <v>0.26826306196233579</v>
      </c>
      <c r="CA195" s="120">
        <f>PRODUCT($D75:CA75)</f>
        <v>0.26372941621517232</v>
      </c>
      <c r="CB195" s="120">
        <f>PRODUCT($D75:CB75)</f>
        <v>0.25927238908113592</v>
      </c>
      <c r="CC195" s="120">
        <f>PRODUCT($D75:CC75)</f>
        <v>0.2548906857056647</v>
      </c>
      <c r="CD195" s="120">
        <f>PRODUCT($D75:CD75)</f>
        <v>0.25058303311723895</v>
      </c>
      <c r="CE195" s="120">
        <f>PRODUCT($D75:CE75)</f>
        <v>0.24634817985755761</v>
      </c>
      <c r="CF195" s="120">
        <f>PRODUCT($D75:CF75)</f>
        <v>0.24218489561796488</v>
      </c>
      <c r="CG195" s="120">
        <f>PRODUCT($D75:CG75)</f>
        <v>0.23809197088202128</v>
      </c>
      <c r="CH195" s="120">
        <f>PRODUCT($D75:CH75)</f>
        <v>0.23406821657411511</v>
      </c>
      <c r="CI195" s="120">
        <f>PRODUCT($D75:CI75)</f>
        <v>0.23011246371401256</v>
      </c>
      <c r="CJ195" s="120">
        <f>PRODUCT($D75:CJ75)</f>
        <v>0.22622356307724575</v>
      </c>
      <c r="CK195" s="120">
        <f>PRODUCT($D75:CK75)</f>
        <v>0.22240038486124031</v>
      </c>
      <c r="CL195" s="120">
        <f>PRODUCT($D75:CL75)</f>
        <v>0.21864181835708535</v>
      </c>
      <c r="CM195" s="120">
        <f>PRODUCT($D75:CM75)</f>
        <v>0.21494677162685061</v>
      </c>
      <c r="CN195" s="120">
        <f>PRODUCT($D75:CN75)</f>
        <v>0.21131417118635681</v>
      </c>
      <c r="CO195" s="120">
        <f>PRODUCT($D75:CO75)</f>
        <v>0.20774296169330739</v>
      </c>
      <c r="CP195" s="120">
        <f>PRODUCT($D75:CP75)</f>
        <v>0.2042321056406905</v>
      </c>
      <c r="CQ195" s="120">
        <f>PRODUCT($D75:CQ75)</f>
        <v>0.20078058305536281</v>
      </c>
      <c r="CR195" s="120">
        <f>PRODUCT($D75:CR75)</f>
        <v>0.19738739120172719</v>
      </c>
      <c r="CS195" s="120">
        <f>PRODUCT($D75:CS75)</f>
        <v>0.19405154429041799</v>
      </c>
      <c r="CT195" s="120">
        <f>PRODUCT($D75:CT75)</f>
        <v>0.19077207319190992</v>
      </c>
      <c r="CU195" s="120">
        <f>PRODUCT($D75:CU75)</f>
        <v>0.18754802515496663</v>
      </c>
      <c r="CV195" s="120">
        <f>PRODUCT($D75:CV75)</f>
        <v>0.18437846352984769</v>
      </c>
      <c r="CW195" s="120">
        <f>PRODUCT($D75:CW75)</f>
        <v>0.18126246749619326</v>
      </c>
      <c r="CX195" s="120">
        <f>PRODUCT($D75:CX75)</f>
        <v>0.17819913179550759</v>
      </c>
      <c r="CY195" s="120">
        <f>PRODUCT($D75:CY75)</f>
        <v>0.1751875664681635</v>
      </c>
      <c r="CZ195" s="120">
        <f>PRODUCT($D75:CZ75)</f>
        <v>0.17222689659485152</v>
      </c>
      <c r="DA195" s="120">
        <f>PRODUCT($D75:DA75)</f>
        <v>0.16931626204239852</v>
      </c>
      <c r="DB195" s="120">
        <f>PRODUCT($D75:DB75)</f>
        <v>0.16645481721388197</v>
      </c>
      <c r="DC195" s="120">
        <f>PRODUCT($D75:DC75)</f>
        <v>0.16364173080296737</v>
      </c>
    </row>
    <row r="196" spans="2:107" ht="15" x14ac:dyDescent="0.25">
      <c r="B196" s="110">
        <v>71</v>
      </c>
      <c r="C196" s="120">
        <v>1</v>
      </c>
      <c r="D196" s="120">
        <f>PRODUCT($D76:D76)</f>
        <v>0.97130000000000005</v>
      </c>
      <c r="E196" s="120">
        <f>PRODUCT($D76:E76)</f>
        <v>0.95235965000000011</v>
      </c>
      <c r="F196" s="120">
        <f>PRODUCT($D76:F76)</f>
        <v>0.93359816489500003</v>
      </c>
      <c r="G196" s="120">
        <f>PRODUCT($D76:G76)</f>
        <v>0.91539300067954754</v>
      </c>
      <c r="H196" s="120">
        <f>PRODUCT($D76:H76)</f>
        <v>0.89781745506650024</v>
      </c>
      <c r="I196" s="120">
        <f>PRODUCT($D76:I76)</f>
        <v>0.88111805040226343</v>
      </c>
      <c r="J196" s="120">
        <f>PRODUCT($D76:J76)</f>
        <v>0.86516981368998247</v>
      </c>
      <c r="K196" s="120">
        <f>PRODUCT($D76:K76)</f>
        <v>0.84994282496903883</v>
      </c>
      <c r="L196" s="120">
        <f>PRODUCT($D76:L76)</f>
        <v>0.83540880266206829</v>
      </c>
      <c r="M196" s="120">
        <f>PRODUCT($D76:M76)</f>
        <v>0.82137393477734555</v>
      </c>
      <c r="N196" s="120">
        <f>PRODUCT($D76:N76)</f>
        <v>0.80765699006656388</v>
      </c>
      <c r="O196" s="120">
        <f>PRODUCT($D76:O76)</f>
        <v>0.79408835263344557</v>
      </c>
      <c r="P196" s="120">
        <f>PRODUCT($D76:P76)</f>
        <v>0.78050944180341364</v>
      </c>
      <c r="Q196" s="120">
        <f>PRODUCT($D76:Q76)</f>
        <v>0.76685052657185393</v>
      </c>
      <c r="R196" s="120">
        <f>PRODUCT($D76:R76)</f>
        <v>0.75442754804138989</v>
      </c>
      <c r="S196" s="120">
        <f>PRODUCT($D76:S76)</f>
        <v>0.74220582176311933</v>
      </c>
      <c r="T196" s="120">
        <f>PRODUCT($D76:T76)</f>
        <v>0.73018208745055679</v>
      </c>
      <c r="U196" s="120">
        <f>PRODUCT($D76:U76)</f>
        <v>0.71835313763385777</v>
      </c>
      <c r="V196" s="120">
        <f>PRODUCT($D76:V76)</f>
        <v>0.70671581680418927</v>
      </c>
      <c r="W196" s="120">
        <f>PRODUCT($D76:W76)</f>
        <v>0.69526702057196144</v>
      </c>
      <c r="X196" s="120">
        <f>PRODUCT($D76:X76)</f>
        <v>0.68400369483869572</v>
      </c>
      <c r="Y196" s="120">
        <f>PRODUCT($D76:Y76)</f>
        <v>0.67292283498230887</v>
      </c>
      <c r="Z196" s="120">
        <f>PRODUCT($D76:Z76)</f>
        <v>0.66202148505559544</v>
      </c>
      <c r="AA196" s="120">
        <f>PRODUCT($D76:AA76)</f>
        <v>0.65129673699769475</v>
      </c>
      <c r="AB196" s="120">
        <f>PRODUCT($D76:AB76)</f>
        <v>0.64074572985833211</v>
      </c>
      <c r="AC196" s="120">
        <f>PRODUCT($D76:AC76)</f>
        <v>0.63036564903462711</v>
      </c>
      <c r="AD196" s="120">
        <f>PRODUCT($D76:AD76)</f>
        <v>0.62015372552026615</v>
      </c>
      <c r="AE196" s="120">
        <f>PRODUCT($D76:AE76)</f>
        <v>0.61010723516683785</v>
      </c>
      <c r="AF196" s="120">
        <f>PRODUCT($D76:AF76)</f>
        <v>0.60022349795713503</v>
      </c>
      <c r="AG196" s="120">
        <f>PRODUCT($D76:AG76)</f>
        <v>0.59049987729022946</v>
      </c>
      <c r="AH196" s="120">
        <f>PRODUCT($D76:AH76)</f>
        <v>0.58093377927812773</v>
      </c>
      <c r="AI196" s="120">
        <f>PRODUCT($D76:AI76)</f>
        <v>0.57152265205382202</v>
      </c>
      <c r="AJ196" s="120">
        <f>PRODUCT($D76:AJ76)</f>
        <v>0.56226398509055009</v>
      </c>
      <c r="AK196" s="120">
        <f>PRODUCT($D76:AK76)</f>
        <v>0.55315530853208317</v>
      </c>
      <c r="AL196" s="120">
        <f>PRODUCT($D76:AL76)</f>
        <v>0.54419419253386347</v>
      </c>
      <c r="AM196" s="120">
        <f>PRODUCT($D76:AM76)</f>
        <v>0.53537824661481492</v>
      </c>
      <c r="AN196" s="120">
        <f>PRODUCT($D76:AN76)</f>
        <v>0.52670511901965489</v>
      </c>
      <c r="AO196" s="120">
        <f>PRODUCT($D76:AO76)</f>
        <v>0.51817249609153648</v>
      </c>
      <c r="AP196" s="120">
        <f>PRODUCT($D76:AP76)</f>
        <v>0.5097781016548536</v>
      </c>
      <c r="AQ196" s="120">
        <f>PRODUCT($D76:AQ76)</f>
        <v>0.50151969640804495</v>
      </c>
      <c r="AR196" s="120">
        <f>PRODUCT($D76:AR76)</f>
        <v>0.49339507732623461</v>
      </c>
      <c r="AS196" s="120">
        <f>PRODUCT($D76:AS76)</f>
        <v>0.4854020770735496</v>
      </c>
      <c r="AT196" s="120">
        <f>PRODUCT($D76:AT76)</f>
        <v>0.4775385634249581</v>
      </c>
      <c r="AU196" s="120">
        <f>PRODUCT($D76:AU76)</f>
        <v>0.46980243869747379</v>
      </c>
      <c r="AV196" s="120">
        <f>PRODUCT($D76:AV76)</f>
        <v>0.46219163919057471</v>
      </c>
      <c r="AW196" s="120">
        <f>PRODUCT($D76:AW76)</f>
        <v>0.45470413463568743</v>
      </c>
      <c r="AX196" s="120">
        <f>PRODUCT($D76:AX76)</f>
        <v>0.4473379276545893</v>
      </c>
      <c r="AY196" s="120">
        <f>PRODUCT($D76:AY76)</f>
        <v>0.44009105322658493</v>
      </c>
      <c r="AZ196" s="120">
        <f>PRODUCT($D76:AZ76)</f>
        <v>0.43296157816431424</v>
      </c>
      <c r="BA196" s="120">
        <f>PRODUCT($D76:BA76)</f>
        <v>0.42594760059805237</v>
      </c>
      <c r="BB196" s="120">
        <f>PRODUCT($D76:BB76)</f>
        <v>0.41904724946836391</v>
      </c>
      <c r="BC196" s="120">
        <f>PRODUCT($D76:BC76)</f>
        <v>0.41225868402697641</v>
      </c>
      <c r="BD196" s="120">
        <f>PRODUCT($D76:BD76)</f>
        <v>0.40558009334573941</v>
      </c>
      <c r="BE196" s="120">
        <f>PRODUCT($D76:BE76)</f>
        <v>0.39900969583353846</v>
      </c>
      <c r="BF196" s="120">
        <f>PRODUCT($D76:BF76)</f>
        <v>0.39254573876103516</v>
      </c>
      <c r="BG196" s="120">
        <f>PRODUCT($D76:BG76)</f>
        <v>0.38618649779310638</v>
      </c>
      <c r="BH196" s="120">
        <f>PRODUCT($D76:BH76)</f>
        <v>0.37993027652885808</v>
      </c>
      <c r="BI196" s="120">
        <f>PRODUCT($D76:BI76)</f>
        <v>0.3737754060490906</v>
      </c>
      <c r="BJ196" s="120">
        <f>PRODUCT($D76:BJ76)</f>
        <v>0.36772024447109536</v>
      </c>
      <c r="BK196" s="120">
        <f>PRODUCT($D76:BK76)</f>
        <v>0.36176317651066364</v>
      </c>
      <c r="BL196" s="120">
        <f>PRODUCT($D76:BL76)</f>
        <v>0.35590261305119092</v>
      </c>
      <c r="BM196" s="120">
        <f>PRODUCT($D76:BM76)</f>
        <v>0.35013699071976162</v>
      </c>
      <c r="BN196" s="120">
        <f>PRODUCT($D76:BN76)</f>
        <v>0.34446477147010146</v>
      </c>
      <c r="BO196" s="120">
        <f>PRODUCT($D76:BO76)</f>
        <v>0.3388844421722858</v>
      </c>
      <c r="BP196" s="120">
        <f>PRODUCT($D76:BP76)</f>
        <v>0.33339451420909477</v>
      </c>
      <c r="BQ196" s="120">
        <f>PRODUCT($D76:BQ76)</f>
        <v>0.32799352307890745</v>
      </c>
      <c r="BR196" s="120">
        <f>PRODUCT($D76:BR76)</f>
        <v>0.32268002800502915</v>
      </c>
      <c r="BS196" s="120">
        <f>PRODUCT($D76:BS76)</f>
        <v>0.31745261155134769</v>
      </c>
      <c r="BT196" s="120">
        <f>PRODUCT($D76:BT76)</f>
        <v>0.31230987924421588</v>
      </c>
      <c r="BU196" s="120">
        <f>PRODUCT($D76:BU76)</f>
        <v>0.30725045920045957</v>
      </c>
      <c r="BV196" s="120">
        <f>PRODUCT($D76:BV76)</f>
        <v>0.30227300176141214</v>
      </c>
      <c r="BW196" s="120">
        <f>PRODUCT($D76:BW76)</f>
        <v>0.29737617913287728</v>
      </c>
      <c r="BX196" s="120">
        <f>PRODUCT($D76:BX76)</f>
        <v>0.29255868503092469</v>
      </c>
      <c r="BY196" s="120">
        <f>PRODUCT($D76:BY76)</f>
        <v>0.28781923433342371</v>
      </c>
      <c r="BZ196" s="120">
        <f>PRODUCT($D76:BZ76)</f>
        <v>0.28315656273722223</v>
      </c>
      <c r="CA196" s="120">
        <f>PRODUCT($D76:CA76)</f>
        <v>0.27856942642087923</v>
      </c>
      <c r="CB196" s="120">
        <f>PRODUCT($D76:CB76)</f>
        <v>0.274056601712861</v>
      </c>
      <c r="CC196" s="120">
        <f>PRODUCT($D76:CC76)</f>
        <v>0.26961688476511264</v>
      </c>
      <c r="CD196" s="120">
        <f>PRODUCT($D76:CD76)</f>
        <v>0.26524909123191781</v>
      </c>
      <c r="CE196" s="120">
        <f>PRODUCT($D76:CE76)</f>
        <v>0.26095205595396076</v>
      </c>
      <c r="CF196" s="120">
        <f>PRODUCT($D76:CF76)</f>
        <v>0.25672463264750661</v>
      </c>
      <c r="CG196" s="120">
        <f>PRODUCT($D76:CG76)</f>
        <v>0.25256569359861702</v>
      </c>
      <c r="CH196" s="120">
        <f>PRODUCT($D76:CH76)</f>
        <v>0.24847412936231944</v>
      </c>
      <c r="CI196" s="120">
        <f>PRODUCT($D76:CI76)</f>
        <v>0.24444884846664985</v>
      </c>
      <c r="CJ196" s="120">
        <f>PRODUCT($D76:CJ76)</f>
        <v>0.24048877712149014</v>
      </c>
      <c r="CK196" s="120">
        <f>PRODUCT($D76:CK76)</f>
        <v>0.23659285893212201</v>
      </c>
      <c r="CL196" s="120">
        <f>PRODUCT($D76:CL76)</f>
        <v>0.23276005461742164</v>
      </c>
      <c r="CM196" s="120">
        <f>PRODUCT($D76:CM76)</f>
        <v>0.22898934173261939</v>
      </c>
      <c r="CN196" s="120">
        <f>PRODUCT($D76:CN76)</f>
        <v>0.22527971439655095</v>
      </c>
      <c r="CO196" s="120">
        <f>PRODUCT($D76:CO76)</f>
        <v>0.22163018302332682</v>
      </c>
      <c r="CP196" s="120">
        <f>PRODUCT($D76:CP76)</f>
        <v>0.21803977405834893</v>
      </c>
      <c r="CQ196" s="120">
        <f>PRODUCT($D76:CQ76)</f>
        <v>0.21450752971860368</v>
      </c>
      <c r="CR196" s="120">
        <f>PRODUCT($D76:CR76)</f>
        <v>0.21103250773716231</v>
      </c>
      <c r="CS196" s="120">
        <f>PRODUCT($D76:CS76)</f>
        <v>0.20761378111182027</v>
      </c>
      <c r="CT196" s="120">
        <f>PRODUCT($D76:CT76)</f>
        <v>0.20425043785780878</v>
      </c>
      <c r="CU196" s="120">
        <f>PRODUCT($D76:CU76)</f>
        <v>0.20094158076451227</v>
      </c>
      <c r="CV196" s="120">
        <f>PRODUCT($D76:CV76)</f>
        <v>0.19768632715612716</v>
      </c>
      <c r="CW196" s="120">
        <f>PRODUCT($D76:CW76)</f>
        <v>0.19448380865619791</v>
      </c>
      <c r="CX196" s="120">
        <f>PRODUCT($D76:CX76)</f>
        <v>0.1913331709559675</v>
      </c>
      <c r="CY196" s="120">
        <f>PRODUCT($D76:CY76)</f>
        <v>0.18823357358648082</v>
      </c>
      <c r="CZ196" s="120">
        <f>PRODUCT($D76:CZ76)</f>
        <v>0.18518418969437983</v>
      </c>
      <c r="DA196" s="120">
        <f>PRODUCT($D76:DA76)</f>
        <v>0.18218420582133088</v>
      </c>
      <c r="DB196" s="120">
        <f>PRODUCT($D76:DB76)</f>
        <v>0.17923282168702531</v>
      </c>
      <c r="DC196" s="120">
        <f>PRODUCT($D76:DC76)</f>
        <v>0.17632924997569549</v>
      </c>
    </row>
    <row r="197" spans="2:107" ht="15" x14ac:dyDescent="0.25">
      <c r="B197" s="110">
        <v>72</v>
      </c>
      <c r="C197" s="120">
        <v>1</v>
      </c>
      <c r="D197" s="120">
        <f>PRODUCT($D77:D77)</f>
        <v>0.97270000000000001</v>
      </c>
      <c r="E197" s="120">
        <f>PRODUCT($D77:E77)</f>
        <v>0.95499686000000006</v>
      </c>
      <c r="F197" s="120">
        <f>PRODUCT($D77:F77)</f>
        <v>0.93723391840400005</v>
      </c>
      <c r="G197" s="120">
        <f>PRODUCT($D77:G77)</f>
        <v>0.91980136752168573</v>
      </c>
      <c r="H197" s="120">
        <f>PRODUCT($D77:H77)</f>
        <v>0.90296900249603895</v>
      </c>
      <c r="I197" s="120">
        <f>PRODUCT($D77:I77)</f>
        <v>0.88680585735135986</v>
      </c>
      <c r="J197" s="120">
        <f>PRODUCT($D77:J77)</f>
        <v>0.87128675484771112</v>
      </c>
      <c r="K197" s="120">
        <f>PRODUCT($D77:K77)</f>
        <v>0.85647488001530003</v>
      </c>
      <c r="L197" s="120">
        <f>PRODUCT($D77:L77)</f>
        <v>0.84225739700704605</v>
      </c>
      <c r="M197" s="120">
        <f>PRODUCT($D77:M77)</f>
        <v>0.82852860143583118</v>
      </c>
      <c r="N197" s="120">
        <f>PRODUCT($D77:N77)</f>
        <v>0.81518929095271431</v>
      </c>
      <c r="O197" s="120">
        <f>PRODUCT($D77:O77)</f>
        <v>0.80198322443928038</v>
      </c>
      <c r="P197" s="120">
        <f>PRODUCT($D77:P77)</f>
        <v>0.78883069955847618</v>
      </c>
      <c r="Q197" s="120">
        <f>PRODUCT($D77:Q77)</f>
        <v>0.77557834380589374</v>
      </c>
      <c r="R197" s="120">
        <f>PRODUCT($D77:R77)</f>
        <v>0.76355687947690243</v>
      </c>
      <c r="S197" s="120">
        <f>PRODUCT($D77:S77)</f>
        <v>0.75172174784501045</v>
      </c>
      <c r="T197" s="120">
        <f>PRODUCT($D77:T77)</f>
        <v>0.74007006075341286</v>
      </c>
      <c r="U197" s="120">
        <f>PRODUCT($D77:U77)</f>
        <v>0.72859897481173497</v>
      </c>
      <c r="V197" s="120">
        <f>PRODUCT($D77:V77)</f>
        <v>0.71730569070215311</v>
      </c>
      <c r="W197" s="120">
        <f>PRODUCT($D77:W77)</f>
        <v>0.7061874524962698</v>
      </c>
      <c r="X197" s="120">
        <f>PRODUCT($D77:X77)</f>
        <v>0.69524154698257767</v>
      </c>
      <c r="Y197" s="120">
        <f>PRODUCT($D77:Y77)</f>
        <v>0.68446530300434771</v>
      </c>
      <c r="Z197" s="120">
        <f>PRODUCT($D77:Z77)</f>
        <v>0.67385609080778031</v>
      </c>
      <c r="AA197" s="120">
        <f>PRODUCT($D77:AA77)</f>
        <v>0.66341132140025971</v>
      </c>
      <c r="AB197" s="120">
        <f>PRODUCT($D77:AB77)</f>
        <v>0.65312844591855568</v>
      </c>
      <c r="AC197" s="120">
        <f>PRODUCT($D77:AC77)</f>
        <v>0.64300495500681809</v>
      </c>
      <c r="AD197" s="120">
        <f>PRODUCT($D77:AD77)</f>
        <v>0.63303837820421238</v>
      </c>
      <c r="AE197" s="120">
        <f>PRODUCT($D77:AE77)</f>
        <v>0.6232262833420471</v>
      </c>
      <c r="AF197" s="120">
        <f>PRODUCT($D77:AF77)</f>
        <v>0.61356627595024538</v>
      </c>
      <c r="AG197" s="120">
        <f>PRODUCT($D77:AG77)</f>
        <v>0.60405599867301663</v>
      </c>
      <c r="AH197" s="120">
        <f>PRODUCT($D77:AH77)</f>
        <v>0.59469313069358487</v>
      </c>
      <c r="AI197" s="120">
        <f>PRODUCT($D77:AI77)</f>
        <v>0.58547538716783432</v>
      </c>
      <c r="AJ197" s="120">
        <f>PRODUCT($D77:AJ77)</f>
        <v>0.57640051866673292</v>
      </c>
      <c r="AK197" s="120">
        <f>PRODUCT($D77:AK77)</f>
        <v>0.56746631062739861</v>
      </c>
      <c r="AL197" s="120">
        <f>PRODUCT($D77:AL77)</f>
        <v>0.5586705828126739</v>
      </c>
      <c r="AM197" s="120">
        <f>PRODUCT($D77:AM77)</f>
        <v>0.55001118877907751</v>
      </c>
      <c r="AN197" s="120">
        <f>PRODUCT($D77:AN77)</f>
        <v>0.54148601535300178</v>
      </c>
      <c r="AO197" s="120">
        <f>PRODUCT($D77:AO77)</f>
        <v>0.53309298211503031</v>
      </c>
      <c r="AP197" s="120">
        <f>PRODUCT($D77:AP77)</f>
        <v>0.52483004089224738</v>
      </c>
      <c r="AQ197" s="120">
        <f>PRODUCT($D77:AQ77)</f>
        <v>0.51669517525841757</v>
      </c>
      <c r="AR197" s="120">
        <f>PRODUCT($D77:AR77)</f>
        <v>0.50868640004191212</v>
      </c>
      <c r="AS197" s="120">
        <f>PRODUCT($D77:AS77)</f>
        <v>0.50080176084126249</v>
      </c>
      <c r="AT197" s="120">
        <f>PRODUCT($D77:AT77)</f>
        <v>0.49303933354822294</v>
      </c>
      <c r="AU197" s="120">
        <f>PRODUCT($D77:AU77)</f>
        <v>0.48539722387822548</v>
      </c>
      <c r="AV197" s="120">
        <f>PRODUCT($D77:AV77)</f>
        <v>0.477873566908113</v>
      </c>
      <c r="AW197" s="120">
        <f>PRODUCT($D77:AW77)</f>
        <v>0.47046652662103727</v>
      </c>
      <c r="AX197" s="120">
        <f>PRODUCT($D77:AX77)</f>
        <v>0.46317429545841121</v>
      </c>
      <c r="AY197" s="120">
        <f>PRODUCT($D77:AY77)</f>
        <v>0.45599509387880588</v>
      </c>
      <c r="AZ197" s="120">
        <f>PRODUCT($D77:AZ77)</f>
        <v>0.44892716992368442</v>
      </c>
      <c r="BA197" s="120">
        <f>PRODUCT($D77:BA77)</f>
        <v>0.44196879878986733</v>
      </c>
      <c r="BB197" s="120">
        <f>PRODUCT($D77:BB77)</f>
        <v>0.43511828240862443</v>
      </c>
      <c r="BC197" s="120">
        <f>PRODUCT($D77:BC77)</f>
        <v>0.42837394903129078</v>
      </c>
      <c r="BD197" s="120">
        <f>PRODUCT($D77:BD77)</f>
        <v>0.42173415282130577</v>
      </c>
      <c r="BE197" s="120">
        <f>PRODUCT($D77:BE77)</f>
        <v>0.41519727345257557</v>
      </c>
      <c r="BF197" s="120">
        <f>PRODUCT($D77:BF77)</f>
        <v>0.40876171571406067</v>
      </c>
      <c r="BG197" s="120">
        <f>PRODUCT($D77:BG77)</f>
        <v>0.40242590912049275</v>
      </c>
      <c r="BH197" s="120">
        <f>PRODUCT($D77:BH77)</f>
        <v>0.39618830752912515</v>
      </c>
      <c r="BI197" s="120">
        <f>PRODUCT($D77:BI77)</f>
        <v>0.39004738876242373</v>
      </c>
      <c r="BJ197" s="120">
        <f>PRODUCT($D77:BJ77)</f>
        <v>0.3840016542366062</v>
      </c>
      <c r="BK197" s="120">
        <f>PRODUCT($D77:BK77)</f>
        <v>0.37804962859593882</v>
      </c>
      <c r="BL197" s="120">
        <f>PRODUCT($D77:BL77)</f>
        <v>0.37218985935270177</v>
      </c>
      <c r="BM197" s="120">
        <f>PRODUCT($D77:BM77)</f>
        <v>0.3664209165327349</v>
      </c>
      <c r="BN197" s="120">
        <f>PRODUCT($D77:BN77)</f>
        <v>0.36074139232647751</v>
      </c>
      <c r="BO197" s="120">
        <f>PRODUCT($D77:BO77)</f>
        <v>0.35514990074541714</v>
      </c>
      <c r="BP197" s="120">
        <f>PRODUCT($D77:BP77)</f>
        <v>0.34964507728386318</v>
      </c>
      <c r="BQ197" s="120">
        <f>PRODUCT($D77:BQ77)</f>
        <v>0.34422557858596331</v>
      </c>
      <c r="BR197" s="120">
        <f>PRODUCT($D77:BR77)</f>
        <v>0.33889008211788091</v>
      </c>
      <c r="BS197" s="120">
        <f>PRODUCT($D77:BS77)</f>
        <v>0.33363728584505375</v>
      </c>
      <c r="BT197" s="120">
        <f>PRODUCT($D77:BT77)</f>
        <v>0.32846590791445546</v>
      </c>
      <c r="BU197" s="120">
        <f>PRODUCT($D77:BU77)</f>
        <v>0.3233746863417814</v>
      </c>
      <c r="BV197" s="120">
        <f>PRODUCT($D77:BV77)</f>
        <v>0.31836237870348383</v>
      </c>
      <c r="BW197" s="120">
        <f>PRODUCT($D77:BW77)</f>
        <v>0.31342776183357984</v>
      </c>
      <c r="BX197" s="120">
        <f>PRODUCT($D77:BX77)</f>
        <v>0.30856963152515937</v>
      </c>
      <c r="BY197" s="120">
        <f>PRODUCT($D77:BY77)</f>
        <v>0.30378680223651944</v>
      </c>
      <c r="BZ197" s="120">
        <f>PRODUCT($D77:BZ77)</f>
        <v>0.29907810680185337</v>
      </c>
      <c r="CA197" s="120">
        <f>PRODUCT($D77:CA77)</f>
        <v>0.29444239614642465</v>
      </c>
      <c r="CB197" s="120">
        <f>PRODUCT($D77:CB77)</f>
        <v>0.28987853900615507</v>
      </c>
      <c r="CC197" s="120">
        <f>PRODUCT($D77:CC77)</f>
        <v>0.28538542165155967</v>
      </c>
      <c r="CD197" s="120">
        <f>PRODUCT($D77:CD77)</f>
        <v>0.28096194761596049</v>
      </c>
      <c r="CE197" s="120">
        <f>PRODUCT($D77:CE77)</f>
        <v>0.27660703742791309</v>
      </c>
      <c r="CF197" s="120">
        <f>PRODUCT($D77:CF77)</f>
        <v>0.27231962834778045</v>
      </c>
      <c r="CG197" s="120">
        <f>PRODUCT($D77:CG77)</f>
        <v>0.26809867410838989</v>
      </c>
      <c r="CH197" s="120">
        <f>PRODUCT($D77:CH77)</f>
        <v>0.26394314465970986</v>
      </c>
      <c r="CI197" s="120">
        <f>PRODUCT($D77:CI77)</f>
        <v>0.25985202591748435</v>
      </c>
      <c r="CJ197" s="120">
        <f>PRODUCT($D77:CJ77)</f>
        <v>0.25582431951576334</v>
      </c>
      <c r="CK197" s="120">
        <f>PRODUCT($D77:CK77)</f>
        <v>0.25185904256326902</v>
      </c>
      <c r="CL197" s="120">
        <f>PRODUCT($D77:CL77)</f>
        <v>0.24795522740353837</v>
      </c>
      <c r="CM197" s="120">
        <f>PRODUCT($D77:CM77)</f>
        <v>0.24411192137878354</v>
      </c>
      <c r="CN197" s="120">
        <f>PRODUCT($D77:CN77)</f>
        <v>0.2403281865974124</v>
      </c>
      <c r="CO197" s="120">
        <f>PRODUCT($D77:CO77)</f>
        <v>0.2366030997051525</v>
      </c>
      <c r="CP197" s="120">
        <f>PRODUCT($D77:CP77)</f>
        <v>0.23293575165972266</v>
      </c>
      <c r="CQ197" s="120">
        <f>PRODUCT($D77:CQ77)</f>
        <v>0.22932524750899697</v>
      </c>
      <c r="CR197" s="120">
        <f>PRODUCT($D77:CR77)</f>
        <v>0.22577070617260753</v>
      </c>
      <c r="CS197" s="120">
        <f>PRODUCT($D77:CS77)</f>
        <v>0.22227126022693211</v>
      </c>
      <c r="CT197" s="120">
        <f>PRODUCT($D77:CT77)</f>
        <v>0.21882605569341468</v>
      </c>
      <c r="CU197" s="120">
        <f>PRODUCT($D77:CU77)</f>
        <v>0.21543425183016676</v>
      </c>
      <c r="CV197" s="120">
        <f>PRODUCT($D77:CV77)</f>
        <v>0.21209502092679919</v>
      </c>
      <c r="CW197" s="120">
        <f>PRODUCT($D77:CW77)</f>
        <v>0.20880754810243382</v>
      </c>
      <c r="CX197" s="120">
        <f>PRODUCT($D77:CX77)</f>
        <v>0.2055710311068461</v>
      </c>
      <c r="CY197" s="120">
        <f>PRODUCT($D77:CY77)</f>
        <v>0.20238468012468999</v>
      </c>
      <c r="CZ197" s="120">
        <f>PRODUCT($D77:CZ77)</f>
        <v>0.19924771758275731</v>
      </c>
      <c r="DA197" s="120">
        <f>PRODUCT($D77:DA77)</f>
        <v>0.19615937796022456</v>
      </c>
      <c r="DB197" s="120">
        <f>PRODUCT($D77:DB77)</f>
        <v>0.19311890760184108</v>
      </c>
      <c r="DC197" s="120">
        <f>PRODUCT($D77:DC77)</f>
        <v>0.19012556453401255</v>
      </c>
    </row>
    <row r="198" spans="2:107" ht="15" x14ac:dyDescent="0.25">
      <c r="B198" s="110">
        <v>73</v>
      </c>
      <c r="C198" s="120">
        <v>1</v>
      </c>
      <c r="D198" s="120">
        <f>PRODUCT($D78:D78)</f>
        <v>0.97399999999999998</v>
      </c>
      <c r="E198" s="120">
        <f>PRODUCT($D78:E78)</f>
        <v>0.95753939999999993</v>
      </c>
      <c r="F198" s="120">
        <f>PRODUCT($D78:F78)</f>
        <v>0.94087821443999997</v>
      </c>
      <c r="G198" s="120">
        <f>PRODUCT($D78:G78)</f>
        <v>0.92441284568729998</v>
      </c>
      <c r="H198" s="120">
        <f>PRODUCT($D78:H78)</f>
        <v>0.90832806217234097</v>
      </c>
      <c r="I198" s="120">
        <f>PRODUCT($D78:I78)</f>
        <v>0.89279565230919389</v>
      </c>
      <c r="J198" s="120">
        <f>PRODUCT($D78:J78)</f>
        <v>0.87779668535039945</v>
      </c>
      <c r="K198" s="120">
        <f>PRODUCT($D78:K78)</f>
        <v>0.86340081971065297</v>
      </c>
      <c r="L198" s="120">
        <f>PRODUCT($D78:L78)</f>
        <v>0.84958640659528251</v>
      </c>
      <c r="M198" s="120">
        <f>PRODUCT($D78:M78)</f>
        <v>0.83624790001173654</v>
      </c>
      <c r="N198" s="120">
        <f>PRODUCT($D78:N78)</f>
        <v>0.82328605756155471</v>
      </c>
      <c r="O198" s="120">
        <f>PRODUCT($D78:O78)</f>
        <v>0.81052512366935059</v>
      </c>
      <c r="P198" s="120">
        <f>PRODUCT($D78:P78)</f>
        <v>0.79779987922774176</v>
      </c>
      <c r="Q198" s="120">
        <f>PRODUCT($D78:Q78)</f>
        <v>0.7850350811600979</v>
      </c>
      <c r="R198" s="120">
        <f>PRODUCT($D78:R78)</f>
        <v>0.77341656195892838</v>
      </c>
      <c r="S198" s="120">
        <f>PRODUCT($D78:S78)</f>
        <v>0.76196999684193623</v>
      </c>
      <c r="T198" s="120">
        <f>PRODUCT($D78:T78)</f>
        <v>0.75069284088867549</v>
      </c>
      <c r="U198" s="120">
        <f>PRODUCT($D78:U78)</f>
        <v>0.73958258684352307</v>
      </c>
      <c r="V198" s="120">
        <f>PRODUCT($D78:V78)</f>
        <v>0.72863676455823889</v>
      </c>
      <c r="W198" s="120">
        <f>PRODUCT($D78:W78)</f>
        <v>0.71785294044277692</v>
      </c>
      <c r="X198" s="120">
        <f>PRODUCT($D78:X78)</f>
        <v>0.70722871692422384</v>
      </c>
      <c r="Y198" s="120">
        <f>PRODUCT($D78:Y78)</f>
        <v>0.69676173191374535</v>
      </c>
      <c r="Z198" s="120">
        <f>PRODUCT($D78:Z78)</f>
        <v>0.6864496582814219</v>
      </c>
      <c r="AA198" s="120">
        <f>PRODUCT($D78:AA78)</f>
        <v>0.67629020333885681</v>
      </c>
      <c r="AB198" s="120">
        <f>PRODUCT($D78:AB78)</f>
        <v>0.66628110832944165</v>
      </c>
      <c r="AC198" s="120">
        <f>PRODUCT($D78:AC78)</f>
        <v>0.65642014792616588</v>
      </c>
      <c r="AD198" s="120">
        <f>PRODUCT($D78:AD78)</f>
        <v>0.64670512973685856</v>
      </c>
      <c r="AE198" s="120">
        <f>PRODUCT($D78:AE78)</f>
        <v>0.63713389381675301</v>
      </c>
      <c r="AF198" s="120">
        <f>PRODUCT($D78:AF78)</f>
        <v>0.62770431218826506</v>
      </c>
      <c r="AG198" s="120">
        <f>PRODUCT($D78:AG78)</f>
        <v>0.61841428836787871</v>
      </c>
      <c r="AH198" s="120">
        <f>PRODUCT($D78:AH78)</f>
        <v>0.60926175690003403</v>
      </c>
      <c r="AI198" s="120">
        <f>PRODUCT($D78:AI78)</f>
        <v>0.60024468289791355</v>
      </c>
      <c r="AJ198" s="120">
        <f>PRODUCT($D78:AJ78)</f>
        <v>0.59136106159102442</v>
      </c>
      <c r="AK198" s="120">
        <f>PRODUCT($D78:AK78)</f>
        <v>0.58260891787947722</v>
      </c>
      <c r="AL198" s="120">
        <f>PRODUCT($D78:AL78)</f>
        <v>0.57398630589486088</v>
      </c>
      <c r="AM198" s="120">
        <f>PRODUCT($D78:AM78)</f>
        <v>0.56549130856761687</v>
      </c>
      <c r="AN198" s="120">
        <f>PRODUCT($D78:AN78)</f>
        <v>0.5571220372008161</v>
      </c>
      <c r="AO198" s="120">
        <f>PRODUCT($D78:AO78)</f>
        <v>0.54887663105024398</v>
      </c>
      <c r="AP198" s="120">
        <f>PRODUCT($D78:AP78)</f>
        <v>0.54075325691070031</v>
      </c>
      <c r="AQ198" s="120">
        <f>PRODUCT($D78:AQ78)</f>
        <v>0.53275010870842188</v>
      </c>
      <c r="AR198" s="120">
        <f>PRODUCT($D78:AR78)</f>
        <v>0.52486540709953722</v>
      </c>
      <c r="AS198" s="120">
        <f>PRODUCT($D78:AS78)</f>
        <v>0.51709739907446406</v>
      </c>
      <c r="AT198" s="120">
        <f>PRODUCT($D78:AT78)</f>
        <v>0.50944435756816198</v>
      </c>
      <c r="AU198" s="120">
        <f>PRODUCT($D78:AU78)</f>
        <v>0.50190458107615321</v>
      </c>
      <c r="AV198" s="120">
        <f>PRODUCT($D78:AV78)</f>
        <v>0.49447639327622611</v>
      </c>
      <c r="AW198" s="120">
        <f>PRODUCT($D78:AW78)</f>
        <v>0.48715814265573792</v>
      </c>
      <c r="AX198" s="120">
        <f>PRODUCT($D78:AX78)</f>
        <v>0.47994820214443301</v>
      </c>
      <c r="AY198" s="120">
        <f>PRODUCT($D78:AY78)</f>
        <v>0.47284496875269538</v>
      </c>
      <c r="AZ198" s="120">
        <f>PRODUCT($D78:AZ78)</f>
        <v>0.46584686321515545</v>
      </c>
      <c r="BA198" s="120">
        <f>PRODUCT($D78:BA78)</f>
        <v>0.45895232963957111</v>
      </c>
      <c r="BB198" s="120">
        <f>PRODUCT($D78:BB78)</f>
        <v>0.45215983516090547</v>
      </c>
      <c r="BC198" s="120">
        <f>PRODUCT($D78:BC78)</f>
        <v>0.44546786960052404</v>
      </c>
      <c r="BD198" s="120">
        <f>PRODUCT($D78:BD78)</f>
        <v>0.43887494513043629</v>
      </c>
      <c r="BE198" s="120">
        <f>PRODUCT($D78:BE78)</f>
        <v>0.4323795959425058</v>
      </c>
      <c r="BF198" s="120">
        <f>PRODUCT($D78:BF78)</f>
        <v>0.42598037792255672</v>
      </c>
      <c r="BG198" s="120">
        <f>PRODUCT($D78:BG78)</f>
        <v>0.41967586832930287</v>
      </c>
      <c r="BH198" s="120">
        <f>PRODUCT($D78:BH78)</f>
        <v>0.41346466547802918</v>
      </c>
      <c r="BI198" s="120">
        <f>PRODUCT($D78:BI78)</f>
        <v>0.40734538842895435</v>
      </c>
      <c r="BJ198" s="120">
        <f>PRODUCT($D78:BJ78)</f>
        <v>0.40131667668020582</v>
      </c>
      <c r="BK198" s="120">
        <f>PRODUCT($D78:BK78)</f>
        <v>0.39537718986533876</v>
      </c>
      <c r="BL198" s="120">
        <f>PRODUCT($D78:BL78)</f>
        <v>0.38952560745533171</v>
      </c>
      <c r="BM198" s="120">
        <f>PRODUCT($D78:BM78)</f>
        <v>0.38376062846499281</v>
      </c>
      <c r="BN198" s="120">
        <f>PRODUCT($D78:BN78)</f>
        <v>0.37808097116371092</v>
      </c>
      <c r="BO198" s="120">
        <f>PRODUCT($D78:BO78)</f>
        <v>0.37248537279048799</v>
      </c>
      <c r="BP198" s="120">
        <f>PRODUCT($D78:BP78)</f>
        <v>0.36697258927318877</v>
      </c>
      <c r="BQ198" s="120">
        <f>PRODUCT($D78:BQ78)</f>
        <v>0.36154139495194554</v>
      </c>
      <c r="BR198" s="120">
        <f>PRODUCT($D78:BR78)</f>
        <v>0.35619058230665673</v>
      </c>
      <c r="BS198" s="120">
        <f>PRODUCT($D78:BS78)</f>
        <v>0.35091896168851822</v>
      </c>
      <c r="BT198" s="120">
        <f>PRODUCT($D78:BT78)</f>
        <v>0.34572536105552815</v>
      </c>
      <c r="BU198" s="120">
        <f>PRODUCT($D78:BU78)</f>
        <v>0.34060862571190631</v>
      </c>
      <c r="BV198" s="120">
        <f>PRODUCT($D78:BV78)</f>
        <v>0.33556761805137009</v>
      </c>
      <c r="BW198" s="120">
        <f>PRODUCT($D78:BW78)</f>
        <v>0.33060121730420977</v>
      </c>
      <c r="BX198" s="120">
        <f>PRODUCT($D78:BX78)</f>
        <v>0.32570831928810745</v>
      </c>
      <c r="BY198" s="120">
        <f>PRODUCT($D78:BY78)</f>
        <v>0.32088783616264344</v>
      </c>
      <c r="BZ198" s="120">
        <f>PRODUCT($D78:BZ78)</f>
        <v>0.31613869618743629</v>
      </c>
      <c r="CA198" s="120">
        <f>PRODUCT($D78:CA78)</f>
        <v>0.31145984348386224</v>
      </c>
      <c r="CB198" s="120">
        <f>PRODUCT($D78:CB78)</f>
        <v>0.30685023780030107</v>
      </c>
      <c r="CC198" s="120">
        <f>PRODUCT($D78:CC78)</f>
        <v>0.30230885428085663</v>
      </c>
      <c r="CD198" s="120">
        <f>PRODUCT($D78:CD78)</f>
        <v>0.29783468323749995</v>
      </c>
      <c r="CE198" s="120">
        <f>PRODUCT($D78:CE78)</f>
        <v>0.29342672992558494</v>
      </c>
      <c r="CF198" s="120">
        <f>PRODUCT($D78:CF78)</f>
        <v>0.28908401432268627</v>
      </c>
      <c r="CG198" s="120">
        <f>PRODUCT($D78:CG78)</f>
        <v>0.28480557091071051</v>
      </c>
      <c r="CH198" s="120">
        <f>PRODUCT($D78:CH78)</f>
        <v>0.28059044846123199</v>
      </c>
      <c r="CI198" s="120">
        <f>PRODUCT($D78:CI78)</f>
        <v>0.27643770982400573</v>
      </c>
      <c r="CJ198" s="120">
        <f>PRODUCT($D78:CJ78)</f>
        <v>0.27234643171861045</v>
      </c>
      <c r="CK198" s="120">
        <f>PRODUCT($D78:CK78)</f>
        <v>0.26831570452917503</v>
      </c>
      <c r="CL198" s="120">
        <f>PRODUCT($D78:CL78)</f>
        <v>0.26434463210214321</v>
      </c>
      <c r="CM198" s="120">
        <f>PRODUCT($D78:CM78)</f>
        <v>0.26043233154703149</v>
      </c>
      <c r="CN198" s="120">
        <f>PRODUCT($D78:CN78)</f>
        <v>0.25657793304013543</v>
      </c>
      <c r="CO198" s="120">
        <f>PRODUCT($D78:CO78)</f>
        <v>0.25278057963114142</v>
      </c>
      <c r="CP198" s="120">
        <f>PRODUCT($D78:CP78)</f>
        <v>0.24903942705260051</v>
      </c>
      <c r="CQ198" s="120">
        <f>PRODUCT($D78:CQ78)</f>
        <v>0.24535364353222203</v>
      </c>
      <c r="CR198" s="120">
        <f>PRODUCT($D78:CR78)</f>
        <v>0.24172240960794514</v>
      </c>
      <c r="CS198" s="120">
        <f>PRODUCT($D78:CS78)</f>
        <v>0.23814491794574755</v>
      </c>
      <c r="CT198" s="120">
        <f>PRODUCT($D78:CT78)</f>
        <v>0.23462037316015047</v>
      </c>
      <c r="CU198" s="120">
        <f>PRODUCT($D78:CU78)</f>
        <v>0.23114799163738023</v>
      </c>
      <c r="CV198" s="120">
        <f>PRODUCT($D78:CV78)</f>
        <v>0.22772700136114699</v>
      </c>
      <c r="CW198" s="120">
        <f>PRODUCT($D78:CW78)</f>
        <v>0.22435664174100201</v>
      </c>
      <c r="CX198" s="120">
        <f>PRODUCT($D78:CX78)</f>
        <v>0.22103616344323518</v>
      </c>
      <c r="CY198" s="120">
        <f>PRODUCT($D78:CY78)</f>
        <v>0.21776482822427529</v>
      </c>
      <c r="CZ198" s="120">
        <f>PRODUCT($D78:CZ78)</f>
        <v>0.21454190876655602</v>
      </c>
      <c r="DA198" s="120">
        <f>PRODUCT($D78:DA78)</f>
        <v>0.21136668851681098</v>
      </c>
      <c r="DB198" s="120">
        <f>PRODUCT($D78:DB78)</f>
        <v>0.20823846152676218</v>
      </c>
      <c r="DC198" s="120">
        <f>PRODUCT($D78:DC78)</f>
        <v>0.20515653229616609</v>
      </c>
    </row>
    <row r="199" spans="2:107" ht="15" x14ac:dyDescent="0.25">
      <c r="B199" s="110">
        <v>74</v>
      </c>
      <c r="C199" s="120">
        <v>1</v>
      </c>
      <c r="D199" s="120">
        <f>PRODUCT($D79:D79)</f>
        <v>0.97529999999999994</v>
      </c>
      <c r="E199" s="120">
        <f>PRODUCT($D79:E79)</f>
        <v>0.9599877899999999</v>
      </c>
      <c r="F199" s="120">
        <f>PRODUCT($D79:F79)</f>
        <v>0.94443598780199989</v>
      </c>
      <c r="G199" s="120">
        <f>PRODUCT($D79:G79)</f>
        <v>0.92894723760204712</v>
      </c>
      <c r="H199" s="120">
        <f>PRODUCT($D79:H79)</f>
        <v>0.91371250290537354</v>
      </c>
      <c r="I199" s="120">
        <f>PRODUCT($D79:I79)</f>
        <v>0.89881898910801594</v>
      </c>
      <c r="J199" s="120">
        <f>PRODUCT($D79:J79)</f>
        <v>0.88443788528228773</v>
      </c>
      <c r="K199" s="120">
        <f>PRODUCT($D79:K79)</f>
        <v>0.87064065427188408</v>
      </c>
      <c r="L199" s="120">
        <f>PRODUCT($D79:L79)</f>
        <v>0.8573198522615243</v>
      </c>
      <c r="M199" s="120">
        <f>PRODUCT($D79:M79)</f>
        <v>0.84446005447760142</v>
      </c>
      <c r="N199" s="120">
        <f>PRODUCT($D79:N79)</f>
        <v>0.83187759966588515</v>
      </c>
      <c r="O199" s="120">
        <f>PRODUCT($D79:O79)</f>
        <v>0.81956581119083005</v>
      </c>
      <c r="P199" s="120">
        <f>PRODUCT($D79:P79)</f>
        <v>0.80727232402296756</v>
      </c>
      <c r="Q199" s="120">
        <f>PRODUCT($D79:Q79)</f>
        <v>0.79492105746541619</v>
      </c>
      <c r="R199" s="120">
        <f>PRODUCT($D79:R79)</f>
        <v>0.78371267055515381</v>
      </c>
      <c r="S199" s="120">
        <f>PRODUCT($D79:S79)</f>
        <v>0.77266232190032613</v>
      </c>
      <c r="T199" s="120">
        <f>PRODUCT($D79:T79)</f>
        <v>0.76176778316153149</v>
      </c>
      <c r="U199" s="120">
        <f>PRODUCT($D79:U79)</f>
        <v>0.75102685741895392</v>
      </c>
      <c r="V199" s="120">
        <f>PRODUCT($D79:V79)</f>
        <v>0.74043737872934667</v>
      </c>
      <c r="W199" s="120">
        <f>PRODUCT($D79:W79)</f>
        <v>0.7299972116892629</v>
      </c>
      <c r="X199" s="120">
        <f>PRODUCT($D79:X79)</f>
        <v>0.71970425100444435</v>
      </c>
      <c r="Y199" s="120">
        <f>PRODUCT($D79:Y79)</f>
        <v>0.70955642106528172</v>
      </c>
      <c r="Z199" s="120">
        <f>PRODUCT($D79:Z79)</f>
        <v>0.69955167552826125</v>
      </c>
      <c r="AA199" s="120">
        <f>PRODUCT($D79:AA79)</f>
        <v>0.68968799690331273</v>
      </c>
      <c r="AB199" s="120">
        <f>PRODUCT($D79:AB79)</f>
        <v>0.67996339614697598</v>
      </c>
      <c r="AC199" s="120">
        <f>PRODUCT($D79:AC79)</f>
        <v>0.67037591226130366</v>
      </c>
      <c r="AD199" s="120">
        <f>PRODUCT($D79:AD79)</f>
        <v>0.66092361189841931</v>
      </c>
      <c r="AE199" s="120">
        <f>PRODUCT($D79:AE79)</f>
        <v>0.65160458897065154</v>
      </c>
      <c r="AF199" s="120">
        <f>PRODUCT($D79:AF79)</f>
        <v>0.64241696426616535</v>
      </c>
      <c r="AG199" s="120">
        <f>PRODUCT($D79:AG79)</f>
        <v>0.63335888507001237</v>
      </c>
      <c r="AH199" s="120">
        <f>PRODUCT($D79:AH79)</f>
        <v>0.62442852479052524</v>
      </c>
      <c r="AI199" s="120">
        <f>PRODUCT($D79:AI79)</f>
        <v>0.61562408259097878</v>
      </c>
      <c r="AJ199" s="120">
        <f>PRODUCT($D79:AJ79)</f>
        <v>0.60694378302644603</v>
      </c>
      <c r="AK199" s="120">
        <f>PRODUCT($D79:AK79)</f>
        <v>0.59838587568577317</v>
      </c>
      <c r="AL199" s="120">
        <f>PRODUCT($D79:AL79)</f>
        <v>0.58994863483860382</v>
      </c>
      <c r="AM199" s="120">
        <f>PRODUCT($D79:AM79)</f>
        <v>0.58163035908737948</v>
      </c>
      <c r="AN199" s="120">
        <f>PRODUCT($D79:AN79)</f>
        <v>0.5734293710242474</v>
      </c>
      <c r="AO199" s="120">
        <f>PRODUCT($D79:AO79)</f>
        <v>0.56534401689280556</v>
      </c>
      <c r="AP199" s="120">
        <f>PRODUCT($D79:AP79)</f>
        <v>0.55737266625461701</v>
      </c>
      <c r="AQ199" s="120">
        <f>PRODUCT($D79:AQ79)</f>
        <v>0.54951371166042695</v>
      </c>
      <c r="AR199" s="120">
        <f>PRODUCT($D79:AR79)</f>
        <v>0.54176556832601497</v>
      </c>
      <c r="AS199" s="120">
        <f>PRODUCT($D79:AS79)</f>
        <v>0.53412667381261814</v>
      </c>
      <c r="AT199" s="120">
        <f>PRODUCT($D79:AT79)</f>
        <v>0.52659548771186027</v>
      </c>
      <c r="AU199" s="120">
        <f>PRODUCT($D79:AU79)</f>
        <v>0.51917049133512305</v>
      </c>
      <c r="AV199" s="120">
        <f>PRODUCT($D79:AV79)</f>
        <v>0.51185018740729782</v>
      </c>
      <c r="AW199" s="120">
        <f>PRODUCT($D79:AW79)</f>
        <v>0.50463309976485493</v>
      </c>
      <c r="AX199" s="120">
        <f>PRODUCT($D79:AX79)</f>
        <v>0.49751777305817046</v>
      </c>
      <c r="AY199" s="120">
        <f>PRODUCT($D79:AY79)</f>
        <v>0.49050277245805024</v>
      </c>
      <c r="AZ199" s="120">
        <f>PRODUCT($D79:AZ79)</f>
        <v>0.48358668336639171</v>
      </c>
      <c r="BA199" s="120">
        <f>PRODUCT($D79:BA79)</f>
        <v>0.4767681111309256</v>
      </c>
      <c r="BB199" s="120">
        <f>PRODUCT($D79:BB79)</f>
        <v>0.47004568076397957</v>
      </c>
      <c r="BC199" s="120">
        <f>PRODUCT($D79:BC79)</f>
        <v>0.46341803666520748</v>
      </c>
      <c r="BD199" s="120">
        <f>PRODUCT($D79:BD79)</f>
        <v>0.45688384234822804</v>
      </c>
      <c r="BE199" s="120">
        <f>PRODUCT($D79:BE79)</f>
        <v>0.45044178017111802</v>
      </c>
      <c r="BF199" s="120">
        <f>PRODUCT($D79:BF79)</f>
        <v>0.44409055107070528</v>
      </c>
      <c r="BG199" s="120">
        <f>PRODUCT($D79:BG79)</f>
        <v>0.43782887430060835</v>
      </c>
      <c r="BH199" s="120">
        <f>PRODUCT($D79:BH79)</f>
        <v>0.43165548717296975</v>
      </c>
      <c r="BI199" s="120">
        <f>PRODUCT($D79:BI79)</f>
        <v>0.4255691448038309</v>
      </c>
      <c r="BJ199" s="120">
        <f>PRODUCT($D79:BJ79)</f>
        <v>0.41956861986209687</v>
      </c>
      <c r="BK199" s="120">
        <f>PRODUCT($D79:BK79)</f>
        <v>0.41365270232204132</v>
      </c>
      <c r="BL199" s="120">
        <f>PRODUCT($D79:BL79)</f>
        <v>0.40782019921930052</v>
      </c>
      <c r="BM199" s="120">
        <f>PRODUCT($D79:BM79)</f>
        <v>0.40206993441030836</v>
      </c>
      <c r="BN199" s="120">
        <f>PRODUCT($D79:BN79)</f>
        <v>0.39640074833512301</v>
      </c>
      <c r="BO199" s="120">
        <f>PRODUCT($D79:BO79)</f>
        <v>0.39081149778359775</v>
      </c>
      <c r="BP199" s="120">
        <f>PRODUCT($D79:BP79)</f>
        <v>0.38530105566484901</v>
      </c>
      <c r="BQ199" s="120">
        <f>PRODUCT($D79:BQ79)</f>
        <v>0.37986831077997463</v>
      </c>
      <c r="BR199" s="120">
        <f>PRODUCT($D79:BR79)</f>
        <v>0.37451216759797701</v>
      </c>
      <c r="BS199" s="120">
        <f>PRODUCT($D79:BS79)</f>
        <v>0.36923154603484554</v>
      </c>
      <c r="BT199" s="120">
        <f>PRODUCT($D79:BT79)</f>
        <v>0.36402538123575423</v>
      </c>
      <c r="BU199" s="120">
        <f>PRODUCT($D79:BU79)</f>
        <v>0.35889262336033012</v>
      </c>
      <c r="BV199" s="120">
        <f>PRODUCT($D79:BV79)</f>
        <v>0.35383223737094949</v>
      </c>
      <c r="BW199" s="120">
        <f>PRODUCT($D79:BW79)</f>
        <v>0.34884320282401909</v>
      </c>
      <c r="BX199" s="120">
        <f>PRODUCT($D79:BX79)</f>
        <v>0.3439245136642004</v>
      </c>
      <c r="BY199" s="120">
        <f>PRODUCT($D79:BY79)</f>
        <v>0.3390751780215352</v>
      </c>
      <c r="BZ199" s="120">
        <f>PRODUCT($D79:BZ79)</f>
        <v>0.33429421801143155</v>
      </c>
      <c r="CA199" s="120">
        <f>PRODUCT($D79:CA79)</f>
        <v>0.32958066953747039</v>
      </c>
      <c r="CB199" s="120">
        <f>PRODUCT($D79:CB79)</f>
        <v>0.32493358209699208</v>
      </c>
      <c r="CC199" s="120">
        <f>PRODUCT($D79:CC79)</f>
        <v>0.32035201858942447</v>
      </c>
      <c r="CD199" s="120">
        <f>PRODUCT($D79:CD79)</f>
        <v>0.31583505512731358</v>
      </c>
      <c r="CE199" s="120">
        <f>PRODUCT($D79:CE79)</f>
        <v>0.31138178085001844</v>
      </c>
      <c r="CF199" s="120">
        <f>PRODUCT($D79:CF79)</f>
        <v>0.3069912977400332</v>
      </c>
      <c r="CG199" s="120">
        <f>PRODUCT($D79:CG79)</f>
        <v>0.30266272044189874</v>
      </c>
      <c r="CH199" s="120">
        <f>PRODUCT($D79:CH79)</f>
        <v>0.29839517608366795</v>
      </c>
      <c r="CI199" s="120">
        <f>PRODUCT($D79:CI79)</f>
        <v>0.29418780410088824</v>
      </c>
      <c r="CJ199" s="120">
        <f>PRODUCT($D79:CJ79)</f>
        <v>0.2900397560630657</v>
      </c>
      <c r="CK199" s="120">
        <f>PRODUCT($D79:CK79)</f>
        <v>0.2859501955025765</v>
      </c>
      <c r="CL199" s="120">
        <f>PRODUCT($D79:CL79)</f>
        <v>0.28191829774599014</v>
      </c>
      <c r="CM199" s="120">
        <f>PRODUCT($D79:CM79)</f>
        <v>0.27794324974777168</v>
      </c>
      <c r="CN199" s="120">
        <f>PRODUCT($D79:CN79)</f>
        <v>0.27402424992632812</v>
      </c>
      <c r="CO199" s="120">
        <f>PRODUCT($D79:CO79)</f>
        <v>0.27016050800236691</v>
      </c>
      <c r="CP199" s="120">
        <f>PRODUCT($D79:CP79)</f>
        <v>0.26635124483953354</v>
      </c>
      <c r="CQ199" s="120">
        <f>PRODUCT($D79:CQ79)</f>
        <v>0.26259569228729612</v>
      </c>
      <c r="CR199" s="120">
        <f>PRODUCT($D79:CR79)</f>
        <v>0.25889309302604524</v>
      </c>
      <c r="CS199" s="120">
        <f>PRODUCT($D79:CS79)</f>
        <v>0.25524270041437802</v>
      </c>
      <c r="CT199" s="120">
        <f>PRODUCT($D79:CT79)</f>
        <v>0.2516437783385353</v>
      </c>
      <c r="CU199" s="120">
        <f>PRODUCT($D79:CU79)</f>
        <v>0.24809560106396195</v>
      </c>
      <c r="CV199" s="120">
        <f>PRODUCT($D79:CV79)</f>
        <v>0.24459745308896008</v>
      </c>
      <c r="CW199" s="120">
        <f>PRODUCT($D79:CW79)</f>
        <v>0.24114862900040573</v>
      </c>
      <c r="CX199" s="120">
        <f>PRODUCT($D79:CX79)</f>
        <v>0.2377484333315</v>
      </c>
      <c r="CY199" s="120">
        <f>PRODUCT($D79:CY79)</f>
        <v>0.23439618042152585</v>
      </c>
      <c r="CZ199" s="120">
        <f>PRODUCT($D79:CZ79)</f>
        <v>0.23109119427758235</v>
      </c>
      <c r="DA199" s="120">
        <f>PRODUCT($D79:DA79)</f>
        <v>0.22783280843826845</v>
      </c>
      <c r="DB199" s="120">
        <f>PRODUCT($D79:DB79)</f>
        <v>0.22462036583928885</v>
      </c>
      <c r="DC199" s="120">
        <f>PRODUCT($D79:DC79)</f>
        <v>0.22145321868095488</v>
      </c>
    </row>
    <row r="200" spans="2:107" ht="15" x14ac:dyDescent="0.25">
      <c r="B200" s="110">
        <v>75</v>
      </c>
      <c r="C200" s="120">
        <v>1</v>
      </c>
      <c r="D200" s="120">
        <f>PRODUCT($D80:D80)</f>
        <v>0.97650000000000003</v>
      </c>
      <c r="E200" s="120">
        <f>PRODUCT($D80:E80)</f>
        <v>0.96234075000000008</v>
      </c>
      <c r="F200" s="120">
        <f>PRODUCT($D80:F80)</f>
        <v>0.94790563875000011</v>
      </c>
      <c r="G200" s="120">
        <f>PRODUCT($D80:G80)</f>
        <v>0.9334026824771251</v>
      </c>
      <c r="H200" s="120">
        <f>PRODUCT($D80:H80)</f>
        <v>0.91902828116697743</v>
      </c>
      <c r="I200" s="120">
        <f>PRODUCT($D80:I80)</f>
        <v>0.90496714846512272</v>
      </c>
      <c r="J200" s="120">
        <f>PRODUCT($D80:J80)</f>
        <v>0.89130214452329937</v>
      </c>
      <c r="K200" s="120">
        <f>PRODUCT($D80:K80)</f>
        <v>0.87802174256990217</v>
      </c>
      <c r="L200" s="120">
        <f>PRODUCT($D80:L80)</f>
        <v>0.86520262512838164</v>
      </c>
      <c r="M200" s="120">
        <f>PRODUCT($D80:M80)</f>
        <v>0.85283022758904581</v>
      </c>
      <c r="N200" s="120">
        <f>PRODUCT($D80:N80)</f>
        <v>0.84072003835728137</v>
      </c>
      <c r="O200" s="120">
        <f>PRODUCT($D80:O80)</f>
        <v>0.82878181381260796</v>
      </c>
      <c r="P200" s="120">
        <f>PRODUCT($D80:P80)</f>
        <v>0.81693023387508767</v>
      </c>
      <c r="Q200" s="120">
        <f>PRODUCT($D80:Q80)</f>
        <v>0.8050030524605114</v>
      </c>
      <c r="R200" s="120">
        <f>PRODUCT($D80:R80)</f>
        <v>0.7942965118627866</v>
      </c>
      <c r="S200" s="120">
        <f>PRODUCT($D80:S80)</f>
        <v>0.78373236825501158</v>
      </c>
      <c r="T200" s="120">
        <f>PRODUCT($D80:T80)</f>
        <v>0.77330872775721993</v>
      </c>
      <c r="U200" s="120">
        <f>PRODUCT($D80:U80)</f>
        <v>0.76302372167804888</v>
      </c>
      <c r="V200" s="120">
        <f>PRODUCT($D80:V80)</f>
        <v>0.75287550617973087</v>
      </c>
      <c r="W200" s="120">
        <f>PRODUCT($D80:W80)</f>
        <v>0.74286226194754046</v>
      </c>
      <c r="X200" s="120">
        <f>PRODUCT($D80:X80)</f>
        <v>0.73298219386363817</v>
      </c>
      <c r="Y200" s="120">
        <f>PRODUCT($D80:Y80)</f>
        <v>0.72323353068525176</v>
      </c>
      <c r="Z200" s="120">
        <f>PRODUCT($D80:Z80)</f>
        <v>0.71361452472713793</v>
      </c>
      <c r="AA200" s="120">
        <f>PRODUCT($D80:AA80)</f>
        <v>0.70412345154826705</v>
      </c>
      <c r="AB200" s="120">
        <f>PRODUCT($D80:AB80)</f>
        <v>0.69475860964267511</v>
      </c>
      <c r="AC200" s="120">
        <f>PRODUCT($D80:AC80)</f>
        <v>0.68551832013442759</v>
      </c>
      <c r="AD200" s="120">
        <f>PRODUCT($D80:AD80)</f>
        <v>0.67640092647663974</v>
      </c>
      <c r="AE200" s="120">
        <f>PRODUCT($D80:AE80)</f>
        <v>0.66740479415450049</v>
      </c>
      <c r="AF200" s="120">
        <f>PRODUCT($D80:AF80)</f>
        <v>0.65852831039224569</v>
      </c>
      <c r="AG200" s="120">
        <f>PRODUCT($D80:AG80)</f>
        <v>0.64976988386402879</v>
      </c>
      <c r="AH200" s="120">
        <f>PRODUCT($D80:AH80)</f>
        <v>0.64112794440863718</v>
      </c>
      <c r="AI200" s="120">
        <f>PRODUCT($D80:AI80)</f>
        <v>0.63260094274800227</v>
      </c>
      <c r="AJ200" s="120">
        <f>PRODUCT($D80:AJ80)</f>
        <v>0.62418735020945382</v>
      </c>
      <c r="AK200" s="120">
        <f>PRODUCT($D80:AK80)</f>
        <v>0.61588565845166809</v>
      </c>
      <c r="AL200" s="120">
        <f>PRODUCT($D80:AL80)</f>
        <v>0.60769437919426095</v>
      </c>
      <c r="AM200" s="120">
        <f>PRODUCT($D80:AM80)</f>
        <v>0.59961204395097734</v>
      </c>
      <c r="AN200" s="120">
        <f>PRODUCT($D80:AN80)</f>
        <v>0.59163720376642936</v>
      </c>
      <c r="AO200" s="120">
        <f>PRODUCT($D80:AO80)</f>
        <v>0.58376842895633585</v>
      </c>
      <c r="AP200" s="120">
        <f>PRODUCT($D80:AP80)</f>
        <v>0.57600430885121656</v>
      </c>
      <c r="AQ200" s="120">
        <f>PRODUCT($D80:AQ80)</f>
        <v>0.56834345154349541</v>
      </c>
      <c r="AR200" s="120">
        <f>PRODUCT($D80:AR80)</f>
        <v>0.56078448363796696</v>
      </c>
      <c r="AS200" s="120">
        <f>PRODUCT($D80:AS80)</f>
        <v>0.55332605000558199</v>
      </c>
      <c r="AT200" s="120">
        <f>PRODUCT($D80:AT80)</f>
        <v>0.5459668135405078</v>
      </c>
      <c r="AU200" s="120">
        <f>PRODUCT($D80:AU80)</f>
        <v>0.5387054549204191</v>
      </c>
      <c r="AV200" s="120">
        <f>PRODUCT($D80:AV80)</f>
        <v>0.53154067236997748</v>
      </c>
      <c r="AW200" s="120">
        <f>PRODUCT($D80:AW80)</f>
        <v>0.52447118142745675</v>
      </c>
      <c r="AX200" s="120">
        <f>PRODUCT($D80:AX80)</f>
        <v>0.51749571471447153</v>
      </c>
      <c r="AY200" s="120">
        <f>PRODUCT($D80:AY80)</f>
        <v>0.5106130217087691</v>
      </c>
      <c r="AZ200" s="120">
        <f>PRODUCT($D80:AZ80)</f>
        <v>0.50382186852004252</v>
      </c>
      <c r="BA200" s="120">
        <f>PRODUCT($D80:BA80)</f>
        <v>0.49712103766872595</v>
      </c>
      <c r="BB200" s="120">
        <f>PRODUCT($D80:BB80)</f>
        <v>0.49050932786773188</v>
      </c>
      <c r="BC200" s="120">
        <f>PRODUCT($D80:BC80)</f>
        <v>0.48398555380709107</v>
      </c>
      <c r="BD200" s="120">
        <f>PRODUCT($D80:BD80)</f>
        <v>0.47754854594145679</v>
      </c>
      <c r="BE200" s="120">
        <f>PRODUCT($D80:BE80)</f>
        <v>0.47119715028043541</v>
      </c>
      <c r="BF200" s="120">
        <f>PRODUCT($D80:BF80)</f>
        <v>0.46493022818170565</v>
      </c>
      <c r="BG200" s="120">
        <f>PRODUCT($D80:BG80)</f>
        <v>0.45874665614688898</v>
      </c>
      <c r="BH200" s="120">
        <f>PRODUCT($D80:BH80)</f>
        <v>0.45264532562013537</v>
      </c>
      <c r="BI200" s="120">
        <f>PRODUCT($D80:BI80)</f>
        <v>0.44662514278938759</v>
      </c>
      <c r="BJ200" s="120">
        <f>PRODUCT($D80:BJ80)</f>
        <v>0.44068502839028872</v>
      </c>
      <c r="BK200" s="120">
        <f>PRODUCT($D80:BK80)</f>
        <v>0.43482391751269789</v>
      </c>
      <c r="BL200" s="120">
        <f>PRODUCT($D80:BL80)</f>
        <v>0.42904075940977904</v>
      </c>
      <c r="BM200" s="120">
        <f>PRODUCT($D80:BM80)</f>
        <v>0.42333451730962901</v>
      </c>
      <c r="BN200" s="120">
        <f>PRODUCT($D80:BN80)</f>
        <v>0.41770416822941098</v>
      </c>
      <c r="BO200" s="120">
        <f>PRODUCT($D80:BO80)</f>
        <v>0.41214870279195981</v>
      </c>
      <c r="BP200" s="120">
        <f>PRODUCT($D80:BP80)</f>
        <v>0.40666712504482677</v>
      </c>
      <c r="BQ200" s="120">
        <f>PRODUCT($D80:BQ80)</f>
        <v>0.40125845228173057</v>
      </c>
      <c r="BR200" s="120">
        <f>PRODUCT($D80:BR80)</f>
        <v>0.39592171486638356</v>
      </c>
      <c r="BS200" s="120">
        <f>PRODUCT($D80:BS80)</f>
        <v>0.39065595605866066</v>
      </c>
      <c r="BT200" s="120">
        <f>PRODUCT($D80:BT80)</f>
        <v>0.38546023184308048</v>
      </c>
      <c r="BU200" s="120">
        <f>PRODUCT($D80:BU80)</f>
        <v>0.38033361075956751</v>
      </c>
      <c r="BV200" s="120">
        <f>PRODUCT($D80:BV80)</f>
        <v>0.3752751737364653</v>
      </c>
      <c r="BW200" s="120">
        <f>PRODUCT($D80:BW80)</f>
        <v>0.37028401392577032</v>
      </c>
      <c r="BX200" s="120">
        <f>PRODUCT($D80:BX80)</f>
        <v>0.36535923654055757</v>
      </c>
      <c r="BY200" s="120">
        <f>PRODUCT($D80:BY80)</f>
        <v>0.36049995869456819</v>
      </c>
      <c r="BZ200" s="120">
        <f>PRODUCT($D80:BZ80)</f>
        <v>0.35570530924393046</v>
      </c>
      <c r="CA200" s="120">
        <f>PRODUCT($D80:CA80)</f>
        <v>0.35097442863098621</v>
      </c>
      <c r="CB200" s="120">
        <f>PRODUCT($D80:CB80)</f>
        <v>0.34630646873019411</v>
      </c>
      <c r="CC200" s="120">
        <f>PRODUCT($D80:CC80)</f>
        <v>0.34170059269608255</v>
      </c>
      <c r="CD200" s="120">
        <f>PRODUCT($D80:CD80)</f>
        <v>0.33715597481322468</v>
      </c>
      <c r="CE200" s="120">
        <f>PRODUCT($D80:CE80)</f>
        <v>0.33267180034820881</v>
      </c>
      <c r="CF200" s="120">
        <f>PRODUCT($D80:CF80)</f>
        <v>0.32824726540357763</v>
      </c>
      <c r="CG200" s="120">
        <f>PRODUCT($D80:CG80)</f>
        <v>0.32388157677371004</v>
      </c>
      <c r="CH200" s="120">
        <f>PRODUCT($D80:CH80)</f>
        <v>0.31957395180261972</v>
      </c>
      <c r="CI200" s="120">
        <f>PRODUCT($D80:CI80)</f>
        <v>0.31532361824364485</v>
      </c>
      <c r="CJ200" s="120">
        <f>PRODUCT($D80:CJ80)</f>
        <v>0.31112981412100438</v>
      </c>
      <c r="CK200" s="120">
        <f>PRODUCT($D80:CK80)</f>
        <v>0.30699178759319501</v>
      </c>
      <c r="CL200" s="120">
        <f>PRODUCT($D80:CL80)</f>
        <v>0.30290879681820554</v>
      </c>
      <c r="CM200" s="120">
        <f>PRODUCT($D80:CM80)</f>
        <v>0.29888010982052343</v>
      </c>
      <c r="CN200" s="120">
        <f>PRODUCT($D80:CN80)</f>
        <v>0.29490500435991046</v>
      </c>
      <c r="CO200" s="120">
        <f>PRODUCT($D80:CO80)</f>
        <v>0.29098276780192367</v>
      </c>
      <c r="CP200" s="120">
        <f>PRODUCT($D80:CP80)</f>
        <v>0.28711269699015807</v>
      </c>
      <c r="CQ200" s="120">
        <f>PRODUCT($D80:CQ80)</f>
        <v>0.28329409812018896</v>
      </c>
      <c r="CR200" s="120">
        <f>PRODUCT($D80:CR80)</f>
        <v>0.27952628661519047</v>
      </c>
      <c r="CS200" s="120">
        <f>PRODUCT($D80:CS80)</f>
        <v>0.27580858700320843</v>
      </c>
      <c r="CT200" s="120">
        <f>PRODUCT($D80:CT80)</f>
        <v>0.27214033279606575</v>
      </c>
      <c r="CU200" s="120">
        <f>PRODUCT($D80:CU80)</f>
        <v>0.2685208663698781</v>
      </c>
      <c r="CV200" s="120">
        <f>PRODUCT($D80:CV80)</f>
        <v>0.26494953884715872</v>
      </c>
      <c r="CW200" s="120">
        <f>PRODUCT($D80:CW80)</f>
        <v>0.26142570998049153</v>
      </c>
      <c r="CX200" s="120">
        <f>PRODUCT($D80:CX80)</f>
        <v>0.25794874803775097</v>
      </c>
      <c r="CY200" s="120">
        <f>PRODUCT($D80:CY80)</f>
        <v>0.2545180296888489</v>
      </c>
      <c r="CZ200" s="120">
        <f>PRODUCT($D80:CZ80)</f>
        <v>0.25113293989398722</v>
      </c>
      <c r="DA200" s="120">
        <f>PRODUCT($D80:DA80)</f>
        <v>0.24779287179339718</v>
      </c>
      <c r="DB200" s="120">
        <f>PRODUCT($D80:DB80)</f>
        <v>0.244497226598545</v>
      </c>
      <c r="DC200" s="120">
        <f>PRODUCT($D80:DC80)</f>
        <v>0.24124541348478437</v>
      </c>
    </row>
    <row r="201" spans="2:107" ht="15" x14ac:dyDescent="0.25">
      <c r="B201" s="110">
        <v>76</v>
      </c>
      <c r="C201" s="120">
        <v>1</v>
      </c>
      <c r="D201" s="120">
        <f>PRODUCT($D81:D81)</f>
        <v>0.97770000000000001</v>
      </c>
      <c r="E201" s="120">
        <f>PRODUCT($D81:E81)</f>
        <v>0.96469659000000008</v>
      </c>
      <c r="F201" s="120">
        <f>PRODUCT($D81:F81)</f>
        <v>0.95128730739900003</v>
      </c>
      <c r="G201" s="120">
        <f>PRODUCT($D81:G81)</f>
        <v>0.93777902763393428</v>
      </c>
      <c r="H201" s="120">
        <f>PRODUCT($D81:H81)</f>
        <v>0.92436878753876905</v>
      </c>
      <c r="I201" s="120">
        <f>PRODUCT($D81:I81)</f>
        <v>0.91115031387696466</v>
      </c>
      <c r="J201" s="120">
        <f>PRODUCT($D81:J81)</f>
        <v>0.89821197941991182</v>
      </c>
      <c r="K201" s="120">
        <f>PRODUCT($D81:K81)</f>
        <v>0.885637011708033</v>
      </c>
      <c r="L201" s="120">
        <f>PRODUCT($D81:L81)</f>
        <v>0.87341522094646207</v>
      </c>
      <c r="M201" s="120">
        <f>PRODUCT($D81:M81)</f>
        <v>0.86153677394159023</v>
      </c>
      <c r="N201" s="120">
        <f>PRODUCT($D81:N81)</f>
        <v>0.84990602749337885</v>
      </c>
      <c r="O201" s="120">
        <f>PRODUCT($D81:O81)</f>
        <v>0.83843229612221826</v>
      </c>
      <c r="P201" s="120">
        <f>PRODUCT($D81:P81)</f>
        <v>0.82702961689495613</v>
      </c>
      <c r="Q201" s="120">
        <f>PRODUCT($D81:Q81)</f>
        <v>0.81553390522011626</v>
      </c>
      <c r="R201" s="120">
        <f>PRODUCT($D81:R81)</f>
        <v>0.80525817801434285</v>
      </c>
      <c r="S201" s="120">
        <f>PRODUCT($D81:S81)</f>
        <v>0.79511192497136218</v>
      </c>
      <c r="T201" s="120">
        <f>PRODUCT($D81:T81)</f>
        <v>0.78509351471672306</v>
      </c>
      <c r="U201" s="120">
        <f>PRODUCT($D81:U81)</f>
        <v>0.77520133643129241</v>
      </c>
      <c r="V201" s="120">
        <f>PRODUCT($D81:V81)</f>
        <v>0.76543379959225821</v>
      </c>
      <c r="W201" s="120">
        <f>PRODUCT($D81:W81)</f>
        <v>0.75578933371739576</v>
      </c>
      <c r="X201" s="120">
        <f>PRODUCT($D81:X81)</f>
        <v>0.74626638811255663</v>
      </c>
      <c r="Y201" s="120">
        <f>PRODUCT($D81:Y81)</f>
        <v>0.73686343162233847</v>
      </c>
      <c r="Z201" s="120">
        <f>PRODUCT($D81:Z81)</f>
        <v>0.72757895238389703</v>
      </c>
      <c r="AA201" s="120">
        <f>PRODUCT($D81:AA81)</f>
        <v>0.71841145758385994</v>
      </c>
      <c r="AB201" s="120">
        <f>PRODUCT($D81:AB81)</f>
        <v>0.70935947321830339</v>
      </c>
      <c r="AC201" s="120">
        <f>PRODUCT($D81:AC81)</f>
        <v>0.70042154385575284</v>
      </c>
      <c r="AD201" s="120">
        <f>PRODUCT($D81:AD81)</f>
        <v>0.69159623240317036</v>
      </c>
      <c r="AE201" s="120">
        <f>PRODUCT($D81:AE81)</f>
        <v>0.68288211987489045</v>
      </c>
      <c r="AF201" s="120">
        <f>PRODUCT($D81:AF81)</f>
        <v>0.67427780516446689</v>
      </c>
      <c r="AG201" s="120">
        <f>PRODUCT($D81:AG81)</f>
        <v>0.6657819048193947</v>
      </c>
      <c r="AH201" s="120">
        <f>PRODUCT($D81:AH81)</f>
        <v>0.65739305281867033</v>
      </c>
      <c r="AI201" s="120">
        <f>PRODUCT($D81:AI81)</f>
        <v>0.64910990035315508</v>
      </c>
      <c r="AJ201" s="120">
        <f>PRODUCT($D81:AJ81)</f>
        <v>0.64093111560870542</v>
      </c>
      <c r="AK201" s="120">
        <f>PRODUCT($D81:AK81)</f>
        <v>0.63285538355203574</v>
      </c>
      <c r="AL201" s="120">
        <f>PRODUCT($D81:AL81)</f>
        <v>0.62488140571928008</v>
      </c>
      <c r="AM201" s="120">
        <f>PRODUCT($D81:AM81)</f>
        <v>0.61700790000721717</v>
      </c>
      <c r="AN201" s="120">
        <f>PRODUCT($D81:AN81)</f>
        <v>0.60923360046712627</v>
      </c>
      <c r="AO201" s="120">
        <f>PRODUCT($D81:AO81)</f>
        <v>0.60155725710124053</v>
      </c>
      <c r="AP201" s="120">
        <f>PRODUCT($D81:AP81)</f>
        <v>0.59397763566176498</v>
      </c>
      <c r="AQ201" s="120">
        <f>PRODUCT($D81:AQ81)</f>
        <v>0.58649351745242673</v>
      </c>
      <c r="AR201" s="120">
        <f>PRODUCT($D81:AR81)</f>
        <v>0.57910369913252613</v>
      </c>
      <c r="AS201" s="120">
        <f>PRODUCT($D81:AS81)</f>
        <v>0.57180699252345635</v>
      </c>
      <c r="AT201" s="120">
        <f>PRODUCT($D81:AT81)</f>
        <v>0.56460222441766084</v>
      </c>
      <c r="AU201" s="120">
        <f>PRODUCT($D81:AU81)</f>
        <v>0.55748823638999834</v>
      </c>
      <c r="AV201" s="120">
        <f>PRODUCT($D81:AV81)</f>
        <v>0.55046388461148443</v>
      </c>
      <c r="AW201" s="120">
        <f>PRODUCT($D81:AW81)</f>
        <v>0.54352803966537977</v>
      </c>
      <c r="AX201" s="120">
        <f>PRODUCT($D81:AX81)</f>
        <v>0.53667958636559598</v>
      </c>
      <c r="AY201" s="120">
        <f>PRODUCT($D81:AY81)</f>
        <v>0.52991742357738947</v>
      </c>
      <c r="AZ201" s="120">
        <f>PRODUCT($D81:AZ81)</f>
        <v>0.52324046404031443</v>
      </c>
      <c r="BA201" s="120">
        <f>PRODUCT($D81:BA81)</f>
        <v>0.51664763419340654</v>
      </c>
      <c r="BB201" s="120">
        <f>PRODUCT($D81:BB81)</f>
        <v>0.5101378740025696</v>
      </c>
      <c r="BC201" s="120">
        <f>PRODUCT($D81:BC81)</f>
        <v>0.50371013679013721</v>
      </c>
      <c r="BD201" s="120">
        <f>PRODUCT($D81:BD81)</f>
        <v>0.49736338906658151</v>
      </c>
      <c r="BE201" s="120">
        <f>PRODUCT($D81:BE81)</f>
        <v>0.4910966103643426</v>
      </c>
      <c r="BF201" s="120">
        <f>PRODUCT($D81:BF81)</f>
        <v>0.4849087930737519</v>
      </c>
      <c r="BG201" s="120">
        <f>PRODUCT($D81:BG81)</f>
        <v>0.47879894228102265</v>
      </c>
      <c r="BH201" s="120">
        <f>PRODUCT($D81:BH81)</f>
        <v>0.47276607560828182</v>
      </c>
      <c r="BI201" s="120">
        <f>PRODUCT($D81:BI81)</f>
        <v>0.46680922305561751</v>
      </c>
      <c r="BJ201" s="120">
        <f>PRODUCT($D81:BJ81)</f>
        <v>0.46092742684511673</v>
      </c>
      <c r="BK201" s="120">
        <f>PRODUCT($D81:BK81)</f>
        <v>0.45511974126686827</v>
      </c>
      <c r="BL201" s="120">
        <f>PRODUCT($D81:BL81)</f>
        <v>0.44938523252690576</v>
      </c>
      <c r="BM201" s="120">
        <f>PRODUCT($D81:BM81)</f>
        <v>0.44372297859706678</v>
      </c>
      <c r="BN201" s="120">
        <f>PRODUCT($D81:BN81)</f>
        <v>0.43813206906674373</v>
      </c>
      <c r="BO201" s="120">
        <f>PRODUCT($D81:BO81)</f>
        <v>0.43261160499650281</v>
      </c>
      <c r="BP201" s="120">
        <f>PRODUCT($D81:BP81)</f>
        <v>0.4271606987735469</v>
      </c>
      <c r="BQ201" s="120">
        <f>PRODUCT($D81:BQ81)</f>
        <v>0.42177847396900026</v>
      </c>
      <c r="BR201" s="120">
        <f>PRODUCT($D81:BR81)</f>
        <v>0.41646406519699086</v>
      </c>
      <c r="BS201" s="120">
        <f>PRODUCT($D81:BS81)</f>
        <v>0.41121661797550879</v>
      </c>
      <c r="BT201" s="120">
        <f>PRODUCT($D81:BT81)</f>
        <v>0.40603528858901738</v>
      </c>
      <c r="BU201" s="120">
        <f>PRODUCT($D81:BU81)</f>
        <v>0.40091924395279577</v>
      </c>
      <c r="BV201" s="120">
        <f>PRODUCT($D81:BV81)</f>
        <v>0.39586766147899055</v>
      </c>
      <c r="BW201" s="120">
        <f>PRODUCT($D81:BW81)</f>
        <v>0.3908797289443553</v>
      </c>
      <c r="BX201" s="120">
        <f>PRODUCT($D81:BX81)</f>
        <v>0.38595464435965643</v>
      </c>
      <c r="BY201" s="120">
        <f>PRODUCT($D81:BY81)</f>
        <v>0.38109161584072476</v>
      </c>
      <c r="BZ201" s="120">
        <f>PRODUCT($D81:BZ81)</f>
        <v>0.37628986148113164</v>
      </c>
      <c r="CA201" s="120">
        <f>PRODUCT($D81:CA81)</f>
        <v>0.37154860922646937</v>
      </c>
      <c r="CB201" s="120">
        <f>PRODUCT($D81:CB81)</f>
        <v>0.36686709675021589</v>
      </c>
      <c r="CC201" s="120">
        <f>PRODUCT($D81:CC81)</f>
        <v>0.36224457133116317</v>
      </c>
      <c r="CD201" s="120">
        <f>PRODUCT($D81:CD81)</f>
        <v>0.35768028973239052</v>
      </c>
      <c r="CE201" s="120">
        <f>PRODUCT($D81:CE81)</f>
        <v>0.35317351808176239</v>
      </c>
      <c r="CF201" s="120">
        <f>PRODUCT($D81:CF81)</f>
        <v>0.34872353175393223</v>
      </c>
      <c r="CG201" s="120">
        <f>PRODUCT($D81:CG81)</f>
        <v>0.34432961525383271</v>
      </c>
      <c r="CH201" s="120">
        <f>PRODUCT($D81:CH81)</f>
        <v>0.33999106210163443</v>
      </c>
      <c r="CI201" s="120">
        <f>PRODUCT($D81:CI81)</f>
        <v>0.33570717471915384</v>
      </c>
      <c r="CJ201" s="120">
        <f>PRODUCT($D81:CJ81)</f>
        <v>0.33147726431769253</v>
      </c>
      <c r="CK201" s="120">
        <f>PRODUCT($D81:CK81)</f>
        <v>0.32730065078728965</v>
      </c>
      <c r="CL201" s="120">
        <f>PRODUCT($D81:CL81)</f>
        <v>0.32317666258736982</v>
      </c>
      <c r="CM201" s="120">
        <f>PRODUCT($D81:CM81)</f>
        <v>0.31910463663876898</v>
      </c>
      <c r="CN201" s="120">
        <f>PRODUCT($D81:CN81)</f>
        <v>0.31508391821712051</v>
      </c>
      <c r="CO201" s="120">
        <f>PRODUCT($D81:CO81)</f>
        <v>0.3111138608475848</v>
      </c>
      <c r="CP201" s="120">
        <f>PRODUCT($D81:CP81)</f>
        <v>0.30719382620090524</v>
      </c>
      <c r="CQ201" s="120">
        <f>PRODUCT($D81:CQ81)</f>
        <v>0.30332318399077385</v>
      </c>
      <c r="CR201" s="120">
        <f>PRODUCT($D81:CR81)</f>
        <v>0.29950131187249013</v>
      </c>
      <c r="CS201" s="120">
        <f>PRODUCT($D81:CS81)</f>
        <v>0.29572759534289678</v>
      </c>
      <c r="CT201" s="120">
        <f>PRODUCT($D81:CT81)</f>
        <v>0.29200142764157627</v>
      </c>
      <c r="CU201" s="120">
        <f>PRODUCT($D81:CU81)</f>
        <v>0.28832220965329242</v>
      </c>
      <c r="CV201" s="120">
        <f>PRODUCT($D81:CV81)</f>
        <v>0.28468934981166094</v>
      </c>
      <c r="CW201" s="120">
        <f>PRODUCT($D81:CW81)</f>
        <v>0.28110226400403404</v>
      </c>
      <c r="CX201" s="120">
        <f>PRODUCT($D81:CX81)</f>
        <v>0.27756037547758322</v>
      </c>
      <c r="CY201" s="120">
        <f>PRODUCT($D81:CY81)</f>
        <v>0.27406311474656569</v>
      </c>
      <c r="CZ201" s="120">
        <f>PRODUCT($D81:CZ81)</f>
        <v>0.27060991950075897</v>
      </c>
      <c r="DA201" s="120">
        <f>PRODUCT($D81:DA81)</f>
        <v>0.26720023451504943</v>
      </c>
      <c r="DB201" s="120">
        <f>PRODUCT($D81:DB81)</f>
        <v>0.26383351156015983</v>
      </c>
      <c r="DC201" s="120">
        <f>PRODUCT($D81:DC81)</f>
        <v>0.26050920931450183</v>
      </c>
    </row>
    <row r="202" spans="2:107" ht="15" x14ac:dyDescent="0.25">
      <c r="B202" s="110">
        <v>77</v>
      </c>
      <c r="C202" s="120">
        <v>1</v>
      </c>
      <c r="D202" s="120">
        <f>PRODUCT($D82:D82)</f>
        <v>0.9788</v>
      </c>
      <c r="E202" s="120">
        <f>PRODUCT($D82:E82)</f>
        <v>0.96685863999999999</v>
      </c>
      <c r="F202" s="120">
        <f>PRODUCT($D82:F82)</f>
        <v>0.95448284940799999</v>
      </c>
      <c r="G202" s="120">
        <f>PRODUCT($D82:G82)</f>
        <v>0.94197912408075524</v>
      </c>
      <c r="H202" s="120">
        <f>PRODUCT($D82:H82)</f>
        <v>0.92954499964288928</v>
      </c>
      <c r="I202" s="120">
        <f>PRODUCT($D82:I82)</f>
        <v>0.91718205114763884</v>
      </c>
      <c r="J202" s="120">
        <f>PRODUCT($D82:J82)</f>
        <v>0.90498352986737529</v>
      </c>
      <c r="K202" s="120">
        <f>PRODUCT($D82:K82)</f>
        <v>0.8930377472731259</v>
      </c>
      <c r="L202" s="120">
        <f>PRODUCT($D82:L82)</f>
        <v>0.88142825655857526</v>
      </c>
      <c r="M202" s="120">
        <f>PRODUCT($D82:M82)</f>
        <v>0.87005783204896958</v>
      </c>
      <c r="N202" s="120">
        <f>PRODUCT($D82:N82)</f>
        <v>0.85892109179874276</v>
      </c>
      <c r="O202" s="120">
        <f>PRODUCT($D82:O82)</f>
        <v>0.84801279393289875</v>
      </c>
      <c r="P202" s="120">
        <f>PRODUCT($D82:P82)</f>
        <v>0.83707342889116432</v>
      </c>
      <c r="Q202" s="120">
        <f>PRODUCT($D82:Q82)</f>
        <v>0.82610776697269006</v>
      </c>
      <c r="R202" s="120">
        <f>PRODUCT($D82:R82)</f>
        <v>0.81627708454571501</v>
      </c>
      <c r="S202" s="120">
        <f>PRODUCT($D82:S82)</f>
        <v>0.80656338723962095</v>
      </c>
      <c r="T202" s="120">
        <f>PRODUCT($D82:T82)</f>
        <v>0.7969652829314694</v>
      </c>
      <c r="U202" s="120">
        <f>PRODUCT($D82:U82)</f>
        <v>0.78748139606458489</v>
      </c>
      <c r="V202" s="120">
        <f>PRODUCT($D82:V82)</f>
        <v>0.77811036745141626</v>
      </c>
      <c r="W202" s="120">
        <f>PRODUCT($D82:W82)</f>
        <v>0.76885085407874443</v>
      </c>
      <c r="X202" s="120">
        <f>PRODUCT($D82:X82)</f>
        <v>0.75970152891520737</v>
      </c>
      <c r="Y202" s="120">
        <f>PRODUCT($D82:Y82)</f>
        <v>0.75066108072111637</v>
      </c>
      <c r="Z202" s="120">
        <f>PRODUCT($D82:Z82)</f>
        <v>0.74172821386053511</v>
      </c>
      <c r="AA202" s="120">
        <f>PRODUCT($D82:AA82)</f>
        <v>0.73290164811559477</v>
      </c>
      <c r="AB202" s="120">
        <f>PRODUCT($D82:AB82)</f>
        <v>0.72418011850301922</v>
      </c>
      <c r="AC202" s="120">
        <f>PRODUCT($D82:AC82)</f>
        <v>0.71556237509283327</v>
      </c>
      <c r="AD202" s="120">
        <f>PRODUCT($D82:AD82)</f>
        <v>0.70704718282922852</v>
      </c>
      <c r="AE202" s="120">
        <f>PRODUCT($D82:AE82)</f>
        <v>0.69863332135356071</v>
      </c>
      <c r="AF202" s="120">
        <f>PRODUCT($D82:AF82)</f>
        <v>0.69031958482945333</v>
      </c>
      <c r="AG202" s="120">
        <f>PRODUCT($D82:AG82)</f>
        <v>0.68210478176998279</v>
      </c>
      <c r="AH202" s="120">
        <f>PRODUCT($D82:AH82)</f>
        <v>0.67398773486691999</v>
      </c>
      <c r="AI202" s="120">
        <f>PRODUCT($D82:AI82)</f>
        <v>0.66596728082200363</v>
      </c>
      <c r="AJ202" s="120">
        <f>PRODUCT($D82:AJ82)</f>
        <v>0.65804227018022177</v>
      </c>
      <c r="AK202" s="120">
        <f>PRODUCT($D82:AK82)</f>
        <v>0.65021156716507711</v>
      </c>
      <c r="AL202" s="120">
        <f>PRODUCT($D82:AL82)</f>
        <v>0.64247404951581266</v>
      </c>
      <c r="AM202" s="120">
        <f>PRODUCT($D82:AM82)</f>
        <v>0.63482860832657451</v>
      </c>
      <c r="AN202" s="120">
        <f>PRODUCT($D82:AN82)</f>
        <v>0.62727414788748825</v>
      </c>
      <c r="AO202" s="120">
        <f>PRODUCT($D82:AO82)</f>
        <v>0.6198095855276271</v>
      </c>
      <c r="AP202" s="120">
        <f>PRODUCT($D82:AP82)</f>
        <v>0.6124338514598483</v>
      </c>
      <c r="AQ202" s="120">
        <f>PRODUCT($D82:AQ82)</f>
        <v>0.60514588862747609</v>
      </c>
      <c r="AR202" s="120">
        <f>PRODUCT($D82:AR82)</f>
        <v>0.59794465255280915</v>
      </c>
      <c r="AS202" s="120">
        <f>PRODUCT($D82:AS82)</f>
        <v>0.59082911118743076</v>
      </c>
      <c r="AT202" s="120">
        <f>PRODUCT($D82:AT82)</f>
        <v>0.58379824476430031</v>
      </c>
      <c r="AU202" s="120">
        <f>PRODUCT($D82:AU82)</f>
        <v>0.57685104565160517</v>
      </c>
      <c r="AV202" s="120">
        <f>PRODUCT($D82:AV82)</f>
        <v>0.569986518208351</v>
      </c>
      <c r="AW202" s="120">
        <f>PRODUCT($D82:AW82)</f>
        <v>0.56320367864167165</v>
      </c>
      <c r="AX202" s="120">
        <f>PRODUCT($D82:AX82)</f>
        <v>0.55650155486583575</v>
      </c>
      <c r="AY202" s="120">
        <f>PRODUCT($D82:AY82)</f>
        <v>0.54987918636293232</v>
      </c>
      <c r="AZ202" s="120">
        <f>PRODUCT($D82:AZ82)</f>
        <v>0.54333562404521341</v>
      </c>
      <c r="BA202" s="120">
        <f>PRODUCT($D82:BA82)</f>
        <v>0.53686993011907536</v>
      </c>
      <c r="BB202" s="120">
        <f>PRODUCT($D82:BB82)</f>
        <v>0.5304811779506583</v>
      </c>
      <c r="BC202" s="120">
        <f>PRODUCT($D82:BC82)</f>
        <v>0.52416845193304551</v>
      </c>
      <c r="BD202" s="120">
        <f>PRODUCT($D82:BD82)</f>
        <v>0.51793084735504225</v>
      </c>
      <c r="BE202" s="120">
        <f>PRODUCT($D82:BE82)</f>
        <v>0.51176747027151726</v>
      </c>
      <c r="BF202" s="120">
        <f>PRODUCT($D82:BF82)</f>
        <v>0.50567743737528614</v>
      </c>
      <c r="BG202" s="120">
        <f>PRODUCT($D82:BG82)</f>
        <v>0.49965987587052024</v>
      </c>
      <c r="BH202" s="120">
        <f>PRODUCT($D82:BH82)</f>
        <v>0.49371392334766107</v>
      </c>
      <c r="BI202" s="120">
        <f>PRODUCT($D82:BI82)</f>
        <v>0.48783872765982389</v>
      </c>
      <c r="BJ202" s="120">
        <f>PRODUCT($D82:BJ82)</f>
        <v>0.48203344680067195</v>
      </c>
      <c r="BK202" s="120">
        <f>PRODUCT($D82:BK82)</f>
        <v>0.47629724878374397</v>
      </c>
      <c r="BL202" s="120">
        <f>PRODUCT($D82:BL82)</f>
        <v>0.47062931152321741</v>
      </c>
      <c r="BM202" s="120">
        <f>PRODUCT($D82:BM82)</f>
        <v>0.46502882271609108</v>
      </c>
      <c r="BN202" s="120">
        <f>PRODUCT($D82:BN82)</f>
        <v>0.45949497972576958</v>
      </c>
      <c r="BO202" s="120">
        <f>PRODUCT($D82:BO82)</f>
        <v>0.4540269894670329</v>
      </c>
      <c r="BP202" s="120">
        <f>PRODUCT($D82:BP82)</f>
        <v>0.44862406829237522</v>
      </c>
      <c r="BQ202" s="120">
        <f>PRODUCT($D82:BQ82)</f>
        <v>0.44328544187969593</v>
      </c>
      <c r="BR202" s="120">
        <f>PRODUCT($D82:BR82)</f>
        <v>0.43801034512132753</v>
      </c>
      <c r="BS202" s="120">
        <f>PRODUCT($D82:BS82)</f>
        <v>0.43279802201438372</v>
      </c>
      <c r="BT202" s="120">
        <f>PRODUCT($D82:BT82)</f>
        <v>0.42764772555241254</v>
      </c>
      <c r="BU202" s="120">
        <f>PRODUCT($D82:BU82)</f>
        <v>0.4225587176183388</v>
      </c>
      <c r="BV202" s="120">
        <f>PRODUCT($D82:BV82)</f>
        <v>0.41753026887868055</v>
      </c>
      <c r="BW202" s="120">
        <f>PRODUCT($D82:BW82)</f>
        <v>0.41256165867902422</v>
      </c>
      <c r="BX202" s="120">
        <f>PRODUCT($D82:BX82)</f>
        <v>0.40765217494074385</v>
      </c>
      <c r="BY202" s="120">
        <f>PRODUCT($D82:BY82)</f>
        <v>0.40280111405894897</v>
      </c>
      <c r="BZ202" s="120">
        <f>PRODUCT($D82:BZ82)</f>
        <v>0.39800778080164745</v>
      </c>
      <c r="CA202" s="120">
        <f>PRODUCT($D82:CA82)</f>
        <v>0.39327148821010782</v>
      </c>
      <c r="CB202" s="120">
        <f>PRODUCT($D82:CB82)</f>
        <v>0.38859155750040753</v>
      </c>
      <c r="CC202" s="120">
        <f>PRODUCT($D82:CC82)</f>
        <v>0.38396731796615269</v>
      </c>
      <c r="CD202" s="120">
        <f>PRODUCT($D82:CD82)</f>
        <v>0.37939810688235548</v>
      </c>
      <c r="CE202" s="120">
        <f>PRODUCT($D82:CE82)</f>
        <v>0.37488326941045547</v>
      </c>
      <c r="CF202" s="120">
        <f>PRODUCT($D82:CF82)</f>
        <v>0.37042215850447102</v>
      </c>
      <c r="CG202" s="120">
        <f>PRODUCT($D82:CG82)</f>
        <v>0.36601413481826783</v>
      </c>
      <c r="CH202" s="120">
        <f>PRODUCT($D82:CH82)</f>
        <v>0.36165856661393042</v>
      </c>
      <c r="CI202" s="120">
        <f>PRODUCT($D82:CI82)</f>
        <v>0.35735482967122462</v>
      </c>
      <c r="CJ202" s="120">
        <f>PRODUCT($D82:CJ82)</f>
        <v>0.35310230719813701</v>
      </c>
      <c r="CK202" s="120">
        <f>PRODUCT($D82:CK82)</f>
        <v>0.34890038974247917</v>
      </c>
      <c r="CL202" s="120">
        <f>PRODUCT($D82:CL82)</f>
        <v>0.34474847510454365</v>
      </c>
      <c r="CM202" s="120">
        <f>PRODUCT($D82:CM82)</f>
        <v>0.34064596825079957</v>
      </c>
      <c r="CN202" s="120">
        <f>PRODUCT($D82:CN82)</f>
        <v>0.33659228122861506</v>
      </c>
      <c r="CO202" s="120">
        <f>PRODUCT($D82:CO82)</f>
        <v>0.33258683308199455</v>
      </c>
      <c r="CP202" s="120">
        <f>PRODUCT($D82:CP82)</f>
        <v>0.3286290497683188</v>
      </c>
      <c r="CQ202" s="120">
        <f>PRODUCT($D82:CQ82)</f>
        <v>0.32471836407607579</v>
      </c>
      <c r="CR202" s="120">
        <f>PRODUCT($D82:CR82)</f>
        <v>0.32085421554357046</v>
      </c>
      <c r="CS202" s="120">
        <f>PRODUCT($D82:CS82)</f>
        <v>0.317036050378602</v>
      </c>
      <c r="CT202" s="120">
        <f>PRODUCT($D82:CT82)</f>
        <v>0.31326332137909663</v>
      </c>
      <c r="CU202" s="120">
        <f>PRODUCT($D82:CU82)</f>
        <v>0.30953548785468538</v>
      </c>
      <c r="CV202" s="120">
        <f>PRODUCT($D82:CV82)</f>
        <v>0.3058520155492146</v>
      </c>
      <c r="CW202" s="120">
        <f>PRODUCT($D82:CW82)</f>
        <v>0.30221237656417893</v>
      </c>
      <c r="CX202" s="120">
        <f>PRODUCT($D82:CX82)</f>
        <v>0.29861604928306518</v>
      </c>
      <c r="CY202" s="120">
        <f>PRODUCT($D82:CY82)</f>
        <v>0.29506251829659669</v>
      </c>
      <c r="CZ202" s="120">
        <f>PRODUCT($D82:CZ82)</f>
        <v>0.29155127432886718</v>
      </c>
      <c r="DA202" s="120">
        <f>PRODUCT($D82:DA82)</f>
        <v>0.28808181416435363</v>
      </c>
      <c r="DB202" s="120">
        <f>PRODUCT($D82:DB82)</f>
        <v>0.28465364057579784</v>
      </c>
      <c r="DC202" s="120">
        <f>PRODUCT($D82:DC82)</f>
        <v>0.28126626225294582</v>
      </c>
    </row>
    <row r="203" spans="2:107" ht="15" x14ac:dyDescent="0.25">
      <c r="B203" s="110">
        <v>78</v>
      </c>
      <c r="C203" s="120">
        <v>1</v>
      </c>
      <c r="D203" s="120">
        <f>PRODUCT($D83:D83)</f>
        <v>0.97970000000000002</v>
      </c>
      <c r="E203" s="120">
        <f>PRODUCT($D83:E83)</f>
        <v>0.96882533000000004</v>
      </c>
      <c r="F203" s="120">
        <f>PRODUCT($D83:F83)</f>
        <v>0.95749007363899996</v>
      </c>
      <c r="G203" s="120">
        <f>PRODUCT($D83:G83)</f>
        <v>0.94600019275533198</v>
      </c>
      <c r="H203" s="120">
        <f>PRODUCT($D83:H83)</f>
        <v>0.93445899040371694</v>
      </c>
      <c r="I203" s="120">
        <f>PRODUCT($D83:I83)</f>
        <v>0.92296514482175129</v>
      </c>
      <c r="J203" s="120">
        <f>PRODUCT($D83:J83)</f>
        <v>0.91161267354044373</v>
      </c>
      <c r="K203" s="120">
        <f>PRODUCT($D83:K83)</f>
        <v>0.90039983765589626</v>
      </c>
      <c r="L203" s="120">
        <f>PRODUCT($D83:L83)</f>
        <v>0.88941495963649431</v>
      </c>
      <c r="M203" s="120">
        <f>PRODUCT($D83:M83)</f>
        <v>0.87865303862489275</v>
      </c>
      <c r="N203" s="120">
        <f>PRODUCT($D83:N83)</f>
        <v>0.86810920216139398</v>
      </c>
      <c r="O203" s="120">
        <f>PRODUCT($D83:O83)</f>
        <v>0.85769189173545723</v>
      </c>
      <c r="P203" s="120">
        <f>PRODUCT($D83:P83)</f>
        <v>0.84731381984545817</v>
      </c>
      <c r="Q203" s="120">
        <f>PRODUCT($D83:Q83)</f>
        <v>0.83680712847937455</v>
      </c>
      <c r="R203" s="120">
        <f>PRODUCT($D83:R83)</f>
        <v>0.8274348886404056</v>
      </c>
      <c r="S203" s="120">
        <f>PRODUCT($D83:S83)</f>
        <v>0.81816761788763304</v>
      </c>
      <c r="T203" s="120">
        <f>PRODUCT($D83:T83)</f>
        <v>0.80900414056729153</v>
      </c>
      <c r="U203" s="120">
        <f>PRODUCT($D83:U83)</f>
        <v>0.79994329419293786</v>
      </c>
      <c r="V203" s="120">
        <f>PRODUCT($D83:V83)</f>
        <v>0.79098392929797701</v>
      </c>
      <c r="W203" s="120">
        <f>PRODUCT($D83:W83)</f>
        <v>0.78212490928983969</v>
      </c>
      <c r="X203" s="120">
        <f>PRODUCT($D83:X83)</f>
        <v>0.77336511030579347</v>
      </c>
      <c r="Y203" s="120">
        <f>PRODUCT($D83:Y83)</f>
        <v>0.76470342107036859</v>
      </c>
      <c r="Z203" s="120">
        <f>PRODUCT($D83:Z83)</f>
        <v>0.75613874275438042</v>
      </c>
      <c r="AA203" s="120">
        <f>PRODUCT($D83:AA83)</f>
        <v>0.74766998883553137</v>
      </c>
      <c r="AB203" s="120">
        <f>PRODUCT($D83:AB83)</f>
        <v>0.73929608496057342</v>
      </c>
      <c r="AC203" s="120">
        <f>PRODUCT($D83:AC83)</f>
        <v>0.73101596880901498</v>
      </c>
      <c r="AD203" s="120">
        <f>PRODUCT($D83:AD83)</f>
        <v>0.72282858995835397</v>
      </c>
      <c r="AE203" s="120">
        <f>PRODUCT($D83:AE83)</f>
        <v>0.71473290975082038</v>
      </c>
      <c r="AF203" s="120">
        <f>PRODUCT($D83:AF83)</f>
        <v>0.70672790116161122</v>
      </c>
      <c r="AG203" s="120">
        <f>PRODUCT($D83:AG83)</f>
        <v>0.69881254866860121</v>
      </c>
      <c r="AH203" s="120">
        <f>PRODUCT($D83:AH83)</f>
        <v>0.69098584812351294</v>
      </c>
      <c r="AI203" s="120">
        <f>PRODUCT($D83:AI83)</f>
        <v>0.68324680662452963</v>
      </c>
      <c r="AJ203" s="120">
        <f>PRODUCT($D83:AJ83)</f>
        <v>0.67559444239033495</v>
      </c>
      <c r="AK203" s="120">
        <f>PRODUCT($D83:AK83)</f>
        <v>0.66802778463556323</v>
      </c>
      <c r="AL203" s="120">
        <f>PRODUCT($D83:AL83)</f>
        <v>0.66054587344764493</v>
      </c>
      <c r="AM203" s="120">
        <f>PRODUCT($D83:AM83)</f>
        <v>0.65314775966503136</v>
      </c>
      <c r="AN203" s="120">
        <f>PRODUCT($D83:AN83)</f>
        <v>0.645832504756783</v>
      </c>
      <c r="AO203" s="120">
        <f>PRODUCT($D83:AO83)</f>
        <v>0.63859918070350707</v>
      </c>
      <c r="AP203" s="120">
        <f>PRODUCT($D83:AP83)</f>
        <v>0.63144686987962784</v>
      </c>
      <c r="AQ203" s="120">
        <f>PRODUCT($D83:AQ83)</f>
        <v>0.62437466493697602</v>
      </c>
      <c r="AR203" s="120">
        <f>PRODUCT($D83:AR83)</f>
        <v>0.61738166868968192</v>
      </c>
      <c r="AS203" s="120">
        <f>PRODUCT($D83:AS83)</f>
        <v>0.61046699400035753</v>
      </c>
      <c r="AT203" s="120">
        <f>PRODUCT($D83:AT83)</f>
        <v>0.6036297636675535</v>
      </c>
      <c r="AU203" s="120">
        <f>PRODUCT($D83:AU83)</f>
        <v>0.59686911031447687</v>
      </c>
      <c r="AV203" s="120">
        <f>PRODUCT($D83:AV83)</f>
        <v>0.5901841762789547</v>
      </c>
      <c r="AW203" s="120">
        <f>PRODUCT($D83:AW83)</f>
        <v>0.5835741135046304</v>
      </c>
      <c r="AX203" s="120">
        <f>PRODUCT($D83:AX83)</f>
        <v>0.57703808343337859</v>
      </c>
      <c r="AY203" s="120">
        <f>PRODUCT($D83:AY83)</f>
        <v>0.57057525689892474</v>
      </c>
      <c r="AZ203" s="120">
        <f>PRODUCT($D83:AZ83)</f>
        <v>0.56418481402165677</v>
      </c>
      <c r="BA203" s="120">
        <f>PRODUCT($D83:BA83)</f>
        <v>0.55786594410461421</v>
      </c>
      <c r="BB203" s="120">
        <f>PRODUCT($D83:BB83)</f>
        <v>0.55161784553064253</v>
      </c>
      <c r="BC203" s="120">
        <f>PRODUCT($D83:BC83)</f>
        <v>0.54543972566069931</v>
      </c>
      <c r="BD203" s="120">
        <f>PRODUCT($D83:BD83)</f>
        <v>0.53933080073329953</v>
      </c>
      <c r="BE203" s="120">
        <f>PRODUCT($D83:BE83)</f>
        <v>0.53329029576508657</v>
      </c>
      <c r="BF203" s="120">
        <f>PRODUCT($D83:BF83)</f>
        <v>0.5273174444525176</v>
      </c>
      <c r="BG203" s="120">
        <f>PRODUCT($D83:BG83)</f>
        <v>0.5214114890746494</v>
      </c>
      <c r="BH203" s="120">
        <f>PRODUCT($D83:BH83)</f>
        <v>0.51557168039701329</v>
      </c>
      <c r="BI203" s="120">
        <f>PRODUCT($D83:BI83)</f>
        <v>0.50979727757656679</v>
      </c>
      <c r="BJ203" s="120">
        <f>PRODUCT($D83:BJ83)</f>
        <v>0.50408754806770928</v>
      </c>
      <c r="BK203" s="120">
        <f>PRODUCT($D83:BK83)</f>
        <v>0.49844176752935093</v>
      </c>
      <c r="BL203" s="120">
        <f>PRODUCT($D83:BL83)</f>
        <v>0.49285921973302221</v>
      </c>
      <c r="BM203" s="120">
        <f>PRODUCT($D83:BM83)</f>
        <v>0.48733919647201235</v>
      </c>
      <c r="BN203" s="120">
        <f>PRODUCT($D83:BN83)</f>
        <v>0.4818809974715258</v>
      </c>
      <c r="BO203" s="120">
        <f>PRODUCT($D83:BO83)</f>
        <v>0.4764839302998447</v>
      </c>
      <c r="BP203" s="120">
        <f>PRODUCT($D83:BP83)</f>
        <v>0.47114731028048645</v>
      </c>
      <c r="BQ203" s="120">
        <f>PRODUCT($D83:BQ83)</f>
        <v>0.46587046040534502</v>
      </c>
      <c r="BR203" s="120">
        <f>PRODUCT($D83:BR83)</f>
        <v>0.46065271124880514</v>
      </c>
      <c r="BS203" s="120">
        <f>PRODUCT($D83:BS83)</f>
        <v>0.45549340088281853</v>
      </c>
      <c r="BT203" s="120">
        <f>PRODUCT($D83:BT83)</f>
        <v>0.45039187479293097</v>
      </c>
      <c r="BU203" s="120">
        <f>PRODUCT($D83:BU83)</f>
        <v>0.44534748579525013</v>
      </c>
      <c r="BV203" s="120">
        <f>PRODUCT($D83:BV83)</f>
        <v>0.44035959395434332</v>
      </c>
      <c r="BW203" s="120">
        <f>PRODUCT($D83:BW83)</f>
        <v>0.43542756650205466</v>
      </c>
      <c r="BX203" s="120">
        <f>PRODUCT($D83:BX83)</f>
        <v>0.43055077775723166</v>
      </c>
      <c r="BY203" s="120">
        <f>PRODUCT($D83:BY83)</f>
        <v>0.42572860904635068</v>
      </c>
      <c r="BZ203" s="120">
        <f>PRODUCT($D83:BZ83)</f>
        <v>0.42096044862503157</v>
      </c>
      <c r="CA203" s="120">
        <f>PRODUCT($D83:CA83)</f>
        <v>0.41624569160043123</v>
      </c>
      <c r="CB203" s="120">
        <f>PRODUCT($D83:CB83)</f>
        <v>0.41158373985450641</v>
      </c>
      <c r="CC203" s="120">
        <f>PRODUCT($D83:CC83)</f>
        <v>0.40697400196813593</v>
      </c>
      <c r="CD203" s="120">
        <f>PRODUCT($D83:CD83)</f>
        <v>0.40241589314609283</v>
      </c>
      <c r="CE203" s="120">
        <f>PRODUCT($D83:CE83)</f>
        <v>0.39790883514285658</v>
      </c>
      <c r="CF203" s="120">
        <f>PRODUCT($D83:CF83)</f>
        <v>0.39345225618925661</v>
      </c>
      <c r="CG203" s="120">
        <f>PRODUCT($D83:CG83)</f>
        <v>0.38904559091993696</v>
      </c>
      <c r="CH203" s="120">
        <f>PRODUCT($D83:CH83)</f>
        <v>0.38468828030163366</v>
      </c>
      <c r="CI203" s="120">
        <f>PRODUCT($D83:CI83)</f>
        <v>0.38037977156225539</v>
      </c>
      <c r="CJ203" s="120">
        <f>PRODUCT($D83:CJ83)</f>
        <v>0.37611951812075811</v>
      </c>
      <c r="CK203" s="120">
        <f>PRODUCT($D83:CK83)</f>
        <v>0.3719069795178056</v>
      </c>
      <c r="CL203" s="120">
        <f>PRODUCT($D83:CL83)</f>
        <v>0.36774162134720617</v>
      </c>
      <c r="CM203" s="120">
        <f>PRODUCT($D83:CM83)</f>
        <v>0.36362291518811746</v>
      </c>
      <c r="CN203" s="120">
        <f>PRODUCT($D83:CN83)</f>
        <v>0.35955033853801055</v>
      </c>
      <c r="CO203" s="120">
        <f>PRODUCT($D83:CO83)</f>
        <v>0.35552337474638485</v>
      </c>
      <c r="CP203" s="120">
        <f>PRODUCT($D83:CP83)</f>
        <v>0.35154151294922537</v>
      </c>
      <c r="CQ203" s="120">
        <f>PRODUCT($D83:CQ83)</f>
        <v>0.34760424800419404</v>
      </c>
      <c r="CR203" s="120">
        <f>PRODUCT($D83:CR83)</f>
        <v>0.34371108042654708</v>
      </c>
      <c r="CS203" s="120">
        <f>PRODUCT($D83:CS83)</f>
        <v>0.33986151632576977</v>
      </c>
      <c r="CT203" s="120">
        <f>PRODUCT($D83:CT83)</f>
        <v>0.33605506734292118</v>
      </c>
      <c r="CU203" s="120">
        <f>PRODUCT($D83:CU83)</f>
        <v>0.33229125058868048</v>
      </c>
      <c r="CV203" s="120">
        <f>PRODUCT($D83:CV83)</f>
        <v>0.32856958858208724</v>
      </c>
      <c r="CW203" s="120">
        <f>PRODUCT($D83:CW83)</f>
        <v>0.32488960918996784</v>
      </c>
      <c r="CX203" s="120">
        <f>PRODUCT($D83:CX83)</f>
        <v>0.3212508455670402</v>
      </c>
      <c r="CY203" s="120">
        <f>PRODUCT($D83:CY83)</f>
        <v>0.31765283609668937</v>
      </c>
      <c r="CZ203" s="120">
        <f>PRODUCT($D83:CZ83)</f>
        <v>0.31409512433240644</v>
      </c>
      <c r="DA203" s="120">
        <f>PRODUCT($D83:DA83)</f>
        <v>0.31057725893988347</v>
      </c>
      <c r="DB203" s="120">
        <f>PRODUCT($D83:DB83)</f>
        <v>0.30709879363975678</v>
      </c>
      <c r="DC203" s="120">
        <f>PRODUCT($D83:DC83)</f>
        <v>0.3036592871509915</v>
      </c>
    </row>
    <row r="204" spans="2:107" ht="15" x14ac:dyDescent="0.25">
      <c r="B204" s="110">
        <v>79</v>
      </c>
      <c r="C204" s="120">
        <v>1</v>
      </c>
      <c r="D204" s="120">
        <f>PRODUCT($D84:D84)</f>
        <v>0.98060000000000003</v>
      </c>
      <c r="E204" s="120">
        <f>PRODUCT($D84:E84)</f>
        <v>0.97059788000000002</v>
      </c>
      <c r="F204" s="120">
        <f>PRODUCT($D84:F84)</f>
        <v>0.96021248268399995</v>
      </c>
      <c r="G204" s="120">
        <f>PRODUCT($D84:G84)</f>
        <v>0.9496501453744759</v>
      </c>
      <c r="H204" s="120">
        <f>PRODUCT($D84:H84)</f>
        <v>0.93901406374628182</v>
      </c>
      <c r="I204" s="120">
        <f>PRODUCT($D84:I84)</f>
        <v>0.92840320482594885</v>
      </c>
      <c r="J204" s="120">
        <f>PRODUCT($D84:J84)</f>
        <v>0.91781940829093311</v>
      </c>
      <c r="K204" s="120">
        <f>PRODUCT($D84:K84)</f>
        <v>0.90735626703641648</v>
      </c>
      <c r="L204" s="120">
        <f>PRODUCT($D84:L84)</f>
        <v>0.89701240559220141</v>
      </c>
      <c r="M204" s="120">
        <f>PRODUCT($D84:M84)</f>
        <v>0.8868761654090096</v>
      </c>
      <c r="N204" s="120">
        <f>PRODUCT($D84:N84)</f>
        <v>0.87685446473988782</v>
      </c>
      <c r="O204" s="120">
        <f>PRODUCT($D84:O84)</f>
        <v>0.8669460092883271</v>
      </c>
      <c r="P204" s="120">
        <f>PRODUCT($D84:P84)</f>
        <v>0.85706282478244022</v>
      </c>
      <c r="Q204" s="120">
        <f>PRODUCT($D84:Q84)</f>
        <v>0.84703518973248559</v>
      </c>
      <c r="R204" s="120">
        <f>PRODUCT($D84:R84)</f>
        <v>0.8382260237592678</v>
      </c>
      <c r="S204" s="120">
        <f>PRODUCT($D84:S84)</f>
        <v>0.82950847311217146</v>
      </c>
      <c r="T204" s="120">
        <f>PRODUCT($D84:T84)</f>
        <v>0.82088158499180486</v>
      </c>
      <c r="U204" s="120">
        <f>PRODUCT($D84:U84)</f>
        <v>0.81234441650789013</v>
      </c>
      <c r="V204" s="120">
        <f>PRODUCT($D84:V84)</f>
        <v>0.80389603457620806</v>
      </c>
      <c r="W204" s="120">
        <f>PRODUCT($D84:W84)</f>
        <v>0.79553551581661552</v>
      </c>
      <c r="X204" s="120">
        <f>PRODUCT($D84:X84)</f>
        <v>0.78726194645212277</v>
      </c>
      <c r="Y204" s="120">
        <f>PRODUCT($D84:Y84)</f>
        <v>0.77907442220902068</v>
      </c>
      <c r="Z204" s="120">
        <f>PRODUCT($D84:Z84)</f>
        <v>0.77097204821804688</v>
      </c>
      <c r="AA204" s="120">
        <f>PRODUCT($D84:AA84)</f>
        <v>0.76295393891657926</v>
      </c>
      <c r="AB204" s="120">
        <f>PRODUCT($D84:AB84)</f>
        <v>0.7550192179518469</v>
      </c>
      <c r="AC204" s="120">
        <f>PRODUCT($D84:AC84)</f>
        <v>0.74716701808514774</v>
      </c>
      <c r="AD204" s="120">
        <f>PRODUCT($D84:AD84)</f>
        <v>0.73939648109706224</v>
      </c>
      <c r="AE204" s="120">
        <f>PRODUCT($D84:AE84)</f>
        <v>0.73170675769365279</v>
      </c>
      <c r="AF204" s="120">
        <f>PRODUCT($D84:AF84)</f>
        <v>0.7240970074136388</v>
      </c>
      <c r="AG204" s="120">
        <f>PRODUCT($D84:AG84)</f>
        <v>0.71656639853653703</v>
      </c>
      <c r="AH204" s="120">
        <f>PRODUCT($D84:AH84)</f>
        <v>0.70911410799175711</v>
      </c>
      <c r="AI204" s="120">
        <f>PRODUCT($D84:AI84)</f>
        <v>0.70173932126864291</v>
      </c>
      <c r="AJ204" s="120">
        <f>PRODUCT($D84:AJ84)</f>
        <v>0.69444123232744903</v>
      </c>
      <c r="AK204" s="120">
        <f>PRODUCT($D84:AK84)</f>
        <v>0.68721904351124363</v>
      </c>
      <c r="AL204" s="120">
        <f>PRODUCT($D84:AL84)</f>
        <v>0.68007196545872672</v>
      </c>
      <c r="AM204" s="120">
        <f>PRODUCT($D84:AM84)</f>
        <v>0.67299921701795595</v>
      </c>
      <c r="AN204" s="120">
        <f>PRODUCT($D84:AN84)</f>
        <v>0.66600002516096923</v>
      </c>
      <c r="AO204" s="120">
        <f>PRODUCT($D84:AO84)</f>
        <v>0.65907362489929522</v>
      </c>
      <c r="AP204" s="120">
        <f>PRODUCT($D84:AP84)</f>
        <v>0.65221925920034252</v>
      </c>
      <c r="AQ204" s="120">
        <f>PRODUCT($D84:AQ84)</f>
        <v>0.64543617890465899</v>
      </c>
      <c r="AR204" s="120">
        <f>PRODUCT($D84:AR84)</f>
        <v>0.63872364264405057</v>
      </c>
      <c r="AS204" s="120">
        <f>PRODUCT($D84:AS84)</f>
        <v>0.63208091676055245</v>
      </c>
      <c r="AT204" s="120">
        <f>PRODUCT($D84:AT84)</f>
        <v>0.62550727522624272</v>
      </c>
      <c r="AU204" s="120">
        <f>PRODUCT($D84:AU84)</f>
        <v>0.61900199956388979</v>
      </c>
      <c r="AV204" s="120">
        <f>PRODUCT($D84:AV84)</f>
        <v>0.6125643787684254</v>
      </c>
      <c r="AW204" s="120">
        <f>PRODUCT($D84:AW84)</f>
        <v>0.60619370922923377</v>
      </c>
      <c r="AX204" s="120">
        <f>PRODUCT($D84:AX84)</f>
        <v>0.5998892946532498</v>
      </c>
      <c r="AY204" s="120">
        <f>PRODUCT($D84:AY84)</f>
        <v>0.59365044598885608</v>
      </c>
      <c r="AZ204" s="120">
        <f>PRODUCT($D84:AZ84)</f>
        <v>0.58747648135057196</v>
      </c>
      <c r="BA204" s="120">
        <f>PRODUCT($D84:BA84)</f>
        <v>0.58136672594452599</v>
      </c>
      <c r="BB204" s="120">
        <f>PRODUCT($D84:BB84)</f>
        <v>0.57532051199470291</v>
      </c>
      <c r="BC204" s="120">
        <f>PRODUCT($D84:BC84)</f>
        <v>0.56933717866995803</v>
      </c>
      <c r="BD204" s="120">
        <f>PRODUCT($D84:BD84)</f>
        <v>0.56341607201179045</v>
      </c>
      <c r="BE204" s="120">
        <f>PRODUCT($D84:BE84)</f>
        <v>0.55755654486286788</v>
      </c>
      <c r="BF204" s="120">
        <f>PRODUCT($D84:BF84)</f>
        <v>0.55175795679629402</v>
      </c>
      <c r="BG204" s="120">
        <f>PRODUCT($D84:BG84)</f>
        <v>0.54601967404561258</v>
      </c>
      <c r="BH204" s="120">
        <f>PRODUCT($D84:BH84)</f>
        <v>0.54034106943553828</v>
      </c>
      <c r="BI204" s="120">
        <f>PRODUCT($D84:BI84)</f>
        <v>0.53472152231340875</v>
      </c>
      <c r="BJ204" s="120">
        <f>PRODUCT($D84:BJ84)</f>
        <v>0.52916041848134932</v>
      </c>
      <c r="BK204" s="120">
        <f>PRODUCT($D84:BK84)</f>
        <v>0.52365715012914327</v>
      </c>
      <c r="BL204" s="120">
        <f>PRODUCT($D84:BL84)</f>
        <v>0.51821111576780021</v>
      </c>
      <c r="BM204" s="120">
        <f>PRODUCT($D84:BM84)</f>
        <v>0.51282172016381511</v>
      </c>
      <c r="BN204" s="120">
        <f>PRODUCT($D84:BN84)</f>
        <v>0.50748837427411142</v>
      </c>
      <c r="BO204" s="120">
        <f>PRODUCT($D84:BO84)</f>
        <v>0.50221049518166072</v>
      </c>
      <c r="BP204" s="120">
        <f>PRODUCT($D84:BP84)</f>
        <v>0.49698750603177144</v>
      </c>
      <c r="BQ204" s="120">
        <f>PRODUCT($D84:BQ84)</f>
        <v>0.49181883596904102</v>
      </c>
      <c r="BR204" s="120">
        <f>PRODUCT($D84:BR84)</f>
        <v>0.48670392007496299</v>
      </c>
      <c r="BS204" s="120">
        <f>PRODUCT($D84:BS84)</f>
        <v>0.48164219930618341</v>
      </c>
      <c r="BT204" s="120">
        <f>PRODUCT($D84:BT84)</f>
        <v>0.47663312043339912</v>
      </c>
      <c r="BU204" s="120">
        <f>PRODUCT($D84:BU84)</f>
        <v>0.47167613598089181</v>
      </c>
      <c r="BV204" s="120">
        <f>PRODUCT($D84:BV84)</f>
        <v>0.46677070416669053</v>
      </c>
      <c r="BW204" s="120">
        <f>PRODUCT($D84:BW84)</f>
        <v>0.46191628884335695</v>
      </c>
      <c r="BX204" s="120">
        <f>PRODUCT($D84:BX84)</f>
        <v>0.45711235943938605</v>
      </c>
      <c r="BY204" s="120">
        <f>PRODUCT($D84:BY84)</f>
        <v>0.45235839090121643</v>
      </c>
      <c r="BZ204" s="120">
        <f>PRODUCT($D84:BZ84)</f>
        <v>0.44765386363584381</v>
      </c>
      <c r="CA204" s="120">
        <f>PRODUCT($D84:CA84)</f>
        <v>0.44299826345403104</v>
      </c>
      <c r="CB204" s="120">
        <f>PRODUCT($D84:CB84)</f>
        <v>0.4383910815141091</v>
      </c>
      <c r="CC204" s="120">
        <f>PRODUCT($D84:CC84)</f>
        <v>0.43383181426636236</v>
      </c>
      <c r="CD204" s="120">
        <f>PRODUCT($D84:CD84)</f>
        <v>0.42931996339799222</v>
      </c>
      <c r="CE204" s="120">
        <f>PRODUCT($D84:CE84)</f>
        <v>0.42485503577865313</v>
      </c>
      <c r="CF204" s="120">
        <f>PRODUCT($D84:CF84)</f>
        <v>0.42043654340655517</v>
      </c>
      <c r="CG204" s="120">
        <f>PRODUCT($D84:CG84)</f>
        <v>0.416064003355127</v>
      </c>
      <c r="CH204" s="120">
        <f>PRODUCT($D84:CH84)</f>
        <v>0.41173693772023368</v>
      </c>
      <c r="CI204" s="120">
        <f>PRODUCT($D84:CI84)</f>
        <v>0.40745487356794324</v>
      </c>
      <c r="CJ204" s="120">
        <f>PRODUCT($D84:CJ84)</f>
        <v>0.40321734288283667</v>
      </c>
      <c r="CK204" s="120">
        <f>PRODUCT($D84:CK84)</f>
        <v>0.39902388251685517</v>
      </c>
      <c r="CL204" s="120">
        <f>PRODUCT($D84:CL84)</f>
        <v>0.39487403413867989</v>
      </c>
      <c r="CM204" s="120">
        <f>PRODUCT($D84:CM84)</f>
        <v>0.39076734418363762</v>
      </c>
      <c r="CN204" s="120">
        <f>PRODUCT($D84:CN84)</f>
        <v>0.38670336380412779</v>
      </c>
      <c r="CO204" s="120">
        <f>PRODUCT($D84:CO84)</f>
        <v>0.38268164882056488</v>
      </c>
      <c r="CP204" s="120">
        <f>PRODUCT($D84:CP84)</f>
        <v>0.37870175967283104</v>
      </c>
      <c r="CQ204" s="120">
        <f>PRODUCT($D84:CQ84)</f>
        <v>0.37476326137223359</v>
      </c>
      <c r="CR204" s="120">
        <f>PRODUCT($D84:CR84)</f>
        <v>0.37086572345396235</v>
      </c>
      <c r="CS204" s="120">
        <f>PRODUCT($D84:CS84)</f>
        <v>0.36700871993004114</v>
      </c>
      <c r="CT204" s="120">
        <f>PRODUCT($D84:CT84)</f>
        <v>0.36319182924276872</v>
      </c>
      <c r="CU204" s="120">
        <f>PRODUCT($D84:CU84)</f>
        <v>0.35941463421864395</v>
      </c>
      <c r="CV204" s="120">
        <f>PRODUCT($D84:CV84)</f>
        <v>0.35567672202277006</v>
      </c>
      <c r="CW204" s="120">
        <f>PRODUCT($D84:CW84)</f>
        <v>0.35197768411373326</v>
      </c>
      <c r="CX204" s="120">
        <f>PRODUCT($D84:CX84)</f>
        <v>0.34831711619895045</v>
      </c>
      <c r="CY204" s="120">
        <f>PRODUCT($D84:CY84)</f>
        <v>0.34469461819048136</v>
      </c>
      <c r="CZ204" s="120">
        <f>PRODUCT($D84:CZ84)</f>
        <v>0.34110979416130038</v>
      </c>
      <c r="DA204" s="120">
        <f>PRODUCT($D84:DA84)</f>
        <v>0.33756225230202286</v>
      </c>
      <c r="DB204" s="120">
        <f>PRODUCT($D84:DB84)</f>
        <v>0.33405160487808183</v>
      </c>
      <c r="DC204" s="120">
        <f>PRODUCT($D84:DC84)</f>
        <v>0.33057746818734979</v>
      </c>
    </row>
    <row r="205" spans="2:107" ht="15" x14ac:dyDescent="0.25">
      <c r="B205" s="110">
        <v>80</v>
      </c>
      <c r="C205" s="120">
        <v>1</v>
      </c>
      <c r="D205" s="120">
        <f>PRODUCT($D85:D85)</f>
        <v>0.98140000000000005</v>
      </c>
      <c r="E205" s="120">
        <f>PRODUCT($D85:E85)</f>
        <v>0.97227298000000006</v>
      </c>
      <c r="F205" s="120">
        <f>PRODUCT($D85:F85)</f>
        <v>0.96274470479600005</v>
      </c>
      <c r="G205" s="120">
        <f>PRODUCT($D85:G85)</f>
        <v>0.95311725774804001</v>
      </c>
      <c r="H205" s="120">
        <f>PRODUCT($D85:H85)</f>
        <v>0.94339546171901001</v>
      </c>
      <c r="I205" s="120">
        <f>PRODUCT($D85:I85)</f>
        <v>0.93358414891713237</v>
      </c>
      <c r="J205" s="120">
        <f>PRODUCT($D85:J85)</f>
        <v>0.9237815153535025</v>
      </c>
      <c r="K205" s="120">
        <f>PRODUCT($D85:K85)</f>
        <v>0.91408180944229078</v>
      </c>
      <c r="L205" s="120">
        <f>PRODUCT($D85:L85)</f>
        <v>0.90448395044314678</v>
      </c>
      <c r="M205" s="120">
        <f>PRODUCT($D85:M85)</f>
        <v>0.89498686896349378</v>
      </c>
      <c r="N205" s="120">
        <f>PRODUCT($D85:N85)</f>
        <v>0.88558950683937709</v>
      </c>
      <c r="O205" s="120">
        <f>PRODUCT($D85:O85)</f>
        <v>0.87620225806687968</v>
      </c>
      <c r="P205" s="120">
        <f>PRODUCT($D85:P85)</f>
        <v>0.866826893905564</v>
      </c>
      <c r="Q205" s="120">
        <f>PRODUCT($D85:Q85)</f>
        <v>0.85729179807260281</v>
      </c>
      <c r="R205" s="120">
        <f>PRODUCT($D85:R85)</f>
        <v>0.84897606763129851</v>
      </c>
      <c r="S205" s="120">
        <f>PRODUCT($D85:S85)</f>
        <v>0.84074099977527483</v>
      </c>
      <c r="T205" s="120">
        <f>PRODUCT($D85:T85)</f>
        <v>0.83258581207745463</v>
      </c>
      <c r="U205" s="120">
        <f>PRODUCT($D85:U85)</f>
        <v>0.82450972970030334</v>
      </c>
      <c r="V205" s="120">
        <f>PRODUCT($D85:V85)</f>
        <v>0.81651198532221037</v>
      </c>
      <c r="W205" s="120">
        <f>PRODUCT($D85:W85)</f>
        <v>0.80859181906458488</v>
      </c>
      <c r="X205" s="120">
        <f>PRODUCT($D85:X85)</f>
        <v>0.80074847841965835</v>
      </c>
      <c r="Y205" s="120">
        <f>PRODUCT($D85:Y85)</f>
        <v>0.79298121817898759</v>
      </c>
      <c r="Z205" s="120">
        <f>PRODUCT($D85:Z85)</f>
        <v>0.78528930036265143</v>
      </c>
      <c r="AA205" s="120">
        <f>PRODUCT($D85:AA85)</f>
        <v>0.77767199414913368</v>
      </c>
      <c r="AB205" s="120">
        <f>PRODUCT($D85:AB85)</f>
        <v>0.77012857580588701</v>
      </c>
      <c r="AC205" s="120">
        <f>PRODUCT($D85:AC85)</f>
        <v>0.76265832862056981</v>
      </c>
      <c r="AD205" s="120">
        <f>PRODUCT($D85:AD85)</f>
        <v>0.7552605428329503</v>
      </c>
      <c r="AE205" s="120">
        <f>PRODUCT($D85:AE85)</f>
        <v>0.7479345155674707</v>
      </c>
      <c r="AF205" s="120">
        <f>PRODUCT($D85:AF85)</f>
        <v>0.74067955076646619</v>
      </c>
      <c r="AG205" s="120">
        <f>PRODUCT($D85:AG85)</f>
        <v>0.7334949591240314</v>
      </c>
      <c r="AH205" s="120">
        <f>PRODUCT($D85:AH85)</f>
        <v>0.7263800580205283</v>
      </c>
      <c r="AI205" s="120">
        <f>PRODUCT($D85:AI85)</f>
        <v>0.71933417145772915</v>
      </c>
      <c r="AJ205" s="120">
        <f>PRODUCT($D85:AJ85)</f>
        <v>0.71235662999458915</v>
      </c>
      <c r="AK205" s="120">
        <f>PRODUCT($D85:AK85)</f>
        <v>0.70544677068364159</v>
      </c>
      <c r="AL205" s="120">
        <f>PRODUCT($D85:AL85)</f>
        <v>0.69860393700801027</v>
      </c>
      <c r="AM205" s="120">
        <f>PRODUCT($D85:AM85)</f>
        <v>0.6918274788190325</v>
      </c>
      <c r="AN205" s="120">
        <f>PRODUCT($D85:AN85)</f>
        <v>0.68511675227448787</v>
      </c>
      <c r="AO205" s="120">
        <f>PRODUCT($D85:AO85)</f>
        <v>0.67847111977742536</v>
      </c>
      <c r="AP205" s="120">
        <f>PRODUCT($D85:AP85)</f>
        <v>0.67188994991558426</v>
      </c>
      <c r="AQ205" s="120">
        <f>PRODUCT($D85:AQ85)</f>
        <v>0.66537261740140308</v>
      </c>
      <c r="AR205" s="120">
        <f>PRODUCT($D85:AR85)</f>
        <v>0.65891850301260946</v>
      </c>
      <c r="AS205" s="120">
        <f>PRODUCT($D85:AS85)</f>
        <v>0.65252699353338717</v>
      </c>
      <c r="AT205" s="120">
        <f>PRODUCT($D85:AT85)</f>
        <v>0.64619748169611324</v>
      </c>
      <c r="AU205" s="120">
        <f>PRODUCT($D85:AU85)</f>
        <v>0.63992936612366091</v>
      </c>
      <c r="AV205" s="120">
        <f>PRODUCT($D85:AV85)</f>
        <v>0.63372205127226133</v>
      </c>
      <c r="AW205" s="120">
        <f>PRODUCT($D85:AW85)</f>
        <v>0.62757494737492037</v>
      </c>
      <c r="AX205" s="120">
        <f>PRODUCT($D85:AX85)</f>
        <v>0.62148747038538366</v>
      </c>
      <c r="AY205" s="120">
        <f>PRODUCT($D85:AY85)</f>
        <v>0.61545904192264544</v>
      </c>
      <c r="AZ205" s="120">
        <f>PRODUCT($D85:AZ85)</f>
        <v>0.60948908921599576</v>
      </c>
      <c r="BA205" s="120">
        <f>PRODUCT($D85:BA85)</f>
        <v>0.60357704505060061</v>
      </c>
      <c r="BB205" s="120">
        <f>PRODUCT($D85:BB85)</f>
        <v>0.59772234771360977</v>
      </c>
      <c r="BC205" s="120">
        <f>PRODUCT($D85:BC85)</f>
        <v>0.59192444094078778</v>
      </c>
      <c r="BD205" s="120">
        <f>PRODUCT($D85:BD85)</f>
        <v>0.58618277386366213</v>
      </c>
      <c r="BE205" s="120">
        <f>PRODUCT($D85:BE85)</f>
        <v>0.58049680095718459</v>
      </c>
      <c r="BF205" s="120">
        <f>PRODUCT($D85:BF85)</f>
        <v>0.57486598198789984</v>
      </c>
      <c r="BG205" s="120">
        <f>PRODUCT($D85:BG85)</f>
        <v>0.56928978196261715</v>
      </c>
      <c r="BH205" s="120">
        <f>PRODUCT($D85:BH85)</f>
        <v>0.56376767107757975</v>
      </c>
      <c r="BI205" s="120">
        <f>PRODUCT($D85:BI85)</f>
        <v>0.55829912466812714</v>
      </c>
      <c r="BJ205" s="120">
        <f>PRODUCT($D85:BJ85)</f>
        <v>0.55288362315884632</v>
      </c>
      <c r="BK205" s="120">
        <f>PRODUCT($D85:BK85)</f>
        <v>0.54752065201420552</v>
      </c>
      <c r="BL205" s="120">
        <f>PRODUCT($D85:BL85)</f>
        <v>0.54220970168966776</v>
      </c>
      <c r="BM205" s="120">
        <f>PRODUCT($D85:BM85)</f>
        <v>0.53695026758327791</v>
      </c>
      <c r="BN205" s="120">
        <f>PRODUCT($D85:BN85)</f>
        <v>0.53174184998772012</v>
      </c>
      <c r="BO205" s="120">
        <f>PRODUCT($D85:BO85)</f>
        <v>0.5265839540428392</v>
      </c>
      <c r="BP205" s="120">
        <f>PRODUCT($D85:BP85)</f>
        <v>0.52147608968862369</v>
      </c>
      <c r="BQ205" s="120">
        <f>PRODUCT($D85:BQ85)</f>
        <v>0.51641777161864399</v>
      </c>
      <c r="BR205" s="120">
        <f>PRODUCT($D85:BR85)</f>
        <v>0.51140851923394315</v>
      </c>
      <c r="BS205" s="120">
        <f>PRODUCT($D85:BS85)</f>
        <v>0.5064478565973739</v>
      </c>
      <c r="BT205" s="120">
        <f>PRODUCT($D85:BT85)</f>
        <v>0.50153531238837934</v>
      </c>
      <c r="BU205" s="120">
        <f>PRODUCT($D85:BU85)</f>
        <v>0.49667041985821203</v>
      </c>
      <c r="BV205" s="120">
        <f>PRODUCT($D85:BV85)</f>
        <v>0.49185271678558734</v>
      </c>
      <c r="BW205" s="120">
        <f>PRODUCT($D85:BW85)</f>
        <v>0.48708174543276711</v>
      </c>
      <c r="BX205" s="120">
        <f>PRODUCT($D85:BX85)</f>
        <v>0.48235705250206923</v>
      </c>
      <c r="BY205" s="120">
        <f>PRODUCT($D85:BY85)</f>
        <v>0.47767818909279913</v>
      </c>
      <c r="BZ205" s="120">
        <f>PRODUCT($D85:BZ85)</f>
        <v>0.47304471065859899</v>
      </c>
      <c r="CA205" s="120">
        <f>PRODUCT($D85:CA85)</f>
        <v>0.46845617696521058</v>
      </c>
      <c r="CB205" s="120">
        <f>PRODUCT($D85:CB85)</f>
        <v>0.463912152048648</v>
      </c>
      <c r="CC205" s="120">
        <f>PRODUCT($D85:CC85)</f>
        <v>0.4594122041737761</v>
      </c>
      <c r="CD205" s="120">
        <f>PRODUCT($D85:CD85)</f>
        <v>0.45495590579329043</v>
      </c>
      <c r="CE205" s="120">
        <f>PRODUCT($D85:CE85)</f>
        <v>0.45054283350709551</v>
      </c>
      <c r="CF205" s="120">
        <f>PRODUCT($D85:CF85)</f>
        <v>0.44617256802207667</v>
      </c>
      <c r="CG205" s="120">
        <f>PRODUCT($D85:CG85)</f>
        <v>0.44184469411226251</v>
      </c>
      <c r="CH205" s="120">
        <f>PRODUCT($D85:CH85)</f>
        <v>0.43755880057937357</v>
      </c>
      <c r="CI205" s="120">
        <f>PRODUCT($D85:CI85)</f>
        <v>0.43331448021375363</v>
      </c>
      <c r="CJ205" s="120">
        <f>PRODUCT($D85:CJ85)</f>
        <v>0.42911132975568023</v>
      </c>
      <c r="CK205" s="120">
        <f>PRODUCT($D85:CK85)</f>
        <v>0.42494894985705012</v>
      </c>
      <c r="CL205" s="120">
        <f>PRODUCT($D85:CL85)</f>
        <v>0.42082694504343671</v>
      </c>
      <c r="CM205" s="120">
        <f>PRODUCT($D85:CM85)</f>
        <v>0.41674492367651533</v>
      </c>
      <c r="CN205" s="120">
        <f>PRODUCT($D85:CN85)</f>
        <v>0.41270249791685309</v>
      </c>
      <c r="CO205" s="120">
        <f>PRODUCT($D85:CO85)</f>
        <v>0.4086992836870596</v>
      </c>
      <c r="CP205" s="120">
        <f>PRODUCT($D85:CP85)</f>
        <v>0.4047349006352951</v>
      </c>
      <c r="CQ205" s="120">
        <f>PRODUCT($D85:CQ85)</f>
        <v>0.40080897209913274</v>
      </c>
      <c r="CR205" s="120">
        <f>PRODUCT($D85:CR85)</f>
        <v>0.39692112506977112</v>
      </c>
      <c r="CS205" s="120">
        <f>PRODUCT($D85:CS85)</f>
        <v>0.3930709901565943</v>
      </c>
      <c r="CT205" s="120">
        <f>PRODUCT($D85:CT85)</f>
        <v>0.3892582015520753</v>
      </c>
      <c r="CU205" s="120">
        <f>PRODUCT($D85:CU85)</f>
        <v>0.38548239699702014</v>
      </c>
      <c r="CV205" s="120">
        <f>PRODUCT($D85:CV85)</f>
        <v>0.381743217746149</v>
      </c>
      <c r="CW205" s="120">
        <f>PRODUCT($D85:CW85)</f>
        <v>0.37804030853401133</v>
      </c>
      <c r="CX205" s="120">
        <f>PRODUCT($D85:CX85)</f>
        <v>0.37437331754123138</v>
      </c>
      <c r="CY205" s="120">
        <f>PRODUCT($D85:CY85)</f>
        <v>0.3707418963610814</v>
      </c>
      <c r="CZ205" s="120">
        <f>PRODUCT($D85:CZ85)</f>
        <v>0.36714569996637891</v>
      </c>
      <c r="DA205" s="120">
        <f>PRODUCT($D85:DA85)</f>
        <v>0.36358438667670501</v>
      </c>
      <c r="DB205" s="120">
        <f>PRODUCT($D85:DB85)</f>
        <v>0.36005761812594095</v>
      </c>
      <c r="DC205" s="120">
        <f>PRODUCT($D85:DC85)</f>
        <v>0.35656505923011933</v>
      </c>
    </row>
    <row r="206" spans="2:107" ht="15" x14ac:dyDescent="0.25">
      <c r="B206" s="110">
        <v>81</v>
      </c>
      <c r="C206" s="120">
        <v>1</v>
      </c>
      <c r="D206" s="120">
        <f>PRODUCT($D86:D86)</f>
        <v>0.98219999999999996</v>
      </c>
      <c r="E206" s="120">
        <f>PRODUCT($D86:E86)</f>
        <v>0.97385129999999998</v>
      </c>
      <c r="F206" s="120">
        <f>PRODUCT($D86:F86)</f>
        <v>0.96518402342999998</v>
      </c>
      <c r="G206" s="120">
        <f>PRODUCT($D86:G86)</f>
        <v>0.95630433041444396</v>
      </c>
      <c r="H206" s="120">
        <f>PRODUCT($D86:H86)</f>
        <v>0.94750633057463107</v>
      </c>
      <c r="I206" s="120">
        <f>PRODUCT($D86:I86)</f>
        <v>0.93859977106722958</v>
      </c>
      <c r="J206" s="120">
        <f>PRODUCT($D86:J86)</f>
        <v>0.92968307324209098</v>
      </c>
      <c r="K206" s="120">
        <f>PRODUCT($D86:K86)</f>
        <v>0.92075811573896682</v>
      </c>
      <c r="L206" s="120">
        <f>PRODUCT($D86:L86)</f>
        <v>0.91182676201629875</v>
      </c>
      <c r="M206" s="120">
        <f>PRODUCT($D86:M86)</f>
        <v>0.90298204242474067</v>
      </c>
      <c r="N206" s="120">
        <f>PRODUCT($D86:N86)</f>
        <v>0.89422311661322063</v>
      </c>
      <c r="O206" s="120">
        <f>PRODUCT($D86:O86)</f>
        <v>0.88545973007041101</v>
      </c>
      <c r="P206" s="120">
        <f>PRODUCT($D86:P86)</f>
        <v>0.87660513276970686</v>
      </c>
      <c r="Q206" s="120">
        <f>PRODUCT($D86:Q86)</f>
        <v>0.86757609990217888</v>
      </c>
      <c r="R206" s="120">
        <f>PRODUCT($D86:R86)</f>
        <v>0.85976791500305927</v>
      </c>
      <c r="S206" s="120">
        <f>PRODUCT($D86:S86)</f>
        <v>0.85203000376803173</v>
      </c>
      <c r="T206" s="120">
        <f>PRODUCT($D86:T86)</f>
        <v>0.84436173373411949</v>
      </c>
      <c r="U206" s="120">
        <f>PRODUCT($D86:U86)</f>
        <v>0.83676247813051241</v>
      </c>
      <c r="V206" s="120">
        <f>PRODUCT($D86:V86)</f>
        <v>0.82923161582733784</v>
      </c>
      <c r="W206" s="120">
        <f>PRODUCT($D86:W86)</f>
        <v>0.8217685312848918</v>
      </c>
      <c r="X206" s="120">
        <f>PRODUCT($D86:X86)</f>
        <v>0.81437261450332776</v>
      </c>
      <c r="Y206" s="120">
        <f>PRODUCT($D86:Y86)</f>
        <v>0.80704326097279777</v>
      </c>
      <c r="Z206" s="120">
        <f>PRODUCT($D86:Z86)</f>
        <v>0.79977987162404263</v>
      </c>
      <c r="AA206" s="120">
        <f>PRODUCT($D86:AA86)</f>
        <v>0.79258185277942628</v>
      </c>
      <c r="AB206" s="120">
        <f>PRODUCT($D86:AB86)</f>
        <v>0.78544861610441141</v>
      </c>
      <c r="AC206" s="120">
        <f>PRODUCT($D86:AC86)</f>
        <v>0.77837957855947171</v>
      </c>
      <c r="AD206" s="120">
        <f>PRODUCT($D86:AD86)</f>
        <v>0.7713741623524365</v>
      </c>
      <c r="AE206" s="120">
        <f>PRODUCT($D86:AE86)</f>
        <v>0.76443179489126456</v>
      </c>
      <c r="AF206" s="120">
        <f>PRODUCT($D86:AF86)</f>
        <v>0.75755190873724321</v>
      </c>
      <c r="AG206" s="120">
        <f>PRODUCT($D86:AG86)</f>
        <v>0.75073394155860806</v>
      </c>
      <c r="AH206" s="120">
        <f>PRODUCT($D86:AH86)</f>
        <v>0.74397733608458061</v>
      </c>
      <c r="AI206" s="120">
        <f>PRODUCT($D86:AI86)</f>
        <v>0.73728154005981938</v>
      </c>
      <c r="AJ206" s="120">
        <f>PRODUCT($D86:AJ86)</f>
        <v>0.730646006199281</v>
      </c>
      <c r="AK206" s="120">
        <f>PRODUCT($D86:AK86)</f>
        <v>0.72407019214348745</v>
      </c>
      <c r="AL206" s="120">
        <f>PRODUCT($D86:AL86)</f>
        <v>0.71755356041419605</v>
      </c>
      <c r="AM206" s="120">
        <f>PRODUCT($D86:AM86)</f>
        <v>0.71109557837046833</v>
      </c>
      <c r="AN206" s="120">
        <f>PRODUCT($D86:AN86)</f>
        <v>0.7046957181651341</v>
      </c>
      <c r="AO206" s="120">
        <f>PRODUCT($D86:AO86)</f>
        <v>0.69835345670164783</v>
      </c>
      <c r="AP206" s="120">
        <f>PRODUCT($D86:AP86)</f>
        <v>0.69206827559133299</v>
      </c>
      <c r="AQ206" s="120">
        <f>PRODUCT($D86:AQ86)</f>
        <v>0.68583966111101102</v>
      </c>
      <c r="AR206" s="120">
        <f>PRODUCT($D86:AR86)</f>
        <v>0.67966710416101195</v>
      </c>
      <c r="AS206" s="120">
        <f>PRODUCT($D86:AS86)</f>
        <v>0.67355010022356288</v>
      </c>
      <c r="AT206" s="120">
        <f>PRODUCT($D86:AT86)</f>
        <v>0.66748814932155076</v>
      </c>
      <c r="AU206" s="120">
        <f>PRODUCT($D86:AU86)</f>
        <v>0.66148075597765676</v>
      </c>
      <c r="AV206" s="120">
        <f>PRODUCT($D86:AV86)</f>
        <v>0.65552742917385787</v>
      </c>
      <c r="AW206" s="120">
        <f>PRODUCT($D86:AW86)</f>
        <v>0.64962768231129309</v>
      </c>
      <c r="AX206" s="120">
        <f>PRODUCT($D86:AX86)</f>
        <v>0.6437810331704914</v>
      </c>
      <c r="AY206" s="120">
        <f>PRODUCT($D86:AY86)</f>
        <v>0.63798700387195695</v>
      </c>
      <c r="AZ206" s="120">
        <f>PRODUCT($D86:AZ86)</f>
        <v>0.63224512083710938</v>
      </c>
      <c r="BA206" s="120">
        <f>PRODUCT($D86:BA86)</f>
        <v>0.62655491474957536</v>
      </c>
      <c r="BB206" s="120">
        <f>PRODUCT($D86:BB86)</f>
        <v>0.6209159205168292</v>
      </c>
      <c r="BC206" s="120">
        <f>PRODUCT($D86:BC86)</f>
        <v>0.61532767723217774</v>
      </c>
      <c r="BD206" s="120">
        <f>PRODUCT($D86:BD86)</f>
        <v>0.60978972813708809</v>
      </c>
      <c r="BE206" s="120">
        <f>PRODUCT($D86:BE86)</f>
        <v>0.60430162058385428</v>
      </c>
      <c r="BF206" s="120">
        <f>PRODUCT($D86:BF86)</f>
        <v>0.59886290599859959</v>
      </c>
      <c r="BG206" s="120">
        <f>PRODUCT($D86:BG86)</f>
        <v>0.59347313984461214</v>
      </c>
      <c r="BH206" s="120">
        <f>PRODUCT($D86:BH86)</f>
        <v>0.5881318815860106</v>
      </c>
      <c r="BI206" s="120">
        <f>PRODUCT($D86:BI86)</f>
        <v>0.58283869465173654</v>
      </c>
      <c r="BJ206" s="120">
        <f>PRODUCT($D86:BJ86)</f>
        <v>0.57759314639987092</v>
      </c>
      <c r="BK206" s="120">
        <f>PRODUCT($D86:BK86)</f>
        <v>0.57239480808227206</v>
      </c>
      <c r="BL206" s="120">
        <f>PRODUCT($D86:BL86)</f>
        <v>0.56724325480953164</v>
      </c>
      <c r="BM206" s="120">
        <f>PRODUCT($D86:BM86)</f>
        <v>0.5621380655162459</v>
      </c>
      <c r="BN206" s="120">
        <f>PRODUCT($D86:BN86)</f>
        <v>0.55707882292659971</v>
      </c>
      <c r="BO206" s="120">
        <f>PRODUCT($D86:BO86)</f>
        <v>0.55206511352026033</v>
      </c>
      <c r="BP206" s="120">
        <f>PRODUCT($D86:BP86)</f>
        <v>0.54709652749857796</v>
      </c>
      <c r="BQ206" s="120">
        <f>PRODUCT($D86:BQ86)</f>
        <v>0.54217265875109077</v>
      </c>
      <c r="BR206" s="120">
        <f>PRODUCT($D86:BR86)</f>
        <v>0.53729310482233095</v>
      </c>
      <c r="BS206" s="120">
        <f>PRODUCT($D86:BS86)</f>
        <v>0.53245746687892992</v>
      </c>
      <c r="BT206" s="120">
        <f>PRODUCT($D86:BT86)</f>
        <v>0.5276653496770195</v>
      </c>
      <c r="BU206" s="120">
        <f>PRODUCT($D86:BU86)</f>
        <v>0.52291636152992638</v>
      </c>
      <c r="BV206" s="120">
        <f>PRODUCT($D86:BV86)</f>
        <v>0.51821011427615704</v>
      </c>
      <c r="BW206" s="120">
        <f>PRODUCT($D86:BW86)</f>
        <v>0.51354622324767163</v>
      </c>
      <c r="BX206" s="120">
        <f>PRODUCT($D86:BX86)</f>
        <v>0.50892430723844262</v>
      </c>
      <c r="BY206" s="120">
        <f>PRODUCT($D86:BY86)</f>
        <v>0.50434398847329664</v>
      </c>
      <c r="BZ206" s="120">
        <f>PRODUCT($D86:BZ86)</f>
        <v>0.49980489257703697</v>
      </c>
      <c r="CA206" s="120">
        <f>PRODUCT($D86:CA86)</f>
        <v>0.49530664854384365</v>
      </c>
      <c r="CB206" s="120">
        <f>PRODUCT($D86:CB86)</f>
        <v>0.49084888870694904</v>
      </c>
      <c r="CC206" s="120">
        <f>PRODUCT($D86:CC86)</f>
        <v>0.48643124870858651</v>
      </c>
      <c r="CD206" s="120">
        <f>PRODUCT($D86:CD86)</f>
        <v>0.48205336747020922</v>
      </c>
      <c r="CE206" s="120">
        <f>PRODUCT($D86:CE86)</f>
        <v>0.47771488716297733</v>
      </c>
      <c r="CF206" s="120">
        <f>PRODUCT($D86:CF86)</f>
        <v>0.47341545317851053</v>
      </c>
      <c r="CG206" s="120">
        <f>PRODUCT($D86:CG86)</f>
        <v>0.46915471409990395</v>
      </c>
      <c r="CH206" s="120">
        <f>PRODUCT($D86:CH86)</f>
        <v>0.4649323216730048</v>
      </c>
      <c r="CI206" s="120">
        <f>PRODUCT($D86:CI86)</f>
        <v>0.46074793077794773</v>
      </c>
      <c r="CJ206" s="120">
        <f>PRODUCT($D86:CJ86)</f>
        <v>0.45660119940094618</v>
      </c>
      <c r="CK206" s="120">
        <f>PRODUCT($D86:CK86)</f>
        <v>0.45249178860633765</v>
      </c>
      <c r="CL206" s="120">
        <f>PRODUCT($D86:CL86)</f>
        <v>0.44841936250888059</v>
      </c>
      <c r="CM206" s="120">
        <f>PRODUCT($D86:CM86)</f>
        <v>0.44438358824630064</v>
      </c>
      <c r="CN206" s="120">
        <f>PRODUCT($D86:CN86)</f>
        <v>0.44038413595208392</v>
      </c>
      <c r="CO206" s="120">
        <f>PRODUCT($D86:CO86)</f>
        <v>0.43642067872851514</v>
      </c>
      <c r="CP206" s="120">
        <f>PRODUCT($D86:CP86)</f>
        <v>0.43249289261995849</v>
      </c>
      <c r="CQ206" s="120">
        <f>PRODUCT($D86:CQ86)</f>
        <v>0.42860045658637885</v>
      </c>
      <c r="CR206" s="120">
        <f>PRODUCT($D86:CR86)</f>
        <v>0.42474305247710142</v>
      </c>
      <c r="CS206" s="120">
        <f>PRODUCT($D86:CS86)</f>
        <v>0.42092036500480751</v>
      </c>
      <c r="CT206" s="120">
        <f>PRODUCT($D86:CT86)</f>
        <v>0.41713208171976424</v>
      </c>
      <c r="CU206" s="120">
        <f>PRODUCT($D86:CU86)</f>
        <v>0.41337789298428634</v>
      </c>
      <c r="CV206" s="120">
        <f>PRODUCT($D86:CV86)</f>
        <v>0.40965749194742779</v>
      </c>
      <c r="CW206" s="120">
        <f>PRODUCT($D86:CW86)</f>
        <v>0.40597057451990093</v>
      </c>
      <c r="CX206" s="120">
        <f>PRODUCT($D86:CX86)</f>
        <v>0.4023168393492218</v>
      </c>
      <c r="CY206" s="120">
        <f>PRODUCT($D86:CY86)</f>
        <v>0.39869598779507881</v>
      </c>
      <c r="CZ206" s="120">
        <f>PRODUCT($D86:CZ86)</f>
        <v>0.3951077239049231</v>
      </c>
      <c r="DA206" s="120">
        <f>PRODUCT($D86:DA86)</f>
        <v>0.39155175438977879</v>
      </c>
      <c r="DB206" s="120">
        <f>PRODUCT($D86:DB86)</f>
        <v>0.38802778860027076</v>
      </c>
      <c r="DC206" s="120">
        <f>PRODUCT($D86:DC86)</f>
        <v>0.38453553850286831</v>
      </c>
    </row>
    <row r="207" spans="2:107" ht="15" x14ac:dyDescent="0.25">
      <c r="B207" s="110">
        <v>82</v>
      </c>
      <c r="C207" s="120">
        <v>1</v>
      </c>
      <c r="D207" s="120">
        <f>PRODUCT($D87:D87)</f>
        <v>0.98280000000000001</v>
      </c>
      <c r="E207" s="120">
        <f>PRODUCT($D87:E87)</f>
        <v>0.97513415999999997</v>
      </c>
      <c r="F207" s="120">
        <f>PRODUCT($D87:F87)</f>
        <v>0.96723557330400001</v>
      </c>
      <c r="G207" s="120">
        <f>PRODUCT($D87:G87)</f>
        <v>0.95911079448824643</v>
      </c>
      <c r="H207" s="120">
        <f>PRODUCT($D87:H87)</f>
        <v>0.95095835273509643</v>
      </c>
      <c r="I207" s="120">
        <f>PRODUCT($D87:I87)</f>
        <v>0.94287520673684821</v>
      </c>
      <c r="J207" s="120">
        <f>PRODUCT($D87:J87)</f>
        <v>0.93476647995891127</v>
      </c>
      <c r="K207" s="120">
        <f>PRODUCT($D87:K87)</f>
        <v>0.92654053493527277</v>
      </c>
      <c r="L207" s="120">
        <f>PRODUCT($D87:L87)</f>
        <v>0.91838697822784232</v>
      </c>
      <c r="M207" s="120">
        <f>PRODUCT($D87:M87)</f>
        <v>0.91021333412161454</v>
      </c>
      <c r="N207" s="120">
        <f>PRODUCT($D87:N87)</f>
        <v>0.90202141411451997</v>
      </c>
      <c r="O207" s="120">
        <f>PRODUCT($D87:O87)</f>
        <v>0.89381301924607781</v>
      </c>
      <c r="P207" s="120">
        <f>PRODUCT($D87:P87)</f>
        <v>0.88550055816708928</v>
      </c>
      <c r="Q207" s="120">
        <f>PRODUCT($D87:Q87)</f>
        <v>0.87708830286450201</v>
      </c>
      <c r="R207" s="120">
        <f>PRODUCT($D87:R87)</f>
        <v>0.86980846995072669</v>
      </c>
      <c r="S207" s="120">
        <f>PRODUCT($D87:S87)</f>
        <v>0.86258905965013566</v>
      </c>
      <c r="T207" s="120">
        <f>PRODUCT($D87:T87)</f>
        <v>0.85542957045503953</v>
      </c>
      <c r="U207" s="120">
        <f>PRODUCT($D87:U87)</f>
        <v>0.84832950502026272</v>
      </c>
      <c r="V207" s="120">
        <f>PRODUCT($D87:V87)</f>
        <v>0.84128837012859459</v>
      </c>
      <c r="W207" s="120">
        <f>PRODUCT($D87:W87)</f>
        <v>0.83430567665652733</v>
      </c>
      <c r="X207" s="120">
        <f>PRODUCT($D87:X87)</f>
        <v>0.82738093954027814</v>
      </c>
      <c r="Y207" s="120">
        <f>PRODUCT($D87:Y87)</f>
        <v>0.82051367774209383</v>
      </c>
      <c r="Z207" s="120">
        <f>PRODUCT($D87:Z87)</f>
        <v>0.81370341421683445</v>
      </c>
      <c r="AA207" s="120">
        <f>PRODUCT($D87:AA87)</f>
        <v>0.8069496758788347</v>
      </c>
      <c r="AB207" s="120">
        <f>PRODUCT($D87:AB87)</f>
        <v>0.80025199356904042</v>
      </c>
      <c r="AC207" s="120">
        <f>PRODUCT($D87:AC87)</f>
        <v>0.79360990202241743</v>
      </c>
      <c r="AD207" s="120">
        <f>PRODUCT($D87:AD87)</f>
        <v>0.78702293983563143</v>
      </c>
      <c r="AE207" s="120">
        <f>PRODUCT($D87:AE87)</f>
        <v>0.78049064943499569</v>
      </c>
      <c r="AF207" s="120">
        <f>PRODUCT($D87:AF87)</f>
        <v>0.77401257704468529</v>
      </c>
      <c r="AG207" s="120">
        <f>PRODUCT($D87:AG87)</f>
        <v>0.76758827265521445</v>
      </c>
      <c r="AH207" s="120">
        <f>PRODUCT($D87:AH87)</f>
        <v>0.76121728999217619</v>
      </c>
      <c r="AI207" s="120">
        <f>PRODUCT($D87:AI87)</f>
        <v>0.75489918648524112</v>
      </c>
      <c r="AJ207" s="120">
        <f>PRODUCT($D87:AJ87)</f>
        <v>0.74863352323741361</v>
      </c>
      <c r="AK207" s="120">
        <f>PRODUCT($D87:AK87)</f>
        <v>0.74241986499454304</v>
      </c>
      <c r="AL207" s="120">
        <f>PRODUCT($D87:AL87)</f>
        <v>0.73625778011508836</v>
      </c>
      <c r="AM207" s="120">
        <f>PRODUCT($D87:AM87)</f>
        <v>0.73014684054013312</v>
      </c>
      <c r="AN207" s="120">
        <f>PRODUCT($D87:AN87)</f>
        <v>0.72408662176365002</v>
      </c>
      <c r="AO207" s="120">
        <f>PRODUCT($D87:AO87)</f>
        <v>0.71807670280301172</v>
      </c>
      <c r="AP207" s="120">
        <f>PRODUCT($D87:AP87)</f>
        <v>0.71211666616974678</v>
      </c>
      <c r="AQ207" s="120">
        <f>PRODUCT($D87:AQ87)</f>
        <v>0.70620609784053789</v>
      </c>
      <c r="AR207" s="120">
        <f>PRODUCT($D87:AR87)</f>
        <v>0.70034458722846149</v>
      </c>
      <c r="AS207" s="120">
        <f>PRODUCT($D87:AS87)</f>
        <v>0.69453172715446532</v>
      </c>
      <c r="AT207" s="120">
        <f>PRODUCT($D87:AT87)</f>
        <v>0.68876711381908329</v>
      </c>
      <c r="AU207" s="120">
        <f>PRODUCT($D87:AU87)</f>
        <v>0.68305034677438492</v>
      </c>
      <c r="AV207" s="120">
        <f>PRODUCT($D87:AV87)</f>
        <v>0.67738102889615759</v>
      </c>
      <c r="AW207" s="120">
        <f>PRODUCT($D87:AW87)</f>
        <v>0.67175876635631948</v>
      </c>
      <c r="AX207" s="120">
        <f>PRODUCT($D87:AX87)</f>
        <v>0.66618316859556204</v>
      </c>
      <c r="AY207" s="120">
        <f>PRODUCT($D87:AY87)</f>
        <v>0.66065384829621887</v>
      </c>
      <c r="AZ207" s="120">
        <f>PRODUCT($D87:AZ87)</f>
        <v>0.6551704213553603</v>
      </c>
      <c r="BA207" s="120">
        <f>PRODUCT($D87:BA87)</f>
        <v>0.64973250685811079</v>
      </c>
      <c r="BB207" s="120">
        <f>PRODUCT($D87:BB87)</f>
        <v>0.64433972705118847</v>
      </c>
      <c r="BC207" s="120">
        <f>PRODUCT($D87:BC87)</f>
        <v>0.63899170731666366</v>
      </c>
      <c r="BD207" s="120">
        <f>PRODUCT($D87:BD87)</f>
        <v>0.63368807614593536</v>
      </c>
      <c r="BE207" s="120">
        <f>PRODUCT($D87:BE87)</f>
        <v>0.62842846511392414</v>
      </c>
      <c r="BF207" s="120">
        <f>PRODUCT($D87:BF87)</f>
        <v>0.62321250885347856</v>
      </c>
      <c r="BG207" s="120">
        <f>PRODUCT($D87:BG87)</f>
        <v>0.61803984502999476</v>
      </c>
      <c r="BH207" s="120">
        <f>PRODUCT($D87:BH87)</f>
        <v>0.61291011431624587</v>
      </c>
      <c r="BI207" s="120">
        <f>PRODUCT($D87:BI87)</f>
        <v>0.60782296036742101</v>
      </c>
      <c r="BJ207" s="120">
        <f>PRODUCT($D87:BJ87)</f>
        <v>0.60277802979637141</v>
      </c>
      <c r="BK207" s="120">
        <f>PRODUCT($D87:BK87)</f>
        <v>0.5977749721490615</v>
      </c>
      <c r="BL207" s="120">
        <f>PRODUCT($D87:BL87)</f>
        <v>0.59281343988022428</v>
      </c>
      <c r="BM207" s="120">
        <f>PRODUCT($D87:BM87)</f>
        <v>0.58789308832921838</v>
      </c>
      <c r="BN207" s="120">
        <f>PRODUCT($D87:BN87)</f>
        <v>0.58301357569608592</v>
      </c>
      <c r="BO207" s="120">
        <f>PRODUCT($D87:BO87)</f>
        <v>0.57817456301780845</v>
      </c>
      <c r="BP207" s="120">
        <f>PRODUCT($D87:BP87)</f>
        <v>0.57337571414476063</v>
      </c>
      <c r="BQ207" s="120">
        <f>PRODUCT($D87:BQ87)</f>
        <v>0.56861669571735918</v>
      </c>
      <c r="BR207" s="120">
        <f>PRODUCT($D87:BR87)</f>
        <v>0.5638971771429051</v>
      </c>
      <c r="BS207" s="120">
        <f>PRODUCT($D87:BS87)</f>
        <v>0.55921683057261906</v>
      </c>
      <c r="BT207" s="120">
        <f>PRODUCT($D87:BT87)</f>
        <v>0.55457533087886635</v>
      </c>
      <c r="BU207" s="120">
        <f>PRODUCT($D87:BU87)</f>
        <v>0.54997235563257174</v>
      </c>
      <c r="BV207" s="120">
        <f>PRODUCT($D87:BV87)</f>
        <v>0.54540758508082143</v>
      </c>
      <c r="BW207" s="120">
        <f>PRODUCT($D87:BW87)</f>
        <v>0.54088070212465067</v>
      </c>
      <c r="BX207" s="120">
        <f>PRODUCT($D87:BX87)</f>
        <v>0.53639139229701605</v>
      </c>
      <c r="BY207" s="120">
        <f>PRODUCT($D87:BY87)</f>
        <v>0.53193934374095087</v>
      </c>
      <c r="BZ207" s="120">
        <f>PRODUCT($D87:BZ87)</f>
        <v>0.52752424718790103</v>
      </c>
      <c r="CA207" s="120">
        <f>PRODUCT($D87:CA87)</f>
        <v>0.52314579593624144</v>
      </c>
      <c r="CB207" s="120">
        <f>PRODUCT($D87:CB87)</f>
        <v>0.51880368582997061</v>
      </c>
      <c r="CC207" s="120">
        <f>PRODUCT($D87:CC87)</f>
        <v>0.51449761523758186</v>
      </c>
      <c r="CD207" s="120">
        <f>PRODUCT($D87:CD87)</f>
        <v>0.51022728503110992</v>
      </c>
      <c r="CE207" s="120">
        <f>PRODUCT($D87:CE87)</f>
        <v>0.50599239856535172</v>
      </c>
      <c r="CF207" s="120">
        <f>PRODUCT($D87:CF87)</f>
        <v>0.50179266165725933</v>
      </c>
      <c r="CG207" s="120">
        <f>PRODUCT($D87:CG87)</f>
        <v>0.49762778256550411</v>
      </c>
      <c r="CH207" s="120">
        <f>PRODUCT($D87:CH87)</f>
        <v>0.49349747197021043</v>
      </c>
      <c r="CI207" s="120">
        <f>PRODUCT($D87:CI87)</f>
        <v>0.4894014429528577</v>
      </c>
      <c r="CJ207" s="120">
        <f>PRODUCT($D87:CJ87)</f>
        <v>0.48533941097634897</v>
      </c>
      <c r="CK207" s="120">
        <f>PRODUCT($D87:CK87)</f>
        <v>0.48131109386524529</v>
      </c>
      <c r="CL207" s="120">
        <f>PRODUCT($D87:CL87)</f>
        <v>0.47731621178616379</v>
      </c>
      <c r="CM207" s="120">
        <f>PRODUCT($D87:CM87)</f>
        <v>0.47335448722833862</v>
      </c>
      <c r="CN207" s="120">
        <f>PRODUCT($D87:CN87)</f>
        <v>0.46942564498434342</v>
      </c>
      <c r="CO207" s="120">
        <f>PRODUCT($D87:CO87)</f>
        <v>0.46552941213097337</v>
      </c>
      <c r="CP207" s="120">
        <f>PRODUCT($D87:CP87)</f>
        <v>0.46166551801028632</v>
      </c>
      <c r="CQ207" s="120">
        <f>PRODUCT($D87:CQ87)</f>
        <v>0.45783369421080095</v>
      </c>
      <c r="CR207" s="120">
        <f>PRODUCT($D87:CR87)</f>
        <v>0.4540336745488513</v>
      </c>
      <c r="CS207" s="120">
        <f>PRODUCT($D87:CS87)</f>
        <v>0.45026519505009582</v>
      </c>
      <c r="CT207" s="120">
        <f>PRODUCT($D87:CT87)</f>
        <v>0.44652799393118003</v>
      </c>
      <c r="CU207" s="120">
        <f>PRODUCT($D87:CU87)</f>
        <v>0.44282181158155126</v>
      </c>
      <c r="CV207" s="120">
        <f>PRODUCT($D87:CV87)</f>
        <v>0.43914639054542437</v>
      </c>
      <c r="CW207" s="120">
        <f>PRODUCT($D87:CW87)</f>
        <v>0.43550147550389734</v>
      </c>
      <c r="CX207" s="120">
        <f>PRODUCT($D87:CX87)</f>
        <v>0.43188681325721501</v>
      </c>
      <c r="CY207" s="120">
        <f>PRODUCT($D87:CY87)</f>
        <v>0.42830215270718014</v>
      </c>
      <c r="CZ207" s="120">
        <f>PRODUCT($D87:CZ87)</f>
        <v>0.42474724483971055</v>
      </c>
      <c r="DA207" s="120">
        <f>PRODUCT($D87:DA87)</f>
        <v>0.42122184270754098</v>
      </c>
      <c r="DB207" s="120">
        <f>PRODUCT($D87:DB87)</f>
        <v>0.41772570141306842</v>
      </c>
      <c r="DC207" s="120">
        <f>PRODUCT($D87:DC87)</f>
        <v>0.41425857809133998</v>
      </c>
    </row>
    <row r="208" spans="2:107" ht="15" x14ac:dyDescent="0.25">
      <c r="B208" s="110">
        <v>83</v>
      </c>
      <c r="C208" s="120">
        <v>1</v>
      </c>
      <c r="D208" s="120">
        <f>PRODUCT($D88:D88)</f>
        <v>0.98340000000000005</v>
      </c>
      <c r="E208" s="120">
        <f>PRODUCT($D88:E88)</f>
        <v>0.97641786000000008</v>
      </c>
      <c r="F208" s="120">
        <f>PRODUCT($D88:F88)</f>
        <v>0.96919236783600016</v>
      </c>
      <c r="G208" s="120">
        <f>PRODUCT($D88:G88)</f>
        <v>0.96182650584044649</v>
      </c>
      <c r="H208" s="120">
        <f>PRODUCT($D88:H88)</f>
        <v>0.95442044174547502</v>
      </c>
      <c r="I208" s="120">
        <f>PRODUCT($D88:I88)</f>
        <v>0.94697596229986025</v>
      </c>
      <c r="J208" s="120">
        <f>PRODUCT($D88:J88)</f>
        <v>0.93958954979392129</v>
      </c>
      <c r="K208" s="120">
        <f>PRODUCT($D88:K88)</f>
        <v>0.93216679235054933</v>
      </c>
      <c r="L208" s="120">
        <f>PRODUCT($D88:L88)</f>
        <v>0.92470945801174498</v>
      </c>
      <c r="M208" s="120">
        <f>PRODUCT($D88:M88)</f>
        <v>0.91721931140184987</v>
      </c>
      <c r="N208" s="120">
        <f>PRODUCT($D88:N88)</f>
        <v>0.90969811304835468</v>
      </c>
      <c r="O208" s="120">
        <f>PRODUCT($D88:O88)</f>
        <v>0.90214761871005333</v>
      </c>
      <c r="P208" s="120">
        <f>PRODUCT($D88:P88)</f>
        <v>0.8944793639510179</v>
      </c>
      <c r="Q208" s="120">
        <f>PRODUCT($D88:Q88)</f>
        <v>0.88660794554824895</v>
      </c>
      <c r="R208" s="120">
        <f>PRODUCT($D88:R88)</f>
        <v>0.87986972516208217</v>
      </c>
      <c r="S208" s="120">
        <f>PRODUCT($D88:S88)</f>
        <v>0.87318271525085034</v>
      </c>
      <c r="T208" s="120">
        <f>PRODUCT($D88:T88)</f>
        <v>0.8665465266149438</v>
      </c>
      <c r="U208" s="120">
        <f>PRODUCT($D88:U88)</f>
        <v>0.85996077301267015</v>
      </c>
      <c r="V208" s="120">
        <f>PRODUCT($D88:V88)</f>
        <v>0.85342507113777377</v>
      </c>
      <c r="W208" s="120">
        <f>PRODUCT($D88:W88)</f>
        <v>0.84693904059712666</v>
      </c>
      <c r="X208" s="120">
        <f>PRODUCT($D88:X88)</f>
        <v>0.84050230388858849</v>
      </c>
      <c r="Y208" s="120">
        <f>PRODUCT($D88:Y88)</f>
        <v>0.83411448637903518</v>
      </c>
      <c r="Z208" s="120">
        <f>PRODUCT($D88:Z88)</f>
        <v>0.82777521628255446</v>
      </c>
      <c r="AA208" s="120">
        <f>PRODUCT($D88:AA88)</f>
        <v>0.82148412463880705</v>
      </c>
      <c r="AB208" s="120">
        <f>PRODUCT($D88:AB88)</f>
        <v>0.81524084529155205</v>
      </c>
      <c r="AC208" s="120">
        <f>PRODUCT($D88:AC88)</f>
        <v>0.80904501486733627</v>
      </c>
      <c r="AD208" s="120">
        <f>PRODUCT($D88:AD88)</f>
        <v>0.8028962727543445</v>
      </c>
      <c r="AE208" s="120">
        <f>PRODUCT($D88:AE88)</f>
        <v>0.79679426108141149</v>
      </c>
      <c r="AF208" s="120">
        <f>PRODUCT($D88:AF88)</f>
        <v>0.79073862469719269</v>
      </c>
      <c r="AG208" s="120">
        <f>PRODUCT($D88:AG88)</f>
        <v>0.784729011149494</v>
      </c>
      <c r="AH208" s="120">
        <f>PRODUCT($D88:AH88)</f>
        <v>0.77876507066475786</v>
      </c>
      <c r="AI208" s="120">
        <f>PRODUCT($D88:AI88)</f>
        <v>0.77284645612770564</v>
      </c>
      <c r="AJ208" s="120">
        <f>PRODUCT($D88:AJ88)</f>
        <v>0.76697282306113501</v>
      </c>
      <c r="AK208" s="120">
        <f>PRODUCT($D88:AK88)</f>
        <v>0.76114382960587035</v>
      </c>
      <c r="AL208" s="120">
        <f>PRODUCT($D88:AL88)</f>
        <v>0.75535913650086572</v>
      </c>
      <c r="AM208" s="120">
        <f>PRODUCT($D88:AM88)</f>
        <v>0.74961840706345906</v>
      </c>
      <c r="AN208" s="120">
        <f>PRODUCT($D88:AN88)</f>
        <v>0.74392130716977678</v>
      </c>
      <c r="AO208" s="120">
        <f>PRODUCT($D88:AO88)</f>
        <v>0.73826750523528639</v>
      </c>
      <c r="AP208" s="120">
        <f>PRODUCT($D88:AP88)</f>
        <v>0.73265667219549813</v>
      </c>
      <c r="AQ208" s="120">
        <f>PRODUCT($D88:AQ88)</f>
        <v>0.72708848148681227</v>
      </c>
      <c r="AR208" s="120">
        <f>PRODUCT($D88:AR88)</f>
        <v>0.72156260902751246</v>
      </c>
      <c r="AS208" s="120">
        <f>PRODUCT($D88:AS88)</f>
        <v>0.71607873319890336</v>
      </c>
      <c r="AT208" s="120">
        <f>PRODUCT($D88:AT88)</f>
        <v>0.71063653482659161</v>
      </c>
      <c r="AU208" s="120">
        <f>PRODUCT($D88:AU88)</f>
        <v>0.70523569716190948</v>
      </c>
      <c r="AV208" s="120">
        <f>PRODUCT($D88:AV88)</f>
        <v>0.69987590586347892</v>
      </c>
      <c r="AW208" s="120">
        <f>PRODUCT($D88:AW88)</f>
        <v>0.69455684897891645</v>
      </c>
      <c r="AX208" s="120">
        <f>PRODUCT($D88:AX88)</f>
        <v>0.68927821692667668</v>
      </c>
      <c r="AY208" s="120">
        <f>PRODUCT($D88:AY88)</f>
        <v>0.68403970247803392</v>
      </c>
      <c r="AZ208" s="120">
        <f>PRODUCT($D88:AZ88)</f>
        <v>0.67884100073920084</v>
      </c>
      <c r="BA208" s="120">
        <f>PRODUCT($D88:BA88)</f>
        <v>0.67368180913358289</v>
      </c>
      <c r="BB208" s="120">
        <f>PRODUCT($D88:BB88)</f>
        <v>0.66856182738416758</v>
      </c>
      <c r="BC208" s="120">
        <f>PRODUCT($D88:BC88)</f>
        <v>0.66348075749604785</v>
      </c>
      <c r="BD208" s="120">
        <f>PRODUCT($D88:BD88)</f>
        <v>0.65843830373907786</v>
      </c>
      <c r="BE208" s="120">
        <f>PRODUCT($D88:BE88)</f>
        <v>0.65343417263066084</v>
      </c>
      <c r="BF208" s="120">
        <f>PRODUCT($D88:BF88)</f>
        <v>0.64846807291866781</v>
      </c>
      <c r="BG208" s="120">
        <f>PRODUCT($D88:BG88)</f>
        <v>0.64353971556448586</v>
      </c>
      <c r="BH208" s="120">
        <f>PRODUCT($D88:BH88)</f>
        <v>0.63864881372619575</v>
      </c>
      <c r="BI208" s="120">
        <f>PRODUCT($D88:BI88)</f>
        <v>0.63379508274187668</v>
      </c>
      <c r="BJ208" s="120">
        <f>PRODUCT($D88:BJ88)</f>
        <v>0.62897824011303838</v>
      </c>
      <c r="BK208" s="120">
        <f>PRODUCT($D88:BK88)</f>
        <v>0.62419800548817927</v>
      </c>
      <c r="BL208" s="120">
        <f>PRODUCT($D88:BL88)</f>
        <v>0.61945410064646911</v>
      </c>
      <c r="BM208" s="120">
        <f>PRODUCT($D88:BM88)</f>
        <v>0.61474624948155587</v>
      </c>
      <c r="BN208" s="120">
        <f>PRODUCT($D88:BN88)</f>
        <v>0.61007417798549601</v>
      </c>
      <c r="BO208" s="120">
        <f>PRODUCT($D88:BO88)</f>
        <v>0.60543761423280618</v>
      </c>
      <c r="BP208" s="120">
        <f>PRODUCT($D88:BP88)</f>
        <v>0.60083628836463687</v>
      </c>
      <c r="BQ208" s="120">
        <f>PRODUCT($D88:BQ88)</f>
        <v>0.5962699325730656</v>
      </c>
      <c r="BR208" s="120">
        <f>PRODUCT($D88:BR88)</f>
        <v>0.5917382810855103</v>
      </c>
      <c r="BS208" s="120">
        <f>PRODUCT($D88:BS88)</f>
        <v>0.58724107014926041</v>
      </c>
      <c r="BT208" s="120">
        <f>PRODUCT($D88:BT88)</f>
        <v>0.58277803801612604</v>
      </c>
      <c r="BU208" s="120">
        <f>PRODUCT($D88:BU88)</f>
        <v>0.57834892492720347</v>
      </c>
      <c r="BV208" s="120">
        <f>PRODUCT($D88:BV88)</f>
        <v>0.57395347309775668</v>
      </c>
      <c r="BW208" s="120">
        <f>PRODUCT($D88:BW88)</f>
        <v>0.56959142670221374</v>
      </c>
      <c r="BX208" s="120">
        <f>PRODUCT($D88:BX88)</f>
        <v>0.56526253185927688</v>
      </c>
      <c r="BY208" s="120">
        <f>PRODUCT($D88:BY88)</f>
        <v>0.56096653661714635</v>
      </c>
      <c r="BZ208" s="120">
        <f>PRODUCT($D88:BZ88)</f>
        <v>0.55670319093885601</v>
      </c>
      <c r="CA208" s="120">
        <f>PRODUCT($D88:CA88)</f>
        <v>0.55247224668772066</v>
      </c>
      <c r="CB208" s="120">
        <f>PRODUCT($D88:CB88)</f>
        <v>0.54827345761289392</v>
      </c>
      <c r="CC208" s="120">
        <f>PRODUCT($D88:CC88)</f>
        <v>0.54410657933503592</v>
      </c>
      <c r="CD208" s="120">
        <f>PRODUCT($D88:CD88)</f>
        <v>0.53997136933208967</v>
      </c>
      <c r="CE208" s="120">
        <f>PRODUCT($D88:CE88)</f>
        <v>0.53586758692516578</v>
      </c>
      <c r="CF208" s="120">
        <f>PRODUCT($D88:CF88)</f>
        <v>0.5317949932645345</v>
      </c>
      <c r="CG208" s="120">
        <f>PRODUCT($D88:CG88)</f>
        <v>0.52775335131572398</v>
      </c>
      <c r="CH208" s="120">
        <f>PRODUCT($D88:CH88)</f>
        <v>0.5237424258457245</v>
      </c>
      <c r="CI208" s="120">
        <f>PRODUCT($D88:CI88)</f>
        <v>0.51976198340929702</v>
      </c>
      <c r="CJ208" s="120">
        <f>PRODUCT($D88:CJ88)</f>
        <v>0.51581179233538632</v>
      </c>
      <c r="CK208" s="120">
        <f>PRODUCT($D88:CK88)</f>
        <v>0.51189162271363731</v>
      </c>
      <c r="CL208" s="120">
        <f>PRODUCT($D88:CL88)</f>
        <v>0.50800124638101363</v>
      </c>
      <c r="CM208" s="120">
        <f>PRODUCT($D88:CM88)</f>
        <v>0.50414043690851795</v>
      </c>
      <c r="CN208" s="120">
        <f>PRODUCT($D88:CN88)</f>
        <v>0.50030896958801319</v>
      </c>
      <c r="CO208" s="120">
        <f>PRODUCT($D88:CO88)</f>
        <v>0.49650662141914426</v>
      </c>
      <c r="CP208" s="120">
        <f>PRODUCT($D88:CP88)</f>
        <v>0.49273317109635872</v>
      </c>
      <c r="CQ208" s="120">
        <f>PRODUCT($D88:CQ88)</f>
        <v>0.48898839899602636</v>
      </c>
      <c r="CR208" s="120">
        <f>PRODUCT($D88:CR88)</f>
        <v>0.48527208716365655</v>
      </c>
      <c r="CS208" s="120">
        <f>PRODUCT($D88:CS88)</f>
        <v>0.48158401930121275</v>
      </c>
      <c r="CT208" s="120">
        <f>PRODUCT($D88:CT88)</f>
        <v>0.47792398075452353</v>
      </c>
      <c r="CU208" s="120">
        <f>PRODUCT($D88:CU88)</f>
        <v>0.47429175850078914</v>
      </c>
      <c r="CV208" s="120">
        <f>PRODUCT($D88:CV88)</f>
        <v>0.4706871411361831</v>
      </c>
      <c r="CW208" s="120">
        <f>PRODUCT($D88:CW88)</f>
        <v>0.46710991886354808</v>
      </c>
      <c r="CX208" s="120">
        <f>PRODUCT($D88:CX88)</f>
        <v>0.46355988348018506</v>
      </c>
      <c r="CY208" s="120">
        <f>PRODUCT($D88:CY88)</f>
        <v>0.46003682836573562</v>
      </c>
      <c r="CZ208" s="120">
        <f>PRODUCT($D88:CZ88)</f>
        <v>0.45654054847015602</v>
      </c>
      <c r="DA208" s="120">
        <f>PRODUCT($D88:DA88)</f>
        <v>0.4530708403017828</v>
      </c>
      <c r="DB208" s="120">
        <f>PRODUCT($D88:DB88)</f>
        <v>0.44962750191548922</v>
      </c>
      <c r="DC208" s="120">
        <f>PRODUCT($D88:DC88)</f>
        <v>0.44621033290093148</v>
      </c>
    </row>
    <row r="209" spans="2:107" ht="15" x14ac:dyDescent="0.25">
      <c r="B209" s="110">
        <v>84</v>
      </c>
      <c r="C209" s="120">
        <v>1</v>
      </c>
      <c r="D209" s="120">
        <f>PRODUCT($D89:D89)</f>
        <v>0.98380000000000001</v>
      </c>
      <c r="E209" s="120">
        <f>PRODUCT($D89:E89)</f>
        <v>0.97740530000000003</v>
      </c>
      <c r="F209" s="120">
        <f>PRODUCT($D89:F89)</f>
        <v>0.97085668448999995</v>
      </c>
      <c r="G209" s="120">
        <f>PRODUCT($D89:G89)</f>
        <v>0.96415777336701891</v>
      </c>
      <c r="H209" s="120">
        <f>PRODUCT($D89:H89)</f>
        <v>0.95740866895344978</v>
      </c>
      <c r="I209" s="120">
        <f>PRODUCT($D89:I89)</f>
        <v>0.95061106740388024</v>
      </c>
      <c r="J209" s="120">
        <f>PRODUCT($D89:J89)</f>
        <v>0.94386172882531272</v>
      </c>
      <c r="K209" s="120">
        <f>PRODUCT($D89:K89)</f>
        <v>0.93716031055065296</v>
      </c>
      <c r="L209" s="120">
        <f>PRODUCT($D89:L89)</f>
        <v>0.93041275631468823</v>
      </c>
      <c r="M209" s="120">
        <f>PRODUCT($D89:M89)</f>
        <v>0.923620743193591</v>
      </c>
      <c r="N209" s="120">
        <f>PRODUCT($D89:N89)</f>
        <v>0.91678594969395844</v>
      </c>
      <c r="O209" s="120">
        <f>PRODUCT($D89:O89)</f>
        <v>0.90981837647628427</v>
      </c>
      <c r="P209" s="120">
        <f>PRODUCT($D89:P89)</f>
        <v>0.90272179313976919</v>
      </c>
      <c r="Q209" s="120">
        <f>PRODUCT($D89:Q89)</f>
        <v>0.89540974661533701</v>
      </c>
      <c r="R209" s="120">
        <f>PRODUCT($D89:R89)</f>
        <v>0.88932096033835273</v>
      </c>
      <c r="S209" s="120">
        <f>PRODUCT($D89:S89)</f>
        <v>0.88327357780805194</v>
      </c>
      <c r="T209" s="120">
        <f>PRODUCT($D89:T89)</f>
        <v>0.87726731747895714</v>
      </c>
      <c r="U209" s="120">
        <f>PRODUCT($D89:U89)</f>
        <v>0.87130189972010019</v>
      </c>
      <c r="V209" s="120">
        <f>PRODUCT($D89:V89)</f>
        <v>0.86537704680200345</v>
      </c>
      <c r="W209" s="120">
        <f>PRODUCT($D89:W89)</f>
        <v>0.8594924828837498</v>
      </c>
      <c r="X209" s="120">
        <f>PRODUCT($D89:X89)</f>
        <v>0.85364793400014027</v>
      </c>
      <c r="Y209" s="120">
        <f>PRODUCT($D89:Y89)</f>
        <v>0.84784312804893924</v>
      </c>
      <c r="Z209" s="120">
        <f>PRODUCT($D89:Z89)</f>
        <v>0.84207779477820643</v>
      </c>
      <c r="AA209" s="120">
        <f>PRODUCT($D89:AA89)</f>
        <v>0.83635166577371456</v>
      </c>
      <c r="AB209" s="120">
        <f>PRODUCT($D89:AB89)</f>
        <v>0.8306644744464533</v>
      </c>
      <c r="AC209" s="120">
        <f>PRODUCT($D89:AC89)</f>
        <v>0.82501595602021738</v>
      </c>
      <c r="AD209" s="120">
        <f>PRODUCT($D89:AD89)</f>
        <v>0.81940584751927992</v>
      </c>
      <c r="AE209" s="120">
        <f>PRODUCT($D89:AE89)</f>
        <v>0.81383388775614884</v>
      </c>
      <c r="AF209" s="120">
        <f>PRODUCT($D89:AF89)</f>
        <v>0.80829981731940703</v>
      </c>
      <c r="AG209" s="120">
        <f>PRODUCT($D89:AG89)</f>
        <v>0.80280337856163508</v>
      </c>
      <c r="AH209" s="120">
        <f>PRODUCT($D89:AH89)</f>
        <v>0.79734431558741592</v>
      </c>
      <c r="AI209" s="120">
        <f>PRODUCT($D89:AI89)</f>
        <v>0.79192237424142142</v>
      </c>
      <c r="AJ209" s="120">
        <f>PRODUCT($D89:AJ89)</f>
        <v>0.78653730209657968</v>
      </c>
      <c r="AK209" s="120">
        <f>PRODUCT($D89:AK89)</f>
        <v>0.78118884844232295</v>
      </c>
      <c r="AL209" s="120">
        <f>PRODUCT($D89:AL89)</f>
        <v>0.77587676427291508</v>
      </c>
      <c r="AM209" s="120">
        <f>PRODUCT($D89:AM89)</f>
        <v>0.77060080227585925</v>
      </c>
      <c r="AN209" s="120">
        <f>PRODUCT($D89:AN89)</f>
        <v>0.76536071682038342</v>
      </c>
      <c r="AO209" s="120">
        <f>PRODUCT($D89:AO89)</f>
        <v>0.76015626394600477</v>
      </c>
      <c r="AP209" s="120">
        <f>PRODUCT($D89:AP89)</f>
        <v>0.75498720135117192</v>
      </c>
      <c r="AQ209" s="120">
        <f>PRODUCT($D89:AQ89)</f>
        <v>0.74985328838198395</v>
      </c>
      <c r="AR209" s="120">
        <f>PRODUCT($D89:AR89)</f>
        <v>0.74475428602098648</v>
      </c>
      <c r="AS209" s="120">
        <f>PRODUCT($D89:AS89)</f>
        <v>0.73968995687604377</v>
      </c>
      <c r="AT209" s="120">
        <f>PRODUCT($D89:AT89)</f>
        <v>0.73466006516928661</v>
      </c>
      <c r="AU209" s="120">
        <f>PRODUCT($D89:AU89)</f>
        <v>0.72966437672613549</v>
      </c>
      <c r="AV209" s="120">
        <f>PRODUCT($D89:AV89)</f>
        <v>0.72470265896439778</v>
      </c>
      <c r="AW209" s="120">
        <f>PRODUCT($D89:AW89)</f>
        <v>0.71977468088343988</v>
      </c>
      <c r="AX209" s="120">
        <f>PRODUCT($D89:AX89)</f>
        <v>0.71488021305343241</v>
      </c>
      <c r="AY209" s="120">
        <f>PRODUCT($D89:AY89)</f>
        <v>0.71001902760466906</v>
      </c>
      <c r="AZ209" s="120">
        <f>PRODUCT($D89:AZ89)</f>
        <v>0.70519089821695724</v>
      </c>
      <c r="BA209" s="120">
        <f>PRODUCT($D89:BA89)</f>
        <v>0.70039560010908186</v>
      </c>
      <c r="BB209" s="120">
        <f>PRODUCT($D89:BB89)</f>
        <v>0.69563291002834005</v>
      </c>
      <c r="BC209" s="120">
        <f>PRODUCT($D89:BC89)</f>
        <v>0.69090260624014732</v>
      </c>
      <c r="BD209" s="120">
        <f>PRODUCT($D89:BD89)</f>
        <v>0.68620446851771433</v>
      </c>
      <c r="BE209" s="120">
        <f>PRODUCT($D89:BE89)</f>
        <v>0.6815382781317938</v>
      </c>
      <c r="BF209" s="120">
        <f>PRODUCT($D89:BF89)</f>
        <v>0.67690381784049758</v>
      </c>
      <c r="BG209" s="120">
        <f>PRODUCT($D89:BG89)</f>
        <v>0.67230087187918219</v>
      </c>
      <c r="BH209" s="120">
        <f>PRODUCT($D89:BH89)</f>
        <v>0.66772922595040374</v>
      </c>
      <c r="BI209" s="120">
        <f>PRODUCT($D89:BI89)</f>
        <v>0.66318866721394099</v>
      </c>
      <c r="BJ209" s="120">
        <f>PRODUCT($D89:BJ89)</f>
        <v>0.6586789842768862</v>
      </c>
      <c r="BK209" s="120">
        <f>PRODUCT($D89:BK89)</f>
        <v>0.65419996718380335</v>
      </c>
      <c r="BL209" s="120">
        <f>PRODUCT($D89:BL89)</f>
        <v>0.64975140740695347</v>
      </c>
      <c r="BM209" s="120">
        <f>PRODUCT($D89:BM89)</f>
        <v>0.64533309783658621</v>
      </c>
      <c r="BN209" s="120">
        <f>PRODUCT($D89:BN89)</f>
        <v>0.64094483277129743</v>
      </c>
      <c r="BO209" s="120">
        <f>PRODUCT($D89:BO89)</f>
        <v>0.63658640790845256</v>
      </c>
      <c r="BP209" s="120">
        <f>PRODUCT($D89:BP89)</f>
        <v>0.63225762033467503</v>
      </c>
      <c r="BQ209" s="120">
        <f>PRODUCT($D89:BQ89)</f>
        <v>0.62795826851639924</v>
      </c>
      <c r="BR209" s="120">
        <f>PRODUCT($D89:BR89)</f>
        <v>0.62368815229048769</v>
      </c>
      <c r="BS209" s="120">
        <f>PRODUCT($D89:BS89)</f>
        <v>0.61944707285491241</v>
      </c>
      <c r="BT209" s="120">
        <f>PRODUCT($D89:BT89)</f>
        <v>0.61523483275949897</v>
      </c>
      <c r="BU209" s="120">
        <f>PRODUCT($D89:BU89)</f>
        <v>0.61105123589673438</v>
      </c>
      <c r="BV209" s="120">
        <f>PRODUCT($D89:BV89)</f>
        <v>0.60689608749263657</v>
      </c>
      <c r="BW209" s="120">
        <f>PRODUCT($D89:BW89)</f>
        <v>0.60276919409768659</v>
      </c>
      <c r="BX209" s="120">
        <f>PRODUCT($D89:BX89)</f>
        <v>0.59867036357782233</v>
      </c>
      <c r="BY209" s="120">
        <f>PRODUCT($D89:BY89)</f>
        <v>0.59459940510549314</v>
      </c>
      <c r="BZ209" s="120">
        <f>PRODUCT($D89:BZ89)</f>
        <v>0.59055612915077582</v>
      </c>
      <c r="CA209" s="120">
        <f>PRODUCT($D89:CA89)</f>
        <v>0.58654034747255057</v>
      </c>
      <c r="CB209" s="120">
        <f>PRODUCT($D89:CB89)</f>
        <v>0.58255187310973722</v>
      </c>
      <c r="CC209" s="120">
        <f>PRODUCT($D89:CC89)</f>
        <v>0.57859052037259096</v>
      </c>
      <c r="CD209" s="120">
        <f>PRODUCT($D89:CD89)</f>
        <v>0.57465610483405727</v>
      </c>
      <c r="CE209" s="120">
        <f>PRODUCT($D89:CE89)</f>
        <v>0.57074844332118568</v>
      </c>
      <c r="CF209" s="120">
        <f>PRODUCT($D89:CF89)</f>
        <v>0.56686735390660159</v>
      </c>
      <c r="CG209" s="120">
        <f>PRODUCT($D89:CG89)</f>
        <v>0.56301265590003668</v>
      </c>
      <c r="CH209" s="120">
        <f>PRODUCT($D89:CH89)</f>
        <v>0.55918416983991637</v>
      </c>
      <c r="CI209" s="120">
        <f>PRODUCT($D89:CI89)</f>
        <v>0.55538171748500487</v>
      </c>
      <c r="CJ209" s="120">
        <f>PRODUCT($D89:CJ89)</f>
        <v>0.55160512180610677</v>
      </c>
      <c r="CK209" s="120">
        <f>PRODUCT($D89:CK89)</f>
        <v>0.54785420697782528</v>
      </c>
      <c r="CL209" s="120">
        <f>PRODUCT($D89:CL89)</f>
        <v>0.54412879837037609</v>
      </c>
      <c r="CM209" s="120">
        <f>PRODUCT($D89:CM89)</f>
        <v>0.54042872254145746</v>
      </c>
      <c r="CN209" s="120">
        <f>PRODUCT($D89:CN89)</f>
        <v>0.53675380722817556</v>
      </c>
      <c r="CO209" s="120">
        <f>PRODUCT($D89:CO89)</f>
        <v>0.53310388133902398</v>
      </c>
      <c r="CP209" s="120">
        <f>PRODUCT($D89:CP89)</f>
        <v>0.52947877494591855</v>
      </c>
      <c r="CQ209" s="120">
        <f>PRODUCT($D89:CQ89)</f>
        <v>0.52587831927628625</v>
      </c>
      <c r="CR209" s="120">
        <f>PRODUCT($D89:CR89)</f>
        <v>0.52230234670520748</v>
      </c>
      <c r="CS209" s="120">
        <f>PRODUCT($D89:CS89)</f>
        <v>0.51875069074761204</v>
      </c>
      <c r="CT209" s="120">
        <f>PRODUCT($D89:CT89)</f>
        <v>0.5152231860505283</v>
      </c>
      <c r="CU209" s="120">
        <f>PRODUCT($D89:CU89)</f>
        <v>0.51171966838538474</v>
      </c>
      <c r="CV209" s="120">
        <f>PRODUCT($D89:CV89)</f>
        <v>0.50823997464036408</v>
      </c>
      <c r="CW209" s="120">
        <f>PRODUCT($D89:CW89)</f>
        <v>0.50478394281280958</v>
      </c>
      <c r="CX209" s="120">
        <f>PRODUCT($D89:CX89)</f>
        <v>0.50135141200168243</v>
      </c>
      <c r="CY209" s="120">
        <f>PRODUCT($D89:CY89)</f>
        <v>0.49794222240007097</v>
      </c>
      <c r="CZ209" s="120">
        <f>PRODUCT($D89:CZ89)</f>
        <v>0.49455621528775046</v>
      </c>
      <c r="DA209" s="120">
        <f>PRODUCT($D89:DA89)</f>
        <v>0.49119323302379375</v>
      </c>
      <c r="DB209" s="120">
        <f>PRODUCT($D89:DB89)</f>
        <v>0.48785311903923195</v>
      </c>
      <c r="DC209" s="120">
        <f>PRODUCT($D89:DC89)</f>
        <v>0.48453571782976518</v>
      </c>
    </row>
    <row r="210" spans="2:107" ht="15" x14ac:dyDescent="0.25">
      <c r="B210" s="110">
        <v>85</v>
      </c>
      <c r="C210" s="120">
        <v>1</v>
      </c>
      <c r="D210" s="120">
        <f>PRODUCT($D90:D90)</f>
        <v>0.98419999999999996</v>
      </c>
      <c r="E210" s="120">
        <f>PRODUCT($D90:E90)</f>
        <v>0.97829479999999991</v>
      </c>
      <c r="F210" s="120">
        <f>PRODUCT($D90:F90)</f>
        <v>0.97232720171999987</v>
      </c>
      <c r="G210" s="120">
        <f>PRODUCT($D90:G90)</f>
        <v>0.96629877306933587</v>
      </c>
      <c r="H210" s="120">
        <f>PRODUCT($D90:H90)</f>
        <v>0.96021109079899913</v>
      </c>
      <c r="I210" s="120">
        <f>PRODUCT($D90:I90)</f>
        <v>0.95406573981788556</v>
      </c>
      <c r="J210" s="120">
        <f>PRODUCT($D90:J90)</f>
        <v>0.94786431250906933</v>
      </c>
      <c r="K210" s="120">
        <f>PRODUCT($D90:K90)</f>
        <v>0.94170319447776041</v>
      </c>
      <c r="L210" s="120">
        <f>PRODUCT($D90:L90)</f>
        <v>0.93567629403310282</v>
      </c>
      <c r="M210" s="120">
        <f>PRODUCT($D90:M90)</f>
        <v>0.92959439812188771</v>
      </c>
      <c r="N210" s="120">
        <f>PRODUCT($D90:N90)</f>
        <v>0.92336611565447102</v>
      </c>
      <c r="O210" s="120">
        <f>PRODUCT($D90:O90)</f>
        <v>0.91708722606802062</v>
      </c>
      <c r="P210" s="120">
        <f>PRODUCT($D90:P90)</f>
        <v>0.91057590676293765</v>
      </c>
      <c r="Q210" s="120">
        <f>PRODUCT($D90:Q90)</f>
        <v>0.90383764505289199</v>
      </c>
      <c r="R210" s="120">
        <f>PRODUCT($D90:R90)</f>
        <v>0.89832423541806938</v>
      </c>
      <c r="S210" s="120">
        <f>PRODUCT($D90:S90)</f>
        <v>0.89284445758201914</v>
      </c>
      <c r="T210" s="120">
        <f>PRODUCT($D90:T90)</f>
        <v>0.88739810639076877</v>
      </c>
      <c r="U210" s="120">
        <f>PRODUCT($D90:U90)</f>
        <v>0.8819849779417851</v>
      </c>
      <c r="V210" s="120">
        <f>PRODUCT($D90:V90)</f>
        <v>0.87660486957634021</v>
      </c>
      <c r="W210" s="120">
        <f>PRODUCT($D90:W90)</f>
        <v>0.87125757987192454</v>
      </c>
      <c r="X210" s="120">
        <f>PRODUCT($D90:X90)</f>
        <v>0.8659429086347058</v>
      </c>
      <c r="Y210" s="120">
        <f>PRODUCT($D90:Y90)</f>
        <v>0.86066065689203408</v>
      </c>
      <c r="Z210" s="120">
        <f>PRODUCT($D90:Z90)</f>
        <v>0.8554106268849927</v>
      </c>
      <c r="AA210" s="120">
        <f>PRODUCT($D90:AA90)</f>
        <v>0.85019262206099422</v>
      </c>
      <c r="AB210" s="120">
        <f>PRODUCT($D90:AB90)</f>
        <v>0.84500644706642214</v>
      </c>
      <c r="AC210" s="120">
        <f>PRODUCT($D90:AC90)</f>
        <v>0.83985190773931695</v>
      </c>
      <c r="AD210" s="120">
        <f>PRODUCT($D90:AD90)</f>
        <v>0.83472881110210717</v>
      </c>
      <c r="AE210" s="120">
        <f>PRODUCT($D90:AE90)</f>
        <v>0.82963696535438436</v>
      </c>
      <c r="AF210" s="120">
        <f>PRODUCT($D90:AF90)</f>
        <v>0.82457617986572262</v>
      </c>
      <c r="AG210" s="120">
        <f>PRODUCT($D90:AG90)</f>
        <v>0.81954626516854168</v>
      </c>
      <c r="AH210" s="120">
        <f>PRODUCT($D90:AH90)</f>
        <v>0.81454703295101361</v>
      </c>
      <c r="AI210" s="120">
        <f>PRODUCT($D90:AI90)</f>
        <v>0.80957829605001241</v>
      </c>
      <c r="AJ210" s="120">
        <f>PRODUCT($D90:AJ90)</f>
        <v>0.8046398684441074</v>
      </c>
      <c r="AK210" s="120">
        <f>PRODUCT($D90:AK90)</f>
        <v>0.79973156524659839</v>
      </c>
      <c r="AL210" s="120">
        <f>PRODUCT($D90:AL90)</f>
        <v>0.79485320269859416</v>
      </c>
      <c r="AM210" s="120">
        <f>PRODUCT($D90:AM90)</f>
        <v>0.79000459816213275</v>
      </c>
      <c r="AN210" s="120">
        <f>PRODUCT($D90:AN90)</f>
        <v>0.78518557011334378</v>
      </c>
      <c r="AO210" s="120">
        <f>PRODUCT($D90:AO90)</f>
        <v>0.78039593813565233</v>
      </c>
      <c r="AP210" s="120">
        <f>PRODUCT($D90:AP90)</f>
        <v>0.77563552291302484</v>
      </c>
      <c r="AQ210" s="120">
        <f>PRODUCT($D90:AQ90)</f>
        <v>0.77090414622325543</v>
      </c>
      <c r="AR210" s="120">
        <f>PRODUCT($D90:AR90)</f>
        <v>0.76620163093129356</v>
      </c>
      <c r="AS210" s="120">
        <f>PRODUCT($D90:AS90)</f>
        <v>0.76152780098261263</v>
      </c>
      <c r="AT210" s="120">
        <f>PRODUCT($D90:AT90)</f>
        <v>0.75688248139661873</v>
      </c>
      <c r="AU210" s="120">
        <f>PRODUCT($D90:AU90)</f>
        <v>0.75226549826009936</v>
      </c>
      <c r="AV210" s="120">
        <f>PRODUCT($D90:AV90)</f>
        <v>0.74767667872071275</v>
      </c>
      <c r="AW210" s="120">
        <f>PRODUCT($D90:AW90)</f>
        <v>0.74311585098051636</v>
      </c>
      <c r="AX210" s="120">
        <f>PRODUCT($D90:AX90)</f>
        <v>0.73858284428953525</v>
      </c>
      <c r="AY210" s="120">
        <f>PRODUCT($D90:AY90)</f>
        <v>0.73407748893936908</v>
      </c>
      <c r="AZ210" s="120">
        <f>PRODUCT($D90:AZ90)</f>
        <v>0.72959961625683889</v>
      </c>
      <c r="BA210" s="120">
        <f>PRODUCT($D90:BA90)</f>
        <v>0.7251490585976722</v>
      </c>
      <c r="BB210" s="120">
        <f>PRODUCT($D90:BB90)</f>
        <v>0.72072564934022643</v>
      </c>
      <c r="BC210" s="120">
        <f>PRODUCT($D90:BC90)</f>
        <v>0.71632922287925105</v>
      </c>
      <c r="BD210" s="120">
        <f>PRODUCT($D90:BD90)</f>
        <v>0.7119596146196876</v>
      </c>
      <c r="BE210" s="120">
        <f>PRODUCT($D90:BE90)</f>
        <v>0.70761666097050746</v>
      </c>
      <c r="BF210" s="120">
        <f>PRODUCT($D90:BF90)</f>
        <v>0.70330019933858734</v>
      </c>
      <c r="BG210" s="120">
        <f>PRODUCT($D90:BG90)</f>
        <v>0.69901006812262201</v>
      </c>
      <c r="BH210" s="120">
        <f>PRODUCT($D90:BH90)</f>
        <v>0.69474610670707404</v>
      </c>
      <c r="BI210" s="120">
        <f>PRODUCT($D90:BI90)</f>
        <v>0.69050815545616084</v>
      </c>
      <c r="BJ210" s="120">
        <f>PRODUCT($D90:BJ90)</f>
        <v>0.68629605570787822</v>
      </c>
      <c r="BK210" s="120">
        <f>PRODUCT($D90:BK90)</f>
        <v>0.68210964976806021</v>
      </c>
      <c r="BL210" s="120">
        <f>PRODUCT($D90:BL90)</f>
        <v>0.67794878090447508</v>
      </c>
      <c r="BM210" s="120">
        <f>PRODUCT($D90:BM90)</f>
        <v>0.67381329334095774</v>
      </c>
      <c r="BN210" s="120">
        <f>PRODUCT($D90:BN90)</f>
        <v>0.6697030322515779</v>
      </c>
      <c r="BO210" s="120">
        <f>PRODUCT($D90:BO90)</f>
        <v>0.66561784375484323</v>
      </c>
      <c r="BP210" s="120">
        <f>PRODUCT($D90:BP90)</f>
        <v>0.66155757490793865</v>
      </c>
      <c r="BQ210" s="120">
        <f>PRODUCT($D90:BQ90)</f>
        <v>0.65752207370100024</v>
      </c>
      <c r="BR210" s="120">
        <f>PRODUCT($D90:BR90)</f>
        <v>0.65351118905142414</v>
      </c>
      <c r="BS210" s="120">
        <f>PRODUCT($D90:BS90)</f>
        <v>0.64952477079821047</v>
      </c>
      <c r="BT210" s="120">
        <f>PRODUCT($D90:BT90)</f>
        <v>0.64556266969634135</v>
      </c>
      <c r="BU210" s="120">
        <f>PRODUCT($D90:BU90)</f>
        <v>0.64162473741119364</v>
      </c>
      <c r="BV210" s="120">
        <f>PRODUCT($D90:BV90)</f>
        <v>0.63771082651298538</v>
      </c>
      <c r="BW210" s="120">
        <f>PRODUCT($D90:BW90)</f>
        <v>0.63382079047125617</v>
      </c>
      <c r="BX210" s="120">
        <f>PRODUCT($D90:BX90)</f>
        <v>0.62995448364938156</v>
      </c>
      <c r="BY210" s="120">
        <f>PRODUCT($D90:BY90)</f>
        <v>0.62611176129912038</v>
      </c>
      <c r="BZ210" s="120">
        <f>PRODUCT($D90:BZ90)</f>
        <v>0.62229247955519573</v>
      </c>
      <c r="CA210" s="120">
        <f>PRODUCT($D90:CA90)</f>
        <v>0.61849649542990903</v>
      </c>
      <c r="CB210" s="120">
        <f>PRODUCT($D90:CB90)</f>
        <v>0.61472366680778656</v>
      </c>
      <c r="CC210" s="120">
        <f>PRODUCT($D90:CC90)</f>
        <v>0.61097385244025904</v>
      </c>
      <c r="CD210" s="120">
        <f>PRODUCT($D90:CD90)</f>
        <v>0.6072469119403735</v>
      </c>
      <c r="CE210" s="120">
        <f>PRODUCT($D90:CE90)</f>
        <v>0.60354270577753721</v>
      </c>
      <c r="CF210" s="120">
        <f>PRODUCT($D90:CF90)</f>
        <v>0.59986109527229425</v>
      </c>
      <c r="CG210" s="120">
        <f>PRODUCT($D90:CG90)</f>
        <v>0.59620194259113324</v>
      </c>
      <c r="CH210" s="120">
        <f>PRODUCT($D90:CH90)</f>
        <v>0.59256511074132734</v>
      </c>
      <c r="CI210" s="120">
        <f>PRODUCT($D90:CI90)</f>
        <v>0.58895046356580527</v>
      </c>
      <c r="CJ210" s="120">
        <f>PRODUCT($D90:CJ90)</f>
        <v>0.58535786573805382</v>
      </c>
      <c r="CK210" s="120">
        <f>PRODUCT($D90:CK90)</f>
        <v>0.58178718275705166</v>
      </c>
      <c r="CL210" s="120">
        <f>PRODUCT($D90:CL90)</f>
        <v>0.57823828094223362</v>
      </c>
      <c r="CM210" s="120">
        <f>PRODUCT($D90:CM90)</f>
        <v>0.57471102742848601</v>
      </c>
      <c r="CN210" s="120">
        <f>PRODUCT($D90:CN90)</f>
        <v>0.57120529016117227</v>
      </c>
      <c r="CO210" s="120">
        <f>PRODUCT($D90:CO90)</f>
        <v>0.56772093789118916</v>
      </c>
      <c r="CP210" s="120">
        <f>PRODUCT($D90:CP90)</f>
        <v>0.56425784017005287</v>
      </c>
      <c r="CQ210" s="120">
        <f>PRODUCT($D90:CQ90)</f>
        <v>0.56081586734501554</v>
      </c>
      <c r="CR210" s="120">
        <f>PRODUCT($D90:CR90)</f>
        <v>0.55739489055421099</v>
      </c>
      <c r="CS210" s="120">
        <f>PRODUCT($D90:CS90)</f>
        <v>0.55399478172183025</v>
      </c>
      <c r="CT210" s="120">
        <f>PRODUCT($D90:CT90)</f>
        <v>0.5506154135533271</v>
      </c>
      <c r="CU210" s="120">
        <f>PRODUCT($D90:CU90)</f>
        <v>0.54725665953065183</v>
      </c>
      <c r="CV210" s="120">
        <f>PRODUCT($D90:CV90)</f>
        <v>0.54391839390751484</v>
      </c>
      <c r="CW210" s="120">
        <f>PRODUCT($D90:CW90)</f>
        <v>0.54060049170467905</v>
      </c>
      <c r="CX210" s="120">
        <f>PRODUCT($D90:CX90)</f>
        <v>0.53730282870528057</v>
      </c>
      <c r="CY210" s="120">
        <f>PRODUCT($D90:CY90)</f>
        <v>0.53402528145017836</v>
      </c>
      <c r="CZ210" s="120">
        <f>PRODUCT($D90:CZ90)</f>
        <v>0.53076772723333232</v>
      </c>
      <c r="DA210" s="120">
        <f>PRODUCT($D90:DA90)</f>
        <v>0.52753004409720905</v>
      </c>
      <c r="DB210" s="120">
        <f>PRODUCT($D90:DB90)</f>
        <v>0.52431211082821605</v>
      </c>
      <c r="DC210" s="120">
        <f>PRODUCT($D90:DC90)</f>
        <v>0.52111380695216392</v>
      </c>
    </row>
    <row r="211" spans="2:107" ht="15" x14ac:dyDescent="0.25">
      <c r="B211" s="110">
        <v>86</v>
      </c>
      <c r="C211" s="120">
        <v>1</v>
      </c>
      <c r="D211" s="120">
        <f>PRODUCT($D91:D91)</f>
        <v>0.98450000000000004</v>
      </c>
      <c r="E211" s="120">
        <f>PRODUCT($D91:E91)</f>
        <v>0.97898680000000005</v>
      </c>
      <c r="F211" s="120">
        <f>PRODUCT($D91:F91)</f>
        <v>0.97350447391999995</v>
      </c>
      <c r="G211" s="120">
        <f>PRODUCT($D91:G91)</f>
        <v>0.96795549841865591</v>
      </c>
      <c r="H211" s="120">
        <f>PRODUCT($D91:H91)</f>
        <v>0.96243815207766958</v>
      </c>
      <c r="I211" s="120">
        <f>PRODUCT($D91:I91)</f>
        <v>0.95685601079561911</v>
      </c>
      <c r="J211" s="120">
        <f>PRODUCT($D91:J91)</f>
        <v>0.95121056033192497</v>
      </c>
      <c r="K211" s="120">
        <f>PRODUCT($D91:K91)</f>
        <v>0.94559841802596656</v>
      </c>
      <c r="L211" s="120">
        <f>PRODUCT($D91:L91)</f>
        <v>0.94011394720141594</v>
      </c>
      <c r="M211" s="120">
        <f>PRODUCT($D91:M91)</f>
        <v>0.93466128630764767</v>
      </c>
      <c r="N211" s="120">
        <f>PRODUCT($D91:N91)</f>
        <v>0.92914678471843248</v>
      </c>
      <c r="O211" s="120">
        <f>PRODUCT($D91:O91)</f>
        <v>0.92347898933165007</v>
      </c>
      <c r="P211" s="120">
        <f>PRODUCT($D91:P91)</f>
        <v>0.91766107169886069</v>
      </c>
      <c r="Q211" s="120">
        <f>PRODUCT($D91:Q91)</f>
        <v>0.91151274251847825</v>
      </c>
      <c r="R211" s="120">
        <f>PRODUCT($D91:R91)</f>
        <v>0.90659057370887852</v>
      </c>
      <c r="S211" s="120">
        <f>PRODUCT($D91:S91)</f>
        <v>0.90169498461085063</v>
      </c>
      <c r="T211" s="120">
        <f>PRODUCT($D91:T91)</f>
        <v>0.89682583169395202</v>
      </c>
      <c r="U211" s="120">
        <f>PRODUCT($D91:U91)</f>
        <v>0.89198297220280476</v>
      </c>
      <c r="V211" s="120">
        <f>PRODUCT($D91:V91)</f>
        <v>0.88716626415290967</v>
      </c>
      <c r="W211" s="120">
        <f>PRODUCT($D91:W91)</f>
        <v>0.88237556632648395</v>
      </c>
      <c r="X211" s="120">
        <f>PRODUCT($D91:X91)</f>
        <v>0.87761073826832092</v>
      </c>
      <c r="Y211" s="120">
        <f>PRODUCT($D91:Y91)</f>
        <v>0.87287164028167208</v>
      </c>
      <c r="Z211" s="120">
        <f>PRODUCT($D91:Z91)</f>
        <v>0.86815813342415105</v>
      </c>
      <c r="AA211" s="120">
        <f>PRODUCT($D91:AA91)</f>
        <v>0.86347007950366061</v>
      </c>
      <c r="AB211" s="120">
        <f>PRODUCT($D91:AB91)</f>
        <v>0.85880734107434087</v>
      </c>
      <c r="AC211" s="120">
        <f>PRODUCT($D91:AC91)</f>
        <v>0.85416978143253941</v>
      </c>
      <c r="AD211" s="120">
        <f>PRODUCT($D91:AD91)</f>
        <v>0.84955726461280379</v>
      </c>
      <c r="AE211" s="120">
        <f>PRODUCT($D91:AE91)</f>
        <v>0.84496965538389468</v>
      </c>
      <c r="AF211" s="120">
        <f>PRODUCT($D91:AF91)</f>
        <v>0.84040681924482163</v>
      </c>
      <c r="AG211" s="120">
        <f>PRODUCT($D91:AG91)</f>
        <v>0.83586862242089965</v>
      </c>
      <c r="AH211" s="120">
        <f>PRODUCT($D91:AH91)</f>
        <v>0.83135493185982678</v>
      </c>
      <c r="AI211" s="120">
        <f>PRODUCT($D91:AI91)</f>
        <v>0.82686561522778379</v>
      </c>
      <c r="AJ211" s="120">
        <f>PRODUCT($D91:AJ91)</f>
        <v>0.82240054090555381</v>
      </c>
      <c r="AK211" s="120">
        <f>PRODUCT($D91:AK91)</f>
        <v>0.8179595779846639</v>
      </c>
      <c r="AL211" s="120">
        <f>PRODUCT($D91:AL91)</f>
        <v>0.81354259626354675</v>
      </c>
      <c r="AM211" s="120">
        <f>PRODUCT($D91:AM91)</f>
        <v>0.80914946624372364</v>
      </c>
      <c r="AN211" s="120">
        <f>PRODUCT($D91:AN91)</f>
        <v>0.80478005912600759</v>
      </c>
      <c r="AO211" s="120">
        <f>PRODUCT($D91:AO91)</f>
        <v>0.80043424680672715</v>
      </c>
      <c r="AP211" s="120">
        <f>PRODUCT($D91:AP91)</f>
        <v>0.79611190187397085</v>
      </c>
      <c r="AQ211" s="120">
        <f>PRODUCT($D91:AQ91)</f>
        <v>0.79181289760385143</v>
      </c>
      <c r="AR211" s="120">
        <f>PRODUCT($D91:AR91)</f>
        <v>0.78753710795679066</v>
      </c>
      <c r="AS211" s="120">
        <f>PRODUCT($D91:AS91)</f>
        <v>0.783284407573824</v>
      </c>
      <c r="AT211" s="120">
        <f>PRODUCT($D91:AT91)</f>
        <v>0.77905467177292542</v>
      </c>
      <c r="AU211" s="120">
        <f>PRODUCT($D91:AU91)</f>
        <v>0.77484777654535164</v>
      </c>
      <c r="AV211" s="120">
        <f>PRODUCT($D91:AV91)</f>
        <v>0.77066359855200672</v>
      </c>
      <c r="AW211" s="120">
        <f>PRODUCT($D91:AW91)</f>
        <v>0.76650201511982596</v>
      </c>
      <c r="AX211" s="120">
        <f>PRODUCT($D91:AX91)</f>
        <v>0.76236290423817898</v>
      </c>
      <c r="AY211" s="120">
        <f>PRODUCT($D91:AY91)</f>
        <v>0.75824614455529282</v>
      </c>
      <c r="AZ211" s="120">
        <f>PRODUCT($D91:AZ91)</f>
        <v>0.75415161537469422</v>
      </c>
      <c r="BA211" s="120">
        <f>PRODUCT($D91:BA91)</f>
        <v>0.75007919665167089</v>
      </c>
      <c r="BB211" s="120">
        <f>PRODUCT($D91:BB91)</f>
        <v>0.7460287689897519</v>
      </c>
      <c r="BC211" s="120">
        <f>PRODUCT($D91:BC91)</f>
        <v>0.74200021363720725</v>
      </c>
      <c r="BD211" s="120">
        <f>PRODUCT($D91:BD91)</f>
        <v>0.73799341248356631</v>
      </c>
      <c r="BE211" s="120">
        <f>PRODUCT($D91:BE91)</f>
        <v>0.73400824805615505</v>
      </c>
      <c r="BF211" s="120">
        <f>PRODUCT($D91:BF91)</f>
        <v>0.7300446035166519</v>
      </c>
      <c r="BG211" s="120">
        <f>PRODUCT($D91:BG91)</f>
        <v>0.72610236265766204</v>
      </c>
      <c r="BH211" s="120">
        <f>PRODUCT($D91:BH91)</f>
        <v>0.72218140989931068</v>
      </c>
      <c r="BI211" s="120">
        <f>PRODUCT($D91:BI91)</f>
        <v>0.71828163028585446</v>
      </c>
      <c r="BJ211" s="120">
        <f>PRODUCT($D91:BJ91)</f>
        <v>0.71440290948231089</v>
      </c>
      <c r="BK211" s="120">
        <f>PRODUCT($D91:BK91)</f>
        <v>0.7105451337711064</v>
      </c>
      <c r="BL211" s="120">
        <f>PRODUCT($D91:BL91)</f>
        <v>0.70670819004874241</v>
      </c>
      <c r="BM211" s="120">
        <f>PRODUCT($D91:BM91)</f>
        <v>0.70289196582247926</v>
      </c>
      <c r="BN211" s="120">
        <f>PRODUCT($D91:BN91)</f>
        <v>0.69909634920703789</v>
      </c>
      <c r="BO211" s="120">
        <f>PRODUCT($D91:BO91)</f>
        <v>0.69532122892131987</v>
      </c>
      <c r="BP211" s="120">
        <f>PRODUCT($D91:BP91)</f>
        <v>0.69156649428514472</v>
      </c>
      <c r="BQ211" s="120">
        <f>PRODUCT($D91:BQ91)</f>
        <v>0.687832035216005</v>
      </c>
      <c r="BR211" s="120">
        <f>PRODUCT($D91:BR91)</f>
        <v>0.68411774222583865</v>
      </c>
      <c r="BS211" s="120">
        <f>PRODUCT($D91:BS91)</f>
        <v>0.68042350641781912</v>
      </c>
      <c r="BT211" s="120">
        <f>PRODUCT($D91:BT91)</f>
        <v>0.67674921948316291</v>
      </c>
      <c r="BU211" s="120">
        <f>PRODUCT($D91:BU91)</f>
        <v>0.6730947736979539</v>
      </c>
      <c r="BV211" s="120">
        <f>PRODUCT($D91:BV91)</f>
        <v>0.66946006191998497</v>
      </c>
      <c r="BW211" s="120">
        <f>PRODUCT($D91:BW91)</f>
        <v>0.66584497758561711</v>
      </c>
      <c r="BX211" s="120">
        <f>PRODUCT($D91:BX91)</f>
        <v>0.66224941470665477</v>
      </c>
      <c r="BY211" s="120">
        <f>PRODUCT($D91:BY91)</f>
        <v>0.6586732678672389</v>
      </c>
      <c r="BZ211" s="120">
        <f>PRODUCT($D91:BZ91)</f>
        <v>0.65511643222075588</v>
      </c>
      <c r="CA211" s="120">
        <f>PRODUCT($D91:CA91)</f>
        <v>0.65157880348676378</v>
      </c>
      <c r="CB211" s="120">
        <f>PRODUCT($D91:CB91)</f>
        <v>0.6480602779479353</v>
      </c>
      <c r="CC211" s="120">
        <f>PRODUCT($D91:CC91)</f>
        <v>0.64456075244701649</v>
      </c>
      <c r="CD211" s="120">
        <f>PRODUCT($D91:CD91)</f>
        <v>0.64108012438380269</v>
      </c>
      <c r="CE211" s="120">
        <f>PRODUCT($D91:CE91)</f>
        <v>0.63761829171213014</v>
      </c>
      <c r="CF211" s="120">
        <f>PRODUCT($D91:CF91)</f>
        <v>0.63417515293688465</v>
      </c>
      <c r="CG211" s="120">
        <f>PRODUCT($D91:CG91)</f>
        <v>0.63075060711102549</v>
      </c>
      <c r="CH211" s="120">
        <f>PRODUCT($D91:CH91)</f>
        <v>0.627344553832626</v>
      </c>
      <c r="CI211" s="120">
        <f>PRODUCT($D91:CI91)</f>
        <v>0.62395689324192982</v>
      </c>
      <c r="CJ211" s="120">
        <f>PRODUCT($D91:CJ91)</f>
        <v>0.62058752601842337</v>
      </c>
      <c r="CK211" s="120">
        <f>PRODUCT($D91:CK91)</f>
        <v>0.61723635337792393</v>
      </c>
      <c r="CL211" s="120">
        <f>PRODUCT($D91:CL91)</f>
        <v>0.61390327706968317</v>
      </c>
      <c r="CM211" s="120">
        <f>PRODUCT($D91:CM91)</f>
        <v>0.61058819937350695</v>
      </c>
      <c r="CN211" s="120">
        <f>PRODUCT($D91:CN91)</f>
        <v>0.60729102309688998</v>
      </c>
      <c r="CO211" s="120">
        <f>PRODUCT($D91:CO91)</f>
        <v>0.60401165157216685</v>
      </c>
      <c r="CP211" s="120">
        <f>PRODUCT($D91:CP91)</f>
        <v>0.60074998865367712</v>
      </c>
      <c r="CQ211" s="120">
        <f>PRODUCT($D91:CQ91)</f>
        <v>0.59750593871494728</v>
      </c>
      <c r="CR211" s="120">
        <f>PRODUCT($D91:CR91)</f>
        <v>0.59427940664588663</v>
      </c>
      <c r="CS211" s="120">
        <f>PRODUCT($D91:CS91)</f>
        <v>0.59107029784999887</v>
      </c>
      <c r="CT211" s="120">
        <f>PRODUCT($D91:CT91)</f>
        <v>0.58787851824160886</v>
      </c>
      <c r="CU211" s="120">
        <f>PRODUCT($D91:CU91)</f>
        <v>0.58470397424310416</v>
      </c>
      <c r="CV211" s="120">
        <f>PRODUCT($D91:CV91)</f>
        <v>0.58154657278219146</v>
      </c>
      <c r="CW211" s="120">
        <f>PRODUCT($D91:CW91)</f>
        <v>0.57840622128916763</v>
      </c>
      <c r="CX211" s="120">
        <f>PRODUCT($D91:CX91)</f>
        <v>0.57528282769420613</v>
      </c>
      <c r="CY211" s="120">
        <f>PRODUCT($D91:CY91)</f>
        <v>0.57217630042465739</v>
      </c>
      <c r="CZ211" s="120">
        <f>PRODUCT($D91:CZ91)</f>
        <v>0.56908654840236428</v>
      </c>
      <c r="DA211" s="120">
        <f>PRODUCT($D91:DA91)</f>
        <v>0.56601348104099158</v>
      </c>
      <c r="DB211" s="120">
        <f>PRODUCT($D91:DB91)</f>
        <v>0.56295700824337025</v>
      </c>
      <c r="DC211" s="120">
        <f>PRODUCT($D91:DC91)</f>
        <v>0.55991704039885604</v>
      </c>
    </row>
    <row r="212" spans="2:107" ht="15" x14ac:dyDescent="0.25">
      <c r="B212" s="110">
        <v>87</v>
      </c>
      <c r="C212" s="120">
        <v>1</v>
      </c>
      <c r="D212" s="120">
        <f>PRODUCT($D92:D92)</f>
        <v>0.98480000000000001</v>
      </c>
      <c r="E212" s="120">
        <f>PRODUCT($D92:E92)</f>
        <v>0.97958056000000004</v>
      </c>
      <c r="F212" s="120">
        <f>PRODUCT($D92:F92)</f>
        <v>0.97448674108800004</v>
      </c>
      <c r="G212" s="120">
        <f>PRODUCT($D92:G92)</f>
        <v>0.96941941003434251</v>
      </c>
      <c r="H212" s="120">
        <f>PRODUCT($D92:H92)</f>
        <v>0.96437842910216398</v>
      </c>
      <c r="I212" s="120">
        <f>PRODUCT($D92:I92)</f>
        <v>0.95936366127083272</v>
      </c>
      <c r="J212" s="120">
        <f>PRODUCT($D92:J92)</f>
        <v>0.95427903386609736</v>
      </c>
      <c r="K212" s="120">
        <f>PRODUCT($D92:K92)</f>
        <v>0.94922135498660709</v>
      </c>
      <c r="L212" s="120">
        <f>PRODUCT($D92:L92)</f>
        <v>0.94419048180517806</v>
      </c>
      <c r="M212" s="120">
        <f>PRODUCT($D92:M92)</f>
        <v>0.93918627225161067</v>
      </c>
      <c r="N212" s="120">
        <f>PRODUCT($D92:N92)</f>
        <v>0.93430250363590228</v>
      </c>
      <c r="O212" s="120">
        <f>PRODUCT($D92:O92)</f>
        <v>0.92925727011626846</v>
      </c>
      <c r="P212" s="120">
        <f>PRODUCT($D92:P92)</f>
        <v>0.92405342940361734</v>
      </c>
      <c r="Q212" s="120">
        <f>PRODUCT($D92:Q92)</f>
        <v>0.91860151417013602</v>
      </c>
      <c r="R212" s="120">
        <f>PRODUCT($D92:R92)</f>
        <v>0.91428408705353637</v>
      </c>
      <c r="S212" s="120">
        <f>PRODUCT($D92:S92)</f>
        <v>0.90998695184438472</v>
      </c>
      <c r="T212" s="120">
        <f>PRODUCT($D92:T92)</f>
        <v>0.90571001317071609</v>
      </c>
      <c r="U212" s="120">
        <f>PRODUCT($D92:U92)</f>
        <v>0.9014531761088137</v>
      </c>
      <c r="V212" s="120">
        <f>PRODUCT($D92:V92)</f>
        <v>0.89721634618110224</v>
      </c>
      <c r="W212" s="120">
        <f>PRODUCT($D92:W92)</f>
        <v>0.89299942935405108</v>
      </c>
      <c r="X212" s="120">
        <f>PRODUCT($D92:X92)</f>
        <v>0.88880233203608705</v>
      </c>
      <c r="Y212" s="120">
        <f>PRODUCT($D92:Y92)</f>
        <v>0.88462496107551736</v>
      </c>
      <c r="Z212" s="120">
        <f>PRODUCT($D92:Z92)</f>
        <v>0.88046722375846243</v>
      </c>
      <c r="AA212" s="120">
        <f>PRODUCT($D92:AA92)</f>
        <v>0.87632902780679767</v>
      </c>
      <c r="AB212" s="120">
        <f>PRODUCT($D92:AB92)</f>
        <v>0.87221028137610568</v>
      </c>
      <c r="AC212" s="120">
        <f>PRODUCT($D92:AC92)</f>
        <v>0.86811089305363798</v>
      </c>
      <c r="AD212" s="120">
        <f>PRODUCT($D92:AD92)</f>
        <v>0.86403077185628585</v>
      </c>
      <c r="AE212" s="120">
        <f>PRODUCT($D92:AE92)</f>
        <v>0.8599698272285613</v>
      </c>
      <c r="AF212" s="120">
        <f>PRODUCT($D92:AF92)</f>
        <v>0.85592796904058699</v>
      </c>
      <c r="AG212" s="120">
        <f>PRODUCT($D92:AG92)</f>
        <v>0.85190510758609617</v>
      </c>
      <c r="AH212" s="120">
        <f>PRODUCT($D92:AH92)</f>
        <v>0.84790115358044149</v>
      </c>
      <c r="AI212" s="120">
        <f>PRODUCT($D92:AI92)</f>
        <v>0.84391601815861339</v>
      </c>
      <c r="AJ212" s="120">
        <f>PRODUCT($D92:AJ92)</f>
        <v>0.83994961287326786</v>
      </c>
      <c r="AK212" s="120">
        <f>PRODUCT($D92:AK92)</f>
        <v>0.83600184969276348</v>
      </c>
      <c r="AL212" s="120">
        <f>PRODUCT($D92:AL92)</f>
        <v>0.83207264099920741</v>
      </c>
      <c r="AM212" s="120">
        <f>PRODUCT($D92:AM92)</f>
        <v>0.8281618995865111</v>
      </c>
      <c r="AN212" s="120">
        <f>PRODUCT($D92:AN92)</f>
        <v>0.82426953865845443</v>
      </c>
      <c r="AO212" s="120">
        <f>PRODUCT($D92:AO92)</f>
        <v>0.82039547182675965</v>
      </c>
      <c r="AP212" s="120">
        <f>PRODUCT($D92:AP92)</f>
        <v>0.81653961310917389</v>
      </c>
      <c r="AQ212" s="120">
        <f>PRODUCT($D92:AQ92)</f>
        <v>0.8127018769275608</v>
      </c>
      <c r="AR212" s="120">
        <f>PRODUCT($D92:AR92)</f>
        <v>0.80888217810600127</v>
      </c>
      <c r="AS212" s="120">
        <f>PRODUCT($D92:AS92)</f>
        <v>0.80508043186890299</v>
      </c>
      <c r="AT212" s="120">
        <f>PRODUCT($D92:AT92)</f>
        <v>0.80129655383911913</v>
      </c>
      <c r="AU212" s="120">
        <f>PRODUCT($D92:AU92)</f>
        <v>0.79753046003607519</v>
      </c>
      <c r="AV212" s="120">
        <f>PRODUCT($D92:AV92)</f>
        <v>0.79378206687390562</v>
      </c>
      <c r="AW212" s="120">
        <f>PRODUCT($D92:AW92)</f>
        <v>0.79005129115959827</v>
      </c>
      <c r="AX212" s="120">
        <f>PRODUCT($D92:AX92)</f>
        <v>0.7863380500911481</v>
      </c>
      <c r="AY212" s="120">
        <f>PRODUCT($D92:AY92)</f>
        <v>0.78264226125571967</v>
      </c>
      <c r="AZ212" s="120">
        <f>PRODUCT($D92:AZ92)</f>
        <v>0.77896384262781782</v>
      </c>
      <c r="BA212" s="120">
        <f>PRODUCT($D92:BA92)</f>
        <v>0.77530271256746708</v>
      </c>
      <c r="BB212" s="120">
        <f>PRODUCT($D92:BB92)</f>
        <v>0.77165878981839997</v>
      </c>
      <c r="BC212" s="120">
        <f>PRODUCT($D92:BC92)</f>
        <v>0.76803199350625351</v>
      </c>
      <c r="BD212" s="120">
        <f>PRODUCT($D92:BD92)</f>
        <v>0.76442224313677409</v>
      </c>
      <c r="BE212" s="120">
        <f>PRODUCT($D92:BE92)</f>
        <v>0.76082945859403117</v>
      </c>
      <c r="BF212" s="120">
        <f>PRODUCT($D92:BF92)</f>
        <v>0.7572535601386392</v>
      </c>
      <c r="BG212" s="120">
        <f>PRODUCT($D92:BG92)</f>
        <v>0.75369446840598753</v>
      </c>
      <c r="BH212" s="120">
        <f>PRODUCT($D92:BH92)</f>
        <v>0.75015210440447933</v>
      </c>
      <c r="BI212" s="120">
        <f>PRODUCT($D92:BI92)</f>
        <v>0.74662638951377824</v>
      </c>
      <c r="BJ212" s="120">
        <f>PRODUCT($D92:BJ92)</f>
        <v>0.74311724548306346</v>
      </c>
      <c r="BK212" s="120">
        <f>PRODUCT($D92:BK92)</f>
        <v>0.73962459442929307</v>
      </c>
      <c r="BL212" s="120">
        <f>PRODUCT($D92:BL92)</f>
        <v>0.73614835883547536</v>
      </c>
      <c r="BM212" s="120">
        <f>PRODUCT($D92:BM92)</f>
        <v>0.73268846154894862</v>
      </c>
      <c r="BN212" s="120">
        <f>PRODUCT($D92:BN92)</f>
        <v>0.72924482577966854</v>
      </c>
      <c r="BO212" s="120">
        <f>PRODUCT($D92:BO92)</f>
        <v>0.72581737509850408</v>
      </c>
      <c r="BP212" s="120">
        <f>PRODUCT($D92:BP92)</f>
        <v>0.72240603343554111</v>
      </c>
      <c r="BQ212" s="120">
        <f>PRODUCT($D92:BQ92)</f>
        <v>0.71901072507839403</v>
      </c>
      <c r="BR212" s="120">
        <f>PRODUCT($D92:BR92)</f>
        <v>0.71563137467052551</v>
      </c>
      <c r="BS212" s="120">
        <f>PRODUCT($D92:BS92)</f>
        <v>0.712267907209574</v>
      </c>
      <c r="BT212" s="120">
        <f>PRODUCT($D92:BT92)</f>
        <v>0.70892024804568898</v>
      </c>
      <c r="BU212" s="120">
        <f>PRODUCT($D92:BU92)</f>
        <v>0.70558832287987416</v>
      </c>
      <c r="BV212" s="120">
        <f>PRODUCT($D92:BV92)</f>
        <v>0.7022720577623387</v>
      </c>
      <c r="BW212" s="120">
        <f>PRODUCT($D92:BW92)</f>
        <v>0.69897137909085572</v>
      </c>
      <c r="BX212" s="120">
        <f>PRODUCT($D92:BX92)</f>
        <v>0.69568621360912863</v>
      </c>
      <c r="BY212" s="120">
        <f>PRODUCT($D92:BY92)</f>
        <v>0.69241648840516568</v>
      </c>
      <c r="BZ212" s="120">
        <f>PRODUCT($D92:BZ92)</f>
        <v>0.68916213090966139</v>
      </c>
      <c r="CA212" s="120">
        <f>PRODUCT($D92:CA92)</f>
        <v>0.68592306889438592</v>
      </c>
      <c r="CB212" s="120">
        <f>PRODUCT($D92:CB92)</f>
        <v>0.68269923047058223</v>
      </c>
      <c r="CC212" s="120">
        <f>PRODUCT($D92:CC92)</f>
        <v>0.67949054408737042</v>
      </c>
      <c r="CD212" s="120">
        <f>PRODUCT($D92:CD92)</f>
        <v>0.67629693853015971</v>
      </c>
      <c r="CE212" s="120">
        <f>PRODUCT($D92:CE92)</f>
        <v>0.67311834291906791</v>
      </c>
      <c r="CF212" s="120">
        <f>PRODUCT($D92:CF92)</f>
        <v>0.66995468670734826</v>
      </c>
      <c r="CG212" s="120">
        <f>PRODUCT($D92:CG92)</f>
        <v>0.66680589967982373</v>
      </c>
      <c r="CH212" s="120">
        <f>PRODUCT($D92:CH92)</f>
        <v>0.66367191195132857</v>
      </c>
      <c r="CI212" s="120">
        <f>PRODUCT($D92:CI92)</f>
        <v>0.66055265396515728</v>
      </c>
      <c r="CJ212" s="120">
        <f>PRODUCT($D92:CJ92)</f>
        <v>0.65744805649152105</v>
      </c>
      <c r="CK212" s="120">
        <f>PRODUCT($D92:CK92)</f>
        <v>0.65435805062601082</v>
      </c>
      <c r="CL212" s="120">
        <f>PRODUCT($D92:CL92)</f>
        <v>0.65128256778806859</v>
      </c>
      <c r="CM212" s="120">
        <f>PRODUCT($D92:CM92)</f>
        <v>0.64822153971946461</v>
      </c>
      <c r="CN212" s="120">
        <f>PRODUCT($D92:CN92)</f>
        <v>0.64517489848278309</v>
      </c>
      <c r="CO212" s="120">
        <f>PRODUCT($D92:CO92)</f>
        <v>0.64214257645991402</v>
      </c>
      <c r="CP212" s="120">
        <f>PRODUCT($D92:CP92)</f>
        <v>0.6391245063505524</v>
      </c>
      <c r="CQ212" s="120">
        <f>PRODUCT($D92:CQ92)</f>
        <v>0.63612062117070478</v>
      </c>
      <c r="CR212" s="120">
        <f>PRODUCT($D92:CR92)</f>
        <v>0.63313085425120241</v>
      </c>
      <c r="CS212" s="120">
        <f>PRODUCT($D92:CS92)</f>
        <v>0.63015513923622168</v>
      </c>
      <c r="CT212" s="120">
        <f>PRODUCT($D92:CT92)</f>
        <v>0.6271934100818114</v>
      </c>
      <c r="CU212" s="120">
        <f>PRODUCT($D92:CU92)</f>
        <v>0.62424560105442684</v>
      </c>
      <c r="CV212" s="120">
        <f>PRODUCT($D92:CV92)</f>
        <v>0.62131164672947103</v>
      </c>
      <c r="CW212" s="120">
        <f>PRODUCT($D92:CW92)</f>
        <v>0.61839148198984251</v>
      </c>
      <c r="CX212" s="120">
        <f>PRODUCT($D92:CX92)</f>
        <v>0.61548504202449017</v>
      </c>
      <c r="CY212" s="120">
        <f>PRODUCT($D92:CY92)</f>
        <v>0.61259226232697506</v>
      </c>
      <c r="CZ212" s="120">
        <f>PRODUCT($D92:CZ92)</f>
        <v>0.60971307869403824</v>
      </c>
      <c r="DA212" s="120">
        <f>PRODUCT($D92:DA92)</f>
        <v>0.60684742722417628</v>
      </c>
      <c r="DB212" s="120">
        <f>PRODUCT($D92:DB92)</f>
        <v>0.60399524431622265</v>
      </c>
      <c r="DC212" s="120">
        <f>PRODUCT($D92:DC92)</f>
        <v>0.60115646666793643</v>
      </c>
    </row>
    <row r="213" spans="2:107" ht="15" x14ac:dyDescent="0.25">
      <c r="B213" s="110">
        <v>88</v>
      </c>
      <c r="C213" s="120">
        <v>1</v>
      </c>
      <c r="D213" s="120">
        <f>PRODUCT($D93:D93)</f>
        <v>0.98509999999999998</v>
      </c>
      <c r="E213" s="120">
        <f>PRODUCT($D93:E93)</f>
        <v>0.98017449999999995</v>
      </c>
      <c r="F213" s="120">
        <f>PRODUCT($D93:F93)</f>
        <v>0.97537164494999995</v>
      </c>
      <c r="G213" s="120">
        <f>PRODUCT($D93:G93)</f>
        <v>0.97068986105423993</v>
      </c>
      <c r="H213" s="120">
        <f>PRODUCT($D93:H93)</f>
        <v>0.96612761870728492</v>
      </c>
      <c r="I213" s="120">
        <f>PRODUCT($D93:I93)</f>
        <v>0.9615868188993606</v>
      </c>
      <c r="J213" s="120">
        <f>PRODUCT($D93:J93)</f>
        <v>0.95706736085053357</v>
      </c>
      <c r="K213" s="120">
        <f>PRODUCT($D93:K93)</f>
        <v>0.95247343751845093</v>
      </c>
      <c r="L213" s="120">
        <f>PRODUCT($D93:L93)</f>
        <v>0.94790156501836231</v>
      </c>
      <c r="M213" s="120">
        <f>PRODUCT($D93:M93)</f>
        <v>0.94335163750627415</v>
      </c>
      <c r="N213" s="120">
        <f>PRODUCT($D93:N93)</f>
        <v>0.93891788480999461</v>
      </c>
      <c r="O213" s="120">
        <f>PRODUCT($D93:O93)</f>
        <v>0.93459886253986857</v>
      </c>
      <c r="P213" s="120">
        <f>PRODUCT($D93:P93)</f>
        <v>0.93001932811342325</v>
      </c>
      <c r="Q213" s="120">
        <f>PRODUCT($D93:Q93)</f>
        <v>0.92518322760723348</v>
      </c>
      <c r="R213" s="120">
        <f>PRODUCT($D93:R93)</f>
        <v>0.92157501301956524</v>
      </c>
      <c r="S213" s="120">
        <f>PRODUCT($D93:S93)</f>
        <v>0.91798087046878896</v>
      </c>
      <c r="T213" s="120">
        <f>PRODUCT($D93:T93)</f>
        <v>0.91440074507396063</v>
      </c>
      <c r="U213" s="120">
        <f>PRODUCT($D93:U93)</f>
        <v>0.91083458216817215</v>
      </c>
      <c r="V213" s="120">
        <f>PRODUCT($D93:V93)</f>
        <v>0.9072823272977163</v>
      </c>
      <c r="W213" s="120">
        <f>PRODUCT($D93:W93)</f>
        <v>0.90374392622125521</v>
      </c>
      <c r="X213" s="120">
        <f>PRODUCT($D93:X93)</f>
        <v>0.90021932490899226</v>
      </c>
      <c r="Y213" s="120">
        <f>PRODUCT($D93:Y93)</f>
        <v>0.89670846954184713</v>
      </c>
      <c r="Z213" s="120">
        <f>PRODUCT($D93:Z93)</f>
        <v>0.89321130651063396</v>
      </c>
      <c r="AA213" s="120">
        <f>PRODUCT($D93:AA93)</f>
        <v>0.88972778241524253</v>
      </c>
      <c r="AB213" s="120">
        <f>PRODUCT($D93:AB93)</f>
        <v>0.88625784406382302</v>
      </c>
      <c r="AC213" s="120">
        <f>PRODUCT($D93:AC93)</f>
        <v>0.88280143847197412</v>
      </c>
      <c r="AD213" s="120">
        <f>PRODUCT($D93:AD93)</f>
        <v>0.87935851286193345</v>
      </c>
      <c r="AE213" s="120">
        <f>PRODUCT($D93:AE93)</f>
        <v>0.87592901466177187</v>
      </c>
      <c r="AF213" s="120">
        <f>PRODUCT($D93:AF93)</f>
        <v>0.87251289150459099</v>
      </c>
      <c r="AG213" s="120">
        <f>PRODUCT($D93:AG93)</f>
        <v>0.86911009122772309</v>
      </c>
      <c r="AH213" s="120">
        <f>PRODUCT($D93:AH93)</f>
        <v>0.86572056187193491</v>
      </c>
      <c r="AI213" s="120">
        <f>PRODUCT($D93:AI93)</f>
        <v>0.86234425168063433</v>
      </c>
      <c r="AJ213" s="120">
        <f>PRODUCT($D93:AJ93)</f>
        <v>0.85898110909907988</v>
      </c>
      <c r="AK213" s="120">
        <f>PRODUCT($D93:AK93)</f>
        <v>0.85563108277359345</v>
      </c>
      <c r="AL213" s="120">
        <f>PRODUCT($D93:AL93)</f>
        <v>0.85229412155077644</v>
      </c>
      <c r="AM213" s="120">
        <f>PRODUCT($D93:AM93)</f>
        <v>0.8489701744767284</v>
      </c>
      <c r="AN213" s="120">
        <f>PRODUCT($D93:AN93)</f>
        <v>0.84565919079626917</v>
      </c>
      <c r="AO213" s="120">
        <f>PRODUCT($D93:AO93)</f>
        <v>0.84236111995216367</v>
      </c>
      <c r="AP213" s="120">
        <f>PRODUCT($D93:AP93)</f>
        <v>0.83907591158435024</v>
      </c>
      <c r="AQ213" s="120">
        <f>PRODUCT($D93:AQ93)</f>
        <v>0.83580351552917131</v>
      </c>
      <c r="AR213" s="120">
        <f>PRODUCT($D93:AR93)</f>
        <v>0.8325438818186075</v>
      </c>
      <c r="AS213" s="120">
        <f>PRODUCT($D93:AS93)</f>
        <v>0.82929696067951497</v>
      </c>
      <c r="AT213" s="120">
        <f>PRODUCT($D93:AT93)</f>
        <v>0.82606270253286485</v>
      </c>
      <c r="AU213" s="120">
        <f>PRODUCT($D93:AU93)</f>
        <v>0.82284105799298668</v>
      </c>
      <c r="AV213" s="120">
        <f>PRODUCT($D93:AV93)</f>
        <v>0.81963197786681397</v>
      </c>
      <c r="AW213" s="120">
        <f>PRODUCT($D93:AW93)</f>
        <v>0.81643541315313339</v>
      </c>
      <c r="AX213" s="120">
        <f>PRODUCT($D93:AX93)</f>
        <v>0.81325131504183612</v>
      </c>
      <c r="AY213" s="120">
        <f>PRODUCT($D93:AY93)</f>
        <v>0.81007963491317292</v>
      </c>
      <c r="AZ213" s="120">
        <f>PRODUCT($D93:AZ93)</f>
        <v>0.80692032433701155</v>
      </c>
      <c r="BA213" s="120">
        <f>PRODUCT($D93:BA93)</f>
        <v>0.80377333507209725</v>
      </c>
      <c r="BB213" s="120">
        <f>PRODUCT($D93:BB93)</f>
        <v>0.80063861906531608</v>
      </c>
      <c r="BC213" s="120">
        <f>PRODUCT($D93:BC93)</f>
        <v>0.79751612845096131</v>
      </c>
      <c r="BD213" s="120">
        <f>PRODUCT($D93:BD93)</f>
        <v>0.79440581555000256</v>
      </c>
      <c r="BE213" s="120">
        <f>PRODUCT($D93:BE93)</f>
        <v>0.79130763286935757</v>
      </c>
      <c r="BF213" s="120">
        <f>PRODUCT($D93:BF93)</f>
        <v>0.78822153310116705</v>
      </c>
      <c r="BG213" s="120">
        <f>PRODUCT($D93:BG93)</f>
        <v>0.78514746912207245</v>
      </c>
      <c r="BH213" s="120">
        <f>PRODUCT($D93:BH93)</f>
        <v>0.78208539399249632</v>
      </c>
      <c r="BI213" s="120">
        <f>PRODUCT($D93:BI93)</f>
        <v>0.77903526095592557</v>
      </c>
      <c r="BJ213" s="120">
        <f>PRODUCT($D93:BJ93)</f>
        <v>0.77599702343819743</v>
      </c>
      <c r="BK213" s="120">
        <f>PRODUCT($D93:BK93)</f>
        <v>0.77297063504678842</v>
      </c>
      <c r="BL213" s="120">
        <f>PRODUCT($D93:BL93)</f>
        <v>0.76995604957010588</v>
      </c>
      <c r="BM213" s="120">
        <f>PRODUCT($D93:BM93)</f>
        <v>0.76695322097678242</v>
      </c>
      <c r="BN213" s="120">
        <f>PRODUCT($D93:BN93)</f>
        <v>0.76396210341497295</v>
      </c>
      <c r="BO213" s="120">
        <f>PRODUCT($D93:BO93)</f>
        <v>0.76098265121165454</v>
      </c>
      <c r="BP213" s="120">
        <f>PRODUCT($D93:BP93)</f>
        <v>0.75801481887192912</v>
      </c>
      <c r="BQ213" s="120">
        <f>PRODUCT($D93:BQ93)</f>
        <v>0.75505856107832858</v>
      </c>
      <c r="BR213" s="120">
        <f>PRODUCT($D93:BR93)</f>
        <v>0.75211383269012311</v>
      </c>
      <c r="BS213" s="120">
        <f>PRODUCT($D93:BS93)</f>
        <v>0.7491805887426316</v>
      </c>
      <c r="BT213" s="120">
        <f>PRODUCT($D93:BT93)</f>
        <v>0.74625878444653537</v>
      </c>
      <c r="BU213" s="120">
        <f>PRODUCT($D93:BU93)</f>
        <v>0.74334837518719388</v>
      </c>
      <c r="BV213" s="120">
        <f>PRODUCT($D93:BV93)</f>
        <v>0.74044931652396384</v>
      </c>
      <c r="BW213" s="120">
        <f>PRODUCT($D93:BW93)</f>
        <v>0.73756156418952035</v>
      </c>
      <c r="BX213" s="120">
        <f>PRODUCT($D93:BX93)</f>
        <v>0.73468507408918116</v>
      </c>
      <c r="BY213" s="120">
        <f>PRODUCT($D93:BY93)</f>
        <v>0.73181980230023336</v>
      </c>
      <c r="BZ213" s="120">
        <f>PRODUCT($D93:BZ93)</f>
        <v>0.72896570507126246</v>
      </c>
      <c r="CA213" s="120">
        <f>PRODUCT($D93:CA93)</f>
        <v>0.72612273882148448</v>
      </c>
      <c r="CB213" s="120">
        <f>PRODUCT($D93:CB93)</f>
        <v>0.7232908601400807</v>
      </c>
      <c r="CC213" s="120">
        <f>PRODUCT($D93:CC93)</f>
        <v>0.72047002578553443</v>
      </c>
      <c r="CD213" s="120">
        <f>PRODUCT($D93:CD93)</f>
        <v>0.71766019268497083</v>
      </c>
      <c r="CE213" s="120">
        <f>PRODUCT($D93:CE93)</f>
        <v>0.71486131793349939</v>
      </c>
      <c r="CF213" s="120">
        <f>PRODUCT($D93:CF93)</f>
        <v>0.71207335879355871</v>
      </c>
      <c r="CG213" s="120">
        <f>PRODUCT($D93:CG93)</f>
        <v>0.70929627269426387</v>
      </c>
      <c r="CH213" s="120">
        <f>PRODUCT($D93:CH93)</f>
        <v>0.70653001723075626</v>
      </c>
      <c r="CI213" s="120">
        <f>PRODUCT($D93:CI93)</f>
        <v>0.70377455016355628</v>
      </c>
      <c r="CJ213" s="120">
        <f>PRODUCT($D93:CJ93)</f>
        <v>0.70102982941791836</v>
      </c>
      <c r="CK213" s="120">
        <f>PRODUCT($D93:CK93)</f>
        <v>0.69829581308318844</v>
      </c>
      <c r="CL213" s="120">
        <f>PRODUCT($D93:CL93)</f>
        <v>0.69557245941216395</v>
      </c>
      <c r="CM213" s="120">
        <f>PRODUCT($D93:CM93)</f>
        <v>0.69285972682045649</v>
      </c>
      <c r="CN213" s="120">
        <f>PRODUCT($D93:CN93)</f>
        <v>0.69015757388585675</v>
      </c>
      <c r="CO213" s="120">
        <f>PRODUCT($D93:CO93)</f>
        <v>0.68746595934770194</v>
      </c>
      <c r="CP213" s="120">
        <f>PRODUCT($D93:CP93)</f>
        <v>0.68478484210624591</v>
      </c>
      <c r="CQ213" s="120">
        <f>PRODUCT($D93:CQ93)</f>
        <v>0.68211418122203149</v>
      </c>
      <c r="CR213" s="120">
        <f>PRODUCT($D93:CR93)</f>
        <v>0.67945393591526559</v>
      </c>
      <c r="CS213" s="120">
        <f>PRODUCT($D93:CS93)</f>
        <v>0.67680406556519601</v>
      </c>
      <c r="CT213" s="120">
        <f>PRODUCT($D93:CT93)</f>
        <v>0.6741645297094917</v>
      </c>
      <c r="CU213" s="120">
        <f>PRODUCT($D93:CU93)</f>
        <v>0.67153528804362472</v>
      </c>
      <c r="CV213" s="120">
        <f>PRODUCT($D93:CV93)</f>
        <v>0.66891630042025463</v>
      </c>
      <c r="CW213" s="120">
        <f>PRODUCT($D93:CW93)</f>
        <v>0.66630752684861561</v>
      </c>
      <c r="CX213" s="120">
        <f>PRODUCT($D93:CX93)</f>
        <v>0.66370892749390598</v>
      </c>
      <c r="CY213" s="120">
        <f>PRODUCT($D93:CY93)</f>
        <v>0.66112046267667979</v>
      </c>
      <c r="CZ213" s="120">
        <f>PRODUCT($D93:CZ93)</f>
        <v>0.65854209287224075</v>
      </c>
      <c r="DA213" s="120">
        <f>PRODUCT($D93:DA93)</f>
        <v>0.65597377871003903</v>
      </c>
      <c r="DB213" s="120">
        <f>PRODUCT($D93:DB93)</f>
        <v>0.6534154809730699</v>
      </c>
      <c r="DC213" s="120">
        <f>PRODUCT($D93:DC93)</f>
        <v>0.6508671605972749</v>
      </c>
    </row>
    <row r="214" spans="2:107" ht="15" x14ac:dyDescent="0.25">
      <c r="B214" s="110">
        <v>89</v>
      </c>
      <c r="C214" s="120">
        <v>1</v>
      </c>
      <c r="D214" s="120">
        <f>PRODUCT($D94:D94)</f>
        <v>0.98540000000000005</v>
      </c>
      <c r="E214" s="120">
        <f>PRODUCT($D94:E94)</f>
        <v>0.98086715999999996</v>
      </c>
      <c r="F214" s="120">
        <f>PRODUCT($D94:F94)</f>
        <v>0.97645325778000003</v>
      </c>
      <c r="G214" s="120">
        <f>PRODUCT($D94:G94)</f>
        <v>0.97215686344576802</v>
      </c>
      <c r="H214" s="120">
        <f>PRODUCT($D94:H94)</f>
        <v>0.96797658893295124</v>
      </c>
      <c r="I214" s="120">
        <f>PRODUCT($D94:I94)</f>
        <v>0.96381428960053961</v>
      </c>
      <c r="J214" s="120">
        <f>PRODUCT($D94:J94)</f>
        <v>0.95966988815525733</v>
      </c>
      <c r="K214" s="120">
        <f>PRODUCT($D94:K94)</f>
        <v>0.95554330763618978</v>
      </c>
      <c r="L214" s="120">
        <f>PRODUCT($D94:L94)</f>
        <v>0.95143447141335424</v>
      </c>
      <c r="M214" s="120">
        <f>PRODUCT($D94:M94)</f>
        <v>0.9473433031862768</v>
      </c>
      <c r="N214" s="120">
        <f>PRODUCT($D94:N94)</f>
        <v>0.94336446131289442</v>
      </c>
      <c r="O214" s="120">
        <f>PRODUCT($D94:O94)</f>
        <v>0.93940233057538025</v>
      </c>
      <c r="P214" s="120">
        <f>PRODUCT($D94:P94)</f>
        <v>0.93545684078696367</v>
      </c>
      <c r="Q214" s="120">
        <f>PRODUCT($D94:Q94)</f>
        <v>0.93124728500342235</v>
      </c>
      <c r="R214" s="120">
        <f>PRODUCT($D94:R94)</f>
        <v>0.92826729369141137</v>
      </c>
      <c r="S214" s="120">
        <f>PRODUCT($D94:S94)</f>
        <v>0.92529683835159882</v>
      </c>
      <c r="T214" s="120">
        <f>PRODUCT($D94:T94)</f>
        <v>0.92233588846887371</v>
      </c>
      <c r="U214" s="120">
        <f>PRODUCT($D94:U94)</f>
        <v>0.91938441362577328</v>
      </c>
      <c r="V214" s="120">
        <f>PRODUCT($D94:V94)</f>
        <v>0.91644238350217078</v>
      </c>
      <c r="W214" s="120">
        <f>PRODUCT($D94:W94)</f>
        <v>0.91350976787496385</v>
      </c>
      <c r="X214" s="120">
        <f>PRODUCT($D94:X94)</f>
        <v>0.91058653661776401</v>
      </c>
      <c r="Y214" s="120">
        <f>PRODUCT($D94:Y94)</f>
        <v>0.90767265970058719</v>
      </c>
      <c r="Z214" s="120">
        <f>PRODUCT($D94:Z94)</f>
        <v>0.90476810718954537</v>
      </c>
      <c r="AA214" s="120">
        <f>PRODUCT($D94:AA94)</f>
        <v>0.90187284924653888</v>
      </c>
      <c r="AB214" s="120">
        <f>PRODUCT($D94:AB94)</f>
        <v>0.89898685612895002</v>
      </c>
      <c r="AC214" s="120">
        <f>PRODUCT($D94:AC94)</f>
        <v>0.8961100981893374</v>
      </c>
      <c r="AD214" s="120">
        <f>PRODUCT($D94:AD94)</f>
        <v>0.89324254587513152</v>
      </c>
      <c r="AE214" s="120">
        <f>PRODUCT($D94:AE94)</f>
        <v>0.89038416972833112</v>
      </c>
      <c r="AF214" s="120">
        <f>PRODUCT($D94:AF94)</f>
        <v>0.88753494038520053</v>
      </c>
      <c r="AG214" s="120">
        <f>PRODUCT($D94:AG94)</f>
        <v>0.88469482857596793</v>
      </c>
      <c r="AH214" s="120">
        <f>PRODUCT($D94:AH94)</f>
        <v>0.88186380512452489</v>
      </c>
      <c r="AI214" s="120">
        <f>PRODUCT($D94:AI94)</f>
        <v>0.87904184094812643</v>
      </c>
      <c r="AJ214" s="120">
        <f>PRODUCT($D94:AJ94)</f>
        <v>0.87622890705709244</v>
      </c>
      <c r="AK214" s="120">
        <f>PRODUCT($D94:AK94)</f>
        <v>0.87342497455450974</v>
      </c>
      <c r="AL214" s="120">
        <f>PRODUCT($D94:AL94)</f>
        <v>0.87063001463593537</v>
      </c>
      <c r="AM214" s="120">
        <f>PRODUCT($D94:AM94)</f>
        <v>0.86784399858910044</v>
      </c>
      <c r="AN214" s="120">
        <f>PRODUCT($D94:AN94)</f>
        <v>0.86506689779361534</v>
      </c>
      <c r="AO214" s="120">
        <f>PRODUCT($D94:AO94)</f>
        <v>0.86229868372067575</v>
      </c>
      <c r="AP214" s="120">
        <f>PRODUCT($D94:AP94)</f>
        <v>0.85953932793276966</v>
      </c>
      <c r="AQ214" s="120">
        <f>PRODUCT($D94:AQ94)</f>
        <v>0.85678880208338482</v>
      </c>
      <c r="AR214" s="120">
        <f>PRODUCT($D94:AR94)</f>
        <v>0.85404707791671797</v>
      </c>
      <c r="AS214" s="120">
        <f>PRODUCT($D94:AS94)</f>
        <v>0.85131412726738454</v>
      </c>
      <c r="AT214" s="120">
        <f>PRODUCT($D94:AT94)</f>
        <v>0.84858992206012895</v>
      </c>
      <c r="AU214" s="120">
        <f>PRODUCT($D94:AU94)</f>
        <v>0.84587443430953657</v>
      </c>
      <c r="AV214" s="120">
        <f>PRODUCT($D94:AV94)</f>
        <v>0.8431676361197461</v>
      </c>
      <c r="AW214" s="120">
        <f>PRODUCT($D94:AW94)</f>
        <v>0.84046949968416296</v>
      </c>
      <c r="AX214" s="120">
        <f>PRODUCT($D94:AX94)</f>
        <v>0.83777999728517361</v>
      </c>
      <c r="AY214" s="120">
        <f>PRODUCT($D94:AY94)</f>
        <v>0.83509910129386111</v>
      </c>
      <c r="AZ214" s="120">
        <f>PRODUCT($D94:AZ94)</f>
        <v>0.83242678416972082</v>
      </c>
      <c r="BA214" s="120">
        <f>PRODUCT($D94:BA94)</f>
        <v>0.8297630184603777</v>
      </c>
      <c r="BB214" s="120">
        <f>PRODUCT($D94:BB94)</f>
        <v>0.82710777680130454</v>
      </c>
      <c r="BC214" s="120">
        <f>PRODUCT($D94:BC94)</f>
        <v>0.82446103191554043</v>
      </c>
      <c r="BD214" s="120">
        <f>PRODUCT($D94:BD94)</f>
        <v>0.82182275661341075</v>
      </c>
      <c r="BE214" s="120">
        <f>PRODUCT($D94:BE94)</f>
        <v>0.81919292379224784</v>
      </c>
      <c r="BF214" s="120">
        <f>PRODUCT($D94:BF94)</f>
        <v>0.81657150643611265</v>
      </c>
      <c r="BG214" s="120">
        <f>PRODUCT($D94:BG94)</f>
        <v>0.8139584776155171</v>
      </c>
      <c r="BH214" s="120">
        <f>PRODUCT($D94:BH94)</f>
        <v>0.8113538104871475</v>
      </c>
      <c r="BI214" s="120">
        <f>PRODUCT($D94:BI94)</f>
        <v>0.80875747829358868</v>
      </c>
      <c r="BJ214" s="120">
        <f>PRODUCT($D94:BJ94)</f>
        <v>0.80616945436304921</v>
      </c>
      <c r="BK214" s="120">
        <f>PRODUCT($D94:BK94)</f>
        <v>0.80358971210908747</v>
      </c>
      <c r="BL214" s="120">
        <f>PRODUCT($D94:BL94)</f>
        <v>0.80101822503033837</v>
      </c>
      <c r="BM214" s="120">
        <f>PRODUCT($D94:BM94)</f>
        <v>0.7984549667102413</v>
      </c>
      <c r="BN214" s="120">
        <f>PRODUCT($D94:BN94)</f>
        <v>0.79589991081676859</v>
      </c>
      <c r="BO214" s="120">
        <f>PRODUCT($D94:BO94)</f>
        <v>0.79335303110215494</v>
      </c>
      <c r="BP214" s="120">
        <f>PRODUCT($D94:BP94)</f>
        <v>0.79081430140262809</v>
      </c>
      <c r="BQ214" s="120">
        <f>PRODUCT($D94:BQ94)</f>
        <v>0.78828369563813971</v>
      </c>
      <c r="BR214" s="120">
        <f>PRODUCT($D94:BR94)</f>
        <v>0.78576118781209769</v>
      </c>
      <c r="BS214" s="120">
        <f>PRODUCT($D94:BS94)</f>
        <v>0.78324675201109895</v>
      </c>
      <c r="BT214" s="120">
        <f>PRODUCT($D94:BT94)</f>
        <v>0.78074036240466349</v>
      </c>
      <c r="BU214" s="120">
        <f>PRODUCT($D94:BU94)</f>
        <v>0.77824199324496857</v>
      </c>
      <c r="BV214" s="120">
        <f>PRODUCT($D94:BV94)</f>
        <v>0.77575161886658472</v>
      </c>
      <c r="BW214" s="120">
        <f>PRODUCT($D94:BW94)</f>
        <v>0.77326921368621171</v>
      </c>
      <c r="BX214" s="120">
        <f>PRODUCT($D94:BX94)</f>
        <v>0.77079475220241589</v>
      </c>
      <c r="BY214" s="120">
        <f>PRODUCT($D94:BY94)</f>
        <v>0.76832820899536813</v>
      </c>
      <c r="BZ214" s="120">
        <f>PRODUCT($D94:BZ94)</f>
        <v>0.76586955872658302</v>
      </c>
      <c r="CA214" s="120">
        <f>PRODUCT($D94:CA94)</f>
        <v>0.76341877613865794</v>
      </c>
      <c r="CB214" s="120">
        <f>PRODUCT($D94:CB94)</f>
        <v>0.76097583605501429</v>
      </c>
      <c r="CC214" s="120">
        <f>PRODUCT($D94:CC94)</f>
        <v>0.75854071337963824</v>
      </c>
      <c r="CD214" s="120">
        <f>PRODUCT($D94:CD94)</f>
        <v>0.75611338309682341</v>
      </c>
      <c r="CE214" s="120">
        <f>PRODUCT($D94:CE94)</f>
        <v>0.75369382027091358</v>
      </c>
      <c r="CF214" s="120">
        <f>PRODUCT($D94:CF94)</f>
        <v>0.75128200004604673</v>
      </c>
      <c r="CG214" s="120">
        <f>PRODUCT($D94:CG94)</f>
        <v>0.7488778976458994</v>
      </c>
      <c r="CH214" s="120">
        <f>PRODUCT($D94:CH94)</f>
        <v>0.74648148837343253</v>
      </c>
      <c r="CI214" s="120">
        <f>PRODUCT($D94:CI94)</f>
        <v>0.74409274761063759</v>
      </c>
      <c r="CJ214" s="120">
        <f>PRODUCT($D94:CJ94)</f>
        <v>0.74171165081828361</v>
      </c>
      <c r="CK214" s="120">
        <f>PRODUCT($D94:CK94)</f>
        <v>0.73933817353566511</v>
      </c>
      <c r="CL214" s="120">
        <f>PRODUCT($D94:CL94)</f>
        <v>0.73697229138035103</v>
      </c>
      <c r="CM214" s="120">
        <f>PRODUCT($D94:CM94)</f>
        <v>0.73461398004793388</v>
      </c>
      <c r="CN214" s="120">
        <f>PRODUCT($D94:CN94)</f>
        <v>0.73226321531178051</v>
      </c>
      <c r="CO214" s="120">
        <f>PRODUCT($D94:CO94)</f>
        <v>0.72991997302278278</v>
      </c>
      <c r="CP214" s="120">
        <f>PRODUCT($D94:CP94)</f>
        <v>0.72758422910910991</v>
      </c>
      <c r="CQ214" s="120">
        <f>PRODUCT($D94:CQ94)</f>
        <v>0.72525595957596078</v>
      </c>
      <c r="CR214" s="120">
        <f>PRODUCT($D94:CR94)</f>
        <v>0.72293514050531771</v>
      </c>
      <c r="CS214" s="120">
        <f>PRODUCT($D94:CS94)</f>
        <v>0.72062174805570067</v>
      </c>
      <c r="CT214" s="120">
        <f>PRODUCT($D94:CT94)</f>
        <v>0.71831575846192242</v>
      </c>
      <c r="CU214" s="120">
        <f>PRODUCT($D94:CU94)</f>
        <v>0.71601714803484429</v>
      </c>
      <c r="CV214" s="120">
        <f>PRODUCT($D94:CV94)</f>
        <v>0.71372589316113277</v>
      </c>
      <c r="CW214" s="120">
        <f>PRODUCT($D94:CW94)</f>
        <v>0.71144197030301715</v>
      </c>
      <c r="CX214" s="120">
        <f>PRODUCT($D94:CX94)</f>
        <v>0.70916535599804753</v>
      </c>
      <c r="CY214" s="120">
        <f>PRODUCT($D94:CY94)</f>
        <v>0.70689602685885378</v>
      </c>
      <c r="CZ214" s="120">
        <f>PRODUCT($D94:CZ94)</f>
        <v>0.70463395957290542</v>
      </c>
      <c r="DA214" s="120">
        <f>PRODUCT($D94:DA94)</f>
        <v>0.70237913090227211</v>
      </c>
      <c r="DB214" s="120">
        <f>PRODUCT($D94:DB94)</f>
        <v>0.70013151768338489</v>
      </c>
      <c r="DC214" s="120">
        <f>PRODUCT($D94:DC94)</f>
        <v>0.69789109682679806</v>
      </c>
    </row>
    <row r="215" spans="2:107" ht="15" x14ac:dyDescent="0.25">
      <c r="B215" s="110">
        <v>90</v>
      </c>
      <c r="C215" s="120">
        <v>1</v>
      </c>
      <c r="D215" s="120">
        <f>PRODUCT($D95:D95)</f>
        <v>0.98580000000000001</v>
      </c>
      <c r="E215" s="120">
        <f>PRODUCT($D95:E95)</f>
        <v>0.98156105999999999</v>
      </c>
      <c r="F215" s="120">
        <f>PRODUCT($D95:F95)</f>
        <v>0.97743850354799999</v>
      </c>
      <c r="G215" s="120">
        <f>PRODUCT($D95:G95)</f>
        <v>0.97352874953380797</v>
      </c>
      <c r="H215" s="120">
        <f>PRODUCT($D95:H95)</f>
        <v>0.96973198741062605</v>
      </c>
      <c r="I215" s="120">
        <f>PRODUCT($D95:I95)</f>
        <v>0.9660470058584657</v>
      </c>
      <c r="J215" s="120">
        <f>PRODUCT($D95:J95)</f>
        <v>0.96237602723620352</v>
      </c>
      <c r="K215" s="120">
        <f>PRODUCT($D95:K95)</f>
        <v>0.95871899833270591</v>
      </c>
      <c r="L215" s="120">
        <f>PRODUCT($D95:L95)</f>
        <v>0.95507586613904161</v>
      </c>
      <c r="M215" s="120">
        <f>PRODUCT($D95:M95)</f>
        <v>0.95144657784771325</v>
      </c>
      <c r="N215" s="120">
        <f>PRODUCT($D95:N95)</f>
        <v>0.94783108085189194</v>
      </c>
      <c r="O215" s="120">
        <f>PRODUCT($D95:O95)</f>
        <v>0.94422932274465476</v>
      </c>
      <c r="P215" s="120">
        <f>PRODUCT($D95:P95)</f>
        <v>0.94073567425049953</v>
      </c>
      <c r="Q215" s="120">
        <f>PRODUCT($D95:Q95)</f>
        <v>0.93716087868834763</v>
      </c>
      <c r="R215" s="120">
        <f>PRODUCT($D95:R95)</f>
        <v>0.93481797649162679</v>
      </c>
      <c r="S215" s="120">
        <f>PRODUCT($D95:S95)</f>
        <v>0.9324809315503978</v>
      </c>
      <c r="T215" s="120">
        <f>PRODUCT($D95:T95)</f>
        <v>0.93014972922152184</v>
      </c>
      <c r="U215" s="120">
        <f>PRODUCT($D95:U95)</f>
        <v>0.92782435489846804</v>
      </c>
      <c r="V215" s="120">
        <f>PRODUCT($D95:V95)</f>
        <v>0.92550479401122188</v>
      </c>
      <c r="W215" s="120">
        <f>PRODUCT($D95:W95)</f>
        <v>0.9231910320261939</v>
      </c>
      <c r="X215" s="120">
        <f>PRODUCT($D95:X95)</f>
        <v>0.9208830544461285</v>
      </c>
      <c r="Y215" s="120">
        <f>PRODUCT($D95:Y95)</f>
        <v>0.91858084681001317</v>
      </c>
      <c r="Z215" s="120">
        <f>PRODUCT($D95:Z95)</f>
        <v>0.91628439469298817</v>
      </c>
      <c r="AA215" s="120">
        <f>PRODUCT($D95:AA95)</f>
        <v>0.91399368370625578</v>
      </c>
      <c r="AB215" s="120">
        <f>PRODUCT($D95:AB95)</f>
        <v>0.91170869949699018</v>
      </c>
      <c r="AC215" s="120">
        <f>PRODUCT($D95:AC95)</f>
        <v>0.90942942774824775</v>
      </c>
      <c r="AD215" s="120">
        <f>PRODUCT($D95:AD95)</f>
        <v>0.90715585417887723</v>
      </c>
      <c r="AE215" s="120">
        <f>PRODUCT($D95:AE95)</f>
        <v>0.90488796454343012</v>
      </c>
      <c r="AF215" s="120">
        <f>PRODUCT($D95:AF95)</f>
        <v>0.90262574463207157</v>
      </c>
      <c r="AG215" s="120">
        <f>PRODUCT($D95:AG95)</f>
        <v>0.9003691802704914</v>
      </c>
      <c r="AH215" s="120">
        <f>PRODUCT($D95:AH95)</f>
        <v>0.89811825731981521</v>
      </c>
      <c r="AI215" s="120">
        <f>PRODUCT($D95:AI95)</f>
        <v>0.89587296167651576</v>
      </c>
      <c r="AJ215" s="120">
        <f>PRODUCT($D95:AJ95)</f>
        <v>0.8936332792723245</v>
      </c>
      <c r="AK215" s="120">
        <f>PRODUCT($D95:AK95)</f>
        <v>0.89139919607414375</v>
      </c>
      <c r="AL215" s="120">
        <f>PRODUCT($D95:AL95)</f>
        <v>0.88917069808395843</v>
      </c>
      <c r="AM215" s="120">
        <f>PRODUCT($D95:AM95)</f>
        <v>0.88694777133874858</v>
      </c>
      <c r="AN215" s="120">
        <f>PRODUCT($D95:AN95)</f>
        <v>0.88473040191040175</v>
      </c>
      <c r="AO215" s="120">
        <f>PRODUCT($D95:AO95)</f>
        <v>0.88251857590562577</v>
      </c>
      <c r="AP215" s="120">
        <f>PRODUCT($D95:AP95)</f>
        <v>0.88031227946586177</v>
      </c>
      <c r="AQ215" s="120">
        <f>PRODUCT($D95:AQ95)</f>
        <v>0.87811149876719718</v>
      </c>
      <c r="AR215" s="120">
        <f>PRODUCT($D95:AR95)</f>
        <v>0.87591622002027925</v>
      </c>
      <c r="AS215" s="120">
        <f>PRODUCT($D95:AS95)</f>
        <v>0.8737264294702286</v>
      </c>
      <c r="AT215" s="120">
        <f>PRODUCT($D95:AT95)</f>
        <v>0.87154211339655308</v>
      </c>
      <c r="AU215" s="120">
        <f>PRODUCT($D95:AU95)</f>
        <v>0.8693632581130617</v>
      </c>
      <c r="AV215" s="120">
        <f>PRODUCT($D95:AV95)</f>
        <v>0.86718984996777904</v>
      </c>
      <c r="AW215" s="120">
        <f>PRODUCT($D95:AW95)</f>
        <v>0.86502187534285968</v>
      </c>
      <c r="AX215" s="120">
        <f>PRODUCT($D95:AX95)</f>
        <v>0.86285932065450255</v>
      </c>
      <c r="AY215" s="120">
        <f>PRODUCT($D95:AY95)</f>
        <v>0.86070217235286639</v>
      </c>
      <c r="AZ215" s="120">
        <f>PRODUCT($D95:AZ95)</f>
        <v>0.85855041692198431</v>
      </c>
      <c r="BA215" s="120">
        <f>PRODUCT($D95:BA95)</f>
        <v>0.85640404087967936</v>
      </c>
      <c r="BB215" s="120">
        <f>PRODUCT($D95:BB95)</f>
        <v>0.85426303077748023</v>
      </c>
      <c r="BC215" s="120">
        <f>PRODUCT($D95:BC95)</f>
        <v>0.85212737320053655</v>
      </c>
      <c r="BD215" s="120">
        <f>PRODUCT($D95:BD95)</f>
        <v>0.84999705476753529</v>
      </c>
      <c r="BE215" s="120">
        <f>PRODUCT($D95:BE95)</f>
        <v>0.8478720621306165</v>
      </c>
      <c r="BF215" s="120">
        <f>PRODUCT($D95:BF95)</f>
        <v>0.84575238197529001</v>
      </c>
      <c r="BG215" s="120">
        <f>PRODUCT($D95:BG95)</f>
        <v>0.8436380010203518</v>
      </c>
      <c r="BH215" s="120">
        <f>PRODUCT($D95:BH95)</f>
        <v>0.84152890601780095</v>
      </c>
      <c r="BI215" s="120">
        <f>PRODUCT($D95:BI95)</f>
        <v>0.83942508375275648</v>
      </c>
      <c r="BJ215" s="120">
        <f>PRODUCT($D95:BJ95)</f>
        <v>0.83732652104337468</v>
      </c>
      <c r="BK215" s="120">
        <f>PRODUCT($D95:BK95)</f>
        <v>0.83523320474076634</v>
      </c>
      <c r="BL215" s="120">
        <f>PRODUCT($D95:BL95)</f>
        <v>0.83314512172891442</v>
      </c>
      <c r="BM215" s="120">
        <f>PRODUCT($D95:BM95)</f>
        <v>0.83106225892459218</v>
      </c>
      <c r="BN215" s="120">
        <f>PRODUCT($D95:BN95)</f>
        <v>0.82898460327728074</v>
      </c>
      <c r="BO215" s="120">
        <f>PRODUCT($D95:BO95)</f>
        <v>0.82691214176908756</v>
      </c>
      <c r="BP215" s="120">
        <f>PRODUCT($D95:BP95)</f>
        <v>0.82484486141466484</v>
      </c>
      <c r="BQ215" s="120">
        <f>PRODUCT($D95:BQ95)</f>
        <v>0.82278274926112827</v>
      </c>
      <c r="BR215" s="120">
        <f>PRODUCT($D95:BR95)</f>
        <v>0.82072579238797549</v>
      </c>
      <c r="BS215" s="120">
        <f>PRODUCT($D95:BS95)</f>
        <v>0.81867397790700558</v>
      </c>
      <c r="BT215" s="120">
        <f>PRODUCT($D95:BT95)</f>
        <v>0.81662729296223813</v>
      </c>
      <c r="BU215" s="120">
        <f>PRODUCT($D95:BU95)</f>
        <v>0.81458572472983259</v>
      </c>
      <c r="BV215" s="120">
        <f>PRODUCT($D95:BV95)</f>
        <v>0.81254926041800801</v>
      </c>
      <c r="BW215" s="120">
        <f>PRODUCT($D95:BW95)</f>
        <v>0.81051788726696306</v>
      </c>
      <c r="BX215" s="120">
        <f>PRODUCT($D95:BX95)</f>
        <v>0.80849159254879566</v>
      </c>
      <c r="BY215" s="120">
        <f>PRODUCT($D95:BY95)</f>
        <v>0.80647036356742374</v>
      </c>
      <c r="BZ215" s="120">
        <f>PRODUCT($D95:BZ95)</f>
        <v>0.80445418765850518</v>
      </c>
      <c r="CA215" s="120">
        <f>PRODUCT($D95:CA95)</f>
        <v>0.80244305218935896</v>
      </c>
      <c r="CB215" s="120">
        <f>PRODUCT($D95:CB95)</f>
        <v>0.80043694455888559</v>
      </c>
      <c r="CC215" s="120">
        <f>PRODUCT($D95:CC95)</f>
        <v>0.79843585219748847</v>
      </c>
      <c r="CD215" s="120">
        <f>PRODUCT($D95:CD95)</f>
        <v>0.79643976256699478</v>
      </c>
      <c r="CE215" s="120">
        <f>PRODUCT($D95:CE95)</f>
        <v>0.79444866316057738</v>
      </c>
      <c r="CF215" s="120">
        <f>PRODUCT($D95:CF95)</f>
        <v>0.79246254150267603</v>
      </c>
      <c r="CG215" s="120">
        <f>PRODUCT($D95:CG95)</f>
        <v>0.79048138514891941</v>
      </c>
      <c r="CH215" s="120">
        <f>PRODUCT($D95:CH95)</f>
        <v>0.78850518168604711</v>
      </c>
      <c r="CI215" s="120">
        <f>PRODUCT($D95:CI95)</f>
        <v>0.78653391873183198</v>
      </c>
      <c r="CJ215" s="120">
        <f>PRODUCT($D95:CJ95)</f>
        <v>0.78456758393500248</v>
      </c>
      <c r="CK215" s="120">
        <f>PRODUCT($D95:CK95)</f>
        <v>0.782606164975165</v>
      </c>
      <c r="CL215" s="120">
        <f>PRODUCT($D95:CL95)</f>
        <v>0.78064964956272709</v>
      </c>
      <c r="CM215" s="120">
        <f>PRODUCT($D95:CM95)</f>
        <v>0.77869802543882027</v>
      </c>
      <c r="CN215" s="120">
        <f>PRODUCT($D95:CN95)</f>
        <v>0.77675128037522323</v>
      </c>
      <c r="CO215" s="120">
        <f>PRODUCT($D95:CO95)</f>
        <v>0.77480940217428518</v>
      </c>
      <c r="CP215" s="120">
        <f>PRODUCT($D95:CP95)</f>
        <v>0.7728723786688495</v>
      </c>
      <c r="CQ215" s="120">
        <f>PRODUCT($D95:CQ95)</f>
        <v>0.77094019772217737</v>
      </c>
      <c r="CR215" s="120">
        <f>PRODUCT($D95:CR95)</f>
        <v>0.769012847227872</v>
      </c>
      <c r="CS215" s="120">
        <f>PRODUCT($D95:CS95)</f>
        <v>0.76709031510980241</v>
      </c>
      <c r="CT215" s="120">
        <f>PRODUCT($D95:CT95)</f>
        <v>0.76517258932202792</v>
      </c>
      <c r="CU215" s="120">
        <f>PRODUCT($D95:CU95)</f>
        <v>0.76325965784872285</v>
      </c>
      <c r="CV215" s="120">
        <f>PRODUCT($D95:CV95)</f>
        <v>0.76135150870410107</v>
      </c>
      <c r="CW215" s="120">
        <f>PRODUCT($D95:CW95)</f>
        <v>0.7594481299323409</v>
      </c>
      <c r="CX215" s="120">
        <f>PRODUCT($D95:CX95)</f>
        <v>0.75754950960751011</v>
      </c>
      <c r="CY215" s="120">
        <f>PRODUCT($D95:CY95)</f>
        <v>0.75565563583349138</v>
      </c>
      <c r="CZ215" s="120">
        <f>PRODUCT($D95:CZ95)</f>
        <v>0.75376649674390772</v>
      </c>
      <c r="DA215" s="120">
        <f>PRODUCT($D95:DA95)</f>
        <v>0.75188208050204797</v>
      </c>
      <c r="DB215" s="120">
        <f>PRODUCT($D95:DB95)</f>
        <v>0.75000237530079283</v>
      </c>
      <c r="DC215" s="120">
        <f>PRODUCT($D95:DC95)</f>
        <v>0.74812736936254087</v>
      </c>
    </row>
    <row r="216" spans="2:107" ht="15" x14ac:dyDescent="0.25">
      <c r="B216" s="110">
        <v>91</v>
      </c>
      <c r="C216" s="120">
        <v>1</v>
      </c>
      <c r="D216" s="120">
        <f>PRODUCT($D96:D96)</f>
        <v>0.9859</v>
      </c>
      <c r="E216" s="120">
        <f>PRODUCT($D96:E96)</f>
        <v>0.98175922000000004</v>
      </c>
      <c r="F216" s="120">
        <f>PRODUCT($D96:F96)</f>
        <v>0.97773400719800008</v>
      </c>
      <c r="G216" s="120">
        <f>PRODUCT($D96:G96)</f>
        <v>0.97382307116920808</v>
      </c>
      <c r="H216" s="120">
        <f>PRODUCT($D96:H96)</f>
        <v>0.97002516119164817</v>
      </c>
      <c r="I216" s="120">
        <f>PRODUCT($D96:I96)</f>
        <v>0.96633906557911986</v>
      </c>
      <c r="J216" s="120">
        <f>PRODUCT($D96:J96)</f>
        <v>0.96276361103647712</v>
      </c>
      <c r="K216" s="120">
        <f>PRODUCT($D96:K96)</f>
        <v>0.95920138567564217</v>
      </c>
      <c r="L216" s="120">
        <f>PRODUCT($D96:L96)</f>
        <v>0.95565234054864223</v>
      </c>
      <c r="M216" s="120">
        <f>PRODUCT($D96:M96)</f>
        <v>0.9521164268886122</v>
      </c>
      <c r="N216" s="120">
        <f>PRODUCT($D96:N96)</f>
        <v>0.9485935961091243</v>
      </c>
      <c r="O216" s="120">
        <f>PRODUCT($D96:O96)</f>
        <v>0.94517865916313137</v>
      </c>
      <c r="P216" s="120">
        <f>PRODUCT($D96:P96)</f>
        <v>0.94177601599014404</v>
      </c>
      <c r="Q216" s="120">
        <f>PRODUCT($D96:Q96)</f>
        <v>0.93829144473098047</v>
      </c>
      <c r="R216" s="120">
        <f>PRODUCT($D96:R96)</f>
        <v>0.9360395452636262</v>
      </c>
      <c r="S216" s="120">
        <f>PRODUCT($D96:S96)</f>
        <v>0.93379305035499349</v>
      </c>
      <c r="T216" s="120">
        <f>PRODUCT($D96:T96)</f>
        <v>0.93155194703414157</v>
      </c>
      <c r="U216" s="120">
        <f>PRODUCT($D96:U96)</f>
        <v>0.92931622236125966</v>
      </c>
      <c r="V216" s="120">
        <f>PRODUCT($D96:V96)</f>
        <v>0.92708586342759269</v>
      </c>
      <c r="W216" s="120">
        <f>PRODUCT($D96:W96)</f>
        <v>0.92486085735536649</v>
      </c>
      <c r="X216" s="120">
        <f>PRODUCT($D96:X96)</f>
        <v>0.9226411912977136</v>
      </c>
      <c r="Y216" s="120">
        <f>PRODUCT($D96:Y96)</f>
        <v>0.92042685243859912</v>
      </c>
      <c r="Z216" s="120">
        <f>PRODUCT($D96:Z96)</f>
        <v>0.91821782799274654</v>
      </c>
      <c r="AA216" s="120">
        <f>PRODUCT($D96:AA96)</f>
        <v>0.91601410520556403</v>
      </c>
      <c r="AB216" s="120">
        <f>PRODUCT($D96:AB96)</f>
        <v>0.91381567135307074</v>
      </c>
      <c r="AC216" s="120">
        <f>PRODUCT($D96:AC96)</f>
        <v>0.91162251374182346</v>
      </c>
      <c r="AD216" s="120">
        <f>PRODUCT($D96:AD96)</f>
        <v>0.90943461970884309</v>
      </c>
      <c r="AE216" s="120">
        <f>PRODUCT($D96:AE96)</f>
        <v>0.90725197662154189</v>
      </c>
      <c r="AF216" s="120">
        <f>PRODUCT($D96:AF96)</f>
        <v>0.90507457187765028</v>
      </c>
      <c r="AG216" s="120">
        <f>PRODUCT($D96:AG96)</f>
        <v>0.90290239290514396</v>
      </c>
      <c r="AH216" s="120">
        <f>PRODUCT($D96:AH96)</f>
        <v>0.9007354271621717</v>
      </c>
      <c r="AI216" s="120">
        <f>PRODUCT($D96:AI96)</f>
        <v>0.89857366213698253</v>
      </c>
      <c r="AJ216" s="120">
        <f>PRODUCT($D96:AJ96)</f>
        <v>0.8964170853478538</v>
      </c>
      <c r="AK216" s="120">
        <f>PRODUCT($D96:AK96)</f>
        <v>0.89426568434301901</v>
      </c>
      <c r="AL216" s="120">
        <f>PRODUCT($D96:AL96)</f>
        <v>0.89211944670059584</v>
      </c>
      <c r="AM216" s="120">
        <f>PRODUCT($D96:AM96)</f>
        <v>0.88997836002851449</v>
      </c>
      <c r="AN216" s="120">
        <f>PRODUCT($D96:AN96)</f>
        <v>0.88784241196444613</v>
      </c>
      <c r="AO216" s="120">
        <f>PRODUCT($D96:AO96)</f>
        <v>0.88571159017573153</v>
      </c>
      <c r="AP216" s="120">
        <f>PRODUCT($D96:AP96)</f>
        <v>0.88358588235930979</v>
      </c>
      <c r="AQ216" s="120">
        <f>PRODUCT($D96:AQ96)</f>
        <v>0.8814652762416475</v>
      </c>
      <c r="AR216" s="120">
        <f>PRODUCT($D96:AR96)</f>
        <v>0.87934975957866757</v>
      </c>
      <c r="AS216" s="120">
        <f>PRODUCT($D96:AS96)</f>
        <v>0.87723932015567885</v>
      </c>
      <c r="AT216" s="120">
        <f>PRODUCT($D96:AT96)</f>
        <v>0.8751339457873053</v>
      </c>
      <c r="AU216" s="120">
        <f>PRODUCT($D96:AU96)</f>
        <v>0.87303362431741582</v>
      </c>
      <c r="AV216" s="120">
        <f>PRODUCT($D96:AV96)</f>
        <v>0.87093834361905409</v>
      </c>
      <c r="AW216" s="120">
        <f>PRODUCT($D96:AW96)</f>
        <v>0.86884809159436838</v>
      </c>
      <c r="AX216" s="120">
        <f>PRODUCT($D96:AX96)</f>
        <v>0.86676285617454196</v>
      </c>
      <c r="AY216" s="120">
        <f>PRODUCT($D96:AY96)</f>
        <v>0.86468262531972306</v>
      </c>
      <c r="AZ216" s="120">
        <f>PRODUCT($D96:AZ96)</f>
        <v>0.86260738701895578</v>
      </c>
      <c r="BA216" s="120">
        <f>PRODUCT($D96:BA96)</f>
        <v>0.86053712929011028</v>
      </c>
      <c r="BB216" s="120">
        <f>PRODUCT($D96:BB96)</f>
        <v>0.85847184017981404</v>
      </c>
      <c r="BC216" s="120">
        <f>PRODUCT($D96:BC96)</f>
        <v>0.85641150776338248</v>
      </c>
      <c r="BD216" s="120">
        <f>PRODUCT($D96:BD96)</f>
        <v>0.85435612014475038</v>
      </c>
      <c r="BE216" s="120">
        <f>PRODUCT($D96:BE96)</f>
        <v>0.85230566545640296</v>
      </c>
      <c r="BF216" s="120">
        <f>PRODUCT($D96:BF96)</f>
        <v>0.8502601318593076</v>
      </c>
      <c r="BG216" s="120">
        <f>PRODUCT($D96:BG96)</f>
        <v>0.84821950754284525</v>
      </c>
      <c r="BH216" s="120">
        <f>PRODUCT($D96:BH96)</f>
        <v>0.84618378072474243</v>
      </c>
      <c r="BI216" s="120">
        <f>PRODUCT($D96:BI96)</f>
        <v>0.84415293965100313</v>
      </c>
      <c r="BJ216" s="120">
        <f>PRODUCT($D96:BJ96)</f>
        <v>0.84212697259584079</v>
      </c>
      <c r="BK216" s="120">
        <f>PRODUCT($D96:BK96)</f>
        <v>0.84010586786161079</v>
      </c>
      <c r="BL216" s="120">
        <f>PRODUCT($D96:BL96)</f>
        <v>0.83808961377874291</v>
      </c>
      <c r="BM216" s="120">
        <f>PRODUCT($D96:BM96)</f>
        <v>0.83607819870567401</v>
      </c>
      <c r="BN216" s="120">
        <f>PRODUCT($D96:BN96)</f>
        <v>0.83407161102878047</v>
      </c>
      <c r="BO216" s="120">
        <f>PRODUCT($D96:BO96)</f>
        <v>0.83206983916231148</v>
      </c>
      <c r="BP216" s="120">
        <f>PRODUCT($D96:BP96)</f>
        <v>0.83007287154832199</v>
      </c>
      <c r="BQ216" s="120">
        <f>PRODUCT($D96:BQ96)</f>
        <v>0.828080696656606</v>
      </c>
      <c r="BR216" s="120">
        <f>PRODUCT($D96:BR96)</f>
        <v>0.82609330298463013</v>
      </c>
      <c r="BS216" s="120">
        <f>PRODUCT($D96:BS96)</f>
        <v>0.82411067905746704</v>
      </c>
      <c r="BT216" s="120">
        <f>PRODUCT($D96:BT96)</f>
        <v>0.82213281342772915</v>
      </c>
      <c r="BU216" s="120">
        <f>PRODUCT($D96:BU96)</f>
        <v>0.82015969467550265</v>
      </c>
      <c r="BV216" s="120">
        <f>PRODUCT($D96:BV96)</f>
        <v>0.8181913114082815</v>
      </c>
      <c r="BW216" s="120">
        <f>PRODUCT($D96:BW96)</f>
        <v>0.81622765226090166</v>
      </c>
      <c r="BX216" s="120">
        <f>PRODUCT($D96:BX96)</f>
        <v>0.81426870589547551</v>
      </c>
      <c r="BY216" s="120">
        <f>PRODUCT($D96:BY96)</f>
        <v>0.81231446100132643</v>
      </c>
      <c r="BZ216" s="120">
        <f>PRODUCT($D96:BZ96)</f>
        <v>0.8103649062949233</v>
      </c>
      <c r="CA216" s="120">
        <f>PRODUCT($D96:CA96)</f>
        <v>0.80842003051981548</v>
      </c>
      <c r="CB216" s="120">
        <f>PRODUCT($D96:CB96)</f>
        <v>0.80647982244656791</v>
      </c>
      <c r="CC216" s="120">
        <f>PRODUCT($D96:CC96)</f>
        <v>0.8045442708726962</v>
      </c>
      <c r="CD216" s="120">
        <f>PRODUCT($D96:CD96)</f>
        <v>0.8026133646226018</v>
      </c>
      <c r="CE216" s="120">
        <f>PRODUCT($D96:CE96)</f>
        <v>0.80068709254750758</v>
      </c>
      <c r="CF216" s="120">
        <f>PRODUCT($D96:CF96)</f>
        <v>0.79876544352539358</v>
      </c>
      <c r="CG216" s="120">
        <f>PRODUCT($D96:CG96)</f>
        <v>0.79684840646093269</v>
      </c>
      <c r="CH216" s="120">
        <f>PRODUCT($D96:CH96)</f>
        <v>0.79493597028542651</v>
      </c>
      <c r="CI216" s="120">
        <f>PRODUCT($D96:CI96)</f>
        <v>0.79302812395674149</v>
      </c>
      <c r="CJ216" s="120">
        <f>PRODUCT($D96:CJ96)</f>
        <v>0.79112485645924535</v>
      </c>
      <c r="CK216" s="120">
        <f>PRODUCT($D96:CK96)</f>
        <v>0.7892261568037432</v>
      </c>
      <c r="CL216" s="120">
        <f>PRODUCT($D96:CL96)</f>
        <v>0.78733201402741426</v>
      </c>
      <c r="CM216" s="120">
        <f>PRODUCT($D96:CM96)</f>
        <v>0.78544241719374852</v>
      </c>
      <c r="CN216" s="120">
        <f>PRODUCT($D96:CN96)</f>
        <v>0.78355735539248361</v>
      </c>
      <c r="CO216" s="120">
        <f>PRODUCT($D96:CO96)</f>
        <v>0.78167681773954167</v>
      </c>
      <c r="CP216" s="120">
        <f>PRODUCT($D96:CP96)</f>
        <v>0.77980079337696684</v>
      </c>
      <c r="CQ216" s="120">
        <f>PRODUCT($D96:CQ96)</f>
        <v>0.77792927147286217</v>
      </c>
      <c r="CR216" s="120">
        <f>PRODUCT($D96:CR96)</f>
        <v>0.77606224122132739</v>
      </c>
      <c r="CS216" s="120">
        <f>PRODUCT($D96:CS96)</f>
        <v>0.77419969184239623</v>
      </c>
      <c r="CT216" s="120">
        <f>PRODUCT($D96:CT96)</f>
        <v>0.77234161258197453</v>
      </c>
      <c r="CU216" s="120">
        <f>PRODUCT($D96:CU96)</f>
        <v>0.77048799271177781</v>
      </c>
      <c r="CV216" s="120">
        <f>PRODUCT($D96:CV96)</f>
        <v>0.76863882152926954</v>
      </c>
      <c r="CW216" s="120">
        <f>PRODUCT($D96:CW96)</f>
        <v>0.76679408835759932</v>
      </c>
      <c r="CX216" s="120">
        <f>PRODUCT($D96:CX96)</f>
        <v>0.76495378254554114</v>
      </c>
      <c r="CY216" s="120">
        <f>PRODUCT($D96:CY96)</f>
        <v>0.76311789346743186</v>
      </c>
      <c r="CZ216" s="120">
        <f>PRODUCT($D96:CZ96)</f>
        <v>0.76128641052311008</v>
      </c>
      <c r="DA216" s="120">
        <f>PRODUCT($D96:DA96)</f>
        <v>0.75945932313785469</v>
      </c>
      <c r="DB216" s="120">
        <f>PRODUCT($D96:DB96)</f>
        <v>0.75763662076232385</v>
      </c>
      <c r="DC216" s="120">
        <f>PRODUCT($D96:DC96)</f>
        <v>0.75581829287249436</v>
      </c>
    </row>
    <row r="217" spans="2:107" ht="15" x14ac:dyDescent="0.25">
      <c r="B217" s="110">
        <v>92</v>
      </c>
      <c r="C217" s="120">
        <v>1</v>
      </c>
      <c r="D217" s="120">
        <f>PRODUCT($D97:D97)</f>
        <v>0.98619999999999997</v>
      </c>
      <c r="E217" s="120">
        <f>PRODUCT($D97:E97)</f>
        <v>0.98225519999999999</v>
      </c>
      <c r="F217" s="120">
        <f>PRODUCT($D97:F97)</f>
        <v>0.97832617919999998</v>
      </c>
      <c r="G217" s="120">
        <f>PRODUCT($D97:G97)</f>
        <v>0.97441287448320002</v>
      </c>
      <c r="H217" s="120">
        <f>PRODUCT($D97:H97)</f>
        <v>0.97071010556016379</v>
      </c>
      <c r="I217" s="120">
        <f>PRODUCT($D97:I97)</f>
        <v>0.96711847816959118</v>
      </c>
      <c r="J217" s="120">
        <f>PRODUCT($D97:J97)</f>
        <v>0.96363685164818058</v>
      </c>
      <c r="K217" s="120">
        <f>PRODUCT($D97:K97)</f>
        <v>0.96016775898224704</v>
      </c>
      <c r="L217" s="120">
        <f>PRODUCT($D97:L97)</f>
        <v>0.95680717182580921</v>
      </c>
      <c r="M217" s="120">
        <f>PRODUCT($D97:M97)</f>
        <v>0.95345834672441898</v>
      </c>
      <c r="N217" s="120">
        <f>PRODUCT($D97:N97)</f>
        <v>0.95012124251088359</v>
      </c>
      <c r="O217" s="120">
        <f>PRODUCT($D97:O97)</f>
        <v>0.94679581816209557</v>
      </c>
      <c r="P217" s="120">
        <f>PRODUCT($D97:P97)</f>
        <v>0.94348203279852827</v>
      </c>
      <c r="Q217" s="120">
        <f>PRODUCT($D97:Q97)</f>
        <v>0.94008549748045356</v>
      </c>
      <c r="R217" s="120">
        <f>PRODUCT($D97:R97)</f>
        <v>0.93792330083624853</v>
      </c>
      <c r="S217" s="120">
        <f>PRODUCT($D97:S97)</f>
        <v>0.93576607724432515</v>
      </c>
      <c r="T217" s="120">
        <f>PRODUCT($D97:T97)</f>
        <v>0.93361381526666321</v>
      </c>
      <c r="U217" s="120">
        <f>PRODUCT($D97:U97)</f>
        <v>0.93146650349154991</v>
      </c>
      <c r="V217" s="120">
        <f>PRODUCT($D97:V97)</f>
        <v>0.92932413053351937</v>
      </c>
      <c r="W217" s="120">
        <f>PRODUCT($D97:W97)</f>
        <v>0.92718668503329227</v>
      </c>
      <c r="X217" s="120">
        <f>PRODUCT($D97:X97)</f>
        <v>0.92505415565771576</v>
      </c>
      <c r="Y217" s="120">
        <f>PRODUCT($D97:Y97)</f>
        <v>0.92292653109970302</v>
      </c>
      <c r="Z217" s="120">
        <f>PRODUCT($D97:Z97)</f>
        <v>0.92080380007817375</v>
      </c>
      <c r="AA217" s="120">
        <f>PRODUCT($D97:AA97)</f>
        <v>0.91868595133799402</v>
      </c>
      <c r="AB217" s="120">
        <f>PRODUCT($D97:AB97)</f>
        <v>0.91657297364991663</v>
      </c>
      <c r="AC217" s="120">
        <f>PRODUCT($D97:AC97)</f>
        <v>0.91446485581052184</v>
      </c>
      <c r="AD217" s="120">
        <f>PRODUCT($D97:AD97)</f>
        <v>0.91236158664215772</v>
      </c>
      <c r="AE217" s="120">
        <f>PRODUCT($D97:AE97)</f>
        <v>0.9102631549928808</v>
      </c>
      <c r="AF217" s="120">
        <f>PRODUCT($D97:AF97)</f>
        <v>0.90816954973639719</v>
      </c>
      <c r="AG217" s="120">
        <f>PRODUCT($D97:AG97)</f>
        <v>0.90608075977200353</v>
      </c>
      <c r="AH217" s="120">
        <f>PRODUCT($D97:AH97)</f>
        <v>0.90399677402452794</v>
      </c>
      <c r="AI217" s="120">
        <f>PRODUCT($D97:AI97)</f>
        <v>0.90191758144427159</v>
      </c>
      <c r="AJ217" s="120">
        <f>PRODUCT($D97:AJ97)</f>
        <v>0.89984317100694977</v>
      </c>
      <c r="AK217" s="120">
        <f>PRODUCT($D97:AK97)</f>
        <v>0.89777353171363383</v>
      </c>
      <c r="AL217" s="120">
        <f>PRODUCT($D97:AL97)</f>
        <v>0.89570865259069254</v>
      </c>
      <c r="AM217" s="120">
        <f>PRODUCT($D97:AM97)</f>
        <v>0.89364852268973394</v>
      </c>
      <c r="AN217" s="120">
        <f>PRODUCT($D97:AN97)</f>
        <v>0.89159313108754756</v>
      </c>
      <c r="AO217" s="120">
        <f>PRODUCT($D97:AO97)</f>
        <v>0.88954246688604621</v>
      </c>
      <c r="AP217" s="120">
        <f>PRODUCT($D97:AP97)</f>
        <v>0.88749651921220829</v>
      </c>
      <c r="AQ217" s="120">
        <f>PRODUCT($D97:AQ97)</f>
        <v>0.8854552772180202</v>
      </c>
      <c r="AR217" s="120">
        <f>PRODUCT($D97:AR97)</f>
        <v>0.88341873008041882</v>
      </c>
      <c r="AS217" s="120">
        <f>PRODUCT($D97:AS97)</f>
        <v>0.88138686700123392</v>
      </c>
      <c r="AT217" s="120">
        <f>PRODUCT($D97:AT97)</f>
        <v>0.87935967720713115</v>
      </c>
      <c r="AU217" s="120">
        <f>PRODUCT($D97:AU97)</f>
        <v>0.87733714994955481</v>
      </c>
      <c r="AV217" s="120">
        <f>PRODUCT($D97:AV97)</f>
        <v>0.87531927450467084</v>
      </c>
      <c r="AW217" s="120">
        <f>PRODUCT($D97:AW97)</f>
        <v>0.87330604017331015</v>
      </c>
      <c r="AX217" s="120">
        <f>PRODUCT($D97:AX97)</f>
        <v>0.87129743628091161</v>
      </c>
      <c r="AY217" s="120">
        <f>PRODUCT($D97:AY97)</f>
        <v>0.86929345217746556</v>
      </c>
      <c r="AZ217" s="120">
        <f>PRODUCT($D97:AZ97)</f>
        <v>0.86729407723745744</v>
      </c>
      <c r="BA217" s="120">
        <f>PRODUCT($D97:BA97)</f>
        <v>0.86529930085981133</v>
      </c>
      <c r="BB217" s="120">
        <f>PRODUCT($D97:BB97)</f>
        <v>0.86330911246783382</v>
      </c>
      <c r="BC217" s="120">
        <f>PRODUCT($D97:BC97)</f>
        <v>0.86132350150915782</v>
      </c>
      <c r="BD217" s="120">
        <f>PRODUCT($D97:BD97)</f>
        <v>0.85934245745568683</v>
      </c>
      <c r="BE217" s="120">
        <f>PRODUCT($D97:BE97)</f>
        <v>0.85736596980353874</v>
      </c>
      <c r="BF217" s="120">
        <f>PRODUCT($D97:BF97)</f>
        <v>0.85539402807299059</v>
      </c>
      <c r="BG217" s="120">
        <f>PRODUCT($D97:BG97)</f>
        <v>0.85342662180842277</v>
      </c>
      <c r="BH217" s="120">
        <f>PRODUCT($D97:BH97)</f>
        <v>0.85146374057826346</v>
      </c>
      <c r="BI217" s="120">
        <f>PRODUCT($D97:BI97)</f>
        <v>0.84950537397493353</v>
      </c>
      <c r="BJ217" s="120">
        <f>PRODUCT($D97:BJ97)</f>
        <v>0.84755151161479125</v>
      </c>
      <c r="BK217" s="120">
        <f>PRODUCT($D97:BK97)</f>
        <v>0.84560214313807724</v>
      </c>
      <c r="BL217" s="120">
        <f>PRODUCT($D97:BL97)</f>
        <v>0.84365725820885973</v>
      </c>
      <c r="BM217" s="120">
        <f>PRODUCT($D97:BM97)</f>
        <v>0.84171684651497936</v>
      </c>
      <c r="BN217" s="120">
        <f>PRODUCT($D97:BN97)</f>
        <v>0.83978089776799492</v>
      </c>
      <c r="BO217" s="120">
        <f>PRODUCT($D97:BO97)</f>
        <v>0.8378494017031286</v>
      </c>
      <c r="BP217" s="120">
        <f>PRODUCT($D97:BP97)</f>
        <v>0.8359223480792114</v>
      </c>
      <c r="BQ217" s="120">
        <f>PRODUCT($D97:BQ97)</f>
        <v>0.83399972667862921</v>
      </c>
      <c r="BR217" s="120">
        <f>PRODUCT($D97:BR97)</f>
        <v>0.83208152730726836</v>
      </c>
      <c r="BS217" s="120">
        <f>PRODUCT($D97:BS97)</f>
        <v>0.83016773979446168</v>
      </c>
      <c r="BT217" s="120">
        <f>PRODUCT($D97:BT97)</f>
        <v>0.82825835399293446</v>
      </c>
      <c r="BU217" s="120">
        <f>PRODUCT($D97:BU97)</f>
        <v>0.82635335977875068</v>
      </c>
      <c r="BV217" s="120">
        <f>PRODUCT($D97:BV97)</f>
        <v>0.82445274705125959</v>
      </c>
      <c r="BW217" s="120">
        <f>PRODUCT($D97:BW97)</f>
        <v>0.82255650573304173</v>
      </c>
      <c r="BX217" s="120">
        <f>PRODUCT($D97:BX97)</f>
        <v>0.82066462576985577</v>
      </c>
      <c r="BY217" s="120">
        <f>PRODUCT($D97:BY97)</f>
        <v>0.81877709713058511</v>
      </c>
      <c r="BZ217" s="120">
        <f>PRODUCT($D97:BZ97)</f>
        <v>0.81689390980718479</v>
      </c>
      <c r="CA217" s="120">
        <f>PRODUCT($D97:CA97)</f>
        <v>0.81501505381462824</v>
      </c>
      <c r="CB217" s="120">
        <f>PRODUCT($D97:CB97)</f>
        <v>0.81314051919085462</v>
      </c>
      <c r="CC217" s="120">
        <f>PRODUCT($D97:CC97)</f>
        <v>0.81127029599671563</v>
      </c>
      <c r="CD217" s="120">
        <f>PRODUCT($D97:CD97)</f>
        <v>0.80940437431592316</v>
      </c>
      <c r="CE217" s="120">
        <f>PRODUCT($D97:CE97)</f>
        <v>0.80754274425499661</v>
      </c>
      <c r="CF217" s="120">
        <f>PRODUCT($D97:CF97)</f>
        <v>0.80568539594321009</v>
      </c>
      <c r="CG217" s="120">
        <f>PRODUCT($D97:CG97)</f>
        <v>0.80383231953254075</v>
      </c>
      <c r="CH217" s="120">
        <f>PRODUCT($D97:CH97)</f>
        <v>0.80198350519761596</v>
      </c>
      <c r="CI217" s="120">
        <f>PRODUCT($D97:CI97)</f>
        <v>0.80013894313566147</v>
      </c>
      <c r="CJ217" s="120">
        <f>PRODUCT($D97:CJ97)</f>
        <v>0.79829862356644943</v>
      </c>
      <c r="CK217" s="120">
        <f>PRODUCT($D97:CK97)</f>
        <v>0.79646253673224665</v>
      </c>
      <c r="CL217" s="120">
        <f>PRODUCT($D97:CL97)</f>
        <v>0.79463067289776246</v>
      </c>
      <c r="CM217" s="120">
        <f>PRODUCT($D97:CM97)</f>
        <v>0.79280302235009759</v>
      </c>
      <c r="CN217" s="120">
        <f>PRODUCT($D97:CN97)</f>
        <v>0.79097957539869235</v>
      </c>
      <c r="CO217" s="120">
        <f>PRODUCT($D97:CO97)</f>
        <v>0.78916032237527534</v>
      </c>
      <c r="CP217" s="120">
        <f>PRODUCT($D97:CP97)</f>
        <v>0.78734525363381225</v>
      </c>
      <c r="CQ217" s="120">
        <f>PRODUCT($D97:CQ97)</f>
        <v>0.78553435955045448</v>
      </c>
      <c r="CR217" s="120">
        <f>PRODUCT($D97:CR97)</f>
        <v>0.78372763052348848</v>
      </c>
      <c r="CS217" s="120">
        <f>PRODUCT($D97:CS97)</f>
        <v>0.78192505697328452</v>
      </c>
      <c r="CT217" s="120">
        <f>PRODUCT($D97:CT97)</f>
        <v>0.78012662934224597</v>
      </c>
      <c r="CU217" s="120">
        <f>PRODUCT($D97:CU97)</f>
        <v>0.77833233809475888</v>
      </c>
      <c r="CV217" s="120">
        <f>PRODUCT($D97:CV97)</f>
        <v>0.77654217371714096</v>
      </c>
      <c r="CW217" s="120">
        <f>PRODUCT($D97:CW97)</f>
        <v>0.77475612671759153</v>
      </c>
      <c r="CX217" s="120">
        <f>PRODUCT($D97:CX97)</f>
        <v>0.77297418762614112</v>
      </c>
      <c r="CY217" s="120">
        <f>PRODUCT($D97:CY97)</f>
        <v>0.77119634699460105</v>
      </c>
      <c r="CZ217" s="120">
        <f>PRODUCT($D97:CZ97)</f>
        <v>0.76942259539651348</v>
      </c>
      <c r="DA217" s="120">
        <f>PRODUCT($D97:DA97)</f>
        <v>0.76765292342710156</v>
      </c>
      <c r="DB217" s="120">
        <f>PRODUCT($D97:DB97)</f>
        <v>0.76588732170321927</v>
      </c>
      <c r="DC217" s="120">
        <f>PRODUCT($D97:DC97)</f>
        <v>0.76412578086330185</v>
      </c>
    </row>
    <row r="218" spans="2:107" ht="15" x14ac:dyDescent="0.25">
      <c r="B218" s="110">
        <v>93</v>
      </c>
      <c r="C218" s="120">
        <v>1</v>
      </c>
      <c r="D218" s="120">
        <f>PRODUCT($D98:D98)</f>
        <v>0.98650000000000004</v>
      </c>
      <c r="E218" s="120">
        <f>PRODUCT($D98:E98)</f>
        <v>0.98275129999999999</v>
      </c>
      <c r="F218" s="120">
        <f>PRODUCT($D98:F98)</f>
        <v>0.97891856992999993</v>
      </c>
      <c r="G218" s="120">
        <f>PRODUCT($D98:G98)</f>
        <v>0.97510078750727291</v>
      </c>
      <c r="H218" s="120">
        <f>PRODUCT($D98:H98)</f>
        <v>0.97139540451474526</v>
      </c>
      <c r="I218" s="120">
        <f>PRODUCT($D98:I98)</f>
        <v>0.9678012415180407</v>
      </c>
      <c r="J218" s="120">
        <f>PRODUCT($D98:J98)</f>
        <v>0.96431715704857568</v>
      </c>
      <c r="K218" s="120">
        <f>PRODUCT($D98:K98)</f>
        <v>0.96094204699890573</v>
      </c>
      <c r="L218" s="120">
        <f>PRODUCT($D98:L98)</f>
        <v>0.95767484403910952</v>
      </c>
      <c r="M218" s="120">
        <f>PRODUCT($D98:M98)</f>
        <v>0.95441874956937656</v>
      </c>
      <c r="N218" s="120">
        <f>PRODUCT($D98:N98)</f>
        <v>0.9511737258208407</v>
      </c>
      <c r="O218" s="120">
        <f>PRODUCT($D98:O98)</f>
        <v>0.94793973515304986</v>
      </c>
      <c r="P218" s="120">
        <f>PRODUCT($D98:P98)</f>
        <v>0.94471674005352957</v>
      </c>
      <c r="Q218" s="120">
        <f>PRODUCT($D98:Q98)</f>
        <v>0.94141023146334224</v>
      </c>
      <c r="R218" s="120">
        <f>PRODUCT($D98:R98)</f>
        <v>0.93933912895412286</v>
      </c>
      <c r="S218" s="120">
        <f>PRODUCT($D98:S98)</f>
        <v>0.93727258287042381</v>
      </c>
      <c r="T218" s="120">
        <f>PRODUCT($D98:T98)</f>
        <v>0.9352105831881089</v>
      </c>
      <c r="U218" s="120">
        <f>PRODUCT($D98:U98)</f>
        <v>0.93315311990509509</v>
      </c>
      <c r="V218" s="120">
        <f>PRODUCT($D98:V98)</f>
        <v>0.93110018304130393</v>
      </c>
      <c r="W218" s="120">
        <f>PRODUCT($D98:W98)</f>
        <v>0.92905176263861311</v>
      </c>
      <c r="X218" s="120">
        <f>PRODUCT($D98:X98)</f>
        <v>0.92700784876080822</v>
      </c>
      <c r="Y218" s="120">
        <f>PRODUCT($D98:Y98)</f>
        <v>0.92496843149353447</v>
      </c>
      <c r="Z218" s="120">
        <f>PRODUCT($D98:Z98)</f>
        <v>0.92293350094424875</v>
      </c>
      <c r="AA218" s="120">
        <f>PRODUCT($D98:AA98)</f>
        <v>0.92090304724217142</v>
      </c>
      <c r="AB218" s="120">
        <f>PRODUCT($D98:AB98)</f>
        <v>0.9188770605382387</v>
      </c>
      <c r="AC218" s="120">
        <f>PRODUCT($D98:AC98)</f>
        <v>0.91685553100505457</v>
      </c>
      <c r="AD218" s="120">
        <f>PRODUCT($D98:AD98)</f>
        <v>0.91483844883684351</v>
      </c>
      <c r="AE218" s="120">
        <f>PRODUCT($D98:AE98)</f>
        <v>0.91282580424940252</v>
      </c>
      <c r="AF218" s="120">
        <f>PRODUCT($D98:AF98)</f>
        <v>0.91081758748005381</v>
      </c>
      <c r="AG218" s="120">
        <f>PRODUCT($D98:AG98)</f>
        <v>0.90881378878759767</v>
      </c>
      <c r="AH218" s="120">
        <f>PRODUCT($D98:AH98)</f>
        <v>0.90681439845226497</v>
      </c>
      <c r="AI218" s="120">
        <f>PRODUCT($D98:AI98)</f>
        <v>0.90481940677566997</v>
      </c>
      <c r="AJ218" s="120">
        <f>PRODUCT($D98:AJ98)</f>
        <v>0.90282880408076349</v>
      </c>
      <c r="AK218" s="120">
        <f>PRODUCT($D98:AK98)</f>
        <v>0.9008425807117858</v>
      </c>
      <c r="AL218" s="120">
        <f>PRODUCT($D98:AL98)</f>
        <v>0.89886072703421993</v>
      </c>
      <c r="AM218" s="120">
        <f>PRODUCT($D98:AM98)</f>
        <v>0.89688323343474463</v>
      </c>
      <c r="AN218" s="120">
        <f>PRODUCT($D98:AN98)</f>
        <v>0.89491009032118818</v>
      </c>
      <c r="AO218" s="120">
        <f>PRODUCT($D98:AO98)</f>
        <v>0.89294128812248164</v>
      </c>
      <c r="AP218" s="120">
        <f>PRODUCT($D98:AP98)</f>
        <v>0.89097681728861222</v>
      </c>
      <c r="AQ218" s="120">
        <f>PRODUCT($D98:AQ98)</f>
        <v>0.88901666829057724</v>
      </c>
      <c r="AR218" s="120">
        <f>PRODUCT($D98:AR98)</f>
        <v>0.887060831620338</v>
      </c>
      <c r="AS218" s="120">
        <f>PRODUCT($D98:AS98)</f>
        <v>0.8851092977907733</v>
      </c>
      <c r="AT218" s="120">
        <f>PRODUCT($D98:AT98)</f>
        <v>0.88316205733563358</v>
      </c>
      <c r="AU218" s="120">
        <f>PRODUCT($D98:AU98)</f>
        <v>0.88121910080949517</v>
      </c>
      <c r="AV218" s="120">
        <f>PRODUCT($D98:AV98)</f>
        <v>0.87928041878771435</v>
      </c>
      <c r="AW218" s="120">
        <f>PRODUCT($D98:AW98)</f>
        <v>0.87734600186638134</v>
      </c>
      <c r="AX218" s="120">
        <f>PRODUCT($D98:AX98)</f>
        <v>0.87541584066227529</v>
      </c>
      <c r="AY218" s="120">
        <f>PRODUCT($D98:AY98)</f>
        <v>0.87348992581281826</v>
      </c>
      <c r="AZ218" s="120">
        <f>PRODUCT($D98:AZ98)</f>
        <v>0.87156824797603005</v>
      </c>
      <c r="BA218" s="120">
        <f>PRODUCT($D98:BA98)</f>
        <v>0.86965079783048282</v>
      </c>
      <c r="BB218" s="120">
        <f>PRODUCT($D98:BB98)</f>
        <v>0.86773756607525576</v>
      </c>
      <c r="BC218" s="120">
        <f>PRODUCT($D98:BC98)</f>
        <v>0.86582854342989024</v>
      </c>
      <c r="BD218" s="120">
        <f>PRODUCT($D98:BD98)</f>
        <v>0.86392372063434453</v>
      </c>
      <c r="BE218" s="120">
        <f>PRODUCT($D98:BE98)</f>
        <v>0.86202308844894904</v>
      </c>
      <c r="BF218" s="120">
        <f>PRODUCT($D98:BF98)</f>
        <v>0.86012663765436137</v>
      </c>
      <c r="BG218" s="120">
        <f>PRODUCT($D98:BG98)</f>
        <v>0.85823435905152179</v>
      </c>
      <c r="BH218" s="120">
        <f>PRODUCT($D98:BH98)</f>
        <v>0.85634624346160848</v>
      </c>
      <c r="BI218" s="120">
        <f>PRODUCT($D98:BI98)</f>
        <v>0.85446228172599292</v>
      </c>
      <c r="BJ218" s="120">
        <f>PRODUCT($D98:BJ98)</f>
        <v>0.85258246470619581</v>
      </c>
      <c r="BK218" s="120">
        <f>PRODUCT($D98:BK98)</f>
        <v>0.85070678328384219</v>
      </c>
      <c r="BL218" s="120">
        <f>PRODUCT($D98:BL98)</f>
        <v>0.84883522836061776</v>
      </c>
      <c r="BM218" s="120">
        <f>PRODUCT($D98:BM98)</f>
        <v>0.84696779085822438</v>
      </c>
      <c r="BN218" s="120">
        <f>PRODUCT($D98:BN98)</f>
        <v>0.84510446171833631</v>
      </c>
      <c r="BO218" s="120">
        <f>PRODUCT($D98:BO98)</f>
        <v>0.84324523190255596</v>
      </c>
      <c r="BP218" s="120">
        <f>PRODUCT($D98:BP98)</f>
        <v>0.84139009239237039</v>
      </c>
      <c r="BQ218" s="120">
        <f>PRODUCT($D98:BQ98)</f>
        <v>0.83953903418910725</v>
      </c>
      <c r="BR218" s="120">
        <f>PRODUCT($D98:BR98)</f>
        <v>0.83769204831389121</v>
      </c>
      <c r="BS218" s="120">
        <f>PRODUCT($D98:BS98)</f>
        <v>0.83584912580760062</v>
      </c>
      <c r="BT218" s="120">
        <f>PRODUCT($D98:BT98)</f>
        <v>0.83401025773082393</v>
      </c>
      <c r="BU218" s="120">
        <f>PRODUCT($D98:BU98)</f>
        <v>0.83217543516381609</v>
      </c>
      <c r="BV218" s="120">
        <f>PRODUCT($D98:BV98)</f>
        <v>0.83034464920645568</v>
      </c>
      <c r="BW218" s="120">
        <f>PRODUCT($D98:BW98)</f>
        <v>0.8285178909782015</v>
      </c>
      <c r="BX218" s="120">
        <f>PRODUCT($D98:BX98)</f>
        <v>0.82669515161804952</v>
      </c>
      <c r="BY218" s="120">
        <f>PRODUCT($D98:BY98)</f>
        <v>0.82487642228448987</v>
      </c>
      <c r="BZ218" s="120">
        <f>PRODUCT($D98:BZ98)</f>
        <v>0.82306169415546404</v>
      </c>
      <c r="CA218" s="120">
        <f>PRODUCT($D98:CA98)</f>
        <v>0.82125095842832208</v>
      </c>
      <c r="CB218" s="120">
        <f>PRODUCT($D98:CB98)</f>
        <v>0.81944420631977977</v>
      </c>
      <c r="CC218" s="120">
        <f>PRODUCT($D98:CC98)</f>
        <v>0.81764142906587622</v>
      </c>
      <c r="CD218" s="120">
        <f>PRODUCT($D98:CD98)</f>
        <v>0.81584261792193136</v>
      </c>
      <c r="CE218" s="120">
        <f>PRODUCT($D98:CE98)</f>
        <v>0.81404776416250313</v>
      </c>
      <c r="CF218" s="120">
        <f>PRODUCT($D98:CF98)</f>
        <v>0.81225685908134559</v>
      </c>
      <c r="CG218" s="120">
        <f>PRODUCT($D98:CG98)</f>
        <v>0.8104698939913666</v>
      </c>
      <c r="CH218" s="120">
        <f>PRODUCT($D98:CH98)</f>
        <v>0.80868686022458558</v>
      </c>
      <c r="CI218" s="120">
        <f>PRODUCT($D98:CI98)</f>
        <v>0.80690774913209151</v>
      </c>
      <c r="CJ218" s="120">
        <f>PRODUCT($D98:CJ98)</f>
        <v>0.80513255208400092</v>
      </c>
      <c r="CK218" s="120">
        <f>PRODUCT($D98:CK98)</f>
        <v>0.80336126046941614</v>
      </c>
      <c r="CL218" s="120">
        <f>PRODUCT($D98:CL98)</f>
        <v>0.80159386569638347</v>
      </c>
      <c r="CM218" s="120">
        <f>PRODUCT($D98:CM98)</f>
        <v>0.79983035919185141</v>
      </c>
      <c r="CN218" s="120">
        <f>PRODUCT($D98:CN98)</f>
        <v>0.7980707324016294</v>
      </c>
      <c r="CO218" s="120">
        <f>PRODUCT($D98:CO98)</f>
        <v>0.7963149767903458</v>
      </c>
      <c r="CP218" s="120">
        <f>PRODUCT($D98:CP98)</f>
        <v>0.79456308384140706</v>
      </c>
      <c r="CQ218" s="120">
        <f>PRODUCT($D98:CQ98)</f>
        <v>0.79281504505695599</v>
      </c>
      <c r="CR218" s="120">
        <f>PRODUCT($D98:CR98)</f>
        <v>0.79107085195783067</v>
      </c>
      <c r="CS218" s="120">
        <f>PRODUCT($D98:CS98)</f>
        <v>0.78933049608352346</v>
      </c>
      <c r="CT218" s="120">
        <f>PRODUCT($D98:CT98)</f>
        <v>0.78759396899213974</v>
      </c>
      <c r="CU218" s="120">
        <f>PRODUCT($D98:CU98)</f>
        <v>0.78586126226035702</v>
      </c>
      <c r="CV218" s="120">
        <f>PRODUCT($D98:CV98)</f>
        <v>0.78413236748338422</v>
      </c>
      <c r="CW218" s="120">
        <f>PRODUCT($D98:CW98)</f>
        <v>0.78240727627492079</v>
      </c>
      <c r="CX218" s="120">
        <f>PRODUCT($D98:CX98)</f>
        <v>0.780685980267116</v>
      </c>
      <c r="CY218" s="120">
        <f>PRODUCT($D98:CY98)</f>
        <v>0.77896847111052836</v>
      </c>
      <c r="CZ218" s="120">
        <f>PRODUCT($D98:CZ98)</f>
        <v>0.77725474047408516</v>
      </c>
      <c r="DA218" s="120">
        <f>PRODUCT($D98:DA98)</f>
        <v>0.77554478004504224</v>
      </c>
      <c r="DB218" s="120">
        <f>PRODUCT($D98:DB98)</f>
        <v>0.77383858152894314</v>
      </c>
      <c r="DC218" s="120">
        <f>PRODUCT($D98:DC98)</f>
        <v>0.77213613664957947</v>
      </c>
    </row>
    <row r="219" spans="2:107" ht="15" x14ac:dyDescent="0.25">
      <c r="B219" s="110">
        <v>94</v>
      </c>
      <c r="C219" s="120">
        <v>1</v>
      </c>
      <c r="D219" s="120">
        <f>PRODUCT($D99:D99)</f>
        <v>0.9869</v>
      </c>
      <c r="E219" s="120">
        <f>PRODUCT($D99:E99)</f>
        <v>0.98334716</v>
      </c>
      <c r="F219" s="120">
        <f>PRODUCT($D99:F99)</f>
        <v>0.97961044079199999</v>
      </c>
      <c r="G219" s="120">
        <f>PRODUCT($D99:G99)</f>
        <v>0.97588792111699041</v>
      </c>
      <c r="H219" s="120">
        <f>PRODUCT($D99:H99)</f>
        <v>0.97227713580885755</v>
      </c>
      <c r="I219" s="120">
        <f>PRODUCT($D99:I99)</f>
        <v>0.96877693811994559</v>
      </c>
      <c r="J219" s="120">
        <f>PRODUCT($D99:J99)</f>
        <v>0.96538621883652587</v>
      </c>
      <c r="K219" s="120">
        <f>PRODUCT($D99:K99)</f>
        <v>0.96210390569248172</v>
      </c>
      <c r="L219" s="120">
        <f>PRODUCT($D99:L99)</f>
        <v>0.95892896280369655</v>
      </c>
      <c r="M219" s="120">
        <f>PRODUCT($D99:M99)</f>
        <v>0.95576449722644441</v>
      </c>
      <c r="N219" s="120">
        <f>PRODUCT($D99:N99)</f>
        <v>0.95261047438559721</v>
      </c>
      <c r="O219" s="120">
        <f>PRODUCT($D99:O99)</f>
        <v>0.9494668598201248</v>
      </c>
      <c r="P219" s="120">
        <f>PRODUCT($D99:P99)</f>
        <v>0.94633361918271841</v>
      </c>
      <c r="Q219" s="120">
        <f>PRODUCT($D99:Q99)</f>
        <v>0.94311608487749721</v>
      </c>
      <c r="R219" s="120">
        <f>PRODUCT($D99:R99)</f>
        <v>0.94113554109925446</v>
      </c>
      <c r="S219" s="120">
        <f>PRODUCT($D99:S99)</f>
        <v>0.93915915646294601</v>
      </c>
      <c r="T219" s="120">
        <f>PRODUCT($D99:T99)</f>
        <v>0.93718692223437383</v>
      </c>
      <c r="U219" s="120">
        <f>PRODUCT($D99:U99)</f>
        <v>0.93521882969768166</v>
      </c>
      <c r="V219" s="120">
        <f>PRODUCT($D99:V99)</f>
        <v>0.9332548701553165</v>
      </c>
      <c r="W219" s="120">
        <f>PRODUCT($D99:W99)</f>
        <v>0.93129503492799037</v>
      </c>
      <c r="X219" s="120">
        <f>PRODUCT($D99:X99)</f>
        <v>0.92933931535464165</v>
      </c>
      <c r="Y219" s="120">
        <f>PRODUCT($D99:Y99)</f>
        <v>0.92738770279239691</v>
      </c>
      <c r="Z219" s="120">
        <f>PRODUCT($D99:Z99)</f>
        <v>0.92544018861653288</v>
      </c>
      <c r="AA219" s="120">
        <f>PRODUCT($D99:AA99)</f>
        <v>0.92349676422043814</v>
      </c>
      <c r="AB219" s="120">
        <f>PRODUCT($D99:AB99)</f>
        <v>0.92155742101557525</v>
      </c>
      <c r="AC219" s="120">
        <f>PRODUCT($D99:AC99)</f>
        <v>0.91962215043144258</v>
      </c>
      <c r="AD219" s="120">
        <f>PRODUCT($D99:AD99)</f>
        <v>0.91769094391553652</v>
      </c>
      <c r="AE219" s="120">
        <f>PRODUCT($D99:AE99)</f>
        <v>0.91576379293331389</v>
      </c>
      <c r="AF219" s="120">
        <f>PRODUCT($D99:AF99)</f>
        <v>0.91384068896815396</v>
      </c>
      <c r="AG219" s="120">
        <f>PRODUCT($D99:AG99)</f>
        <v>0.91192162352132089</v>
      </c>
      <c r="AH219" s="120">
        <f>PRODUCT($D99:AH99)</f>
        <v>0.91000658811192614</v>
      </c>
      <c r="AI219" s="120">
        <f>PRODUCT($D99:AI99)</f>
        <v>0.90809557427689114</v>
      </c>
      <c r="AJ219" s="120">
        <f>PRODUCT($D99:AJ99)</f>
        <v>0.90618857357090965</v>
      </c>
      <c r="AK219" s="120">
        <f>PRODUCT($D99:AK99)</f>
        <v>0.9042855775664107</v>
      </c>
      <c r="AL219" s="120">
        <f>PRODUCT($D99:AL99)</f>
        <v>0.90238657785352128</v>
      </c>
      <c r="AM219" s="120">
        <f>PRODUCT($D99:AM99)</f>
        <v>0.90049156604002889</v>
      </c>
      <c r="AN219" s="120">
        <f>PRODUCT($D99:AN99)</f>
        <v>0.89860053375134485</v>
      </c>
      <c r="AO219" s="120">
        <f>PRODUCT($D99:AO99)</f>
        <v>0.89671347263046708</v>
      </c>
      <c r="AP219" s="120">
        <f>PRODUCT($D99:AP99)</f>
        <v>0.8948303743379431</v>
      </c>
      <c r="AQ219" s="120">
        <f>PRODUCT($D99:AQ99)</f>
        <v>0.89295123055183345</v>
      </c>
      <c r="AR219" s="120">
        <f>PRODUCT($D99:AR99)</f>
        <v>0.89107603296767457</v>
      </c>
      <c r="AS219" s="120">
        <f>PRODUCT($D99:AS99)</f>
        <v>0.8892047732984425</v>
      </c>
      <c r="AT219" s="120">
        <f>PRODUCT($D99:AT99)</f>
        <v>0.8873374432745158</v>
      </c>
      <c r="AU219" s="120">
        <f>PRODUCT($D99:AU99)</f>
        <v>0.88547403464363927</v>
      </c>
      <c r="AV219" s="120">
        <f>PRODUCT($D99:AV99)</f>
        <v>0.88361453917088761</v>
      </c>
      <c r="AW219" s="120">
        <f>PRODUCT($D99:AW99)</f>
        <v>0.8817589486386288</v>
      </c>
      <c r="AX219" s="120">
        <f>PRODUCT($D99:AX99)</f>
        <v>0.87990725484648769</v>
      </c>
      <c r="AY219" s="120">
        <f>PRODUCT($D99:AY99)</f>
        <v>0.87805944961131011</v>
      </c>
      <c r="AZ219" s="120">
        <f>PRODUCT($D99:AZ99)</f>
        <v>0.87621552476712639</v>
      </c>
      <c r="BA219" s="120">
        <f>PRODUCT($D99:BA99)</f>
        <v>0.87437547216511546</v>
      </c>
      <c r="BB219" s="120">
        <f>PRODUCT($D99:BB99)</f>
        <v>0.8725392836735687</v>
      </c>
      <c r="BC219" s="120">
        <f>PRODUCT($D99:BC99)</f>
        <v>0.87070695117785424</v>
      </c>
      <c r="BD219" s="120">
        <f>PRODUCT($D99:BD99)</f>
        <v>0.8688784665803807</v>
      </c>
      <c r="BE219" s="120">
        <f>PRODUCT($D99:BE99)</f>
        <v>0.8670538218005619</v>
      </c>
      <c r="BF219" s="120">
        <f>PRODUCT($D99:BF99)</f>
        <v>0.86523300877478071</v>
      </c>
      <c r="BG219" s="120">
        <f>PRODUCT($D99:BG99)</f>
        <v>0.86341601945635371</v>
      </c>
      <c r="BH219" s="120">
        <f>PRODUCT($D99:BH99)</f>
        <v>0.8616028458154954</v>
      </c>
      <c r="BI219" s="120">
        <f>PRODUCT($D99:BI99)</f>
        <v>0.85979347983928289</v>
      </c>
      <c r="BJ219" s="120">
        <f>PRODUCT($D99:BJ99)</f>
        <v>0.85798791353162041</v>
      </c>
      <c r="BK219" s="120">
        <f>PRODUCT($D99:BK99)</f>
        <v>0.85618613891320405</v>
      </c>
      <c r="BL219" s="120">
        <f>PRODUCT($D99:BL99)</f>
        <v>0.85438814802148633</v>
      </c>
      <c r="BM219" s="120">
        <f>PRODUCT($D99:BM99)</f>
        <v>0.85259393291064123</v>
      </c>
      <c r="BN219" s="120">
        <f>PRODUCT($D99:BN99)</f>
        <v>0.85080348565152886</v>
      </c>
      <c r="BO219" s="120">
        <f>PRODUCT($D99:BO99)</f>
        <v>0.84901679833166066</v>
      </c>
      <c r="BP219" s="120">
        <f>PRODUCT($D99:BP99)</f>
        <v>0.84723386305516413</v>
      </c>
      <c r="BQ219" s="120">
        <f>PRODUCT($D99:BQ99)</f>
        <v>0.84545467194274826</v>
      </c>
      <c r="BR219" s="120">
        <f>PRODUCT($D99:BR99)</f>
        <v>0.84367921713166849</v>
      </c>
      <c r="BS219" s="120">
        <f>PRODUCT($D99:BS99)</f>
        <v>0.84190749077569205</v>
      </c>
      <c r="BT219" s="120">
        <f>PRODUCT($D99:BT99)</f>
        <v>0.84013948504506308</v>
      </c>
      <c r="BU219" s="120">
        <f>PRODUCT($D99:BU99)</f>
        <v>0.83837519212646849</v>
      </c>
      <c r="BV219" s="120">
        <f>PRODUCT($D99:BV99)</f>
        <v>0.83661460422300293</v>
      </c>
      <c r="BW219" s="120">
        <f>PRODUCT($D99:BW99)</f>
        <v>0.83485771355413463</v>
      </c>
      <c r="BX219" s="120">
        <f>PRODUCT($D99:BX99)</f>
        <v>0.83310451235567096</v>
      </c>
      <c r="BY219" s="120">
        <f>PRODUCT($D99:BY99)</f>
        <v>0.83135499287972403</v>
      </c>
      <c r="BZ219" s="120">
        <f>PRODUCT($D99:BZ99)</f>
        <v>0.82960914739467662</v>
      </c>
      <c r="CA219" s="120">
        <f>PRODUCT($D99:CA99)</f>
        <v>0.82786696818514782</v>
      </c>
      <c r="CB219" s="120">
        <f>PRODUCT($D99:CB99)</f>
        <v>0.82612844755195902</v>
      </c>
      <c r="CC219" s="120">
        <f>PRODUCT($D99:CC99)</f>
        <v>0.82439357781209988</v>
      </c>
      <c r="CD219" s="120">
        <f>PRODUCT($D99:CD99)</f>
        <v>0.82266235129869447</v>
      </c>
      <c r="CE219" s="120">
        <f>PRODUCT($D99:CE99)</f>
        <v>0.82093476036096724</v>
      </c>
      <c r="CF219" s="120">
        <f>PRODUCT($D99:CF99)</f>
        <v>0.81921079736420921</v>
      </c>
      <c r="CG219" s="120">
        <f>PRODUCT($D99:CG99)</f>
        <v>0.81749045468974435</v>
      </c>
      <c r="CH219" s="120">
        <f>PRODUCT($D99:CH99)</f>
        <v>0.81577372473489584</v>
      </c>
      <c r="CI219" s="120">
        <f>PRODUCT($D99:CI99)</f>
        <v>0.81406059991295254</v>
      </c>
      <c r="CJ219" s="120">
        <f>PRODUCT($D99:CJ99)</f>
        <v>0.81235107265313533</v>
      </c>
      <c r="CK219" s="120">
        <f>PRODUCT($D99:CK99)</f>
        <v>0.81064513540056371</v>
      </c>
      <c r="CL219" s="120">
        <f>PRODUCT($D99:CL99)</f>
        <v>0.80894278061622249</v>
      </c>
      <c r="CM219" s="120">
        <f>PRODUCT($D99:CM99)</f>
        <v>0.80724400077692848</v>
      </c>
      <c r="CN219" s="120">
        <f>PRODUCT($D99:CN99)</f>
        <v>0.80554878837529698</v>
      </c>
      <c r="CO219" s="120">
        <f>PRODUCT($D99:CO99)</f>
        <v>0.80385713591970887</v>
      </c>
      <c r="CP219" s="120">
        <f>PRODUCT($D99:CP99)</f>
        <v>0.80216903593427746</v>
      </c>
      <c r="CQ219" s="120">
        <f>PRODUCT($D99:CQ99)</f>
        <v>0.80048448095881553</v>
      </c>
      <c r="CR219" s="120">
        <f>PRODUCT($D99:CR99)</f>
        <v>0.79880346354880205</v>
      </c>
      <c r="CS219" s="120">
        <f>PRODUCT($D99:CS99)</f>
        <v>0.79712597627534953</v>
      </c>
      <c r="CT219" s="120">
        <f>PRODUCT($D99:CT99)</f>
        <v>0.79545201172517133</v>
      </c>
      <c r="CU219" s="120">
        <f>PRODUCT($D99:CU99)</f>
        <v>0.79378156250054843</v>
      </c>
      <c r="CV219" s="120">
        <f>PRODUCT($D99:CV99)</f>
        <v>0.79211462121929732</v>
      </c>
      <c r="CW219" s="120">
        <f>PRODUCT($D99:CW99)</f>
        <v>0.79045118051473684</v>
      </c>
      <c r="CX219" s="120">
        <f>PRODUCT($D99:CX99)</f>
        <v>0.7887912330356559</v>
      </c>
      <c r="CY219" s="120">
        <f>PRODUCT($D99:CY99)</f>
        <v>0.78713477144628108</v>
      </c>
      <c r="CZ219" s="120">
        <f>PRODUCT($D99:CZ99)</f>
        <v>0.78548178842624394</v>
      </c>
      <c r="DA219" s="120">
        <f>PRODUCT($D99:DA99)</f>
        <v>0.78383227667054889</v>
      </c>
      <c r="DB219" s="120">
        <f>PRODUCT($D99:DB99)</f>
        <v>0.7821862288895407</v>
      </c>
      <c r="DC219" s="120">
        <f>PRODUCT($D99:DC99)</f>
        <v>0.7805436378088727</v>
      </c>
    </row>
    <row r="220" spans="2:107" ht="15" x14ac:dyDescent="0.25">
      <c r="B220" s="110">
        <v>95</v>
      </c>
      <c r="C220" s="120">
        <v>1</v>
      </c>
      <c r="D220" s="120">
        <f>PRODUCT($D100:D100)</f>
        <v>0.98729999999999996</v>
      </c>
      <c r="E220" s="120">
        <f>PRODUCT($D100:E100)</f>
        <v>0.98404190999999996</v>
      </c>
      <c r="F220" s="120">
        <f>PRODUCT($D100:F100)</f>
        <v>0.98049935912399988</v>
      </c>
      <c r="G220" s="120">
        <f>PRODUCT($D100:G100)</f>
        <v>0.9768715114952411</v>
      </c>
      <c r="H220" s="120">
        <f>PRODUCT($D100:H100)</f>
        <v>0.97335477405385817</v>
      </c>
      <c r="I220" s="120">
        <f>PRODUCT($D100:I100)</f>
        <v>0.96994803234466975</v>
      </c>
      <c r="J220" s="120">
        <f>PRODUCT($D100:J100)</f>
        <v>0.96665020903469789</v>
      </c>
      <c r="K220" s="120">
        <f>PRODUCT($D100:K100)</f>
        <v>0.96346026334488344</v>
      </c>
      <c r="L220" s="120">
        <f>PRODUCT($D100:L100)</f>
        <v>0.96028084447584539</v>
      </c>
      <c r="M220" s="120">
        <f>PRODUCT($D100:M100)</f>
        <v>0.95720794577352275</v>
      </c>
      <c r="N220" s="120">
        <f>PRODUCT($D100:N100)</f>
        <v>0.95414488034704747</v>
      </c>
      <c r="O220" s="120">
        <f>PRODUCT($D100:O100)</f>
        <v>0.95109161672993692</v>
      </c>
      <c r="P220" s="120">
        <f>PRODUCT($D100:P100)</f>
        <v>0.94804812355640111</v>
      </c>
      <c r="Q220" s="120">
        <f>PRODUCT($D100:Q100)</f>
        <v>0.94491956474866501</v>
      </c>
      <c r="R220" s="120">
        <f>PRODUCT($D100:R100)</f>
        <v>0.94302972561916765</v>
      </c>
      <c r="S220" s="120">
        <f>PRODUCT($D100:S100)</f>
        <v>0.94114366616792933</v>
      </c>
      <c r="T220" s="120">
        <f>PRODUCT($D100:T100)</f>
        <v>0.93926137883559346</v>
      </c>
      <c r="U220" s="120">
        <f>PRODUCT($D100:U100)</f>
        <v>0.93738285607792227</v>
      </c>
      <c r="V220" s="120">
        <f>PRODUCT($D100:V100)</f>
        <v>0.93550809036576643</v>
      </c>
      <c r="W220" s="120">
        <f>PRODUCT($D100:W100)</f>
        <v>0.93363707418503494</v>
      </c>
      <c r="X220" s="120">
        <f>PRODUCT($D100:X100)</f>
        <v>0.93176980003666487</v>
      </c>
      <c r="Y220" s="120">
        <f>PRODUCT($D100:Y100)</f>
        <v>0.92990626043659153</v>
      </c>
      <c r="Z220" s="120">
        <f>PRODUCT($D100:Z100)</f>
        <v>0.92804644791571833</v>
      </c>
      <c r="AA220" s="120">
        <f>PRODUCT($D100:AA100)</f>
        <v>0.92619035501988689</v>
      </c>
      <c r="AB220" s="120">
        <f>PRODUCT($D100:AB100)</f>
        <v>0.9243379743098471</v>
      </c>
      <c r="AC220" s="120">
        <f>PRODUCT($D100:AC100)</f>
        <v>0.92248929836122739</v>
      </c>
      <c r="AD220" s="120">
        <f>PRODUCT($D100:AD100)</f>
        <v>0.92064431976450489</v>
      </c>
      <c r="AE220" s="120">
        <f>PRODUCT($D100:AE100)</f>
        <v>0.91880303112497586</v>
      </c>
      <c r="AF220" s="120">
        <f>PRODUCT($D100:AF100)</f>
        <v>0.91696542506272594</v>
      </c>
      <c r="AG220" s="120">
        <f>PRODUCT($D100:AG100)</f>
        <v>0.91513149421260054</v>
      </c>
      <c r="AH220" s="120">
        <f>PRODUCT($D100:AH100)</f>
        <v>0.91330123122417528</v>
      </c>
      <c r="AI220" s="120">
        <f>PRODUCT($D100:AI100)</f>
        <v>0.91147462876172691</v>
      </c>
      <c r="AJ220" s="120">
        <f>PRODUCT($D100:AJ100)</f>
        <v>0.90965167950420345</v>
      </c>
      <c r="AK220" s="120">
        <f>PRODUCT($D100:AK100)</f>
        <v>0.90783237614519507</v>
      </c>
      <c r="AL220" s="120">
        <f>PRODUCT($D100:AL100)</f>
        <v>0.90601671139290463</v>
      </c>
      <c r="AM220" s="120">
        <f>PRODUCT($D100:AM100)</f>
        <v>0.90420467797011883</v>
      </c>
      <c r="AN220" s="120">
        <f>PRODUCT($D100:AN100)</f>
        <v>0.90239626861417854</v>
      </c>
      <c r="AO220" s="120">
        <f>PRODUCT($D100:AO100)</f>
        <v>0.90059147607695023</v>
      </c>
      <c r="AP220" s="120">
        <f>PRODUCT($D100:AP100)</f>
        <v>0.8987902931247963</v>
      </c>
      <c r="AQ220" s="120">
        <f>PRODUCT($D100:AQ100)</f>
        <v>0.89699271253854673</v>
      </c>
      <c r="AR220" s="120">
        <f>PRODUCT($D100:AR100)</f>
        <v>0.89519872711346959</v>
      </c>
      <c r="AS220" s="120">
        <f>PRODUCT($D100:AS100)</f>
        <v>0.89340832965924266</v>
      </c>
      <c r="AT220" s="120">
        <f>PRODUCT($D100:AT100)</f>
        <v>0.8916215129999242</v>
      </c>
      <c r="AU220" s="120">
        <f>PRODUCT($D100:AU100)</f>
        <v>0.88983826997392435</v>
      </c>
      <c r="AV220" s="120">
        <f>PRODUCT($D100:AV100)</f>
        <v>0.88805859343397653</v>
      </c>
      <c r="AW220" s="120">
        <f>PRODUCT($D100:AW100)</f>
        <v>0.88628247624710854</v>
      </c>
      <c r="AX220" s="120">
        <f>PRODUCT($D100:AX100)</f>
        <v>0.88450991129461431</v>
      </c>
      <c r="AY220" s="120">
        <f>PRODUCT($D100:AY100)</f>
        <v>0.88274089147202506</v>
      </c>
      <c r="AZ220" s="120">
        <f>PRODUCT($D100:AZ100)</f>
        <v>0.88097540968908106</v>
      </c>
      <c r="BA220" s="120">
        <f>PRODUCT($D100:BA100)</f>
        <v>0.87921345886970292</v>
      </c>
      <c r="BB220" s="120">
        <f>PRODUCT($D100:BB100)</f>
        <v>0.8774550319519635</v>
      </c>
      <c r="BC220" s="120">
        <f>PRODUCT($D100:BC100)</f>
        <v>0.87570012188805957</v>
      </c>
      <c r="BD220" s="120">
        <f>PRODUCT($D100:BD100)</f>
        <v>0.8739487216442835</v>
      </c>
      <c r="BE220" s="120">
        <f>PRODUCT($D100:BE100)</f>
        <v>0.87220082420099498</v>
      </c>
      <c r="BF220" s="120">
        <f>PRODUCT($D100:BF100)</f>
        <v>0.87045642255259303</v>
      </c>
      <c r="BG220" s="120">
        <f>PRODUCT($D100:BG100)</f>
        <v>0.8687155097074879</v>
      </c>
      <c r="BH220" s="120">
        <f>PRODUCT($D100:BH100)</f>
        <v>0.86697807868807297</v>
      </c>
      <c r="BI220" s="120">
        <f>PRODUCT($D100:BI100)</f>
        <v>0.86524412253069682</v>
      </c>
      <c r="BJ220" s="120">
        <f>PRODUCT($D100:BJ100)</f>
        <v>0.86351363428563543</v>
      </c>
      <c r="BK220" s="120">
        <f>PRODUCT($D100:BK100)</f>
        <v>0.86178660701706411</v>
      </c>
      <c r="BL220" s="120">
        <f>PRODUCT($D100:BL100)</f>
        <v>0.86006303380302995</v>
      </c>
      <c r="BM220" s="120">
        <f>PRODUCT($D100:BM100)</f>
        <v>0.85834290773542388</v>
      </c>
      <c r="BN220" s="120">
        <f>PRODUCT($D100:BN100)</f>
        <v>0.85662622191995308</v>
      </c>
      <c r="BO220" s="120">
        <f>PRODUCT($D100:BO100)</f>
        <v>0.85491296947611317</v>
      </c>
      <c r="BP220" s="120">
        <f>PRODUCT($D100:BP100)</f>
        <v>0.85320314353716098</v>
      </c>
      <c r="BQ220" s="120">
        <f>PRODUCT($D100:BQ100)</f>
        <v>0.85149673725008668</v>
      </c>
      <c r="BR220" s="120">
        <f>PRODUCT($D100:BR100)</f>
        <v>0.84979374377558647</v>
      </c>
      <c r="BS220" s="120">
        <f>PRODUCT($D100:BS100)</f>
        <v>0.84809415628803531</v>
      </c>
      <c r="BT220" s="120">
        <f>PRODUCT($D100:BT100)</f>
        <v>0.84639796797545919</v>
      </c>
      <c r="BU220" s="120">
        <f>PRODUCT($D100:BU100)</f>
        <v>0.84470517203950823</v>
      </c>
      <c r="BV220" s="120">
        <f>PRODUCT($D100:BV100)</f>
        <v>0.84301576169542924</v>
      </c>
      <c r="BW220" s="120">
        <f>PRODUCT($D100:BW100)</f>
        <v>0.84132973017203838</v>
      </c>
      <c r="BX220" s="120">
        <f>PRODUCT($D100:BX100)</f>
        <v>0.83964707071169431</v>
      </c>
      <c r="BY220" s="120">
        <f>PRODUCT($D100:BY100)</f>
        <v>0.83796777657027088</v>
      </c>
      <c r="BZ220" s="120">
        <f>PRODUCT($D100:BZ100)</f>
        <v>0.83629184101713039</v>
      </c>
      <c r="CA220" s="120">
        <f>PRODUCT($D100:CA100)</f>
        <v>0.83461925733509612</v>
      </c>
      <c r="CB220" s="120">
        <f>PRODUCT($D100:CB100)</f>
        <v>0.83295001882042596</v>
      </c>
      <c r="CC220" s="120">
        <f>PRODUCT($D100:CC100)</f>
        <v>0.83128411878278508</v>
      </c>
      <c r="CD220" s="120">
        <f>PRODUCT($D100:CD100)</f>
        <v>0.82962155054521947</v>
      </c>
      <c r="CE220" s="120">
        <f>PRODUCT($D100:CE100)</f>
        <v>0.82796230744412902</v>
      </c>
      <c r="CF220" s="120">
        <f>PRODUCT($D100:CF100)</f>
        <v>0.82630638282924074</v>
      </c>
      <c r="CG220" s="120">
        <f>PRODUCT($D100:CG100)</f>
        <v>0.8246537700635822</v>
      </c>
      <c r="CH220" s="120">
        <f>PRODUCT($D100:CH100)</f>
        <v>0.82300446252345505</v>
      </c>
      <c r="CI220" s="120">
        <f>PRODUCT($D100:CI100)</f>
        <v>0.82135845359840809</v>
      </c>
      <c r="CJ220" s="120">
        <f>PRODUCT($D100:CJ100)</f>
        <v>0.81971573669121123</v>
      </c>
      <c r="CK220" s="120">
        <f>PRODUCT($D100:CK100)</f>
        <v>0.81807630521782881</v>
      </c>
      <c r="CL220" s="120">
        <f>PRODUCT($D100:CL100)</f>
        <v>0.81644015260739311</v>
      </c>
      <c r="CM220" s="120">
        <f>PRODUCT($D100:CM100)</f>
        <v>0.81480727230217831</v>
      </c>
      <c r="CN220" s="120">
        <f>PRODUCT($D100:CN100)</f>
        <v>0.813177657757574</v>
      </c>
      <c r="CO220" s="120">
        <f>PRODUCT($D100:CO100)</f>
        <v>0.81155130244205886</v>
      </c>
      <c r="CP220" s="120">
        <f>PRODUCT($D100:CP100)</f>
        <v>0.80992819983717479</v>
      </c>
      <c r="CQ220" s="120">
        <f>PRODUCT($D100:CQ100)</f>
        <v>0.80830834343750047</v>
      </c>
      <c r="CR220" s="120">
        <f>PRODUCT($D100:CR100)</f>
        <v>0.8066917267506255</v>
      </c>
      <c r="CS220" s="120">
        <f>PRODUCT($D100:CS100)</f>
        <v>0.80507834329712424</v>
      </c>
      <c r="CT220" s="120">
        <f>PRODUCT($D100:CT100)</f>
        <v>0.80346818661052999</v>
      </c>
      <c r="CU220" s="120">
        <f>PRODUCT($D100:CU100)</f>
        <v>0.80186125023730892</v>
      </c>
      <c r="CV220" s="120">
        <f>PRODUCT($D100:CV100)</f>
        <v>0.80025752773683434</v>
      </c>
      <c r="CW220" s="120">
        <f>PRODUCT($D100:CW100)</f>
        <v>0.79865701268136069</v>
      </c>
      <c r="CX220" s="120">
        <f>PRODUCT($D100:CX100)</f>
        <v>0.79705969865599802</v>
      </c>
      <c r="CY220" s="120">
        <f>PRODUCT($D100:CY100)</f>
        <v>0.795465579258686</v>
      </c>
      <c r="CZ220" s="120">
        <f>PRODUCT($D100:CZ100)</f>
        <v>0.79387464810016861</v>
      </c>
      <c r="DA220" s="120">
        <f>PRODUCT($D100:DA100)</f>
        <v>0.7922868988039683</v>
      </c>
      <c r="DB220" s="120">
        <f>PRODUCT($D100:DB100)</f>
        <v>0.7907023250063604</v>
      </c>
      <c r="DC220" s="120">
        <f>PRODUCT($D100:DC100)</f>
        <v>0.78912092035634762</v>
      </c>
    </row>
    <row r="221" spans="2:107" ht="15" x14ac:dyDescent="0.25">
      <c r="B221" s="110">
        <v>96</v>
      </c>
      <c r="C221" s="120">
        <v>1</v>
      </c>
      <c r="D221" s="120">
        <f>PRODUCT($D101:D101)</f>
        <v>0.9879</v>
      </c>
      <c r="E221" s="120">
        <f>PRODUCT($D101:E101)</f>
        <v>0.98493629999999999</v>
      </c>
      <c r="F221" s="120">
        <f>PRODUCT($D101:F101)</f>
        <v>0.98158751657999999</v>
      </c>
      <c r="G221" s="120">
        <f>PRODUCT($D101:G101)</f>
        <v>0.97805380152031196</v>
      </c>
      <c r="H221" s="120">
        <f>PRODUCT($D101:H101)</f>
        <v>0.97463061321499089</v>
      </c>
      <c r="I221" s="120">
        <f>PRODUCT($D101:I101)</f>
        <v>0.97131686913005999</v>
      </c>
      <c r="J221" s="120">
        <f>PRODUCT($D101:J101)</f>
        <v>0.96811152346193086</v>
      </c>
      <c r="K221" s="120">
        <f>PRODUCT($D101:K101)</f>
        <v>0.96501356658685267</v>
      </c>
      <c r="L221" s="120">
        <f>PRODUCT($D101:L101)</f>
        <v>0.96192552317377478</v>
      </c>
      <c r="M221" s="120">
        <f>PRODUCT($D101:M101)</f>
        <v>0.9589435540519361</v>
      </c>
      <c r="N221" s="120">
        <f>PRODUCT($D101:N101)</f>
        <v>0.95597082903437514</v>
      </c>
      <c r="O221" s="120">
        <f>PRODUCT($D101:O101)</f>
        <v>0.95300731946436856</v>
      </c>
      <c r="P221" s="120">
        <f>PRODUCT($D101:P101)</f>
        <v>0.95005299677402899</v>
      </c>
      <c r="Q221" s="120">
        <f>PRODUCT($D101:Q101)</f>
        <v>0.94701282718435209</v>
      </c>
      <c r="R221" s="120">
        <f>PRODUCT($D101:R101)</f>
        <v>0.94521350281270178</v>
      </c>
      <c r="S221" s="120">
        <f>PRODUCT($D101:S101)</f>
        <v>0.94341759715735762</v>
      </c>
      <c r="T221" s="120">
        <f>PRODUCT($D101:T101)</f>
        <v>0.94162510372275865</v>
      </c>
      <c r="U221" s="120">
        <f>PRODUCT($D101:U101)</f>
        <v>0.93983601602568545</v>
      </c>
      <c r="V221" s="120">
        <f>PRODUCT($D101:V101)</f>
        <v>0.93805032759523665</v>
      </c>
      <c r="W221" s="120">
        <f>PRODUCT($D101:W101)</f>
        <v>0.93626803197280573</v>
      </c>
      <c r="X221" s="120">
        <f>PRODUCT($D101:X101)</f>
        <v>0.93448912271205742</v>
      </c>
      <c r="Y221" s="120">
        <f>PRODUCT($D101:Y101)</f>
        <v>0.93271359337890447</v>
      </c>
      <c r="Z221" s="120">
        <f>PRODUCT($D101:Z101)</f>
        <v>0.93094143755148451</v>
      </c>
      <c r="AA221" s="120">
        <f>PRODUCT($D101:AA101)</f>
        <v>0.92917264882013673</v>
      </c>
      <c r="AB221" s="120">
        <f>PRODUCT($D101:AB101)</f>
        <v>0.92740722078737847</v>
      </c>
      <c r="AC221" s="120">
        <f>PRODUCT($D101:AC101)</f>
        <v>0.92564514706788248</v>
      </c>
      <c r="AD221" s="120">
        <f>PRODUCT($D101:AD101)</f>
        <v>0.92388642128845344</v>
      </c>
      <c r="AE221" s="120">
        <f>PRODUCT($D101:AE101)</f>
        <v>0.92213103708800537</v>
      </c>
      <c r="AF221" s="120">
        <f>PRODUCT($D101:AF101)</f>
        <v>0.92037898811753815</v>
      </c>
      <c r="AG221" s="120">
        <f>PRODUCT($D101:AG101)</f>
        <v>0.91863026804011483</v>
      </c>
      <c r="AH221" s="120">
        <f>PRODUCT($D101:AH101)</f>
        <v>0.91688487053083856</v>
      </c>
      <c r="AI221" s="120">
        <f>PRODUCT($D101:AI101)</f>
        <v>0.9151427892768299</v>
      </c>
      <c r="AJ221" s="120">
        <f>PRODUCT($D101:AJ101)</f>
        <v>0.91340401797720394</v>
      </c>
      <c r="AK221" s="120">
        <f>PRODUCT($D101:AK101)</f>
        <v>0.91166855034304728</v>
      </c>
      <c r="AL221" s="120">
        <f>PRODUCT($D101:AL101)</f>
        <v>0.90993638009739553</v>
      </c>
      <c r="AM221" s="120">
        <f>PRODUCT($D101:AM101)</f>
        <v>0.90820750097521041</v>
      </c>
      <c r="AN221" s="120">
        <f>PRODUCT($D101:AN101)</f>
        <v>0.90648190672335749</v>
      </c>
      <c r="AO221" s="120">
        <f>PRODUCT($D101:AO101)</f>
        <v>0.90475959110058313</v>
      </c>
      <c r="AP221" s="120">
        <f>PRODUCT($D101:AP101)</f>
        <v>0.90304054787749199</v>
      </c>
      <c r="AQ221" s="120">
        <f>PRODUCT($D101:AQ101)</f>
        <v>0.90132477083652474</v>
      </c>
      <c r="AR221" s="120">
        <f>PRODUCT($D101:AR101)</f>
        <v>0.89961225377193532</v>
      </c>
      <c r="AS221" s="120">
        <f>PRODUCT($D101:AS101)</f>
        <v>0.89790299048976863</v>
      </c>
      <c r="AT221" s="120">
        <f>PRODUCT($D101:AT101)</f>
        <v>0.89619697480783811</v>
      </c>
      <c r="AU221" s="120">
        <f>PRODUCT($D101:AU101)</f>
        <v>0.89449420055570317</v>
      </c>
      <c r="AV221" s="120">
        <f>PRODUCT($D101:AV101)</f>
        <v>0.89279466157464737</v>
      </c>
      <c r="AW221" s="120">
        <f>PRODUCT($D101:AW101)</f>
        <v>0.8910983517176555</v>
      </c>
      <c r="AX221" s="120">
        <f>PRODUCT($D101:AX101)</f>
        <v>0.88940526484939197</v>
      </c>
      <c r="AY221" s="120">
        <f>PRODUCT($D101:AY101)</f>
        <v>0.88771539484617812</v>
      </c>
      <c r="AZ221" s="120">
        <f>PRODUCT($D101:AZ101)</f>
        <v>0.8860287355959704</v>
      </c>
      <c r="BA221" s="120">
        <f>PRODUCT($D101:BA101)</f>
        <v>0.88434528099833809</v>
      </c>
      <c r="BB221" s="120">
        <f>PRODUCT($D101:BB101)</f>
        <v>0.88266502496444121</v>
      </c>
      <c r="BC221" s="120">
        <f>PRODUCT($D101:BC101)</f>
        <v>0.88098796141700875</v>
      </c>
      <c r="BD221" s="120">
        <f>PRODUCT($D101:BD101)</f>
        <v>0.87931408429031643</v>
      </c>
      <c r="BE221" s="120">
        <f>PRODUCT($D101:BE101)</f>
        <v>0.8776433875301648</v>
      </c>
      <c r="BF221" s="120">
        <f>PRODUCT($D101:BF101)</f>
        <v>0.8759758650938575</v>
      </c>
      <c r="BG221" s="120">
        <f>PRODUCT($D101:BG101)</f>
        <v>0.87431151095017912</v>
      </c>
      <c r="BH221" s="120">
        <f>PRODUCT($D101:BH101)</f>
        <v>0.87265031907937374</v>
      </c>
      <c r="BI221" s="120">
        <f>PRODUCT($D101:BI101)</f>
        <v>0.87099228347312296</v>
      </c>
      <c r="BJ221" s="120">
        <f>PRODUCT($D101:BJ101)</f>
        <v>0.86933739813452404</v>
      </c>
      <c r="BK221" s="120">
        <f>PRODUCT($D101:BK101)</f>
        <v>0.86768565707806844</v>
      </c>
      <c r="BL221" s="120">
        <f>PRODUCT($D101:BL101)</f>
        <v>0.86603705432962008</v>
      </c>
      <c r="BM221" s="120">
        <f>PRODUCT($D101:BM101)</f>
        <v>0.86439158392639381</v>
      </c>
      <c r="BN221" s="120">
        <f>PRODUCT($D101:BN101)</f>
        <v>0.86274923991693364</v>
      </c>
      <c r="BO221" s="120">
        <f>PRODUCT($D101:BO101)</f>
        <v>0.86111001636109141</v>
      </c>
      <c r="BP221" s="120">
        <f>PRODUCT($D101:BP101)</f>
        <v>0.85947390733000528</v>
      </c>
      <c r="BQ221" s="120">
        <f>PRODUCT($D101:BQ101)</f>
        <v>0.85784090690607828</v>
      </c>
      <c r="BR221" s="120">
        <f>PRODUCT($D101:BR101)</f>
        <v>0.85621100918295667</v>
      </c>
      <c r="BS221" s="120">
        <f>PRODUCT($D101:BS101)</f>
        <v>0.85458420826550907</v>
      </c>
      <c r="BT221" s="120">
        <f>PRODUCT($D101:BT101)</f>
        <v>0.85296049826980458</v>
      </c>
      <c r="BU221" s="120">
        <f>PRODUCT($D101:BU101)</f>
        <v>0.85133987332309191</v>
      </c>
      <c r="BV221" s="120">
        <f>PRODUCT($D101:BV101)</f>
        <v>0.84972232756377808</v>
      </c>
      <c r="BW221" s="120">
        <f>PRODUCT($D101:BW101)</f>
        <v>0.84810785514140685</v>
      </c>
      <c r="BX221" s="120">
        <f>PRODUCT($D101:BX101)</f>
        <v>0.84649645021663822</v>
      </c>
      <c r="BY221" s="120">
        <f>PRODUCT($D101:BY101)</f>
        <v>0.84488810696122663</v>
      </c>
      <c r="BZ221" s="120">
        <f>PRODUCT($D101:BZ101)</f>
        <v>0.84328281955800033</v>
      </c>
      <c r="CA221" s="120">
        <f>PRODUCT($D101:CA101)</f>
        <v>0.84168058220084008</v>
      </c>
      <c r="CB221" s="120">
        <f>PRODUCT($D101:CB101)</f>
        <v>0.84008138909465846</v>
      </c>
      <c r="CC221" s="120">
        <f>PRODUCT($D101:CC101)</f>
        <v>0.83848523445537859</v>
      </c>
      <c r="CD221" s="120">
        <f>PRODUCT($D101:CD101)</f>
        <v>0.83689211250991336</v>
      </c>
      <c r="CE221" s="120">
        <f>PRODUCT($D101:CE101)</f>
        <v>0.83530201749614452</v>
      </c>
      <c r="CF221" s="120">
        <f>PRODUCT($D101:CF101)</f>
        <v>0.83371494366290189</v>
      </c>
      <c r="CG221" s="120">
        <f>PRODUCT($D101:CG101)</f>
        <v>0.83213088526994239</v>
      </c>
      <c r="CH221" s="120">
        <f>PRODUCT($D101:CH101)</f>
        <v>0.83054983658792947</v>
      </c>
      <c r="CI221" s="120">
        <f>PRODUCT($D101:CI101)</f>
        <v>0.82897179189841241</v>
      </c>
      <c r="CJ221" s="120">
        <f>PRODUCT($D101:CJ101)</f>
        <v>0.82739674549380537</v>
      </c>
      <c r="CK221" s="120">
        <f>PRODUCT($D101:CK101)</f>
        <v>0.82582469167736716</v>
      </c>
      <c r="CL221" s="120">
        <f>PRODUCT($D101:CL101)</f>
        <v>0.82425562476318015</v>
      </c>
      <c r="CM221" s="120">
        <f>PRODUCT($D101:CM101)</f>
        <v>0.82268953907613007</v>
      </c>
      <c r="CN221" s="120">
        <f>PRODUCT($D101:CN101)</f>
        <v>0.82112642895188537</v>
      </c>
      <c r="CO221" s="120">
        <f>PRODUCT($D101:CO101)</f>
        <v>0.81956628873687676</v>
      </c>
      <c r="CP221" s="120">
        <f>PRODUCT($D101:CP101)</f>
        <v>0.8180091127882767</v>
      </c>
      <c r="CQ221" s="120">
        <f>PRODUCT($D101:CQ101)</f>
        <v>0.81645489547397898</v>
      </c>
      <c r="CR221" s="120">
        <f>PRODUCT($D101:CR101)</f>
        <v>0.81490363117257836</v>
      </c>
      <c r="CS221" s="120">
        <f>PRODUCT($D101:CS101)</f>
        <v>0.81335531427335039</v>
      </c>
      <c r="CT221" s="120">
        <f>PRODUCT($D101:CT101)</f>
        <v>0.81180993917623101</v>
      </c>
      <c r="CU221" s="120">
        <f>PRODUCT($D101:CU101)</f>
        <v>0.81026750029179617</v>
      </c>
      <c r="CV221" s="120">
        <f>PRODUCT($D101:CV101)</f>
        <v>0.80872799204124179</v>
      </c>
      <c r="CW221" s="120">
        <f>PRODUCT($D101:CW101)</f>
        <v>0.80719140885636342</v>
      </c>
      <c r="CX221" s="120">
        <f>PRODUCT($D101:CX101)</f>
        <v>0.80565774517953637</v>
      </c>
      <c r="CY221" s="120">
        <f>PRODUCT($D101:CY101)</f>
        <v>0.80412699546369526</v>
      </c>
      <c r="CZ221" s="120">
        <f>PRODUCT($D101:CZ101)</f>
        <v>0.8025991541723142</v>
      </c>
      <c r="DA221" s="120">
        <f>PRODUCT($D101:DA101)</f>
        <v>0.80107421577938676</v>
      </c>
      <c r="DB221" s="120">
        <f>PRODUCT($D101:DB101)</f>
        <v>0.79955217476940588</v>
      </c>
      <c r="DC221" s="120">
        <f>PRODUCT($D101:DC101)</f>
        <v>0.79803302563734402</v>
      </c>
    </row>
    <row r="222" spans="2:107" ht="15" x14ac:dyDescent="0.25">
      <c r="B222" s="110">
        <v>97</v>
      </c>
      <c r="C222" s="120">
        <v>1</v>
      </c>
      <c r="D222" s="120">
        <f>PRODUCT($D102:D102)</f>
        <v>0.98860000000000003</v>
      </c>
      <c r="E222" s="120">
        <f>PRODUCT($D102:E102)</f>
        <v>0.98612850000000007</v>
      </c>
      <c r="F222" s="120">
        <f>PRODUCT($D102:F102)</f>
        <v>0.98297288880000011</v>
      </c>
      <c r="G222" s="120">
        <f>PRODUCT($D102:G102)</f>
        <v>0.9796307809780801</v>
      </c>
      <c r="H222" s="120">
        <f>PRODUCT($D102:H102)</f>
        <v>0.97630003632275464</v>
      </c>
      <c r="I222" s="120">
        <f>PRODUCT($D102:I102)</f>
        <v>0.97307824620288963</v>
      </c>
      <c r="J222" s="120">
        <f>PRODUCT($D102:J102)</f>
        <v>0.96996439581504035</v>
      </c>
      <c r="K222" s="120">
        <f>PRODUCT($D102:K102)</f>
        <v>0.96686050974843218</v>
      </c>
      <c r="L222" s="120">
        <f>PRODUCT($D102:L102)</f>
        <v>0.96386324216821206</v>
      </c>
      <c r="M222" s="120">
        <f>PRODUCT($D102:M102)</f>
        <v>0.96097165244170746</v>
      </c>
      <c r="N222" s="120">
        <f>PRODUCT($D102:N102)</f>
        <v>0.95808873748438228</v>
      </c>
      <c r="O222" s="120">
        <f>PRODUCT($D102:O102)</f>
        <v>0.95521447127192916</v>
      </c>
      <c r="P222" s="120">
        <f>PRODUCT($D102:P102)</f>
        <v>0.95234882785811337</v>
      </c>
      <c r="Q222" s="120">
        <f>PRODUCT($D102:Q102)</f>
        <v>0.9493965464917532</v>
      </c>
      <c r="R222" s="120">
        <f>PRODUCT($D102:R102)</f>
        <v>0.947687632708068</v>
      </c>
      <c r="S222" s="120">
        <f>PRODUCT($D102:S102)</f>
        <v>0.94598179496919343</v>
      </c>
      <c r="T222" s="120">
        <f>PRODUCT($D102:T102)</f>
        <v>0.9442790277382489</v>
      </c>
      <c r="U222" s="120">
        <f>PRODUCT($D102:U102)</f>
        <v>0.94257932548832002</v>
      </c>
      <c r="V222" s="120">
        <f>PRODUCT($D102:V102)</f>
        <v>0.94088268270244102</v>
      </c>
      <c r="W222" s="120">
        <f>PRODUCT($D102:W102)</f>
        <v>0.93918909387357663</v>
      </c>
      <c r="X222" s="120">
        <f>PRODUCT($D102:X102)</f>
        <v>0.9374985535046042</v>
      </c>
      <c r="Y222" s="120">
        <f>PRODUCT($D102:Y102)</f>
        <v>0.93581105610829585</v>
      </c>
      <c r="Z222" s="120">
        <f>PRODUCT($D102:Z102)</f>
        <v>0.93412659620730087</v>
      </c>
      <c r="AA222" s="120">
        <f>PRODUCT($D102:AA102)</f>
        <v>0.93244516833412772</v>
      </c>
      <c r="AB222" s="120">
        <f>PRODUCT($D102:AB102)</f>
        <v>0.93076676703112626</v>
      </c>
      <c r="AC222" s="120">
        <f>PRODUCT($D102:AC102)</f>
        <v>0.92909138685047021</v>
      </c>
      <c r="AD222" s="120">
        <f>PRODUCT($D102:AD102)</f>
        <v>0.92741902235413931</v>
      </c>
      <c r="AE222" s="120">
        <f>PRODUCT($D102:AE102)</f>
        <v>0.9257496681139018</v>
      </c>
      <c r="AF222" s="120">
        <f>PRODUCT($D102:AF102)</f>
        <v>0.92408331871129679</v>
      </c>
      <c r="AG222" s="120">
        <f>PRODUCT($D102:AG102)</f>
        <v>0.92241996873761645</v>
      </c>
      <c r="AH222" s="120">
        <f>PRODUCT($D102:AH102)</f>
        <v>0.92075961279388874</v>
      </c>
      <c r="AI222" s="120">
        <f>PRODUCT($D102:AI102)</f>
        <v>0.91910224549085973</v>
      </c>
      <c r="AJ222" s="120">
        <f>PRODUCT($D102:AJ102)</f>
        <v>0.91744786144897617</v>
      </c>
      <c r="AK222" s="120">
        <f>PRODUCT($D102:AK102)</f>
        <v>0.91579645529836795</v>
      </c>
      <c r="AL222" s="120">
        <f>PRODUCT($D102:AL102)</f>
        <v>0.91414802167883091</v>
      </c>
      <c r="AM222" s="120">
        <f>PRODUCT($D102:AM102)</f>
        <v>0.91250255523980894</v>
      </c>
      <c r="AN222" s="120">
        <f>PRODUCT($D102:AN102)</f>
        <v>0.91086005064037723</v>
      </c>
      <c r="AO222" s="120">
        <f>PRODUCT($D102:AO102)</f>
        <v>0.90922050254922449</v>
      </c>
      <c r="AP222" s="120">
        <f>PRODUCT($D102:AP102)</f>
        <v>0.90758390564463587</v>
      </c>
      <c r="AQ222" s="120">
        <f>PRODUCT($D102:AQ102)</f>
        <v>0.90595025461447554</v>
      </c>
      <c r="AR222" s="120">
        <f>PRODUCT($D102:AR102)</f>
        <v>0.90431954415616944</v>
      </c>
      <c r="AS222" s="120">
        <f>PRODUCT($D102:AS102)</f>
        <v>0.90269176897668835</v>
      </c>
      <c r="AT222" s="120">
        <f>PRODUCT($D102:AT102)</f>
        <v>0.90106692379253028</v>
      </c>
      <c r="AU222" s="120">
        <f>PRODUCT($D102:AU102)</f>
        <v>0.89944500332970367</v>
      </c>
      <c r="AV222" s="120">
        <f>PRODUCT($D102:AV102)</f>
        <v>0.89782600232371024</v>
      </c>
      <c r="AW222" s="120">
        <f>PRODUCT($D102:AW102)</f>
        <v>0.89620991551952756</v>
      </c>
      <c r="AX222" s="120">
        <f>PRODUCT($D102:AX102)</f>
        <v>0.89459673767159242</v>
      </c>
      <c r="AY222" s="120">
        <f>PRODUCT($D102:AY102)</f>
        <v>0.89298646354378353</v>
      </c>
      <c r="AZ222" s="120">
        <f>PRODUCT($D102:AZ102)</f>
        <v>0.89137908790940468</v>
      </c>
      <c r="BA222" s="120">
        <f>PRODUCT($D102:BA102)</f>
        <v>0.88977460555116772</v>
      </c>
      <c r="BB222" s="120">
        <f>PRODUCT($D102:BB102)</f>
        <v>0.88817301126117565</v>
      </c>
      <c r="BC222" s="120">
        <f>PRODUCT($D102:BC102)</f>
        <v>0.88657429984090552</v>
      </c>
      <c r="BD222" s="120">
        <f>PRODUCT($D102:BD102)</f>
        <v>0.88497846610119191</v>
      </c>
      <c r="BE222" s="120">
        <f>PRODUCT($D102:BE102)</f>
        <v>0.88338550486220979</v>
      </c>
      <c r="BF222" s="120">
        <f>PRODUCT($D102:BF102)</f>
        <v>0.88179541095345781</v>
      </c>
      <c r="BG222" s="120">
        <f>PRODUCT($D102:BG102)</f>
        <v>0.88020817921374161</v>
      </c>
      <c r="BH222" s="120">
        <f>PRODUCT($D102:BH102)</f>
        <v>0.87862380449115685</v>
      </c>
      <c r="BI222" s="120">
        <f>PRODUCT($D102:BI102)</f>
        <v>0.87704228164307274</v>
      </c>
      <c r="BJ222" s="120">
        <f>PRODUCT($D102:BJ102)</f>
        <v>0.87546360553611524</v>
      </c>
      <c r="BK222" s="120">
        <f>PRODUCT($D102:BK102)</f>
        <v>0.87388777104615023</v>
      </c>
      <c r="BL222" s="120">
        <f>PRODUCT($D102:BL102)</f>
        <v>0.8723147730582671</v>
      </c>
      <c r="BM222" s="120">
        <f>PRODUCT($D102:BM102)</f>
        <v>0.87074460646676222</v>
      </c>
      <c r="BN222" s="120">
        <f>PRODUCT($D102:BN102)</f>
        <v>0.86917726617512203</v>
      </c>
      <c r="BO222" s="120">
        <f>PRODUCT($D102:BO102)</f>
        <v>0.86761274709600678</v>
      </c>
      <c r="BP222" s="120">
        <f>PRODUCT($D102:BP102)</f>
        <v>0.86605104415123391</v>
      </c>
      <c r="BQ222" s="120">
        <f>PRODUCT($D102:BQ102)</f>
        <v>0.86449215227176168</v>
      </c>
      <c r="BR222" s="120">
        <f>PRODUCT($D102:BR102)</f>
        <v>0.86293606639767251</v>
      </c>
      <c r="BS222" s="120">
        <f>PRODUCT($D102:BS102)</f>
        <v>0.86138278147815672</v>
      </c>
      <c r="BT222" s="120">
        <f>PRODUCT($D102:BT102)</f>
        <v>0.85983229247149606</v>
      </c>
      <c r="BU222" s="120">
        <f>PRODUCT($D102:BU102)</f>
        <v>0.85828459434504734</v>
      </c>
      <c r="BV222" s="120">
        <f>PRODUCT($D102:BV102)</f>
        <v>0.85673968207522622</v>
      </c>
      <c r="BW222" s="120">
        <f>PRODUCT($D102:BW102)</f>
        <v>0.85519755064749081</v>
      </c>
      <c r="BX222" s="120">
        <f>PRODUCT($D102:BX102)</f>
        <v>0.85365819505632534</v>
      </c>
      <c r="BY222" s="120">
        <f>PRODUCT($D102:BY102)</f>
        <v>0.85212161030522393</v>
      </c>
      <c r="BZ222" s="120">
        <f>PRODUCT($D102:BZ102)</f>
        <v>0.85058779140667451</v>
      </c>
      <c r="CA222" s="120">
        <f>PRODUCT($D102:CA102)</f>
        <v>0.84905673338214249</v>
      </c>
      <c r="CB222" s="120">
        <f>PRODUCT($D102:CB102)</f>
        <v>0.84752843126205457</v>
      </c>
      <c r="CC222" s="120">
        <f>PRODUCT($D102:CC102)</f>
        <v>0.84600288008578284</v>
      </c>
      <c r="CD222" s="120">
        <f>PRODUCT($D102:CD102)</f>
        <v>0.84448007490162846</v>
      </c>
      <c r="CE222" s="120">
        <f>PRODUCT($D102:CE102)</f>
        <v>0.84296001076680549</v>
      </c>
      <c r="CF222" s="120">
        <f>PRODUCT($D102:CF102)</f>
        <v>0.84144268274742517</v>
      </c>
      <c r="CG222" s="120">
        <f>PRODUCT($D102:CG102)</f>
        <v>0.83992808591847978</v>
      </c>
      <c r="CH222" s="120">
        <f>PRODUCT($D102:CH102)</f>
        <v>0.83841621536382649</v>
      </c>
      <c r="CI222" s="120">
        <f>PRODUCT($D102:CI102)</f>
        <v>0.83690706617617161</v>
      </c>
      <c r="CJ222" s="120">
        <f>PRODUCT($D102:CJ102)</f>
        <v>0.83540063345705451</v>
      </c>
      <c r="CK222" s="120">
        <f>PRODUCT($D102:CK102)</f>
        <v>0.83389691231683183</v>
      </c>
      <c r="CL222" s="120">
        <f>PRODUCT($D102:CL102)</f>
        <v>0.83239589787466151</v>
      </c>
      <c r="CM222" s="120">
        <f>PRODUCT($D102:CM102)</f>
        <v>0.83089758525848711</v>
      </c>
      <c r="CN222" s="120">
        <f>PRODUCT($D102:CN102)</f>
        <v>0.82940196960502177</v>
      </c>
      <c r="CO222" s="120">
        <f>PRODUCT($D102:CO102)</f>
        <v>0.8279090460597327</v>
      </c>
      <c r="CP222" s="120">
        <f>PRODUCT($D102:CP102)</f>
        <v>0.82641880977682514</v>
      </c>
      <c r="CQ222" s="120">
        <f>PRODUCT($D102:CQ102)</f>
        <v>0.82493125591922678</v>
      </c>
      <c r="CR222" s="120">
        <f>PRODUCT($D102:CR102)</f>
        <v>0.82344637965857215</v>
      </c>
      <c r="CS222" s="120">
        <f>PRODUCT($D102:CS102)</f>
        <v>0.82196417617518669</v>
      </c>
      <c r="CT222" s="120">
        <f>PRODUCT($D102:CT102)</f>
        <v>0.82048464065807136</v>
      </c>
      <c r="CU222" s="120">
        <f>PRODUCT($D102:CU102)</f>
        <v>0.81900776830488686</v>
      </c>
      <c r="CV222" s="120">
        <f>PRODUCT($D102:CV102)</f>
        <v>0.81753355432193808</v>
      </c>
      <c r="CW222" s="120">
        <f>PRODUCT($D102:CW102)</f>
        <v>0.81606199392415857</v>
      </c>
      <c r="CX222" s="120">
        <f>PRODUCT($D102:CX102)</f>
        <v>0.81459308233509509</v>
      </c>
      <c r="CY222" s="120">
        <f>PRODUCT($D102:CY102)</f>
        <v>0.81312681478689186</v>
      </c>
      <c r="CZ222" s="120">
        <f>PRODUCT($D102:CZ102)</f>
        <v>0.81166318652027547</v>
      </c>
      <c r="DA222" s="120">
        <f>PRODUCT($D102:DA102)</f>
        <v>0.81020219278453898</v>
      </c>
      <c r="DB222" s="120">
        <f>PRODUCT($D102:DB102)</f>
        <v>0.80874382883752682</v>
      </c>
      <c r="DC222" s="120">
        <f>PRODUCT($D102:DC102)</f>
        <v>0.80728808994561929</v>
      </c>
    </row>
    <row r="223" spans="2:107" ht="15" x14ac:dyDescent="0.25">
      <c r="B223" s="110">
        <v>98</v>
      </c>
      <c r="C223" s="120">
        <v>1</v>
      </c>
      <c r="D223" s="120">
        <f>PRODUCT($D103:D103)</f>
        <v>0.98929999999999996</v>
      </c>
      <c r="E223" s="120">
        <f>PRODUCT($D103:E103)</f>
        <v>0.9873213999999999</v>
      </c>
      <c r="F223" s="120">
        <f>PRODUCT($D103:F103)</f>
        <v>0.98455690007999985</v>
      </c>
      <c r="G223" s="120">
        <f>PRODUCT($D103:G103)</f>
        <v>0.98140631799974387</v>
      </c>
      <c r="H223" s="120">
        <f>PRODUCT($D103:H103)</f>
        <v>0.97826581778214472</v>
      </c>
      <c r="I223" s="120">
        <f>PRODUCT($D103:I103)</f>
        <v>0.97513536716524185</v>
      </c>
      <c r="J223" s="120">
        <f>PRODUCT($D103:J103)</f>
        <v>0.97211244752702963</v>
      </c>
      <c r="K223" s="120">
        <f>PRODUCT($D103:K103)</f>
        <v>0.96909889893969581</v>
      </c>
      <c r="L223" s="120">
        <f>PRODUCT($D103:L103)</f>
        <v>0.9661916022428767</v>
      </c>
      <c r="M223" s="120">
        <f>PRODUCT($D103:M103)</f>
        <v>0.96338964659637238</v>
      </c>
      <c r="N223" s="120">
        <f>PRODUCT($D103:N103)</f>
        <v>0.96059581662124294</v>
      </c>
      <c r="O223" s="120">
        <f>PRODUCT($D103:O103)</f>
        <v>0.9578100887530413</v>
      </c>
      <c r="P223" s="120">
        <f>PRODUCT($D103:P103)</f>
        <v>0.95503243949565741</v>
      </c>
      <c r="Q223" s="120">
        <f>PRODUCT($D103:Q103)</f>
        <v>0.95216734217717047</v>
      </c>
      <c r="R223" s="120">
        <f>PRODUCT($D103:R103)</f>
        <v>0.95054865769546926</v>
      </c>
      <c r="S223" s="120">
        <f>PRODUCT($D103:S103)</f>
        <v>0.9489327249773869</v>
      </c>
      <c r="T223" s="120">
        <f>PRODUCT($D103:T103)</f>
        <v>0.9473195393449253</v>
      </c>
      <c r="U223" s="120">
        <f>PRODUCT($D103:U103)</f>
        <v>0.94570909612803888</v>
      </c>
      <c r="V223" s="120">
        <f>PRODUCT($D103:V103)</f>
        <v>0.94410139066462118</v>
      </c>
      <c r="W223" s="120">
        <f>PRODUCT($D103:W103)</f>
        <v>0.94249641830049125</v>
      </c>
      <c r="X223" s="120">
        <f>PRODUCT($D103:X103)</f>
        <v>0.94089417438938039</v>
      </c>
      <c r="Y223" s="120">
        <f>PRODUCT($D103:Y103)</f>
        <v>0.93929465429291836</v>
      </c>
      <c r="Z223" s="120">
        <f>PRODUCT($D103:Z103)</f>
        <v>0.93769785338062039</v>
      </c>
      <c r="AA223" s="120">
        <f>PRODUCT($D103:AA103)</f>
        <v>0.9361037670298733</v>
      </c>
      <c r="AB223" s="120">
        <f>PRODUCT($D103:AB103)</f>
        <v>0.93451239062592251</v>
      </c>
      <c r="AC223" s="120">
        <f>PRODUCT($D103:AC103)</f>
        <v>0.93292371956185838</v>
      </c>
      <c r="AD223" s="120">
        <f>PRODUCT($D103:AD103)</f>
        <v>0.93133774923860324</v>
      </c>
      <c r="AE223" s="120">
        <f>PRODUCT($D103:AE103)</f>
        <v>0.92975447506489761</v>
      </c>
      <c r="AF223" s="120">
        <f>PRODUCT($D103:AF103)</f>
        <v>0.92817389245728721</v>
      </c>
      <c r="AG223" s="120">
        <f>PRODUCT($D103:AG103)</f>
        <v>0.92659599684010974</v>
      </c>
      <c r="AH223" s="120">
        <f>PRODUCT($D103:AH103)</f>
        <v>0.92502078364548157</v>
      </c>
      <c r="AI223" s="120">
        <f>PRODUCT($D103:AI103)</f>
        <v>0.9234482483132842</v>
      </c>
      <c r="AJ223" s="120">
        <f>PRODUCT($D103:AJ103)</f>
        <v>0.9218783862911516</v>
      </c>
      <c r="AK223" s="120">
        <f>PRODUCT($D103:AK103)</f>
        <v>0.92031119303445663</v>
      </c>
      <c r="AL223" s="120">
        <f>PRODUCT($D103:AL103)</f>
        <v>0.91874666400629801</v>
      </c>
      <c r="AM223" s="120">
        <f>PRODUCT($D103:AM103)</f>
        <v>0.91718479467748726</v>
      </c>
      <c r="AN223" s="120">
        <f>PRODUCT($D103:AN103)</f>
        <v>0.91562558052653553</v>
      </c>
      <c r="AO223" s="120">
        <f>PRODUCT($D103:AO103)</f>
        <v>0.91406901703964039</v>
      </c>
      <c r="AP223" s="120">
        <f>PRODUCT($D103:AP103)</f>
        <v>0.91251509971067302</v>
      </c>
      <c r="AQ223" s="120">
        <f>PRODUCT($D103:AQ103)</f>
        <v>0.91096382404116483</v>
      </c>
      <c r="AR223" s="120">
        <f>PRODUCT($D103:AR103)</f>
        <v>0.90941518554029477</v>
      </c>
      <c r="AS223" s="120">
        <f>PRODUCT($D103:AS103)</f>
        <v>0.90786917972487624</v>
      </c>
      <c r="AT223" s="120">
        <f>PRODUCT($D103:AT103)</f>
        <v>0.90632580211934388</v>
      </c>
      <c r="AU223" s="120">
        <f>PRODUCT($D103:AU103)</f>
        <v>0.90478504825574102</v>
      </c>
      <c r="AV223" s="120">
        <f>PRODUCT($D103:AV103)</f>
        <v>0.90324691367370624</v>
      </c>
      <c r="AW223" s="120">
        <f>PRODUCT($D103:AW103)</f>
        <v>0.90171139392046096</v>
      </c>
      <c r="AX223" s="120">
        <f>PRODUCT($D103:AX103)</f>
        <v>0.90017848455079619</v>
      </c>
      <c r="AY223" s="120">
        <f>PRODUCT($D103:AY103)</f>
        <v>0.8986481811270598</v>
      </c>
      <c r="AZ223" s="120">
        <f>PRODUCT($D103:AZ103)</f>
        <v>0.89712047921914373</v>
      </c>
      <c r="BA223" s="120">
        <f>PRODUCT($D103:BA103)</f>
        <v>0.89559537440447112</v>
      </c>
      <c r="BB223" s="120">
        <f>PRODUCT($D103:BB103)</f>
        <v>0.89407286226798344</v>
      </c>
      <c r="BC223" s="120">
        <f>PRODUCT($D103:BC103)</f>
        <v>0.89255293840212779</v>
      </c>
      <c r="BD223" s="120">
        <f>PRODUCT($D103:BD103)</f>
        <v>0.8910355984068441</v>
      </c>
      <c r="BE223" s="120">
        <f>PRODUCT($D103:BE103)</f>
        <v>0.88952083788955238</v>
      </c>
      <c r="BF223" s="120">
        <f>PRODUCT($D103:BF103)</f>
        <v>0.88800865246514016</v>
      </c>
      <c r="BG223" s="120">
        <f>PRODUCT($D103:BG103)</f>
        <v>0.8864990377559494</v>
      </c>
      <c r="BH223" s="120">
        <f>PRODUCT($D103:BH103)</f>
        <v>0.88499198939176427</v>
      </c>
      <c r="BI223" s="120">
        <f>PRODUCT($D103:BI103)</f>
        <v>0.88348750300979828</v>
      </c>
      <c r="BJ223" s="120">
        <f>PRODUCT($D103:BJ103)</f>
        <v>0.8819855742546816</v>
      </c>
      <c r="BK223" s="120">
        <f>PRODUCT($D103:BK103)</f>
        <v>0.88048619877844858</v>
      </c>
      <c r="BL223" s="120">
        <f>PRODUCT($D103:BL103)</f>
        <v>0.8789893722405252</v>
      </c>
      <c r="BM223" s="120">
        <f>PRODUCT($D103:BM103)</f>
        <v>0.87749509030771633</v>
      </c>
      <c r="BN223" s="120">
        <f>PRODUCT($D103:BN103)</f>
        <v>0.87600334865419316</v>
      </c>
      <c r="BO223" s="120">
        <f>PRODUCT($D103:BO103)</f>
        <v>0.874514142961481</v>
      </c>
      <c r="BP223" s="120">
        <f>PRODUCT($D103:BP103)</f>
        <v>0.8730274689184464</v>
      </c>
      <c r="BQ223" s="120">
        <f>PRODUCT($D103:BQ103)</f>
        <v>0.87154332222128506</v>
      </c>
      <c r="BR223" s="120">
        <f>PRODUCT($D103:BR103)</f>
        <v>0.87006169857350879</v>
      </c>
      <c r="BS223" s="120">
        <f>PRODUCT($D103:BS103)</f>
        <v>0.86858259368593382</v>
      </c>
      <c r="BT223" s="120">
        <f>PRODUCT($D103:BT103)</f>
        <v>0.86710600327666776</v>
      </c>
      <c r="BU223" s="120">
        <f>PRODUCT($D103:BU103)</f>
        <v>0.86563192307109738</v>
      </c>
      <c r="BV223" s="120">
        <f>PRODUCT($D103:BV103)</f>
        <v>0.86416034880187653</v>
      </c>
      <c r="BW223" s="120">
        <f>PRODUCT($D103:BW103)</f>
        <v>0.86269127620891328</v>
      </c>
      <c r="BX223" s="120">
        <f>PRODUCT($D103:BX103)</f>
        <v>0.86122470103935811</v>
      </c>
      <c r="BY223" s="120">
        <f>PRODUCT($D103:BY103)</f>
        <v>0.85976061904759116</v>
      </c>
      <c r="BZ223" s="120">
        <f>PRODUCT($D103:BZ103)</f>
        <v>0.85829902599521024</v>
      </c>
      <c r="CA223" s="120">
        <f>PRODUCT($D103:CA103)</f>
        <v>0.8568399176510183</v>
      </c>
      <c r="CB223" s="120">
        <f>PRODUCT($D103:CB103)</f>
        <v>0.85538328979101153</v>
      </c>
      <c r="CC223" s="120">
        <f>PRODUCT($D103:CC103)</f>
        <v>0.8539291381983668</v>
      </c>
      <c r="CD223" s="120">
        <f>PRODUCT($D103:CD103)</f>
        <v>0.8524774586634295</v>
      </c>
      <c r="CE223" s="120">
        <f>PRODUCT($D103:CE103)</f>
        <v>0.85102824698370161</v>
      </c>
      <c r="CF223" s="120">
        <f>PRODUCT($D103:CF103)</f>
        <v>0.84958149896382928</v>
      </c>
      <c r="CG223" s="120">
        <f>PRODUCT($D103:CG103)</f>
        <v>0.84813721041559076</v>
      </c>
      <c r="CH223" s="120">
        <f>PRODUCT($D103:CH103)</f>
        <v>0.84669537715788423</v>
      </c>
      <c r="CI223" s="120">
        <f>PRODUCT($D103:CI103)</f>
        <v>0.84525599501671578</v>
      </c>
      <c r="CJ223" s="120">
        <f>PRODUCT($D103:CJ103)</f>
        <v>0.84381905982518735</v>
      </c>
      <c r="CK223" s="120">
        <f>PRODUCT($D103:CK103)</f>
        <v>0.84238456742348444</v>
      </c>
      <c r="CL223" s="120">
        <f>PRODUCT($D103:CL103)</f>
        <v>0.84095251365886448</v>
      </c>
      <c r="CM223" s="120">
        <f>PRODUCT($D103:CM103)</f>
        <v>0.83952289438564442</v>
      </c>
      <c r="CN223" s="120">
        <f>PRODUCT($D103:CN103)</f>
        <v>0.83809570546518875</v>
      </c>
      <c r="CO223" s="120">
        <f>PRODUCT($D103:CO103)</f>
        <v>0.83667094276589793</v>
      </c>
      <c r="CP223" s="120">
        <f>PRODUCT($D103:CP103)</f>
        <v>0.83524860216319585</v>
      </c>
      <c r="CQ223" s="120">
        <f>PRODUCT($D103:CQ103)</f>
        <v>0.83382867953951834</v>
      </c>
      <c r="CR223" s="120">
        <f>PRODUCT($D103:CR103)</f>
        <v>0.83241117078430116</v>
      </c>
      <c r="CS223" s="120">
        <f>PRODUCT($D103:CS103)</f>
        <v>0.83099607179396784</v>
      </c>
      <c r="CT223" s="120">
        <f>PRODUCT($D103:CT103)</f>
        <v>0.8295833784719181</v>
      </c>
      <c r="CU223" s="120">
        <f>PRODUCT($D103:CU103)</f>
        <v>0.82817308672851586</v>
      </c>
      <c r="CV223" s="120">
        <f>PRODUCT($D103:CV103)</f>
        <v>0.82676519248107738</v>
      </c>
      <c r="CW223" s="120">
        <f>PRODUCT($D103:CW103)</f>
        <v>0.82535969165385947</v>
      </c>
      <c r="CX223" s="120">
        <f>PRODUCT($D103:CX103)</f>
        <v>0.82395658017804785</v>
      </c>
      <c r="CY223" s="120">
        <f>PRODUCT($D103:CY103)</f>
        <v>0.82255585399174513</v>
      </c>
      <c r="CZ223" s="120">
        <f>PRODUCT($D103:CZ103)</f>
        <v>0.8211575090399591</v>
      </c>
      <c r="DA223" s="120">
        <f>PRODUCT($D103:DA103)</f>
        <v>0.81976154127459111</v>
      </c>
      <c r="DB223" s="120">
        <f>PRODUCT($D103:DB103)</f>
        <v>0.81836794665442425</v>
      </c>
      <c r="DC223" s="120">
        <f>PRODUCT($D103:DC103)</f>
        <v>0.81697672114511166</v>
      </c>
    </row>
    <row r="224" spans="2:107" ht="15" x14ac:dyDescent="0.25">
      <c r="B224" s="110">
        <v>99</v>
      </c>
      <c r="C224" s="120">
        <v>1</v>
      </c>
      <c r="D224" s="120">
        <f>PRODUCT($D104:D104)</f>
        <v>0.99019999999999997</v>
      </c>
      <c r="E224" s="120">
        <f>PRODUCT($D104:E104)</f>
        <v>0.98881372000000001</v>
      </c>
      <c r="F224" s="120">
        <f>PRODUCT($D104:F104)</f>
        <v>0.98634168570000003</v>
      </c>
      <c r="G224" s="120">
        <f>PRODUCT($D104:G104)</f>
        <v>0.98348129481147006</v>
      </c>
      <c r="H224" s="120">
        <f>PRODUCT($D104:H104)</f>
        <v>0.98053085092703562</v>
      </c>
      <c r="I224" s="120">
        <f>PRODUCT($D104:I104)</f>
        <v>0.97758925837425448</v>
      </c>
      <c r="J224" s="120">
        <f>PRODUCT($D104:J104)</f>
        <v>0.97465649059913173</v>
      </c>
      <c r="K224" s="120">
        <f>PRODUCT($D104:K104)</f>
        <v>0.97173252112733433</v>
      </c>
      <c r="L224" s="120">
        <f>PRODUCT($D104:L104)</f>
        <v>0.96891449681606501</v>
      </c>
      <c r="M224" s="120">
        <f>PRODUCT($D104:M104)</f>
        <v>0.96610464477529845</v>
      </c>
      <c r="N224" s="120">
        <f>PRODUCT($D104:N104)</f>
        <v>0.96339955176992764</v>
      </c>
      <c r="O224" s="120">
        <f>PRODUCT($D104:O104)</f>
        <v>0.96070203302497181</v>
      </c>
      <c r="P224" s="120">
        <f>PRODUCT($D104:P104)</f>
        <v>0.95801206733250188</v>
      </c>
      <c r="Q224" s="120">
        <f>PRODUCT($D104:Q104)</f>
        <v>0.95523383233723758</v>
      </c>
      <c r="R224" s="120">
        <f>PRODUCT($D104:R104)</f>
        <v>0.9537054582054979</v>
      </c>
      <c r="S224" s="120">
        <f>PRODUCT($D104:S104)</f>
        <v>0.95217952947236906</v>
      </c>
      <c r="T224" s="120">
        <f>PRODUCT($D104:T104)</f>
        <v>0.95065604222521327</v>
      </c>
      <c r="U224" s="120">
        <f>PRODUCT($D104:U104)</f>
        <v>0.94913499255765288</v>
      </c>
      <c r="V224" s="120">
        <f>PRODUCT($D104:V104)</f>
        <v>0.94761637656956055</v>
      </c>
      <c r="W224" s="120">
        <f>PRODUCT($D104:W104)</f>
        <v>0.94610019036704918</v>
      </c>
      <c r="X224" s="120">
        <f>PRODUCT($D104:X104)</f>
        <v>0.9445864300624619</v>
      </c>
      <c r="Y224" s="120">
        <f>PRODUCT($D104:Y104)</f>
        <v>0.94307509177436188</v>
      </c>
      <c r="Z224" s="120">
        <f>PRODUCT($D104:Z104)</f>
        <v>0.94156617162752287</v>
      </c>
      <c r="AA224" s="120">
        <f>PRODUCT($D104:AA104)</f>
        <v>0.94005966575291877</v>
      </c>
      <c r="AB224" s="120">
        <f>PRODUCT($D104:AB104)</f>
        <v>0.93855557028771408</v>
      </c>
      <c r="AC224" s="120">
        <f>PRODUCT($D104:AC104)</f>
        <v>0.93705388137525369</v>
      </c>
      <c r="AD224" s="120">
        <f>PRODUCT($D104:AD104)</f>
        <v>0.93555459516505324</v>
      </c>
      <c r="AE224" s="120">
        <f>PRODUCT($D104:AE104)</f>
        <v>0.93405770781278907</v>
      </c>
      <c r="AF224" s="120">
        <f>PRODUCT($D104:AF104)</f>
        <v>0.93256321548028853</v>
      </c>
      <c r="AG224" s="120">
        <f>PRODUCT($D104:AG104)</f>
        <v>0.93107111433552003</v>
      </c>
      <c r="AH224" s="120">
        <f>PRODUCT($D104:AH104)</f>
        <v>0.9295814005525832</v>
      </c>
      <c r="AI224" s="120">
        <f>PRODUCT($D104:AI104)</f>
        <v>0.92809407031169899</v>
      </c>
      <c r="AJ224" s="120">
        <f>PRODUCT($D104:AJ104)</f>
        <v>0.92660911979920024</v>
      </c>
      <c r="AK224" s="120">
        <f>PRODUCT($D104:AK104)</f>
        <v>0.92512654520752147</v>
      </c>
      <c r="AL224" s="120">
        <f>PRODUCT($D104:AL104)</f>
        <v>0.92364634273518942</v>
      </c>
      <c r="AM224" s="120">
        <f>PRODUCT($D104:AM104)</f>
        <v>0.9221685085868131</v>
      </c>
      <c r="AN224" s="120">
        <f>PRODUCT($D104:AN104)</f>
        <v>0.9206930389730742</v>
      </c>
      <c r="AO224" s="120">
        <f>PRODUCT($D104:AO104)</f>
        <v>0.91921993011071723</v>
      </c>
      <c r="AP224" s="120">
        <f>PRODUCT($D104:AP104)</f>
        <v>0.9177491782225401</v>
      </c>
      <c r="AQ224" s="120">
        <f>PRODUCT($D104:AQ104)</f>
        <v>0.91628077953738396</v>
      </c>
      <c r="AR224" s="120">
        <f>PRODUCT($D104:AR104)</f>
        <v>0.91481473029012406</v>
      </c>
      <c r="AS224" s="120">
        <f>PRODUCT($D104:AS104)</f>
        <v>0.9133510267216598</v>
      </c>
      <c r="AT224" s="120">
        <f>PRODUCT($D104:AT104)</f>
        <v>0.91188966507890512</v>
      </c>
      <c r="AU224" s="120">
        <f>PRODUCT($D104:AU104)</f>
        <v>0.91043064161477882</v>
      </c>
      <c r="AV224" s="120">
        <f>PRODUCT($D104:AV104)</f>
        <v>0.90897395258819513</v>
      </c>
      <c r="AW224" s="120">
        <f>PRODUCT($D104:AW104)</f>
        <v>0.90751959426405393</v>
      </c>
      <c r="AX224" s="120">
        <f>PRODUCT($D104:AX104)</f>
        <v>0.90606756291323143</v>
      </c>
      <c r="AY224" s="120">
        <f>PRODUCT($D104:AY104)</f>
        <v>0.90461785481257018</v>
      </c>
      <c r="AZ224" s="120">
        <f>PRODUCT($D104:AZ104)</f>
        <v>0.90317046624487007</v>
      </c>
      <c r="BA224" s="120">
        <f>PRODUCT($D104:BA104)</f>
        <v>0.90172539349887826</v>
      </c>
      <c r="BB224" s="120">
        <f>PRODUCT($D104:BB104)</f>
        <v>0.90028263286928001</v>
      </c>
      <c r="BC224" s="120">
        <f>PRODUCT($D104:BC104)</f>
        <v>0.89884218065668908</v>
      </c>
      <c r="BD224" s="120">
        <f>PRODUCT($D104:BD104)</f>
        <v>0.89740403316763839</v>
      </c>
      <c r="BE224" s="120">
        <f>PRODUCT($D104:BE104)</f>
        <v>0.89596818671457013</v>
      </c>
      <c r="BF224" s="120">
        <f>PRODUCT($D104:BF104)</f>
        <v>0.89453463761582674</v>
      </c>
      <c r="BG224" s="120">
        <f>PRODUCT($D104:BG104)</f>
        <v>0.89310338219564134</v>
      </c>
      <c r="BH224" s="120">
        <f>PRODUCT($D104:BH104)</f>
        <v>0.89167441678412829</v>
      </c>
      <c r="BI224" s="120">
        <f>PRODUCT($D104:BI104)</f>
        <v>0.89024773771727361</v>
      </c>
      <c r="BJ224" s="120">
        <f>PRODUCT($D104:BJ104)</f>
        <v>0.88882334133692598</v>
      </c>
      <c r="BK224" s="120">
        <f>PRODUCT($D104:BK104)</f>
        <v>0.8874012239907868</v>
      </c>
      <c r="BL224" s="120">
        <f>PRODUCT($D104:BL104)</f>
        <v>0.88598138203240151</v>
      </c>
      <c r="BM224" s="120">
        <f>PRODUCT($D104:BM104)</f>
        <v>0.88456381182114963</v>
      </c>
      <c r="BN224" s="120">
        <f>PRODUCT($D104:BN104)</f>
        <v>0.8831485097222358</v>
      </c>
      <c r="BO224" s="120">
        <f>PRODUCT($D104:BO104)</f>
        <v>0.88173547210668013</v>
      </c>
      <c r="BP224" s="120">
        <f>PRODUCT($D104:BP104)</f>
        <v>0.88032469535130942</v>
      </c>
      <c r="BQ224" s="120">
        <f>PRODUCT($D104:BQ104)</f>
        <v>0.87891617583874726</v>
      </c>
      <c r="BR224" s="120">
        <f>PRODUCT($D104:BR104)</f>
        <v>0.87750990995740519</v>
      </c>
      <c r="BS224" s="120">
        <f>PRODUCT($D104:BS104)</f>
        <v>0.87610589410147333</v>
      </c>
      <c r="BT224" s="120">
        <f>PRODUCT($D104:BT104)</f>
        <v>0.87470412467091097</v>
      </c>
      <c r="BU224" s="120">
        <f>PRODUCT($D104:BU104)</f>
        <v>0.87330459807143745</v>
      </c>
      <c r="BV224" s="120">
        <f>PRODUCT($D104:BV104)</f>
        <v>0.8719073107145231</v>
      </c>
      <c r="BW224" s="120">
        <f>PRODUCT($D104:BW104)</f>
        <v>0.87051225901737983</v>
      </c>
      <c r="BX224" s="120">
        <f>PRODUCT($D104:BX104)</f>
        <v>0.869119439402952</v>
      </c>
      <c r="BY224" s="120">
        <f>PRODUCT($D104:BY104)</f>
        <v>0.86772884829990726</v>
      </c>
      <c r="BZ224" s="120">
        <f>PRODUCT($D104:BZ104)</f>
        <v>0.86634048214262738</v>
      </c>
      <c r="CA224" s="120">
        <f>PRODUCT($D104:CA104)</f>
        <v>0.86495433737119909</v>
      </c>
      <c r="CB224" s="120">
        <f>PRODUCT($D104:CB104)</f>
        <v>0.86357041043140514</v>
      </c>
      <c r="CC224" s="120">
        <f>PRODUCT($D104:CC104)</f>
        <v>0.86218869777471485</v>
      </c>
      <c r="CD224" s="120">
        <f>PRODUCT($D104:CD104)</f>
        <v>0.86080919585827531</v>
      </c>
      <c r="CE224" s="120">
        <f>PRODUCT($D104:CE104)</f>
        <v>0.85943190114490198</v>
      </c>
      <c r="CF224" s="120">
        <f>PRODUCT($D104:CF104)</f>
        <v>0.85805681010307011</v>
      </c>
      <c r="CG224" s="120">
        <f>PRODUCT($D104:CG104)</f>
        <v>0.85668391920690512</v>
      </c>
      <c r="CH224" s="120">
        <f>PRODUCT($D104:CH104)</f>
        <v>0.85531322493617401</v>
      </c>
      <c r="CI224" s="120">
        <f>PRODUCT($D104:CI104)</f>
        <v>0.85394472377627606</v>
      </c>
      <c r="CJ224" s="120">
        <f>PRODUCT($D104:CJ104)</f>
        <v>0.85257841221823394</v>
      </c>
      <c r="CK224" s="120">
        <f>PRODUCT($D104:CK104)</f>
        <v>0.85121428675868471</v>
      </c>
      <c r="CL224" s="120">
        <f>PRODUCT($D104:CL104)</f>
        <v>0.84985234389987074</v>
      </c>
      <c r="CM224" s="120">
        <f>PRODUCT($D104:CM104)</f>
        <v>0.84849258014963092</v>
      </c>
      <c r="CN224" s="120">
        <f>PRODUCT($D104:CN104)</f>
        <v>0.84713499202139142</v>
      </c>
      <c r="CO224" s="120">
        <f>PRODUCT($D104:CO104)</f>
        <v>0.84577957603415721</v>
      </c>
      <c r="CP224" s="120">
        <f>PRODUCT($D104:CP104)</f>
        <v>0.84442632871250256</v>
      </c>
      <c r="CQ224" s="120">
        <f>PRODUCT($D104:CQ104)</f>
        <v>0.84307524658656252</v>
      </c>
      <c r="CR224" s="120">
        <f>PRODUCT($D104:CR104)</f>
        <v>0.84172632619202403</v>
      </c>
      <c r="CS224" s="120">
        <f>PRODUCT($D104:CS104)</f>
        <v>0.84037956407011671</v>
      </c>
      <c r="CT224" s="120">
        <f>PRODUCT($D104:CT104)</f>
        <v>0.83903495676760453</v>
      </c>
      <c r="CU224" s="120">
        <f>PRODUCT($D104:CU104)</f>
        <v>0.83769250083677638</v>
      </c>
      <c r="CV224" s="120">
        <f>PRODUCT($D104:CV104)</f>
        <v>0.83635219283543749</v>
      </c>
      <c r="CW224" s="120">
        <f>PRODUCT($D104:CW104)</f>
        <v>0.83501402932690072</v>
      </c>
      <c r="CX224" s="120">
        <f>PRODUCT($D104:CX104)</f>
        <v>0.83367800687997762</v>
      </c>
      <c r="CY224" s="120">
        <f>PRODUCT($D104:CY104)</f>
        <v>0.83234412206896957</v>
      </c>
      <c r="CZ224" s="120">
        <f>PRODUCT($D104:CZ104)</f>
        <v>0.83101237147365914</v>
      </c>
      <c r="DA224" s="120">
        <f>PRODUCT($D104:DA104)</f>
        <v>0.82968275167930128</v>
      </c>
      <c r="DB224" s="120">
        <f>PRODUCT($D104:DB104)</f>
        <v>0.82835525927661435</v>
      </c>
      <c r="DC224" s="120">
        <f>PRODUCT($D104:DC104)</f>
        <v>0.8270298908617717</v>
      </c>
    </row>
    <row r="225" spans="2:107" ht="15" x14ac:dyDescent="0.25">
      <c r="B225" s="110">
        <v>100</v>
      </c>
      <c r="C225" s="120">
        <v>1</v>
      </c>
      <c r="D225" s="120">
        <f>PRODUCT($D105:D105)</f>
        <v>0.99109999999999998</v>
      </c>
      <c r="E225" s="120">
        <f>PRODUCT($D105:E105)</f>
        <v>0.99030711999999999</v>
      </c>
      <c r="F225" s="120">
        <f>PRODUCT($D105:F105)</f>
        <v>0.98832650576000003</v>
      </c>
      <c r="G225" s="120">
        <f>PRODUCT($D105:G105)</f>
        <v>0.98575685684502401</v>
      </c>
      <c r="H225" s="120">
        <f>PRODUCT($D105:H105)</f>
        <v>0.98299673764585793</v>
      </c>
      <c r="I225" s="120">
        <f>PRODUCT($D105:I105)</f>
        <v>0.98014604710668496</v>
      </c>
      <c r="J225" s="120">
        <f>PRODUCT($D105:J105)</f>
        <v>0.97730362357007561</v>
      </c>
      <c r="K225" s="120">
        <f>PRODUCT($D105:K105)</f>
        <v>0.97456717342407939</v>
      </c>
      <c r="L225" s="120">
        <f>PRODUCT($D105:L105)</f>
        <v>0.97183838533849198</v>
      </c>
      <c r="M225" s="120">
        <f>PRODUCT($D105:M105)</f>
        <v>0.96911723785954418</v>
      </c>
      <c r="N225" s="120">
        <f>PRODUCT($D105:N105)</f>
        <v>0.96650062131732339</v>
      </c>
      <c r="O225" s="120">
        <f>PRODUCT($D105:O105)</f>
        <v>0.96389106963976656</v>
      </c>
      <c r="P225" s="120">
        <f>PRODUCT($D105:P105)</f>
        <v>0.96128856375173921</v>
      </c>
      <c r="Q225" s="120">
        <f>PRODUCT($D105:Q105)</f>
        <v>0.95859695577323434</v>
      </c>
      <c r="R225" s="120">
        <f>PRODUCT($D105:R105)</f>
        <v>0.95715906033957454</v>
      </c>
      <c r="S225" s="120">
        <f>PRODUCT($D105:S105)</f>
        <v>0.95572332174906527</v>
      </c>
      <c r="T225" s="120">
        <f>PRODUCT($D105:T105)</f>
        <v>0.95428973676644169</v>
      </c>
      <c r="U225" s="120">
        <f>PRODUCT($D105:U105)</f>
        <v>0.95285830216129208</v>
      </c>
      <c r="V225" s="120">
        <f>PRODUCT($D105:V105)</f>
        <v>0.95142901470805019</v>
      </c>
      <c r="W225" s="120">
        <f>PRODUCT($D105:W105)</f>
        <v>0.95000187118598822</v>
      </c>
      <c r="X225" s="120">
        <f>PRODUCT($D105:X105)</f>
        <v>0.94857686837920929</v>
      </c>
      <c r="Y225" s="120">
        <f>PRODUCT($D105:Y105)</f>
        <v>0.94715400307664055</v>
      </c>
      <c r="Z225" s="120">
        <f>PRODUCT($D105:Z105)</f>
        <v>0.94573327207202562</v>
      </c>
      <c r="AA225" s="120">
        <f>PRODUCT($D105:AA105)</f>
        <v>0.94431467216391762</v>
      </c>
      <c r="AB225" s="120">
        <f>PRODUCT($D105:AB105)</f>
        <v>0.94289820015567183</v>
      </c>
      <c r="AC225" s="120">
        <f>PRODUCT($D105:AC105)</f>
        <v>0.94148385285543834</v>
      </c>
      <c r="AD225" s="120">
        <f>PRODUCT($D105:AD105)</f>
        <v>0.94007162707615521</v>
      </c>
      <c r="AE225" s="120">
        <f>PRODUCT($D105:AE105)</f>
        <v>0.93866151963554101</v>
      </c>
      <c r="AF225" s="120">
        <f>PRODUCT($D105:AF105)</f>
        <v>0.9372535273560878</v>
      </c>
      <c r="AG225" s="120">
        <f>PRODUCT($D105:AG105)</f>
        <v>0.93584764706505374</v>
      </c>
      <c r="AH225" s="120">
        <f>PRODUCT($D105:AH105)</f>
        <v>0.93444387559445619</v>
      </c>
      <c r="AI225" s="120">
        <f>PRODUCT($D105:AI105)</f>
        <v>0.93304220978106456</v>
      </c>
      <c r="AJ225" s="120">
        <f>PRODUCT($D105:AJ105)</f>
        <v>0.93164264646639305</v>
      </c>
      <c r="AK225" s="120">
        <f>PRODUCT($D105:AK105)</f>
        <v>0.93024518249669352</v>
      </c>
      <c r="AL225" s="120">
        <f>PRODUCT($D105:AL105)</f>
        <v>0.92884981472294859</v>
      </c>
      <c r="AM225" s="120">
        <f>PRODUCT($D105:AM105)</f>
        <v>0.92745654000086419</v>
      </c>
      <c r="AN225" s="120">
        <f>PRODUCT($D105:AN105)</f>
        <v>0.92606535519086297</v>
      </c>
      <c r="AO225" s="120">
        <f>PRODUCT($D105:AO105)</f>
        <v>0.92467625715807678</v>
      </c>
      <c r="AP225" s="120">
        <f>PRODUCT($D105:AP105)</f>
        <v>0.9232892427723397</v>
      </c>
      <c r="AQ225" s="120">
        <f>PRODUCT($D105:AQ105)</f>
        <v>0.9219043089081812</v>
      </c>
      <c r="AR225" s="120">
        <f>PRODUCT($D105:AR105)</f>
        <v>0.92052145244481898</v>
      </c>
      <c r="AS225" s="120">
        <f>PRODUCT($D105:AS105)</f>
        <v>0.91914067026615176</v>
      </c>
      <c r="AT225" s="120">
        <f>PRODUCT($D105:AT105)</f>
        <v>0.91776195926075255</v>
      </c>
      <c r="AU225" s="120">
        <f>PRODUCT($D105:AU105)</f>
        <v>0.91638531632186149</v>
      </c>
      <c r="AV225" s="120">
        <f>PRODUCT($D105:AV105)</f>
        <v>0.91501073834737878</v>
      </c>
      <c r="AW225" s="120">
        <f>PRODUCT($D105:AW105)</f>
        <v>0.9136382222398578</v>
      </c>
      <c r="AX225" s="120">
        <f>PRODUCT($D105:AX105)</f>
        <v>0.91226776490649808</v>
      </c>
      <c r="AY225" s="120">
        <f>PRODUCT($D105:AY105)</f>
        <v>0.91089936325913834</v>
      </c>
      <c r="AZ225" s="120">
        <f>PRODUCT($D105:AZ105)</f>
        <v>0.9095330142142497</v>
      </c>
      <c r="BA225" s="120">
        <f>PRODUCT($D105:BA105)</f>
        <v>0.90816871469292837</v>
      </c>
      <c r="BB225" s="120">
        <f>PRODUCT($D105:BB105)</f>
        <v>0.90680646162088907</v>
      </c>
      <c r="BC225" s="120">
        <f>PRODUCT($D105:BC105)</f>
        <v>0.90544625192845773</v>
      </c>
      <c r="BD225" s="120">
        <f>PRODUCT($D105:BD105)</f>
        <v>0.90408808255056505</v>
      </c>
      <c r="BE225" s="120">
        <f>PRODUCT($D105:BE105)</f>
        <v>0.90273195042673926</v>
      </c>
      <c r="BF225" s="120">
        <f>PRODUCT($D105:BF105)</f>
        <v>0.90137785250109925</v>
      </c>
      <c r="BG225" s="120">
        <f>PRODUCT($D105:BG105)</f>
        <v>0.9000257857223477</v>
      </c>
      <c r="BH225" s="120">
        <f>PRODUCT($D105:BH105)</f>
        <v>0.89867574704376418</v>
      </c>
      <c r="BI225" s="120">
        <f>PRODUCT($D105:BI105)</f>
        <v>0.8973277334231986</v>
      </c>
      <c r="BJ225" s="120">
        <f>PRODUCT($D105:BJ105)</f>
        <v>0.89598174182306389</v>
      </c>
      <c r="BK225" s="120">
        <f>PRODUCT($D105:BK105)</f>
        <v>0.89463776921032934</v>
      </c>
      <c r="BL225" s="120">
        <f>PRODUCT($D105:BL105)</f>
        <v>0.89329581255651391</v>
      </c>
      <c r="BM225" s="120">
        <f>PRODUCT($D105:BM105)</f>
        <v>0.89195586883767919</v>
      </c>
      <c r="BN225" s="120">
        <f>PRODUCT($D105:BN105)</f>
        <v>0.89061793503442277</v>
      </c>
      <c r="BO225" s="120">
        <f>PRODUCT($D105:BO105)</f>
        <v>0.88928200813187119</v>
      </c>
      <c r="BP225" s="120">
        <f>PRODUCT($D105:BP105)</f>
        <v>0.88794808511967338</v>
      </c>
      <c r="BQ225" s="120">
        <f>PRODUCT($D105:BQ105)</f>
        <v>0.88661616299199397</v>
      </c>
      <c r="BR225" s="120">
        <f>PRODUCT($D105:BR105)</f>
        <v>0.885286238747506</v>
      </c>
      <c r="BS225" s="120">
        <f>PRODUCT($D105:BS105)</f>
        <v>0.8839583093893848</v>
      </c>
      <c r="BT225" s="120">
        <f>PRODUCT($D105:BT105)</f>
        <v>0.88263237192530075</v>
      </c>
      <c r="BU225" s="120">
        <f>PRODUCT($D105:BU105)</f>
        <v>0.88130842336741289</v>
      </c>
      <c r="BV225" s="120">
        <f>PRODUCT($D105:BV105)</f>
        <v>0.87998646073236186</v>
      </c>
      <c r="BW225" s="120">
        <f>PRODUCT($D105:BW105)</f>
        <v>0.87866648104126333</v>
      </c>
      <c r="BX225" s="120">
        <f>PRODUCT($D105:BX105)</f>
        <v>0.87734848131970145</v>
      </c>
      <c r="BY225" s="120">
        <f>PRODUCT($D105:BY105)</f>
        <v>0.87603245859772194</v>
      </c>
      <c r="BZ225" s="120">
        <f>PRODUCT($D105:BZ105)</f>
        <v>0.87471840990982541</v>
      </c>
      <c r="CA225" s="120">
        <f>PRODUCT($D105:CA105)</f>
        <v>0.87340633229496067</v>
      </c>
      <c r="CB225" s="120">
        <f>PRODUCT($D105:CB105)</f>
        <v>0.87209622279651833</v>
      </c>
      <c r="CC225" s="120">
        <f>PRODUCT($D105:CC105)</f>
        <v>0.87078807846232364</v>
      </c>
      <c r="CD225" s="120">
        <f>PRODUCT($D105:CD105)</f>
        <v>0.86948189634463025</v>
      </c>
      <c r="CE225" s="120">
        <f>PRODUCT($D105:CE105)</f>
        <v>0.86817767350011332</v>
      </c>
      <c r="CF225" s="120">
        <f>PRODUCT($D105:CF105)</f>
        <v>0.86687540698986321</v>
      </c>
      <c r="CG225" s="120">
        <f>PRODUCT($D105:CG105)</f>
        <v>0.86557509387937848</v>
      </c>
      <c r="CH225" s="120">
        <f>PRODUCT($D105:CH105)</f>
        <v>0.86427673123855941</v>
      </c>
      <c r="CI225" s="120">
        <f>PRODUCT($D105:CI105)</f>
        <v>0.86298031614170168</v>
      </c>
      <c r="CJ225" s="120">
        <f>PRODUCT($D105:CJ105)</f>
        <v>0.86168584566748918</v>
      </c>
      <c r="CK225" s="120">
        <f>PRODUCT($D105:CK105)</f>
        <v>0.86039331689898801</v>
      </c>
      <c r="CL225" s="120">
        <f>PRODUCT($D105:CL105)</f>
        <v>0.85910272692363954</v>
      </c>
      <c r="CM225" s="120">
        <f>PRODUCT($D105:CM105)</f>
        <v>0.85781407283325417</v>
      </c>
      <c r="CN225" s="120">
        <f>PRODUCT($D105:CN105)</f>
        <v>0.85652735172400429</v>
      </c>
      <c r="CO225" s="120">
        <f>PRODUCT($D105:CO105)</f>
        <v>0.85524256069641835</v>
      </c>
      <c r="CP225" s="120">
        <f>PRODUCT($D105:CP105)</f>
        <v>0.85395969685537376</v>
      </c>
      <c r="CQ225" s="120">
        <f>PRODUCT($D105:CQ105)</f>
        <v>0.8526787573100908</v>
      </c>
      <c r="CR225" s="120">
        <f>PRODUCT($D105:CR105)</f>
        <v>0.8513997391741257</v>
      </c>
      <c r="CS225" s="120">
        <f>PRODUCT($D105:CS105)</f>
        <v>0.8501226395653646</v>
      </c>
      <c r="CT225" s="120">
        <f>PRODUCT($D105:CT105)</f>
        <v>0.8488474556060166</v>
      </c>
      <c r="CU225" s="120">
        <f>PRODUCT($D105:CU105)</f>
        <v>0.84757418442260757</v>
      </c>
      <c r="CV225" s="120">
        <f>PRODUCT($D105:CV105)</f>
        <v>0.84630282314597371</v>
      </c>
      <c r="CW225" s="120">
        <f>PRODUCT($D105:CW105)</f>
        <v>0.8450333689112548</v>
      </c>
      <c r="CX225" s="120">
        <f>PRODUCT($D105:CX105)</f>
        <v>0.84376581885788793</v>
      </c>
      <c r="CY225" s="120">
        <f>PRODUCT($D105:CY105)</f>
        <v>0.8425001701296011</v>
      </c>
      <c r="CZ225" s="120">
        <f>PRODUCT($D105:CZ105)</f>
        <v>0.84123641987440678</v>
      </c>
      <c r="DA225" s="120">
        <f>PRODUCT($D105:DA105)</f>
        <v>0.83997456524459524</v>
      </c>
      <c r="DB225" s="120">
        <f>PRODUCT($D105:DB105)</f>
        <v>0.83871460339672843</v>
      </c>
      <c r="DC225" s="120">
        <f>PRODUCT($D105:DC105)</f>
        <v>0.83745653149163335</v>
      </c>
    </row>
    <row r="226" spans="2:107" ht="15" x14ac:dyDescent="0.25">
      <c r="B226" s="110">
        <v>101</v>
      </c>
      <c r="C226" s="120">
        <v>1</v>
      </c>
      <c r="D226" s="120">
        <f>PRODUCT($D106:D106)</f>
        <v>0.99170000000000003</v>
      </c>
      <c r="E226" s="120">
        <f>PRODUCT($D106:E106)</f>
        <v>0.99140249000000003</v>
      </c>
      <c r="F226" s="120">
        <f>PRODUCT($D106:F106)</f>
        <v>0.98981624601599993</v>
      </c>
      <c r="G226" s="120">
        <f>PRODUCT($D106:G106)</f>
        <v>0.98753966865016318</v>
      </c>
      <c r="H226" s="120">
        <f>PRODUCT($D106:H106)</f>
        <v>0.98507081947853781</v>
      </c>
      <c r="I226" s="120">
        <f>PRODUCT($D106:I106)</f>
        <v>0.98241112826594568</v>
      </c>
      <c r="J226" s="120">
        <f>PRODUCT($D106:J106)</f>
        <v>0.97975861821962762</v>
      </c>
      <c r="K226" s="120">
        <f>PRODUCT($D106:K106)</f>
        <v>0.97711326995043457</v>
      </c>
      <c r="L226" s="120">
        <f>PRODUCT($D106:L106)</f>
        <v>0.97447506412156837</v>
      </c>
      <c r="M226" s="120">
        <f>PRODUCT($D106:M106)</f>
        <v>0.97184398144844009</v>
      </c>
      <c r="N226" s="120">
        <f>PRODUCT($D106:N106)</f>
        <v>0.96931718709667414</v>
      </c>
      <c r="O226" s="120">
        <f>PRODUCT($D106:O106)</f>
        <v>0.96679696241022273</v>
      </c>
      <c r="P226" s="120">
        <f>PRODUCT($D106:P106)</f>
        <v>0.96428329030795612</v>
      </c>
      <c r="Q226" s="120">
        <f>PRODUCT($D106:Q106)</f>
        <v>0.96167972542412461</v>
      </c>
      <c r="R226" s="120">
        <f>PRODUCT($D106:R106)</f>
        <v>0.9603333738085309</v>
      </c>
      <c r="S226" s="120">
        <f>PRODUCT($D106:S106)</f>
        <v>0.95898890708519902</v>
      </c>
      <c r="T226" s="120">
        <f>PRODUCT($D106:T106)</f>
        <v>0.95764632261527982</v>
      </c>
      <c r="U226" s="120">
        <f>PRODUCT($D106:U106)</f>
        <v>0.95630561776361844</v>
      </c>
      <c r="V226" s="120">
        <f>PRODUCT($D106:V106)</f>
        <v>0.95496678989874939</v>
      </c>
      <c r="W226" s="120">
        <f>PRODUCT($D106:W106)</f>
        <v>0.95362983639289123</v>
      </c>
      <c r="X226" s="120">
        <f>PRODUCT($D106:X106)</f>
        <v>0.95229475462194124</v>
      </c>
      <c r="Y226" s="120">
        <f>PRODUCT($D106:Y106)</f>
        <v>0.95096154196547056</v>
      </c>
      <c r="Z226" s="120">
        <f>PRODUCT($D106:Z106)</f>
        <v>0.94963019580671892</v>
      </c>
      <c r="AA226" s="120">
        <f>PRODUCT($D106:AA106)</f>
        <v>0.9483007135325896</v>
      </c>
      <c r="AB226" s="120">
        <f>PRODUCT($D106:AB106)</f>
        <v>0.94697309253364403</v>
      </c>
      <c r="AC226" s="120">
        <f>PRODUCT($D106:AC106)</f>
        <v>0.94564733020409697</v>
      </c>
      <c r="AD226" s="120">
        <f>PRODUCT($D106:AD106)</f>
        <v>0.94432342394181124</v>
      </c>
      <c r="AE226" s="120">
        <f>PRODUCT($D106:AE106)</f>
        <v>0.94300137114829274</v>
      </c>
      <c r="AF226" s="120">
        <f>PRODUCT($D106:AF106)</f>
        <v>0.94168116922868517</v>
      </c>
      <c r="AG226" s="120">
        <f>PRODUCT($D106:AG106)</f>
        <v>0.94036281559176504</v>
      </c>
      <c r="AH226" s="120">
        <f>PRODUCT($D106:AH106)</f>
        <v>0.93904630764993657</v>
      </c>
      <c r="AI226" s="120">
        <f>PRODUCT($D106:AI106)</f>
        <v>0.93773164281922672</v>
      </c>
      <c r="AJ226" s="120">
        <f>PRODUCT($D106:AJ106)</f>
        <v>0.93641881851927988</v>
      </c>
      <c r="AK226" s="120">
        <f>PRODUCT($D106:AK106)</f>
        <v>0.93510783217335292</v>
      </c>
      <c r="AL226" s="120">
        <f>PRODUCT($D106:AL106)</f>
        <v>0.93379868120831022</v>
      </c>
      <c r="AM226" s="120">
        <f>PRODUCT($D106:AM106)</f>
        <v>0.93249136305461866</v>
      </c>
      <c r="AN226" s="120">
        <f>PRODUCT($D106:AN106)</f>
        <v>0.93118587514634221</v>
      </c>
      <c r="AO226" s="120">
        <f>PRODUCT($D106:AO106)</f>
        <v>0.92988221492113743</v>
      </c>
      <c r="AP226" s="120">
        <f>PRODUCT($D106:AP106)</f>
        <v>0.92858037982024788</v>
      </c>
      <c r="AQ226" s="120">
        <f>PRODUCT($D106:AQ106)</f>
        <v>0.92728036728849961</v>
      </c>
      <c r="AR226" s="120">
        <f>PRODUCT($D106:AR106)</f>
        <v>0.92598217477429579</v>
      </c>
      <c r="AS226" s="120">
        <f>PRODUCT($D106:AS106)</f>
        <v>0.92468579972961185</v>
      </c>
      <c r="AT226" s="120">
        <f>PRODUCT($D106:AT106)</f>
        <v>0.92339123960999048</v>
      </c>
      <c r="AU226" s="120">
        <f>PRODUCT($D106:AU106)</f>
        <v>0.92209849187453652</v>
      </c>
      <c r="AV226" s="120">
        <f>PRODUCT($D106:AV106)</f>
        <v>0.92080755398591219</v>
      </c>
      <c r="AW226" s="120">
        <f>PRODUCT($D106:AW106)</f>
        <v>0.91951842341033196</v>
      </c>
      <c r="AX226" s="120">
        <f>PRODUCT($D106:AX106)</f>
        <v>0.9182310976175575</v>
      </c>
      <c r="AY226" s="120">
        <f>PRODUCT($D106:AY106)</f>
        <v>0.91694557408089294</v>
      </c>
      <c r="AZ226" s="120">
        <f>PRODUCT($D106:AZ106)</f>
        <v>0.91566185027717972</v>
      </c>
      <c r="BA226" s="120">
        <f>PRODUCT($D106:BA106)</f>
        <v>0.91437992368679166</v>
      </c>
      <c r="BB226" s="120">
        <f>PRODUCT($D106:BB106)</f>
        <v>0.91309979179363021</v>
      </c>
      <c r="BC226" s="120">
        <f>PRODUCT($D106:BC106)</f>
        <v>0.91182145208511922</v>
      </c>
      <c r="BD226" s="120">
        <f>PRODUCT($D106:BD106)</f>
        <v>0.91054490205220007</v>
      </c>
      <c r="BE226" s="120">
        <f>PRODUCT($D106:BE106)</f>
        <v>0.90927013918932698</v>
      </c>
      <c r="BF226" s="120">
        <f>PRODUCT($D106:BF106)</f>
        <v>0.90799716099446193</v>
      </c>
      <c r="BG226" s="120">
        <f>PRODUCT($D106:BG106)</f>
        <v>0.90672596496906976</v>
      </c>
      <c r="BH226" s="120">
        <f>PRODUCT($D106:BH106)</f>
        <v>0.90545654861811309</v>
      </c>
      <c r="BI226" s="120">
        <f>PRODUCT($D106:BI106)</f>
        <v>0.90418890945004782</v>
      </c>
      <c r="BJ226" s="120">
        <f>PRODUCT($D106:BJ106)</f>
        <v>0.90292304497681775</v>
      </c>
      <c r="BK226" s="120">
        <f>PRODUCT($D106:BK106)</f>
        <v>0.90165895271385021</v>
      </c>
      <c r="BL226" s="120">
        <f>PRODUCT($D106:BL106)</f>
        <v>0.90039663018005089</v>
      </c>
      <c r="BM226" s="120">
        <f>PRODUCT($D106:BM106)</f>
        <v>0.8991360748977989</v>
      </c>
      <c r="BN226" s="120">
        <f>PRODUCT($D106:BN106)</f>
        <v>0.89787728439294201</v>
      </c>
      <c r="BO226" s="120">
        <f>PRODUCT($D106:BO106)</f>
        <v>0.89662025619479191</v>
      </c>
      <c r="BP226" s="120">
        <f>PRODUCT($D106:BP106)</f>
        <v>0.89536498783611929</v>
      </c>
      <c r="BQ226" s="120">
        <f>PRODUCT($D106:BQ106)</f>
        <v>0.89411147685314873</v>
      </c>
      <c r="BR226" s="120">
        <f>PRODUCT($D106:BR106)</f>
        <v>0.89285972078555431</v>
      </c>
      <c r="BS226" s="120">
        <f>PRODUCT($D106:BS106)</f>
        <v>0.89160971717645454</v>
      </c>
      <c r="BT226" s="120">
        <f>PRODUCT($D106:BT106)</f>
        <v>0.89036146357240753</v>
      </c>
      <c r="BU226" s="120">
        <f>PRODUCT($D106:BU106)</f>
        <v>0.88911495752340619</v>
      </c>
      <c r="BV226" s="120">
        <f>PRODUCT($D106:BV106)</f>
        <v>0.88787019658287347</v>
      </c>
      <c r="BW226" s="120">
        <f>PRODUCT($D106:BW106)</f>
        <v>0.88662717830765747</v>
      </c>
      <c r="BX226" s="120">
        <f>PRODUCT($D106:BX106)</f>
        <v>0.88538590025802677</v>
      </c>
      <c r="BY226" s="120">
        <f>PRODUCT($D106:BY106)</f>
        <v>0.88414635999766555</v>
      </c>
      <c r="BZ226" s="120">
        <f>PRODUCT($D106:BZ106)</f>
        <v>0.88290855509366883</v>
      </c>
      <c r="CA226" s="120">
        <f>PRODUCT($D106:CA106)</f>
        <v>0.88167248311653779</v>
      </c>
      <c r="CB226" s="120">
        <f>PRODUCT($D106:CB106)</f>
        <v>0.88043814164017464</v>
      </c>
      <c r="CC226" s="120">
        <f>PRODUCT($D106:CC106)</f>
        <v>0.87920552824187848</v>
      </c>
      <c r="CD226" s="120">
        <f>PRODUCT($D106:CD106)</f>
        <v>0.87797464050233986</v>
      </c>
      <c r="CE226" s="120">
        <f>PRODUCT($D106:CE106)</f>
        <v>0.87674547600563668</v>
      </c>
      <c r="CF226" s="120">
        <f>PRODUCT($D106:CF106)</f>
        <v>0.87551803233922887</v>
      </c>
      <c r="CG226" s="120">
        <f>PRODUCT($D106:CG106)</f>
        <v>0.874292307093954</v>
      </c>
      <c r="CH226" s="120">
        <f>PRODUCT($D106:CH106)</f>
        <v>0.87306829786402251</v>
      </c>
      <c r="CI226" s="120">
        <f>PRODUCT($D106:CI106)</f>
        <v>0.87184600224701292</v>
      </c>
      <c r="CJ226" s="120">
        <f>PRODUCT($D106:CJ106)</f>
        <v>0.87062541784386716</v>
      </c>
      <c r="CK226" s="120">
        <f>PRODUCT($D106:CK106)</f>
        <v>0.86940654225888581</v>
      </c>
      <c r="CL226" s="120">
        <f>PRODUCT($D106:CL106)</f>
        <v>0.86818937309972344</v>
      </c>
      <c r="CM226" s="120">
        <f>PRODUCT($D106:CM106)</f>
        <v>0.86697390797738383</v>
      </c>
      <c r="CN226" s="120">
        <f>PRODUCT($D106:CN106)</f>
        <v>0.86576014450621552</v>
      </c>
      <c r="CO226" s="120">
        <f>PRODUCT($D106:CO106)</f>
        <v>0.86454808030390684</v>
      </c>
      <c r="CP226" s="120">
        <f>PRODUCT($D106:CP106)</f>
        <v>0.86333771299148143</v>
      </c>
      <c r="CQ226" s="120">
        <f>PRODUCT($D106:CQ106)</f>
        <v>0.86212904019329339</v>
      </c>
      <c r="CR226" s="120">
        <f>PRODUCT($D106:CR106)</f>
        <v>0.86092205953702283</v>
      </c>
      <c r="CS226" s="120">
        <f>PRODUCT($D106:CS106)</f>
        <v>0.85971676865367108</v>
      </c>
      <c r="CT226" s="120">
        <f>PRODUCT($D106:CT106)</f>
        <v>0.85851316517755594</v>
      </c>
      <c r="CU226" s="120">
        <f>PRODUCT($D106:CU106)</f>
        <v>0.85731124674630743</v>
      </c>
      <c r="CV226" s="120">
        <f>PRODUCT($D106:CV106)</f>
        <v>0.85611101100086262</v>
      </c>
      <c r="CW226" s="120">
        <f>PRODUCT($D106:CW106)</f>
        <v>0.85491245558546147</v>
      </c>
      <c r="CX226" s="120">
        <f>PRODUCT($D106:CX106)</f>
        <v>0.85371557814764187</v>
      </c>
      <c r="CY226" s="120">
        <f>PRODUCT($D106:CY106)</f>
        <v>0.85252037633823519</v>
      </c>
      <c r="CZ226" s="120">
        <f>PRODUCT($D106:CZ106)</f>
        <v>0.8513268478113617</v>
      </c>
      <c r="DA226" s="120">
        <f>PRODUCT($D106:DA106)</f>
        <v>0.85013499022442585</v>
      </c>
      <c r="DB226" s="120">
        <f>PRODUCT($D106:DB106)</f>
        <v>0.84894480123811167</v>
      </c>
      <c r="DC226" s="120">
        <f>PRODUCT($D106:DC106)</f>
        <v>0.84775627851637836</v>
      </c>
    </row>
    <row r="227" spans="2:107" ht="15" x14ac:dyDescent="0.25">
      <c r="B227" s="110">
        <v>102</v>
      </c>
      <c r="C227" s="120">
        <v>1</v>
      </c>
      <c r="D227" s="120">
        <f>PRODUCT($D107:D107)</f>
        <v>0.99239999999999995</v>
      </c>
      <c r="E227" s="120">
        <f>PRODUCT($D107:E107)</f>
        <v>0.99269771999999989</v>
      </c>
      <c r="F227" s="120">
        <f>PRODUCT($D107:F107)</f>
        <v>0.99160575250799987</v>
      </c>
      <c r="G227" s="120">
        <f>PRODUCT($D107:G107)</f>
        <v>0.98972170157823469</v>
      </c>
      <c r="H227" s="120">
        <f>PRODUCT($D107:H107)</f>
        <v>0.9875443138347626</v>
      </c>
      <c r="I227" s="120">
        <f>PRODUCT($D107:I107)</f>
        <v>0.98517420748155926</v>
      </c>
      <c r="J227" s="120">
        <f>PRODUCT($D107:J107)</f>
        <v>0.98271127196285546</v>
      </c>
      <c r="K227" s="120">
        <f>PRODUCT($D107:K107)</f>
        <v>0.98015622265575197</v>
      </c>
      <c r="L227" s="120">
        <f>PRODUCT($D107:L107)</f>
        <v>0.97760781647684702</v>
      </c>
      <c r="M227" s="120">
        <f>PRODUCT($D107:M107)</f>
        <v>0.97506603615400722</v>
      </c>
      <c r="N227" s="120">
        <f>PRODUCT($D107:N107)</f>
        <v>0.97262837106362221</v>
      </c>
      <c r="O227" s="120">
        <f>PRODUCT($D107:O107)</f>
        <v>0.97019680013596321</v>
      </c>
      <c r="P227" s="120">
        <f>PRODUCT($D107:P107)</f>
        <v>0.9677713081356234</v>
      </c>
      <c r="Q227" s="120">
        <f>PRODUCT($D107:Q107)</f>
        <v>0.96525510273447068</v>
      </c>
      <c r="R227" s="120">
        <f>PRODUCT($D107:R107)</f>
        <v>0.96400027110091591</v>
      </c>
      <c r="S227" s="120">
        <f>PRODUCT($D107:S107)</f>
        <v>0.96274707074848476</v>
      </c>
      <c r="T227" s="120">
        <f>PRODUCT($D107:T107)</f>
        <v>0.96149549955651181</v>
      </c>
      <c r="U227" s="120">
        <f>PRODUCT($D107:U107)</f>
        <v>0.96024555540708834</v>
      </c>
      <c r="V227" s="120">
        <f>PRODUCT($D107:V107)</f>
        <v>0.95899723618505917</v>
      </c>
      <c r="W227" s="120">
        <f>PRODUCT($D107:W107)</f>
        <v>0.95775053977801861</v>
      </c>
      <c r="X227" s="120">
        <f>PRODUCT($D107:X107)</f>
        <v>0.95650546407630721</v>
      </c>
      <c r="Y227" s="120">
        <f>PRODUCT($D107:Y107)</f>
        <v>0.955262006973008</v>
      </c>
      <c r="Z227" s="120">
        <f>PRODUCT($D107:Z107)</f>
        <v>0.95402016636394316</v>
      </c>
      <c r="AA227" s="120">
        <f>PRODUCT($D107:AA107)</f>
        <v>0.95277994014767009</v>
      </c>
      <c r="AB227" s="120">
        <f>PRODUCT($D107:AB107)</f>
        <v>0.95154132622547816</v>
      </c>
      <c r="AC227" s="120">
        <f>PRODUCT($D107:AC107)</f>
        <v>0.95030432250138508</v>
      </c>
      <c r="AD227" s="120">
        <f>PRODUCT($D107:AD107)</f>
        <v>0.94906892688213329</v>
      </c>
      <c r="AE227" s="120">
        <f>PRODUCT($D107:AE107)</f>
        <v>0.9478351372771866</v>
      </c>
      <c r="AF227" s="120">
        <f>PRODUCT($D107:AF107)</f>
        <v>0.94660295159872632</v>
      </c>
      <c r="AG227" s="120">
        <f>PRODUCT($D107:AG107)</f>
        <v>0.94537236776164801</v>
      </c>
      <c r="AH227" s="120">
        <f>PRODUCT($D107:AH107)</f>
        <v>0.94414338368355788</v>
      </c>
      <c r="AI227" s="120">
        <f>PRODUCT($D107:AI107)</f>
        <v>0.94291599728476927</v>
      </c>
      <c r="AJ227" s="120">
        <f>PRODUCT($D107:AJ107)</f>
        <v>0.94169020648829915</v>
      </c>
      <c r="AK227" s="120">
        <f>PRODUCT($D107:AK107)</f>
        <v>0.94046600921986434</v>
      </c>
      <c r="AL227" s="120">
        <f>PRODUCT($D107:AL107)</f>
        <v>0.9392434034078786</v>
      </c>
      <c r="AM227" s="120">
        <f>PRODUCT($D107:AM107)</f>
        <v>0.93802238698344842</v>
      </c>
      <c r="AN227" s="120">
        <f>PRODUCT($D107:AN107)</f>
        <v>0.93680295788036994</v>
      </c>
      <c r="AO227" s="120">
        <f>PRODUCT($D107:AO107)</f>
        <v>0.93558511403512545</v>
      </c>
      <c r="AP227" s="120">
        <f>PRODUCT($D107:AP107)</f>
        <v>0.93436885338687981</v>
      </c>
      <c r="AQ227" s="120">
        <f>PRODUCT($D107:AQ107)</f>
        <v>0.9331541738774769</v>
      </c>
      <c r="AR227" s="120">
        <f>PRODUCT($D107:AR107)</f>
        <v>0.93194107345143617</v>
      </c>
      <c r="AS227" s="120">
        <f>PRODUCT($D107:AS107)</f>
        <v>0.93072955005594937</v>
      </c>
      <c r="AT227" s="120">
        <f>PRODUCT($D107:AT107)</f>
        <v>0.92951960164087666</v>
      </c>
      <c r="AU227" s="120">
        <f>PRODUCT($D107:AU107)</f>
        <v>0.92831122615874351</v>
      </c>
      <c r="AV227" s="120">
        <f>PRODUCT($D107:AV107)</f>
        <v>0.92710442156473716</v>
      </c>
      <c r="AW227" s="120">
        <f>PRODUCT($D107:AW107)</f>
        <v>0.92589918581670305</v>
      </c>
      <c r="AX227" s="120">
        <f>PRODUCT($D107:AX107)</f>
        <v>0.9246955168751414</v>
      </c>
      <c r="AY227" s="120">
        <f>PRODUCT($D107:AY107)</f>
        <v>0.92349341270320373</v>
      </c>
      <c r="AZ227" s="120">
        <f>PRODUCT($D107:AZ107)</f>
        <v>0.92229287126668957</v>
      </c>
      <c r="BA227" s="120">
        <f>PRODUCT($D107:BA107)</f>
        <v>0.92109389053404289</v>
      </c>
      <c r="BB227" s="120">
        <f>PRODUCT($D107:BB107)</f>
        <v>0.91989646847634865</v>
      </c>
      <c r="BC227" s="120">
        <f>PRODUCT($D107:BC107)</f>
        <v>0.91870060306732948</v>
      </c>
      <c r="BD227" s="120">
        <f>PRODUCT($D107:BD107)</f>
        <v>0.91750629228334202</v>
      </c>
      <c r="BE227" s="120">
        <f>PRODUCT($D107:BE107)</f>
        <v>0.91631353410337368</v>
      </c>
      <c r="BF227" s="120">
        <f>PRODUCT($D107:BF107)</f>
        <v>0.91512232650903935</v>
      </c>
      <c r="BG227" s="120">
        <f>PRODUCT($D107:BG107)</f>
        <v>0.91393266748457758</v>
      </c>
      <c r="BH227" s="120">
        <f>PRODUCT($D107:BH107)</f>
        <v>0.9127445550168477</v>
      </c>
      <c r="BI227" s="120">
        <f>PRODUCT($D107:BI107)</f>
        <v>0.91155798709532587</v>
      </c>
      <c r="BJ227" s="120">
        <f>PRODUCT($D107:BJ107)</f>
        <v>0.91037296171210202</v>
      </c>
      <c r="BK227" s="120">
        <f>PRODUCT($D107:BK107)</f>
        <v>0.90918947686187634</v>
      </c>
      <c r="BL227" s="120">
        <f>PRODUCT($D107:BL107)</f>
        <v>0.90800753054195593</v>
      </c>
      <c r="BM227" s="120">
        <f>PRODUCT($D107:BM107)</f>
        <v>0.90682712075225147</v>
      </c>
      <c r="BN227" s="120">
        <f>PRODUCT($D107:BN107)</f>
        <v>0.90564824549527356</v>
      </c>
      <c r="BO227" s="120">
        <f>PRODUCT($D107:BO107)</f>
        <v>0.90447090277612974</v>
      </c>
      <c r="BP227" s="120">
        <f>PRODUCT($D107:BP107)</f>
        <v>0.90329509060252078</v>
      </c>
      <c r="BQ227" s="120">
        <f>PRODUCT($D107:BQ107)</f>
        <v>0.90212080698473751</v>
      </c>
      <c r="BR227" s="120">
        <f>PRODUCT($D107:BR107)</f>
        <v>0.90094804993565736</v>
      </c>
      <c r="BS227" s="120">
        <f>PRODUCT($D107:BS107)</f>
        <v>0.89977681747074101</v>
      </c>
      <c r="BT227" s="120">
        <f>PRODUCT($D107:BT107)</f>
        <v>0.89860710760802909</v>
      </c>
      <c r="BU227" s="120">
        <f>PRODUCT($D107:BU107)</f>
        <v>0.89743891836813872</v>
      </c>
      <c r="BV227" s="120">
        <f>PRODUCT($D107:BV107)</f>
        <v>0.89627224777426018</v>
      </c>
      <c r="BW227" s="120">
        <f>PRODUCT($D107:BW107)</f>
        <v>0.8951070938521537</v>
      </c>
      <c r="BX227" s="120">
        <f>PRODUCT($D107:BX107)</f>
        <v>0.89394345463014591</v>
      </c>
      <c r="BY227" s="120">
        <f>PRODUCT($D107:BY107)</f>
        <v>0.8927813281391267</v>
      </c>
      <c r="BZ227" s="120">
        <f>PRODUCT($D107:BZ107)</f>
        <v>0.89162071241254581</v>
      </c>
      <c r="CA227" s="120">
        <f>PRODUCT($D107:CA107)</f>
        <v>0.89046160548640951</v>
      </c>
      <c r="CB227" s="120">
        <f>PRODUCT($D107:CB107)</f>
        <v>0.88930400539927723</v>
      </c>
      <c r="CC227" s="120">
        <f>PRODUCT($D107:CC107)</f>
        <v>0.88814791019225825</v>
      </c>
      <c r="CD227" s="120">
        <f>PRODUCT($D107:CD107)</f>
        <v>0.88699331790900837</v>
      </c>
      <c r="CE227" s="120">
        <f>PRODUCT($D107:CE107)</f>
        <v>0.8858402265957267</v>
      </c>
      <c r="CF227" s="120">
        <f>PRODUCT($D107:CF107)</f>
        <v>0.8846886343011523</v>
      </c>
      <c r="CG227" s="120">
        <f>PRODUCT($D107:CG107)</f>
        <v>0.88353853907656088</v>
      </c>
      <c r="CH227" s="120">
        <f>PRODUCT($D107:CH107)</f>
        <v>0.88238993897576135</v>
      </c>
      <c r="CI227" s="120">
        <f>PRODUCT($D107:CI107)</f>
        <v>0.88124283205509291</v>
      </c>
      <c r="CJ227" s="120">
        <f>PRODUCT($D107:CJ107)</f>
        <v>0.88009721637342131</v>
      </c>
      <c r="CK227" s="120">
        <f>PRODUCT($D107:CK107)</f>
        <v>0.87895308999213584</v>
      </c>
      <c r="CL227" s="120">
        <f>PRODUCT($D107:CL107)</f>
        <v>0.87781045097514609</v>
      </c>
      <c r="CM227" s="120">
        <f>PRODUCT($D107:CM107)</f>
        <v>0.87666929738887844</v>
      </c>
      <c r="CN227" s="120">
        <f>PRODUCT($D107:CN107)</f>
        <v>0.87552962730227291</v>
      </c>
      <c r="CO227" s="120">
        <f>PRODUCT($D107:CO107)</f>
        <v>0.87439143878677994</v>
      </c>
      <c r="CP227" s="120">
        <f>PRODUCT($D107:CP107)</f>
        <v>0.87325472991635711</v>
      </c>
      <c r="CQ227" s="120">
        <f>PRODUCT($D107:CQ107)</f>
        <v>0.87211949876746586</v>
      </c>
      <c r="CR227" s="120">
        <f>PRODUCT($D107:CR107)</f>
        <v>0.8709857434190682</v>
      </c>
      <c r="CS227" s="120">
        <f>PRODUCT($D107:CS107)</f>
        <v>0.86985346195262347</v>
      </c>
      <c r="CT227" s="120">
        <f>PRODUCT($D107:CT107)</f>
        <v>0.86872265245208513</v>
      </c>
      <c r="CU227" s="120">
        <f>PRODUCT($D107:CU107)</f>
        <v>0.86759331300389742</v>
      </c>
      <c r="CV227" s="120">
        <f>PRODUCT($D107:CV107)</f>
        <v>0.86646544169699236</v>
      </c>
      <c r="CW227" s="120">
        <f>PRODUCT($D107:CW107)</f>
        <v>0.86533903662278633</v>
      </c>
      <c r="CX227" s="120">
        <f>PRODUCT($D107:CX107)</f>
        <v>0.86421409587517672</v>
      </c>
      <c r="CY227" s="120">
        <f>PRODUCT($D107:CY107)</f>
        <v>0.86309061755053906</v>
      </c>
      <c r="CZ227" s="120">
        <f>PRODUCT($D107:CZ107)</f>
        <v>0.86196859974772344</v>
      </c>
      <c r="DA227" s="120">
        <f>PRODUCT($D107:DA107)</f>
        <v>0.86084804056805142</v>
      </c>
      <c r="DB227" s="120">
        <f>PRODUCT($D107:DB107)</f>
        <v>0.85972893811531303</v>
      </c>
      <c r="DC227" s="120">
        <f>PRODUCT($D107:DC107)</f>
        <v>0.85861129049576312</v>
      </c>
    </row>
    <row r="228" spans="2:107" ht="15" x14ac:dyDescent="0.25">
      <c r="B228" s="110">
        <v>103</v>
      </c>
      <c r="C228" s="120">
        <v>1</v>
      </c>
      <c r="D228" s="120">
        <f>PRODUCT($D108:D108)</f>
        <v>0.99309999999999998</v>
      </c>
      <c r="E228" s="120">
        <f>PRODUCT($D108:E108)</f>
        <v>0.99409309999999984</v>
      </c>
      <c r="F228" s="120">
        <f>PRODUCT($D108:F108)</f>
        <v>0.99359605344999991</v>
      </c>
      <c r="G228" s="120">
        <f>PRODUCT($D108:G108)</f>
        <v>0.99220501897516999</v>
      </c>
      <c r="H228" s="120">
        <f>PRODUCT($D108:H108)</f>
        <v>0.99031982943911712</v>
      </c>
      <c r="I228" s="120">
        <f>PRODUCT($D108:I108)</f>
        <v>0.98824015779729502</v>
      </c>
      <c r="J228" s="120">
        <f>PRODUCT($D108:J108)</f>
        <v>0.98596720543436123</v>
      </c>
      <c r="K228" s="120">
        <f>PRODUCT($D108:K108)</f>
        <v>0.98360088414131885</v>
      </c>
      <c r="L228" s="120">
        <f>PRODUCT($D108:L108)</f>
        <v>0.98124024201937976</v>
      </c>
      <c r="M228" s="120">
        <f>PRODUCT($D108:M108)</f>
        <v>0.97888526543853327</v>
      </c>
      <c r="N228" s="120">
        <f>PRODUCT($D108:N108)</f>
        <v>0.97653594080148087</v>
      </c>
      <c r="O228" s="120">
        <f>PRODUCT($D108:O108)</f>
        <v>0.9741922545435574</v>
      </c>
      <c r="P228" s="120">
        <f>PRODUCT($D108:P108)</f>
        <v>0.97185419313265287</v>
      </c>
      <c r="Q228" s="120">
        <f>PRODUCT($D108:Q108)</f>
        <v>0.96942455764982127</v>
      </c>
      <c r="R228" s="120">
        <f>PRODUCT($D108:R108)</f>
        <v>0.96826124818064152</v>
      </c>
      <c r="S228" s="120">
        <f>PRODUCT($D108:S108)</f>
        <v>0.96709933468282472</v>
      </c>
      <c r="T228" s="120">
        <f>PRODUCT($D108:T108)</f>
        <v>0.9659388154812053</v>
      </c>
      <c r="U228" s="120">
        <f>PRODUCT($D108:U108)</f>
        <v>0.96477968890262789</v>
      </c>
      <c r="V228" s="120">
        <f>PRODUCT($D108:V108)</f>
        <v>0.9636219532759448</v>
      </c>
      <c r="W228" s="120">
        <f>PRODUCT($D108:W108)</f>
        <v>0.96246560693201366</v>
      </c>
      <c r="X228" s="120">
        <f>PRODUCT($D108:X108)</f>
        <v>0.96131064820369527</v>
      </c>
      <c r="Y228" s="120">
        <f>PRODUCT($D108:Y108)</f>
        <v>0.96015707542585083</v>
      </c>
      <c r="Z228" s="120">
        <f>PRODUCT($D108:Z108)</f>
        <v>0.95900488693533981</v>
      </c>
      <c r="AA228" s="120">
        <f>PRODUCT($D108:AA108)</f>
        <v>0.95785408107101744</v>
      </c>
      <c r="AB228" s="120">
        <f>PRODUCT($D108:AB108)</f>
        <v>0.95670465617373224</v>
      </c>
      <c r="AC228" s="120">
        <f>PRODUCT($D108:AC108)</f>
        <v>0.9555566105863238</v>
      </c>
      <c r="AD228" s="120">
        <f>PRODUCT($D108:AD108)</f>
        <v>0.95440994265362022</v>
      </c>
      <c r="AE228" s="120">
        <f>PRODUCT($D108:AE108)</f>
        <v>0.95326465072243594</v>
      </c>
      <c r="AF228" s="120">
        <f>PRODUCT($D108:AF108)</f>
        <v>0.95212073314156909</v>
      </c>
      <c r="AG228" s="120">
        <f>PRODUCT($D108:AG108)</f>
        <v>0.95097818826179925</v>
      </c>
      <c r="AH228" s="120">
        <f>PRODUCT($D108:AH108)</f>
        <v>0.94983701443588509</v>
      </c>
      <c r="AI228" s="120">
        <f>PRODUCT($D108:AI108)</f>
        <v>0.948697210018562</v>
      </c>
      <c r="AJ228" s="120">
        <f>PRODUCT($D108:AJ108)</f>
        <v>0.94755877336653971</v>
      </c>
      <c r="AK228" s="120">
        <f>PRODUCT($D108:AK108)</f>
        <v>0.94642170283849991</v>
      </c>
      <c r="AL228" s="120">
        <f>PRODUCT($D108:AL108)</f>
        <v>0.94528599679509373</v>
      </c>
      <c r="AM228" s="120">
        <f>PRODUCT($D108:AM108)</f>
        <v>0.9441516535989396</v>
      </c>
      <c r="AN228" s="120">
        <f>PRODUCT($D108:AN108)</f>
        <v>0.94301867161462094</v>
      </c>
      <c r="AO228" s="120">
        <f>PRODUCT($D108:AO108)</f>
        <v>0.94188704920868338</v>
      </c>
      <c r="AP228" s="120">
        <f>PRODUCT($D108:AP108)</f>
        <v>0.94075678474963298</v>
      </c>
      <c r="AQ228" s="120">
        <f>PRODUCT($D108:AQ108)</f>
        <v>0.93962787660793345</v>
      </c>
      <c r="AR228" s="120">
        <f>PRODUCT($D108:AR108)</f>
        <v>0.93850032315600396</v>
      </c>
      <c r="AS228" s="120">
        <f>PRODUCT($D108:AS108)</f>
        <v>0.93737412276821674</v>
      </c>
      <c r="AT228" s="120">
        <f>PRODUCT($D108:AT108)</f>
        <v>0.93624927382089496</v>
      </c>
      <c r="AU228" s="120">
        <f>PRODUCT($D108:AU108)</f>
        <v>0.93512577469230995</v>
      </c>
      <c r="AV228" s="120">
        <f>PRODUCT($D108:AV108)</f>
        <v>0.9340036237626792</v>
      </c>
      <c r="AW228" s="120">
        <f>PRODUCT($D108:AW108)</f>
        <v>0.93288281941416396</v>
      </c>
      <c r="AX228" s="120">
        <f>PRODUCT($D108:AX108)</f>
        <v>0.93176336003086702</v>
      </c>
      <c r="AY228" s="120">
        <f>PRODUCT($D108:AY108)</f>
        <v>0.93064524399882997</v>
      </c>
      <c r="AZ228" s="120">
        <f>PRODUCT($D108:AZ108)</f>
        <v>0.92952846970603142</v>
      </c>
      <c r="BA228" s="120">
        <f>PRODUCT($D108:BA108)</f>
        <v>0.92841303554238419</v>
      </c>
      <c r="BB228" s="120">
        <f>PRODUCT($D108:BB108)</f>
        <v>0.92729893989973333</v>
      </c>
      <c r="BC228" s="120">
        <f>PRODUCT($D108:BC108)</f>
        <v>0.9261861811718537</v>
      </c>
      <c r="BD228" s="120">
        <f>PRODUCT($D108:BD108)</f>
        <v>0.92507475775444747</v>
      </c>
      <c r="BE228" s="120">
        <f>PRODUCT($D108:BE108)</f>
        <v>0.92396466804514221</v>
      </c>
      <c r="BF228" s="120">
        <f>PRODUCT($D108:BF108)</f>
        <v>0.92285591044348803</v>
      </c>
      <c r="BG228" s="120">
        <f>PRODUCT($D108:BG108)</f>
        <v>0.92174848335095583</v>
      </c>
      <c r="BH228" s="120">
        <f>PRODUCT($D108:BH108)</f>
        <v>0.92064238517093466</v>
      </c>
      <c r="BI228" s="120">
        <f>PRODUCT($D108:BI108)</f>
        <v>0.9195376143087296</v>
      </c>
      <c r="BJ228" s="120">
        <f>PRODUCT($D108:BJ108)</f>
        <v>0.91843416917155918</v>
      </c>
      <c r="BK228" s="120">
        <f>PRODUCT($D108:BK108)</f>
        <v>0.91733204816855329</v>
      </c>
      <c r="BL228" s="120">
        <f>PRODUCT($D108:BL108)</f>
        <v>0.91623124971075109</v>
      </c>
      <c r="BM228" s="120">
        <f>PRODUCT($D108:BM108)</f>
        <v>0.9151317722110982</v>
      </c>
      <c r="BN228" s="120">
        <f>PRODUCT($D108:BN108)</f>
        <v>0.91403361408444495</v>
      </c>
      <c r="BO228" s="120">
        <f>PRODUCT($D108:BO108)</f>
        <v>0.91293677374754367</v>
      </c>
      <c r="BP228" s="120">
        <f>PRODUCT($D108:BP108)</f>
        <v>0.91184124961904667</v>
      </c>
      <c r="BQ228" s="120">
        <f>PRODUCT($D108:BQ108)</f>
        <v>0.9107470401195038</v>
      </c>
      <c r="BR228" s="120">
        <f>PRODUCT($D108:BR108)</f>
        <v>0.90965414367136044</v>
      </c>
      <c r="BS228" s="120">
        <f>PRODUCT($D108:BS108)</f>
        <v>0.90856255869895486</v>
      </c>
      <c r="BT228" s="120">
        <f>PRODUCT($D108:BT108)</f>
        <v>0.90747228362851617</v>
      </c>
      <c r="BU228" s="120">
        <f>PRODUCT($D108:BU108)</f>
        <v>0.90638331688816198</v>
      </c>
      <c r="BV228" s="120">
        <f>PRODUCT($D108:BV108)</f>
        <v>0.90529565690789626</v>
      </c>
      <c r="BW228" s="120">
        <f>PRODUCT($D108:BW108)</f>
        <v>0.90420930211960682</v>
      </c>
      <c r="BX228" s="120">
        <f>PRODUCT($D108:BX108)</f>
        <v>0.90312425095706328</v>
      </c>
      <c r="BY228" s="120">
        <f>PRODUCT($D108:BY108)</f>
        <v>0.90204050185591478</v>
      </c>
      <c r="BZ228" s="120">
        <f>PRODUCT($D108:BZ108)</f>
        <v>0.90095805325368772</v>
      </c>
      <c r="CA228" s="120">
        <f>PRODUCT($D108:CA108)</f>
        <v>0.89987690358978334</v>
      </c>
      <c r="CB228" s="120">
        <f>PRODUCT($D108:CB108)</f>
        <v>0.8987970513054756</v>
      </c>
      <c r="CC228" s="120">
        <f>PRODUCT($D108:CC108)</f>
        <v>0.89771849484390909</v>
      </c>
      <c r="CD228" s="120">
        <f>PRODUCT($D108:CD108)</f>
        <v>0.89664123265009643</v>
      </c>
      <c r="CE228" s="120">
        <f>PRODUCT($D108:CE108)</f>
        <v>0.89556526317091634</v>
      </c>
      <c r="CF228" s="120">
        <f>PRODUCT($D108:CF108)</f>
        <v>0.89449058485511124</v>
      </c>
      <c r="CG228" s="120">
        <f>PRODUCT($D108:CG108)</f>
        <v>0.89341719615328508</v>
      </c>
      <c r="CH228" s="120">
        <f>PRODUCT($D108:CH108)</f>
        <v>0.8923450955179012</v>
      </c>
      <c r="CI228" s="120">
        <f>PRODUCT($D108:CI108)</f>
        <v>0.89127428140327969</v>
      </c>
      <c r="CJ228" s="120">
        <f>PRODUCT($D108:CJ108)</f>
        <v>0.89020475226559581</v>
      </c>
      <c r="CK228" s="120">
        <f>PRODUCT($D108:CK108)</f>
        <v>0.88913650656287713</v>
      </c>
      <c r="CL228" s="120">
        <f>PRODUCT($D108:CL108)</f>
        <v>0.88806954275500172</v>
      </c>
      <c r="CM228" s="120">
        <f>PRODUCT($D108:CM108)</f>
        <v>0.88700385930369574</v>
      </c>
      <c r="CN228" s="120">
        <f>PRODUCT($D108:CN108)</f>
        <v>0.88593945467253132</v>
      </c>
      <c r="CO228" s="120">
        <f>PRODUCT($D108:CO108)</f>
        <v>0.88487632732692434</v>
      </c>
      <c r="CP228" s="120">
        <f>PRODUCT($D108:CP108)</f>
        <v>0.88381447573413208</v>
      </c>
      <c r="CQ228" s="120">
        <f>PRODUCT($D108:CQ108)</f>
        <v>0.88275389836325113</v>
      </c>
      <c r="CR228" s="120">
        <f>PRODUCT($D108:CR108)</f>
        <v>0.8816945936852153</v>
      </c>
      <c r="CS228" s="120">
        <f>PRODUCT($D108:CS108)</f>
        <v>0.88063656017279301</v>
      </c>
      <c r="CT228" s="120">
        <f>PRODUCT($D108:CT108)</f>
        <v>0.87957979630058569</v>
      </c>
      <c r="CU228" s="120">
        <f>PRODUCT($D108:CU108)</f>
        <v>0.87852430054502506</v>
      </c>
      <c r="CV228" s="120">
        <f>PRODUCT($D108:CV108)</f>
        <v>0.87747007138437105</v>
      </c>
      <c r="CW228" s="120">
        <f>PRODUCT($D108:CW108)</f>
        <v>0.87641710729870981</v>
      </c>
      <c r="CX228" s="120">
        <f>PRODUCT($D108:CX108)</f>
        <v>0.87536540676995134</v>
      </c>
      <c r="CY228" s="120">
        <f>PRODUCT($D108:CY108)</f>
        <v>0.87431496828182742</v>
      </c>
      <c r="CZ228" s="120">
        <f>PRODUCT($D108:CZ108)</f>
        <v>0.87326579031988927</v>
      </c>
      <c r="DA228" s="120">
        <f>PRODUCT($D108:DA108)</f>
        <v>0.87221787137150542</v>
      </c>
      <c r="DB228" s="120">
        <f>PRODUCT($D108:DB108)</f>
        <v>0.87117120992585961</v>
      </c>
      <c r="DC228" s="120">
        <f>PRODUCT($D108:DC108)</f>
        <v>0.87012580447394861</v>
      </c>
    </row>
    <row r="229" spans="2:107" ht="15" x14ac:dyDescent="0.25">
      <c r="B229" s="110">
        <v>104</v>
      </c>
      <c r="C229" s="120">
        <v>1</v>
      </c>
      <c r="D229" s="120">
        <f>PRODUCT($D109:D109)</f>
        <v>0.99390000000000001</v>
      </c>
      <c r="E229" s="120">
        <f>PRODUCT($D109:E109)</f>
        <v>0.99558963</v>
      </c>
      <c r="F229" s="120">
        <f>PRODUCT($D109:F109)</f>
        <v>0.99568918896299996</v>
      </c>
      <c r="G229" s="120">
        <f>PRODUCT($D109:G109)</f>
        <v>0.99479306869293327</v>
      </c>
      <c r="H229" s="120">
        <f>PRODUCT($D109:H109)</f>
        <v>0.99340035839676322</v>
      </c>
      <c r="I229" s="120">
        <f>PRODUCT($D109:I109)</f>
        <v>0.99161223775164897</v>
      </c>
      <c r="J229" s="120">
        <f>PRODUCT($D109:J109)</f>
        <v>0.98952985205237054</v>
      </c>
      <c r="K229" s="120">
        <f>PRODUCT($D109:K109)</f>
        <v>0.98735288637785534</v>
      </c>
      <c r="L229" s="120">
        <f>PRODUCT($D109:L109)</f>
        <v>0.98508197473918635</v>
      </c>
      <c r="M229" s="120">
        <f>PRODUCT($D109:M109)</f>
        <v>0.98281628619728623</v>
      </c>
      <c r="N229" s="120">
        <f>PRODUCT($D109:N109)</f>
        <v>0.98055580873903248</v>
      </c>
      <c r="O229" s="120">
        <f>PRODUCT($D109:O109)</f>
        <v>0.97830053037893272</v>
      </c>
      <c r="P229" s="120">
        <f>PRODUCT($D109:P109)</f>
        <v>0.9760504391590612</v>
      </c>
      <c r="Q229" s="120">
        <f>PRODUCT($D109:Q109)</f>
        <v>0.97370791810507951</v>
      </c>
      <c r="R229" s="120">
        <f>PRODUCT($D109:R109)</f>
        <v>0.97263683939516388</v>
      </c>
      <c r="S229" s="120">
        <f>PRODUCT($D109:S109)</f>
        <v>0.97156693887182921</v>
      </c>
      <c r="T229" s="120">
        <f>PRODUCT($D109:T109)</f>
        <v>0.97049821523907021</v>
      </c>
      <c r="U229" s="120">
        <f>PRODUCT($D109:U109)</f>
        <v>0.96943066720230719</v>
      </c>
      <c r="V229" s="120">
        <f>PRODUCT($D109:V109)</f>
        <v>0.96836429346838471</v>
      </c>
      <c r="W229" s="120">
        <f>PRODUCT($D109:W109)</f>
        <v>0.96729909274556947</v>
      </c>
      <c r="X229" s="120">
        <f>PRODUCT($D109:X109)</f>
        <v>0.96623506374354939</v>
      </c>
      <c r="Y229" s="120">
        <f>PRODUCT($D109:Y109)</f>
        <v>0.9651722051734315</v>
      </c>
      <c r="Z229" s="120">
        <f>PRODUCT($D109:Z109)</f>
        <v>0.96411051574774076</v>
      </c>
      <c r="AA229" s="120">
        <f>PRODUCT($D109:AA109)</f>
        <v>0.96304999418041826</v>
      </c>
      <c r="AB229" s="120">
        <f>PRODUCT($D109:AB109)</f>
        <v>0.96199063918681982</v>
      </c>
      <c r="AC229" s="120">
        <f>PRODUCT($D109:AC109)</f>
        <v>0.96093244948371437</v>
      </c>
      <c r="AD229" s="120">
        <f>PRODUCT($D109:AD109)</f>
        <v>0.95987542378928226</v>
      </c>
      <c r="AE229" s="120">
        <f>PRODUCT($D109:AE109)</f>
        <v>0.95881956082311404</v>
      </c>
      <c r="AF229" s="120">
        <f>PRODUCT($D109:AF109)</f>
        <v>0.95776485930620858</v>
      </c>
      <c r="AG229" s="120">
        <f>PRODUCT($D109:AG109)</f>
        <v>0.95671131796097175</v>
      </c>
      <c r="AH229" s="120">
        <f>PRODUCT($D109:AH109)</f>
        <v>0.95565893551121472</v>
      </c>
      <c r="AI229" s="120">
        <f>PRODUCT($D109:AI109)</f>
        <v>0.95460771068215244</v>
      </c>
      <c r="AJ229" s="120">
        <f>PRODUCT($D109:AJ109)</f>
        <v>0.95355764220040207</v>
      </c>
      <c r="AK229" s="120">
        <f>PRODUCT($D109:AK109)</f>
        <v>0.95250872879398163</v>
      </c>
      <c r="AL229" s="120">
        <f>PRODUCT($D109:AL109)</f>
        <v>0.95146096919230827</v>
      </c>
      <c r="AM229" s="120">
        <f>PRODUCT($D109:AM109)</f>
        <v>0.95041436212619679</v>
      </c>
      <c r="AN229" s="120">
        <f>PRODUCT($D109:AN109)</f>
        <v>0.94936890632785798</v>
      </c>
      <c r="AO229" s="120">
        <f>PRODUCT($D109:AO109)</f>
        <v>0.94832460053089729</v>
      </c>
      <c r="AP229" s="120">
        <f>PRODUCT($D109:AP109)</f>
        <v>0.94728144347031329</v>
      </c>
      <c r="AQ229" s="120">
        <f>PRODUCT($D109:AQ109)</f>
        <v>0.94623943388249598</v>
      </c>
      <c r="AR229" s="120">
        <f>PRODUCT($D109:AR109)</f>
        <v>0.94519857050522527</v>
      </c>
      <c r="AS229" s="120">
        <f>PRODUCT($D109:AS109)</f>
        <v>0.94415885207766947</v>
      </c>
      <c r="AT229" s="120">
        <f>PRODUCT($D109:AT109)</f>
        <v>0.94312027734038406</v>
      </c>
      <c r="AU229" s="120">
        <f>PRODUCT($D109:AU109)</f>
        <v>0.9420828450353097</v>
      </c>
      <c r="AV229" s="120">
        <f>PRODUCT($D109:AV109)</f>
        <v>0.94104655390577086</v>
      </c>
      <c r="AW229" s="120">
        <f>PRODUCT($D109:AW109)</f>
        <v>0.94001140269647454</v>
      </c>
      <c r="AX229" s="120">
        <f>PRODUCT($D109:AX109)</f>
        <v>0.93897739015350845</v>
      </c>
      <c r="AY229" s="120">
        <f>PRODUCT($D109:AY109)</f>
        <v>0.93794451502433962</v>
      </c>
      <c r="AZ229" s="120">
        <f>PRODUCT($D109:AZ109)</f>
        <v>0.93691277605781287</v>
      </c>
      <c r="BA229" s="120">
        <f>PRODUCT($D109:BA109)</f>
        <v>0.93588217200414925</v>
      </c>
      <c r="BB229" s="120">
        <f>PRODUCT($D109:BB109)</f>
        <v>0.93485270161494471</v>
      </c>
      <c r="BC229" s="120">
        <f>PRODUCT($D109:BC109)</f>
        <v>0.93382436364316823</v>
      </c>
      <c r="BD229" s="120">
        <f>PRODUCT($D109:BD109)</f>
        <v>0.93279715684316078</v>
      </c>
      <c r="BE229" s="120">
        <f>PRODUCT($D109:BE109)</f>
        <v>0.93177107997063335</v>
      </c>
      <c r="BF229" s="120">
        <f>PRODUCT($D109:BF109)</f>
        <v>0.93074613178266563</v>
      </c>
      <c r="BG229" s="120">
        <f>PRODUCT($D109:BG109)</f>
        <v>0.92972231103770475</v>
      </c>
      <c r="BH229" s="120">
        <f>PRODUCT($D109:BH109)</f>
        <v>0.92869961649556332</v>
      </c>
      <c r="BI229" s="120">
        <f>PRODUCT($D109:BI109)</f>
        <v>0.92767804691741818</v>
      </c>
      <c r="BJ229" s="120">
        <f>PRODUCT($D109:BJ109)</f>
        <v>0.92665760106580908</v>
      </c>
      <c r="BK229" s="120">
        <f>PRODUCT($D109:BK109)</f>
        <v>0.92563827770463669</v>
      </c>
      <c r="BL229" s="120">
        <f>PRODUCT($D109:BL109)</f>
        <v>0.92462007559916159</v>
      </c>
      <c r="BM229" s="120">
        <f>PRODUCT($D109:BM109)</f>
        <v>0.9236029935160025</v>
      </c>
      <c r="BN229" s="120">
        <f>PRODUCT($D109:BN109)</f>
        <v>0.92258703022313493</v>
      </c>
      <c r="BO229" s="120">
        <f>PRODUCT($D109:BO109)</f>
        <v>0.92157218448988953</v>
      </c>
      <c r="BP229" s="120">
        <f>PRODUCT($D109:BP109)</f>
        <v>0.92055845508695067</v>
      </c>
      <c r="BQ229" s="120">
        <f>PRODUCT($D109:BQ109)</f>
        <v>0.91954584078635504</v>
      </c>
      <c r="BR229" s="120">
        <f>PRODUCT($D109:BR109)</f>
        <v>0.91853434036149006</v>
      </c>
      <c r="BS229" s="120">
        <f>PRODUCT($D109:BS109)</f>
        <v>0.91752395258709241</v>
      </c>
      <c r="BT229" s="120">
        <f>PRODUCT($D109:BT109)</f>
        <v>0.91651467623924665</v>
      </c>
      <c r="BU229" s="120">
        <f>PRODUCT($D109:BU109)</f>
        <v>0.91550651009538353</v>
      </c>
      <c r="BV229" s="120">
        <f>PRODUCT($D109:BV109)</f>
        <v>0.91449945293427859</v>
      </c>
      <c r="BW229" s="120">
        <f>PRODUCT($D109:BW109)</f>
        <v>0.91349350353605085</v>
      </c>
      <c r="BX229" s="120">
        <f>PRODUCT($D109:BX109)</f>
        <v>0.91248866068216117</v>
      </c>
      <c r="BY229" s="120">
        <f>PRODUCT($D109:BY109)</f>
        <v>0.91148492315541085</v>
      </c>
      <c r="BZ229" s="120">
        <f>PRODUCT($D109:BZ109)</f>
        <v>0.91048228973993994</v>
      </c>
      <c r="CA229" s="120">
        <f>PRODUCT($D109:CA109)</f>
        <v>0.90948075922122606</v>
      </c>
      <c r="CB229" s="120">
        <f>PRODUCT($D109:CB109)</f>
        <v>0.90848033038608278</v>
      </c>
      <c r="CC229" s="120">
        <f>PRODUCT($D109:CC109)</f>
        <v>0.90748100202265813</v>
      </c>
      <c r="CD229" s="120">
        <f>PRODUCT($D109:CD109)</f>
        <v>0.90648277292043322</v>
      </c>
      <c r="CE229" s="120">
        <f>PRODUCT($D109:CE109)</f>
        <v>0.90548564187022074</v>
      </c>
      <c r="CF229" s="120">
        <f>PRODUCT($D109:CF109)</f>
        <v>0.90448960766416353</v>
      </c>
      <c r="CG229" s="120">
        <f>PRODUCT($D109:CG109)</f>
        <v>0.90349466909573295</v>
      </c>
      <c r="CH229" s="120">
        <f>PRODUCT($D109:CH109)</f>
        <v>0.90250082495972761</v>
      </c>
      <c r="CI229" s="120">
        <f>PRODUCT($D109:CI109)</f>
        <v>0.90150807405227196</v>
      </c>
      <c r="CJ229" s="120">
        <f>PRODUCT($D109:CJ109)</f>
        <v>0.90051641517081449</v>
      </c>
      <c r="CK229" s="120">
        <f>PRODUCT($D109:CK109)</f>
        <v>0.89952584711412664</v>
      </c>
      <c r="CL229" s="120">
        <f>PRODUCT($D109:CL109)</f>
        <v>0.89853636868230113</v>
      </c>
      <c r="CM229" s="120">
        <f>PRODUCT($D109:CM109)</f>
        <v>0.89754797867675062</v>
      </c>
      <c r="CN229" s="120">
        <f>PRODUCT($D109:CN109)</f>
        <v>0.89656067590020616</v>
      </c>
      <c r="CO229" s="120">
        <f>PRODUCT($D109:CO109)</f>
        <v>0.89557445915671596</v>
      </c>
      <c r="CP229" s="120">
        <f>PRODUCT($D109:CP109)</f>
        <v>0.89458932725164353</v>
      </c>
      <c r="CQ229" s="120">
        <f>PRODUCT($D109:CQ109)</f>
        <v>0.89360527899166675</v>
      </c>
      <c r="CR229" s="120">
        <f>PRODUCT($D109:CR109)</f>
        <v>0.89262231318477592</v>
      </c>
      <c r="CS229" s="120">
        <f>PRODUCT($D109:CS109)</f>
        <v>0.89164042864027271</v>
      </c>
      <c r="CT229" s="120">
        <f>PRODUCT($D109:CT109)</f>
        <v>0.89065962416876843</v>
      </c>
      <c r="CU229" s="120">
        <f>PRODUCT($D109:CU109)</f>
        <v>0.88967989858218277</v>
      </c>
      <c r="CV229" s="120">
        <f>PRODUCT($D109:CV109)</f>
        <v>0.8887012506937424</v>
      </c>
      <c r="CW229" s="120">
        <f>PRODUCT($D109:CW109)</f>
        <v>0.88772367931797924</v>
      </c>
      <c r="CX229" s="120">
        <f>PRODUCT($D109:CX109)</f>
        <v>0.88674718327072943</v>
      </c>
      <c r="CY229" s="120">
        <f>PRODUCT($D109:CY109)</f>
        <v>0.8857717613691316</v>
      </c>
      <c r="CZ229" s="120">
        <f>PRODUCT($D109:CZ109)</f>
        <v>0.88479741243162557</v>
      </c>
      <c r="DA229" s="120">
        <f>PRODUCT($D109:DA109)</f>
        <v>0.88382413527795078</v>
      </c>
      <c r="DB229" s="120">
        <f>PRODUCT($D109:DB109)</f>
        <v>0.88285192872914509</v>
      </c>
      <c r="DC229" s="120">
        <f>PRODUCT($D109:DC109)</f>
        <v>0.88188079160754307</v>
      </c>
    </row>
    <row r="230" spans="2:107" ht="15" x14ac:dyDescent="0.25">
      <c r="B230" s="110">
        <v>105</v>
      </c>
      <c r="C230" s="120">
        <v>1</v>
      </c>
      <c r="D230" s="120">
        <f>PRODUCT($D110:D110)</f>
        <v>0.99490000000000001</v>
      </c>
      <c r="E230" s="120">
        <f>PRODUCT($D110:E110)</f>
        <v>0.99748673999999993</v>
      </c>
      <c r="F230" s="120">
        <f>PRODUCT($D110:F110)</f>
        <v>0.99828472939199986</v>
      </c>
      <c r="G230" s="120">
        <f>PRODUCT($D110:G110)</f>
        <v>0.99798524397318233</v>
      </c>
      <c r="H230" s="120">
        <f>PRODUCT($D110:H110)</f>
        <v>0.99698725872920912</v>
      </c>
      <c r="I230" s="120">
        <f>PRODUCT($D110:I110)</f>
        <v>0.99549177784111531</v>
      </c>
      <c r="J230" s="120">
        <f>PRODUCT($D110:J110)</f>
        <v>0.99369989264100123</v>
      </c>
      <c r="K230" s="120">
        <f>PRODUCT($D110:K110)</f>
        <v>0.99171249285571927</v>
      </c>
      <c r="L230" s="120">
        <f>PRODUCT($D110:L110)</f>
        <v>0.98962989662072232</v>
      </c>
      <c r="M230" s="120">
        <f>PRODUCT($D110:M110)</f>
        <v>0.98745271084815678</v>
      </c>
      <c r="N230" s="120">
        <f>PRODUCT($D110:N110)</f>
        <v>0.98528031488429091</v>
      </c>
      <c r="O230" s="120">
        <f>PRODUCT($D110:O110)</f>
        <v>0.98311269819154545</v>
      </c>
      <c r="P230" s="120">
        <f>PRODUCT($D110:P110)</f>
        <v>0.98094985025552406</v>
      </c>
      <c r="Q230" s="120">
        <f>PRODUCT($D110:Q110)</f>
        <v>0.97869366559993642</v>
      </c>
      <c r="R230" s="120">
        <f>PRODUCT($D110:R110)</f>
        <v>0.97771497193433654</v>
      </c>
      <c r="S230" s="120">
        <f>PRODUCT($D110:S110)</f>
        <v>0.97673725696240221</v>
      </c>
      <c r="T230" s="120">
        <f>PRODUCT($D110:T110)</f>
        <v>0.97576051970543976</v>
      </c>
      <c r="U230" s="120">
        <f>PRODUCT($D110:U110)</f>
        <v>0.97478475918573426</v>
      </c>
      <c r="V230" s="120">
        <f>PRODUCT($D110:V110)</f>
        <v>0.97380997442654849</v>
      </c>
      <c r="W230" s="120">
        <f>PRODUCT($D110:W110)</f>
        <v>0.97283616445212195</v>
      </c>
      <c r="X230" s="120">
        <f>PRODUCT($D110:X110)</f>
        <v>0.97186332828766986</v>
      </c>
      <c r="Y230" s="120">
        <f>PRODUCT($D110:Y110)</f>
        <v>0.97089146495938217</v>
      </c>
      <c r="Z230" s="120">
        <f>PRODUCT($D110:Z110)</f>
        <v>0.96992057349442273</v>
      </c>
      <c r="AA230" s="120">
        <f>PRODUCT($D110:AA110)</f>
        <v>0.9689506529209283</v>
      </c>
      <c r="AB230" s="120">
        <f>PRODUCT($D110:AB110)</f>
        <v>0.96798170226800739</v>
      </c>
      <c r="AC230" s="120">
        <f>PRODUCT($D110:AC110)</f>
        <v>0.96701372056573942</v>
      </c>
      <c r="AD230" s="120">
        <f>PRODUCT($D110:AD110)</f>
        <v>0.96604670684517369</v>
      </c>
      <c r="AE230" s="120">
        <f>PRODUCT($D110:AE110)</f>
        <v>0.96508066013832849</v>
      </c>
      <c r="AF230" s="120">
        <f>PRODUCT($D110:AF110)</f>
        <v>0.96411557947819015</v>
      </c>
      <c r="AG230" s="120">
        <f>PRODUCT($D110:AG110)</f>
        <v>0.96315146389871198</v>
      </c>
      <c r="AH230" s="120">
        <f>PRODUCT($D110:AH110)</f>
        <v>0.96218831243481329</v>
      </c>
      <c r="AI230" s="120">
        <f>PRODUCT($D110:AI110)</f>
        <v>0.96122612412237851</v>
      </c>
      <c r="AJ230" s="120">
        <f>PRODUCT($D110:AJ110)</f>
        <v>0.9602648979982561</v>
      </c>
      <c r="AK230" s="120">
        <f>PRODUCT($D110:AK110)</f>
        <v>0.95930463310025782</v>
      </c>
      <c r="AL230" s="120">
        <f>PRODUCT($D110:AL110)</f>
        <v>0.95834532846715759</v>
      </c>
      <c r="AM230" s="120">
        <f>PRODUCT($D110:AM110)</f>
        <v>0.95738698313869042</v>
      </c>
      <c r="AN230" s="120">
        <f>PRODUCT($D110:AN110)</f>
        <v>0.95642959615555168</v>
      </c>
      <c r="AO230" s="120">
        <f>PRODUCT($D110:AO110)</f>
        <v>0.95547316655939607</v>
      </c>
      <c r="AP230" s="120">
        <f>PRODUCT($D110:AP110)</f>
        <v>0.95451769339283665</v>
      </c>
      <c r="AQ230" s="120">
        <f>PRODUCT($D110:AQ110)</f>
        <v>0.95356317569944382</v>
      </c>
      <c r="AR230" s="120">
        <f>PRODUCT($D110:AR110)</f>
        <v>0.95260961252374443</v>
      </c>
      <c r="AS230" s="120">
        <f>PRODUCT($D110:AS110)</f>
        <v>0.95165700291122068</v>
      </c>
      <c r="AT230" s="120">
        <f>PRODUCT($D110:AT110)</f>
        <v>0.95070534590830946</v>
      </c>
      <c r="AU230" s="120">
        <f>PRODUCT($D110:AU110)</f>
        <v>0.94975464056240111</v>
      </c>
      <c r="AV230" s="120">
        <f>PRODUCT($D110:AV110)</f>
        <v>0.94880488592183876</v>
      </c>
      <c r="AW230" s="120">
        <f>PRODUCT($D110:AW110)</f>
        <v>0.9478560810359169</v>
      </c>
      <c r="AX230" s="120">
        <f>PRODUCT($D110:AX110)</f>
        <v>0.94690822495488103</v>
      </c>
      <c r="AY230" s="120">
        <f>PRODUCT($D110:AY110)</f>
        <v>0.94596131672992612</v>
      </c>
      <c r="AZ230" s="120">
        <f>PRODUCT($D110:AZ110)</f>
        <v>0.94501535541319615</v>
      </c>
      <c r="BA230" s="120">
        <f>PRODUCT($D110:BA110)</f>
        <v>0.9440703400577829</v>
      </c>
      <c r="BB230" s="120">
        <f>PRODUCT($D110:BB110)</f>
        <v>0.94312626971772506</v>
      </c>
      <c r="BC230" s="120">
        <f>PRODUCT($D110:BC110)</f>
        <v>0.94218314344800735</v>
      </c>
      <c r="BD230" s="120">
        <f>PRODUCT($D110:BD110)</f>
        <v>0.94124096030455939</v>
      </c>
      <c r="BE230" s="120">
        <f>PRODUCT($D110:BE110)</f>
        <v>0.94029971934425483</v>
      </c>
      <c r="BF230" s="120">
        <f>PRODUCT($D110:BF110)</f>
        <v>0.93935941962491054</v>
      </c>
      <c r="BG230" s="120">
        <f>PRODUCT($D110:BG110)</f>
        <v>0.93842006020528568</v>
      </c>
      <c r="BH230" s="120">
        <f>PRODUCT($D110:BH110)</f>
        <v>0.9374816401450804</v>
      </c>
      <c r="BI230" s="120">
        <f>PRODUCT($D110:BI110)</f>
        <v>0.93654415850493533</v>
      </c>
      <c r="BJ230" s="120">
        <f>PRODUCT($D110:BJ110)</f>
        <v>0.93560761434643036</v>
      </c>
      <c r="BK230" s="120">
        <f>PRODUCT($D110:BK110)</f>
        <v>0.93467200673208395</v>
      </c>
      <c r="BL230" s="120">
        <f>PRODUCT($D110:BL110)</f>
        <v>0.93373733472535181</v>
      </c>
      <c r="BM230" s="120">
        <f>PRODUCT($D110:BM110)</f>
        <v>0.93280359739062646</v>
      </c>
      <c r="BN230" s="120">
        <f>PRODUCT($D110:BN110)</f>
        <v>0.93187079379323579</v>
      </c>
      <c r="BO230" s="120">
        <f>PRODUCT($D110:BO110)</f>
        <v>0.93093892299944259</v>
      </c>
      <c r="BP230" s="120">
        <f>PRODUCT($D110:BP110)</f>
        <v>0.93000798407644314</v>
      </c>
      <c r="BQ230" s="120">
        <f>PRODUCT($D110:BQ110)</f>
        <v>0.92907797609236664</v>
      </c>
      <c r="BR230" s="120">
        <f>PRODUCT($D110:BR110)</f>
        <v>0.92814889811627432</v>
      </c>
      <c r="BS230" s="120">
        <f>PRODUCT($D110:BS110)</f>
        <v>0.927220749218158</v>
      </c>
      <c r="BT230" s="120">
        <f>PRODUCT($D110:BT110)</f>
        <v>0.92629352846893986</v>
      </c>
      <c r="BU230" s="120">
        <f>PRODUCT($D110:BU110)</f>
        <v>0.92536723494047091</v>
      </c>
      <c r="BV230" s="120">
        <f>PRODUCT($D110:BV110)</f>
        <v>0.92444186770553038</v>
      </c>
      <c r="BW230" s="120">
        <f>PRODUCT($D110:BW110)</f>
        <v>0.92351742583782481</v>
      </c>
      <c r="BX230" s="120">
        <f>PRODUCT($D110:BX110)</f>
        <v>0.92259390841198696</v>
      </c>
      <c r="BY230" s="120">
        <f>PRODUCT($D110:BY110)</f>
        <v>0.92167131450357498</v>
      </c>
      <c r="BZ230" s="120">
        <f>PRODUCT($D110:BZ110)</f>
        <v>0.92074964318907138</v>
      </c>
      <c r="CA230" s="120">
        <f>PRODUCT($D110:CA110)</f>
        <v>0.91982889354588226</v>
      </c>
      <c r="CB230" s="120">
        <f>PRODUCT($D110:CB110)</f>
        <v>0.91890906465233635</v>
      </c>
      <c r="CC230" s="120">
        <f>PRODUCT($D110:CC110)</f>
        <v>0.91799015558768404</v>
      </c>
      <c r="CD230" s="120">
        <f>PRODUCT($D110:CD110)</f>
        <v>0.91707216543209635</v>
      </c>
      <c r="CE230" s="120">
        <f>PRODUCT($D110:CE110)</f>
        <v>0.91615509326666422</v>
      </c>
      <c r="CF230" s="120">
        <f>PRODUCT($D110:CF110)</f>
        <v>0.91523893817339752</v>
      </c>
      <c r="CG230" s="120">
        <f>PRODUCT($D110:CG110)</f>
        <v>0.91432369923522416</v>
      </c>
      <c r="CH230" s="120">
        <f>PRODUCT($D110:CH110)</f>
        <v>0.91340937553598889</v>
      </c>
      <c r="CI230" s="120">
        <f>PRODUCT($D110:CI110)</f>
        <v>0.91249596616045292</v>
      </c>
      <c r="CJ230" s="120">
        <f>PRODUCT($D110:CJ110)</f>
        <v>0.91158347019429242</v>
      </c>
      <c r="CK230" s="120">
        <f>PRODUCT($D110:CK110)</f>
        <v>0.91067188672409816</v>
      </c>
      <c r="CL230" s="120">
        <f>PRODUCT($D110:CL110)</f>
        <v>0.90976121483737404</v>
      </c>
      <c r="CM230" s="120">
        <f>PRODUCT($D110:CM110)</f>
        <v>0.90885145362253672</v>
      </c>
      <c r="CN230" s="120">
        <f>PRODUCT($D110:CN110)</f>
        <v>0.9079426021689142</v>
      </c>
      <c r="CO230" s="120">
        <f>PRODUCT($D110:CO110)</f>
        <v>0.90703465956674534</v>
      </c>
      <c r="CP230" s="120">
        <f>PRODUCT($D110:CP110)</f>
        <v>0.90612762490717857</v>
      </c>
      <c r="CQ230" s="120">
        <f>PRODUCT($D110:CQ110)</f>
        <v>0.90522149728227141</v>
      </c>
      <c r="CR230" s="120">
        <f>PRODUCT($D110:CR110)</f>
        <v>0.90431627578498919</v>
      </c>
      <c r="CS230" s="120">
        <f>PRODUCT($D110:CS110)</f>
        <v>0.90341195950920417</v>
      </c>
      <c r="CT230" s="120">
        <f>PRODUCT($D110:CT110)</f>
        <v>0.90250854754969501</v>
      </c>
      <c r="CU230" s="120">
        <f>PRODUCT($D110:CU110)</f>
        <v>0.90160603900214531</v>
      </c>
      <c r="CV230" s="120">
        <f>PRODUCT($D110:CV110)</f>
        <v>0.90070443296314318</v>
      </c>
      <c r="CW230" s="120">
        <f>PRODUCT($D110:CW110)</f>
        <v>0.89980372853017998</v>
      </c>
      <c r="CX230" s="120">
        <f>PRODUCT($D110:CX110)</f>
        <v>0.89890392480164982</v>
      </c>
      <c r="CY230" s="120">
        <f>PRODUCT($D110:CY110)</f>
        <v>0.89800502087684819</v>
      </c>
      <c r="CZ230" s="120">
        <f>PRODUCT($D110:CZ110)</f>
        <v>0.8971070158559713</v>
      </c>
      <c r="DA230" s="120">
        <f>PRODUCT($D110:DA110)</f>
        <v>0.89620990884011531</v>
      </c>
      <c r="DB230" s="120">
        <f>PRODUCT($D110:DB110)</f>
        <v>0.89531369893127521</v>
      </c>
      <c r="DC230" s="120">
        <f>PRODUCT($D110:DC110)</f>
        <v>0.89441838523234396</v>
      </c>
    </row>
    <row r="231" spans="2:107" ht="15" x14ac:dyDescent="0.25">
      <c r="B231" s="110">
        <v>106</v>
      </c>
      <c r="C231" s="120">
        <v>1</v>
      </c>
      <c r="D231" s="120">
        <f>PRODUCT($D111:D111)</f>
        <v>0.99590000000000001</v>
      </c>
      <c r="E231" s="120">
        <f>PRODUCT($D111:E111)</f>
        <v>0.99938565000000001</v>
      </c>
      <c r="F231" s="120">
        <f>PRODUCT($D111:F111)</f>
        <v>1.00098466704</v>
      </c>
      <c r="G231" s="120">
        <f>PRODUCT($D111:G111)</f>
        <v>1.001385060906816</v>
      </c>
      <c r="H231" s="120">
        <f>PRODUCT($D111:H111)</f>
        <v>1.0009845068824532</v>
      </c>
      <c r="I231" s="120">
        <f>PRODUCT($D111:I111)</f>
        <v>0.9998834239248825</v>
      </c>
      <c r="J231" s="120">
        <f>PRODUCT($D111:J111)</f>
        <v>0.99838359878899519</v>
      </c>
      <c r="K231" s="120">
        <f>PRODUCT($D111:K111)</f>
        <v>0.99658650831117501</v>
      </c>
      <c r="L231" s="120">
        <f>PRODUCT($D111:L111)</f>
        <v>0.99459333529455263</v>
      </c>
      <c r="M231" s="120">
        <f>PRODUCT($D111:M111)</f>
        <v>0.99260414862396351</v>
      </c>
      <c r="N231" s="120">
        <f>PRODUCT($D111:N111)</f>
        <v>0.99051967991185319</v>
      </c>
      <c r="O231" s="120">
        <f>PRODUCT($D111:O111)</f>
        <v>0.98843958858403835</v>
      </c>
      <c r="P231" s="120">
        <f>PRODUCT($D111:P111)</f>
        <v>0.98636386544801191</v>
      </c>
      <c r="Q231" s="120">
        <f>PRODUCT($D111:Q111)</f>
        <v>0.98419386494402628</v>
      </c>
      <c r="R231" s="120">
        <f>PRODUCT($D111:R111)</f>
        <v>0.98330809046557666</v>
      </c>
      <c r="S231" s="120">
        <f>PRODUCT($D111:S111)</f>
        <v>0.98242311318415765</v>
      </c>
      <c r="T231" s="120">
        <f>PRODUCT($D111:T111)</f>
        <v>0.98153893238229184</v>
      </c>
      <c r="U231" s="120">
        <f>PRODUCT($D111:U111)</f>
        <v>0.98065554734314775</v>
      </c>
      <c r="V231" s="120">
        <f>PRODUCT($D111:V111)</f>
        <v>0.97977295735053893</v>
      </c>
      <c r="W231" s="120">
        <f>PRODUCT($D111:W111)</f>
        <v>0.97889116168892343</v>
      </c>
      <c r="X231" s="120">
        <f>PRODUCT($D111:X111)</f>
        <v>0.97801015964340343</v>
      </c>
      <c r="Y231" s="120">
        <f>PRODUCT($D111:Y111)</f>
        <v>0.9771299504997244</v>
      </c>
      <c r="Z231" s="120">
        <f>PRODUCT($D111:Z111)</f>
        <v>0.9762505335442746</v>
      </c>
      <c r="AA231" s="120">
        <f>PRODUCT($D111:AA111)</f>
        <v>0.97537190806408469</v>
      </c>
      <c r="AB231" s="120">
        <f>PRODUCT($D111:AB111)</f>
        <v>0.97449407334682703</v>
      </c>
      <c r="AC231" s="120">
        <f>PRODUCT($D111:AC111)</f>
        <v>0.9736170286808149</v>
      </c>
      <c r="AD231" s="120">
        <f>PRODUCT($D111:AD111)</f>
        <v>0.9727407733550022</v>
      </c>
      <c r="AE231" s="120">
        <f>PRODUCT($D111:AE111)</f>
        <v>0.97186530665898263</v>
      </c>
      <c r="AF231" s="120">
        <f>PRODUCT($D111:AF111)</f>
        <v>0.97099062788298951</v>
      </c>
      <c r="AG231" s="120">
        <f>PRODUCT($D111:AG111)</f>
        <v>0.97011673631789486</v>
      </c>
      <c r="AH231" s="120">
        <f>PRODUCT($D111:AH111)</f>
        <v>0.96924363125520874</v>
      </c>
      <c r="AI231" s="120">
        <f>PRODUCT($D111:AI111)</f>
        <v>0.96837131198707904</v>
      </c>
      <c r="AJ231" s="120">
        <f>PRODUCT($D111:AJ111)</f>
        <v>0.96749977780629071</v>
      </c>
      <c r="AK231" s="120">
        <f>PRODUCT($D111:AK111)</f>
        <v>0.96662902800626505</v>
      </c>
      <c r="AL231" s="120">
        <f>PRODUCT($D111:AL111)</f>
        <v>0.96575906188105942</v>
      </c>
      <c r="AM231" s="120">
        <f>PRODUCT($D111:AM111)</f>
        <v>0.96488987872536647</v>
      </c>
      <c r="AN231" s="120">
        <f>PRODUCT($D111:AN111)</f>
        <v>0.96402147783451364</v>
      </c>
      <c r="AO231" s="120">
        <f>PRODUCT($D111:AO111)</f>
        <v>0.96315385850446256</v>
      </c>
      <c r="AP231" s="120">
        <f>PRODUCT($D111:AP111)</f>
        <v>0.96228702003180855</v>
      </c>
      <c r="AQ231" s="120">
        <f>PRODUCT($D111:AQ111)</f>
        <v>0.96142096171377989</v>
      </c>
      <c r="AR231" s="120">
        <f>PRODUCT($D111:AR111)</f>
        <v>0.96055568284823745</v>
      </c>
      <c r="AS231" s="120">
        <f>PRODUCT($D111:AS111)</f>
        <v>0.95969118273367404</v>
      </c>
      <c r="AT231" s="120">
        <f>PRODUCT($D111:AT111)</f>
        <v>0.95882746066921376</v>
      </c>
      <c r="AU231" s="120">
        <f>PRODUCT($D111:AU111)</f>
        <v>0.95796451595461141</v>
      </c>
      <c r="AV231" s="120">
        <f>PRODUCT($D111:AV111)</f>
        <v>0.95710234789025228</v>
      </c>
      <c r="AW231" s="120">
        <f>PRODUCT($D111:AW111)</f>
        <v>0.95624095577715107</v>
      </c>
      <c r="AX231" s="120">
        <f>PRODUCT($D111:AX111)</f>
        <v>0.95538033891695162</v>
      </c>
      <c r="AY231" s="120">
        <f>PRODUCT($D111:AY111)</f>
        <v>0.95452049661192639</v>
      </c>
      <c r="AZ231" s="120">
        <f>PRODUCT($D111:AZ111)</f>
        <v>0.95366142816497568</v>
      </c>
      <c r="BA231" s="120">
        <f>PRODUCT($D111:BA111)</f>
        <v>0.95280313287962715</v>
      </c>
      <c r="BB231" s="120">
        <f>PRODUCT($D111:BB111)</f>
        <v>0.95194561006003542</v>
      </c>
      <c r="BC231" s="120">
        <f>PRODUCT($D111:BC111)</f>
        <v>0.95108885901098139</v>
      </c>
      <c r="BD231" s="120">
        <f>PRODUCT($D111:BD111)</f>
        <v>0.95023287903787146</v>
      </c>
      <c r="BE231" s="120">
        <f>PRODUCT($D111:BE111)</f>
        <v>0.9493776694467374</v>
      </c>
      <c r="BF231" s="120">
        <f>PRODUCT($D111:BF111)</f>
        <v>0.94852322954423529</v>
      </c>
      <c r="BG231" s="120">
        <f>PRODUCT($D111:BG111)</f>
        <v>0.94766955863764546</v>
      </c>
      <c r="BH231" s="120">
        <f>PRODUCT($D111:BH111)</f>
        <v>0.94681665603487153</v>
      </c>
      <c r="BI231" s="120">
        <f>PRODUCT($D111:BI111)</f>
        <v>0.94596452104444018</v>
      </c>
      <c r="BJ231" s="120">
        <f>PRODUCT($D111:BJ111)</f>
        <v>0.94511315297550014</v>
      </c>
      <c r="BK231" s="120">
        <f>PRODUCT($D111:BK111)</f>
        <v>0.9442625511378222</v>
      </c>
      <c r="BL231" s="120">
        <f>PRODUCT($D111:BL111)</f>
        <v>0.94341271484179812</v>
      </c>
      <c r="BM231" s="120">
        <f>PRODUCT($D111:BM111)</f>
        <v>0.94256364339844045</v>
      </c>
      <c r="BN231" s="120">
        <f>PRODUCT($D111:BN111)</f>
        <v>0.94171533611938185</v>
      </c>
      <c r="BO231" s="120">
        <f>PRODUCT($D111:BO111)</f>
        <v>0.94086779231687445</v>
      </c>
      <c r="BP231" s="120">
        <f>PRODUCT($D111:BP111)</f>
        <v>0.94002101130378923</v>
      </c>
      <c r="BQ231" s="120">
        <f>PRODUCT($D111:BQ111)</f>
        <v>0.93917499239361579</v>
      </c>
      <c r="BR231" s="120">
        <f>PRODUCT($D111:BR111)</f>
        <v>0.93832973490046157</v>
      </c>
      <c r="BS231" s="120">
        <f>PRODUCT($D111:BS111)</f>
        <v>0.93748523813905116</v>
      </c>
      <c r="BT231" s="120">
        <f>PRODUCT($D111:BT111)</f>
        <v>0.93664150142472602</v>
      </c>
      <c r="BU231" s="120">
        <f>PRODUCT($D111:BU111)</f>
        <v>0.93579852407344377</v>
      </c>
      <c r="BV231" s="120">
        <f>PRODUCT($D111:BV111)</f>
        <v>0.93495630540177765</v>
      </c>
      <c r="BW231" s="120">
        <f>PRODUCT($D111:BW111)</f>
        <v>0.93411484472691608</v>
      </c>
      <c r="BX231" s="120">
        <f>PRODUCT($D111:BX111)</f>
        <v>0.93327414136666187</v>
      </c>
      <c r="BY231" s="120">
        <f>PRODUCT($D111:BY111)</f>
        <v>0.93243419463943189</v>
      </c>
      <c r="BZ231" s="120">
        <f>PRODUCT($D111:BZ111)</f>
        <v>0.93159500386425642</v>
      </c>
      <c r="CA231" s="120">
        <f>PRODUCT($D111:CA111)</f>
        <v>0.93075656836077858</v>
      </c>
      <c r="CB231" s="120">
        <f>PRODUCT($D111:CB111)</f>
        <v>0.92991888744925388</v>
      </c>
      <c r="CC231" s="120">
        <f>PRODUCT($D111:CC111)</f>
        <v>0.92908196045054958</v>
      </c>
      <c r="CD231" s="120">
        <f>PRODUCT($D111:CD111)</f>
        <v>0.9282457866861441</v>
      </c>
      <c r="CE231" s="120">
        <f>PRODUCT($D111:CE111)</f>
        <v>0.92741036547812661</v>
      </c>
      <c r="CF231" s="120">
        <f>PRODUCT($D111:CF111)</f>
        <v>0.92657569614919633</v>
      </c>
      <c r="CG231" s="120">
        <f>PRODUCT($D111:CG111)</f>
        <v>0.925741778022662</v>
      </c>
      <c r="CH231" s="120">
        <f>PRODUCT($D111:CH111)</f>
        <v>0.92490861042244155</v>
      </c>
      <c r="CI231" s="120">
        <f>PRODUCT($D111:CI111)</f>
        <v>0.92407619267306129</v>
      </c>
      <c r="CJ231" s="120">
        <f>PRODUCT($D111:CJ111)</f>
        <v>0.92324452409965552</v>
      </c>
      <c r="CK231" s="120">
        <f>PRODUCT($D111:CK111)</f>
        <v>0.92241360402796579</v>
      </c>
      <c r="CL231" s="120">
        <f>PRODUCT($D111:CL111)</f>
        <v>0.92158343178434066</v>
      </c>
      <c r="CM231" s="120">
        <f>PRODUCT($D111:CM111)</f>
        <v>0.92075400669573471</v>
      </c>
      <c r="CN231" s="120">
        <f>PRODUCT($D111:CN111)</f>
        <v>0.9199253280897085</v>
      </c>
      <c r="CO231" s="120">
        <f>PRODUCT($D111:CO111)</f>
        <v>0.9190973952944278</v>
      </c>
      <c r="CP231" s="120">
        <f>PRODUCT($D111:CP111)</f>
        <v>0.91827020763866285</v>
      </c>
      <c r="CQ231" s="120">
        <f>PRODUCT($D111:CQ111)</f>
        <v>0.91744376445178799</v>
      </c>
      <c r="CR231" s="120">
        <f>PRODUCT($D111:CR111)</f>
        <v>0.91661806506378141</v>
      </c>
      <c r="CS231" s="120">
        <f>PRODUCT($D111:CS111)</f>
        <v>0.91579310880522402</v>
      </c>
      <c r="CT231" s="120">
        <f>PRODUCT($D111:CT111)</f>
        <v>0.91496889500729928</v>
      </c>
      <c r="CU231" s="120">
        <f>PRODUCT($D111:CU111)</f>
        <v>0.91414542300179269</v>
      </c>
      <c r="CV231" s="120">
        <f>PRODUCT($D111:CV111)</f>
        <v>0.91332269212109107</v>
      </c>
      <c r="CW231" s="120">
        <f>PRODUCT($D111:CW111)</f>
        <v>0.91250070169818209</v>
      </c>
      <c r="CX231" s="120">
        <f>PRODUCT($D111:CX111)</f>
        <v>0.91167945106665371</v>
      </c>
      <c r="CY231" s="120">
        <f>PRODUCT($D111:CY111)</f>
        <v>0.91085893956069375</v>
      </c>
      <c r="CZ231" s="120">
        <f>PRODUCT($D111:CZ111)</f>
        <v>0.91003916651508909</v>
      </c>
      <c r="DA231" s="120">
        <f>PRODUCT($D111:DA111)</f>
        <v>0.9092201312652255</v>
      </c>
      <c r="DB231" s="120">
        <f>PRODUCT($D111:DB111)</f>
        <v>0.90840183314708678</v>
      </c>
      <c r="DC231" s="120">
        <f>PRODUCT($D111:DC111)</f>
        <v>0.9075842714972544</v>
      </c>
    </row>
    <row r="232" spans="2:107" ht="15" x14ac:dyDescent="0.25">
      <c r="B232" s="110">
        <v>107</v>
      </c>
      <c r="C232" s="120">
        <v>1</v>
      </c>
      <c r="D232" s="120">
        <f>PRODUCT($D112:D112)</f>
        <v>0.997</v>
      </c>
      <c r="E232" s="120">
        <f>PRODUCT($D112:E112)</f>
        <v>1.0014864999999999</v>
      </c>
      <c r="F232" s="120">
        <f>PRODUCT($D112:F112)</f>
        <v>1.0039902162499998</v>
      </c>
      <c r="G232" s="120">
        <f>PRODUCT($D112:G112)</f>
        <v>1.0050946054878749</v>
      </c>
      <c r="H232" s="120">
        <f>PRODUCT($D112:H112)</f>
        <v>1.0051951149484237</v>
      </c>
      <c r="I232" s="120">
        <f>PRODUCT($D112:I112)</f>
        <v>1.0045919978794546</v>
      </c>
      <c r="J232" s="120">
        <f>PRODUCT($D112:J112)</f>
        <v>1.0033864874819993</v>
      </c>
      <c r="K232" s="120">
        <f>PRODUCT($D112:K112)</f>
        <v>1.0018814077507763</v>
      </c>
      <c r="L232" s="120">
        <f>PRODUCT($D112:L112)</f>
        <v>1.0000780212168248</v>
      </c>
      <c r="M232" s="120">
        <f>PRODUCT($D112:M112)</f>
        <v>0.99817787297651284</v>
      </c>
      <c r="N232" s="120">
        <f>PRODUCT($D112:N112)</f>
        <v>0.99618151723055981</v>
      </c>
      <c r="O232" s="120">
        <f>PRODUCT($D112:O112)</f>
        <v>0.99418915419609866</v>
      </c>
      <c r="P232" s="120">
        <f>PRODUCT($D112:P112)</f>
        <v>0.9922007758877065</v>
      </c>
      <c r="Q232" s="120">
        <f>PRODUCT($D112:Q112)</f>
        <v>0.99011715425834235</v>
      </c>
      <c r="R232" s="120">
        <f>PRODUCT($D112:R112)</f>
        <v>0.98932506053493563</v>
      </c>
      <c r="S232" s="120">
        <f>PRODUCT($D112:S112)</f>
        <v>0.98853360048650762</v>
      </c>
      <c r="T232" s="120">
        <f>PRODUCT($D112:T112)</f>
        <v>0.9877427736061184</v>
      </c>
      <c r="U232" s="120">
        <f>PRODUCT($D112:U112)</f>
        <v>0.98695257938723346</v>
      </c>
      <c r="V232" s="120">
        <f>PRODUCT($D112:V112)</f>
        <v>0.98616301732372369</v>
      </c>
      <c r="W232" s="120">
        <f>PRODUCT($D112:W112)</f>
        <v>0.98537408690986472</v>
      </c>
      <c r="X232" s="120">
        <f>PRODUCT($D112:X112)</f>
        <v>0.98458578764033677</v>
      </c>
      <c r="Y232" s="120">
        <f>PRODUCT($D112:Y112)</f>
        <v>0.98379811901022451</v>
      </c>
      <c r="Z232" s="120">
        <f>PRODUCT($D112:Z112)</f>
        <v>0.98301108051501629</v>
      </c>
      <c r="AA232" s="120">
        <f>PRODUCT($D112:AA112)</f>
        <v>0.98222467165060423</v>
      </c>
      <c r="AB232" s="120">
        <f>PRODUCT($D112:AB112)</f>
        <v>0.98143889191328371</v>
      </c>
      <c r="AC232" s="120">
        <f>PRODUCT($D112:AC112)</f>
        <v>0.98065374079975309</v>
      </c>
      <c r="AD232" s="120">
        <f>PRODUCT($D112:AD112)</f>
        <v>0.97986921780711322</v>
      </c>
      <c r="AE232" s="120">
        <f>PRODUCT($D112:AE112)</f>
        <v>0.9790853224328675</v>
      </c>
      <c r="AF232" s="120">
        <f>PRODUCT($D112:AF112)</f>
        <v>0.97830205417492122</v>
      </c>
      <c r="AG232" s="120">
        <f>PRODUCT($D112:AG112)</f>
        <v>0.97751941253158126</v>
      </c>
      <c r="AH232" s="120">
        <f>PRODUCT($D112:AH112)</f>
        <v>0.97673739700155593</v>
      </c>
      <c r="AI232" s="120">
        <f>PRODUCT($D112:AI112)</f>
        <v>0.97595600708395469</v>
      </c>
      <c r="AJ232" s="120">
        <f>PRODUCT($D112:AJ112)</f>
        <v>0.97517524227828756</v>
      </c>
      <c r="AK232" s="120">
        <f>PRODUCT($D112:AK112)</f>
        <v>0.97439510208446489</v>
      </c>
      <c r="AL232" s="120">
        <f>PRODUCT($D112:AL112)</f>
        <v>0.9736155860027973</v>
      </c>
      <c r="AM232" s="120">
        <f>PRODUCT($D112:AM112)</f>
        <v>0.97283669353399504</v>
      </c>
      <c r="AN232" s="120">
        <f>PRODUCT($D112:AN112)</f>
        <v>0.97205842417916788</v>
      </c>
      <c r="AO232" s="120">
        <f>PRODUCT($D112:AO112)</f>
        <v>0.97128077743982455</v>
      </c>
      <c r="AP232" s="120">
        <f>PRODUCT($D112:AP112)</f>
        <v>0.97050375281787271</v>
      </c>
      <c r="AQ232" s="120">
        <f>PRODUCT($D112:AQ112)</f>
        <v>0.96972734981561837</v>
      </c>
      <c r="AR232" s="120">
        <f>PRODUCT($D112:AR112)</f>
        <v>0.96895156793576587</v>
      </c>
      <c r="AS232" s="120">
        <f>PRODUCT($D112:AS112)</f>
        <v>0.96817640668141725</v>
      </c>
      <c r="AT232" s="120">
        <f>PRODUCT($D112:AT112)</f>
        <v>0.9674018655560721</v>
      </c>
      <c r="AU232" s="120">
        <f>PRODUCT($D112:AU112)</f>
        <v>0.96662794406362718</v>
      </c>
      <c r="AV232" s="120">
        <f>PRODUCT($D112:AV112)</f>
        <v>0.9658546417083762</v>
      </c>
      <c r="AW232" s="120">
        <f>PRODUCT($D112:AW112)</f>
        <v>0.96508195799500951</v>
      </c>
      <c r="AX232" s="120">
        <f>PRODUCT($D112:AX112)</f>
        <v>0.96430989242861342</v>
      </c>
      <c r="AY232" s="120">
        <f>PRODUCT($D112:AY112)</f>
        <v>0.96353844451467052</v>
      </c>
      <c r="AZ232" s="120">
        <f>PRODUCT($D112:AZ112)</f>
        <v>0.96276761375905873</v>
      </c>
      <c r="BA232" s="120">
        <f>PRODUCT($D112:BA112)</f>
        <v>0.96199739966805142</v>
      </c>
      <c r="BB232" s="120">
        <f>PRODUCT($D112:BB112)</f>
        <v>0.96122780174831701</v>
      </c>
      <c r="BC232" s="120">
        <f>PRODUCT($D112:BC112)</f>
        <v>0.96045881950691836</v>
      </c>
      <c r="BD232" s="120">
        <f>PRODUCT($D112:BD112)</f>
        <v>0.95969045245131279</v>
      </c>
      <c r="BE232" s="120">
        <f>PRODUCT($D112:BE112)</f>
        <v>0.95892270008935176</v>
      </c>
      <c r="BF232" s="120">
        <f>PRODUCT($D112:BF112)</f>
        <v>0.95815556192928031</v>
      </c>
      <c r="BG232" s="120">
        <f>PRODUCT($D112:BG112)</f>
        <v>0.95738903747973692</v>
      </c>
      <c r="BH232" s="120">
        <f>PRODUCT($D112:BH112)</f>
        <v>0.9566231262497531</v>
      </c>
      <c r="BI232" s="120">
        <f>PRODUCT($D112:BI112)</f>
        <v>0.95585782774875327</v>
      </c>
      <c r="BJ232" s="120">
        <f>PRODUCT($D112:BJ112)</f>
        <v>0.95509314148655422</v>
      </c>
      <c r="BK232" s="120">
        <f>PRODUCT($D112:BK112)</f>
        <v>0.95432906697336495</v>
      </c>
      <c r="BL232" s="120">
        <f>PRODUCT($D112:BL112)</f>
        <v>0.95356560371978627</v>
      </c>
      <c r="BM232" s="120">
        <f>PRODUCT($D112:BM112)</f>
        <v>0.95280275123681046</v>
      </c>
      <c r="BN232" s="120">
        <f>PRODUCT($D112:BN112)</f>
        <v>0.95204050903582105</v>
      </c>
      <c r="BO232" s="120">
        <f>PRODUCT($D112:BO112)</f>
        <v>0.95127887662859234</v>
      </c>
      <c r="BP232" s="120">
        <f>PRODUCT($D112:BP112)</f>
        <v>0.95051785352728946</v>
      </c>
      <c r="BQ232" s="120">
        <f>PRODUCT($D112:BQ112)</f>
        <v>0.94975743924446765</v>
      </c>
      <c r="BR232" s="120">
        <f>PRODUCT($D112:BR112)</f>
        <v>0.94899763329307207</v>
      </c>
      <c r="BS232" s="120">
        <f>PRODUCT($D112:BS112)</f>
        <v>0.94823843518643758</v>
      </c>
      <c r="BT232" s="120">
        <f>PRODUCT($D112:BT112)</f>
        <v>0.94747984443828837</v>
      </c>
      <c r="BU232" s="120">
        <f>PRODUCT($D112:BU112)</f>
        <v>0.94672186056273766</v>
      </c>
      <c r="BV232" s="120">
        <f>PRODUCT($D112:BV112)</f>
        <v>0.94596448307428749</v>
      </c>
      <c r="BW232" s="120">
        <f>PRODUCT($D112:BW112)</f>
        <v>0.94520771148782801</v>
      </c>
      <c r="BX232" s="120">
        <f>PRODUCT($D112:BX112)</f>
        <v>0.94445154531863773</v>
      </c>
      <c r="BY232" s="120">
        <f>PRODUCT($D112:BY112)</f>
        <v>0.94369598408238275</v>
      </c>
      <c r="BZ232" s="120">
        <f>PRODUCT($D112:BZ112)</f>
        <v>0.94294102729511686</v>
      </c>
      <c r="CA232" s="120">
        <f>PRODUCT($D112:CA112)</f>
        <v>0.94218667447328075</v>
      </c>
      <c r="CB232" s="120">
        <f>PRODUCT($D112:CB112)</f>
        <v>0.94143292513370214</v>
      </c>
      <c r="CC232" s="120">
        <f>PRODUCT($D112:CC112)</f>
        <v>0.9406797787935951</v>
      </c>
      <c r="CD232" s="120">
        <f>PRODUCT($D112:CD112)</f>
        <v>0.93992723497056019</v>
      </c>
      <c r="CE232" s="120">
        <f>PRODUCT($D112:CE112)</f>
        <v>0.93917529318258375</v>
      </c>
      <c r="CF232" s="120">
        <f>PRODUCT($D112:CF112)</f>
        <v>0.93842395294803771</v>
      </c>
      <c r="CG232" s="120">
        <f>PRODUCT($D112:CG112)</f>
        <v>0.93767321378567925</v>
      </c>
      <c r="CH232" s="120">
        <f>PRODUCT($D112:CH112)</f>
        <v>0.93692307521465068</v>
      </c>
      <c r="CI232" s="120">
        <f>PRODUCT($D112:CI112)</f>
        <v>0.9361735367544789</v>
      </c>
      <c r="CJ232" s="120">
        <f>PRODUCT($D112:CJ112)</f>
        <v>0.93542459792507526</v>
      </c>
      <c r="CK232" s="120">
        <f>PRODUCT($D112:CK112)</f>
        <v>0.93467625824673517</v>
      </c>
      <c r="CL232" s="120">
        <f>PRODUCT($D112:CL112)</f>
        <v>0.93392851724013781</v>
      </c>
      <c r="CM232" s="120">
        <f>PRODUCT($D112:CM112)</f>
        <v>0.93318137442634563</v>
      </c>
      <c r="CN232" s="120">
        <f>PRODUCT($D112:CN112)</f>
        <v>0.93243482932680455</v>
      </c>
      <c r="CO232" s="120">
        <f>PRODUCT($D112:CO112)</f>
        <v>0.93168888146334305</v>
      </c>
      <c r="CP232" s="120">
        <f>PRODUCT($D112:CP112)</f>
        <v>0.93094353035817234</v>
      </c>
      <c r="CQ232" s="120">
        <f>PRODUCT($D112:CQ112)</f>
        <v>0.93019877553388575</v>
      </c>
      <c r="CR232" s="120">
        <f>PRODUCT($D112:CR112)</f>
        <v>0.92945461651345862</v>
      </c>
      <c r="CS232" s="120">
        <f>PRODUCT($D112:CS112)</f>
        <v>0.9287110528202478</v>
      </c>
      <c r="CT232" s="120">
        <f>PRODUCT($D112:CT112)</f>
        <v>0.92796808397799158</v>
      </c>
      <c r="CU232" s="120">
        <f>PRODUCT($D112:CU112)</f>
        <v>0.92722570951080918</v>
      </c>
      <c r="CV232" s="120">
        <f>PRODUCT($D112:CV112)</f>
        <v>0.92648392894320053</v>
      </c>
      <c r="CW232" s="120">
        <f>PRODUCT($D112:CW112)</f>
        <v>0.9257427418000459</v>
      </c>
      <c r="CX232" s="120">
        <f>PRODUCT($D112:CX112)</f>
        <v>0.92500214760660582</v>
      </c>
      <c r="CY232" s="120">
        <f>PRODUCT($D112:CY112)</f>
        <v>0.92426214588852051</v>
      </c>
      <c r="CZ232" s="120">
        <f>PRODUCT($D112:CZ112)</f>
        <v>0.92352273617180969</v>
      </c>
      <c r="DA232" s="120">
        <f>PRODUCT($D112:DA112)</f>
        <v>0.92278391798287218</v>
      </c>
      <c r="DB232" s="120">
        <f>PRODUCT($D112:DB112)</f>
        <v>0.92204569084848587</v>
      </c>
      <c r="DC232" s="120">
        <f>PRODUCT($D112:DC112)</f>
        <v>0.92130805429580709</v>
      </c>
    </row>
    <row r="233" spans="2:107" ht="15" x14ac:dyDescent="0.25">
      <c r="B233" s="110">
        <v>108</v>
      </c>
      <c r="C233" s="120">
        <v>1</v>
      </c>
      <c r="D233" s="120">
        <f>PRODUCT($D113:D113)</f>
        <v>0.99639999999999995</v>
      </c>
      <c r="E233" s="120">
        <f>PRODUCT($D113:E113)</f>
        <v>1.0018802</v>
      </c>
      <c r="F233" s="120">
        <f>PRODUCT($D113:F113)</f>
        <v>1.0052865926800001</v>
      </c>
      <c r="G233" s="120">
        <f>PRODUCT($D113:G113)</f>
        <v>1.0071966372060921</v>
      </c>
      <c r="H233" s="120">
        <f>PRODUCT($D113:H113)</f>
        <v>1.0079016748521363</v>
      </c>
      <c r="I233" s="120">
        <f>PRODUCT($D113:I113)</f>
        <v>1.0078008846846511</v>
      </c>
      <c r="J233" s="120">
        <f>PRODUCT($D113:J113)</f>
        <v>1.0069946439769033</v>
      </c>
      <c r="K233" s="120">
        <f>PRODUCT($D113:K113)</f>
        <v>1.0057862504041311</v>
      </c>
      <c r="L233" s="120">
        <f>PRODUCT($D113:L113)</f>
        <v>1.004277571028525</v>
      </c>
      <c r="M233" s="120">
        <f>PRODUCT($D113:M113)</f>
        <v>1.0025702991577765</v>
      </c>
      <c r="N233" s="120">
        <f>PRODUCT($D113:N113)</f>
        <v>1.0007656726192924</v>
      </c>
      <c r="O233" s="120">
        <f>PRODUCT($D113:O113)</f>
        <v>0.99886421784131574</v>
      </c>
      <c r="P233" s="120">
        <f>PRODUCT($D113:P113)</f>
        <v>0.99696637582741721</v>
      </c>
      <c r="Q233" s="120">
        <f>PRODUCT($D113:Q113)</f>
        <v>0.99497244307576238</v>
      </c>
      <c r="R233" s="120">
        <f>PRODUCT($D113:R113)</f>
        <v>0.99427596236560933</v>
      </c>
      <c r="S233" s="120">
        <f>PRODUCT($D113:S113)</f>
        <v>0.99357996919195335</v>
      </c>
      <c r="T233" s="120">
        <f>PRODUCT($D113:T113)</f>
        <v>0.99288446321351898</v>
      </c>
      <c r="U233" s="120">
        <f>PRODUCT($D113:U113)</f>
        <v>0.99218944408926946</v>
      </c>
      <c r="V233" s="120">
        <f>PRODUCT($D113:V113)</f>
        <v>0.99149491147840696</v>
      </c>
      <c r="W233" s="120">
        <f>PRODUCT($D113:W113)</f>
        <v>0.99080086504037201</v>
      </c>
      <c r="X233" s="120">
        <f>PRODUCT($D113:X113)</f>
        <v>0.99010730443484374</v>
      </c>
      <c r="Y233" s="120">
        <f>PRODUCT($D113:Y113)</f>
        <v>0.98941422932173928</v>
      </c>
      <c r="Z233" s="120">
        <f>PRODUCT($D113:Z113)</f>
        <v>0.98872163936121404</v>
      </c>
      <c r="AA233" s="120">
        <f>PRODUCT($D113:AA113)</f>
        <v>0.98802953421366113</v>
      </c>
      <c r="AB233" s="120">
        <f>PRODUCT($D113:AB113)</f>
        <v>0.98733791353971156</v>
      </c>
      <c r="AC233" s="120">
        <f>PRODUCT($D113:AC113)</f>
        <v>0.98664677700023373</v>
      </c>
      <c r="AD233" s="120">
        <f>PRODUCT($D113:AD113)</f>
        <v>0.9859561242563335</v>
      </c>
      <c r="AE233" s="120">
        <f>PRODUCT($D113:AE113)</f>
        <v>0.98526595496935399</v>
      </c>
      <c r="AF233" s="120">
        <f>PRODUCT($D113:AF113)</f>
        <v>0.98457626880087545</v>
      </c>
      <c r="AG233" s="120">
        <f>PRODUCT($D113:AG113)</f>
        <v>0.98388706541271476</v>
      </c>
      <c r="AH233" s="120">
        <f>PRODUCT($D113:AH113)</f>
        <v>0.98319834446692578</v>
      </c>
      <c r="AI233" s="120">
        <f>PRODUCT($D113:AI113)</f>
        <v>0.98251010562579888</v>
      </c>
      <c r="AJ233" s="120">
        <f>PRODUCT($D113:AJ113)</f>
        <v>0.98182234855186079</v>
      </c>
      <c r="AK233" s="120">
        <f>PRODUCT($D113:AK113)</f>
        <v>0.98113507290787449</v>
      </c>
      <c r="AL233" s="120">
        <f>PRODUCT($D113:AL113)</f>
        <v>0.9804482783568389</v>
      </c>
      <c r="AM233" s="120">
        <f>PRODUCT($D113:AM113)</f>
        <v>0.97976196456198905</v>
      </c>
      <c r="AN233" s="120">
        <f>PRODUCT($D113:AN113)</f>
        <v>0.9790761311867956</v>
      </c>
      <c r="AO233" s="120">
        <f>PRODUCT($D113:AO113)</f>
        <v>0.97839077789496476</v>
      </c>
      <c r="AP233" s="120">
        <f>PRODUCT($D113:AP113)</f>
        <v>0.97770590435043825</v>
      </c>
      <c r="AQ233" s="120">
        <f>PRODUCT($D113:AQ113)</f>
        <v>0.97702151021739292</v>
      </c>
      <c r="AR233" s="120">
        <f>PRODUCT($D113:AR113)</f>
        <v>0.97633759516024066</v>
      </c>
      <c r="AS233" s="120">
        <f>PRODUCT($D113:AS113)</f>
        <v>0.97565415884362849</v>
      </c>
      <c r="AT233" s="120">
        <f>PRODUCT($D113:AT113)</f>
        <v>0.97497120093243794</v>
      </c>
      <c r="AU233" s="120">
        <f>PRODUCT($D113:AU113)</f>
        <v>0.97428872109178521</v>
      </c>
      <c r="AV233" s="120">
        <f>PRODUCT($D113:AV113)</f>
        <v>0.97360671898702089</v>
      </c>
      <c r="AW233" s="120">
        <f>PRODUCT($D113:AW113)</f>
        <v>0.97292519428372992</v>
      </c>
      <c r="AX233" s="120">
        <f>PRODUCT($D113:AX113)</f>
        <v>0.97224414664773129</v>
      </c>
      <c r="AY233" s="120">
        <f>PRODUCT($D113:AY113)</f>
        <v>0.97156357574507779</v>
      </c>
      <c r="AZ233" s="120">
        <f>PRODUCT($D113:AZ113)</f>
        <v>0.97088348124205626</v>
      </c>
      <c r="BA233" s="120">
        <f>PRODUCT($D113:BA113)</f>
        <v>0.97020386280518678</v>
      </c>
      <c r="BB233" s="120">
        <f>PRODUCT($D113:BB113)</f>
        <v>0.96952472010122315</v>
      </c>
      <c r="BC233" s="120">
        <f>PRODUCT($D113:BC113)</f>
        <v>0.9688460527971523</v>
      </c>
      <c r="BD233" s="120">
        <f>PRODUCT($D113:BD113)</f>
        <v>0.96816786056019422</v>
      </c>
      <c r="BE233" s="120">
        <f>PRODUCT($D113:BE113)</f>
        <v>0.96749014305780201</v>
      </c>
      <c r="BF233" s="120">
        <f>PRODUCT($D113:BF113)</f>
        <v>0.96681289995766151</v>
      </c>
      <c r="BG233" s="120">
        <f>PRODUCT($D113:BG113)</f>
        <v>0.96613613092769113</v>
      </c>
      <c r="BH233" s="120">
        <f>PRODUCT($D113:BH113)</f>
        <v>0.96545983563604176</v>
      </c>
      <c r="BI233" s="120">
        <f>PRODUCT($D113:BI113)</f>
        <v>0.96478401375109646</v>
      </c>
      <c r="BJ233" s="120">
        <f>PRODUCT($D113:BJ113)</f>
        <v>0.96410866494147063</v>
      </c>
      <c r="BK233" s="120">
        <f>PRODUCT($D113:BK113)</f>
        <v>0.96343378887601161</v>
      </c>
      <c r="BL233" s="120">
        <f>PRODUCT($D113:BL113)</f>
        <v>0.96275938522379834</v>
      </c>
      <c r="BM233" s="120">
        <f>PRODUCT($D113:BM113)</f>
        <v>0.96208545365414166</v>
      </c>
      <c r="BN233" s="120">
        <f>PRODUCT($D113:BN113)</f>
        <v>0.96141199383658371</v>
      </c>
      <c r="BO233" s="120">
        <f>PRODUCT($D113:BO113)</f>
        <v>0.96073900544089808</v>
      </c>
      <c r="BP233" s="120">
        <f>PRODUCT($D113:BP113)</f>
        <v>0.96006648813708939</v>
      </c>
      <c r="BQ233" s="120">
        <f>PRODUCT($D113:BQ113)</f>
        <v>0.95939444159539344</v>
      </c>
      <c r="BR233" s="120">
        <f>PRODUCT($D113:BR113)</f>
        <v>0.95872286548627661</v>
      </c>
      <c r="BS233" s="120">
        <f>PRODUCT($D113:BS113)</f>
        <v>0.95805175948043619</v>
      </c>
      <c r="BT233" s="120">
        <f>PRODUCT($D113:BT113)</f>
        <v>0.95738112324879987</v>
      </c>
      <c r="BU233" s="120">
        <f>PRODUCT($D113:BU113)</f>
        <v>0.95671095646252569</v>
      </c>
      <c r="BV233" s="120">
        <f>PRODUCT($D113:BV113)</f>
        <v>0.95604125879300184</v>
      </c>
      <c r="BW233" s="120">
        <f>PRODUCT($D113:BW113)</f>
        <v>0.95537202991184667</v>
      </c>
      <c r="BX233" s="120">
        <f>PRODUCT($D113:BX113)</f>
        <v>0.95470326949090834</v>
      </c>
      <c r="BY233" s="120">
        <f>PRODUCT($D113:BY113)</f>
        <v>0.95403497720226471</v>
      </c>
      <c r="BZ233" s="120">
        <f>PRODUCT($D113:BZ113)</f>
        <v>0.95336715271822314</v>
      </c>
      <c r="CA233" s="120">
        <f>PRODUCT($D113:CA113)</f>
        <v>0.95269979571132035</v>
      </c>
      <c r="CB233" s="120">
        <f>PRODUCT($D113:CB113)</f>
        <v>0.95203290585432243</v>
      </c>
      <c r="CC233" s="120">
        <f>PRODUCT($D113:CC113)</f>
        <v>0.9513664828202244</v>
      </c>
      <c r="CD233" s="120">
        <f>PRODUCT($D113:CD113)</f>
        <v>0.95070052628225021</v>
      </c>
      <c r="CE233" s="120">
        <f>PRODUCT($D113:CE113)</f>
        <v>0.95003503591385263</v>
      </c>
      <c r="CF233" s="120">
        <f>PRODUCT($D113:CF113)</f>
        <v>0.94937001138871291</v>
      </c>
      <c r="CG233" s="120">
        <f>PRODUCT($D113:CG113)</f>
        <v>0.94870545238074078</v>
      </c>
      <c r="CH233" s="120">
        <f>PRODUCT($D113:CH113)</f>
        <v>0.94804135856407423</v>
      </c>
      <c r="CI233" s="120">
        <f>PRODUCT($D113:CI113)</f>
        <v>0.94737772961307931</v>
      </c>
      <c r="CJ233" s="120">
        <f>PRODUCT($D113:CJ113)</f>
        <v>0.94671456520235009</v>
      </c>
      <c r="CK233" s="120">
        <f>PRODUCT($D113:CK113)</f>
        <v>0.94605186500670846</v>
      </c>
      <c r="CL233" s="120">
        <f>PRODUCT($D113:CL113)</f>
        <v>0.94538962870120369</v>
      </c>
      <c r="CM233" s="120">
        <f>PRODUCT($D113:CM113)</f>
        <v>0.94472785596111286</v>
      </c>
      <c r="CN233" s="120">
        <f>PRODUCT($D113:CN113)</f>
        <v>0.9440665464619401</v>
      </c>
      <c r="CO233" s="120">
        <f>PRODUCT($D113:CO113)</f>
        <v>0.94340569987941669</v>
      </c>
      <c r="CP233" s="120">
        <f>PRODUCT($D113:CP113)</f>
        <v>0.94274531588950106</v>
      </c>
      <c r="CQ233" s="120">
        <f>PRODUCT($D113:CQ113)</f>
        <v>0.94208539416837833</v>
      </c>
      <c r="CR233" s="120">
        <f>PRODUCT($D113:CR113)</f>
        <v>0.94142593439246047</v>
      </c>
      <c r="CS233" s="120">
        <f>PRODUCT($D113:CS113)</f>
        <v>0.9407669362383857</v>
      </c>
      <c r="CT233" s="120">
        <f>PRODUCT($D113:CT113)</f>
        <v>0.94010839938301882</v>
      </c>
      <c r="CU233" s="120">
        <f>PRODUCT($D113:CU113)</f>
        <v>0.9394503235034507</v>
      </c>
      <c r="CV233" s="120">
        <f>PRODUCT($D113:CV113)</f>
        <v>0.93879270827699823</v>
      </c>
      <c r="CW233" s="120">
        <f>PRODUCT($D113:CW113)</f>
        <v>0.93813555338120436</v>
      </c>
      <c r="CX233" s="120">
        <f>PRODUCT($D113:CX113)</f>
        <v>0.9374788584938375</v>
      </c>
      <c r="CY233" s="120">
        <f>PRODUCT($D113:CY113)</f>
        <v>0.93682262329289179</v>
      </c>
      <c r="CZ233" s="120">
        <f>PRODUCT($D113:CZ113)</f>
        <v>0.93616684745658674</v>
      </c>
      <c r="DA233" s="120">
        <f>PRODUCT($D113:DA113)</f>
        <v>0.93551153066336712</v>
      </c>
      <c r="DB233" s="120">
        <f>PRODUCT($D113:DB113)</f>
        <v>0.93485667259190275</v>
      </c>
      <c r="DC233" s="120">
        <f>PRODUCT($D113:DC113)</f>
        <v>0.93420227292108837</v>
      </c>
    </row>
    <row r="234" spans="2:107" ht="15" x14ac:dyDescent="0.25">
      <c r="B234" s="110">
        <v>109</v>
      </c>
      <c r="C234" s="120">
        <v>1</v>
      </c>
      <c r="D234" s="120">
        <f>PRODUCT($D114:D114)</f>
        <v>0.99580000000000002</v>
      </c>
      <c r="E234" s="120">
        <f>PRODUCT($D114:E114)</f>
        <v>1.0008785800000002</v>
      </c>
      <c r="F234" s="120">
        <f>PRODUCT($D114:F114)</f>
        <v>1.0052824457520002</v>
      </c>
      <c r="G234" s="120">
        <f>PRODUCT($D114:G114)</f>
        <v>1.0079967083555306</v>
      </c>
      <c r="H234" s="120">
        <f>PRODUCT($D114:H114)</f>
        <v>1.0094079037472283</v>
      </c>
      <c r="I234" s="120">
        <f>PRODUCT($D114:I114)</f>
        <v>1.0098116669087271</v>
      </c>
      <c r="J234" s="120">
        <f>PRODUCT($D114:J114)</f>
        <v>1.0094077422419636</v>
      </c>
      <c r="K234" s="120">
        <f>PRODUCT($D114:K114)</f>
        <v>1.0084992752739459</v>
      </c>
      <c r="L234" s="120">
        <f>PRODUCT($D114:L114)</f>
        <v>1.0071882262160898</v>
      </c>
      <c r="M234" s="120">
        <f>PRODUCT($D114:M114)</f>
        <v>1.0056774438767657</v>
      </c>
      <c r="N234" s="120">
        <f>PRODUCT($D114:N114)</f>
        <v>1.0039677922221752</v>
      </c>
      <c r="O234" s="120">
        <f>PRODUCT($D114:O114)</f>
        <v>1.0021606501961753</v>
      </c>
      <c r="P234" s="120">
        <f>PRODUCT($D114:P114)</f>
        <v>1.0003567610258222</v>
      </c>
      <c r="Q234" s="120">
        <f>PRODUCT($D114:Q114)</f>
        <v>0.99845608317987311</v>
      </c>
      <c r="R234" s="120">
        <f>PRODUCT($D114:R114)</f>
        <v>0.99785700952996514</v>
      </c>
      <c r="S234" s="120">
        <f>PRODUCT($D114:S114)</f>
        <v>0.99725829532424715</v>
      </c>
      <c r="T234" s="120">
        <f>PRODUCT($D114:T114)</f>
        <v>0.99665994034705252</v>
      </c>
      <c r="U234" s="120">
        <f>PRODUCT($D114:U114)</f>
        <v>0.99606194438284423</v>
      </c>
      <c r="V234" s="120">
        <f>PRODUCT($D114:V114)</f>
        <v>0.99546430721621448</v>
      </c>
      <c r="W234" s="120">
        <f>PRODUCT($D114:W114)</f>
        <v>0.9948670286318847</v>
      </c>
      <c r="X234" s="120">
        <f>PRODUCT($D114:X114)</f>
        <v>0.99427010841470553</v>
      </c>
      <c r="Y234" s="120">
        <f>PRODUCT($D114:Y114)</f>
        <v>0.99367354634965666</v>
      </c>
      <c r="Z234" s="120">
        <f>PRODUCT($D114:Z114)</f>
        <v>0.99307734222184685</v>
      </c>
      <c r="AA234" s="120">
        <f>PRODUCT($D114:AA114)</f>
        <v>0.99248149581651368</v>
      </c>
      <c r="AB234" s="120">
        <f>PRODUCT($D114:AB114)</f>
        <v>0.99188600691902373</v>
      </c>
      <c r="AC234" s="120">
        <f>PRODUCT($D114:AC114)</f>
        <v>0.99129087531487226</v>
      </c>
      <c r="AD234" s="120">
        <f>PRODUCT($D114:AD114)</f>
        <v>0.99069610078968329</v>
      </c>
      <c r="AE234" s="120">
        <f>PRODUCT($D114:AE114)</f>
        <v>0.99010168312920943</v>
      </c>
      <c r="AF234" s="120">
        <f>PRODUCT($D114:AF114)</f>
        <v>0.98950762211933185</v>
      </c>
      <c r="AG234" s="120">
        <f>PRODUCT($D114:AG114)</f>
        <v>0.98891391754606017</v>
      </c>
      <c r="AH234" s="120">
        <f>PRODUCT($D114:AH114)</f>
        <v>0.98832056919553246</v>
      </c>
      <c r="AI234" s="120">
        <f>PRODUCT($D114:AI114)</f>
        <v>0.98772757685401513</v>
      </c>
      <c r="AJ234" s="120">
        <f>PRODUCT($D114:AJ114)</f>
        <v>0.98713494030790272</v>
      </c>
      <c r="AK234" s="120">
        <f>PRODUCT($D114:AK114)</f>
        <v>0.98654265934371799</v>
      </c>
      <c r="AL234" s="120">
        <f>PRODUCT($D114:AL114)</f>
        <v>0.98595073374811171</v>
      </c>
      <c r="AM234" s="120">
        <f>PRODUCT($D114:AM114)</f>
        <v>0.98535916330786277</v>
      </c>
      <c r="AN234" s="120">
        <f>PRODUCT($D114:AN114)</f>
        <v>0.98476794780987797</v>
      </c>
      <c r="AO234" s="120">
        <f>PRODUCT($D114:AO114)</f>
        <v>0.984177087041192</v>
      </c>
      <c r="AP234" s="120">
        <f>PRODUCT($D114:AP114)</f>
        <v>0.98358658078896721</v>
      </c>
      <c r="AQ234" s="120">
        <f>PRODUCT($D114:AQ114)</f>
        <v>0.98299642884049376</v>
      </c>
      <c r="AR234" s="120">
        <f>PRODUCT($D114:AR114)</f>
        <v>0.98240663098318948</v>
      </c>
      <c r="AS234" s="120">
        <f>PRODUCT($D114:AS114)</f>
        <v>0.98181718700459952</v>
      </c>
      <c r="AT234" s="120">
        <f>PRODUCT($D114:AT114)</f>
        <v>0.98122809669239675</v>
      </c>
      <c r="AU234" s="120">
        <f>PRODUCT($D114:AU114)</f>
        <v>0.98063935983438122</v>
      </c>
      <c r="AV234" s="120">
        <f>PRODUCT($D114:AV114)</f>
        <v>0.98005097621848059</v>
      </c>
      <c r="AW234" s="120">
        <f>PRODUCT($D114:AW114)</f>
        <v>0.97946294563274949</v>
      </c>
      <c r="AX234" s="120">
        <f>PRODUCT($D114:AX114)</f>
        <v>0.97887526786536982</v>
      </c>
      <c r="AY234" s="120">
        <f>PRODUCT($D114:AY114)</f>
        <v>0.97828794270465058</v>
      </c>
      <c r="AZ234" s="120">
        <f>PRODUCT($D114:AZ114)</f>
        <v>0.97770096993902778</v>
      </c>
      <c r="BA234" s="120">
        <f>PRODUCT($D114:BA114)</f>
        <v>0.97711434935706432</v>
      </c>
      <c r="BB234" s="120">
        <f>PRODUCT($D114:BB114)</f>
        <v>0.97652808074745001</v>
      </c>
      <c r="BC234" s="120">
        <f>PRODUCT($D114:BC114)</f>
        <v>0.97594216389900146</v>
      </c>
      <c r="BD234" s="120">
        <f>PRODUCT($D114:BD114)</f>
        <v>0.97535659860066204</v>
      </c>
      <c r="BE234" s="120">
        <f>PRODUCT($D114:BE114)</f>
        <v>0.97477138464150159</v>
      </c>
      <c r="BF234" s="120">
        <f>PRODUCT($D114:BF114)</f>
        <v>0.97418652181071663</v>
      </c>
      <c r="BG234" s="120">
        <f>PRODUCT($D114:BG114)</f>
        <v>0.97360200989763013</v>
      </c>
      <c r="BH234" s="120">
        <f>PRODUCT($D114:BH114)</f>
        <v>0.9730178486916915</v>
      </c>
      <c r="BI234" s="120">
        <f>PRODUCT($D114:BI114)</f>
        <v>0.97243403798247641</v>
      </c>
      <c r="BJ234" s="120">
        <f>PRODUCT($D114:BJ114)</f>
        <v>0.97185057755968685</v>
      </c>
      <c r="BK234" s="120">
        <f>PRODUCT($D114:BK114)</f>
        <v>0.97126746721315094</v>
      </c>
      <c r="BL234" s="120">
        <f>PRODUCT($D114:BL114)</f>
        <v>0.97068470673282303</v>
      </c>
      <c r="BM234" s="120">
        <f>PRODUCT($D114:BM114)</f>
        <v>0.97010229590878327</v>
      </c>
      <c r="BN234" s="120">
        <f>PRODUCT($D114:BN114)</f>
        <v>0.96952023453123792</v>
      </c>
      <c r="BO234" s="120">
        <f>PRODUCT($D114:BO114)</f>
        <v>0.96893852239051914</v>
      </c>
      <c r="BP234" s="120">
        <f>PRODUCT($D114:BP114)</f>
        <v>0.96835715927708477</v>
      </c>
      <c r="BQ234" s="120">
        <f>PRODUCT($D114:BQ114)</f>
        <v>0.96777614498151843</v>
      </c>
      <c r="BR234" s="120">
        <f>PRODUCT($D114:BR114)</f>
        <v>0.96719547929452943</v>
      </c>
      <c r="BS234" s="120">
        <f>PRODUCT($D114:BS114)</f>
        <v>0.96661516200695263</v>
      </c>
      <c r="BT234" s="120">
        <f>PRODUCT($D114:BT114)</f>
        <v>0.96603519290974837</v>
      </c>
      <c r="BU234" s="120">
        <f>PRODUCT($D114:BU114)</f>
        <v>0.96545557179400243</v>
      </c>
      <c r="BV234" s="120">
        <f>PRODUCT($D114:BV114)</f>
        <v>0.96487629845092604</v>
      </c>
      <c r="BW234" s="120">
        <f>PRODUCT($D114:BW114)</f>
        <v>0.96429737267185545</v>
      </c>
      <c r="BX234" s="120">
        <f>PRODUCT($D114:BX114)</f>
        <v>0.96371879424825224</v>
      </c>
      <c r="BY234" s="120">
        <f>PRODUCT($D114:BY114)</f>
        <v>0.96314056297170325</v>
      </c>
      <c r="BZ234" s="120">
        <f>PRODUCT($D114:BZ114)</f>
        <v>0.9625626786339202</v>
      </c>
      <c r="CA234" s="120">
        <f>PRODUCT($D114:CA114)</f>
        <v>0.96198514102673982</v>
      </c>
      <c r="CB234" s="120">
        <f>PRODUCT($D114:CB114)</f>
        <v>0.96140794994212375</v>
      </c>
      <c r="CC234" s="120">
        <f>PRODUCT($D114:CC114)</f>
        <v>0.96083110517215842</v>
      </c>
      <c r="CD234" s="120">
        <f>PRODUCT($D114:CD114)</f>
        <v>0.96025460650905503</v>
      </c>
      <c r="CE234" s="120">
        <f>PRODUCT($D114:CE114)</f>
        <v>0.9596784537451496</v>
      </c>
      <c r="CF234" s="120">
        <f>PRODUCT($D114:CF114)</f>
        <v>0.95910264667290246</v>
      </c>
      <c r="CG234" s="120">
        <f>PRODUCT($D114:CG114)</f>
        <v>0.95852718508489865</v>
      </c>
      <c r="CH234" s="120">
        <f>PRODUCT($D114:CH114)</f>
        <v>0.95795206877384764</v>
      </c>
      <c r="CI234" s="120">
        <f>PRODUCT($D114:CI114)</f>
        <v>0.95737729753258327</v>
      </c>
      <c r="CJ234" s="120">
        <f>PRODUCT($D114:CJ114)</f>
        <v>0.95680287115406371</v>
      </c>
      <c r="CK234" s="120">
        <f>PRODUCT($D114:CK114)</f>
        <v>0.95622878943137124</v>
      </c>
      <c r="CL234" s="120">
        <f>PRODUCT($D114:CL114)</f>
        <v>0.9556550521577124</v>
      </c>
      <c r="CM234" s="120">
        <f>PRODUCT($D114:CM114)</f>
        <v>0.95508165912641774</v>
      </c>
      <c r="CN234" s="120">
        <f>PRODUCT($D114:CN114)</f>
        <v>0.95450861013094179</v>
      </c>
      <c r="CO234" s="120">
        <f>PRODUCT($D114:CO114)</f>
        <v>0.95393590496486314</v>
      </c>
      <c r="CP234" s="120">
        <f>PRODUCT($D114:CP114)</f>
        <v>0.95336354342188423</v>
      </c>
      <c r="CQ234" s="120">
        <f>PRODUCT($D114:CQ114)</f>
        <v>0.95279152529583111</v>
      </c>
      <c r="CR234" s="120">
        <f>PRODUCT($D114:CR114)</f>
        <v>0.9522198503806536</v>
      </c>
      <c r="CS234" s="120">
        <f>PRODUCT($D114:CS114)</f>
        <v>0.9516485184704252</v>
      </c>
      <c r="CT234" s="120">
        <f>PRODUCT($D114:CT114)</f>
        <v>0.95107752935934287</v>
      </c>
      <c r="CU234" s="120">
        <f>PRODUCT($D114:CU114)</f>
        <v>0.95050688284172724</v>
      </c>
      <c r="CV234" s="120">
        <f>PRODUCT($D114:CV114)</f>
        <v>0.94993657871202219</v>
      </c>
      <c r="CW234" s="120">
        <f>PRODUCT($D114:CW114)</f>
        <v>0.94936661676479495</v>
      </c>
      <c r="CX234" s="120">
        <f>PRODUCT($D114:CX114)</f>
        <v>0.94879699679473606</v>
      </c>
      <c r="CY234" s="120">
        <f>PRODUCT($D114:CY114)</f>
        <v>0.94822771859665922</v>
      </c>
      <c r="CZ234" s="120">
        <f>PRODUCT($D114:CZ114)</f>
        <v>0.94765878196550113</v>
      </c>
      <c r="DA234" s="120">
        <f>PRODUCT($D114:DA114)</f>
        <v>0.94709018669632183</v>
      </c>
      <c r="DB234" s="120">
        <f>PRODUCT($D114:DB114)</f>
        <v>0.94652193258430395</v>
      </c>
      <c r="DC234" s="120">
        <f>PRODUCT($D114:DC114)</f>
        <v>0.94595401942475332</v>
      </c>
    </row>
    <row r="235" spans="2:107" ht="15" x14ac:dyDescent="0.25">
      <c r="B235" s="110">
        <v>110</v>
      </c>
      <c r="C235" s="120">
        <v>1</v>
      </c>
      <c r="D235" s="120">
        <f>PRODUCT($D115:D115)</f>
        <v>0.99519999999999997</v>
      </c>
      <c r="E235" s="120">
        <f>PRODUCT($D115:E115)</f>
        <v>0.99977791999999988</v>
      </c>
      <c r="F235" s="120">
        <f>PRODUCT($D115:F115)</f>
        <v>1.0038770094719998</v>
      </c>
      <c r="G235" s="120">
        <f>PRODUCT($D115:G115)</f>
        <v>1.0074909667060989</v>
      </c>
      <c r="H235" s="120">
        <f>PRODUCT($D115:H115)</f>
        <v>1.0096066977361817</v>
      </c>
      <c r="I235" s="120">
        <f>PRODUCT($D115:I115)</f>
        <v>1.0105153437641441</v>
      </c>
      <c r="J235" s="120">
        <f>PRODUCT($D115:J115)</f>
        <v>1.0105153437641441</v>
      </c>
      <c r="K235" s="120">
        <f>PRODUCT($D115:K115)</f>
        <v>1.0099090345578856</v>
      </c>
      <c r="L235" s="120">
        <f>PRODUCT($D115:L115)</f>
        <v>1.0088991255233277</v>
      </c>
      <c r="M235" s="120">
        <f>PRODUCT($D115:M115)</f>
        <v>1.007486666747595</v>
      </c>
      <c r="N235" s="120">
        <f>PRODUCT($D115:N115)</f>
        <v>1.0059754367474736</v>
      </c>
      <c r="O235" s="120">
        <f>PRODUCT($D115:O115)</f>
        <v>1.0042652785050028</v>
      </c>
      <c r="P235" s="120">
        <f>PRODUCT($D115:P115)</f>
        <v>1.0025580275315442</v>
      </c>
      <c r="Q235" s="120">
        <f>PRODUCT($D115:Q115)</f>
        <v>1.0007534230819874</v>
      </c>
      <c r="R235" s="120">
        <f>PRODUCT($D115:R115)</f>
        <v>1.0002530463704464</v>
      </c>
      <c r="S235" s="120">
        <f>PRODUCT($D115:S115)</f>
        <v>0.99975291984726122</v>
      </c>
      <c r="T235" s="120">
        <f>PRODUCT($D115:T115)</f>
        <v>0.99925304338733767</v>
      </c>
      <c r="U235" s="120">
        <f>PRODUCT($D115:U115)</f>
        <v>0.99875341686564401</v>
      </c>
      <c r="V235" s="120">
        <f>PRODUCT($D115:V115)</f>
        <v>0.9982540401572112</v>
      </c>
      <c r="W235" s="120">
        <f>PRODUCT($D115:W115)</f>
        <v>0.9977549131371326</v>
      </c>
      <c r="X235" s="120">
        <f>PRODUCT($D115:X115)</f>
        <v>0.99725603568056409</v>
      </c>
      <c r="Y235" s="120">
        <f>PRODUCT($D115:Y115)</f>
        <v>0.99675740766272392</v>
      </c>
      <c r="Z235" s="120">
        <f>PRODUCT($D115:Z115)</f>
        <v>0.99625902895889262</v>
      </c>
      <c r="AA235" s="120">
        <f>PRODUCT($D115:AA115)</f>
        <v>0.99576089944441326</v>
      </c>
      <c r="AB235" s="120">
        <f>PRODUCT($D115:AB115)</f>
        <v>0.99526301899469116</v>
      </c>
      <c r="AC235" s="120">
        <f>PRODUCT($D115:AC115)</f>
        <v>0.99476538748519383</v>
      </c>
      <c r="AD235" s="120">
        <f>PRODUCT($D115:AD115)</f>
        <v>0.99426800479145128</v>
      </c>
      <c r="AE235" s="120">
        <f>PRODUCT($D115:AE115)</f>
        <v>0.99377087078905557</v>
      </c>
      <c r="AF235" s="120">
        <f>PRODUCT($D115:AF115)</f>
        <v>0.99327398535366107</v>
      </c>
      <c r="AG235" s="120">
        <f>PRODUCT($D115:AG115)</f>
        <v>0.9927773483609843</v>
      </c>
      <c r="AH235" s="120">
        <f>PRODUCT($D115:AH115)</f>
        <v>0.99228095968680385</v>
      </c>
      <c r="AI235" s="120">
        <f>PRODUCT($D115:AI115)</f>
        <v>0.99178481920696049</v>
      </c>
      <c r="AJ235" s="120">
        <f>PRODUCT($D115:AJ115)</f>
        <v>0.99128892679735703</v>
      </c>
      <c r="AK235" s="120">
        <f>PRODUCT($D115:AK115)</f>
        <v>0.99079328233395836</v>
      </c>
      <c r="AL235" s="120">
        <f>PRODUCT($D115:AL115)</f>
        <v>0.99029788569279142</v>
      </c>
      <c r="AM235" s="120">
        <f>PRODUCT($D115:AM115)</f>
        <v>0.98980273674994512</v>
      </c>
      <c r="AN235" s="120">
        <f>PRODUCT($D115:AN115)</f>
        <v>0.98930783538157019</v>
      </c>
      <c r="AO235" s="120">
        <f>PRODUCT($D115:AO115)</f>
        <v>0.98881318146387942</v>
      </c>
      <c r="AP235" s="120">
        <f>PRODUCT($D115:AP115)</f>
        <v>0.98831877487314757</v>
      </c>
      <c r="AQ235" s="120">
        <f>PRODUCT($D115:AQ115)</f>
        <v>0.9878246154857111</v>
      </c>
      <c r="AR235" s="120">
        <f>PRODUCT($D115:AR115)</f>
        <v>0.98733070317796834</v>
      </c>
      <c r="AS235" s="120">
        <f>PRODUCT($D115:AS115)</f>
        <v>0.98683703782637944</v>
      </c>
      <c r="AT235" s="120">
        <f>PRODUCT($D115:AT115)</f>
        <v>0.98634361930746628</v>
      </c>
      <c r="AU235" s="120">
        <f>PRODUCT($D115:AU115)</f>
        <v>0.98585044749781259</v>
      </c>
      <c r="AV235" s="120">
        <f>PRODUCT($D115:AV115)</f>
        <v>0.9853575222740637</v>
      </c>
      <c r="AW235" s="120">
        <f>PRODUCT($D115:AW115)</f>
        <v>0.98486484351292669</v>
      </c>
      <c r="AX235" s="120">
        <f>PRODUCT($D115:AX115)</f>
        <v>0.98437241109117024</v>
      </c>
      <c r="AY235" s="120">
        <f>PRODUCT($D115:AY115)</f>
        <v>0.98388022488562465</v>
      </c>
      <c r="AZ235" s="120">
        <f>PRODUCT($D115:AZ115)</f>
        <v>0.98338828477318185</v>
      </c>
      <c r="BA235" s="120">
        <f>PRODUCT($D115:BA115)</f>
        <v>0.98289659063079526</v>
      </c>
      <c r="BB235" s="120">
        <f>PRODUCT($D115:BB115)</f>
        <v>0.98240514233547993</v>
      </c>
      <c r="BC235" s="120">
        <f>PRODUCT($D115:BC115)</f>
        <v>0.98191393976431229</v>
      </c>
      <c r="BD235" s="120">
        <f>PRODUCT($D115:BD115)</f>
        <v>0.98142298279443019</v>
      </c>
      <c r="BE235" s="120">
        <f>PRODUCT($D115:BE115)</f>
        <v>0.98093227130303307</v>
      </c>
      <c r="BF235" s="120">
        <f>PRODUCT($D115:BF115)</f>
        <v>0.98044180516738155</v>
      </c>
      <c r="BG235" s="120">
        <f>PRODUCT($D115:BG115)</f>
        <v>0.97995158426479789</v>
      </c>
      <c r="BH235" s="120">
        <f>PRODUCT($D115:BH115)</f>
        <v>0.9794616084726655</v>
      </c>
      <c r="BI235" s="120">
        <f>PRODUCT($D115:BI115)</f>
        <v>0.97897187766842919</v>
      </c>
      <c r="BJ235" s="120">
        <f>PRODUCT($D115:BJ115)</f>
        <v>0.97848239172959506</v>
      </c>
      <c r="BK235" s="120">
        <f>PRODUCT($D115:BK115)</f>
        <v>0.97799315053373026</v>
      </c>
      <c r="BL235" s="120">
        <f>PRODUCT($D115:BL115)</f>
        <v>0.97750415395846346</v>
      </c>
      <c r="BM235" s="120">
        <f>PRODUCT($D115:BM115)</f>
        <v>0.97701540188148428</v>
      </c>
      <c r="BN235" s="120">
        <f>PRODUCT($D115:BN115)</f>
        <v>0.97652689418054361</v>
      </c>
      <c r="BO235" s="120">
        <f>PRODUCT($D115:BO115)</f>
        <v>0.97603863073345343</v>
      </c>
      <c r="BP235" s="120">
        <f>PRODUCT($D115:BP115)</f>
        <v>0.97555061141808674</v>
      </c>
      <c r="BQ235" s="120">
        <f>PRODUCT($D115:BQ115)</f>
        <v>0.97506283611237776</v>
      </c>
      <c r="BR235" s="120">
        <f>PRODUCT($D115:BR115)</f>
        <v>0.97457530469432163</v>
      </c>
      <c r="BS235" s="120">
        <f>PRODUCT($D115:BS115)</f>
        <v>0.97408801704197456</v>
      </c>
      <c r="BT235" s="120">
        <f>PRODUCT($D115:BT115)</f>
        <v>0.97360097303345361</v>
      </c>
      <c r="BU235" s="120">
        <f>PRODUCT($D115:BU115)</f>
        <v>0.97311417254693688</v>
      </c>
      <c r="BV235" s="120">
        <f>PRODUCT($D115:BV115)</f>
        <v>0.97262761546066345</v>
      </c>
      <c r="BW235" s="120">
        <f>PRODUCT($D115:BW115)</f>
        <v>0.97214130165293322</v>
      </c>
      <c r="BX235" s="120">
        <f>PRODUCT($D115:BX115)</f>
        <v>0.97165523100210682</v>
      </c>
      <c r="BY235" s="120">
        <f>PRODUCT($D115:BY115)</f>
        <v>0.97116940338660585</v>
      </c>
      <c r="BZ235" s="120">
        <f>PRODUCT($D115:BZ115)</f>
        <v>0.9706838186849126</v>
      </c>
      <c r="CA235" s="120">
        <f>PRODUCT($D115:CA115)</f>
        <v>0.97019847677557025</v>
      </c>
      <c r="CB235" s="120">
        <f>PRODUCT($D115:CB115)</f>
        <v>0.96971337753718256</v>
      </c>
      <c r="CC235" s="120">
        <f>PRODUCT($D115:CC115)</f>
        <v>0.96922852084841404</v>
      </c>
      <c r="CD235" s="120">
        <f>PRODUCT($D115:CD115)</f>
        <v>0.96874390658798992</v>
      </c>
      <c r="CE235" s="120">
        <f>PRODUCT($D115:CE115)</f>
        <v>0.96825953463469594</v>
      </c>
      <c r="CF235" s="120">
        <f>PRODUCT($D115:CF115)</f>
        <v>0.96777540486737867</v>
      </c>
      <c r="CG235" s="120">
        <f>PRODUCT($D115:CG115)</f>
        <v>0.96729151716494499</v>
      </c>
      <c r="CH235" s="120">
        <f>PRODUCT($D115:CH115)</f>
        <v>0.9668078714063626</v>
      </c>
      <c r="CI235" s="120">
        <f>PRODUCT($D115:CI115)</f>
        <v>0.96632446747065948</v>
      </c>
      <c r="CJ235" s="120">
        <f>PRODUCT($D115:CJ115)</f>
        <v>0.96584130523692424</v>
      </c>
      <c r="CK235" s="120">
        <f>PRODUCT($D115:CK115)</f>
        <v>0.96535838458430578</v>
      </c>
      <c r="CL235" s="120">
        <f>PRODUCT($D115:CL115)</f>
        <v>0.96487570539201373</v>
      </c>
      <c r="CM235" s="120">
        <f>PRODUCT($D115:CM115)</f>
        <v>0.96439326753931776</v>
      </c>
      <c r="CN235" s="120">
        <f>PRODUCT($D115:CN115)</f>
        <v>0.96391107090554817</v>
      </c>
      <c r="CO235" s="120">
        <f>PRODUCT($D115:CO115)</f>
        <v>0.96342911537009546</v>
      </c>
      <c r="CP235" s="120">
        <f>PRODUCT($D115:CP115)</f>
        <v>0.96294740081241048</v>
      </c>
      <c r="CQ235" s="120">
        <f>PRODUCT($D115:CQ115)</f>
        <v>0.96246592711200429</v>
      </c>
      <c r="CR235" s="120">
        <f>PRODUCT($D115:CR115)</f>
        <v>0.96198469414844834</v>
      </c>
      <c r="CS235" s="120">
        <f>PRODUCT($D115:CS115)</f>
        <v>0.96150370180137412</v>
      </c>
      <c r="CT235" s="120">
        <f>PRODUCT($D115:CT115)</f>
        <v>0.96102294995047344</v>
      </c>
      <c r="CU235" s="120">
        <f>PRODUCT($D115:CU115)</f>
        <v>0.96054243847549825</v>
      </c>
      <c r="CV235" s="120">
        <f>PRODUCT($D115:CV115)</f>
        <v>0.96006216725626059</v>
      </c>
      <c r="CW235" s="120">
        <f>PRODUCT($D115:CW115)</f>
        <v>0.95958213617263255</v>
      </c>
      <c r="CX235" s="120">
        <f>PRODUCT($D115:CX115)</f>
        <v>0.95910234510454628</v>
      </c>
      <c r="CY235" s="120">
        <f>PRODUCT($D115:CY115)</f>
        <v>0.95862279393199401</v>
      </c>
      <c r="CZ235" s="120">
        <f>PRODUCT($D115:CZ115)</f>
        <v>0.95814348253502801</v>
      </c>
      <c r="DA235" s="120">
        <f>PRODUCT($D115:DA115)</f>
        <v>0.95766441079376052</v>
      </c>
      <c r="DB235" s="120">
        <f>PRODUCT($D115:DB115)</f>
        <v>0.95718557858836373</v>
      </c>
      <c r="DC235" s="120">
        <f>PRODUCT($D115:DC115)</f>
        <v>0.95670698579906965</v>
      </c>
    </row>
    <row r="236" spans="2:107" ht="15" x14ac:dyDescent="0.25">
      <c r="B236" s="110">
        <v>111</v>
      </c>
      <c r="C236" s="120">
        <v>1</v>
      </c>
      <c r="D236" s="120">
        <f>PRODUCT($D116:D116)</f>
        <v>0.99460000000000004</v>
      </c>
      <c r="E236" s="120">
        <f>PRODUCT($D116:E116)</f>
        <v>0.99867786000000003</v>
      </c>
      <c r="F236" s="120">
        <f>PRODUCT($D116:F116)</f>
        <v>1.0023729680820002</v>
      </c>
      <c r="G236" s="120">
        <f>PRODUCT($D116:G116)</f>
        <v>1.0056807988766709</v>
      </c>
      <c r="H236" s="120">
        <f>PRODUCT($D116:H116)</f>
        <v>1.0085972731934132</v>
      </c>
      <c r="I236" s="120">
        <f>PRODUCT($D116:I116)</f>
        <v>1.0101101691032033</v>
      </c>
      <c r="J236" s="120">
        <f>PRODUCT($D116:J116)</f>
        <v>1.0106152241877548</v>
      </c>
      <c r="K236" s="120">
        <f>PRODUCT($D116:K116)</f>
        <v>1.0103120396204985</v>
      </c>
      <c r="L236" s="120">
        <f>PRODUCT($D116:L116)</f>
        <v>1.0095037899888022</v>
      </c>
      <c r="M236" s="120">
        <f>PRODUCT($D116:M116)</f>
        <v>1.0082923854408157</v>
      </c>
      <c r="N236" s="120">
        <f>PRODUCT($D116:N116)</f>
        <v>1.0068807761011986</v>
      </c>
      <c r="O236" s="120">
        <f>PRODUCT($D116:O116)</f>
        <v>1.0053704549370468</v>
      </c>
      <c r="P236" s="120">
        <f>PRODUCT($D116:P116)</f>
        <v>1.0037618622091475</v>
      </c>
      <c r="Q236" s="120">
        <f>PRODUCT($D116:Q116)</f>
        <v>1.0020554670433919</v>
      </c>
      <c r="R236" s="120">
        <f>PRODUCT($D116:R116)</f>
        <v>1.0016546448565746</v>
      </c>
      <c r="S236" s="120">
        <f>PRODUCT($D116:S116)</f>
        <v>1.001253982998632</v>
      </c>
      <c r="T236" s="120">
        <f>PRODUCT($D116:T116)</f>
        <v>1.0008534814054326</v>
      </c>
      <c r="U236" s="120">
        <f>PRODUCT($D116:U116)</f>
        <v>1.0004531400128704</v>
      </c>
      <c r="V236" s="120">
        <f>PRODUCT($D116:V116)</f>
        <v>1.0000529587568654</v>
      </c>
      <c r="W236" s="120">
        <f>PRODUCT($D116:W116)</f>
        <v>0.99965293757336271</v>
      </c>
      <c r="X236" s="120">
        <f>PRODUCT($D116:X116)</f>
        <v>0.99925307639833338</v>
      </c>
      <c r="Y236" s="120">
        <f>PRODUCT($D116:Y116)</f>
        <v>0.99885337516777406</v>
      </c>
      <c r="Z236" s="120">
        <f>PRODUCT($D116:Z116)</f>
        <v>0.99845383381770703</v>
      </c>
      <c r="AA236" s="120">
        <f>PRODUCT($D116:AA116)</f>
        <v>0.99805445228417999</v>
      </c>
      <c r="AB236" s="120">
        <f>PRODUCT($D116:AB116)</f>
        <v>0.99765523050326632</v>
      </c>
      <c r="AC236" s="120">
        <f>PRODUCT($D116:AC116)</f>
        <v>0.99725616841106501</v>
      </c>
      <c r="AD236" s="120">
        <f>PRODUCT($D116:AD116)</f>
        <v>0.99685726594370061</v>
      </c>
      <c r="AE236" s="120">
        <f>PRODUCT($D116:AE116)</f>
        <v>0.99645852303732319</v>
      </c>
      <c r="AF236" s="120">
        <f>PRODUCT($D116:AF116)</f>
        <v>0.99605993962810835</v>
      </c>
      <c r="AG236" s="120">
        <f>PRODUCT($D116:AG116)</f>
        <v>0.99566151565225713</v>
      </c>
      <c r="AH236" s="120">
        <f>PRODUCT($D116:AH116)</f>
        <v>0.99526325104599622</v>
      </c>
      <c r="AI236" s="120">
        <f>PRODUCT($D116:AI116)</f>
        <v>0.99486514574557783</v>
      </c>
      <c r="AJ236" s="120">
        <f>PRODUCT($D116:AJ116)</f>
        <v>0.99446719968727959</v>
      </c>
      <c r="AK236" s="120">
        <f>PRODUCT($D116:AK116)</f>
        <v>0.99406941280740468</v>
      </c>
      <c r="AL236" s="120">
        <f>PRODUCT($D116:AL116)</f>
        <v>0.99367178504228182</v>
      </c>
      <c r="AM236" s="120">
        <f>PRODUCT($D116:AM116)</f>
        <v>0.99327431632826491</v>
      </c>
      <c r="AN236" s="120">
        <f>PRODUCT($D116:AN116)</f>
        <v>0.99287700660173361</v>
      </c>
      <c r="AO236" s="120">
        <f>PRODUCT($D116:AO116)</f>
        <v>0.99247985579909292</v>
      </c>
      <c r="AP236" s="120">
        <f>PRODUCT($D116:AP116)</f>
        <v>0.99208286385677336</v>
      </c>
      <c r="AQ236" s="120">
        <f>PRODUCT($D116:AQ116)</f>
        <v>0.99168603071123074</v>
      </c>
      <c r="AR236" s="120">
        <f>PRODUCT($D116:AR116)</f>
        <v>0.99128935629894632</v>
      </c>
      <c r="AS236" s="120">
        <f>PRODUCT($D116:AS116)</f>
        <v>0.99089284055642679</v>
      </c>
      <c r="AT236" s="120">
        <f>PRODUCT($D116:AT116)</f>
        <v>0.99049648342020424</v>
      </c>
      <c r="AU236" s="120">
        <f>PRODUCT($D116:AU116)</f>
        <v>0.99010028482683621</v>
      </c>
      <c r="AV236" s="120">
        <f>PRODUCT($D116:AV116)</f>
        <v>0.98970424471290552</v>
      </c>
      <c r="AW236" s="120">
        <f>PRODUCT($D116:AW116)</f>
        <v>0.98930836301502045</v>
      </c>
      <c r="AX236" s="120">
        <f>PRODUCT($D116:AX116)</f>
        <v>0.98891263966981446</v>
      </c>
      <c r="AY236" s="120">
        <f>PRODUCT($D116:AY116)</f>
        <v>0.98851707461394656</v>
      </c>
      <c r="AZ236" s="120">
        <f>PRODUCT($D116:AZ116)</f>
        <v>0.98812166778410104</v>
      </c>
      <c r="BA236" s="120">
        <f>PRODUCT($D116:BA116)</f>
        <v>0.98772641911698744</v>
      </c>
      <c r="BB236" s="120">
        <f>PRODUCT($D116:BB116)</f>
        <v>0.98733132854934069</v>
      </c>
      <c r="BC236" s="120">
        <f>PRODUCT($D116:BC116)</f>
        <v>0.98693639601792105</v>
      </c>
      <c r="BD236" s="120">
        <f>PRODUCT($D116:BD116)</f>
        <v>0.98654162145951396</v>
      </c>
      <c r="BE236" s="120">
        <f>PRODUCT($D116:BE116)</f>
        <v>0.98614700481093021</v>
      </c>
      <c r="BF236" s="120">
        <f>PRODUCT($D116:BF116)</f>
        <v>0.98575254600900586</v>
      </c>
      <c r="BG236" s="120">
        <f>PRODUCT($D116:BG116)</f>
        <v>0.98535824499060232</v>
      </c>
      <c r="BH236" s="120">
        <f>PRODUCT($D116:BH116)</f>
        <v>0.98496410169260606</v>
      </c>
      <c r="BI236" s="120">
        <f>PRODUCT($D116:BI116)</f>
        <v>0.98457011605192901</v>
      </c>
      <c r="BJ236" s="120">
        <f>PRODUCT($D116:BJ116)</f>
        <v>0.98417628800550827</v>
      </c>
      <c r="BK236" s="120">
        <f>PRODUCT($D116:BK116)</f>
        <v>0.98378261749030615</v>
      </c>
      <c r="BL236" s="120">
        <f>PRODUCT($D116:BL116)</f>
        <v>0.98338910444331007</v>
      </c>
      <c r="BM236" s="120">
        <f>PRODUCT($D116:BM116)</f>
        <v>0.98299574880153284</v>
      </c>
      <c r="BN236" s="120">
        <f>PRODUCT($D116:BN116)</f>
        <v>0.98260255050201228</v>
      </c>
      <c r="BO236" s="120">
        <f>PRODUCT($D116:BO116)</f>
        <v>0.98220950948181152</v>
      </c>
      <c r="BP236" s="120">
        <f>PRODUCT($D116:BP116)</f>
        <v>0.98181662567801886</v>
      </c>
      <c r="BQ236" s="120">
        <f>PRODUCT($D116:BQ116)</f>
        <v>0.98142389902774774</v>
      </c>
      <c r="BR236" s="120">
        <f>PRODUCT($D116:BR116)</f>
        <v>0.98103132946813665</v>
      </c>
      <c r="BS236" s="120">
        <f>PRODUCT($D116:BS116)</f>
        <v>0.98063891693634941</v>
      </c>
      <c r="BT236" s="120">
        <f>PRODUCT($D116:BT116)</f>
        <v>0.98024666136957495</v>
      </c>
      <c r="BU236" s="120">
        <f>PRODUCT($D116:BU116)</f>
        <v>0.97985456270502713</v>
      </c>
      <c r="BV236" s="120">
        <f>PRODUCT($D116:BV116)</f>
        <v>0.97946262087994518</v>
      </c>
      <c r="BW236" s="120">
        <f>PRODUCT($D116:BW116)</f>
        <v>0.97907083583159327</v>
      </c>
      <c r="BX236" s="120">
        <f>PRODUCT($D116:BX116)</f>
        <v>0.97867920749726067</v>
      </c>
      <c r="BY236" s="120">
        <f>PRODUCT($D116:BY116)</f>
        <v>0.97828773581426176</v>
      </c>
      <c r="BZ236" s="120">
        <f>PRODUCT($D116:BZ116)</f>
        <v>0.9778964207199361</v>
      </c>
      <c r="CA236" s="120">
        <f>PRODUCT($D116:CA116)</f>
        <v>0.97750526215164812</v>
      </c>
      <c r="CB236" s="120">
        <f>PRODUCT($D116:CB116)</f>
        <v>0.97711426004678748</v>
      </c>
      <c r="CC236" s="120">
        <f>PRODUCT($D116:CC116)</f>
        <v>0.97672341434276877</v>
      </c>
      <c r="CD236" s="120">
        <f>PRODUCT($D116:CD116)</f>
        <v>0.97633272497703172</v>
      </c>
      <c r="CE236" s="120">
        <f>PRODUCT($D116:CE116)</f>
        <v>0.9759421918870409</v>
      </c>
      <c r="CF236" s="120">
        <f>PRODUCT($D116:CF116)</f>
        <v>0.97555181501028609</v>
      </c>
      <c r="CG236" s="120">
        <f>PRODUCT($D116:CG116)</f>
        <v>0.97516159428428206</v>
      </c>
      <c r="CH236" s="120">
        <f>PRODUCT($D116:CH116)</f>
        <v>0.97477152964656844</v>
      </c>
      <c r="CI236" s="120">
        <f>PRODUCT($D116:CI116)</f>
        <v>0.97438162103470982</v>
      </c>
      <c r="CJ236" s="120">
        <f>PRODUCT($D116:CJ116)</f>
        <v>0.97399186838629603</v>
      </c>
      <c r="CK236" s="120">
        <f>PRODUCT($D116:CK116)</f>
        <v>0.97360227163894153</v>
      </c>
      <c r="CL236" s="120">
        <f>PRODUCT($D116:CL116)</f>
        <v>0.97321283073028597</v>
      </c>
      <c r="CM236" s="120">
        <f>PRODUCT($D116:CM116)</f>
        <v>0.97282354559799389</v>
      </c>
      <c r="CN236" s="120">
        <f>PRODUCT($D116:CN116)</f>
        <v>0.97243441617975468</v>
      </c>
      <c r="CO236" s="120">
        <f>PRODUCT($D116:CO116)</f>
        <v>0.97204544241328283</v>
      </c>
      <c r="CP236" s="120">
        <f>PRODUCT($D116:CP116)</f>
        <v>0.9716566242363176</v>
      </c>
      <c r="CQ236" s="120">
        <f>PRODUCT($D116:CQ116)</f>
        <v>0.9712679615866231</v>
      </c>
      <c r="CR236" s="120">
        <f>PRODUCT($D116:CR116)</f>
        <v>0.97087945440198853</v>
      </c>
      <c r="CS236" s="120">
        <f>PRODUCT($D116:CS116)</f>
        <v>0.97049110262022775</v>
      </c>
      <c r="CT236" s="120">
        <f>PRODUCT($D116:CT116)</f>
        <v>0.97010290617917971</v>
      </c>
      <c r="CU236" s="120">
        <f>PRODUCT($D116:CU116)</f>
        <v>0.96971486501670812</v>
      </c>
      <c r="CV236" s="120">
        <f>PRODUCT($D116:CV116)</f>
        <v>0.96932697907070142</v>
      </c>
      <c r="CW236" s="120">
        <f>PRODUCT($D116:CW116)</f>
        <v>0.96893924827907318</v>
      </c>
      <c r="CX236" s="120">
        <f>PRODUCT($D116:CX116)</f>
        <v>0.9685516725797616</v>
      </c>
      <c r="CY236" s="120">
        <f>PRODUCT($D116:CY116)</f>
        <v>0.96816425191072975</v>
      </c>
      <c r="CZ236" s="120">
        <f>PRODUCT($D116:CZ116)</f>
        <v>0.96777698620996555</v>
      </c>
      <c r="DA236" s="120">
        <f>PRODUCT($D116:DA116)</f>
        <v>0.9673898754154816</v>
      </c>
      <c r="DB236" s="120">
        <f>PRODUCT($D116:DB116)</f>
        <v>0.96700291946531547</v>
      </c>
      <c r="DC236" s="120">
        <f>PRODUCT($D116:DC116)</f>
        <v>0.96661611829752936</v>
      </c>
    </row>
    <row r="237" spans="2:107" ht="15" x14ac:dyDescent="0.25">
      <c r="B237" s="110">
        <v>112</v>
      </c>
      <c r="C237" s="120">
        <v>1</v>
      </c>
      <c r="D237" s="120">
        <f>PRODUCT($D117:D117)</f>
        <v>0.99399999999999999</v>
      </c>
      <c r="E237" s="120">
        <f>PRODUCT($D117:E117)</f>
        <v>0.99767780000000006</v>
      </c>
      <c r="F237" s="120">
        <f>PRODUCT($D117:F117)</f>
        <v>1.0009701367400001</v>
      </c>
      <c r="G237" s="120">
        <f>PRODUCT($D117:G117)</f>
        <v>1.00397304715022</v>
      </c>
      <c r="H237" s="120">
        <f>PRODUCT($D117:H117)</f>
        <v>1.0065833770728105</v>
      </c>
      <c r="I237" s="120">
        <f>PRODUCT($D117:I117)</f>
        <v>1.0087978605023706</v>
      </c>
      <c r="J237" s="120">
        <f>PRODUCT($D117:J117)</f>
        <v>1.0098066583628729</v>
      </c>
      <c r="K237" s="120">
        <f>PRODUCT($D117:K117)</f>
        <v>1.0099076390287092</v>
      </c>
      <c r="L237" s="120">
        <f>PRODUCT($D117:L117)</f>
        <v>1.0093016944452919</v>
      </c>
      <c r="M237" s="120">
        <f>PRODUCT($D117:M117)</f>
        <v>1.0082923927508467</v>
      </c>
      <c r="N237" s="120">
        <f>PRODUCT($D117:N117)</f>
        <v>1.0070824418795457</v>
      </c>
      <c r="O237" s="120">
        <f>PRODUCT($D117:O117)</f>
        <v>1.0056725264609143</v>
      </c>
      <c r="P237" s="120">
        <f>PRODUCT($D117:P117)</f>
        <v>1.004164017671223</v>
      </c>
      <c r="Q237" s="120">
        <f>PRODUCT($D117:Q117)</f>
        <v>1.002557355242949</v>
      </c>
      <c r="R237" s="120">
        <f>PRODUCT($D117:R117)</f>
        <v>1.0022565880363761</v>
      </c>
      <c r="S237" s="120">
        <f>PRODUCT($D117:S117)</f>
        <v>1.0019559110599652</v>
      </c>
      <c r="T237" s="120">
        <f>PRODUCT($D117:T117)</f>
        <v>1.0016553242866473</v>
      </c>
      <c r="U237" s="120">
        <f>PRODUCT($D117:U117)</f>
        <v>1.0013548276893613</v>
      </c>
      <c r="V237" s="120">
        <f>PRODUCT($D117:V117)</f>
        <v>1.0010544212410546</v>
      </c>
      <c r="W237" s="120">
        <f>PRODUCT($D117:W117)</f>
        <v>1.0007541049146824</v>
      </c>
      <c r="X237" s="120">
        <f>PRODUCT($D117:X117)</f>
        <v>1.000453878683208</v>
      </c>
      <c r="Y237" s="120">
        <f>PRODUCT($D117:Y117)</f>
        <v>1.000153742519603</v>
      </c>
      <c r="Z237" s="120">
        <f>PRODUCT($D117:Z117)</f>
        <v>0.99985369639684718</v>
      </c>
      <c r="AA237" s="120">
        <f>PRODUCT($D117:AA117)</f>
        <v>0.99955374028792821</v>
      </c>
      <c r="AB237" s="120">
        <f>PRODUCT($D117:AB117)</f>
        <v>0.99925387416584188</v>
      </c>
      <c r="AC237" s="120">
        <f>PRODUCT($D117:AC117)</f>
        <v>0.99895409800359214</v>
      </c>
      <c r="AD237" s="120">
        <f>PRODUCT($D117:AD117)</f>
        <v>0.99865441177419112</v>
      </c>
      <c r="AE237" s="120">
        <f>PRODUCT($D117:AE117)</f>
        <v>0.99835481545065885</v>
      </c>
      <c r="AF237" s="120">
        <f>PRODUCT($D117:AF117)</f>
        <v>0.99805530900602368</v>
      </c>
      <c r="AG237" s="120">
        <f>PRODUCT($D117:AG117)</f>
        <v>0.99775589241332185</v>
      </c>
      <c r="AH237" s="120">
        <f>PRODUCT($D117:AH117)</f>
        <v>0.99745656564559793</v>
      </c>
      <c r="AI237" s="120">
        <f>PRODUCT($D117:AI117)</f>
        <v>0.99715732867590423</v>
      </c>
      <c r="AJ237" s="120">
        <f>PRODUCT($D117:AJ117)</f>
        <v>0.99685818147730154</v>
      </c>
      <c r="AK237" s="120">
        <f>PRODUCT($D117:AK117)</f>
        <v>0.9965591240228584</v>
      </c>
      <c r="AL237" s="120">
        <f>PRODUCT($D117:AL117)</f>
        <v>0.99626015628565157</v>
      </c>
      <c r="AM237" s="120">
        <f>PRODUCT($D117:AM117)</f>
        <v>0.9959612782387659</v>
      </c>
      <c r="AN237" s="120">
        <f>PRODUCT($D117:AN117)</f>
        <v>0.99566248985529426</v>
      </c>
      <c r="AO237" s="120">
        <f>PRODUCT($D117:AO117)</f>
        <v>0.99536379110833773</v>
      </c>
      <c r="AP237" s="120">
        <f>PRODUCT($D117:AP117)</f>
        <v>0.99506518197100524</v>
      </c>
      <c r="AQ237" s="120">
        <f>PRODUCT($D117:AQ117)</f>
        <v>0.99476666241641398</v>
      </c>
      <c r="AR237" s="120">
        <f>PRODUCT($D117:AR117)</f>
        <v>0.99446823241768911</v>
      </c>
      <c r="AS237" s="120">
        <f>PRODUCT($D117:AS117)</f>
        <v>0.99416989194796379</v>
      </c>
      <c r="AT237" s="120">
        <f>PRODUCT($D117:AT117)</f>
        <v>0.99387164098037939</v>
      </c>
      <c r="AU237" s="120">
        <f>PRODUCT($D117:AU117)</f>
        <v>0.99357347948808528</v>
      </c>
      <c r="AV237" s="120">
        <f>PRODUCT($D117:AV117)</f>
        <v>0.99327540744423892</v>
      </c>
      <c r="AW237" s="120">
        <f>PRODUCT($D117:AW117)</f>
        <v>0.99297742482200568</v>
      </c>
      <c r="AX237" s="120">
        <f>PRODUCT($D117:AX117)</f>
        <v>0.99267953159455913</v>
      </c>
      <c r="AY237" s="120">
        <f>PRODUCT($D117:AY117)</f>
        <v>0.99238172773508082</v>
      </c>
      <c r="AZ237" s="120">
        <f>PRODUCT($D117:AZ117)</f>
        <v>0.99208401321676032</v>
      </c>
      <c r="BA237" s="120">
        <f>PRODUCT($D117:BA117)</f>
        <v>0.99178638801279528</v>
      </c>
      <c r="BB237" s="120">
        <f>PRODUCT($D117:BB117)</f>
        <v>0.99148885209639148</v>
      </c>
      <c r="BC237" s="120">
        <f>PRODUCT($D117:BC117)</f>
        <v>0.99119140544076256</v>
      </c>
      <c r="BD237" s="120">
        <f>PRODUCT($D117:BD117)</f>
        <v>0.99089404801913039</v>
      </c>
      <c r="BE237" s="120">
        <f>PRODUCT($D117:BE117)</f>
        <v>0.99059677980472471</v>
      </c>
      <c r="BF237" s="120">
        <f>PRODUCT($D117:BF117)</f>
        <v>0.99029960077078338</v>
      </c>
      <c r="BG237" s="120">
        <f>PRODUCT($D117:BG117)</f>
        <v>0.99000251089055213</v>
      </c>
      <c r="BH237" s="120">
        <f>PRODUCT($D117:BH117)</f>
        <v>0.98970551013728503</v>
      </c>
      <c r="BI237" s="120">
        <f>PRODUCT($D117:BI117)</f>
        <v>0.9894085984842439</v>
      </c>
      <c r="BJ237" s="120">
        <f>PRODUCT($D117:BJ117)</f>
        <v>0.98911177590469868</v>
      </c>
      <c r="BK237" s="120">
        <f>PRODUCT($D117:BK117)</f>
        <v>0.9888150423719273</v>
      </c>
      <c r="BL237" s="120">
        <f>PRODUCT($D117:BL117)</f>
        <v>0.9885183978592158</v>
      </c>
      <c r="BM237" s="120">
        <f>PRODUCT($D117:BM117)</f>
        <v>0.9882218423398581</v>
      </c>
      <c r="BN237" s="120">
        <f>PRODUCT($D117:BN117)</f>
        <v>0.98792537578715622</v>
      </c>
      <c r="BO237" s="120">
        <f>PRODUCT($D117:BO117)</f>
        <v>0.98762899817442007</v>
      </c>
      <c r="BP237" s="120">
        <f>PRODUCT($D117:BP117)</f>
        <v>0.98733270947496776</v>
      </c>
      <c r="BQ237" s="120">
        <f>PRODUCT($D117:BQ117)</f>
        <v>0.98703650966212531</v>
      </c>
      <c r="BR237" s="120">
        <f>PRODUCT($D117:BR117)</f>
        <v>0.9867403987092267</v>
      </c>
      <c r="BS237" s="120">
        <f>PRODUCT($D117:BS117)</f>
        <v>0.98644437658961392</v>
      </c>
      <c r="BT237" s="120">
        <f>PRODUCT($D117:BT117)</f>
        <v>0.98614844327663709</v>
      </c>
      <c r="BU237" s="120">
        <f>PRODUCT($D117:BU117)</f>
        <v>0.98585259874365416</v>
      </c>
      <c r="BV237" s="120">
        <f>PRODUCT($D117:BV117)</f>
        <v>0.98555684296403112</v>
      </c>
      <c r="BW237" s="120">
        <f>PRODUCT($D117:BW117)</f>
        <v>0.98526117591114193</v>
      </c>
      <c r="BX237" s="120">
        <f>PRODUCT($D117:BX117)</f>
        <v>0.98496559755836866</v>
      </c>
      <c r="BY237" s="120">
        <f>PRODUCT($D117:BY117)</f>
        <v>0.98467010787910114</v>
      </c>
      <c r="BZ237" s="120">
        <f>PRODUCT($D117:BZ117)</f>
        <v>0.98437470684673745</v>
      </c>
      <c r="CA237" s="120">
        <f>PRODUCT($D117:CA117)</f>
        <v>0.98407939443468351</v>
      </c>
      <c r="CB237" s="120">
        <f>PRODUCT($D117:CB117)</f>
        <v>0.98378417061635315</v>
      </c>
      <c r="CC237" s="120">
        <f>PRODUCT($D117:CC117)</f>
        <v>0.9834890353651683</v>
      </c>
      <c r="CD237" s="120">
        <f>PRODUCT($D117:CD117)</f>
        <v>0.98319398865455876</v>
      </c>
      <c r="CE237" s="120">
        <f>PRODUCT($D117:CE117)</f>
        <v>0.98289903045796245</v>
      </c>
      <c r="CF237" s="120">
        <f>PRODUCT($D117:CF117)</f>
        <v>0.98260416074882506</v>
      </c>
      <c r="CG237" s="120">
        <f>PRODUCT($D117:CG117)</f>
        <v>0.98230937950060049</v>
      </c>
      <c r="CH237" s="120">
        <f>PRODUCT($D117:CH117)</f>
        <v>0.98201468668675029</v>
      </c>
      <c r="CI237" s="120">
        <f>PRODUCT($D117:CI117)</f>
        <v>0.98172008228074426</v>
      </c>
      <c r="CJ237" s="120">
        <f>PRODUCT($D117:CJ117)</f>
        <v>0.98142556625606003</v>
      </c>
      <c r="CK237" s="120">
        <f>PRODUCT($D117:CK117)</f>
        <v>0.98113113858618328</v>
      </c>
      <c r="CL237" s="120">
        <f>PRODUCT($D117:CL117)</f>
        <v>0.98083679924460743</v>
      </c>
      <c r="CM237" s="120">
        <f>PRODUCT($D117:CM117)</f>
        <v>0.98054254820483411</v>
      </c>
      <c r="CN237" s="120">
        <f>PRODUCT($D117:CN117)</f>
        <v>0.98024838544037274</v>
      </c>
      <c r="CO237" s="120">
        <f>PRODUCT($D117:CO117)</f>
        <v>0.97995431092474061</v>
      </c>
      <c r="CP237" s="120">
        <f>PRODUCT($D117:CP117)</f>
        <v>0.97966032463146324</v>
      </c>
      <c r="CQ237" s="120">
        <f>PRODUCT($D117:CQ117)</f>
        <v>0.9793664265340738</v>
      </c>
      <c r="CR237" s="120">
        <f>PRODUCT($D117:CR117)</f>
        <v>0.97907261660611355</v>
      </c>
      <c r="CS237" s="120">
        <f>PRODUCT($D117:CS117)</f>
        <v>0.97877889482113178</v>
      </c>
      <c r="CT237" s="120">
        <f>PRODUCT($D117:CT117)</f>
        <v>0.97848526115268553</v>
      </c>
      <c r="CU237" s="120">
        <f>PRODUCT($D117:CU117)</f>
        <v>0.9781917155743397</v>
      </c>
      <c r="CV237" s="120">
        <f>PRODUCT($D117:CV117)</f>
        <v>0.97789825805966746</v>
      </c>
      <c r="CW237" s="120">
        <f>PRODUCT($D117:CW117)</f>
        <v>0.97760488858224959</v>
      </c>
      <c r="CX237" s="120">
        <f>PRODUCT($D117:CX117)</f>
        <v>0.977311607115675</v>
      </c>
      <c r="CY237" s="120">
        <f>PRODUCT($D117:CY117)</f>
        <v>0.97701841363354036</v>
      </c>
      <c r="CZ237" s="120">
        <f>PRODUCT($D117:CZ117)</f>
        <v>0.97672530810945035</v>
      </c>
      <c r="DA237" s="120">
        <f>PRODUCT($D117:DA117)</f>
        <v>0.97643229051701752</v>
      </c>
      <c r="DB237" s="120">
        <f>PRODUCT($D117:DB117)</f>
        <v>0.97613936082986241</v>
      </c>
      <c r="DC237" s="120">
        <f>PRODUCT($D117:DC117)</f>
        <v>0.97584651902161346</v>
      </c>
    </row>
    <row r="238" spans="2:107" ht="15" x14ac:dyDescent="0.25">
      <c r="B238" s="110">
        <v>113</v>
      </c>
      <c r="C238" s="120">
        <v>1</v>
      </c>
      <c r="D238" s="120">
        <f>PRODUCT($D118:D118)</f>
        <v>0.99339999999999995</v>
      </c>
      <c r="E238" s="120">
        <f>PRODUCT($D118:E118)</f>
        <v>0.99657888000000006</v>
      </c>
      <c r="F238" s="120">
        <f>PRODUCT($D118:F118)</f>
        <v>0.99956861663999996</v>
      </c>
      <c r="G238" s="120">
        <f>PRODUCT($D118:G118)</f>
        <v>1.0022674519049279</v>
      </c>
      <c r="H238" s="120">
        <f>PRODUCT($D118:H118)</f>
        <v>1.0046728937894998</v>
      </c>
      <c r="I238" s="120">
        <f>PRODUCT($D118:I118)</f>
        <v>1.0066822395770787</v>
      </c>
      <c r="J238" s="120">
        <f>PRODUCT($D118:J118)</f>
        <v>1.0081922629364444</v>
      </c>
      <c r="K238" s="120">
        <f>PRODUCT($D118:K118)</f>
        <v>1.0086963590679126</v>
      </c>
      <c r="L238" s="120">
        <f>PRODUCT($D118:L118)</f>
        <v>1.0083937501601923</v>
      </c>
      <c r="M238" s="120">
        <f>PRODUCT($D118:M118)</f>
        <v>1.0075870351600642</v>
      </c>
      <c r="N238" s="120">
        <f>PRODUCT($D118:N118)</f>
        <v>1.0064786894213882</v>
      </c>
      <c r="O238" s="120">
        <f>PRODUCT($D118:O118)</f>
        <v>1.0051702671251403</v>
      </c>
      <c r="P238" s="120">
        <f>PRODUCT($D118:P118)</f>
        <v>1.0037630287511652</v>
      </c>
      <c r="Q238" s="120">
        <f>PRODUCT($D118:Q118)</f>
        <v>1.0022573842080384</v>
      </c>
      <c r="R238" s="120">
        <f>PRODUCT($D118:R118)</f>
        <v>1.0020569327311968</v>
      </c>
      <c r="S238" s="120">
        <f>PRODUCT($D118:S118)</f>
        <v>1.0018565213446506</v>
      </c>
      <c r="T238" s="120">
        <f>PRODUCT($D118:T118)</f>
        <v>1.0016561500403818</v>
      </c>
      <c r="U238" s="120">
        <f>PRODUCT($D118:U118)</f>
        <v>1.0014558188103737</v>
      </c>
      <c r="V238" s="120">
        <f>PRODUCT($D118:V118)</f>
        <v>1.0012555276466117</v>
      </c>
      <c r="W238" s="120">
        <f>PRODUCT($D118:W118)</f>
        <v>1.0010552765410825</v>
      </c>
      <c r="X238" s="120">
        <f>PRODUCT($D118:X118)</f>
        <v>1.0008550654857744</v>
      </c>
      <c r="Y238" s="120">
        <f>PRODUCT($D118:Y118)</f>
        <v>1.0006548944726772</v>
      </c>
      <c r="Z238" s="120">
        <f>PRODUCT($D118:Z118)</f>
        <v>1.0004547634937826</v>
      </c>
      <c r="AA238" s="120">
        <f>PRODUCT($D118:AA118)</f>
        <v>1.0002546725410839</v>
      </c>
      <c r="AB238" s="120">
        <f>PRODUCT($D118:AB118)</f>
        <v>1.0000546216065758</v>
      </c>
      <c r="AC238" s="120">
        <f>PRODUCT($D118:AC118)</f>
        <v>0.99985461068225445</v>
      </c>
      <c r="AD238" s="120">
        <f>PRODUCT($D118:AD118)</f>
        <v>0.99965463976011804</v>
      </c>
      <c r="AE238" s="120">
        <f>PRODUCT($D118:AE118)</f>
        <v>0.99945470883216603</v>
      </c>
      <c r="AF238" s="120">
        <f>PRODUCT($D118:AF118)</f>
        <v>0.9992548178903996</v>
      </c>
      <c r="AG238" s="120">
        <f>PRODUCT($D118:AG118)</f>
        <v>0.9990549669268215</v>
      </c>
      <c r="AH238" s="120">
        <f>PRODUCT($D118:AH118)</f>
        <v>0.9988551559334361</v>
      </c>
      <c r="AI238" s="120">
        <f>PRODUCT($D118:AI118)</f>
        <v>0.99865538490224948</v>
      </c>
      <c r="AJ238" s="120">
        <f>PRODUCT($D118:AJ118)</f>
        <v>0.99845565382526902</v>
      </c>
      <c r="AK238" s="120">
        <f>PRODUCT($D118:AK118)</f>
        <v>0.99825596269450401</v>
      </c>
      <c r="AL238" s="120">
        <f>PRODUCT($D118:AL118)</f>
        <v>0.99805631150196517</v>
      </c>
      <c r="AM238" s="120">
        <f>PRODUCT($D118:AM118)</f>
        <v>0.99785670023966477</v>
      </c>
      <c r="AN238" s="120">
        <f>PRODUCT($D118:AN118)</f>
        <v>0.99765712889961689</v>
      </c>
      <c r="AO238" s="120">
        <f>PRODUCT($D118:AO118)</f>
        <v>0.997457597473837</v>
      </c>
      <c r="AP238" s="120">
        <f>PRODUCT($D118:AP118)</f>
        <v>0.99725810595434228</v>
      </c>
      <c r="AQ238" s="120">
        <f>PRODUCT($D118:AQ118)</f>
        <v>0.99705865433315144</v>
      </c>
      <c r="AR238" s="120">
        <f>PRODUCT($D118:AR118)</f>
        <v>0.99685924260228487</v>
      </c>
      <c r="AS238" s="120">
        <f>PRODUCT($D118:AS118)</f>
        <v>0.99665987075376439</v>
      </c>
      <c r="AT238" s="120">
        <f>PRODUCT($D118:AT118)</f>
        <v>0.9964605387796136</v>
      </c>
      <c r="AU238" s="120">
        <f>PRODUCT($D118:AU118)</f>
        <v>0.99626124667185767</v>
      </c>
      <c r="AV238" s="120">
        <f>PRODUCT($D118:AV118)</f>
        <v>0.9960619944225233</v>
      </c>
      <c r="AW238" s="120">
        <f>PRODUCT($D118:AW118)</f>
        <v>0.99586278202363887</v>
      </c>
      <c r="AX238" s="120">
        <f>PRODUCT($D118:AX118)</f>
        <v>0.9956636094672342</v>
      </c>
      <c r="AY238" s="120">
        <f>PRODUCT($D118:AY118)</f>
        <v>0.99546447674534078</v>
      </c>
      <c r="AZ238" s="120">
        <f>PRODUCT($D118:AZ118)</f>
        <v>0.99526538384999175</v>
      </c>
      <c r="BA238" s="120">
        <f>PRODUCT($D118:BA118)</f>
        <v>0.99506633077322182</v>
      </c>
      <c r="BB238" s="120">
        <f>PRODUCT($D118:BB118)</f>
        <v>0.99486731750706725</v>
      </c>
      <c r="BC238" s="120">
        <f>PRODUCT($D118:BC118)</f>
        <v>0.99466834404356586</v>
      </c>
      <c r="BD238" s="120">
        <f>PRODUCT($D118:BD118)</f>
        <v>0.99446941037475711</v>
      </c>
      <c r="BE238" s="120">
        <f>PRODUCT($D118:BE118)</f>
        <v>0.99427051649268217</v>
      </c>
      <c r="BF238" s="120">
        <f>PRODUCT($D118:BF118)</f>
        <v>0.9940716623893836</v>
      </c>
      <c r="BG238" s="120">
        <f>PRODUCT($D118:BG118)</f>
        <v>0.99387284805690579</v>
      </c>
      <c r="BH238" s="120">
        <f>PRODUCT($D118:BH118)</f>
        <v>0.99367407348729442</v>
      </c>
      <c r="BI238" s="120">
        <f>PRODUCT($D118:BI118)</f>
        <v>0.99347533867259696</v>
      </c>
      <c r="BJ238" s="120">
        <f>PRODUCT($D118:BJ118)</f>
        <v>0.99327664360486245</v>
      </c>
      <c r="BK238" s="120">
        <f>PRODUCT($D118:BK118)</f>
        <v>0.99307798827614147</v>
      </c>
      <c r="BL238" s="120">
        <f>PRODUCT($D118:BL118)</f>
        <v>0.99287937267848625</v>
      </c>
      <c r="BM238" s="120">
        <f>PRODUCT($D118:BM118)</f>
        <v>0.9926807968039506</v>
      </c>
      <c r="BN238" s="120">
        <f>PRODUCT($D118:BN118)</f>
        <v>0.99248226064458989</v>
      </c>
      <c r="BO238" s="120">
        <f>PRODUCT($D118:BO118)</f>
        <v>0.992283764192461</v>
      </c>
      <c r="BP238" s="120">
        <f>PRODUCT($D118:BP118)</f>
        <v>0.99208530743962253</v>
      </c>
      <c r="BQ238" s="120">
        <f>PRODUCT($D118:BQ118)</f>
        <v>0.9918868903781346</v>
      </c>
      <c r="BR238" s="120">
        <f>PRODUCT($D118:BR118)</f>
        <v>0.991688513000059</v>
      </c>
      <c r="BS238" s="120">
        <f>PRODUCT($D118:BS118)</f>
        <v>0.99149017529745898</v>
      </c>
      <c r="BT238" s="120">
        <f>PRODUCT($D118:BT118)</f>
        <v>0.99129187726239953</v>
      </c>
      <c r="BU238" s="120">
        <f>PRODUCT($D118:BU118)</f>
        <v>0.99109361888694703</v>
      </c>
      <c r="BV238" s="120">
        <f>PRODUCT($D118:BV118)</f>
        <v>0.99089540016316968</v>
      </c>
      <c r="BW238" s="120">
        <f>PRODUCT($D118:BW118)</f>
        <v>0.99069722108313707</v>
      </c>
      <c r="BX238" s="120">
        <f>PRODUCT($D118:BX118)</f>
        <v>0.99049908163892042</v>
      </c>
      <c r="BY238" s="120">
        <f>PRODUCT($D118:BY118)</f>
        <v>0.99030098182259263</v>
      </c>
      <c r="BZ238" s="120">
        <f>PRODUCT($D118:BZ118)</f>
        <v>0.99010292162622815</v>
      </c>
      <c r="CA238" s="120">
        <f>PRODUCT($D118:CA118)</f>
        <v>0.98990490104190287</v>
      </c>
      <c r="CB238" s="120">
        <f>PRODUCT($D118:CB118)</f>
        <v>0.98970692006169447</v>
      </c>
      <c r="CC238" s="120">
        <f>PRODUCT($D118:CC118)</f>
        <v>0.98950897867768217</v>
      </c>
      <c r="CD238" s="120">
        <f>PRODUCT($D118:CD118)</f>
        <v>0.98931107688194664</v>
      </c>
      <c r="CE238" s="120">
        <f>PRODUCT($D118:CE118)</f>
        <v>0.98911321466657032</v>
      </c>
      <c r="CF238" s="120">
        <f>PRODUCT($D118:CF118)</f>
        <v>0.98891539202363699</v>
      </c>
      <c r="CG238" s="120">
        <f>PRODUCT($D118:CG118)</f>
        <v>0.98871760894523231</v>
      </c>
      <c r="CH238" s="120">
        <f>PRODUCT($D118:CH118)</f>
        <v>0.98851986542344328</v>
      </c>
      <c r="CI238" s="120">
        <f>PRODUCT($D118:CI118)</f>
        <v>0.98832216145035856</v>
      </c>
      <c r="CJ238" s="120">
        <f>PRODUCT($D118:CJ118)</f>
        <v>0.98812449701806848</v>
      </c>
      <c r="CK238" s="120">
        <f>PRODUCT($D118:CK118)</f>
        <v>0.98792687211866492</v>
      </c>
      <c r="CL238" s="120">
        <f>PRODUCT($D118:CL118)</f>
        <v>0.98772928674424121</v>
      </c>
      <c r="CM238" s="120">
        <f>PRODUCT($D118:CM118)</f>
        <v>0.98753174088689233</v>
      </c>
      <c r="CN238" s="120">
        <f>PRODUCT($D118:CN118)</f>
        <v>0.98733423453871494</v>
      </c>
      <c r="CO238" s="120">
        <f>PRODUCT($D118:CO118)</f>
        <v>0.98713676769180725</v>
      </c>
      <c r="CP238" s="120">
        <f>PRODUCT($D118:CP118)</f>
        <v>0.98693934033826891</v>
      </c>
      <c r="CQ238" s="120">
        <f>PRODUCT($D118:CQ118)</f>
        <v>0.98674195247020124</v>
      </c>
      <c r="CR238" s="120">
        <f>PRODUCT($D118:CR118)</f>
        <v>0.98654460407970723</v>
      </c>
      <c r="CS238" s="120">
        <f>PRODUCT($D118:CS118)</f>
        <v>0.9863472951588913</v>
      </c>
      <c r="CT238" s="120">
        <f>PRODUCT($D118:CT118)</f>
        <v>0.98615002569985954</v>
      </c>
      <c r="CU238" s="120">
        <f>PRODUCT($D118:CU118)</f>
        <v>0.98595279569471961</v>
      </c>
      <c r="CV238" s="120">
        <f>PRODUCT($D118:CV118)</f>
        <v>0.98575560513558069</v>
      </c>
      <c r="CW238" s="120">
        <f>PRODUCT($D118:CW118)</f>
        <v>0.98555845401455355</v>
      </c>
      <c r="CX238" s="120">
        <f>PRODUCT($D118:CX118)</f>
        <v>0.98536134232375061</v>
      </c>
      <c r="CY238" s="120">
        <f>PRODUCT($D118:CY118)</f>
        <v>0.98516427005528584</v>
      </c>
      <c r="CZ238" s="120">
        <f>PRODUCT($D118:CZ118)</f>
        <v>0.98496723720127477</v>
      </c>
      <c r="DA238" s="120">
        <f>PRODUCT($D118:DA118)</f>
        <v>0.98477024375383448</v>
      </c>
      <c r="DB238" s="120">
        <f>PRODUCT($D118:DB118)</f>
        <v>0.98457328970508373</v>
      </c>
      <c r="DC238" s="120">
        <f>PRODUCT($D118:DC118)</f>
        <v>0.9843763750471427</v>
      </c>
    </row>
    <row r="239" spans="2:107" ht="15" x14ac:dyDescent="0.25">
      <c r="B239" s="110">
        <v>114</v>
      </c>
      <c r="C239" s="120">
        <v>1</v>
      </c>
      <c r="D239" s="120">
        <f>PRODUCT($D119:D119)</f>
        <v>0.99280000000000002</v>
      </c>
      <c r="E239" s="120">
        <f>PRODUCT($D119:E119)</f>
        <v>0.99548055999999996</v>
      </c>
      <c r="F239" s="120">
        <f>PRODUCT($D119:F119)</f>
        <v>0.99806880945599985</v>
      </c>
      <c r="G239" s="120">
        <f>PRODUCT($D119:G119)</f>
        <v>1.0004641745986942</v>
      </c>
      <c r="H239" s="120">
        <f>PRODUCT($D119:H119)</f>
        <v>1.0026651957828112</v>
      </c>
      <c r="I239" s="120">
        <f>PRODUCT($D119:I119)</f>
        <v>1.0044699931352203</v>
      </c>
      <c r="J239" s="120">
        <f>PRODUCT($D119:J119)</f>
        <v>1.0058762511256096</v>
      </c>
      <c r="K239" s="120">
        <f>PRODUCT($D119:K119)</f>
        <v>1.0067815397516227</v>
      </c>
      <c r="L239" s="120">
        <f>PRODUCT($D119:L119)</f>
        <v>1.0067815397516227</v>
      </c>
      <c r="M239" s="120">
        <f>PRODUCT($D119:M119)</f>
        <v>1.0061774708277715</v>
      </c>
      <c r="N239" s="120">
        <f>PRODUCT($D119:N119)</f>
        <v>1.0051712933569437</v>
      </c>
      <c r="O239" s="120">
        <f>PRODUCT($D119:O119)</f>
        <v>1.0039650878049153</v>
      </c>
      <c r="P239" s="120">
        <f>PRODUCT($D119:P119)</f>
        <v>1.0026599331907691</v>
      </c>
      <c r="Q239" s="120">
        <f>PRODUCT($D119:Q119)</f>
        <v>1.001256209284302</v>
      </c>
      <c r="R239" s="120">
        <f>PRODUCT($D119:R119)</f>
        <v>1.0011560836633737</v>
      </c>
      <c r="S239" s="120">
        <f>PRODUCT($D119:S119)</f>
        <v>1.0010559680550073</v>
      </c>
      <c r="T239" s="120">
        <f>PRODUCT($D119:T119)</f>
        <v>1.0009558624582018</v>
      </c>
      <c r="U239" s="120">
        <f>PRODUCT($D119:U119)</f>
        <v>1.000855766871956</v>
      </c>
      <c r="V239" s="120">
        <f>PRODUCT($D119:V119)</f>
        <v>1.0007556812952687</v>
      </c>
      <c r="W239" s="120">
        <f>PRODUCT($D119:W119)</f>
        <v>1.0006556057271392</v>
      </c>
      <c r="X239" s="120">
        <f>PRODUCT($D119:X119)</f>
        <v>1.0005555401665664</v>
      </c>
      <c r="Y239" s="120">
        <f>PRODUCT($D119:Y119)</f>
        <v>1.0004554846125497</v>
      </c>
      <c r="Z239" s="120">
        <f>PRODUCT($D119:Z119)</f>
        <v>1.0003554390640885</v>
      </c>
      <c r="AA239" s="120">
        <f>PRODUCT($D119:AA119)</f>
        <v>1.0002554035201821</v>
      </c>
      <c r="AB239" s="120">
        <f>PRODUCT($D119:AB119)</f>
        <v>1.00015537797983</v>
      </c>
      <c r="AC239" s="120">
        <f>PRODUCT($D119:AC119)</f>
        <v>1.0000553624420321</v>
      </c>
      <c r="AD239" s="120">
        <f>PRODUCT($D119:AD119)</f>
        <v>0.99995535690578785</v>
      </c>
      <c r="AE239" s="120">
        <f>PRODUCT($D119:AE119)</f>
        <v>0.99985536137009723</v>
      </c>
      <c r="AF239" s="120">
        <f>PRODUCT($D119:AF119)</f>
        <v>0.99975537583396024</v>
      </c>
      <c r="AG239" s="120">
        <f>PRODUCT($D119:AG119)</f>
        <v>0.99965540029637689</v>
      </c>
      <c r="AH239" s="120">
        <f>PRODUCT($D119:AH119)</f>
        <v>0.99955543475634723</v>
      </c>
      <c r="AI239" s="120">
        <f>PRODUCT($D119:AI119)</f>
        <v>0.99945547921287159</v>
      </c>
      <c r="AJ239" s="120">
        <f>PRODUCT($D119:AJ119)</f>
        <v>0.99935553366495034</v>
      </c>
      <c r="AK239" s="120">
        <f>PRODUCT($D119:AK119)</f>
        <v>0.99925559811158382</v>
      </c>
      <c r="AL239" s="120">
        <f>PRODUCT($D119:AL119)</f>
        <v>0.99915567255177262</v>
      </c>
      <c r="AM239" s="120">
        <f>PRODUCT($D119:AM119)</f>
        <v>0.99905575698451743</v>
      </c>
      <c r="AN239" s="120">
        <f>PRODUCT($D119:AN119)</f>
        <v>0.99895585140881904</v>
      </c>
      <c r="AO239" s="120">
        <f>PRODUCT($D119:AO119)</f>
        <v>0.99885595582367814</v>
      </c>
      <c r="AP239" s="120">
        <f>PRODUCT($D119:AP119)</f>
        <v>0.99875607022809576</v>
      </c>
      <c r="AQ239" s="120">
        <f>PRODUCT($D119:AQ119)</f>
        <v>0.99865619462107291</v>
      </c>
      <c r="AR239" s="120">
        <f>PRODUCT($D119:AR119)</f>
        <v>0.99855632900161084</v>
      </c>
      <c r="AS239" s="120">
        <f>PRODUCT($D119:AS119)</f>
        <v>0.99845647336871068</v>
      </c>
      <c r="AT239" s="120">
        <f>PRODUCT($D119:AT119)</f>
        <v>0.99835662772137379</v>
      </c>
      <c r="AU239" s="120">
        <f>PRODUCT($D119:AU119)</f>
        <v>0.99825679205860163</v>
      </c>
      <c r="AV239" s="120">
        <f>PRODUCT($D119:AV119)</f>
        <v>0.99815696637939577</v>
      </c>
      <c r="AW239" s="120">
        <f>PRODUCT($D119:AW119)</f>
        <v>0.9980571506827578</v>
      </c>
      <c r="AX239" s="120">
        <f>PRODUCT($D119:AX119)</f>
        <v>0.99795734496768951</v>
      </c>
      <c r="AY239" s="120">
        <f>PRODUCT($D119:AY119)</f>
        <v>0.9978575492331927</v>
      </c>
      <c r="AZ239" s="120">
        <f>PRODUCT($D119:AZ119)</f>
        <v>0.99775776347826939</v>
      </c>
      <c r="BA239" s="120">
        <f>PRODUCT($D119:BA119)</f>
        <v>0.9976579877019216</v>
      </c>
      <c r="BB239" s="120">
        <f>PRODUCT($D119:BB119)</f>
        <v>0.99755822190315147</v>
      </c>
      <c r="BC239" s="120">
        <f>PRODUCT($D119:BC119)</f>
        <v>0.99745846608096111</v>
      </c>
      <c r="BD239" s="120">
        <f>PRODUCT($D119:BD119)</f>
        <v>0.99735872023435301</v>
      </c>
      <c r="BE239" s="120">
        <f>PRODUCT($D119:BE119)</f>
        <v>0.99725898436232963</v>
      </c>
      <c r="BF239" s="120">
        <f>PRODUCT($D119:BF119)</f>
        <v>0.99715925846389342</v>
      </c>
      <c r="BG239" s="120">
        <f>PRODUCT($D119:BG119)</f>
        <v>0.99705954253804707</v>
      </c>
      <c r="BH239" s="120">
        <f>PRODUCT($D119:BH119)</f>
        <v>0.99695983658379328</v>
      </c>
      <c r="BI239" s="120">
        <f>PRODUCT($D119:BI119)</f>
        <v>0.99686014060013495</v>
      </c>
      <c r="BJ239" s="120">
        <f>PRODUCT($D119:BJ119)</f>
        <v>0.99676045458607498</v>
      </c>
      <c r="BK239" s="120">
        <f>PRODUCT($D119:BK119)</f>
        <v>0.99666077854061641</v>
      </c>
      <c r="BL239" s="120">
        <f>PRODUCT($D119:BL119)</f>
        <v>0.99656111246276236</v>
      </c>
      <c r="BM239" s="120">
        <f>PRODUCT($D119:BM119)</f>
        <v>0.99646145635151606</v>
      </c>
      <c r="BN239" s="120">
        <f>PRODUCT($D119:BN119)</f>
        <v>0.99636181020588088</v>
      </c>
      <c r="BO239" s="120">
        <f>PRODUCT($D119:BO119)</f>
        <v>0.99626217402486028</v>
      </c>
      <c r="BP239" s="120">
        <f>PRODUCT($D119:BP119)</f>
        <v>0.99616254780745783</v>
      </c>
      <c r="BQ239" s="120">
        <f>PRODUCT($D119:BQ119)</f>
        <v>0.99606293155267711</v>
      </c>
      <c r="BR239" s="120">
        <f>PRODUCT($D119:BR119)</f>
        <v>0.9959633252595218</v>
      </c>
      <c r="BS239" s="120">
        <f>PRODUCT($D119:BS119)</f>
        <v>0.99586372892699582</v>
      </c>
      <c r="BT239" s="120">
        <f>PRODUCT($D119:BT119)</f>
        <v>0.99576414255410317</v>
      </c>
      <c r="BU239" s="120">
        <f>PRODUCT($D119:BU119)</f>
        <v>0.99566456613984777</v>
      </c>
      <c r="BV239" s="120">
        <f>PRODUCT($D119:BV119)</f>
        <v>0.99556499968323375</v>
      </c>
      <c r="BW239" s="120">
        <f>PRODUCT($D119:BW119)</f>
        <v>0.99546544318326546</v>
      </c>
      <c r="BX239" s="120">
        <f>PRODUCT($D119:BX119)</f>
        <v>0.99536589663894715</v>
      </c>
      <c r="BY239" s="120">
        <f>PRODUCT($D119:BY119)</f>
        <v>0.99526636004928326</v>
      </c>
      <c r="BZ239" s="120">
        <f>PRODUCT($D119:BZ119)</f>
        <v>0.99516683341327838</v>
      </c>
      <c r="CA239" s="120">
        <f>PRODUCT($D119:CA119)</f>
        <v>0.99506731672993709</v>
      </c>
      <c r="CB239" s="120">
        <f>PRODUCT($D119:CB119)</f>
        <v>0.99496780999826406</v>
      </c>
      <c r="CC239" s="120">
        <f>PRODUCT($D119:CC119)</f>
        <v>0.99486831321726421</v>
      </c>
      <c r="CD239" s="120">
        <f>PRODUCT($D119:CD119)</f>
        <v>0.99476882638594255</v>
      </c>
      <c r="CE239" s="120">
        <f>PRODUCT($D119:CE119)</f>
        <v>0.99466934950330399</v>
      </c>
      <c r="CF239" s="120">
        <f>PRODUCT($D119:CF119)</f>
        <v>0.99456988256835366</v>
      </c>
      <c r="CG239" s="120">
        <f>PRODUCT($D119:CG119)</f>
        <v>0.9944704255800968</v>
      </c>
      <c r="CH239" s="120">
        <f>PRODUCT($D119:CH119)</f>
        <v>0.99437097853753875</v>
      </c>
      <c r="CI239" s="120">
        <f>PRODUCT($D119:CI119)</f>
        <v>0.99427154143968499</v>
      </c>
      <c r="CJ239" s="120">
        <f>PRODUCT($D119:CJ119)</f>
        <v>0.99417211428554109</v>
      </c>
      <c r="CK239" s="120">
        <f>PRODUCT($D119:CK119)</f>
        <v>0.9940726970741125</v>
      </c>
      <c r="CL239" s="120">
        <f>PRODUCT($D119:CL119)</f>
        <v>0.99397328980440514</v>
      </c>
      <c r="CM239" s="120">
        <f>PRODUCT($D119:CM119)</f>
        <v>0.99387389247542468</v>
      </c>
      <c r="CN239" s="120">
        <f>PRODUCT($D119:CN119)</f>
        <v>0.99377450508617715</v>
      </c>
      <c r="CO239" s="120">
        <f>PRODUCT($D119:CO119)</f>
        <v>0.99367512763566856</v>
      </c>
      <c r="CP239" s="120">
        <f>PRODUCT($D119:CP119)</f>
        <v>0.99357576012290505</v>
      </c>
      <c r="CQ239" s="120">
        <f>PRODUCT($D119:CQ119)</f>
        <v>0.99347640254689273</v>
      </c>
      <c r="CR239" s="120">
        <f>PRODUCT($D119:CR119)</f>
        <v>0.99337705490663808</v>
      </c>
      <c r="CS239" s="120">
        <f>PRODUCT($D119:CS119)</f>
        <v>0.99327771720114744</v>
      </c>
      <c r="CT239" s="120">
        <f>PRODUCT($D119:CT119)</f>
        <v>0.99317838942942738</v>
      </c>
      <c r="CU239" s="120">
        <f>PRODUCT($D119:CU119)</f>
        <v>0.99307907159048447</v>
      </c>
      <c r="CV239" s="120">
        <f>PRODUCT($D119:CV119)</f>
        <v>0.99297976368332541</v>
      </c>
      <c r="CW239" s="120">
        <f>PRODUCT($D119:CW119)</f>
        <v>0.99288046570695709</v>
      </c>
      <c r="CX239" s="120">
        <f>PRODUCT($D119:CX119)</f>
        <v>0.99278117766038643</v>
      </c>
      <c r="CY239" s="120">
        <f>PRODUCT($D119:CY119)</f>
        <v>0.99268189954262043</v>
      </c>
      <c r="CZ239" s="120">
        <f>PRODUCT($D119:CZ119)</f>
        <v>0.99258263135266622</v>
      </c>
      <c r="DA239" s="120">
        <f>PRODUCT($D119:DA119)</f>
        <v>0.99248337308953094</v>
      </c>
      <c r="DB239" s="120">
        <f>PRODUCT($D119:DB119)</f>
        <v>0.99238412475222204</v>
      </c>
      <c r="DC239" s="120">
        <f>PRODUCT($D119:DC119)</f>
        <v>0.99228488633974687</v>
      </c>
    </row>
    <row r="240" spans="2:107" ht="15" x14ac:dyDescent="0.25">
      <c r="B240" s="110">
        <v>115</v>
      </c>
      <c r="C240" s="120">
        <v>1</v>
      </c>
      <c r="D240" s="120">
        <f>PRODUCT($D120:D120)</f>
        <v>1</v>
      </c>
      <c r="E240" s="120">
        <f>PRODUCT($D120:E120)</f>
        <v>1</v>
      </c>
      <c r="F240" s="120">
        <f>PRODUCT($D120:F120)</f>
        <v>1</v>
      </c>
      <c r="G240" s="120">
        <f>PRODUCT($D120:G120)</f>
        <v>1</v>
      </c>
      <c r="H240" s="120">
        <f>PRODUCT($D120:H120)</f>
        <v>1</v>
      </c>
      <c r="I240" s="120">
        <f>PRODUCT($D120:I120)</f>
        <v>1</v>
      </c>
      <c r="J240" s="120">
        <f>PRODUCT($D120:J120)</f>
        <v>1</v>
      </c>
      <c r="K240" s="120">
        <f>PRODUCT($D120:K120)</f>
        <v>1</v>
      </c>
      <c r="L240" s="120">
        <f>PRODUCT($D120:L120)</f>
        <v>1</v>
      </c>
      <c r="M240" s="120">
        <f>PRODUCT($D120:M120)</f>
        <v>1</v>
      </c>
      <c r="N240" s="120">
        <f>PRODUCT($D120:N120)</f>
        <v>1</v>
      </c>
      <c r="O240" s="120">
        <f>PRODUCT($D120:O120)</f>
        <v>1</v>
      </c>
      <c r="P240" s="120">
        <f>PRODUCT($D120:P120)</f>
        <v>1</v>
      </c>
      <c r="Q240" s="120">
        <f>PRODUCT($D120:Q120)</f>
        <v>1</v>
      </c>
      <c r="R240" s="120">
        <f>PRODUCT($D120:R120)</f>
        <v>1</v>
      </c>
      <c r="S240" s="120">
        <f>PRODUCT($D120:S120)</f>
        <v>1</v>
      </c>
      <c r="T240" s="120">
        <f>PRODUCT($D120:T120)</f>
        <v>1</v>
      </c>
      <c r="U240" s="120">
        <f>PRODUCT($D120:U120)</f>
        <v>1</v>
      </c>
      <c r="V240" s="120">
        <f>PRODUCT($D120:V120)</f>
        <v>1</v>
      </c>
      <c r="W240" s="120">
        <f>PRODUCT($D120:W120)</f>
        <v>1</v>
      </c>
      <c r="X240" s="120">
        <f>PRODUCT($D120:X120)</f>
        <v>1</v>
      </c>
      <c r="Y240" s="120">
        <f>PRODUCT($D120:Y120)</f>
        <v>1</v>
      </c>
      <c r="Z240" s="120">
        <f>PRODUCT($D120:Z120)</f>
        <v>1</v>
      </c>
      <c r="AA240" s="120">
        <f>PRODUCT($D120:AA120)</f>
        <v>1</v>
      </c>
      <c r="AB240" s="120">
        <f>PRODUCT($D120:AB120)</f>
        <v>1</v>
      </c>
      <c r="AC240" s="120">
        <f>PRODUCT($D120:AC120)</f>
        <v>1</v>
      </c>
      <c r="AD240" s="120">
        <f>PRODUCT($D120:AD120)</f>
        <v>1</v>
      </c>
      <c r="AE240" s="120">
        <f>PRODUCT($D120:AE120)</f>
        <v>1</v>
      </c>
      <c r="AF240" s="120">
        <f>PRODUCT($D120:AF120)</f>
        <v>1</v>
      </c>
      <c r="AG240" s="120">
        <f>PRODUCT($D120:AG120)</f>
        <v>1</v>
      </c>
      <c r="AH240" s="120">
        <f>PRODUCT($D120:AH120)</f>
        <v>1</v>
      </c>
      <c r="AI240" s="120">
        <f>PRODUCT($D120:AI120)</f>
        <v>1</v>
      </c>
      <c r="AJ240" s="120">
        <f>PRODUCT($D120:AJ120)</f>
        <v>1</v>
      </c>
      <c r="AK240" s="120">
        <f>PRODUCT($D120:AK120)</f>
        <v>1</v>
      </c>
      <c r="AL240" s="120">
        <f>PRODUCT($D120:AL120)</f>
        <v>1</v>
      </c>
      <c r="AM240" s="120">
        <f>PRODUCT($D120:AM120)</f>
        <v>1</v>
      </c>
      <c r="AN240" s="120">
        <f>PRODUCT($D120:AN120)</f>
        <v>1</v>
      </c>
      <c r="AO240" s="120">
        <f>PRODUCT($D120:AO120)</f>
        <v>1</v>
      </c>
      <c r="AP240" s="120">
        <f>PRODUCT($D120:AP120)</f>
        <v>1</v>
      </c>
      <c r="AQ240" s="120">
        <f>PRODUCT($D120:AQ120)</f>
        <v>1</v>
      </c>
      <c r="AR240" s="120">
        <f>PRODUCT($D120:AR120)</f>
        <v>1</v>
      </c>
      <c r="AS240" s="120">
        <f>PRODUCT($D120:AS120)</f>
        <v>1</v>
      </c>
      <c r="AT240" s="120">
        <f>PRODUCT($D120:AT120)</f>
        <v>1</v>
      </c>
      <c r="AU240" s="120">
        <f>PRODUCT($D120:AU120)</f>
        <v>1</v>
      </c>
      <c r="AV240" s="120">
        <f>PRODUCT($D120:AV120)</f>
        <v>1</v>
      </c>
      <c r="AW240" s="120">
        <f>PRODUCT($D120:AW120)</f>
        <v>1</v>
      </c>
      <c r="AX240" s="120">
        <f>PRODUCT($D120:AX120)</f>
        <v>1</v>
      </c>
      <c r="AY240" s="120">
        <f>PRODUCT($D120:AY120)</f>
        <v>1</v>
      </c>
      <c r="AZ240" s="120">
        <f>PRODUCT($D120:AZ120)</f>
        <v>1</v>
      </c>
      <c r="BA240" s="120">
        <f>PRODUCT($D120:BA120)</f>
        <v>1</v>
      </c>
      <c r="BB240" s="120">
        <f>PRODUCT($D120:BB120)</f>
        <v>1</v>
      </c>
      <c r="BC240" s="120">
        <f>PRODUCT($D120:BC120)</f>
        <v>1</v>
      </c>
      <c r="BD240" s="120">
        <f>PRODUCT($D120:BD120)</f>
        <v>1</v>
      </c>
      <c r="BE240" s="120">
        <f>PRODUCT($D120:BE120)</f>
        <v>1</v>
      </c>
      <c r="BF240" s="120">
        <f>PRODUCT($D120:BF120)</f>
        <v>1</v>
      </c>
      <c r="BG240" s="120">
        <f>PRODUCT($D120:BG120)</f>
        <v>1</v>
      </c>
      <c r="BH240" s="120">
        <f>PRODUCT($D120:BH120)</f>
        <v>1</v>
      </c>
      <c r="BI240" s="120">
        <f>PRODUCT($D120:BI120)</f>
        <v>1</v>
      </c>
      <c r="BJ240" s="120">
        <f>PRODUCT($D120:BJ120)</f>
        <v>1</v>
      </c>
      <c r="BK240" s="120">
        <f>PRODUCT($D120:BK120)</f>
        <v>1</v>
      </c>
      <c r="BL240" s="120">
        <f>PRODUCT($D120:BL120)</f>
        <v>1</v>
      </c>
      <c r="BM240" s="120">
        <f>PRODUCT($D120:BM120)</f>
        <v>1</v>
      </c>
      <c r="BN240" s="120">
        <f>PRODUCT($D120:BN120)</f>
        <v>1</v>
      </c>
      <c r="BO240" s="120">
        <f>PRODUCT($D120:BO120)</f>
        <v>1</v>
      </c>
      <c r="BP240" s="120">
        <f>PRODUCT($D120:BP120)</f>
        <v>1</v>
      </c>
      <c r="BQ240" s="120">
        <f>PRODUCT($D120:BQ120)</f>
        <v>1</v>
      </c>
      <c r="BR240" s="120">
        <f>PRODUCT($D120:BR120)</f>
        <v>1</v>
      </c>
      <c r="BS240" s="120">
        <f>PRODUCT($D120:BS120)</f>
        <v>1</v>
      </c>
      <c r="BT240" s="120">
        <f>PRODUCT($D120:BT120)</f>
        <v>1</v>
      </c>
      <c r="BU240" s="120">
        <f>PRODUCT($D120:BU120)</f>
        <v>1</v>
      </c>
      <c r="BV240" s="120">
        <f>PRODUCT($D120:BV120)</f>
        <v>1</v>
      </c>
      <c r="BW240" s="120">
        <f>PRODUCT($D120:BW120)</f>
        <v>1</v>
      </c>
      <c r="BX240" s="120">
        <f>PRODUCT($D120:BX120)</f>
        <v>1</v>
      </c>
      <c r="BY240" s="120">
        <f>PRODUCT($D120:BY120)</f>
        <v>1</v>
      </c>
      <c r="BZ240" s="120">
        <f>PRODUCT($D120:BZ120)</f>
        <v>1</v>
      </c>
      <c r="CA240" s="120">
        <f>PRODUCT($D120:CA120)</f>
        <v>1</v>
      </c>
      <c r="CB240" s="120">
        <f>PRODUCT($D120:CB120)</f>
        <v>1</v>
      </c>
      <c r="CC240" s="120">
        <f>PRODUCT($D120:CC120)</f>
        <v>1</v>
      </c>
      <c r="CD240" s="120">
        <f>PRODUCT($D120:CD120)</f>
        <v>1</v>
      </c>
      <c r="CE240" s="120">
        <f>PRODUCT($D120:CE120)</f>
        <v>1</v>
      </c>
      <c r="CF240" s="120">
        <f>PRODUCT($D120:CF120)</f>
        <v>1</v>
      </c>
      <c r="CG240" s="120">
        <f>PRODUCT($D120:CG120)</f>
        <v>1</v>
      </c>
      <c r="CH240" s="120">
        <f>PRODUCT($D120:CH120)</f>
        <v>1</v>
      </c>
      <c r="CI240" s="120">
        <f>PRODUCT($D120:CI120)</f>
        <v>1</v>
      </c>
      <c r="CJ240" s="120">
        <f>PRODUCT($D120:CJ120)</f>
        <v>1</v>
      </c>
      <c r="CK240" s="120">
        <f>PRODUCT($D120:CK120)</f>
        <v>1</v>
      </c>
      <c r="CL240" s="120">
        <f>PRODUCT($D120:CL120)</f>
        <v>1</v>
      </c>
      <c r="CM240" s="120">
        <f>PRODUCT($D120:CM120)</f>
        <v>1</v>
      </c>
      <c r="CN240" s="120">
        <f>PRODUCT($D120:CN120)</f>
        <v>1</v>
      </c>
      <c r="CO240" s="120">
        <f>PRODUCT($D120:CO120)</f>
        <v>1</v>
      </c>
      <c r="CP240" s="120">
        <f>PRODUCT($D120:CP120)</f>
        <v>1</v>
      </c>
      <c r="CQ240" s="120">
        <f>PRODUCT($D120:CQ120)</f>
        <v>1</v>
      </c>
      <c r="CR240" s="120">
        <f>PRODUCT($D120:CR120)</f>
        <v>1</v>
      </c>
      <c r="CS240" s="120">
        <f>PRODUCT($D120:CS120)</f>
        <v>1</v>
      </c>
      <c r="CT240" s="120">
        <f>PRODUCT($D120:CT120)</f>
        <v>1</v>
      </c>
      <c r="CU240" s="120">
        <f>PRODUCT($D120:CU120)</f>
        <v>1</v>
      </c>
      <c r="CV240" s="120">
        <f>PRODUCT($D120:CV120)</f>
        <v>1</v>
      </c>
      <c r="CW240" s="120">
        <f>PRODUCT($D120:CW120)</f>
        <v>1</v>
      </c>
      <c r="CX240" s="120">
        <f>PRODUCT($D120:CX120)</f>
        <v>1</v>
      </c>
      <c r="CY240" s="120">
        <f>PRODUCT($D120:CY120)</f>
        <v>1</v>
      </c>
      <c r="CZ240" s="120">
        <f>PRODUCT($D120:CZ120)</f>
        <v>1</v>
      </c>
      <c r="DA240" s="120">
        <f>PRODUCT($D120:DA120)</f>
        <v>1</v>
      </c>
      <c r="DB240" s="120">
        <f>PRODUCT($D120:DB120)</f>
        <v>1</v>
      </c>
      <c r="DC240" s="120">
        <f>PRODUCT($D120:DC120)</f>
        <v>1</v>
      </c>
    </row>
    <row r="243" spans="2:107" x14ac:dyDescent="0.2">
      <c r="C243" s="111" t="str">
        <f xml:space="preserve"> CONCATENATE("Survivor Mortality Improvement Since ",C244)</f>
        <v>Survivor Mortality Improvement Since 2023</v>
      </c>
    </row>
    <row r="244" spans="2:107" ht="15.75" x14ac:dyDescent="0.25">
      <c r="B244" s="110" t="s">
        <v>23</v>
      </c>
      <c r="C244" s="109">
        <v>2023</v>
      </c>
      <c r="D244" s="109">
        <v>2024</v>
      </c>
      <c r="E244" s="109">
        <v>2025</v>
      </c>
      <c r="F244" s="109">
        <v>2026</v>
      </c>
      <c r="G244" s="109">
        <v>2027</v>
      </c>
      <c r="H244" s="109">
        <v>2028</v>
      </c>
      <c r="I244" s="109">
        <v>2029</v>
      </c>
      <c r="J244" s="109">
        <v>2030</v>
      </c>
      <c r="K244" s="109">
        <v>2031</v>
      </c>
      <c r="L244" s="109">
        <v>2032</v>
      </c>
      <c r="M244" s="109">
        <v>2033</v>
      </c>
      <c r="N244" s="109">
        <v>2034</v>
      </c>
      <c r="O244" s="109">
        <v>2035</v>
      </c>
      <c r="P244" s="109">
        <v>2036</v>
      </c>
      <c r="Q244" s="109">
        <v>2037</v>
      </c>
      <c r="R244" s="109">
        <v>2038</v>
      </c>
      <c r="S244" s="109">
        <v>2039</v>
      </c>
      <c r="T244" s="109">
        <v>2040</v>
      </c>
      <c r="U244" s="109">
        <v>2041</v>
      </c>
      <c r="V244" s="109">
        <v>2042</v>
      </c>
      <c r="W244" s="109">
        <v>2043</v>
      </c>
      <c r="X244" s="109">
        <v>2044</v>
      </c>
      <c r="Y244" s="109">
        <v>2045</v>
      </c>
      <c r="Z244" s="109">
        <v>2046</v>
      </c>
      <c r="AA244" s="109">
        <v>2047</v>
      </c>
      <c r="AB244" s="109">
        <v>2048</v>
      </c>
      <c r="AC244" s="109">
        <v>2049</v>
      </c>
      <c r="AD244" s="109">
        <v>2050</v>
      </c>
      <c r="AE244" s="109">
        <v>2051</v>
      </c>
      <c r="AF244" s="109">
        <v>2052</v>
      </c>
      <c r="AG244" s="109">
        <v>2053</v>
      </c>
      <c r="AH244" s="109">
        <v>2054</v>
      </c>
      <c r="AI244" s="109">
        <v>2055</v>
      </c>
      <c r="AJ244" s="109">
        <v>2056</v>
      </c>
      <c r="AK244" s="109">
        <v>2057</v>
      </c>
      <c r="AL244" s="109">
        <v>2058</v>
      </c>
      <c r="AM244" s="109">
        <v>2059</v>
      </c>
      <c r="AN244" s="109">
        <v>2060</v>
      </c>
      <c r="AO244" s="109">
        <v>2061</v>
      </c>
      <c r="AP244" s="109">
        <v>2062</v>
      </c>
      <c r="AQ244" s="109">
        <v>2063</v>
      </c>
      <c r="AR244" s="109">
        <v>2064</v>
      </c>
      <c r="AS244" s="109">
        <v>2065</v>
      </c>
      <c r="AT244" s="109">
        <v>2066</v>
      </c>
      <c r="AU244" s="109">
        <v>2067</v>
      </c>
      <c r="AV244" s="109">
        <v>2068</v>
      </c>
      <c r="AW244" s="109">
        <v>2069</v>
      </c>
      <c r="AX244" s="109">
        <v>2070</v>
      </c>
      <c r="AY244" s="109">
        <v>2071</v>
      </c>
      <c r="AZ244" s="109">
        <v>2072</v>
      </c>
      <c r="BA244" s="109">
        <v>2073</v>
      </c>
      <c r="BB244" s="109">
        <v>2074</v>
      </c>
      <c r="BC244" s="109">
        <v>2075</v>
      </c>
      <c r="BD244" s="109">
        <v>2076</v>
      </c>
      <c r="BE244" s="109">
        <v>2077</v>
      </c>
      <c r="BF244" s="109">
        <v>2078</v>
      </c>
      <c r="BG244" s="109">
        <v>2079</v>
      </c>
      <c r="BH244" s="109">
        <v>2080</v>
      </c>
      <c r="BI244" s="109">
        <v>2081</v>
      </c>
      <c r="BJ244" s="109">
        <v>2082</v>
      </c>
      <c r="BK244" s="109">
        <v>2083</v>
      </c>
      <c r="BL244" s="109">
        <v>2084</v>
      </c>
      <c r="BM244" s="109">
        <v>2085</v>
      </c>
      <c r="BN244" s="109">
        <v>2086</v>
      </c>
      <c r="BO244" s="109">
        <v>2087</v>
      </c>
      <c r="BP244" s="109">
        <v>2088</v>
      </c>
      <c r="BQ244" s="109">
        <v>2089</v>
      </c>
      <c r="BR244" s="109">
        <v>2090</v>
      </c>
      <c r="BS244" s="109">
        <v>2091</v>
      </c>
      <c r="BT244" s="109">
        <v>2092</v>
      </c>
      <c r="BU244" s="109">
        <v>2093</v>
      </c>
      <c r="BV244" s="109">
        <v>2094</v>
      </c>
      <c r="BW244" s="109">
        <v>2095</v>
      </c>
      <c r="BX244" s="109">
        <v>2096</v>
      </c>
      <c r="BY244" s="109">
        <v>2097</v>
      </c>
      <c r="BZ244" s="109">
        <v>2098</v>
      </c>
      <c r="CA244" s="109">
        <v>2099</v>
      </c>
      <c r="CB244" s="109">
        <v>2100</v>
      </c>
      <c r="CC244" s="109">
        <v>2101</v>
      </c>
      <c r="CD244" s="109">
        <v>2102</v>
      </c>
      <c r="CE244" s="109">
        <v>2103</v>
      </c>
      <c r="CF244" s="109">
        <v>2104</v>
      </c>
      <c r="CG244" s="109">
        <v>2105</v>
      </c>
      <c r="CH244" s="109">
        <v>2106</v>
      </c>
      <c r="CI244" s="109">
        <v>2107</v>
      </c>
      <c r="CJ244" s="109">
        <v>2108</v>
      </c>
      <c r="CK244" s="109">
        <v>2109</v>
      </c>
      <c r="CL244" s="109">
        <v>2110</v>
      </c>
      <c r="CM244" s="109">
        <v>2111</v>
      </c>
      <c r="CN244" s="109">
        <v>2112</v>
      </c>
      <c r="CO244" s="109">
        <v>2113</v>
      </c>
      <c r="CP244" s="109">
        <v>2114</v>
      </c>
      <c r="CQ244" s="109">
        <v>2115</v>
      </c>
      <c r="CR244" s="109">
        <v>2116</v>
      </c>
      <c r="CS244" s="109">
        <v>2117</v>
      </c>
      <c r="CT244" s="109">
        <v>2118</v>
      </c>
      <c r="CU244" s="109">
        <v>2119</v>
      </c>
      <c r="CV244" s="109">
        <v>2120</v>
      </c>
      <c r="CW244" s="109">
        <v>2121</v>
      </c>
      <c r="CX244" s="109">
        <v>2122</v>
      </c>
      <c r="CY244" s="109">
        <v>2123</v>
      </c>
      <c r="CZ244" s="109">
        <v>2124</v>
      </c>
      <c r="DA244" s="109">
        <v>2125</v>
      </c>
      <c r="DB244" s="109">
        <v>2126</v>
      </c>
      <c r="DC244" s="109">
        <v>2127</v>
      </c>
    </row>
    <row r="245" spans="2:107" ht="15" x14ac:dyDescent="0.25">
      <c r="B245" s="110">
        <v>0</v>
      </c>
      <c r="C245" s="120">
        <v>1</v>
      </c>
      <c r="D245" s="120">
        <f>PRODUCT('mil mi val'!$C209:C209)</f>
        <v>0.97850000000000004</v>
      </c>
      <c r="E245" s="120">
        <f>PRODUCT('mil mi val'!$C209:D209)</f>
        <v>0.96607304999999999</v>
      </c>
      <c r="F245" s="120">
        <f>PRODUCT('mil mi val'!$C209:E209)</f>
        <v>0.95322427843500002</v>
      </c>
      <c r="G245" s="120">
        <f>PRODUCT('mil mi val'!$C209:F209)</f>
        <v>0.94035575067612753</v>
      </c>
      <c r="H245" s="120">
        <f>PRODUCT('mil mi val'!$C209:G209)</f>
        <v>0.92766094804199983</v>
      </c>
      <c r="I245" s="120">
        <f>PRODUCT('mil mi val'!$C209:H209)</f>
        <v>0.91513752524343284</v>
      </c>
      <c r="J245" s="120">
        <f>PRODUCT('mil mi val'!$C209:I209)</f>
        <v>0.90278316865264652</v>
      </c>
      <c r="K245" s="120">
        <f>PRODUCT('mil mi val'!$C209:J209)</f>
        <v>0.89059559587583581</v>
      </c>
      <c r="L245" s="120">
        <f>PRODUCT('mil mi val'!$C209:K209)</f>
        <v>0.87857255533151202</v>
      </c>
      <c r="M245" s="120">
        <f>PRODUCT('mil mi val'!$C209:L209)</f>
        <v>0.86671182583453665</v>
      </c>
      <c r="N245" s="120">
        <f>PRODUCT('mil mi val'!$C209:M209)</f>
        <v>0.85501121618577047</v>
      </c>
      <c r="O245" s="120">
        <f>PRODUCT('mil mi val'!$C209:N209)</f>
        <v>0.84346856476726262</v>
      </c>
      <c r="P245" s="120">
        <f>PRODUCT('mil mi val'!$C209:O209)</f>
        <v>0.83208173914290462</v>
      </c>
      <c r="Q245" s="120">
        <f>PRODUCT('mil mi val'!$C209:P209)</f>
        <v>0.82084863566447541</v>
      </c>
      <c r="R245" s="120">
        <f>PRODUCT('mil mi val'!$C209:Q209)</f>
        <v>0.809767179083005</v>
      </c>
      <c r="S245" s="120">
        <f>PRODUCT('mil mi val'!$C209:R209)</f>
        <v>0.79883532216538444</v>
      </c>
      <c r="T245" s="120">
        <f>PRODUCT('mil mi val'!$C209:S209)</f>
        <v>0.78805104531615178</v>
      </c>
      <c r="U245" s="120">
        <f>PRODUCT('mil mi val'!$C209:T209)</f>
        <v>0.77741235620438376</v>
      </c>
      <c r="V245" s="120">
        <f>PRODUCT('mil mi val'!$C209:U209)</f>
        <v>0.76691728939562465</v>
      </c>
      <c r="W245" s="120">
        <f>PRODUCT('mil mi val'!$C209:V209)</f>
        <v>0.75656390598878376</v>
      </c>
      <c r="X245" s="120">
        <f>PRODUCT('mil mi val'!$C209:W209)</f>
        <v>0.74635029325793523</v>
      </c>
      <c r="Y245" s="120">
        <f>PRODUCT('mil mi val'!$C209:X209)</f>
        <v>0.7362745642989531</v>
      </c>
      <c r="Z245" s="120">
        <f>PRODUCT('mil mi val'!$C209:Y209)</f>
        <v>0.72633485768091732</v>
      </c>
      <c r="AA245" s="120">
        <f>PRODUCT('mil mi val'!$C209:Z209)</f>
        <v>0.71652933710222499</v>
      </c>
      <c r="AB245" s="120">
        <f>PRODUCT('mil mi val'!$C209:AA209)</f>
        <v>0.70685619105134501</v>
      </c>
      <c r="AC245" s="120">
        <f>PRODUCT('mil mi val'!$C209:AB209)</f>
        <v>0.69731363247215183</v>
      </c>
      <c r="AD245" s="120">
        <f>PRODUCT('mil mi val'!$C209:AC209)</f>
        <v>0.68789989843377786</v>
      </c>
      <c r="AE245" s="120">
        <f>PRODUCT('mil mi val'!$C209:AD209)</f>
        <v>0.67861324980492188</v>
      </c>
      <c r="AF245" s="120">
        <f>PRODUCT('mil mi val'!$C209:AE209)</f>
        <v>0.66945197093255548</v>
      </c>
      <c r="AG245" s="120">
        <f>PRODUCT('mil mi val'!$C209:AF209)</f>
        <v>0.660414369324966</v>
      </c>
      <c r="AH245" s="120">
        <f>PRODUCT('mil mi val'!$C209:AG209)</f>
        <v>0.65149877533907896</v>
      </c>
      <c r="AI245" s="120">
        <f>PRODUCT('mil mi val'!$C209:AH209)</f>
        <v>0.6427035418720014</v>
      </c>
      <c r="AJ245" s="120">
        <f>PRODUCT('mil mi val'!$C209:AI209)</f>
        <v>0.63402704405672938</v>
      </c>
      <c r="AK245" s="120">
        <f>PRODUCT('mil mi val'!$C209:AJ209)</f>
        <v>0.62546767896196354</v>
      </c>
      <c r="AL245" s="120">
        <f>PRODUCT('mil mi val'!$C209:AK209)</f>
        <v>0.61702386529597708</v>
      </c>
      <c r="AM245" s="120">
        <f>PRODUCT('mil mi val'!$C209:AL209)</f>
        <v>0.60869404311448139</v>
      </c>
      <c r="AN245" s="120">
        <f>PRODUCT('mil mi val'!$C209:AM209)</f>
        <v>0.60047667353243595</v>
      </c>
      <c r="AO245" s="120">
        <f>PRODUCT('mil mi val'!$C209:AN209)</f>
        <v>0.59237023843974812</v>
      </c>
      <c r="AP245" s="120">
        <f>PRODUCT('mil mi val'!$C209:AO209)</f>
        <v>0.5843732402208115</v>
      </c>
      <c r="AQ245" s="120">
        <f>PRODUCT('mil mi val'!$C209:AP209)</f>
        <v>0.57648420147783053</v>
      </c>
      <c r="AR245" s="120">
        <f>PRODUCT('mil mi val'!$C209:AQ209)</f>
        <v>0.56870166475787987</v>
      </c>
      <c r="AS245" s="120">
        <f>PRODUCT('mil mi val'!$C209:AR209)</f>
        <v>0.56102419228364853</v>
      </c>
      <c r="AT245" s="120">
        <f>PRODUCT('mil mi val'!$C209:AS209)</f>
        <v>0.55345036568781925</v>
      </c>
      <c r="AU245" s="120">
        <f>PRODUCT('mil mi val'!$C209:AT209)</f>
        <v>0.54597878575103376</v>
      </c>
      <c r="AV245" s="120">
        <f>PRODUCT('mil mi val'!$C209:AU209)</f>
        <v>0.53860807214339479</v>
      </c>
      <c r="AW245" s="120">
        <f>PRODUCT('mil mi val'!$C209:AV209)</f>
        <v>0.53133686316945894</v>
      </c>
      <c r="AX245" s="120">
        <f>PRODUCT('mil mi val'!$C209:AW209)</f>
        <v>0.52416381551667124</v>
      </c>
      <c r="AY245" s="120">
        <f>PRODUCT('mil mi val'!$C209:AX209)</f>
        <v>0.51708760400719622</v>
      </c>
      <c r="AZ245" s="120">
        <f>PRODUCT('mil mi val'!$C209:AY209)</f>
        <v>0.5101069213530991</v>
      </c>
      <c r="BA245" s="120">
        <f>PRODUCT('mil mi val'!$C209:AZ209)</f>
        <v>0.50322047791483226</v>
      </c>
      <c r="BB245" s="120">
        <f>PRODUCT('mil mi val'!$C209:BA209)</f>
        <v>0.49642700146298208</v>
      </c>
      <c r="BC245" s="120">
        <f>PRODUCT('mil mi val'!$C209:BB209)</f>
        <v>0.48972523694323183</v>
      </c>
      <c r="BD245" s="120">
        <f>PRODUCT('mil mi val'!$C209:BC209)</f>
        <v>0.48311394624449822</v>
      </c>
      <c r="BE245" s="120">
        <f>PRODUCT('mil mi val'!$C209:BD209)</f>
        <v>0.47659190797019751</v>
      </c>
      <c r="BF245" s="120">
        <f>PRODUCT('mil mi val'!$C209:BE209)</f>
        <v>0.47015791721259986</v>
      </c>
      <c r="BG245" s="120">
        <f>PRODUCT('mil mi val'!$C209:BF209)</f>
        <v>0.46381078533022979</v>
      </c>
      <c r="BH245" s="120">
        <f>PRODUCT('mil mi val'!$C209:BG209)</f>
        <v>0.45754933972827172</v>
      </c>
      <c r="BI245" s="120">
        <f>PRODUCT('mil mi val'!$C209:BH209)</f>
        <v>0.45137242364194008</v>
      </c>
      <c r="BJ245" s="120">
        <f>PRODUCT('mil mi val'!$C209:BI209)</f>
        <v>0.44527889592277392</v>
      </c>
      <c r="BK245" s="120">
        <f>PRODUCT('mil mi val'!$C209:BJ209)</f>
        <v>0.4392676308278165</v>
      </c>
      <c r="BL245" s="120">
        <f>PRODUCT('mil mi val'!$C209:BK209)</f>
        <v>0.43333751781164098</v>
      </c>
      <c r="BM245" s="120">
        <f>PRODUCT('mil mi val'!$C209:BL209)</f>
        <v>0.42748746132118387</v>
      </c>
      <c r="BN245" s="120">
        <f>PRODUCT('mil mi val'!$C209:BM209)</f>
        <v>0.42171638059334793</v>
      </c>
      <c r="BO245" s="120">
        <f>PRODUCT('mil mi val'!$C209:BN209)</f>
        <v>0.41602320945533777</v>
      </c>
      <c r="BP245" s="120">
        <f>PRODUCT('mil mi val'!$C209:BO209)</f>
        <v>0.41040689612769071</v>
      </c>
      <c r="BQ245" s="120">
        <f>PRODUCT('mil mi val'!$C209:BP209)</f>
        <v>0.4048664030299669</v>
      </c>
      <c r="BR245" s="120">
        <f>PRODUCT('mil mi val'!$C209:BQ209)</f>
        <v>0.39940070658906235</v>
      </c>
      <c r="BS245" s="120">
        <f>PRODUCT('mil mi val'!$C209:BR209)</f>
        <v>0.39400879705011005</v>
      </c>
      <c r="BT245" s="120">
        <f>PRODUCT('mil mi val'!$C209:BS209)</f>
        <v>0.38868967828993356</v>
      </c>
      <c r="BU245" s="120">
        <f>PRODUCT('mil mi val'!$C209:BT209)</f>
        <v>0.38344236763301948</v>
      </c>
      <c r="BV245" s="120">
        <f>PRODUCT('mil mi val'!$C209:BU209)</f>
        <v>0.37826589566997371</v>
      </c>
      <c r="BW245" s="120">
        <f>PRODUCT('mil mi val'!$C209:BV209)</f>
        <v>0.37315930607842906</v>
      </c>
      <c r="BX245" s="120">
        <f>PRODUCT('mil mi val'!$C209:BW209)</f>
        <v>0.36812165544637027</v>
      </c>
      <c r="BY245" s="120">
        <f>PRODUCT('mil mi val'!$C209:BX209)</f>
        <v>0.36315201309784428</v>
      </c>
      <c r="BZ245" s="120">
        <f>PRODUCT('mil mi val'!$C209:BY209)</f>
        <v>0.35824946092102339</v>
      </c>
      <c r="CA245" s="120">
        <f>PRODUCT('mil mi val'!$C209:BZ209)</f>
        <v>0.3534130931985896</v>
      </c>
      <c r="CB245" s="120">
        <f>PRODUCT('mil mi val'!$C209:CA209)</f>
        <v>0.34864201644040865</v>
      </c>
      <c r="CC245" s="120">
        <f>PRODUCT('mil mi val'!$C209:CB209)</f>
        <v>0.34393534921846314</v>
      </c>
      <c r="CD245" s="120">
        <f>PRODUCT('mil mi val'!$C209:CC209)</f>
        <v>0.33929222200401388</v>
      </c>
      <c r="CE245" s="120">
        <f>PRODUCT('mil mi val'!$C209:CD209)</f>
        <v>0.3347117770069597</v>
      </c>
      <c r="CF245" s="120">
        <f>PRODUCT('mil mi val'!$C209:CE209)</f>
        <v>0.33019316801736576</v>
      </c>
      <c r="CG245" s="120">
        <f>PRODUCT('mil mi val'!$C209:CF209)</f>
        <v>0.32573556024913131</v>
      </c>
      <c r="CH245" s="120">
        <f>PRODUCT('mil mi val'!$C209:CG209)</f>
        <v>0.32133813018576807</v>
      </c>
      <c r="CI245" s="120">
        <f>PRODUCT('mil mi val'!$C209:CH209)</f>
        <v>0.3170000654282602</v>
      </c>
      <c r="CJ245" s="120">
        <f>PRODUCT('mil mi val'!$C209:CI209)</f>
        <v>0.31272056454497871</v>
      </c>
      <c r="CK245" s="120">
        <f>PRODUCT('mil mi val'!$C209:CJ209)</f>
        <v>0.30849883692362151</v>
      </c>
      <c r="CL245" s="120">
        <f>PRODUCT('mil mi val'!$C209:CK209)</f>
        <v>0.30433410262515265</v>
      </c>
      <c r="CM245" s="120">
        <f>PRODUCT('mil mi val'!$C209:CL209)</f>
        <v>0.30022559223971312</v>
      </c>
      <c r="CN245" s="120">
        <f>PRODUCT('mil mi val'!$C209:CM209)</f>
        <v>0.29617254674447702</v>
      </c>
      <c r="CO245" s="120">
        <f>PRODUCT('mil mi val'!$C209:CN209)</f>
        <v>0.29217421736342658</v>
      </c>
      <c r="CP245" s="120">
        <f>PRODUCT('mil mi val'!$C209:CO209)</f>
        <v>0.28822986542902035</v>
      </c>
      <c r="CQ245" s="120">
        <f>PRODUCT('mil mi val'!$C209:CP209)</f>
        <v>0.28433876224572857</v>
      </c>
      <c r="CR245" s="120">
        <f>PRODUCT('mil mi val'!$C209:CQ209)</f>
        <v>0.28050018895541123</v>
      </c>
      <c r="CS245" s="120">
        <f>PRODUCT('mil mi val'!$C209:CR209)</f>
        <v>0.27671343640451318</v>
      </c>
      <c r="CT245" s="120">
        <f>PRODUCT('mil mi val'!$C209:CS209)</f>
        <v>0.27297780501305224</v>
      </c>
      <c r="CU245" s="120">
        <f>PRODUCT('mil mi val'!$C209:CT209)</f>
        <v>0.26929260464537608</v>
      </c>
      <c r="CV245" s="120">
        <f>PRODUCT('mil mi val'!$C209:CU209)</f>
        <v>0.26565715448266353</v>
      </c>
      <c r="CW245" s="120">
        <f>PRODUCT('mil mi val'!$C209:CV209)</f>
        <v>0.26207078289714758</v>
      </c>
      <c r="CX245" s="120">
        <f>PRODUCT('mil mi val'!$C209:CW209)</f>
        <v>0.25853282732803612</v>
      </c>
      <c r="CY245" s="120">
        <f>PRODUCT('mil mi val'!$C209:CX209)</f>
        <v>0.25504263415910766</v>
      </c>
      <c r="CZ245" s="120">
        <f>PRODUCT('mil mi val'!$C209:CY209)</f>
        <v>0.25159955859795974</v>
      </c>
      <c r="DA245" s="120">
        <f>PRODUCT('mil mi val'!$C209:CZ209)</f>
        <v>0.24820296455688728</v>
      </c>
      <c r="DB245" s="120">
        <f>PRODUCT('mil mi val'!$C209:DA209)</f>
        <v>0.24485222453536931</v>
      </c>
      <c r="DC245" s="120">
        <f>PRODUCT('mil mi val'!$C209:DB209)</f>
        <v>0.24154671950414183</v>
      </c>
    </row>
    <row r="246" spans="2:107" ht="15" x14ac:dyDescent="0.25">
      <c r="B246" s="110">
        <v>1</v>
      </c>
      <c r="C246" s="120">
        <v>1</v>
      </c>
      <c r="D246" s="120">
        <f>PRODUCT('mil mi val'!$C210:C210)</f>
        <v>0.97850000000000004</v>
      </c>
      <c r="E246" s="120">
        <f>PRODUCT('mil mi val'!$C210:D210)</f>
        <v>0.96607304999999999</v>
      </c>
      <c r="F246" s="120">
        <f>PRODUCT('mil mi val'!$C210:E210)</f>
        <v>0.95322427843500002</v>
      </c>
      <c r="G246" s="120">
        <f>PRODUCT('mil mi val'!$C210:F210)</f>
        <v>0.94035575067612753</v>
      </c>
      <c r="H246" s="120">
        <f>PRODUCT('mil mi val'!$C210:G210)</f>
        <v>0.92766094804199983</v>
      </c>
      <c r="I246" s="120">
        <f>PRODUCT('mil mi val'!$C210:H210)</f>
        <v>0.91513752524343284</v>
      </c>
      <c r="J246" s="120">
        <f>PRODUCT('mil mi val'!$C210:I210)</f>
        <v>0.90278316865264652</v>
      </c>
      <c r="K246" s="120">
        <f>PRODUCT('mil mi val'!$C210:J210)</f>
        <v>0.89059559587583581</v>
      </c>
      <c r="L246" s="120">
        <f>PRODUCT('mil mi val'!$C210:K210)</f>
        <v>0.87857255533151202</v>
      </c>
      <c r="M246" s="120">
        <f>PRODUCT('mil mi val'!$C210:L210)</f>
        <v>0.86671182583453665</v>
      </c>
      <c r="N246" s="120">
        <f>PRODUCT('mil mi val'!$C210:M210)</f>
        <v>0.85501121618577047</v>
      </c>
      <c r="O246" s="120">
        <f>PRODUCT('mil mi val'!$C210:N210)</f>
        <v>0.84346856476726262</v>
      </c>
      <c r="P246" s="120">
        <f>PRODUCT('mil mi val'!$C210:O210)</f>
        <v>0.83208173914290462</v>
      </c>
      <c r="Q246" s="120">
        <f>PRODUCT('mil mi val'!$C210:P210)</f>
        <v>0.82084863566447541</v>
      </c>
      <c r="R246" s="120">
        <f>PRODUCT('mil mi val'!$C210:Q210)</f>
        <v>0.809767179083005</v>
      </c>
      <c r="S246" s="120">
        <f>PRODUCT('mil mi val'!$C210:R210)</f>
        <v>0.79883532216538444</v>
      </c>
      <c r="T246" s="120">
        <f>PRODUCT('mil mi val'!$C210:S210)</f>
        <v>0.78805104531615178</v>
      </c>
      <c r="U246" s="120">
        <f>PRODUCT('mil mi val'!$C210:T210)</f>
        <v>0.77741235620438376</v>
      </c>
      <c r="V246" s="120">
        <f>PRODUCT('mil mi val'!$C210:U210)</f>
        <v>0.76691728939562465</v>
      </c>
      <c r="W246" s="120">
        <f>PRODUCT('mil mi val'!$C210:V210)</f>
        <v>0.75656390598878376</v>
      </c>
      <c r="X246" s="120">
        <f>PRODUCT('mil mi val'!$C210:W210)</f>
        <v>0.74635029325793523</v>
      </c>
      <c r="Y246" s="120">
        <f>PRODUCT('mil mi val'!$C210:X210)</f>
        <v>0.7362745642989531</v>
      </c>
      <c r="Z246" s="120">
        <f>PRODUCT('mil mi val'!$C210:Y210)</f>
        <v>0.72633485768091732</v>
      </c>
      <c r="AA246" s="120">
        <f>PRODUCT('mil mi val'!$C210:Z210)</f>
        <v>0.71652933710222499</v>
      </c>
      <c r="AB246" s="120">
        <f>PRODUCT('mil mi val'!$C210:AA210)</f>
        <v>0.70685619105134501</v>
      </c>
      <c r="AC246" s="120">
        <f>PRODUCT('mil mi val'!$C210:AB210)</f>
        <v>0.69731363247215183</v>
      </c>
      <c r="AD246" s="120">
        <f>PRODUCT('mil mi val'!$C210:AC210)</f>
        <v>0.68789989843377786</v>
      </c>
      <c r="AE246" s="120">
        <f>PRODUCT('mil mi val'!$C210:AD210)</f>
        <v>0.67861324980492188</v>
      </c>
      <c r="AF246" s="120">
        <f>PRODUCT('mil mi val'!$C210:AE210)</f>
        <v>0.66945197093255548</v>
      </c>
      <c r="AG246" s="120">
        <f>PRODUCT('mil mi val'!$C210:AF210)</f>
        <v>0.660414369324966</v>
      </c>
      <c r="AH246" s="120">
        <f>PRODUCT('mil mi val'!$C210:AG210)</f>
        <v>0.65149877533907896</v>
      </c>
      <c r="AI246" s="120">
        <f>PRODUCT('mil mi val'!$C210:AH210)</f>
        <v>0.6427035418720014</v>
      </c>
      <c r="AJ246" s="120">
        <f>PRODUCT('mil mi val'!$C210:AI210)</f>
        <v>0.63402704405672938</v>
      </c>
      <c r="AK246" s="120">
        <f>PRODUCT('mil mi val'!$C210:AJ210)</f>
        <v>0.62546767896196354</v>
      </c>
      <c r="AL246" s="120">
        <f>PRODUCT('mil mi val'!$C210:AK210)</f>
        <v>0.61702386529597708</v>
      </c>
      <c r="AM246" s="120">
        <f>PRODUCT('mil mi val'!$C210:AL210)</f>
        <v>0.60869404311448139</v>
      </c>
      <c r="AN246" s="120">
        <f>PRODUCT('mil mi val'!$C210:AM210)</f>
        <v>0.60047667353243595</v>
      </c>
      <c r="AO246" s="120">
        <f>PRODUCT('mil mi val'!$C210:AN210)</f>
        <v>0.59237023843974812</v>
      </c>
      <c r="AP246" s="120">
        <f>PRODUCT('mil mi val'!$C210:AO210)</f>
        <v>0.5843732402208115</v>
      </c>
      <c r="AQ246" s="120">
        <f>PRODUCT('mil mi val'!$C210:AP210)</f>
        <v>0.57648420147783053</v>
      </c>
      <c r="AR246" s="120">
        <f>PRODUCT('mil mi val'!$C210:AQ210)</f>
        <v>0.56870166475787987</v>
      </c>
      <c r="AS246" s="120">
        <f>PRODUCT('mil mi val'!$C210:AR210)</f>
        <v>0.56102419228364853</v>
      </c>
      <c r="AT246" s="120">
        <f>PRODUCT('mil mi val'!$C210:AS210)</f>
        <v>0.55345036568781925</v>
      </c>
      <c r="AU246" s="120">
        <f>PRODUCT('mil mi val'!$C210:AT210)</f>
        <v>0.54597878575103376</v>
      </c>
      <c r="AV246" s="120">
        <f>PRODUCT('mil mi val'!$C210:AU210)</f>
        <v>0.53860807214339479</v>
      </c>
      <c r="AW246" s="120">
        <f>PRODUCT('mil mi val'!$C210:AV210)</f>
        <v>0.53133686316945894</v>
      </c>
      <c r="AX246" s="120">
        <f>PRODUCT('mil mi val'!$C210:AW210)</f>
        <v>0.52416381551667124</v>
      </c>
      <c r="AY246" s="120">
        <f>PRODUCT('mil mi val'!$C210:AX210)</f>
        <v>0.51708760400719622</v>
      </c>
      <c r="AZ246" s="120">
        <f>PRODUCT('mil mi val'!$C210:AY210)</f>
        <v>0.5101069213530991</v>
      </c>
      <c r="BA246" s="120">
        <f>PRODUCT('mil mi val'!$C210:AZ210)</f>
        <v>0.50322047791483226</v>
      </c>
      <c r="BB246" s="120">
        <f>PRODUCT('mil mi val'!$C210:BA210)</f>
        <v>0.49642700146298208</v>
      </c>
      <c r="BC246" s="120">
        <f>PRODUCT('mil mi val'!$C210:BB210)</f>
        <v>0.48972523694323183</v>
      </c>
      <c r="BD246" s="120">
        <f>PRODUCT('mil mi val'!$C210:BC210)</f>
        <v>0.48311394624449822</v>
      </c>
      <c r="BE246" s="120">
        <f>PRODUCT('mil mi val'!$C210:BD210)</f>
        <v>0.47659190797019751</v>
      </c>
      <c r="BF246" s="120">
        <f>PRODUCT('mil mi val'!$C210:BE210)</f>
        <v>0.47015791721259986</v>
      </c>
      <c r="BG246" s="120">
        <f>PRODUCT('mil mi val'!$C210:BF210)</f>
        <v>0.46381078533022979</v>
      </c>
      <c r="BH246" s="120">
        <f>PRODUCT('mil mi val'!$C210:BG210)</f>
        <v>0.45754933972827172</v>
      </c>
      <c r="BI246" s="120">
        <f>PRODUCT('mil mi val'!$C210:BH210)</f>
        <v>0.45137242364194008</v>
      </c>
      <c r="BJ246" s="120">
        <f>PRODUCT('mil mi val'!$C210:BI210)</f>
        <v>0.44527889592277392</v>
      </c>
      <c r="BK246" s="120">
        <f>PRODUCT('mil mi val'!$C210:BJ210)</f>
        <v>0.4392676308278165</v>
      </c>
      <c r="BL246" s="120">
        <f>PRODUCT('mil mi val'!$C210:BK210)</f>
        <v>0.43333751781164098</v>
      </c>
      <c r="BM246" s="120">
        <f>PRODUCT('mil mi val'!$C210:BL210)</f>
        <v>0.42748746132118387</v>
      </c>
      <c r="BN246" s="120">
        <f>PRODUCT('mil mi val'!$C210:BM210)</f>
        <v>0.42171638059334793</v>
      </c>
      <c r="BO246" s="120">
        <f>PRODUCT('mil mi val'!$C210:BN210)</f>
        <v>0.41602320945533777</v>
      </c>
      <c r="BP246" s="120">
        <f>PRODUCT('mil mi val'!$C210:BO210)</f>
        <v>0.41040689612769071</v>
      </c>
      <c r="BQ246" s="120">
        <f>PRODUCT('mil mi val'!$C210:BP210)</f>
        <v>0.4048664030299669</v>
      </c>
      <c r="BR246" s="120">
        <f>PRODUCT('mil mi val'!$C210:BQ210)</f>
        <v>0.39940070658906235</v>
      </c>
      <c r="BS246" s="120">
        <f>PRODUCT('mil mi val'!$C210:BR210)</f>
        <v>0.39400879705011005</v>
      </c>
      <c r="BT246" s="120">
        <f>PRODUCT('mil mi val'!$C210:BS210)</f>
        <v>0.38868967828993356</v>
      </c>
      <c r="BU246" s="120">
        <f>PRODUCT('mil mi val'!$C210:BT210)</f>
        <v>0.38344236763301948</v>
      </c>
      <c r="BV246" s="120">
        <f>PRODUCT('mil mi val'!$C210:BU210)</f>
        <v>0.37826589566997371</v>
      </c>
      <c r="BW246" s="120">
        <f>PRODUCT('mil mi val'!$C210:BV210)</f>
        <v>0.37315930607842906</v>
      </c>
      <c r="BX246" s="120">
        <f>PRODUCT('mil mi val'!$C210:BW210)</f>
        <v>0.36812165544637027</v>
      </c>
      <c r="BY246" s="120">
        <f>PRODUCT('mil mi val'!$C210:BX210)</f>
        <v>0.36315201309784428</v>
      </c>
      <c r="BZ246" s="120">
        <f>PRODUCT('mil mi val'!$C210:BY210)</f>
        <v>0.35824946092102339</v>
      </c>
      <c r="CA246" s="120">
        <f>PRODUCT('mil mi val'!$C210:BZ210)</f>
        <v>0.3534130931985896</v>
      </c>
      <c r="CB246" s="120">
        <f>PRODUCT('mil mi val'!$C210:CA210)</f>
        <v>0.34864201644040865</v>
      </c>
      <c r="CC246" s="120">
        <f>PRODUCT('mil mi val'!$C210:CB210)</f>
        <v>0.34393534921846314</v>
      </c>
      <c r="CD246" s="120">
        <f>PRODUCT('mil mi val'!$C210:CC210)</f>
        <v>0.33929222200401388</v>
      </c>
      <c r="CE246" s="120">
        <f>PRODUCT('mil mi val'!$C210:CD210)</f>
        <v>0.3347117770069597</v>
      </c>
      <c r="CF246" s="120">
        <f>PRODUCT('mil mi val'!$C210:CE210)</f>
        <v>0.33019316801736576</v>
      </c>
      <c r="CG246" s="120">
        <f>PRODUCT('mil mi val'!$C210:CF210)</f>
        <v>0.32573556024913131</v>
      </c>
      <c r="CH246" s="120">
        <f>PRODUCT('mil mi val'!$C210:CG210)</f>
        <v>0.32133813018576807</v>
      </c>
      <c r="CI246" s="120">
        <f>PRODUCT('mil mi val'!$C210:CH210)</f>
        <v>0.3170000654282602</v>
      </c>
      <c r="CJ246" s="120">
        <f>PRODUCT('mil mi val'!$C210:CI210)</f>
        <v>0.31272056454497871</v>
      </c>
      <c r="CK246" s="120">
        <f>PRODUCT('mil mi val'!$C210:CJ210)</f>
        <v>0.30849883692362151</v>
      </c>
      <c r="CL246" s="120">
        <f>PRODUCT('mil mi val'!$C210:CK210)</f>
        <v>0.30433410262515265</v>
      </c>
      <c r="CM246" s="120">
        <f>PRODUCT('mil mi val'!$C210:CL210)</f>
        <v>0.30022559223971312</v>
      </c>
      <c r="CN246" s="120">
        <f>PRODUCT('mil mi val'!$C210:CM210)</f>
        <v>0.29617254674447702</v>
      </c>
      <c r="CO246" s="120">
        <f>PRODUCT('mil mi val'!$C210:CN210)</f>
        <v>0.29217421736342658</v>
      </c>
      <c r="CP246" s="120">
        <f>PRODUCT('mil mi val'!$C210:CO210)</f>
        <v>0.28822986542902035</v>
      </c>
      <c r="CQ246" s="120">
        <f>PRODUCT('mil mi val'!$C210:CP210)</f>
        <v>0.28433876224572857</v>
      </c>
      <c r="CR246" s="120">
        <f>PRODUCT('mil mi val'!$C210:CQ210)</f>
        <v>0.28050018895541123</v>
      </c>
      <c r="CS246" s="120">
        <f>PRODUCT('mil mi val'!$C210:CR210)</f>
        <v>0.27671343640451318</v>
      </c>
      <c r="CT246" s="120">
        <f>PRODUCT('mil mi val'!$C210:CS210)</f>
        <v>0.27297780501305224</v>
      </c>
      <c r="CU246" s="120">
        <f>PRODUCT('mil mi val'!$C210:CT210)</f>
        <v>0.26929260464537608</v>
      </c>
      <c r="CV246" s="120">
        <f>PRODUCT('mil mi val'!$C210:CU210)</f>
        <v>0.26565715448266353</v>
      </c>
      <c r="CW246" s="120">
        <f>PRODUCT('mil mi val'!$C210:CV210)</f>
        <v>0.26207078289714758</v>
      </c>
      <c r="CX246" s="120">
        <f>PRODUCT('mil mi val'!$C210:CW210)</f>
        <v>0.25853282732803612</v>
      </c>
      <c r="CY246" s="120">
        <f>PRODUCT('mil mi val'!$C210:CX210)</f>
        <v>0.25504263415910766</v>
      </c>
      <c r="CZ246" s="120">
        <f>PRODUCT('mil mi val'!$C210:CY210)</f>
        <v>0.25159955859795974</v>
      </c>
      <c r="DA246" s="120">
        <f>PRODUCT('mil mi val'!$C210:CZ210)</f>
        <v>0.24820296455688728</v>
      </c>
      <c r="DB246" s="120">
        <f>PRODUCT('mil mi val'!$C210:DA210)</f>
        <v>0.24485222453536931</v>
      </c>
      <c r="DC246" s="120">
        <f>PRODUCT('mil mi val'!$C210:DB210)</f>
        <v>0.24154671950414183</v>
      </c>
    </row>
    <row r="247" spans="2:107" ht="15" x14ac:dyDescent="0.25">
      <c r="B247" s="110">
        <v>2</v>
      </c>
      <c r="C247" s="120">
        <v>1</v>
      </c>
      <c r="D247" s="120">
        <f>PRODUCT('mil mi val'!$C211:C211)</f>
        <v>0.97850000000000004</v>
      </c>
      <c r="E247" s="120">
        <f>PRODUCT('mil mi val'!$C211:D211)</f>
        <v>0.96607304999999999</v>
      </c>
      <c r="F247" s="120">
        <f>PRODUCT('mil mi val'!$C211:E211)</f>
        <v>0.95322427843500002</v>
      </c>
      <c r="G247" s="120">
        <f>PRODUCT('mil mi val'!$C211:F211)</f>
        <v>0.94035575067612753</v>
      </c>
      <c r="H247" s="120">
        <f>PRODUCT('mil mi val'!$C211:G211)</f>
        <v>0.92766094804199983</v>
      </c>
      <c r="I247" s="120">
        <f>PRODUCT('mil mi val'!$C211:H211)</f>
        <v>0.91513752524343284</v>
      </c>
      <c r="J247" s="120">
        <f>PRODUCT('mil mi val'!$C211:I211)</f>
        <v>0.90278316865264652</v>
      </c>
      <c r="K247" s="120">
        <f>PRODUCT('mil mi val'!$C211:J211)</f>
        <v>0.89059559587583581</v>
      </c>
      <c r="L247" s="120">
        <f>PRODUCT('mil mi val'!$C211:K211)</f>
        <v>0.87857255533151202</v>
      </c>
      <c r="M247" s="120">
        <f>PRODUCT('mil mi val'!$C211:L211)</f>
        <v>0.86671182583453665</v>
      </c>
      <c r="N247" s="120">
        <f>PRODUCT('mil mi val'!$C211:M211)</f>
        <v>0.85501121618577047</v>
      </c>
      <c r="O247" s="120">
        <f>PRODUCT('mil mi val'!$C211:N211)</f>
        <v>0.84346856476726262</v>
      </c>
      <c r="P247" s="120">
        <f>PRODUCT('mil mi val'!$C211:O211)</f>
        <v>0.83208173914290462</v>
      </c>
      <c r="Q247" s="120">
        <f>PRODUCT('mil mi val'!$C211:P211)</f>
        <v>0.82084863566447541</v>
      </c>
      <c r="R247" s="120">
        <f>PRODUCT('mil mi val'!$C211:Q211)</f>
        <v>0.809767179083005</v>
      </c>
      <c r="S247" s="120">
        <f>PRODUCT('mil mi val'!$C211:R211)</f>
        <v>0.79883532216538444</v>
      </c>
      <c r="T247" s="120">
        <f>PRODUCT('mil mi val'!$C211:S211)</f>
        <v>0.78805104531615178</v>
      </c>
      <c r="U247" s="120">
        <f>PRODUCT('mil mi val'!$C211:T211)</f>
        <v>0.77741235620438376</v>
      </c>
      <c r="V247" s="120">
        <f>PRODUCT('mil mi val'!$C211:U211)</f>
        <v>0.76691728939562465</v>
      </c>
      <c r="W247" s="120">
        <f>PRODUCT('mil mi val'!$C211:V211)</f>
        <v>0.75656390598878376</v>
      </c>
      <c r="X247" s="120">
        <f>PRODUCT('mil mi val'!$C211:W211)</f>
        <v>0.74635029325793523</v>
      </c>
      <c r="Y247" s="120">
        <f>PRODUCT('mil mi val'!$C211:X211)</f>
        <v>0.7362745642989531</v>
      </c>
      <c r="Z247" s="120">
        <f>PRODUCT('mil mi val'!$C211:Y211)</f>
        <v>0.72633485768091732</v>
      </c>
      <c r="AA247" s="120">
        <f>PRODUCT('mil mi val'!$C211:Z211)</f>
        <v>0.71652933710222499</v>
      </c>
      <c r="AB247" s="120">
        <f>PRODUCT('mil mi val'!$C211:AA211)</f>
        <v>0.70685619105134501</v>
      </c>
      <c r="AC247" s="120">
        <f>PRODUCT('mil mi val'!$C211:AB211)</f>
        <v>0.69731363247215183</v>
      </c>
      <c r="AD247" s="120">
        <f>PRODUCT('mil mi val'!$C211:AC211)</f>
        <v>0.68789989843377786</v>
      </c>
      <c r="AE247" s="120">
        <f>PRODUCT('mil mi val'!$C211:AD211)</f>
        <v>0.67861324980492188</v>
      </c>
      <c r="AF247" s="120">
        <f>PRODUCT('mil mi val'!$C211:AE211)</f>
        <v>0.66945197093255548</v>
      </c>
      <c r="AG247" s="120">
        <f>PRODUCT('mil mi val'!$C211:AF211)</f>
        <v>0.660414369324966</v>
      </c>
      <c r="AH247" s="120">
        <f>PRODUCT('mil mi val'!$C211:AG211)</f>
        <v>0.65149877533907896</v>
      </c>
      <c r="AI247" s="120">
        <f>PRODUCT('mil mi val'!$C211:AH211)</f>
        <v>0.6427035418720014</v>
      </c>
      <c r="AJ247" s="120">
        <f>PRODUCT('mil mi val'!$C211:AI211)</f>
        <v>0.63402704405672938</v>
      </c>
      <c r="AK247" s="120">
        <f>PRODUCT('mil mi val'!$C211:AJ211)</f>
        <v>0.62546767896196354</v>
      </c>
      <c r="AL247" s="120">
        <f>PRODUCT('mil mi val'!$C211:AK211)</f>
        <v>0.61702386529597708</v>
      </c>
      <c r="AM247" s="120">
        <f>PRODUCT('mil mi val'!$C211:AL211)</f>
        <v>0.60869404311448139</v>
      </c>
      <c r="AN247" s="120">
        <f>PRODUCT('mil mi val'!$C211:AM211)</f>
        <v>0.60047667353243595</v>
      </c>
      <c r="AO247" s="120">
        <f>PRODUCT('mil mi val'!$C211:AN211)</f>
        <v>0.59237023843974812</v>
      </c>
      <c r="AP247" s="120">
        <f>PRODUCT('mil mi val'!$C211:AO211)</f>
        <v>0.5843732402208115</v>
      </c>
      <c r="AQ247" s="120">
        <f>PRODUCT('mil mi val'!$C211:AP211)</f>
        <v>0.57648420147783053</v>
      </c>
      <c r="AR247" s="120">
        <f>PRODUCT('mil mi val'!$C211:AQ211)</f>
        <v>0.56870166475787987</v>
      </c>
      <c r="AS247" s="120">
        <f>PRODUCT('mil mi val'!$C211:AR211)</f>
        <v>0.56102419228364853</v>
      </c>
      <c r="AT247" s="120">
        <f>PRODUCT('mil mi val'!$C211:AS211)</f>
        <v>0.55345036568781925</v>
      </c>
      <c r="AU247" s="120">
        <f>PRODUCT('mil mi val'!$C211:AT211)</f>
        <v>0.54597878575103376</v>
      </c>
      <c r="AV247" s="120">
        <f>PRODUCT('mil mi val'!$C211:AU211)</f>
        <v>0.53860807214339479</v>
      </c>
      <c r="AW247" s="120">
        <f>PRODUCT('mil mi val'!$C211:AV211)</f>
        <v>0.53133686316945894</v>
      </c>
      <c r="AX247" s="120">
        <f>PRODUCT('mil mi val'!$C211:AW211)</f>
        <v>0.52416381551667124</v>
      </c>
      <c r="AY247" s="120">
        <f>PRODUCT('mil mi val'!$C211:AX211)</f>
        <v>0.51708760400719622</v>
      </c>
      <c r="AZ247" s="120">
        <f>PRODUCT('mil mi val'!$C211:AY211)</f>
        <v>0.5101069213530991</v>
      </c>
      <c r="BA247" s="120">
        <f>PRODUCT('mil mi val'!$C211:AZ211)</f>
        <v>0.50322047791483226</v>
      </c>
      <c r="BB247" s="120">
        <f>PRODUCT('mil mi val'!$C211:BA211)</f>
        <v>0.49642700146298208</v>
      </c>
      <c r="BC247" s="120">
        <f>PRODUCT('mil mi val'!$C211:BB211)</f>
        <v>0.48972523694323183</v>
      </c>
      <c r="BD247" s="120">
        <f>PRODUCT('mil mi val'!$C211:BC211)</f>
        <v>0.48311394624449822</v>
      </c>
      <c r="BE247" s="120">
        <f>PRODUCT('mil mi val'!$C211:BD211)</f>
        <v>0.47659190797019751</v>
      </c>
      <c r="BF247" s="120">
        <f>PRODUCT('mil mi val'!$C211:BE211)</f>
        <v>0.47015791721259986</v>
      </c>
      <c r="BG247" s="120">
        <f>PRODUCT('mil mi val'!$C211:BF211)</f>
        <v>0.46381078533022979</v>
      </c>
      <c r="BH247" s="120">
        <f>PRODUCT('mil mi val'!$C211:BG211)</f>
        <v>0.45754933972827172</v>
      </c>
      <c r="BI247" s="120">
        <f>PRODUCT('mil mi val'!$C211:BH211)</f>
        <v>0.45137242364194008</v>
      </c>
      <c r="BJ247" s="120">
        <f>PRODUCT('mil mi val'!$C211:BI211)</f>
        <v>0.44527889592277392</v>
      </c>
      <c r="BK247" s="120">
        <f>PRODUCT('mil mi val'!$C211:BJ211)</f>
        <v>0.4392676308278165</v>
      </c>
      <c r="BL247" s="120">
        <f>PRODUCT('mil mi val'!$C211:BK211)</f>
        <v>0.43333751781164098</v>
      </c>
      <c r="BM247" s="120">
        <f>PRODUCT('mil mi val'!$C211:BL211)</f>
        <v>0.42748746132118387</v>
      </c>
      <c r="BN247" s="120">
        <f>PRODUCT('mil mi val'!$C211:BM211)</f>
        <v>0.42171638059334793</v>
      </c>
      <c r="BO247" s="120">
        <f>PRODUCT('mil mi val'!$C211:BN211)</f>
        <v>0.41602320945533777</v>
      </c>
      <c r="BP247" s="120">
        <f>PRODUCT('mil mi val'!$C211:BO211)</f>
        <v>0.41040689612769071</v>
      </c>
      <c r="BQ247" s="120">
        <f>PRODUCT('mil mi val'!$C211:BP211)</f>
        <v>0.4048664030299669</v>
      </c>
      <c r="BR247" s="120">
        <f>PRODUCT('mil mi val'!$C211:BQ211)</f>
        <v>0.39940070658906235</v>
      </c>
      <c r="BS247" s="120">
        <f>PRODUCT('mil mi val'!$C211:BR211)</f>
        <v>0.39400879705011005</v>
      </c>
      <c r="BT247" s="120">
        <f>PRODUCT('mil mi val'!$C211:BS211)</f>
        <v>0.38868967828993356</v>
      </c>
      <c r="BU247" s="120">
        <f>PRODUCT('mil mi val'!$C211:BT211)</f>
        <v>0.38344236763301948</v>
      </c>
      <c r="BV247" s="120">
        <f>PRODUCT('mil mi val'!$C211:BU211)</f>
        <v>0.37826589566997371</v>
      </c>
      <c r="BW247" s="120">
        <f>PRODUCT('mil mi val'!$C211:BV211)</f>
        <v>0.37315930607842906</v>
      </c>
      <c r="BX247" s="120">
        <f>PRODUCT('mil mi val'!$C211:BW211)</f>
        <v>0.36812165544637027</v>
      </c>
      <c r="BY247" s="120">
        <f>PRODUCT('mil mi val'!$C211:BX211)</f>
        <v>0.36315201309784428</v>
      </c>
      <c r="BZ247" s="120">
        <f>PRODUCT('mil mi val'!$C211:BY211)</f>
        <v>0.35824946092102339</v>
      </c>
      <c r="CA247" s="120">
        <f>PRODUCT('mil mi val'!$C211:BZ211)</f>
        <v>0.3534130931985896</v>
      </c>
      <c r="CB247" s="120">
        <f>PRODUCT('mil mi val'!$C211:CA211)</f>
        <v>0.34864201644040865</v>
      </c>
      <c r="CC247" s="120">
        <f>PRODUCT('mil mi val'!$C211:CB211)</f>
        <v>0.34393534921846314</v>
      </c>
      <c r="CD247" s="120">
        <f>PRODUCT('mil mi val'!$C211:CC211)</f>
        <v>0.33929222200401388</v>
      </c>
      <c r="CE247" s="120">
        <f>PRODUCT('mil mi val'!$C211:CD211)</f>
        <v>0.3347117770069597</v>
      </c>
      <c r="CF247" s="120">
        <f>PRODUCT('mil mi val'!$C211:CE211)</f>
        <v>0.33019316801736576</v>
      </c>
      <c r="CG247" s="120">
        <f>PRODUCT('mil mi val'!$C211:CF211)</f>
        <v>0.32573556024913131</v>
      </c>
      <c r="CH247" s="120">
        <f>PRODUCT('mil mi val'!$C211:CG211)</f>
        <v>0.32133813018576807</v>
      </c>
      <c r="CI247" s="120">
        <f>PRODUCT('mil mi val'!$C211:CH211)</f>
        <v>0.3170000654282602</v>
      </c>
      <c r="CJ247" s="120">
        <f>PRODUCT('mil mi val'!$C211:CI211)</f>
        <v>0.31272056454497871</v>
      </c>
      <c r="CK247" s="120">
        <f>PRODUCT('mil mi val'!$C211:CJ211)</f>
        <v>0.30849883692362151</v>
      </c>
      <c r="CL247" s="120">
        <f>PRODUCT('mil mi val'!$C211:CK211)</f>
        <v>0.30433410262515265</v>
      </c>
      <c r="CM247" s="120">
        <f>PRODUCT('mil mi val'!$C211:CL211)</f>
        <v>0.30022559223971312</v>
      </c>
      <c r="CN247" s="120">
        <f>PRODUCT('mil mi val'!$C211:CM211)</f>
        <v>0.29617254674447702</v>
      </c>
      <c r="CO247" s="120">
        <f>PRODUCT('mil mi val'!$C211:CN211)</f>
        <v>0.29217421736342658</v>
      </c>
      <c r="CP247" s="120">
        <f>PRODUCT('mil mi val'!$C211:CO211)</f>
        <v>0.28822986542902035</v>
      </c>
      <c r="CQ247" s="120">
        <f>PRODUCT('mil mi val'!$C211:CP211)</f>
        <v>0.28433876224572857</v>
      </c>
      <c r="CR247" s="120">
        <f>PRODUCT('mil mi val'!$C211:CQ211)</f>
        <v>0.28050018895541123</v>
      </c>
      <c r="CS247" s="120">
        <f>PRODUCT('mil mi val'!$C211:CR211)</f>
        <v>0.27671343640451318</v>
      </c>
      <c r="CT247" s="120">
        <f>PRODUCT('mil mi val'!$C211:CS211)</f>
        <v>0.27297780501305224</v>
      </c>
      <c r="CU247" s="120">
        <f>PRODUCT('mil mi val'!$C211:CT211)</f>
        <v>0.26929260464537608</v>
      </c>
      <c r="CV247" s="120">
        <f>PRODUCT('mil mi val'!$C211:CU211)</f>
        <v>0.26565715448266353</v>
      </c>
      <c r="CW247" s="120">
        <f>PRODUCT('mil mi val'!$C211:CV211)</f>
        <v>0.26207078289714758</v>
      </c>
      <c r="CX247" s="120">
        <f>PRODUCT('mil mi val'!$C211:CW211)</f>
        <v>0.25853282732803612</v>
      </c>
      <c r="CY247" s="120">
        <f>PRODUCT('mil mi val'!$C211:CX211)</f>
        <v>0.25504263415910766</v>
      </c>
      <c r="CZ247" s="120">
        <f>PRODUCT('mil mi val'!$C211:CY211)</f>
        <v>0.25159955859795974</v>
      </c>
      <c r="DA247" s="120">
        <f>PRODUCT('mil mi val'!$C211:CZ211)</f>
        <v>0.24820296455688728</v>
      </c>
      <c r="DB247" s="120">
        <f>PRODUCT('mil mi val'!$C211:DA211)</f>
        <v>0.24485222453536931</v>
      </c>
      <c r="DC247" s="120">
        <f>PRODUCT('mil mi val'!$C211:DB211)</f>
        <v>0.24154671950414183</v>
      </c>
    </row>
    <row r="248" spans="2:107" ht="15" x14ac:dyDescent="0.25">
      <c r="B248" s="110">
        <v>3</v>
      </c>
      <c r="C248" s="120">
        <v>1</v>
      </c>
      <c r="D248" s="120">
        <f>PRODUCT('mil mi val'!$C212:C212)</f>
        <v>0.97850000000000004</v>
      </c>
      <c r="E248" s="120">
        <f>PRODUCT('mil mi val'!$C212:D212)</f>
        <v>0.96607304999999999</v>
      </c>
      <c r="F248" s="120">
        <f>PRODUCT('mil mi val'!$C212:E212)</f>
        <v>0.95322427843500002</v>
      </c>
      <c r="G248" s="120">
        <f>PRODUCT('mil mi val'!$C212:F212)</f>
        <v>0.94035575067612753</v>
      </c>
      <c r="H248" s="120">
        <f>PRODUCT('mil mi val'!$C212:G212)</f>
        <v>0.92766094804199983</v>
      </c>
      <c r="I248" s="120">
        <f>PRODUCT('mil mi val'!$C212:H212)</f>
        <v>0.91513752524343284</v>
      </c>
      <c r="J248" s="120">
        <f>PRODUCT('mil mi val'!$C212:I212)</f>
        <v>0.90278316865264652</v>
      </c>
      <c r="K248" s="120">
        <f>PRODUCT('mil mi val'!$C212:J212)</f>
        <v>0.89059559587583581</v>
      </c>
      <c r="L248" s="120">
        <f>PRODUCT('mil mi val'!$C212:K212)</f>
        <v>0.87857255533151202</v>
      </c>
      <c r="M248" s="120">
        <f>PRODUCT('mil mi val'!$C212:L212)</f>
        <v>0.86671182583453665</v>
      </c>
      <c r="N248" s="120">
        <f>PRODUCT('mil mi val'!$C212:M212)</f>
        <v>0.85501121618577047</v>
      </c>
      <c r="O248" s="120">
        <f>PRODUCT('mil mi val'!$C212:N212)</f>
        <v>0.84346856476726262</v>
      </c>
      <c r="P248" s="120">
        <f>PRODUCT('mil mi val'!$C212:O212)</f>
        <v>0.83208173914290462</v>
      </c>
      <c r="Q248" s="120">
        <f>PRODUCT('mil mi val'!$C212:P212)</f>
        <v>0.82084863566447541</v>
      </c>
      <c r="R248" s="120">
        <f>PRODUCT('mil mi val'!$C212:Q212)</f>
        <v>0.809767179083005</v>
      </c>
      <c r="S248" s="120">
        <f>PRODUCT('mil mi val'!$C212:R212)</f>
        <v>0.79883532216538444</v>
      </c>
      <c r="T248" s="120">
        <f>PRODUCT('mil mi val'!$C212:S212)</f>
        <v>0.78805104531615178</v>
      </c>
      <c r="U248" s="120">
        <f>PRODUCT('mil mi val'!$C212:T212)</f>
        <v>0.77741235620438376</v>
      </c>
      <c r="V248" s="120">
        <f>PRODUCT('mil mi val'!$C212:U212)</f>
        <v>0.76691728939562465</v>
      </c>
      <c r="W248" s="120">
        <f>PRODUCT('mil mi val'!$C212:V212)</f>
        <v>0.75656390598878376</v>
      </c>
      <c r="X248" s="120">
        <f>PRODUCT('mil mi val'!$C212:W212)</f>
        <v>0.74635029325793523</v>
      </c>
      <c r="Y248" s="120">
        <f>PRODUCT('mil mi val'!$C212:X212)</f>
        <v>0.7362745642989531</v>
      </c>
      <c r="Z248" s="120">
        <f>PRODUCT('mil mi val'!$C212:Y212)</f>
        <v>0.72633485768091732</v>
      </c>
      <c r="AA248" s="120">
        <f>PRODUCT('mil mi val'!$C212:Z212)</f>
        <v>0.71652933710222499</v>
      </c>
      <c r="AB248" s="120">
        <f>PRODUCT('mil mi val'!$C212:AA212)</f>
        <v>0.70685619105134501</v>
      </c>
      <c r="AC248" s="120">
        <f>PRODUCT('mil mi val'!$C212:AB212)</f>
        <v>0.69731363247215183</v>
      </c>
      <c r="AD248" s="120">
        <f>PRODUCT('mil mi val'!$C212:AC212)</f>
        <v>0.68789989843377786</v>
      </c>
      <c r="AE248" s="120">
        <f>PRODUCT('mil mi val'!$C212:AD212)</f>
        <v>0.67861324980492188</v>
      </c>
      <c r="AF248" s="120">
        <f>PRODUCT('mil mi val'!$C212:AE212)</f>
        <v>0.66945197093255548</v>
      </c>
      <c r="AG248" s="120">
        <f>PRODUCT('mil mi val'!$C212:AF212)</f>
        <v>0.660414369324966</v>
      </c>
      <c r="AH248" s="120">
        <f>PRODUCT('mil mi val'!$C212:AG212)</f>
        <v>0.65149877533907896</v>
      </c>
      <c r="AI248" s="120">
        <f>PRODUCT('mil mi val'!$C212:AH212)</f>
        <v>0.6427035418720014</v>
      </c>
      <c r="AJ248" s="120">
        <f>PRODUCT('mil mi val'!$C212:AI212)</f>
        <v>0.63402704405672938</v>
      </c>
      <c r="AK248" s="120">
        <f>PRODUCT('mil mi val'!$C212:AJ212)</f>
        <v>0.62546767896196354</v>
      </c>
      <c r="AL248" s="120">
        <f>PRODUCT('mil mi val'!$C212:AK212)</f>
        <v>0.61702386529597708</v>
      </c>
      <c r="AM248" s="120">
        <f>PRODUCT('mil mi val'!$C212:AL212)</f>
        <v>0.60869404311448139</v>
      </c>
      <c r="AN248" s="120">
        <f>PRODUCT('mil mi val'!$C212:AM212)</f>
        <v>0.60047667353243595</v>
      </c>
      <c r="AO248" s="120">
        <f>PRODUCT('mil mi val'!$C212:AN212)</f>
        <v>0.59237023843974812</v>
      </c>
      <c r="AP248" s="120">
        <f>PRODUCT('mil mi val'!$C212:AO212)</f>
        <v>0.5843732402208115</v>
      </c>
      <c r="AQ248" s="120">
        <f>PRODUCT('mil mi val'!$C212:AP212)</f>
        <v>0.57648420147783053</v>
      </c>
      <c r="AR248" s="120">
        <f>PRODUCT('mil mi val'!$C212:AQ212)</f>
        <v>0.56870166475787987</v>
      </c>
      <c r="AS248" s="120">
        <f>PRODUCT('mil mi val'!$C212:AR212)</f>
        <v>0.56102419228364853</v>
      </c>
      <c r="AT248" s="120">
        <f>PRODUCT('mil mi val'!$C212:AS212)</f>
        <v>0.55345036568781925</v>
      </c>
      <c r="AU248" s="120">
        <f>PRODUCT('mil mi val'!$C212:AT212)</f>
        <v>0.54597878575103376</v>
      </c>
      <c r="AV248" s="120">
        <f>PRODUCT('mil mi val'!$C212:AU212)</f>
        <v>0.53860807214339479</v>
      </c>
      <c r="AW248" s="120">
        <f>PRODUCT('mil mi val'!$C212:AV212)</f>
        <v>0.53133686316945894</v>
      </c>
      <c r="AX248" s="120">
        <f>PRODUCT('mil mi val'!$C212:AW212)</f>
        <v>0.52416381551667124</v>
      </c>
      <c r="AY248" s="120">
        <f>PRODUCT('mil mi val'!$C212:AX212)</f>
        <v>0.51708760400719622</v>
      </c>
      <c r="AZ248" s="120">
        <f>PRODUCT('mil mi val'!$C212:AY212)</f>
        <v>0.5101069213530991</v>
      </c>
      <c r="BA248" s="120">
        <f>PRODUCT('mil mi val'!$C212:AZ212)</f>
        <v>0.50322047791483226</v>
      </c>
      <c r="BB248" s="120">
        <f>PRODUCT('mil mi val'!$C212:BA212)</f>
        <v>0.49642700146298208</v>
      </c>
      <c r="BC248" s="120">
        <f>PRODUCT('mil mi val'!$C212:BB212)</f>
        <v>0.48972523694323183</v>
      </c>
      <c r="BD248" s="120">
        <f>PRODUCT('mil mi val'!$C212:BC212)</f>
        <v>0.48311394624449822</v>
      </c>
      <c r="BE248" s="120">
        <f>PRODUCT('mil mi val'!$C212:BD212)</f>
        <v>0.47659190797019751</v>
      </c>
      <c r="BF248" s="120">
        <f>PRODUCT('mil mi val'!$C212:BE212)</f>
        <v>0.47015791721259986</v>
      </c>
      <c r="BG248" s="120">
        <f>PRODUCT('mil mi val'!$C212:BF212)</f>
        <v>0.46381078533022979</v>
      </c>
      <c r="BH248" s="120">
        <f>PRODUCT('mil mi val'!$C212:BG212)</f>
        <v>0.45754933972827172</v>
      </c>
      <c r="BI248" s="120">
        <f>PRODUCT('mil mi val'!$C212:BH212)</f>
        <v>0.45137242364194008</v>
      </c>
      <c r="BJ248" s="120">
        <f>PRODUCT('mil mi val'!$C212:BI212)</f>
        <v>0.44527889592277392</v>
      </c>
      <c r="BK248" s="120">
        <f>PRODUCT('mil mi val'!$C212:BJ212)</f>
        <v>0.4392676308278165</v>
      </c>
      <c r="BL248" s="120">
        <f>PRODUCT('mil mi val'!$C212:BK212)</f>
        <v>0.43333751781164098</v>
      </c>
      <c r="BM248" s="120">
        <f>PRODUCT('mil mi val'!$C212:BL212)</f>
        <v>0.42748746132118387</v>
      </c>
      <c r="BN248" s="120">
        <f>PRODUCT('mil mi val'!$C212:BM212)</f>
        <v>0.42171638059334793</v>
      </c>
      <c r="BO248" s="120">
        <f>PRODUCT('mil mi val'!$C212:BN212)</f>
        <v>0.41602320945533777</v>
      </c>
      <c r="BP248" s="120">
        <f>PRODUCT('mil mi val'!$C212:BO212)</f>
        <v>0.41040689612769071</v>
      </c>
      <c r="BQ248" s="120">
        <f>PRODUCT('mil mi val'!$C212:BP212)</f>
        <v>0.4048664030299669</v>
      </c>
      <c r="BR248" s="120">
        <f>PRODUCT('mil mi val'!$C212:BQ212)</f>
        <v>0.39940070658906235</v>
      </c>
      <c r="BS248" s="120">
        <f>PRODUCT('mil mi val'!$C212:BR212)</f>
        <v>0.39400879705011005</v>
      </c>
      <c r="BT248" s="120">
        <f>PRODUCT('mil mi val'!$C212:BS212)</f>
        <v>0.38868967828993356</v>
      </c>
      <c r="BU248" s="120">
        <f>PRODUCT('mil mi val'!$C212:BT212)</f>
        <v>0.38344236763301948</v>
      </c>
      <c r="BV248" s="120">
        <f>PRODUCT('mil mi val'!$C212:BU212)</f>
        <v>0.37826589566997371</v>
      </c>
      <c r="BW248" s="120">
        <f>PRODUCT('mil mi val'!$C212:BV212)</f>
        <v>0.37315930607842906</v>
      </c>
      <c r="BX248" s="120">
        <f>PRODUCT('mil mi val'!$C212:BW212)</f>
        <v>0.36812165544637027</v>
      </c>
      <c r="BY248" s="120">
        <f>PRODUCT('mil mi val'!$C212:BX212)</f>
        <v>0.36315201309784428</v>
      </c>
      <c r="BZ248" s="120">
        <f>PRODUCT('mil mi val'!$C212:BY212)</f>
        <v>0.35824946092102339</v>
      </c>
      <c r="CA248" s="120">
        <f>PRODUCT('mil mi val'!$C212:BZ212)</f>
        <v>0.3534130931985896</v>
      </c>
      <c r="CB248" s="120">
        <f>PRODUCT('mil mi val'!$C212:CA212)</f>
        <v>0.34864201644040865</v>
      </c>
      <c r="CC248" s="120">
        <f>PRODUCT('mil mi val'!$C212:CB212)</f>
        <v>0.34393534921846314</v>
      </c>
      <c r="CD248" s="120">
        <f>PRODUCT('mil mi val'!$C212:CC212)</f>
        <v>0.33929222200401388</v>
      </c>
      <c r="CE248" s="120">
        <f>PRODUCT('mil mi val'!$C212:CD212)</f>
        <v>0.3347117770069597</v>
      </c>
      <c r="CF248" s="120">
        <f>PRODUCT('mil mi val'!$C212:CE212)</f>
        <v>0.33019316801736576</v>
      </c>
      <c r="CG248" s="120">
        <f>PRODUCT('mil mi val'!$C212:CF212)</f>
        <v>0.32573556024913131</v>
      </c>
      <c r="CH248" s="120">
        <f>PRODUCT('mil mi val'!$C212:CG212)</f>
        <v>0.32133813018576807</v>
      </c>
      <c r="CI248" s="120">
        <f>PRODUCT('mil mi val'!$C212:CH212)</f>
        <v>0.3170000654282602</v>
      </c>
      <c r="CJ248" s="120">
        <f>PRODUCT('mil mi val'!$C212:CI212)</f>
        <v>0.31272056454497871</v>
      </c>
      <c r="CK248" s="120">
        <f>PRODUCT('mil mi val'!$C212:CJ212)</f>
        <v>0.30849883692362151</v>
      </c>
      <c r="CL248" s="120">
        <f>PRODUCT('mil mi val'!$C212:CK212)</f>
        <v>0.30433410262515265</v>
      </c>
      <c r="CM248" s="120">
        <f>PRODUCT('mil mi val'!$C212:CL212)</f>
        <v>0.30022559223971312</v>
      </c>
      <c r="CN248" s="120">
        <f>PRODUCT('mil mi val'!$C212:CM212)</f>
        <v>0.29617254674447702</v>
      </c>
      <c r="CO248" s="120">
        <f>PRODUCT('mil mi val'!$C212:CN212)</f>
        <v>0.29217421736342658</v>
      </c>
      <c r="CP248" s="120">
        <f>PRODUCT('mil mi val'!$C212:CO212)</f>
        <v>0.28822986542902035</v>
      </c>
      <c r="CQ248" s="120">
        <f>PRODUCT('mil mi val'!$C212:CP212)</f>
        <v>0.28433876224572857</v>
      </c>
      <c r="CR248" s="120">
        <f>PRODUCT('mil mi val'!$C212:CQ212)</f>
        <v>0.28050018895541123</v>
      </c>
      <c r="CS248" s="120">
        <f>PRODUCT('mil mi val'!$C212:CR212)</f>
        <v>0.27671343640451318</v>
      </c>
      <c r="CT248" s="120">
        <f>PRODUCT('mil mi val'!$C212:CS212)</f>
        <v>0.27297780501305224</v>
      </c>
      <c r="CU248" s="120">
        <f>PRODUCT('mil mi val'!$C212:CT212)</f>
        <v>0.26929260464537608</v>
      </c>
      <c r="CV248" s="120">
        <f>PRODUCT('mil mi val'!$C212:CU212)</f>
        <v>0.26565715448266353</v>
      </c>
      <c r="CW248" s="120">
        <f>PRODUCT('mil mi val'!$C212:CV212)</f>
        <v>0.26207078289714758</v>
      </c>
      <c r="CX248" s="120">
        <f>PRODUCT('mil mi val'!$C212:CW212)</f>
        <v>0.25853282732803612</v>
      </c>
      <c r="CY248" s="120">
        <f>PRODUCT('mil mi val'!$C212:CX212)</f>
        <v>0.25504263415910766</v>
      </c>
      <c r="CZ248" s="120">
        <f>PRODUCT('mil mi val'!$C212:CY212)</f>
        <v>0.25159955859795974</v>
      </c>
      <c r="DA248" s="120">
        <f>PRODUCT('mil mi val'!$C212:CZ212)</f>
        <v>0.24820296455688728</v>
      </c>
      <c r="DB248" s="120">
        <f>PRODUCT('mil mi val'!$C212:DA212)</f>
        <v>0.24485222453536931</v>
      </c>
      <c r="DC248" s="120">
        <f>PRODUCT('mil mi val'!$C212:DB212)</f>
        <v>0.24154671950414183</v>
      </c>
    </row>
    <row r="249" spans="2:107" ht="15" x14ac:dyDescent="0.25">
      <c r="B249" s="110">
        <v>4</v>
      </c>
      <c r="C249" s="120">
        <v>1</v>
      </c>
      <c r="D249" s="120">
        <f>PRODUCT('mil mi val'!$C213:C213)</f>
        <v>0.97850000000000004</v>
      </c>
      <c r="E249" s="120">
        <f>PRODUCT('mil mi val'!$C213:D213)</f>
        <v>0.96607304999999999</v>
      </c>
      <c r="F249" s="120">
        <f>PRODUCT('mil mi val'!$C213:E213)</f>
        <v>0.95322427843500002</v>
      </c>
      <c r="G249" s="120">
        <f>PRODUCT('mil mi val'!$C213:F213)</f>
        <v>0.94035575067612753</v>
      </c>
      <c r="H249" s="120">
        <f>PRODUCT('mil mi val'!$C213:G213)</f>
        <v>0.92766094804199983</v>
      </c>
      <c r="I249" s="120">
        <f>PRODUCT('mil mi val'!$C213:H213)</f>
        <v>0.91513752524343284</v>
      </c>
      <c r="J249" s="120">
        <f>PRODUCT('mil mi val'!$C213:I213)</f>
        <v>0.90278316865264652</v>
      </c>
      <c r="K249" s="120">
        <f>PRODUCT('mil mi val'!$C213:J213)</f>
        <v>0.89059559587583581</v>
      </c>
      <c r="L249" s="120">
        <f>PRODUCT('mil mi val'!$C213:K213)</f>
        <v>0.87857255533151202</v>
      </c>
      <c r="M249" s="120">
        <f>PRODUCT('mil mi val'!$C213:L213)</f>
        <v>0.86671182583453665</v>
      </c>
      <c r="N249" s="120">
        <f>PRODUCT('mil mi val'!$C213:M213)</f>
        <v>0.85501121618577047</v>
      </c>
      <c r="O249" s="120">
        <f>PRODUCT('mil mi val'!$C213:N213)</f>
        <v>0.84346856476726262</v>
      </c>
      <c r="P249" s="120">
        <f>PRODUCT('mil mi val'!$C213:O213)</f>
        <v>0.83208173914290462</v>
      </c>
      <c r="Q249" s="120">
        <f>PRODUCT('mil mi val'!$C213:P213)</f>
        <v>0.82084863566447541</v>
      </c>
      <c r="R249" s="120">
        <f>PRODUCT('mil mi val'!$C213:Q213)</f>
        <v>0.809767179083005</v>
      </c>
      <c r="S249" s="120">
        <f>PRODUCT('mil mi val'!$C213:R213)</f>
        <v>0.79883532216538444</v>
      </c>
      <c r="T249" s="120">
        <f>PRODUCT('mil mi val'!$C213:S213)</f>
        <v>0.78805104531615178</v>
      </c>
      <c r="U249" s="120">
        <f>PRODUCT('mil mi val'!$C213:T213)</f>
        <v>0.77741235620438376</v>
      </c>
      <c r="V249" s="120">
        <f>PRODUCT('mil mi val'!$C213:U213)</f>
        <v>0.76691728939562465</v>
      </c>
      <c r="W249" s="120">
        <f>PRODUCT('mil mi val'!$C213:V213)</f>
        <v>0.75656390598878376</v>
      </c>
      <c r="X249" s="120">
        <f>PRODUCT('mil mi val'!$C213:W213)</f>
        <v>0.74635029325793523</v>
      </c>
      <c r="Y249" s="120">
        <f>PRODUCT('mil mi val'!$C213:X213)</f>
        <v>0.7362745642989531</v>
      </c>
      <c r="Z249" s="120">
        <f>PRODUCT('mil mi val'!$C213:Y213)</f>
        <v>0.72633485768091732</v>
      </c>
      <c r="AA249" s="120">
        <f>PRODUCT('mil mi val'!$C213:Z213)</f>
        <v>0.71652933710222499</v>
      </c>
      <c r="AB249" s="120">
        <f>PRODUCT('mil mi val'!$C213:AA213)</f>
        <v>0.70685619105134501</v>
      </c>
      <c r="AC249" s="120">
        <f>PRODUCT('mil mi val'!$C213:AB213)</f>
        <v>0.69731363247215183</v>
      </c>
      <c r="AD249" s="120">
        <f>PRODUCT('mil mi val'!$C213:AC213)</f>
        <v>0.68789989843377786</v>
      </c>
      <c r="AE249" s="120">
        <f>PRODUCT('mil mi val'!$C213:AD213)</f>
        <v>0.67861324980492188</v>
      </c>
      <c r="AF249" s="120">
        <f>PRODUCT('mil mi val'!$C213:AE213)</f>
        <v>0.66945197093255548</v>
      </c>
      <c r="AG249" s="120">
        <f>PRODUCT('mil mi val'!$C213:AF213)</f>
        <v>0.660414369324966</v>
      </c>
      <c r="AH249" s="120">
        <f>PRODUCT('mil mi val'!$C213:AG213)</f>
        <v>0.65149877533907896</v>
      </c>
      <c r="AI249" s="120">
        <f>PRODUCT('mil mi val'!$C213:AH213)</f>
        <v>0.6427035418720014</v>
      </c>
      <c r="AJ249" s="120">
        <f>PRODUCT('mil mi val'!$C213:AI213)</f>
        <v>0.63402704405672938</v>
      </c>
      <c r="AK249" s="120">
        <f>PRODUCT('mil mi val'!$C213:AJ213)</f>
        <v>0.62546767896196354</v>
      </c>
      <c r="AL249" s="120">
        <f>PRODUCT('mil mi val'!$C213:AK213)</f>
        <v>0.61702386529597708</v>
      </c>
      <c r="AM249" s="120">
        <f>PRODUCT('mil mi val'!$C213:AL213)</f>
        <v>0.60869404311448139</v>
      </c>
      <c r="AN249" s="120">
        <f>PRODUCT('mil mi val'!$C213:AM213)</f>
        <v>0.60047667353243595</v>
      </c>
      <c r="AO249" s="120">
        <f>PRODUCT('mil mi val'!$C213:AN213)</f>
        <v>0.59237023843974812</v>
      </c>
      <c r="AP249" s="120">
        <f>PRODUCT('mil mi val'!$C213:AO213)</f>
        <v>0.5843732402208115</v>
      </c>
      <c r="AQ249" s="120">
        <f>PRODUCT('mil mi val'!$C213:AP213)</f>
        <v>0.57648420147783053</v>
      </c>
      <c r="AR249" s="120">
        <f>PRODUCT('mil mi val'!$C213:AQ213)</f>
        <v>0.56870166475787987</v>
      </c>
      <c r="AS249" s="120">
        <f>PRODUCT('mil mi val'!$C213:AR213)</f>
        <v>0.56102419228364853</v>
      </c>
      <c r="AT249" s="120">
        <f>PRODUCT('mil mi val'!$C213:AS213)</f>
        <v>0.55345036568781925</v>
      </c>
      <c r="AU249" s="120">
        <f>PRODUCT('mil mi val'!$C213:AT213)</f>
        <v>0.54597878575103376</v>
      </c>
      <c r="AV249" s="120">
        <f>PRODUCT('mil mi val'!$C213:AU213)</f>
        <v>0.53860807214339479</v>
      </c>
      <c r="AW249" s="120">
        <f>PRODUCT('mil mi val'!$C213:AV213)</f>
        <v>0.53133686316945894</v>
      </c>
      <c r="AX249" s="120">
        <f>PRODUCT('mil mi val'!$C213:AW213)</f>
        <v>0.52416381551667124</v>
      </c>
      <c r="AY249" s="120">
        <f>PRODUCT('mil mi val'!$C213:AX213)</f>
        <v>0.51708760400719622</v>
      </c>
      <c r="AZ249" s="120">
        <f>PRODUCT('mil mi val'!$C213:AY213)</f>
        <v>0.5101069213530991</v>
      </c>
      <c r="BA249" s="120">
        <f>PRODUCT('mil mi val'!$C213:AZ213)</f>
        <v>0.50322047791483226</v>
      </c>
      <c r="BB249" s="120">
        <f>PRODUCT('mil mi val'!$C213:BA213)</f>
        <v>0.49642700146298208</v>
      </c>
      <c r="BC249" s="120">
        <f>PRODUCT('mil mi val'!$C213:BB213)</f>
        <v>0.48972523694323183</v>
      </c>
      <c r="BD249" s="120">
        <f>PRODUCT('mil mi val'!$C213:BC213)</f>
        <v>0.48311394624449822</v>
      </c>
      <c r="BE249" s="120">
        <f>PRODUCT('mil mi val'!$C213:BD213)</f>
        <v>0.47659190797019751</v>
      </c>
      <c r="BF249" s="120">
        <f>PRODUCT('mil mi val'!$C213:BE213)</f>
        <v>0.47015791721259986</v>
      </c>
      <c r="BG249" s="120">
        <f>PRODUCT('mil mi val'!$C213:BF213)</f>
        <v>0.46381078533022979</v>
      </c>
      <c r="BH249" s="120">
        <f>PRODUCT('mil mi val'!$C213:BG213)</f>
        <v>0.45754933972827172</v>
      </c>
      <c r="BI249" s="120">
        <f>PRODUCT('mil mi val'!$C213:BH213)</f>
        <v>0.45137242364194008</v>
      </c>
      <c r="BJ249" s="120">
        <f>PRODUCT('mil mi val'!$C213:BI213)</f>
        <v>0.44527889592277392</v>
      </c>
      <c r="BK249" s="120">
        <f>PRODUCT('mil mi val'!$C213:BJ213)</f>
        <v>0.4392676308278165</v>
      </c>
      <c r="BL249" s="120">
        <f>PRODUCT('mil mi val'!$C213:BK213)</f>
        <v>0.43333751781164098</v>
      </c>
      <c r="BM249" s="120">
        <f>PRODUCT('mil mi val'!$C213:BL213)</f>
        <v>0.42748746132118387</v>
      </c>
      <c r="BN249" s="120">
        <f>PRODUCT('mil mi val'!$C213:BM213)</f>
        <v>0.42171638059334793</v>
      </c>
      <c r="BO249" s="120">
        <f>PRODUCT('mil mi val'!$C213:BN213)</f>
        <v>0.41602320945533777</v>
      </c>
      <c r="BP249" s="120">
        <f>PRODUCT('mil mi val'!$C213:BO213)</f>
        <v>0.41040689612769071</v>
      </c>
      <c r="BQ249" s="120">
        <f>PRODUCT('mil mi val'!$C213:BP213)</f>
        <v>0.4048664030299669</v>
      </c>
      <c r="BR249" s="120">
        <f>PRODUCT('mil mi val'!$C213:BQ213)</f>
        <v>0.39940070658906235</v>
      </c>
      <c r="BS249" s="120">
        <f>PRODUCT('mil mi val'!$C213:BR213)</f>
        <v>0.39400879705011005</v>
      </c>
      <c r="BT249" s="120">
        <f>PRODUCT('mil mi val'!$C213:BS213)</f>
        <v>0.38868967828993356</v>
      </c>
      <c r="BU249" s="120">
        <f>PRODUCT('mil mi val'!$C213:BT213)</f>
        <v>0.38344236763301948</v>
      </c>
      <c r="BV249" s="120">
        <f>PRODUCT('mil mi val'!$C213:BU213)</f>
        <v>0.37826589566997371</v>
      </c>
      <c r="BW249" s="120">
        <f>PRODUCT('mil mi val'!$C213:BV213)</f>
        <v>0.37315930607842906</v>
      </c>
      <c r="BX249" s="120">
        <f>PRODUCT('mil mi val'!$C213:BW213)</f>
        <v>0.36812165544637027</v>
      </c>
      <c r="BY249" s="120">
        <f>PRODUCT('mil mi val'!$C213:BX213)</f>
        <v>0.36315201309784428</v>
      </c>
      <c r="BZ249" s="120">
        <f>PRODUCT('mil mi val'!$C213:BY213)</f>
        <v>0.35824946092102339</v>
      </c>
      <c r="CA249" s="120">
        <f>PRODUCT('mil mi val'!$C213:BZ213)</f>
        <v>0.3534130931985896</v>
      </c>
      <c r="CB249" s="120">
        <f>PRODUCT('mil mi val'!$C213:CA213)</f>
        <v>0.34864201644040865</v>
      </c>
      <c r="CC249" s="120">
        <f>PRODUCT('mil mi val'!$C213:CB213)</f>
        <v>0.34393534921846314</v>
      </c>
      <c r="CD249" s="120">
        <f>PRODUCT('mil mi val'!$C213:CC213)</f>
        <v>0.33929222200401388</v>
      </c>
      <c r="CE249" s="120">
        <f>PRODUCT('mil mi val'!$C213:CD213)</f>
        <v>0.3347117770069597</v>
      </c>
      <c r="CF249" s="120">
        <f>PRODUCT('mil mi val'!$C213:CE213)</f>
        <v>0.33019316801736576</v>
      </c>
      <c r="CG249" s="120">
        <f>PRODUCT('mil mi val'!$C213:CF213)</f>
        <v>0.32573556024913131</v>
      </c>
      <c r="CH249" s="120">
        <f>PRODUCT('mil mi val'!$C213:CG213)</f>
        <v>0.32133813018576807</v>
      </c>
      <c r="CI249" s="120">
        <f>PRODUCT('mil mi val'!$C213:CH213)</f>
        <v>0.3170000654282602</v>
      </c>
      <c r="CJ249" s="120">
        <f>PRODUCT('mil mi val'!$C213:CI213)</f>
        <v>0.31272056454497871</v>
      </c>
      <c r="CK249" s="120">
        <f>PRODUCT('mil mi val'!$C213:CJ213)</f>
        <v>0.30849883692362151</v>
      </c>
      <c r="CL249" s="120">
        <f>PRODUCT('mil mi val'!$C213:CK213)</f>
        <v>0.30433410262515265</v>
      </c>
      <c r="CM249" s="120">
        <f>PRODUCT('mil mi val'!$C213:CL213)</f>
        <v>0.30022559223971312</v>
      </c>
      <c r="CN249" s="120">
        <f>PRODUCT('mil mi val'!$C213:CM213)</f>
        <v>0.29617254674447702</v>
      </c>
      <c r="CO249" s="120">
        <f>PRODUCT('mil mi val'!$C213:CN213)</f>
        <v>0.29217421736342658</v>
      </c>
      <c r="CP249" s="120">
        <f>PRODUCT('mil mi val'!$C213:CO213)</f>
        <v>0.28822986542902035</v>
      </c>
      <c r="CQ249" s="120">
        <f>PRODUCT('mil mi val'!$C213:CP213)</f>
        <v>0.28433876224572857</v>
      </c>
      <c r="CR249" s="120">
        <f>PRODUCT('mil mi val'!$C213:CQ213)</f>
        <v>0.28050018895541123</v>
      </c>
      <c r="CS249" s="120">
        <f>PRODUCT('mil mi val'!$C213:CR213)</f>
        <v>0.27671343640451318</v>
      </c>
      <c r="CT249" s="120">
        <f>PRODUCT('mil mi val'!$C213:CS213)</f>
        <v>0.27297780501305224</v>
      </c>
      <c r="CU249" s="120">
        <f>PRODUCT('mil mi val'!$C213:CT213)</f>
        <v>0.26929260464537608</v>
      </c>
      <c r="CV249" s="120">
        <f>PRODUCT('mil mi val'!$C213:CU213)</f>
        <v>0.26565715448266353</v>
      </c>
      <c r="CW249" s="120">
        <f>PRODUCT('mil mi val'!$C213:CV213)</f>
        <v>0.26207078289714758</v>
      </c>
      <c r="CX249" s="120">
        <f>PRODUCT('mil mi val'!$C213:CW213)</f>
        <v>0.25853282732803612</v>
      </c>
      <c r="CY249" s="120">
        <f>PRODUCT('mil mi val'!$C213:CX213)</f>
        <v>0.25504263415910766</v>
      </c>
      <c r="CZ249" s="120">
        <f>PRODUCT('mil mi val'!$C213:CY213)</f>
        <v>0.25159955859795974</v>
      </c>
      <c r="DA249" s="120">
        <f>PRODUCT('mil mi val'!$C213:CZ213)</f>
        <v>0.24820296455688728</v>
      </c>
      <c r="DB249" s="120">
        <f>PRODUCT('mil mi val'!$C213:DA213)</f>
        <v>0.24485222453536931</v>
      </c>
      <c r="DC249" s="120">
        <f>PRODUCT('mil mi val'!$C213:DB213)</f>
        <v>0.24154671950414183</v>
      </c>
    </row>
    <row r="250" spans="2:107" ht="15" x14ac:dyDescent="0.25">
      <c r="B250" s="110">
        <v>5</v>
      </c>
      <c r="C250" s="120">
        <v>1</v>
      </c>
      <c r="D250" s="120">
        <f>PRODUCT('mil mi val'!$C214:C214)</f>
        <v>0.97850000000000004</v>
      </c>
      <c r="E250" s="120">
        <f>PRODUCT('mil mi val'!$C214:D214)</f>
        <v>0.96607304999999999</v>
      </c>
      <c r="F250" s="120">
        <f>PRODUCT('mil mi val'!$C214:E214)</f>
        <v>0.95322427843500002</v>
      </c>
      <c r="G250" s="120">
        <f>PRODUCT('mil mi val'!$C214:F214)</f>
        <v>0.94035575067612753</v>
      </c>
      <c r="H250" s="120">
        <f>PRODUCT('mil mi val'!$C214:G214)</f>
        <v>0.92766094804199983</v>
      </c>
      <c r="I250" s="120">
        <f>PRODUCT('mil mi val'!$C214:H214)</f>
        <v>0.91513752524343284</v>
      </c>
      <c r="J250" s="120">
        <f>PRODUCT('mil mi val'!$C214:I214)</f>
        <v>0.90278316865264652</v>
      </c>
      <c r="K250" s="120">
        <f>PRODUCT('mil mi val'!$C214:J214)</f>
        <v>0.89059559587583581</v>
      </c>
      <c r="L250" s="120">
        <f>PRODUCT('mil mi val'!$C214:K214)</f>
        <v>0.87857255533151202</v>
      </c>
      <c r="M250" s="120">
        <f>PRODUCT('mil mi val'!$C214:L214)</f>
        <v>0.86671182583453665</v>
      </c>
      <c r="N250" s="120">
        <f>PRODUCT('mil mi val'!$C214:M214)</f>
        <v>0.85501121618577047</v>
      </c>
      <c r="O250" s="120">
        <f>PRODUCT('mil mi val'!$C214:N214)</f>
        <v>0.84346856476726262</v>
      </c>
      <c r="P250" s="120">
        <f>PRODUCT('mil mi val'!$C214:O214)</f>
        <v>0.83208173914290462</v>
      </c>
      <c r="Q250" s="120">
        <f>PRODUCT('mil mi val'!$C214:P214)</f>
        <v>0.82084863566447541</v>
      </c>
      <c r="R250" s="120">
        <f>PRODUCT('mil mi val'!$C214:Q214)</f>
        <v>0.809767179083005</v>
      </c>
      <c r="S250" s="120">
        <f>PRODUCT('mil mi val'!$C214:R214)</f>
        <v>0.79883532216538444</v>
      </c>
      <c r="T250" s="120">
        <f>PRODUCT('mil mi val'!$C214:S214)</f>
        <v>0.78805104531615178</v>
      </c>
      <c r="U250" s="120">
        <f>PRODUCT('mil mi val'!$C214:T214)</f>
        <v>0.77741235620438376</v>
      </c>
      <c r="V250" s="120">
        <f>PRODUCT('mil mi val'!$C214:U214)</f>
        <v>0.76691728939562465</v>
      </c>
      <c r="W250" s="120">
        <f>PRODUCT('mil mi val'!$C214:V214)</f>
        <v>0.75656390598878376</v>
      </c>
      <c r="X250" s="120">
        <f>PRODUCT('mil mi val'!$C214:W214)</f>
        <v>0.74635029325793523</v>
      </c>
      <c r="Y250" s="120">
        <f>PRODUCT('mil mi val'!$C214:X214)</f>
        <v>0.7362745642989531</v>
      </c>
      <c r="Z250" s="120">
        <f>PRODUCT('mil mi val'!$C214:Y214)</f>
        <v>0.72633485768091732</v>
      </c>
      <c r="AA250" s="120">
        <f>PRODUCT('mil mi val'!$C214:Z214)</f>
        <v>0.71652933710222499</v>
      </c>
      <c r="AB250" s="120">
        <f>PRODUCT('mil mi val'!$C214:AA214)</f>
        <v>0.70685619105134501</v>
      </c>
      <c r="AC250" s="120">
        <f>PRODUCT('mil mi val'!$C214:AB214)</f>
        <v>0.69731363247215183</v>
      </c>
      <c r="AD250" s="120">
        <f>PRODUCT('mil mi val'!$C214:AC214)</f>
        <v>0.68789989843377786</v>
      </c>
      <c r="AE250" s="120">
        <f>PRODUCT('mil mi val'!$C214:AD214)</f>
        <v>0.67861324980492188</v>
      </c>
      <c r="AF250" s="120">
        <f>PRODUCT('mil mi val'!$C214:AE214)</f>
        <v>0.66945197093255548</v>
      </c>
      <c r="AG250" s="120">
        <f>PRODUCT('mil mi val'!$C214:AF214)</f>
        <v>0.660414369324966</v>
      </c>
      <c r="AH250" s="120">
        <f>PRODUCT('mil mi val'!$C214:AG214)</f>
        <v>0.65149877533907896</v>
      </c>
      <c r="AI250" s="120">
        <f>PRODUCT('mil mi val'!$C214:AH214)</f>
        <v>0.6427035418720014</v>
      </c>
      <c r="AJ250" s="120">
        <f>PRODUCT('mil mi val'!$C214:AI214)</f>
        <v>0.63402704405672938</v>
      </c>
      <c r="AK250" s="120">
        <f>PRODUCT('mil mi val'!$C214:AJ214)</f>
        <v>0.62546767896196354</v>
      </c>
      <c r="AL250" s="120">
        <f>PRODUCT('mil mi val'!$C214:AK214)</f>
        <v>0.61702386529597708</v>
      </c>
      <c r="AM250" s="120">
        <f>PRODUCT('mil mi val'!$C214:AL214)</f>
        <v>0.60869404311448139</v>
      </c>
      <c r="AN250" s="120">
        <f>PRODUCT('mil mi val'!$C214:AM214)</f>
        <v>0.60047667353243595</v>
      </c>
      <c r="AO250" s="120">
        <f>PRODUCT('mil mi val'!$C214:AN214)</f>
        <v>0.59237023843974812</v>
      </c>
      <c r="AP250" s="120">
        <f>PRODUCT('mil mi val'!$C214:AO214)</f>
        <v>0.5843732402208115</v>
      </c>
      <c r="AQ250" s="120">
        <f>PRODUCT('mil mi val'!$C214:AP214)</f>
        <v>0.57648420147783053</v>
      </c>
      <c r="AR250" s="120">
        <f>PRODUCT('mil mi val'!$C214:AQ214)</f>
        <v>0.56870166475787987</v>
      </c>
      <c r="AS250" s="120">
        <f>PRODUCT('mil mi val'!$C214:AR214)</f>
        <v>0.56102419228364853</v>
      </c>
      <c r="AT250" s="120">
        <f>PRODUCT('mil mi val'!$C214:AS214)</f>
        <v>0.55345036568781925</v>
      </c>
      <c r="AU250" s="120">
        <f>PRODUCT('mil mi val'!$C214:AT214)</f>
        <v>0.54597878575103376</v>
      </c>
      <c r="AV250" s="120">
        <f>PRODUCT('mil mi val'!$C214:AU214)</f>
        <v>0.53860807214339479</v>
      </c>
      <c r="AW250" s="120">
        <f>PRODUCT('mil mi val'!$C214:AV214)</f>
        <v>0.53133686316945894</v>
      </c>
      <c r="AX250" s="120">
        <f>PRODUCT('mil mi val'!$C214:AW214)</f>
        <v>0.52416381551667124</v>
      </c>
      <c r="AY250" s="120">
        <f>PRODUCT('mil mi val'!$C214:AX214)</f>
        <v>0.51708760400719622</v>
      </c>
      <c r="AZ250" s="120">
        <f>PRODUCT('mil mi val'!$C214:AY214)</f>
        <v>0.5101069213530991</v>
      </c>
      <c r="BA250" s="120">
        <f>PRODUCT('mil mi val'!$C214:AZ214)</f>
        <v>0.50322047791483226</v>
      </c>
      <c r="BB250" s="120">
        <f>PRODUCT('mil mi val'!$C214:BA214)</f>
        <v>0.49642700146298208</v>
      </c>
      <c r="BC250" s="120">
        <f>PRODUCT('mil mi val'!$C214:BB214)</f>
        <v>0.48972523694323183</v>
      </c>
      <c r="BD250" s="120">
        <f>PRODUCT('mil mi val'!$C214:BC214)</f>
        <v>0.48311394624449822</v>
      </c>
      <c r="BE250" s="120">
        <f>PRODUCT('mil mi val'!$C214:BD214)</f>
        <v>0.47659190797019751</v>
      </c>
      <c r="BF250" s="120">
        <f>PRODUCT('mil mi val'!$C214:BE214)</f>
        <v>0.47015791721259986</v>
      </c>
      <c r="BG250" s="120">
        <f>PRODUCT('mil mi val'!$C214:BF214)</f>
        <v>0.46381078533022979</v>
      </c>
      <c r="BH250" s="120">
        <f>PRODUCT('mil mi val'!$C214:BG214)</f>
        <v>0.45754933972827172</v>
      </c>
      <c r="BI250" s="120">
        <f>PRODUCT('mil mi val'!$C214:BH214)</f>
        <v>0.45137242364194008</v>
      </c>
      <c r="BJ250" s="120">
        <f>PRODUCT('mil mi val'!$C214:BI214)</f>
        <v>0.44527889592277392</v>
      </c>
      <c r="BK250" s="120">
        <f>PRODUCT('mil mi val'!$C214:BJ214)</f>
        <v>0.4392676308278165</v>
      </c>
      <c r="BL250" s="120">
        <f>PRODUCT('mil mi val'!$C214:BK214)</f>
        <v>0.43333751781164098</v>
      </c>
      <c r="BM250" s="120">
        <f>PRODUCT('mil mi val'!$C214:BL214)</f>
        <v>0.42748746132118387</v>
      </c>
      <c r="BN250" s="120">
        <f>PRODUCT('mil mi val'!$C214:BM214)</f>
        <v>0.42171638059334793</v>
      </c>
      <c r="BO250" s="120">
        <f>PRODUCT('mil mi val'!$C214:BN214)</f>
        <v>0.41602320945533777</v>
      </c>
      <c r="BP250" s="120">
        <f>PRODUCT('mil mi val'!$C214:BO214)</f>
        <v>0.41040689612769071</v>
      </c>
      <c r="BQ250" s="120">
        <f>PRODUCT('mil mi val'!$C214:BP214)</f>
        <v>0.4048664030299669</v>
      </c>
      <c r="BR250" s="120">
        <f>PRODUCT('mil mi val'!$C214:BQ214)</f>
        <v>0.39940070658906235</v>
      </c>
      <c r="BS250" s="120">
        <f>PRODUCT('mil mi val'!$C214:BR214)</f>
        <v>0.39400879705011005</v>
      </c>
      <c r="BT250" s="120">
        <f>PRODUCT('mil mi val'!$C214:BS214)</f>
        <v>0.38868967828993356</v>
      </c>
      <c r="BU250" s="120">
        <f>PRODUCT('mil mi val'!$C214:BT214)</f>
        <v>0.38344236763301948</v>
      </c>
      <c r="BV250" s="120">
        <f>PRODUCT('mil mi val'!$C214:BU214)</f>
        <v>0.37826589566997371</v>
      </c>
      <c r="BW250" s="120">
        <f>PRODUCT('mil mi val'!$C214:BV214)</f>
        <v>0.37315930607842906</v>
      </c>
      <c r="BX250" s="120">
        <f>PRODUCT('mil mi val'!$C214:BW214)</f>
        <v>0.36812165544637027</v>
      </c>
      <c r="BY250" s="120">
        <f>PRODUCT('mil mi val'!$C214:BX214)</f>
        <v>0.36315201309784428</v>
      </c>
      <c r="BZ250" s="120">
        <f>PRODUCT('mil mi val'!$C214:BY214)</f>
        <v>0.35824946092102339</v>
      </c>
      <c r="CA250" s="120">
        <f>PRODUCT('mil mi val'!$C214:BZ214)</f>
        <v>0.3534130931985896</v>
      </c>
      <c r="CB250" s="120">
        <f>PRODUCT('mil mi val'!$C214:CA214)</f>
        <v>0.34864201644040865</v>
      </c>
      <c r="CC250" s="120">
        <f>PRODUCT('mil mi val'!$C214:CB214)</f>
        <v>0.34393534921846314</v>
      </c>
      <c r="CD250" s="120">
        <f>PRODUCT('mil mi val'!$C214:CC214)</f>
        <v>0.33929222200401388</v>
      </c>
      <c r="CE250" s="120">
        <f>PRODUCT('mil mi val'!$C214:CD214)</f>
        <v>0.3347117770069597</v>
      </c>
      <c r="CF250" s="120">
        <f>PRODUCT('mil mi val'!$C214:CE214)</f>
        <v>0.33019316801736576</v>
      </c>
      <c r="CG250" s="120">
        <f>PRODUCT('mil mi val'!$C214:CF214)</f>
        <v>0.32573556024913131</v>
      </c>
      <c r="CH250" s="120">
        <f>PRODUCT('mil mi val'!$C214:CG214)</f>
        <v>0.32133813018576807</v>
      </c>
      <c r="CI250" s="120">
        <f>PRODUCT('mil mi val'!$C214:CH214)</f>
        <v>0.3170000654282602</v>
      </c>
      <c r="CJ250" s="120">
        <f>PRODUCT('mil mi val'!$C214:CI214)</f>
        <v>0.31272056454497871</v>
      </c>
      <c r="CK250" s="120">
        <f>PRODUCT('mil mi val'!$C214:CJ214)</f>
        <v>0.30849883692362151</v>
      </c>
      <c r="CL250" s="120">
        <f>PRODUCT('mil mi val'!$C214:CK214)</f>
        <v>0.30433410262515265</v>
      </c>
      <c r="CM250" s="120">
        <f>PRODUCT('mil mi val'!$C214:CL214)</f>
        <v>0.30022559223971312</v>
      </c>
      <c r="CN250" s="120">
        <f>PRODUCT('mil mi val'!$C214:CM214)</f>
        <v>0.29617254674447702</v>
      </c>
      <c r="CO250" s="120">
        <f>PRODUCT('mil mi val'!$C214:CN214)</f>
        <v>0.29217421736342658</v>
      </c>
      <c r="CP250" s="120">
        <f>PRODUCT('mil mi val'!$C214:CO214)</f>
        <v>0.28822986542902035</v>
      </c>
      <c r="CQ250" s="120">
        <f>PRODUCT('mil mi val'!$C214:CP214)</f>
        <v>0.28433876224572857</v>
      </c>
      <c r="CR250" s="120">
        <f>PRODUCT('mil mi val'!$C214:CQ214)</f>
        <v>0.28050018895541123</v>
      </c>
      <c r="CS250" s="120">
        <f>PRODUCT('mil mi val'!$C214:CR214)</f>
        <v>0.27671343640451318</v>
      </c>
      <c r="CT250" s="120">
        <f>PRODUCT('mil mi val'!$C214:CS214)</f>
        <v>0.27297780501305224</v>
      </c>
      <c r="CU250" s="120">
        <f>PRODUCT('mil mi val'!$C214:CT214)</f>
        <v>0.26929260464537608</v>
      </c>
      <c r="CV250" s="120">
        <f>PRODUCT('mil mi val'!$C214:CU214)</f>
        <v>0.26565715448266353</v>
      </c>
      <c r="CW250" s="120">
        <f>PRODUCT('mil mi val'!$C214:CV214)</f>
        <v>0.26207078289714758</v>
      </c>
      <c r="CX250" s="120">
        <f>PRODUCT('mil mi val'!$C214:CW214)</f>
        <v>0.25853282732803612</v>
      </c>
      <c r="CY250" s="120">
        <f>PRODUCT('mil mi val'!$C214:CX214)</f>
        <v>0.25504263415910766</v>
      </c>
      <c r="CZ250" s="120">
        <f>PRODUCT('mil mi val'!$C214:CY214)</f>
        <v>0.25159955859795974</v>
      </c>
      <c r="DA250" s="120">
        <f>PRODUCT('mil mi val'!$C214:CZ214)</f>
        <v>0.24820296455688728</v>
      </c>
      <c r="DB250" s="120">
        <f>PRODUCT('mil mi val'!$C214:DA214)</f>
        <v>0.24485222453536931</v>
      </c>
      <c r="DC250" s="120">
        <f>PRODUCT('mil mi val'!$C214:DB214)</f>
        <v>0.24154671950414183</v>
      </c>
    </row>
    <row r="251" spans="2:107" ht="15" x14ac:dyDescent="0.25">
      <c r="B251" s="110">
        <v>6</v>
      </c>
      <c r="C251" s="120">
        <v>1</v>
      </c>
      <c r="D251" s="120">
        <f>PRODUCT('mil mi val'!$C215:C215)</f>
        <v>0.97850000000000004</v>
      </c>
      <c r="E251" s="120">
        <f>PRODUCT('mil mi val'!$C215:D215)</f>
        <v>0.96607304999999999</v>
      </c>
      <c r="F251" s="120">
        <f>PRODUCT('mil mi val'!$C215:E215)</f>
        <v>0.95322427843500002</v>
      </c>
      <c r="G251" s="120">
        <f>PRODUCT('mil mi val'!$C215:F215)</f>
        <v>0.94035575067612753</v>
      </c>
      <c r="H251" s="120">
        <f>PRODUCT('mil mi val'!$C215:G215)</f>
        <v>0.92766094804199983</v>
      </c>
      <c r="I251" s="120">
        <f>PRODUCT('mil mi val'!$C215:H215)</f>
        <v>0.91513752524343284</v>
      </c>
      <c r="J251" s="120">
        <f>PRODUCT('mil mi val'!$C215:I215)</f>
        <v>0.90278316865264652</v>
      </c>
      <c r="K251" s="120">
        <f>PRODUCT('mil mi val'!$C215:J215)</f>
        <v>0.89059559587583581</v>
      </c>
      <c r="L251" s="120">
        <f>PRODUCT('mil mi val'!$C215:K215)</f>
        <v>0.87857255533151202</v>
      </c>
      <c r="M251" s="120">
        <f>PRODUCT('mil mi val'!$C215:L215)</f>
        <v>0.86671182583453665</v>
      </c>
      <c r="N251" s="120">
        <f>PRODUCT('mil mi val'!$C215:M215)</f>
        <v>0.85501121618577047</v>
      </c>
      <c r="O251" s="120">
        <f>PRODUCT('mil mi val'!$C215:N215)</f>
        <v>0.84346856476726262</v>
      </c>
      <c r="P251" s="120">
        <f>PRODUCT('mil mi val'!$C215:O215)</f>
        <v>0.83208173914290462</v>
      </c>
      <c r="Q251" s="120">
        <f>PRODUCT('mil mi val'!$C215:P215)</f>
        <v>0.82084863566447541</v>
      </c>
      <c r="R251" s="120">
        <f>PRODUCT('mil mi val'!$C215:Q215)</f>
        <v>0.809767179083005</v>
      </c>
      <c r="S251" s="120">
        <f>PRODUCT('mil mi val'!$C215:R215)</f>
        <v>0.79883532216538444</v>
      </c>
      <c r="T251" s="120">
        <f>PRODUCT('mil mi val'!$C215:S215)</f>
        <v>0.78805104531615178</v>
      </c>
      <c r="U251" s="120">
        <f>PRODUCT('mil mi val'!$C215:T215)</f>
        <v>0.77741235620438376</v>
      </c>
      <c r="V251" s="120">
        <f>PRODUCT('mil mi val'!$C215:U215)</f>
        <v>0.76691728939562465</v>
      </c>
      <c r="W251" s="120">
        <f>PRODUCT('mil mi val'!$C215:V215)</f>
        <v>0.75656390598878376</v>
      </c>
      <c r="X251" s="120">
        <f>PRODUCT('mil mi val'!$C215:W215)</f>
        <v>0.74635029325793523</v>
      </c>
      <c r="Y251" s="120">
        <f>PRODUCT('mil mi val'!$C215:X215)</f>
        <v>0.7362745642989531</v>
      </c>
      <c r="Z251" s="120">
        <f>PRODUCT('mil mi val'!$C215:Y215)</f>
        <v>0.72633485768091732</v>
      </c>
      <c r="AA251" s="120">
        <f>PRODUCT('mil mi val'!$C215:Z215)</f>
        <v>0.71652933710222499</v>
      </c>
      <c r="AB251" s="120">
        <f>PRODUCT('mil mi val'!$C215:AA215)</f>
        <v>0.70685619105134501</v>
      </c>
      <c r="AC251" s="120">
        <f>PRODUCT('mil mi val'!$C215:AB215)</f>
        <v>0.69731363247215183</v>
      </c>
      <c r="AD251" s="120">
        <f>PRODUCT('mil mi val'!$C215:AC215)</f>
        <v>0.68789989843377786</v>
      </c>
      <c r="AE251" s="120">
        <f>PRODUCT('mil mi val'!$C215:AD215)</f>
        <v>0.67861324980492188</v>
      </c>
      <c r="AF251" s="120">
        <f>PRODUCT('mil mi val'!$C215:AE215)</f>
        <v>0.66945197093255548</v>
      </c>
      <c r="AG251" s="120">
        <f>PRODUCT('mil mi val'!$C215:AF215)</f>
        <v>0.660414369324966</v>
      </c>
      <c r="AH251" s="120">
        <f>PRODUCT('mil mi val'!$C215:AG215)</f>
        <v>0.65149877533907896</v>
      </c>
      <c r="AI251" s="120">
        <f>PRODUCT('mil mi val'!$C215:AH215)</f>
        <v>0.6427035418720014</v>
      </c>
      <c r="AJ251" s="120">
        <f>PRODUCT('mil mi val'!$C215:AI215)</f>
        <v>0.63402704405672938</v>
      </c>
      <c r="AK251" s="120">
        <f>PRODUCT('mil mi val'!$C215:AJ215)</f>
        <v>0.62546767896196354</v>
      </c>
      <c r="AL251" s="120">
        <f>PRODUCT('mil mi val'!$C215:AK215)</f>
        <v>0.61702386529597708</v>
      </c>
      <c r="AM251" s="120">
        <f>PRODUCT('mil mi val'!$C215:AL215)</f>
        <v>0.60869404311448139</v>
      </c>
      <c r="AN251" s="120">
        <f>PRODUCT('mil mi val'!$C215:AM215)</f>
        <v>0.60047667353243595</v>
      </c>
      <c r="AO251" s="120">
        <f>PRODUCT('mil mi val'!$C215:AN215)</f>
        <v>0.59237023843974812</v>
      </c>
      <c r="AP251" s="120">
        <f>PRODUCT('mil mi val'!$C215:AO215)</f>
        <v>0.5843732402208115</v>
      </c>
      <c r="AQ251" s="120">
        <f>PRODUCT('mil mi val'!$C215:AP215)</f>
        <v>0.57648420147783053</v>
      </c>
      <c r="AR251" s="120">
        <f>PRODUCT('mil mi val'!$C215:AQ215)</f>
        <v>0.56870166475787987</v>
      </c>
      <c r="AS251" s="120">
        <f>PRODUCT('mil mi val'!$C215:AR215)</f>
        <v>0.56102419228364853</v>
      </c>
      <c r="AT251" s="120">
        <f>PRODUCT('mil mi val'!$C215:AS215)</f>
        <v>0.55345036568781925</v>
      </c>
      <c r="AU251" s="120">
        <f>PRODUCT('mil mi val'!$C215:AT215)</f>
        <v>0.54597878575103376</v>
      </c>
      <c r="AV251" s="120">
        <f>PRODUCT('mil mi val'!$C215:AU215)</f>
        <v>0.53860807214339479</v>
      </c>
      <c r="AW251" s="120">
        <f>PRODUCT('mil mi val'!$C215:AV215)</f>
        <v>0.53133686316945894</v>
      </c>
      <c r="AX251" s="120">
        <f>PRODUCT('mil mi val'!$C215:AW215)</f>
        <v>0.52416381551667124</v>
      </c>
      <c r="AY251" s="120">
        <f>PRODUCT('mil mi val'!$C215:AX215)</f>
        <v>0.51708760400719622</v>
      </c>
      <c r="AZ251" s="120">
        <f>PRODUCT('mil mi val'!$C215:AY215)</f>
        <v>0.5101069213530991</v>
      </c>
      <c r="BA251" s="120">
        <f>PRODUCT('mil mi val'!$C215:AZ215)</f>
        <v>0.50322047791483226</v>
      </c>
      <c r="BB251" s="120">
        <f>PRODUCT('mil mi val'!$C215:BA215)</f>
        <v>0.49642700146298208</v>
      </c>
      <c r="BC251" s="120">
        <f>PRODUCT('mil mi val'!$C215:BB215)</f>
        <v>0.48972523694323183</v>
      </c>
      <c r="BD251" s="120">
        <f>PRODUCT('mil mi val'!$C215:BC215)</f>
        <v>0.48311394624449822</v>
      </c>
      <c r="BE251" s="120">
        <f>PRODUCT('mil mi val'!$C215:BD215)</f>
        <v>0.47659190797019751</v>
      </c>
      <c r="BF251" s="120">
        <f>PRODUCT('mil mi val'!$C215:BE215)</f>
        <v>0.47015791721259986</v>
      </c>
      <c r="BG251" s="120">
        <f>PRODUCT('mil mi val'!$C215:BF215)</f>
        <v>0.46381078533022979</v>
      </c>
      <c r="BH251" s="120">
        <f>PRODUCT('mil mi val'!$C215:BG215)</f>
        <v>0.45754933972827172</v>
      </c>
      <c r="BI251" s="120">
        <f>PRODUCT('mil mi val'!$C215:BH215)</f>
        <v>0.45137242364194008</v>
      </c>
      <c r="BJ251" s="120">
        <f>PRODUCT('mil mi val'!$C215:BI215)</f>
        <v>0.44527889592277392</v>
      </c>
      <c r="BK251" s="120">
        <f>PRODUCT('mil mi val'!$C215:BJ215)</f>
        <v>0.4392676308278165</v>
      </c>
      <c r="BL251" s="120">
        <f>PRODUCT('mil mi val'!$C215:BK215)</f>
        <v>0.43333751781164098</v>
      </c>
      <c r="BM251" s="120">
        <f>PRODUCT('mil mi val'!$C215:BL215)</f>
        <v>0.42748746132118387</v>
      </c>
      <c r="BN251" s="120">
        <f>PRODUCT('mil mi val'!$C215:BM215)</f>
        <v>0.42171638059334793</v>
      </c>
      <c r="BO251" s="120">
        <f>PRODUCT('mil mi val'!$C215:BN215)</f>
        <v>0.41602320945533777</v>
      </c>
      <c r="BP251" s="120">
        <f>PRODUCT('mil mi val'!$C215:BO215)</f>
        <v>0.41040689612769071</v>
      </c>
      <c r="BQ251" s="120">
        <f>PRODUCT('mil mi val'!$C215:BP215)</f>
        <v>0.4048664030299669</v>
      </c>
      <c r="BR251" s="120">
        <f>PRODUCT('mil mi val'!$C215:BQ215)</f>
        <v>0.39940070658906235</v>
      </c>
      <c r="BS251" s="120">
        <f>PRODUCT('mil mi val'!$C215:BR215)</f>
        <v>0.39400879705011005</v>
      </c>
      <c r="BT251" s="120">
        <f>PRODUCT('mil mi val'!$C215:BS215)</f>
        <v>0.38868967828993356</v>
      </c>
      <c r="BU251" s="120">
        <f>PRODUCT('mil mi val'!$C215:BT215)</f>
        <v>0.38344236763301948</v>
      </c>
      <c r="BV251" s="120">
        <f>PRODUCT('mil mi val'!$C215:BU215)</f>
        <v>0.37826589566997371</v>
      </c>
      <c r="BW251" s="120">
        <f>PRODUCT('mil mi val'!$C215:BV215)</f>
        <v>0.37315930607842906</v>
      </c>
      <c r="BX251" s="120">
        <f>PRODUCT('mil mi val'!$C215:BW215)</f>
        <v>0.36812165544637027</v>
      </c>
      <c r="BY251" s="120">
        <f>PRODUCT('mil mi val'!$C215:BX215)</f>
        <v>0.36315201309784428</v>
      </c>
      <c r="BZ251" s="120">
        <f>PRODUCT('mil mi val'!$C215:BY215)</f>
        <v>0.35824946092102339</v>
      </c>
      <c r="CA251" s="120">
        <f>PRODUCT('mil mi val'!$C215:BZ215)</f>
        <v>0.3534130931985896</v>
      </c>
      <c r="CB251" s="120">
        <f>PRODUCT('mil mi val'!$C215:CA215)</f>
        <v>0.34864201644040865</v>
      </c>
      <c r="CC251" s="120">
        <f>PRODUCT('mil mi val'!$C215:CB215)</f>
        <v>0.34393534921846314</v>
      </c>
      <c r="CD251" s="120">
        <f>PRODUCT('mil mi val'!$C215:CC215)</f>
        <v>0.33929222200401388</v>
      </c>
      <c r="CE251" s="120">
        <f>PRODUCT('mil mi val'!$C215:CD215)</f>
        <v>0.3347117770069597</v>
      </c>
      <c r="CF251" s="120">
        <f>PRODUCT('mil mi val'!$C215:CE215)</f>
        <v>0.33019316801736576</v>
      </c>
      <c r="CG251" s="120">
        <f>PRODUCT('mil mi val'!$C215:CF215)</f>
        <v>0.32573556024913131</v>
      </c>
      <c r="CH251" s="120">
        <f>PRODUCT('mil mi val'!$C215:CG215)</f>
        <v>0.32133813018576807</v>
      </c>
      <c r="CI251" s="120">
        <f>PRODUCT('mil mi val'!$C215:CH215)</f>
        <v>0.3170000654282602</v>
      </c>
      <c r="CJ251" s="120">
        <f>PRODUCT('mil mi val'!$C215:CI215)</f>
        <v>0.31272056454497871</v>
      </c>
      <c r="CK251" s="120">
        <f>PRODUCT('mil mi val'!$C215:CJ215)</f>
        <v>0.30849883692362151</v>
      </c>
      <c r="CL251" s="120">
        <f>PRODUCT('mil mi val'!$C215:CK215)</f>
        <v>0.30433410262515265</v>
      </c>
      <c r="CM251" s="120">
        <f>PRODUCT('mil mi val'!$C215:CL215)</f>
        <v>0.30022559223971312</v>
      </c>
      <c r="CN251" s="120">
        <f>PRODUCT('mil mi val'!$C215:CM215)</f>
        <v>0.29617254674447702</v>
      </c>
      <c r="CO251" s="120">
        <f>PRODUCT('mil mi val'!$C215:CN215)</f>
        <v>0.29217421736342658</v>
      </c>
      <c r="CP251" s="120">
        <f>PRODUCT('mil mi val'!$C215:CO215)</f>
        <v>0.28822986542902035</v>
      </c>
      <c r="CQ251" s="120">
        <f>PRODUCT('mil mi val'!$C215:CP215)</f>
        <v>0.28433876224572857</v>
      </c>
      <c r="CR251" s="120">
        <f>PRODUCT('mil mi val'!$C215:CQ215)</f>
        <v>0.28050018895541123</v>
      </c>
      <c r="CS251" s="120">
        <f>PRODUCT('mil mi val'!$C215:CR215)</f>
        <v>0.27671343640451318</v>
      </c>
      <c r="CT251" s="120">
        <f>PRODUCT('mil mi val'!$C215:CS215)</f>
        <v>0.27297780501305224</v>
      </c>
      <c r="CU251" s="120">
        <f>PRODUCT('mil mi val'!$C215:CT215)</f>
        <v>0.26929260464537608</v>
      </c>
      <c r="CV251" s="120">
        <f>PRODUCT('mil mi val'!$C215:CU215)</f>
        <v>0.26565715448266353</v>
      </c>
      <c r="CW251" s="120">
        <f>PRODUCT('mil mi val'!$C215:CV215)</f>
        <v>0.26207078289714758</v>
      </c>
      <c r="CX251" s="120">
        <f>PRODUCT('mil mi val'!$C215:CW215)</f>
        <v>0.25853282732803612</v>
      </c>
      <c r="CY251" s="120">
        <f>PRODUCT('mil mi val'!$C215:CX215)</f>
        <v>0.25504263415910766</v>
      </c>
      <c r="CZ251" s="120">
        <f>PRODUCT('mil mi val'!$C215:CY215)</f>
        <v>0.25159955859795974</v>
      </c>
      <c r="DA251" s="120">
        <f>PRODUCT('mil mi val'!$C215:CZ215)</f>
        <v>0.24820296455688728</v>
      </c>
      <c r="DB251" s="120">
        <f>PRODUCT('mil mi val'!$C215:DA215)</f>
        <v>0.24485222453536931</v>
      </c>
      <c r="DC251" s="120">
        <f>PRODUCT('mil mi val'!$C215:DB215)</f>
        <v>0.24154671950414183</v>
      </c>
    </row>
    <row r="252" spans="2:107" ht="15" x14ac:dyDescent="0.25">
      <c r="B252" s="110">
        <v>7</v>
      </c>
      <c r="C252" s="120">
        <v>1</v>
      </c>
      <c r="D252" s="120">
        <f>PRODUCT('mil mi val'!$C216:C216)</f>
        <v>0.98429999999999995</v>
      </c>
      <c r="E252" s="120">
        <f>PRODUCT('mil mi val'!$C216:D216)</f>
        <v>0.97179938999999993</v>
      </c>
      <c r="F252" s="120">
        <f>PRODUCT('mil mi val'!$C216:E216)</f>
        <v>0.95887445811299998</v>
      </c>
      <c r="G252" s="120">
        <f>PRODUCT('mil mi val'!$C216:F216)</f>
        <v>0.94592965292847453</v>
      </c>
      <c r="H252" s="120">
        <f>PRODUCT('mil mi val'!$C216:G216)</f>
        <v>0.93315960261394015</v>
      </c>
      <c r="I252" s="120">
        <f>PRODUCT('mil mi val'!$C216:H216)</f>
        <v>0.92056194797865198</v>
      </c>
      <c r="J252" s="120">
        <f>PRODUCT('mil mi val'!$C216:I216)</f>
        <v>0.90813436168094019</v>
      </c>
      <c r="K252" s="120">
        <f>PRODUCT('mil mi val'!$C216:J216)</f>
        <v>0.89587454779824749</v>
      </c>
      <c r="L252" s="120">
        <f>PRODUCT('mil mi val'!$C216:K216)</f>
        <v>0.88378024140297118</v>
      </c>
      <c r="M252" s="120">
        <f>PRODUCT('mil mi val'!$C216:L216)</f>
        <v>0.87184920814403111</v>
      </c>
      <c r="N252" s="120">
        <f>PRODUCT('mil mi val'!$C216:M216)</f>
        <v>0.86007924383408674</v>
      </c>
      <c r="O252" s="120">
        <f>PRODUCT('mil mi val'!$C216:N216)</f>
        <v>0.84846817404232655</v>
      </c>
      <c r="P252" s="120">
        <f>PRODUCT('mil mi val'!$C216:O216)</f>
        <v>0.83701385369275516</v>
      </c>
      <c r="Q252" s="120">
        <f>PRODUCT('mil mi val'!$C216:P216)</f>
        <v>0.82571416666790298</v>
      </c>
      <c r="R252" s="120">
        <f>PRODUCT('mil mi val'!$C216:Q216)</f>
        <v>0.81456702541788628</v>
      </c>
      <c r="S252" s="120">
        <f>PRODUCT('mil mi val'!$C216:R216)</f>
        <v>0.8035703705747449</v>
      </c>
      <c r="T252" s="120">
        <f>PRODUCT('mil mi val'!$C216:S216)</f>
        <v>0.79272217057198591</v>
      </c>
      <c r="U252" s="120">
        <f>PRODUCT('mil mi val'!$C216:T216)</f>
        <v>0.78202042126926408</v>
      </c>
      <c r="V252" s="120">
        <f>PRODUCT('mil mi val'!$C216:U216)</f>
        <v>0.77146314558212903</v>
      </c>
      <c r="W252" s="120">
        <f>PRODUCT('mil mi val'!$C216:V216)</f>
        <v>0.76104839311677031</v>
      </c>
      <c r="X252" s="120">
        <f>PRODUCT('mil mi val'!$C216:W216)</f>
        <v>0.75077423980969393</v>
      </c>
      <c r="Y252" s="120">
        <f>PRODUCT('mil mi val'!$C216:X216)</f>
        <v>0.74063878757226309</v>
      </c>
      <c r="Z252" s="120">
        <f>PRODUCT('mil mi val'!$C216:Y216)</f>
        <v>0.73064016394003761</v>
      </c>
      <c r="AA252" s="120">
        <f>PRODUCT('mil mi val'!$C216:Z216)</f>
        <v>0.72077652172684714</v>
      </c>
      <c r="AB252" s="120">
        <f>PRODUCT('mil mi val'!$C216:AA216)</f>
        <v>0.71104603868353478</v>
      </c>
      <c r="AC252" s="120">
        <f>PRODUCT('mil mi val'!$C216:AB216)</f>
        <v>0.70144691716130714</v>
      </c>
      <c r="AD252" s="120">
        <f>PRODUCT('mil mi val'!$C216:AC216)</f>
        <v>0.69197738377962947</v>
      </c>
      <c r="AE252" s="120">
        <f>PRODUCT('mil mi val'!$C216:AD216)</f>
        <v>0.6826356890986045</v>
      </c>
      <c r="AF252" s="120">
        <f>PRODUCT('mil mi val'!$C216:AE216)</f>
        <v>0.6734201072957734</v>
      </c>
      <c r="AG252" s="120">
        <f>PRODUCT('mil mi val'!$C216:AF216)</f>
        <v>0.66432893584728048</v>
      </c>
      <c r="AH252" s="120">
        <f>PRODUCT('mil mi val'!$C216:AG216)</f>
        <v>0.65536049521334216</v>
      </c>
      <c r="AI252" s="120">
        <f>PRODUCT('mil mi val'!$C216:AH216)</f>
        <v>0.64651312852796206</v>
      </c>
      <c r="AJ252" s="120">
        <f>PRODUCT('mil mi val'!$C216:AI216)</f>
        <v>0.63778520129283456</v>
      </c>
      <c r="AK252" s="120">
        <f>PRODUCT('mil mi val'!$C216:AJ216)</f>
        <v>0.62917510107538133</v>
      </c>
      <c r="AL252" s="120">
        <f>PRODUCT('mil mi val'!$C216:AK216)</f>
        <v>0.62068123721086366</v>
      </c>
      <c r="AM252" s="120">
        <f>PRODUCT('mil mi val'!$C216:AL216)</f>
        <v>0.612302040508517</v>
      </c>
      <c r="AN252" s="120">
        <f>PRODUCT('mil mi val'!$C216:AM216)</f>
        <v>0.60403596296165207</v>
      </c>
      <c r="AO252" s="120">
        <f>PRODUCT('mil mi val'!$C216:AN216)</f>
        <v>0.59588147746166975</v>
      </c>
      <c r="AP252" s="120">
        <f>PRODUCT('mil mi val'!$C216:AO216)</f>
        <v>0.58783707751593728</v>
      </c>
      <c r="AQ252" s="120">
        <f>PRODUCT('mil mi val'!$C216:AP216)</f>
        <v>0.57990127696947213</v>
      </c>
      <c r="AR252" s="120">
        <f>PRODUCT('mil mi val'!$C216:AQ216)</f>
        <v>0.57207260973038432</v>
      </c>
      <c r="AS252" s="120">
        <f>PRODUCT('mil mi val'!$C216:AR216)</f>
        <v>0.56434962949902412</v>
      </c>
      <c r="AT252" s="120">
        <f>PRODUCT('mil mi val'!$C216:AS216)</f>
        <v>0.5567309095007873</v>
      </c>
      <c r="AU252" s="120">
        <f>PRODUCT('mil mi val'!$C216:AT216)</f>
        <v>0.54921504222252671</v>
      </c>
      <c r="AV252" s="120">
        <f>PRODUCT('mil mi val'!$C216:AU216)</f>
        <v>0.54180063915252263</v>
      </c>
      <c r="AW252" s="120">
        <f>PRODUCT('mil mi val'!$C216:AV216)</f>
        <v>0.53448633052396355</v>
      </c>
      <c r="AX252" s="120">
        <f>PRODUCT('mil mi val'!$C216:AW216)</f>
        <v>0.52727076506189008</v>
      </c>
      <c r="AY252" s="120">
        <f>PRODUCT('mil mi val'!$C216:AX216)</f>
        <v>0.52015260973355459</v>
      </c>
      <c r="AZ252" s="120">
        <f>PRODUCT('mil mi val'!$C216:AY216)</f>
        <v>0.51313054950215164</v>
      </c>
      <c r="BA252" s="120">
        <f>PRODUCT('mil mi val'!$C216:AZ216)</f>
        <v>0.50620328708387263</v>
      </c>
      <c r="BB252" s="120">
        <f>PRODUCT('mil mi val'!$C216:BA216)</f>
        <v>0.49936954270824035</v>
      </c>
      <c r="BC252" s="120">
        <f>PRODUCT('mil mi val'!$C216:BB216)</f>
        <v>0.49262805388167913</v>
      </c>
      <c r="BD252" s="120">
        <f>PRODUCT('mil mi val'!$C216:BC216)</f>
        <v>0.48597757515427648</v>
      </c>
      <c r="BE252" s="120">
        <f>PRODUCT('mil mi val'!$C216:BD216)</f>
        <v>0.47941687788969378</v>
      </c>
      <c r="BF252" s="120">
        <f>PRODUCT('mil mi val'!$C216:BE216)</f>
        <v>0.47294475003818293</v>
      </c>
      <c r="BG252" s="120">
        <f>PRODUCT('mil mi val'!$C216:BF216)</f>
        <v>0.4665599959126675</v>
      </c>
      <c r="BH252" s="120">
        <f>PRODUCT('mil mi val'!$C216:BG216)</f>
        <v>0.46026143596784652</v>
      </c>
      <c r="BI252" s="120">
        <f>PRODUCT('mil mi val'!$C216:BH216)</f>
        <v>0.45404790658228061</v>
      </c>
      <c r="BJ252" s="120">
        <f>PRODUCT('mil mi val'!$C216:BI216)</f>
        <v>0.44791825984341982</v>
      </c>
      <c r="BK252" s="120">
        <f>PRODUCT('mil mi val'!$C216:BJ216)</f>
        <v>0.44187136333553367</v>
      </c>
      <c r="BL252" s="120">
        <f>PRODUCT('mil mi val'!$C216:BK216)</f>
        <v>0.435906099930504</v>
      </c>
      <c r="BM252" s="120">
        <f>PRODUCT('mil mi val'!$C216:BL216)</f>
        <v>0.43002136758144222</v>
      </c>
      <c r="BN252" s="120">
        <f>PRODUCT('mil mi val'!$C216:BM216)</f>
        <v>0.42421607911909276</v>
      </c>
      <c r="BO252" s="120">
        <f>PRODUCT('mil mi val'!$C216:BN216)</f>
        <v>0.41848916205098502</v>
      </c>
      <c r="BP252" s="120">
        <f>PRODUCT('mil mi val'!$C216:BO216)</f>
        <v>0.41283955836329672</v>
      </c>
      <c r="BQ252" s="120">
        <f>PRODUCT('mil mi val'!$C216:BP216)</f>
        <v>0.40726622432539222</v>
      </c>
      <c r="BR252" s="120">
        <f>PRODUCT('mil mi val'!$C216:BQ216)</f>
        <v>0.40176813029699943</v>
      </c>
      <c r="BS252" s="120">
        <f>PRODUCT('mil mi val'!$C216:BR216)</f>
        <v>0.39634426053798993</v>
      </c>
      <c r="BT252" s="120">
        <f>PRODUCT('mil mi val'!$C216:BS216)</f>
        <v>0.3909936130207271</v>
      </c>
      <c r="BU252" s="120">
        <f>PRODUCT('mil mi val'!$C216:BT216)</f>
        <v>0.38571519924494729</v>
      </c>
      <c r="BV252" s="120">
        <f>PRODUCT('mil mi val'!$C216:BU216)</f>
        <v>0.38050804405514055</v>
      </c>
      <c r="BW252" s="120">
        <f>PRODUCT('mil mi val'!$C216:BV216)</f>
        <v>0.37537118546039616</v>
      </c>
      <c r="BX252" s="120">
        <f>PRODUCT('mil mi val'!$C216:BW216)</f>
        <v>0.37030367445668083</v>
      </c>
      <c r="BY252" s="120">
        <f>PRODUCT('mil mi val'!$C216:BX216)</f>
        <v>0.36530457485151563</v>
      </c>
      <c r="BZ252" s="120">
        <f>PRODUCT('mil mi val'!$C216:BY216)</f>
        <v>0.36037296309102018</v>
      </c>
      <c r="CA252" s="120">
        <f>PRODUCT('mil mi val'!$C216:BZ216)</f>
        <v>0.35550792808929144</v>
      </c>
      <c r="CB252" s="120">
        <f>PRODUCT('mil mi val'!$C216:CA216)</f>
        <v>0.35070857106008602</v>
      </c>
      <c r="CC252" s="120">
        <f>PRODUCT('mil mi val'!$C216:CB216)</f>
        <v>0.34597400535077488</v>
      </c>
      <c r="CD252" s="120">
        <f>PRODUCT('mil mi val'!$C216:CC216)</f>
        <v>0.34130335627853942</v>
      </c>
      <c r="CE252" s="120">
        <f>PRODUCT('mil mi val'!$C216:CD216)</f>
        <v>0.33669576096877912</v>
      </c>
      <c r="CF252" s="120">
        <f>PRODUCT('mil mi val'!$C216:CE216)</f>
        <v>0.3321503681957006</v>
      </c>
      <c r="CG252" s="120">
        <f>PRODUCT('mil mi val'!$C216:CF216)</f>
        <v>0.32766633822505864</v>
      </c>
      <c r="CH252" s="120">
        <f>PRODUCT('mil mi val'!$C216:CG216)</f>
        <v>0.32324284265902037</v>
      </c>
      <c r="CI252" s="120">
        <f>PRODUCT('mil mi val'!$C216:CH216)</f>
        <v>0.31887906428312363</v>
      </c>
      <c r="CJ252" s="120">
        <f>PRODUCT('mil mi val'!$C216:CI216)</f>
        <v>0.31457419691530147</v>
      </c>
      <c r="CK252" s="120">
        <f>PRODUCT('mil mi val'!$C216:CJ216)</f>
        <v>0.31032744525694494</v>
      </c>
      <c r="CL252" s="120">
        <f>PRODUCT('mil mi val'!$C216:CK216)</f>
        <v>0.30613802474597618</v>
      </c>
      <c r="CM252" s="120">
        <f>PRODUCT('mil mi val'!$C216:CL216)</f>
        <v>0.30200516141190553</v>
      </c>
      <c r="CN252" s="120">
        <f>PRODUCT('mil mi val'!$C216:CM216)</f>
        <v>0.29792809173284485</v>
      </c>
      <c r="CO252" s="120">
        <f>PRODUCT('mil mi val'!$C216:CN216)</f>
        <v>0.29390606249445145</v>
      </c>
      <c r="CP252" s="120">
        <f>PRODUCT('mil mi val'!$C216:CO216)</f>
        <v>0.28993833065077634</v>
      </c>
      <c r="CQ252" s="120">
        <f>PRODUCT('mil mi val'!$C216:CP216)</f>
        <v>0.28602416318699087</v>
      </c>
      <c r="CR252" s="120">
        <f>PRODUCT('mil mi val'!$C216:CQ216)</f>
        <v>0.28216283698396649</v>
      </c>
      <c r="CS252" s="120">
        <f>PRODUCT('mil mi val'!$C216:CR216)</f>
        <v>0.27835363868468294</v>
      </c>
      <c r="CT252" s="120">
        <f>PRODUCT('mil mi val'!$C216:CS216)</f>
        <v>0.27459586456243973</v>
      </c>
      <c r="CU252" s="120">
        <f>PRODUCT('mil mi val'!$C216:CT216)</f>
        <v>0.27088882039084683</v>
      </c>
      <c r="CV252" s="120">
        <f>PRODUCT('mil mi val'!$C216:CU216)</f>
        <v>0.26723182131557038</v>
      </c>
      <c r="CW252" s="120">
        <f>PRODUCT('mil mi val'!$C216:CV216)</f>
        <v>0.26362419172781021</v>
      </c>
      <c r="CX252" s="120">
        <f>PRODUCT('mil mi val'!$C216:CW216)</f>
        <v>0.2600652651394848</v>
      </c>
      <c r="CY252" s="120">
        <f>PRODUCT('mil mi val'!$C216:CX216)</f>
        <v>0.25655438406010178</v>
      </c>
      <c r="CZ252" s="120">
        <f>PRODUCT('mil mi val'!$C216:CY216)</f>
        <v>0.25309089987529043</v>
      </c>
      <c r="DA252" s="120">
        <f>PRODUCT('mil mi val'!$C216:CZ216)</f>
        <v>0.24967417272697401</v>
      </c>
      <c r="DB252" s="120">
        <f>PRODUCT('mil mi val'!$C216:DA216)</f>
        <v>0.24630357139515988</v>
      </c>
      <c r="DC252" s="120">
        <f>PRODUCT('mil mi val'!$C216:DB216)</f>
        <v>0.24297847318132523</v>
      </c>
    </row>
    <row r="253" spans="2:107" ht="15" x14ac:dyDescent="0.25">
      <c r="B253" s="110">
        <v>8</v>
      </c>
      <c r="C253" s="120">
        <v>1</v>
      </c>
      <c r="D253" s="120">
        <f>PRODUCT('mil mi val'!$C217:C217)</f>
        <v>0.98429999999999995</v>
      </c>
      <c r="E253" s="120">
        <f>PRODUCT('mil mi val'!$C217:D217)</f>
        <v>0.97701618000000001</v>
      </c>
      <c r="F253" s="120">
        <f>PRODUCT('mil mi val'!$C217:E217)</f>
        <v>0.96402186480600005</v>
      </c>
      <c r="G253" s="120">
        <f>PRODUCT('mil mi val'!$C217:F217)</f>
        <v>0.9510075696311191</v>
      </c>
      <c r="H253" s="120">
        <f>PRODUCT('mil mi val'!$C217:G217)</f>
        <v>0.93816896744109901</v>
      </c>
      <c r="I253" s="120">
        <f>PRODUCT('mil mi val'!$C217:H217)</f>
        <v>0.92550368638064417</v>
      </c>
      <c r="J253" s="120">
        <f>PRODUCT('mil mi val'!$C217:I217)</f>
        <v>0.91300938661450548</v>
      </c>
      <c r="K253" s="120">
        <f>PRODUCT('mil mi val'!$C217:J217)</f>
        <v>0.90068375989520966</v>
      </c>
      <c r="L253" s="120">
        <f>PRODUCT('mil mi val'!$C217:K217)</f>
        <v>0.88852452913662439</v>
      </c>
      <c r="M253" s="120">
        <f>PRODUCT('mil mi val'!$C217:L217)</f>
        <v>0.87652944799328003</v>
      </c>
      <c r="N253" s="120">
        <f>PRODUCT('mil mi val'!$C217:M217)</f>
        <v>0.86469630044537082</v>
      </c>
      <c r="O253" s="120">
        <f>PRODUCT('mil mi val'!$C217:N217)</f>
        <v>0.85302290038935835</v>
      </c>
      <c r="P253" s="120">
        <f>PRODUCT('mil mi val'!$C217:O217)</f>
        <v>0.84150709123410206</v>
      </c>
      <c r="Q253" s="120">
        <f>PRODUCT('mil mi val'!$C217:P217)</f>
        <v>0.83014674550244172</v>
      </c>
      <c r="R253" s="120">
        <f>PRODUCT('mil mi val'!$C217:Q217)</f>
        <v>0.81893976443815875</v>
      </c>
      <c r="S253" s="120">
        <f>PRODUCT('mil mi val'!$C217:R217)</f>
        <v>0.80788407761824366</v>
      </c>
      <c r="T253" s="120">
        <f>PRODUCT('mil mi val'!$C217:S217)</f>
        <v>0.79697764257039738</v>
      </c>
      <c r="U253" s="120">
        <f>PRODUCT('mil mi val'!$C217:T217)</f>
        <v>0.7862184443956971</v>
      </c>
      <c r="V253" s="120">
        <f>PRODUCT('mil mi val'!$C217:U217)</f>
        <v>0.77560449539635523</v>
      </c>
      <c r="W253" s="120">
        <f>PRODUCT('mil mi val'!$C217:V217)</f>
        <v>0.76513383470850449</v>
      </c>
      <c r="X253" s="120">
        <f>PRODUCT('mil mi val'!$C217:W217)</f>
        <v>0.75480452793993968</v>
      </c>
      <c r="Y253" s="120">
        <f>PRODUCT('mil mi val'!$C217:X217)</f>
        <v>0.74461466681275057</v>
      </c>
      <c r="Z253" s="120">
        <f>PRODUCT('mil mi val'!$C217:Y217)</f>
        <v>0.73456236881077852</v>
      </c>
      <c r="AA253" s="120">
        <f>PRODUCT('mil mi val'!$C217:Z217)</f>
        <v>0.72464577683183307</v>
      </c>
      <c r="AB253" s="120">
        <f>PRODUCT('mil mi val'!$C217:AA217)</f>
        <v>0.71486305884460333</v>
      </c>
      <c r="AC253" s="120">
        <f>PRODUCT('mil mi val'!$C217:AB217)</f>
        <v>0.7052124075502012</v>
      </c>
      <c r="AD253" s="120">
        <f>PRODUCT('mil mi val'!$C217:AC217)</f>
        <v>0.69569204004827356</v>
      </c>
      <c r="AE253" s="120">
        <f>PRODUCT('mil mi val'!$C217:AD217)</f>
        <v>0.68630019750762195</v>
      </c>
      <c r="AF253" s="120">
        <f>PRODUCT('mil mi val'!$C217:AE217)</f>
        <v>0.67703514484126903</v>
      </c>
      <c r="AG253" s="120">
        <f>PRODUCT('mil mi val'!$C217:AF217)</f>
        <v>0.66789517038591195</v>
      </c>
      <c r="AH253" s="120">
        <f>PRODUCT('mil mi val'!$C217:AG217)</f>
        <v>0.65887858558570211</v>
      </c>
      <c r="AI253" s="120">
        <f>PRODUCT('mil mi val'!$C217:AH217)</f>
        <v>0.64998372468029519</v>
      </c>
      <c r="AJ253" s="120">
        <f>PRODUCT('mil mi val'!$C217:AI217)</f>
        <v>0.64120894439711129</v>
      </c>
      <c r="AK253" s="120">
        <f>PRODUCT('mil mi val'!$C217:AJ217)</f>
        <v>0.63255262364775033</v>
      </c>
      <c r="AL253" s="120">
        <f>PRODUCT('mil mi val'!$C217:AK217)</f>
        <v>0.62401316322850575</v>
      </c>
      <c r="AM253" s="120">
        <f>PRODUCT('mil mi val'!$C217:AL217)</f>
        <v>0.61558898552492092</v>
      </c>
      <c r="AN253" s="120">
        <f>PRODUCT('mil mi val'!$C217:AM217)</f>
        <v>0.60727853422033451</v>
      </c>
      <c r="AO253" s="120">
        <f>PRODUCT('mil mi val'!$C217:AN217)</f>
        <v>0.59908027400836006</v>
      </c>
      <c r="AP253" s="120">
        <f>PRODUCT('mil mi val'!$C217:AO217)</f>
        <v>0.59099269030924717</v>
      </c>
      <c r="AQ253" s="120">
        <f>PRODUCT('mil mi val'!$C217:AP217)</f>
        <v>0.58301428899007235</v>
      </c>
      <c r="AR253" s="120">
        <f>PRODUCT('mil mi val'!$C217:AQ217)</f>
        <v>0.57514359608870635</v>
      </c>
      <c r="AS253" s="120">
        <f>PRODUCT('mil mi val'!$C217:AR217)</f>
        <v>0.56737915754150881</v>
      </c>
      <c r="AT253" s="120">
        <f>PRODUCT('mil mi val'!$C217:AS217)</f>
        <v>0.5597195389146985</v>
      </c>
      <c r="AU253" s="120">
        <f>PRODUCT('mil mi val'!$C217:AT217)</f>
        <v>0.55216332513935007</v>
      </c>
      <c r="AV253" s="120">
        <f>PRODUCT('mil mi val'!$C217:AU217)</f>
        <v>0.54470912024996887</v>
      </c>
      <c r="AW253" s="120">
        <f>PRODUCT('mil mi val'!$C217:AV217)</f>
        <v>0.53735554712659428</v>
      </c>
      <c r="AX253" s="120">
        <f>PRODUCT('mil mi val'!$C217:AW217)</f>
        <v>0.53010124724038532</v>
      </c>
      <c r="AY253" s="120">
        <f>PRODUCT('mil mi val'!$C217:AX217)</f>
        <v>0.52294488040264009</v>
      </c>
      <c r="AZ253" s="120">
        <f>PRODUCT('mil mi val'!$C217:AY217)</f>
        <v>0.51588512451720447</v>
      </c>
      <c r="BA253" s="120">
        <f>PRODUCT('mil mi val'!$C217:AZ217)</f>
        <v>0.50892067533622221</v>
      </c>
      <c r="BB253" s="120">
        <f>PRODUCT('mil mi val'!$C217:BA217)</f>
        <v>0.50205024621918326</v>
      </c>
      <c r="BC253" s="120">
        <f>PRODUCT('mil mi val'!$C217:BB217)</f>
        <v>0.49527256789522434</v>
      </c>
      <c r="BD253" s="120">
        <f>PRODUCT('mil mi val'!$C217:BC217)</f>
        <v>0.48858638822863881</v>
      </c>
      <c r="BE253" s="120">
        <f>PRODUCT('mil mi val'!$C217:BD217)</f>
        <v>0.48199047198755218</v>
      </c>
      <c r="BF253" s="120">
        <f>PRODUCT('mil mi val'!$C217:BE217)</f>
        <v>0.47548360061572026</v>
      </c>
      <c r="BG253" s="120">
        <f>PRODUCT('mil mi val'!$C217:BF217)</f>
        <v>0.46906457200740803</v>
      </c>
      <c r="BH253" s="120">
        <f>PRODUCT('mil mi val'!$C217:BG217)</f>
        <v>0.46273220028530804</v>
      </c>
      <c r="BI253" s="120">
        <f>PRODUCT('mil mi val'!$C217:BH217)</f>
        <v>0.45648531558145639</v>
      </c>
      <c r="BJ253" s="120">
        <f>PRODUCT('mil mi val'!$C217:BI217)</f>
        <v>0.45032276382110675</v>
      </c>
      <c r="BK253" s="120">
        <f>PRODUCT('mil mi val'!$C217:BJ217)</f>
        <v>0.44424340650952182</v>
      </c>
      <c r="BL253" s="120">
        <f>PRODUCT('mil mi val'!$C217:BK217)</f>
        <v>0.4382461205216433</v>
      </c>
      <c r="BM253" s="120">
        <f>PRODUCT('mil mi val'!$C217:BL217)</f>
        <v>0.43232979789460113</v>
      </c>
      <c r="BN253" s="120">
        <f>PRODUCT('mil mi val'!$C217:BM217)</f>
        <v>0.42649334562302404</v>
      </c>
      <c r="BO253" s="120">
        <f>PRODUCT('mil mi val'!$C217:BN217)</f>
        <v>0.42073568545711326</v>
      </c>
      <c r="BP253" s="120">
        <f>PRODUCT('mil mi val'!$C217:BO217)</f>
        <v>0.41505575370344228</v>
      </c>
      <c r="BQ253" s="120">
        <f>PRODUCT('mil mi val'!$C217:BP217)</f>
        <v>0.40945250102844583</v>
      </c>
      <c r="BR253" s="120">
        <f>PRODUCT('mil mi val'!$C217:BQ217)</f>
        <v>0.40392489226456185</v>
      </c>
      <c r="BS253" s="120">
        <f>PRODUCT('mil mi val'!$C217:BR217)</f>
        <v>0.39847190621899026</v>
      </c>
      <c r="BT253" s="120">
        <f>PRODUCT('mil mi val'!$C217:BS217)</f>
        <v>0.39309253548503392</v>
      </c>
      <c r="BU253" s="120">
        <f>PRODUCT('mil mi val'!$C217:BT217)</f>
        <v>0.38778578625598598</v>
      </c>
      <c r="BV253" s="120">
        <f>PRODUCT('mil mi val'!$C217:BU217)</f>
        <v>0.38255067814153021</v>
      </c>
      <c r="BW253" s="120">
        <f>PRODUCT('mil mi val'!$C217:BV217)</f>
        <v>0.37738624398661957</v>
      </c>
      <c r="BX253" s="120">
        <f>PRODUCT('mil mi val'!$C217:BW217)</f>
        <v>0.37229152969280022</v>
      </c>
      <c r="BY253" s="120">
        <f>PRODUCT('mil mi val'!$C217:BX217)</f>
        <v>0.36726559404194742</v>
      </c>
      <c r="BZ253" s="120">
        <f>PRODUCT('mil mi val'!$C217:BY217)</f>
        <v>0.36230750852238114</v>
      </c>
      <c r="CA253" s="120">
        <f>PRODUCT('mil mi val'!$C217:BZ217)</f>
        <v>0.357416357157329</v>
      </c>
      <c r="CB253" s="120">
        <f>PRODUCT('mil mi val'!$C217:CA217)</f>
        <v>0.35259123633570505</v>
      </c>
      <c r="CC253" s="120">
        <f>PRODUCT('mil mi val'!$C217:CB217)</f>
        <v>0.34783125464517306</v>
      </c>
      <c r="CD253" s="120">
        <f>PRODUCT('mil mi val'!$C217:CC217)</f>
        <v>0.34313553270746322</v>
      </c>
      <c r="CE253" s="120">
        <f>PRODUCT('mil mi val'!$C217:CD217)</f>
        <v>0.33850320301591247</v>
      </c>
      <c r="CF253" s="120">
        <f>PRODUCT('mil mi val'!$C217:CE217)</f>
        <v>0.33393340977519764</v>
      </c>
      <c r="CG253" s="120">
        <f>PRODUCT('mil mi val'!$C217:CF217)</f>
        <v>0.3294253087432325</v>
      </c>
      <c r="CH253" s="120">
        <f>PRODUCT('mil mi val'!$C217:CG217)</f>
        <v>0.32497806707519888</v>
      </c>
      <c r="CI253" s="120">
        <f>PRODUCT('mil mi val'!$C217:CH217)</f>
        <v>0.32059086316968372</v>
      </c>
      <c r="CJ253" s="120">
        <f>PRODUCT('mil mi val'!$C217:CI217)</f>
        <v>0.31626288651689299</v>
      </c>
      <c r="CK253" s="120">
        <f>PRODUCT('mil mi val'!$C217:CJ217)</f>
        <v>0.31199333754891495</v>
      </c>
      <c r="CL253" s="120">
        <f>PRODUCT('mil mi val'!$C217:CK217)</f>
        <v>0.3077814274920046</v>
      </c>
      <c r="CM253" s="120">
        <f>PRODUCT('mil mi val'!$C217:CL217)</f>
        <v>0.30362637822086253</v>
      </c>
      <c r="CN253" s="120">
        <f>PRODUCT('mil mi val'!$C217:CM217)</f>
        <v>0.29952742211488087</v>
      </c>
      <c r="CO253" s="120">
        <f>PRODUCT('mil mi val'!$C217:CN217)</f>
        <v>0.29548380191633</v>
      </c>
      <c r="CP253" s="120">
        <f>PRODUCT('mil mi val'!$C217:CO217)</f>
        <v>0.29149477059045958</v>
      </c>
      <c r="CQ253" s="120">
        <f>PRODUCT('mil mi val'!$C217:CP217)</f>
        <v>0.28755959118748842</v>
      </c>
      <c r="CR253" s="120">
        <f>PRODUCT('mil mi val'!$C217:CQ217)</f>
        <v>0.28367753670645734</v>
      </c>
      <c r="CS253" s="120">
        <f>PRODUCT('mil mi val'!$C217:CR217)</f>
        <v>0.27984788996092019</v>
      </c>
      <c r="CT253" s="120">
        <f>PRODUCT('mil mi val'!$C217:CS217)</f>
        <v>0.27606994344644781</v>
      </c>
      <c r="CU253" s="120">
        <f>PRODUCT('mil mi val'!$C217:CT217)</f>
        <v>0.27234299920992078</v>
      </c>
      <c r="CV253" s="120">
        <f>PRODUCT('mil mi val'!$C217:CU217)</f>
        <v>0.26866636872058686</v>
      </c>
      <c r="CW253" s="120">
        <f>PRODUCT('mil mi val'!$C217:CV217)</f>
        <v>0.26503937274285894</v>
      </c>
      <c r="CX253" s="120">
        <f>PRODUCT('mil mi val'!$C217:CW217)</f>
        <v>0.26146134121083037</v>
      </c>
      <c r="CY253" s="120">
        <f>PRODUCT('mil mi val'!$C217:CX217)</f>
        <v>0.25793161310448415</v>
      </c>
      <c r="CZ253" s="120">
        <f>PRODUCT('mil mi val'!$C217:CY217)</f>
        <v>0.25444953632757361</v>
      </c>
      <c r="DA253" s="120">
        <f>PRODUCT('mil mi val'!$C217:CZ217)</f>
        <v>0.2510144675871514</v>
      </c>
      <c r="DB253" s="120">
        <f>PRODUCT('mil mi val'!$C217:DA217)</f>
        <v>0.24762577227472488</v>
      </c>
      <c r="DC253" s="120">
        <f>PRODUCT('mil mi val'!$C217:DB217)</f>
        <v>0.2442828243490161</v>
      </c>
    </row>
    <row r="254" spans="2:107" ht="15" x14ac:dyDescent="0.25">
      <c r="B254" s="110">
        <v>9</v>
      </c>
      <c r="C254" s="120">
        <v>1</v>
      </c>
      <c r="D254" s="120">
        <f>PRODUCT('mil mi val'!$C218:C218)</f>
        <v>0.98429999999999995</v>
      </c>
      <c r="E254" s="120">
        <f>PRODUCT('mil mi val'!$C218:D218)</f>
        <v>0.97701618000000001</v>
      </c>
      <c r="F254" s="120">
        <f>PRODUCT('mil mi val'!$C218:E218)</f>
        <v>0.96861384085199997</v>
      </c>
      <c r="G254" s="120">
        <f>PRODUCT('mil mi val'!$C218:F218)</f>
        <v>0.955537554000498</v>
      </c>
      <c r="H254" s="120">
        <f>PRODUCT('mil mi val'!$C218:G218)</f>
        <v>0.94263779702149131</v>
      </c>
      <c r="I254" s="120">
        <f>PRODUCT('mil mi val'!$C218:H218)</f>
        <v>0.92991218676170118</v>
      </c>
      <c r="J254" s="120">
        <f>PRODUCT('mil mi val'!$C218:I218)</f>
        <v>0.91735837224041827</v>
      </c>
      <c r="K254" s="120">
        <f>PRODUCT('mil mi val'!$C218:J218)</f>
        <v>0.90497403421517264</v>
      </c>
      <c r="L254" s="120">
        <f>PRODUCT('mil mi val'!$C218:K218)</f>
        <v>0.89275688475326787</v>
      </c>
      <c r="M254" s="120">
        <f>PRODUCT('mil mi val'!$C218:L218)</f>
        <v>0.88070466680909876</v>
      </c>
      <c r="N254" s="120">
        <f>PRODUCT('mil mi val'!$C218:M218)</f>
        <v>0.868815153807176</v>
      </c>
      <c r="O254" s="120">
        <f>PRODUCT('mil mi val'!$C218:N218)</f>
        <v>0.85708614923077919</v>
      </c>
      <c r="P254" s="120">
        <f>PRODUCT('mil mi val'!$C218:O218)</f>
        <v>0.84551548621616368</v>
      </c>
      <c r="Q254" s="120">
        <f>PRODUCT('mil mi val'!$C218:P218)</f>
        <v>0.83410102715224554</v>
      </c>
      <c r="R254" s="120">
        <f>PRODUCT('mil mi val'!$C218:Q218)</f>
        <v>0.82284066328569028</v>
      </c>
      <c r="S254" s="120">
        <f>PRODUCT('mil mi val'!$C218:R218)</f>
        <v>0.81173231433133353</v>
      </c>
      <c r="T254" s="120">
        <f>PRODUCT('mil mi val'!$C218:S218)</f>
        <v>0.80077392808786052</v>
      </c>
      <c r="U254" s="120">
        <f>PRODUCT('mil mi val'!$C218:T218)</f>
        <v>0.78996348005867445</v>
      </c>
      <c r="V254" s="120">
        <f>PRODUCT('mil mi val'!$C218:U218)</f>
        <v>0.77929897307788243</v>
      </c>
      <c r="W254" s="120">
        <f>PRODUCT('mil mi val'!$C218:V218)</f>
        <v>0.76877843694133108</v>
      </c>
      <c r="X254" s="120">
        <f>PRODUCT('mil mi val'!$C218:W218)</f>
        <v>0.75839992804262313</v>
      </c>
      <c r="Y254" s="120">
        <f>PRODUCT('mil mi val'!$C218:X218)</f>
        <v>0.74816152901404775</v>
      </c>
      <c r="Z254" s="120">
        <f>PRODUCT('mil mi val'!$C218:Y218)</f>
        <v>0.73806134837235815</v>
      </c>
      <c r="AA254" s="120">
        <f>PRODUCT('mil mi val'!$C218:Z218)</f>
        <v>0.72809752016933138</v>
      </c>
      <c r="AB254" s="120">
        <f>PRODUCT('mil mi val'!$C218:AA218)</f>
        <v>0.71826820364704547</v>
      </c>
      <c r="AC254" s="120">
        <f>PRODUCT('mil mi val'!$C218:AB218)</f>
        <v>0.70857158289781041</v>
      </c>
      <c r="AD254" s="120">
        <f>PRODUCT('mil mi val'!$C218:AC218)</f>
        <v>0.69900586652869001</v>
      </c>
      <c r="AE254" s="120">
        <f>PRODUCT('mil mi val'!$C218:AD218)</f>
        <v>0.68956928733055278</v>
      </c>
      <c r="AF254" s="120">
        <f>PRODUCT('mil mi val'!$C218:AE218)</f>
        <v>0.68026010195159037</v>
      </c>
      <c r="AG254" s="120">
        <f>PRODUCT('mil mi val'!$C218:AF218)</f>
        <v>0.67107659057524394</v>
      </c>
      <c r="AH254" s="120">
        <f>PRODUCT('mil mi val'!$C218:AG218)</f>
        <v>0.66201705660247823</v>
      </c>
      <c r="AI254" s="120">
        <f>PRODUCT('mil mi val'!$C218:AH218)</f>
        <v>0.65307982633834483</v>
      </c>
      <c r="AJ254" s="120">
        <f>PRODUCT('mil mi val'!$C218:AI218)</f>
        <v>0.64426324868277718</v>
      </c>
      <c r="AK254" s="120">
        <f>PRODUCT('mil mi val'!$C218:AJ218)</f>
        <v>0.63556569482555969</v>
      </c>
      <c r="AL254" s="120">
        <f>PRODUCT('mil mi val'!$C218:AK218)</f>
        <v>0.62698555794541466</v>
      </c>
      <c r="AM254" s="120">
        <f>PRODUCT('mil mi val'!$C218:AL218)</f>
        <v>0.61852125291315163</v>
      </c>
      <c r="AN254" s="120">
        <f>PRODUCT('mil mi val'!$C218:AM218)</f>
        <v>0.61017121599882407</v>
      </c>
      <c r="AO254" s="120">
        <f>PRODUCT('mil mi val'!$C218:AN218)</f>
        <v>0.60193390458284002</v>
      </c>
      <c r="AP254" s="120">
        <f>PRODUCT('mil mi val'!$C218:AO218)</f>
        <v>0.59380779687097174</v>
      </c>
      <c r="AQ254" s="120">
        <f>PRODUCT('mil mi val'!$C218:AP218)</f>
        <v>0.5857913916132137</v>
      </c>
      <c r="AR254" s="120">
        <f>PRODUCT('mil mi val'!$C218:AQ218)</f>
        <v>0.57788320782643532</v>
      </c>
      <c r="AS254" s="120">
        <f>PRODUCT('mil mi val'!$C218:AR218)</f>
        <v>0.57008178452077851</v>
      </c>
      <c r="AT254" s="120">
        <f>PRODUCT('mil mi val'!$C218:AS218)</f>
        <v>0.56238568042974801</v>
      </c>
      <c r="AU254" s="120">
        <f>PRODUCT('mil mi val'!$C218:AT218)</f>
        <v>0.55479347374394639</v>
      </c>
      <c r="AV254" s="120">
        <f>PRODUCT('mil mi val'!$C218:AU218)</f>
        <v>0.54730376184840313</v>
      </c>
      <c r="AW254" s="120">
        <f>PRODUCT('mil mi val'!$C218:AV218)</f>
        <v>0.53991516106344972</v>
      </c>
      <c r="AX254" s="120">
        <f>PRODUCT('mil mi val'!$C218:AW218)</f>
        <v>0.53262630638909314</v>
      </c>
      <c r="AY254" s="120">
        <f>PRODUCT('mil mi val'!$C218:AX218)</f>
        <v>0.52543585125284042</v>
      </c>
      <c r="AZ254" s="120">
        <f>PRODUCT('mil mi val'!$C218:AY218)</f>
        <v>0.51834246726092714</v>
      </c>
      <c r="BA254" s="120">
        <f>PRODUCT('mil mi val'!$C218:AZ218)</f>
        <v>0.51134484395290469</v>
      </c>
      <c r="BB254" s="120">
        <f>PRODUCT('mil mi val'!$C218:BA218)</f>
        <v>0.50444168855954052</v>
      </c>
      <c r="BC254" s="120">
        <f>PRODUCT('mil mi val'!$C218:BB218)</f>
        <v>0.49763172576398673</v>
      </c>
      <c r="BD254" s="120">
        <f>PRODUCT('mil mi val'!$C218:BC218)</f>
        <v>0.49091369746617292</v>
      </c>
      <c r="BE254" s="120">
        <f>PRODUCT('mil mi val'!$C218:BD218)</f>
        <v>0.4842863625503796</v>
      </c>
      <c r="BF254" s="120">
        <f>PRODUCT('mil mi val'!$C218:BE218)</f>
        <v>0.47774849665594948</v>
      </c>
      <c r="BG254" s="120">
        <f>PRODUCT('mil mi val'!$C218:BF218)</f>
        <v>0.4712988919510942</v>
      </c>
      <c r="BH254" s="120">
        <f>PRODUCT('mil mi val'!$C218:BG218)</f>
        <v>0.46493635690975443</v>
      </c>
      <c r="BI254" s="120">
        <f>PRODUCT('mil mi val'!$C218:BH218)</f>
        <v>0.45865971609147277</v>
      </c>
      <c r="BJ254" s="120">
        <f>PRODUCT('mil mi val'!$C218:BI218)</f>
        <v>0.45246780992423791</v>
      </c>
      <c r="BK254" s="120">
        <f>PRODUCT('mil mi val'!$C218:BJ218)</f>
        <v>0.44635949449026069</v>
      </c>
      <c r="BL254" s="120">
        <f>PRODUCT('mil mi val'!$C218:BK218)</f>
        <v>0.4403336413146422</v>
      </c>
      <c r="BM254" s="120">
        <f>PRODUCT('mil mi val'!$C218:BL218)</f>
        <v>0.43438913715689453</v>
      </c>
      <c r="BN254" s="120">
        <f>PRODUCT('mil mi val'!$C218:BM218)</f>
        <v>0.42852488380527648</v>
      </c>
      <c r="BO254" s="120">
        <f>PRODUCT('mil mi val'!$C218:BN218)</f>
        <v>0.42273979787390525</v>
      </c>
      <c r="BP254" s="120">
        <f>PRODUCT('mil mi val'!$C218:BO218)</f>
        <v>0.41703281060260755</v>
      </c>
      <c r="BQ254" s="120">
        <f>PRODUCT('mil mi val'!$C218:BP218)</f>
        <v>0.41140286765947237</v>
      </c>
      <c r="BR254" s="120">
        <f>PRODUCT('mil mi val'!$C218:BQ218)</f>
        <v>0.4058489289460695</v>
      </c>
      <c r="BS254" s="120">
        <f>PRODUCT('mil mi val'!$C218:BR218)</f>
        <v>0.40036996840529759</v>
      </c>
      <c r="BT254" s="120">
        <f>PRODUCT('mil mi val'!$C218:BS218)</f>
        <v>0.3949649738318261</v>
      </c>
      <c r="BU254" s="120">
        <f>PRODUCT('mil mi val'!$C218:BT218)</f>
        <v>0.38963294668509646</v>
      </c>
      <c r="BV254" s="120">
        <f>PRODUCT('mil mi val'!$C218:BU218)</f>
        <v>0.38437290190484769</v>
      </c>
      <c r="BW254" s="120">
        <f>PRODUCT('mil mi val'!$C218:BV218)</f>
        <v>0.37918386772913226</v>
      </c>
      <c r="BX254" s="120">
        <f>PRODUCT('mil mi val'!$C218:BW218)</f>
        <v>0.374064885514789</v>
      </c>
      <c r="BY254" s="120">
        <f>PRODUCT('mil mi val'!$C218:BX218)</f>
        <v>0.36901500956033939</v>
      </c>
      <c r="BZ254" s="120">
        <f>PRODUCT('mil mi val'!$C218:BY218)</f>
        <v>0.36403330693127484</v>
      </c>
      <c r="CA254" s="120">
        <f>PRODUCT('mil mi val'!$C218:BZ218)</f>
        <v>0.35911885728770265</v>
      </c>
      <c r="CB254" s="120">
        <f>PRODUCT('mil mi val'!$C218:CA218)</f>
        <v>0.35427075271431868</v>
      </c>
      <c r="CC254" s="120">
        <f>PRODUCT('mil mi val'!$C218:CB218)</f>
        <v>0.3494880975526754</v>
      </c>
      <c r="CD254" s="120">
        <f>PRODUCT('mil mi val'!$C218:CC218)</f>
        <v>0.3447700082357143</v>
      </c>
      <c r="CE254" s="120">
        <f>PRODUCT('mil mi val'!$C218:CD218)</f>
        <v>0.34011561312453215</v>
      </c>
      <c r="CF254" s="120">
        <f>PRODUCT('mil mi val'!$C218:CE218)</f>
        <v>0.335524052347351</v>
      </c>
      <c r="CG254" s="120">
        <f>PRODUCT('mil mi val'!$C218:CF218)</f>
        <v>0.33099447764066176</v>
      </c>
      <c r="CH254" s="120">
        <f>PRODUCT('mil mi val'!$C218:CG218)</f>
        <v>0.32652605219251285</v>
      </c>
      <c r="CI254" s="120">
        <f>PRODUCT('mil mi val'!$C218:CH218)</f>
        <v>0.32211795048791392</v>
      </c>
      <c r="CJ254" s="120">
        <f>PRODUCT('mil mi val'!$C218:CI218)</f>
        <v>0.31776935815632712</v>
      </c>
      <c r="CK254" s="120">
        <f>PRODUCT('mil mi val'!$C218:CJ218)</f>
        <v>0.31347947182121672</v>
      </c>
      <c r="CL254" s="120">
        <f>PRODUCT('mil mi val'!$C218:CK218)</f>
        <v>0.30924749895163028</v>
      </c>
      <c r="CM254" s="120">
        <f>PRODUCT('mil mi val'!$C218:CL218)</f>
        <v>0.30507265771578329</v>
      </c>
      <c r="CN254" s="120">
        <f>PRODUCT('mil mi val'!$C218:CM218)</f>
        <v>0.30095417683662024</v>
      </c>
      <c r="CO254" s="120">
        <f>PRODUCT('mil mi val'!$C218:CN218)</f>
        <v>0.29689129544932585</v>
      </c>
      <c r="CP254" s="120">
        <f>PRODUCT('mil mi val'!$C218:CO218)</f>
        <v>0.29288326296075995</v>
      </c>
      <c r="CQ254" s="120">
        <f>PRODUCT('mil mi val'!$C218:CP218)</f>
        <v>0.2889293389107897</v>
      </c>
      <c r="CR254" s="120">
        <f>PRODUCT('mil mi val'!$C218:CQ218)</f>
        <v>0.28502879283549404</v>
      </c>
      <c r="CS254" s="120">
        <f>PRODUCT('mil mi val'!$C218:CR218)</f>
        <v>0.28118090413221486</v>
      </c>
      <c r="CT254" s="120">
        <f>PRODUCT('mil mi val'!$C218:CS218)</f>
        <v>0.27738496192642997</v>
      </c>
      <c r="CU254" s="120">
        <f>PRODUCT('mil mi val'!$C218:CT218)</f>
        <v>0.27364026494042321</v>
      </c>
      <c r="CV254" s="120">
        <f>PRODUCT('mil mi val'!$C218:CU218)</f>
        <v>0.26994612136372753</v>
      </c>
      <c r="CW254" s="120">
        <f>PRODUCT('mil mi val'!$C218:CV218)</f>
        <v>0.2663018487253172</v>
      </c>
      <c r="CX254" s="120">
        <f>PRODUCT('mil mi val'!$C218:CW218)</f>
        <v>0.26270677376752544</v>
      </c>
      <c r="CY254" s="120">
        <f>PRODUCT('mil mi val'!$C218:CX218)</f>
        <v>0.25916023232166385</v>
      </c>
      <c r="CZ254" s="120">
        <f>PRODUCT('mil mi val'!$C218:CY218)</f>
        <v>0.2556615691853214</v>
      </c>
      <c r="DA254" s="120">
        <f>PRODUCT('mil mi val'!$C218:CZ218)</f>
        <v>0.25221013800131958</v>
      </c>
      <c r="DB254" s="120">
        <f>PRODUCT('mil mi val'!$C218:DA218)</f>
        <v>0.24880530113830179</v>
      </c>
      <c r="DC254" s="120">
        <f>PRODUCT('mil mi val'!$C218:DB218)</f>
        <v>0.24544642957293472</v>
      </c>
    </row>
    <row r="255" spans="2:107" ht="15" x14ac:dyDescent="0.25">
      <c r="B255" s="110">
        <v>10</v>
      </c>
      <c r="C255" s="120">
        <v>1</v>
      </c>
      <c r="D255" s="120">
        <f>PRODUCT('mil mi val'!$C219:C219)</f>
        <v>0.98429999999999995</v>
      </c>
      <c r="E255" s="120">
        <f>PRODUCT('mil mi val'!$C219:D219)</f>
        <v>0.97701618000000001</v>
      </c>
      <c r="F255" s="120">
        <f>PRODUCT('mil mi val'!$C219:E219)</f>
        <v>0.96861384085199997</v>
      </c>
      <c r="G255" s="120">
        <f>PRODUCT('mil mi val'!$C219:F219)</f>
        <v>0.95950887074799118</v>
      </c>
      <c r="H255" s="120">
        <f>PRODUCT('mil mi val'!$C219:G219)</f>
        <v>0.94655550099289332</v>
      </c>
      <c r="I255" s="120">
        <f>PRODUCT('mil mi val'!$C219:H219)</f>
        <v>0.9337770017294893</v>
      </c>
      <c r="J255" s="120">
        <f>PRODUCT('mil mi val'!$C219:I219)</f>
        <v>0.92117101220614128</v>
      </c>
      <c r="K255" s="120">
        <f>PRODUCT('mil mi val'!$C219:J219)</f>
        <v>0.90873520354135839</v>
      </c>
      <c r="L255" s="120">
        <f>PRODUCT('mil mi val'!$C219:K219)</f>
        <v>0.89646727829355011</v>
      </c>
      <c r="M255" s="120">
        <f>PRODUCT('mil mi val'!$C219:L219)</f>
        <v>0.88436497003658721</v>
      </c>
      <c r="N255" s="120">
        <f>PRODUCT('mil mi val'!$C219:M219)</f>
        <v>0.87242604294109327</v>
      </c>
      <c r="O255" s="120">
        <f>PRODUCT('mil mi val'!$C219:N219)</f>
        <v>0.86064829136138854</v>
      </c>
      <c r="P255" s="120">
        <f>PRODUCT('mil mi val'!$C219:O219)</f>
        <v>0.84902953942800985</v>
      </c>
      <c r="Q255" s="120">
        <f>PRODUCT('mil mi val'!$C219:P219)</f>
        <v>0.83756764064573175</v>
      </c>
      <c r="R255" s="120">
        <f>PRODUCT('mil mi val'!$C219:Q219)</f>
        <v>0.82626047749701437</v>
      </c>
      <c r="S255" s="120">
        <f>PRODUCT('mil mi val'!$C219:R219)</f>
        <v>0.81510596105080468</v>
      </c>
      <c r="T255" s="120">
        <f>PRODUCT('mil mi val'!$C219:S219)</f>
        <v>0.80410203057661889</v>
      </c>
      <c r="U255" s="120">
        <f>PRODUCT('mil mi val'!$C219:T219)</f>
        <v>0.79324665316383458</v>
      </c>
      <c r="V255" s="120">
        <f>PRODUCT('mil mi val'!$C219:U219)</f>
        <v>0.78253782334612287</v>
      </c>
      <c r="W255" s="120">
        <f>PRODUCT('mil mi val'!$C219:V219)</f>
        <v>0.7719735627309503</v>
      </c>
      <c r="X255" s="120">
        <f>PRODUCT('mil mi val'!$C219:W219)</f>
        <v>0.76155191963408253</v>
      </c>
      <c r="Y255" s="120">
        <f>PRODUCT('mil mi val'!$C219:X219)</f>
        <v>0.75127096871902244</v>
      </c>
      <c r="Z255" s="120">
        <f>PRODUCT('mil mi val'!$C219:Y219)</f>
        <v>0.74112881064131564</v>
      </c>
      <c r="AA255" s="120">
        <f>PRODUCT('mil mi val'!$C219:Z219)</f>
        <v>0.73112357169765796</v>
      </c>
      <c r="AB255" s="120">
        <f>PRODUCT('mil mi val'!$C219:AA219)</f>
        <v>0.72125340347973965</v>
      </c>
      <c r="AC255" s="120">
        <f>PRODUCT('mil mi val'!$C219:AB219)</f>
        <v>0.71151648253276323</v>
      </c>
      <c r="AD255" s="120">
        <f>PRODUCT('mil mi val'!$C219:AC219)</f>
        <v>0.70191101001857092</v>
      </c>
      <c r="AE255" s="120">
        <f>PRODUCT('mil mi val'!$C219:AD219)</f>
        <v>0.6924352113833202</v>
      </c>
      <c r="AF255" s="120">
        <f>PRODUCT('mil mi val'!$C219:AE219)</f>
        <v>0.68308733602964544</v>
      </c>
      <c r="AG255" s="120">
        <f>PRODUCT('mil mi val'!$C219:AF219)</f>
        <v>0.6738656569932453</v>
      </c>
      <c r="AH255" s="120">
        <f>PRODUCT('mil mi val'!$C219:AG219)</f>
        <v>0.66476847062383648</v>
      </c>
      <c r="AI255" s="120">
        <f>PRODUCT('mil mi val'!$C219:AH219)</f>
        <v>0.65579409627041474</v>
      </c>
      <c r="AJ255" s="120">
        <f>PRODUCT('mil mi val'!$C219:AI219)</f>
        <v>0.64694087597076422</v>
      </c>
      <c r="AK255" s="120">
        <f>PRODUCT('mil mi val'!$C219:AJ219)</f>
        <v>0.63820717414515893</v>
      </c>
      <c r="AL255" s="120">
        <f>PRODUCT('mil mi val'!$C219:AK219)</f>
        <v>0.62959137729419934</v>
      </c>
      <c r="AM255" s="120">
        <f>PRODUCT('mil mi val'!$C219:AL219)</f>
        <v>0.6210918937007277</v>
      </c>
      <c r="AN255" s="120">
        <f>PRODUCT('mil mi val'!$C219:AM219)</f>
        <v>0.61270715313576796</v>
      </c>
      <c r="AO255" s="120">
        <f>PRODUCT('mil mi val'!$C219:AN219)</f>
        <v>0.60443560656843509</v>
      </c>
      <c r="AP255" s="120">
        <f>PRODUCT('mil mi val'!$C219:AO219)</f>
        <v>0.5962757258797613</v>
      </c>
      <c r="AQ255" s="120">
        <f>PRODUCT('mil mi val'!$C219:AP219)</f>
        <v>0.58822600358038457</v>
      </c>
      <c r="AR255" s="120">
        <f>PRODUCT('mil mi val'!$C219:AQ219)</f>
        <v>0.58028495253204937</v>
      </c>
      <c r="AS255" s="120">
        <f>PRODUCT('mil mi val'!$C219:AR219)</f>
        <v>0.57245110567286672</v>
      </c>
      <c r="AT255" s="120">
        <f>PRODUCT('mil mi val'!$C219:AS219)</f>
        <v>0.56472301574628303</v>
      </c>
      <c r="AU255" s="120">
        <f>PRODUCT('mil mi val'!$C219:AT219)</f>
        <v>0.55709925503370827</v>
      </c>
      <c r="AV255" s="120">
        <f>PRODUCT('mil mi val'!$C219:AU219)</f>
        <v>0.54957841509075323</v>
      </c>
      <c r="AW255" s="120">
        <f>PRODUCT('mil mi val'!$C219:AV219)</f>
        <v>0.54215910648702803</v>
      </c>
      <c r="AX255" s="120">
        <f>PRODUCT('mil mi val'!$C219:AW219)</f>
        <v>0.53483995854945321</v>
      </c>
      <c r="AY255" s="120">
        <f>PRODUCT('mil mi val'!$C219:AX219)</f>
        <v>0.52761961910903565</v>
      </c>
      <c r="AZ255" s="120">
        <f>PRODUCT('mil mi val'!$C219:AY219)</f>
        <v>0.52049675425106368</v>
      </c>
      <c r="BA255" s="120">
        <f>PRODUCT('mil mi val'!$C219:AZ219)</f>
        <v>0.51347004806867436</v>
      </c>
      <c r="BB255" s="120">
        <f>PRODUCT('mil mi val'!$C219:BA219)</f>
        <v>0.50653820241974723</v>
      </c>
      <c r="BC255" s="120">
        <f>PRODUCT('mil mi val'!$C219:BB219)</f>
        <v>0.49969993668708068</v>
      </c>
      <c r="BD255" s="120">
        <f>PRODUCT('mil mi val'!$C219:BC219)</f>
        <v>0.49295398754180514</v>
      </c>
      <c r="BE255" s="120">
        <f>PRODUCT('mil mi val'!$C219:BD219)</f>
        <v>0.48629910870999077</v>
      </c>
      <c r="BF255" s="120">
        <f>PRODUCT('mil mi val'!$C219:BE219)</f>
        <v>0.47973407074240593</v>
      </c>
      <c r="BG255" s="120">
        <f>PRODUCT('mil mi val'!$C219:BF219)</f>
        <v>0.47325766078738346</v>
      </c>
      <c r="BH255" s="120">
        <f>PRODUCT('mil mi val'!$C219:BG219)</f>
        <v>0.46686868236675383</v>
      </c>
      <c r="BI255" s="120">
        <f>PRODUCT('mil mi val'!$C219:BH219)</f>
        <v>0.4605659551548027</v>
      </c>
      <c r="BJ255" s="120">
        <f>PRODUCT('mil mi val'!$C219:BI219)</f>
        <v>0.45434831476021287</v>
      </c>
      <c r="BK255" s="120">
        <f>PRODUCT('mil mi val'!$C219:BJ219)</f>
        <v>0.44821461251095002</v>
      </c>
      <c r="BL255" s="120">
        <f>PRODUCT('mil mi val'!$C219:BK219)</f>
        <v>0.44216371524205222</v>
      </c>
      <c r="BM255" s="120">
        <f>PRODUCT('mil mi val'!$C219:BL219)</f>
        <v>0.43619450508628455</v>
      </c>
      <c r="BN255" s="120">
        <f>PRODUCT('mil mi val'!$C219:BM219)</f>
        <v>0.43030587926761971</v>
      </c>
      <c r="BO255" s="120">
        <f>PRODUCT('mil mi val'!$C219:BN219)</f>
        <v>0.42449674989750685</v>
      </c>
      <c r="BP255" s="120">
        <f>PRODUCT('mil mi val'!$C219:BO219)</f>
        <v>0.41876604377389054</v>
      </c>
      <c r="BQ255" s="120">
        <f>PRODUCT('mil mi val'!$C219:BP219)</f>
        <v>0.41311270218294305</v>
      </c>
      <c r="BR255" s="120">
        <f>PRODUCT('mil mi val'!$C219:BQ219)</f>
        <v>0.40753568070347335</v>
      </c>
      <c r="BS255" s="120">
        <f>PRODUCT('mil mi val'!$C219:BR219)</f>
        <v>0.40203394901397649</v>
      </c>
      <c r="BT255" s="120">
        <f>PRODUCT('mil mi val'!$C219:BS219)</f>
        <v>0.39660649070228782</v>
      </c>
      <c r="BU255" s="120">
        <f>PRODUCT('mil mi val'!$C219:BT219)</f>
        <v>0.39125230307780695</v>
      </c>
      <c r="BV255" s="120">
        <f>PRODUCT('mil mi val'!$C219:BU219)</f>
        <v>0.38597039698625657</v>
      </c>
      <c r="BW255" s="120">
        <f>PRODUCT('mil mi val'!$C219:BV219)</f>
        <v>0.38075979662694215</v>
      </c>
      <c r="BX255" s="120">
        <f>PRODUCT('mil mi val'!$C219:BW219)</f>
        <v>0.37561953937247844</v>
      </c>
      <c r="BY255" s="120">
        <f>PRODUCT('mil mi val'!$C219:BX219)</f>
        <v>0.37054867559095001</v>
      </c>
      <c r="BZ255" s="120">
        <f>PRODUCT('mil mi val'!$C219:BY219)</f>
        <v>0.36554626847047217</v>
      </c>
      <c r="CA255" s="120">
        <f>PRODUCT('mil mi val'!$C219:BZ219)</f>
        <v>0.36061139384612079</v>
      </c>
      <c r="CB255" s="120">
        <f>PRODUCT('mil mi val'!$C219:CA219)</f>
        <v>0.35574314002919816</v>
      </c>
      <c r="CC255" s="120">
        <f>PRODUCT('mil mi val'!$C219:CB219)</f>
        <v>0.35094060763880403</v>
      </c>
      <c r="CD255" s="120">
        <f>PRODUCT('mil mi val'!$C219:CC219)</f>
        <v>0.34620290943568016</v>
      </c>
      <c r="CE255" s="120">
        <f>PRODUCT('mil mi val'!$C219:CD219)</f>
        <v>0.34152917015829848</v>
      </c>
      <c r="CF255" s="120">
        <f>PRODUCT('mil mi val'!$C219:CE219)</f>
        <v>0.33691852636116149</v>
      </c>
      <c r="CG255" s="120">
        <f>PRODUCT('mil mi val'!$C219:CF219)</f>
        <v>0.33237012625528584</v>
      </c>
      <c r="CH255" s="120">
        <f>PRODUCT('mil mi val'!$C219:CG219)</f>
        <v>0.32788312955083948</v>
      </c>
      <c r="CI255" s="120">
        <f>PRODUCT('mil mi val'!$C219:CH219)</f>
        <v>0.32345670730190318</v>
      </c>
      <c r="CJ255" s="120">
        <f>PRODUCT('mil mi val'!$C219:CI219)</f>
        <v>0.3190900417533275</v>
      </c>
      <c r="CK255" s="120">
        <f>PRODUCT('mil mi val'!$C219:CJ219)</f>
        <v>0.31478232618965757</v>
      </c>
      <c r="CL255" s="120">
        <f>PRODUCT('mil mi val'!$C219:CK219)</f>
        <v>0.3105327647860972</v>
      </c>
      <c r="CM255" s="120">
        <f>PRODUCT('mil mi val'!$C219:CL219)</f>
        <v>0.30634057246148488</v>
      </c>
      <c r="CN255" s="120">
        <f>PRODUCT('mil mi val'!$C219:CM219)</f>
        <v>0.30220497473325486</v>
      </c>
      <c r="CO255" s="120">
        <f>PRODUCT('mil mi val'!$C219:CN219)</f>
        <v>0.29812520757435595</v>
      </c>
      <c r="CP255" s="120">
        <f>PRODUCT('mil mi val'!$C219:CO219)</f>
        <v>0.29410051727210218</v>
      </c>
      <c r="CQ255" s="120">
        <f>PRODUCT('mil mi val'!$C219:CP219)</f>
        <v>0.2901301602889288</v>
      </c>
      <c r="CR255" s="120">
        <f>PRODUCT('mil mi val'!$C219:CQ219)</f>
        <v>0.28621340312502824</v>
      </c>
      <c r="CS255" s="120">
        <f>PRODUCT('mil mi val'!$C219:CR219)</f>
        <v>0.28234952218284037</v>
      </c>
      <c r="CT255" s="120">
        <f>PRODUCT('mil mi val'!$C219:CS219)</f>
        <v>0.27853780363337205</v>
      </c>
      <c r="CU255" s="120">
        <f>PRODUCT('mil mi val'!$C219:CT219)</f>
        <v>0.27477754328432152</v>
      </c>
      <c r="CV255" s="120">
        <f>PRODUCT('mil mi val'!$C219:CU219)</f>
        <v>0.27106804644998317</v>
      </c>
      <c r="CW255" s="120">
        <f>PRODUCT('mil mi val'!$C219:CV219)</f>
        <v>0.26740862782290842</v>
      </c>
      <c r="CX255" s="120">
        <f>PRODUCT('mil mi val'!$C219:CW219)</f>
        <v>0.26379861134729915</v>
      </c>
      <c r="CY255" s="120">
        <f>PRODUCT('mil mi val'!$C219:CX219)</f>
        <v>0.2602373300941106</v>
      </c>
      <c r="CZ255" s="120">
        <f>PRODUCT('mil mi val'!$C219:CY219)</f>
        <v>0.25672412613784013</v>
      </c>
      <c r="DA255" s="120">
        <f>PRODUCT('mil mi val'!$C219:CZ219)</f>
        <v>0.2532583504349793</v>
      </c>
      <c r="DB255" s="120">
        <f>PRODUCT('mil mi val'!$C219:DA219)</f>
        <v>0.24983936270410709</v>
      </c>
      <c r="DC255" s="120">
        <f>PRODUCT('mil mi val'!$C219:DB219)</f>
        <v>0.24646653130760166</v>
      </c>
    </row>
    <row r="256" spans="2:107" ht="15" x14ac:dyDescent="0.25">
      <c r="B256" s="110">
        <v>11</v>
      </c>
      <c r="C256" s="120">
        <v>1</v>
      </c>
      <c r="D256" s="120">
        <f>PRODUCT('mil mi val'!$C220:C220)</f>
        <v>0.98429999999999995</v>
      </c>
      <c r="E256" s="120">
        <f>PRODUCT('mil mi val'!$C220:D220)</f>
        <v>0.97701618000000001</v>
      </c>
      <c r="F256" s="120">
        <f>PRODUCT('mil mi val'!$C220:E220)</f>
        <v>0.96861384085199997</v>
      </c>
      <c r="G256" s="120">
        <f>PRODUCT('mil mi val'!$C220:F220)</f>
        <v>0.95950887074799118</v>
      </c>
      <c r="H256" s="120">
        <f>PRODUCT('mil mi val'!$C220:G220)</f>
        <v>0.94991378204051125</v>
      </c>
      <c r="I256" s="120">
        <f>PRODUCT('mil mi val'!$C220:H220)</f>
        <v>0.93708994598296436</v>
      </c>
      <c r="J256" s="120">
        <f>PRODUCT('mil mi val'!$C220:I220)</f>
        <v>0.92443923171219433</v>
      </c>
      <c r="K256" s="120">
        <f>PRODUCT('mil mi val'!$C220:J220)</f>
        <v>0.91195930208407971</v>
      </c>
      <c r="L256" s="120">
        <f>PRODUCT('mil mi val'!$C220:K220)</f>
        <v>0.89964785150594473</v>
      </c>
      <c r="M256" s="120">
        <f>PRODUCT('mil mi val'!$C220:L220)</f>
        <v>0.88750260551061455</v>
      </c>
      <c r="N256" s="120">
        <f>PRODUCT('mil mi val'!$C220:M220)</f>
        <v>0.87552132033622132</v>
      </c>
      <c r="O256" s="120">
        <f>PRODUCT('mil mi val'!$C220:N220)</f>
        <v>0.86370178251168239</v>
      </c>
      <c r="P256" s="120">
        <f>PRODUCT('mil mi val'!$C220:O220)</f>
        <v>0.85204180844777466</v>
      </c>
      <c r="Q256" s="120">
        <f>PRODUCT('mil mi val'!$C220:P220)</f>
        <v>0.8405392440337297</v>
      </c>
      <c r="R256" s="120">
        <f>PRODUCT('mil mi val'!$C220:Q220)</f>
        <v>0.82919196423927444</v>
      </c>
      <c r="S256" s="120">
        <f>PRODUCT('mil mi val'!$C220:R220)</f>
        <v>0.81799787272204427</v>
      </c>
      <c r="T256" s="120">
        <f>PRODUCT('mil mi val'!$C220:S220)</f>
        <v>0.80695490144029669</v>
      </c>
      <c r="U256" s="120">
        <f>PRODUCT('mil mi val'!$C220:T220)</f>
        <v>0.79606101027085274</v>
      </c>
      <c r="V256" s="120">
        <f>PRODUCT('mil mi val'!$C220:U220)</f>
        <v>0.78531418663219632</v>
      </c>
      <c r="W256" s="120">
        <f>PRODUCT('mil mi val'!$C220:V220)</f>
        <v>0.77471244511266169</v>
      </c>
      <c r="X256" s="120">
        <f>PRODUCT('mil mi val'!$C220:W220)</f>
        <v>0.76425382710364076</v>
      </c>
      <c r="Y256" s="120">
        <f>PRODUCT('mil mi val'!$C220:X220)</f>
        <v>0.75393640043774168</v>
      </c>
      <c r="Z256" s="120">
        <f>PRODUCT('mil mi val'!$C220:Y220)</f>
        <v>0.74375825903183224</v>
      </c>
      <c r="AA256" s="120">
        <f>PRODUCT('mil mi val'!$C220:Z220)</f>
        <v>0.73371752253490252</v>
      </c>
      <c r="AB256" s="120">
        <f>PRODUCT('mil mi val'!$C220:AA220)</f>
        <v>0.7238123359806814</v>
      </c>
      <c r="AC256" s="120">
        <f>PRODUCT('mil mi val'!$C220:AB220)</f>
        <v>0.71404086944494227</v>
      </c>
      <c r="AD256" s="120">
        <f>PRODUCT('mil mi val'!$C220:AC220)</f>
        <v>0.70440131770743564</v>
      </c>
      <c r="AE256" s="120">
        <f>PRODUCT('mil mi val'!$C220:AD220)</f>
        <v>0.69489189991838529</v>
      </c>
      <c r="AF256" s="120">
        <f>PRODUCT('mil mi val'!$C220:AE220)</f>
        <v>0.68551085926948707</v>
      </c>
      <c r="AG256" s="120">
        <f>PRODUCT('mil mi val'!$C220:AF220)</f>
        <v>0.67625646266934902</v>
      </c>
      <c r="AH256" s="120">
        <f>PRODUCT('mil mi val'!$C220:AG220)</f>
        <v>0.66712700042331285</v>
      </c>
      <c r="AI256" s="120">
        <f>PRODUCT('mil mi val'!$C220:AH220)</f>
        <v>0.65812078591759815</v>
      </c>
      <c r="AJ256" s="120">
        <f>PRODUCT('mil mi val'!$C220:AI220)</f>
        <v>0.64923615530771062</v>
      </c>
      <c r="AK256" s="120">
        <f>PRODUCT('mil mi val'!$C220:AJ220)</f>
        <v>0.64047146721105652</v>
      </c>
      <c r="AL256" s="120">
        <f>PRODUCT('mil mi val'!$C220:AK220)</f>
        <v>0.63182510240370726</v>
      </c>
      <c r="AM256" s="120">
        <f>PRODUCT('mil mi val'!$C220:AL220)</f>
        <v>0.6232954635212572</v>
      </c>
      <c r="AN256" s="120">
        <f>PRODUCT('mil mi val'!$C220:AM220)</f>
        <v>0.61488097476372028</v>
      </c>
      <c r="AO256" s="120">
        <f>PRODUCT('mil mi val'!$C220:AN220)</f>
        <v>0.60658008160441013</v>
      </c>
      <c r="AP256" s="120">
        <f>PRODUCT('mil mi val'!$C220:AO220)</f>
        <v>0.59839125050275066</v>
      </c>
      <c r="AQ256" s="120">
        <f>PRODUCT('mil mi val'!$C220:AP220)</f>
        <v>0.59031296862096361</v>
      </c>
      <c r="AR256" s="120">
        <f>PRODUCT('mil mi val'!$C220:AQ220)</f>
        <v>0.58234374354458063</v>
      </c>
      <c r="AS256" s="120">
        <f>PRODUCT('mil mi val'!$C220:AR220)</f>
        <v>0.57448210300672886</v>
      </c>
      <c r="AT256" s="120">
        <f>PRODUCT('mil mi val'!$C220:AS220)</f>
        <v>0.56672659461613806</v>
      </c>
      <c r="AU256" s="120">
        <f>PRODUCT('mil mi val'!$C220:AT220)</f>
        <v>0.55907578558882021</v>
      </c>
      <c r="AV256" s="120">
        <f>PRODUCT('mil mi val'!$C220:AU220)</f>
        <v>0.55152826248337117</v>
      </c>
      <c r="AW256" s="120">
        <f>PRODUCT('mil mi val'!$C220:AV220)</f>
        <v>0.54408263093984566</v>
      </c>
      <c r="AX256" s="120">
        <f>PRODUCT('mil mi val'!$C220:AW220)</f>
        <v>0.53673751542215775</v>
      </c>
      <c r="AY256" s="120">
        <f>PRODUCT('mil mi val'!$C220:AX220)</f>
        <v>0.52949155896395861</v>
      </c>
      <c r="AZ256" s="120">
        <f>PRODUCT('mil mi val'!$C220:AY220)</f>
        <v>0.52234342291794522</v>
      </c>
      <c r="BA256" s="120">
        <f>PRODUCT('mil mi val'!$C220:AZ220)</f>
        <v>0.51529178670855302</v>
      </c>
      <c r="BB256" s="120">
        <f>PRODUCT('mil mi val'!$C220:BA220)</f>
        <v>0.5083353475879876</v>
      </c>
      <c r="BC256" s="120">
        <f>PRODUCT('mil mi val'!$C220:BB220)</f>
        <v>0.50147282039554975</v>
      </c>
      <c r="BD256" s="120">
        <f>PRODUCT('mil mi val'!$C220:BC220)</f>
        <v>0.49470293732020987</v>
      </c>
      <c r="BE256" s="120">
        <f>PRODUCT('mil mi val'!$C220:BD220)</f>
        <v>0.48802444766638703</v>
      </c>
      <c r="BF256" s="120">
        <f>PRODUCT('mil mi val'!$C220:BE220)</f>
        <v>0.48143611762289085</v>
      </c>
      <c r="BG256" s="120">
        <f>PRODUCT('mil mi val'!$C220:BF220)</f>
        <v>0.47493673003498182</v>
      </c>
      <c r="BH256" s="120">
        <f>PRODUCT('mil mi val'!$C220:BG220)</f>
        <v>0.46852508417950961</v>
      </c>
      <c r="BI256" s="120">
        <f>PRODUCT('mil mi val'!$C220:BH220)</f>
        <v>0.46219999554308627</v>
      </c>
      <c r="BJ256" s="120">
        <f>PRODUCT('mil mi val'!$C220:BI220)</f>
        <v>0.45596029560325463</v>
      </c>
      <c r="BK256" s="120">
        <f>PRODUCT('mil mi val'!$C220:BJ220)</f>
        <v>0.4498048316126107</v>
      </c>
      <c r="BL256" s="120">
        <f>PRODUCT('mil mi val'!$C220:BK220)</f>
        <v>0.44373246638584046</v>
      </c>
      <c r="BM256" s="120">
        <f>PRODUCT('mil mi val'!$C220:BL220)</f>
        <v>0.43774207808963161</v>
      </c>
      <c r="BN256" s="120">
        <f>PRODUCT('mil mi val'!$C220:BM220)</f>
        <v>0.43183256003542159</v>
      </c>
      <c r="BO256" s="120">
        <f>PRODUCT('mil mi val'!$C220:BN220)</f>
        <v>0.42600282047494342</v>
      </c>
      <c r="BP256" s="120">
        <f>PRODUCT('mil mi val'!$C220:BO220)</f>
        <v>0.42025178239853173</v>
      </c>
      <c r="BQ256" s="120">
        <f>PRODUCT('mil mi val'!$C220:BP220)</f>
        <v>0.41457838333615155</v>
      </c>
      <c r="BR256" s="120">
        <f>PRODUCT('mil mi val'!$C220:BQ220)</f>
        <v>0.4089815751611135</v>
      </c>
      <c r="BS256" s="120">
        <f>PRODUCT('mil mi val'!$C220:BR220)</f>
        <v>0.40346032389643849</v>
      </c>
      <c r="BT256" s="120">
        <f>PRODUCT('mil mi val'!$C220:BS220)</f>
        <v>0.39801360952383658</v>
      </c>
      <c r="BU256" s="120">
        <f>PRODUCT('mil mi val'!$C220:BT220)</f>
        <v>0.39264042579526481</v>
      </c>
      <c r="BV256" s="120">
        <f>PRODUCT('mil mi val'!$C220:BU220)</f>
        <v>0.38733978004702874</v>
      </c>
      <c r="BW256" s="120">
        <f>PRODUCT('mil mi val'!$C220:BV220)</f>
        <v>0.38211069301639389</v>
      </c>
      <c r="BX256" s="120">
        <f>PRODUCT('mil mi val'!$C220:BW220)</f>
        <v>0.37695219866067259</v>
      </c>
      <c r="BY256" s="120">
        <f>PRODUCT('mil mi val'!$C220:BX220)</f>
        <v>0.37186334397875354</v>
      </c>
      <c r="BZ256" s="120">
        <f>PRODUCT('mil mi val'!$C220:BY220)</f>
        <v>0.36684318883504036</v>
      </c>
      <c r="CA256" s="120">
        <f>PRODUCT('mil mi val'!$C220:BZ220)</f>
        <v>0.36189080578576732</v>
      </c>
      <c r="CB256" s="120">
        <f>PRODUCT('mil mi val'!$C220:CA220)</f>
        <v>0.35700527990765946</v>
      </c>
      <c r="CC256" s="120">
        <f>PRODUCT('mil mi val'!$C220:CB220)</f>
        <v>0.35218570862890608</v>
      </c>
      <c r="CD256" s="120">
        <f>PRODUCT('mil mi val'!$C220:CC220)</f>
        <v>0.34743120156241586</v>
      </c>
      <c r="CE256" s="120">
        <f>PRODUCT('mil mi val'!$C220:CD220)</f>
        <v>0.34274088034132327</v>
      </c>
      <c r="CF256" s="120">
        <f>PRODUCT('mil mi val'!$C220:CE220)</f>
        <v>0.33811387845671542</v>
      </c>
      <c r="CG256" s="120">
        <f>PRODUCT('mil mi val'!$C220:CF220)</f>
        <v>0.3335493410975498</v>
      </c>
      <c r="CH256" s="120">
        <f>PRODUCT('mil mi val'!$C220:CG220)</f>
        <v>0.3290464249927329</v>
      </c>
      <c r="CI256" s="120">
        <f>PRODUCT('mil mi val'!$C220:CH220)</f>
        <v>0.32460429825533105</v>
      </c>
      <c r="CJ256" s="120">
        <f>PRODUCT('mil mi val'!$C220:CI220)</f>
        <v>0.32022214022888407</v>
      </c>
      <c r="CK256" s="120">
        <f>PRODUCT('mil mi val'!$C220:CJ220)</f>
        <v>0.31589914133579416</v>
      </c>
      <c r="CL256" s="120">
        <f>PRODUCT('mil mi val'!$C220:CK220)</f>
        <v>0.31163450292776096</v>
      </c>
      <c r="CM256" s="120">
        <f>PRODUCT('mil mi val'!$C220:CL220)</f>
        <v>0.30742743713823623</v>
      </c>
      <c r="CN256" s="120">
        <f>PRODUCT('mil mi val'!$C220:CM220)</f>
        <v>0.30327716673687005</v>
      </c>
      <c r="CO256" s="120">
        <f>PRODUCT('mil mi val'!$C220:CN220)</f>
        <v>0.2991829249859223</v>
      </c>
      <c r="CP256" s="120">
        <f>PRODUCT('mil mi val'!$C220:CO220)</f>
        <v>0.29514395549861239</v>
      </c>
      <c r="CQ256" s="120">
        <f>PRODUCT('mil mi val'!$C220:CP220)</f>
        <v>0.29115951209938112</v>
      </c>
      <c r="CR256" s="120">
        <f>PRODUCT('mil mi val'!$C220:CQ220)</f>
        <v>0.28722885868603948</v>
      </c>
      <c r="CS256" s="120">
        <f>PRODUCT('mil mi val'!$C220:CR220)</f>
        <v>0.28335126909377795</v>
      </c>
      <c r="CT256" s="120">
        <f>PRODUCT('mil mi val'!$C220:CS220)</f>
        <v>0.27952602696101198</v>
      </c>
      <c r="CU256" s="120">
        <f>PRODUCT('mil mi val'!$C220:CT220)</f>
        <v>0.27575242559703833</v>
      </c>
      <c r="CV256" s="120">
        <f>PRODUCT('mil mi val'!$C220:CU220)</f>
        <v>0.27202976785147831</v>
      </c>
      <c r="CW256" s="120">
        <f>PRODUCT('mil mi val'!$C220:CV220)</f>
        <v>0.26835736598548338</v>
      </c>
      <c r="CX256" s="120">
        <f>PRODUCT('mil mi val'!$C220:CW220)</f>
        <v>0.26473454154467935</v>
      </c>
      <c r="CY256" s="120">
        <f>PRODUCT('mil mi val'!$C220:CX220)</f>
        <v>0.26116062523382616</v>
      </c>
      <c r="CZ256" s="120">
        <f>PRODUCT('mil mi val'!$C220:CY220)</f>
        <v>0.2576349567931695</v>
      </c>
      <c r="DA256" s="120">
        <f>PRODUCT('mil mi val'!$C220:CZ220)</f>
        <v>0.25415688487646171</v>
      </c>
      <c r="DB256" s="120">
        <f>PRODUCT('mil mi val'!$C220:DA220)</f>
        <v>0.25072576693062948</v>
      </c>
      <c r="DC256" s="120">
        <f>PRODUCT('mil mi val'!$C220:DB220)</f>
        <v>0.24734096907706599</v>
      </c>
    </row>
    <row r="257" spans="2:107" ht="15" x14ac:dyDescent="0.25">
      <c r="B257" s="110">
        <v>12</v>
      </c>
      <c r="C257" s="120">
        <v>1</v>
      </c>
      <c r="D257" s="120">
        <f>PRODUCT('mil mi val'!$C221:C221)</f>
        <v>0.98429999999999995</v>
      </c>
      <c r="E257" s="120">
        <f>PRODUCT('mil mi val'!$C221:D221)</f>
        <v>0.97701618000000001</v>
      </c>
      <c r="F257" s="120">
        <f>PRODUCT('mil mi val'!$C221:E221)</f>
        <v>0.96861384085199997</v>
      </c>
      <c r="G257" s="120">
        <f>PRODUCT('mil mi val'!$C221:F221)</f>
        <v>0.95950887074799118</v>
      </c>
      <c r="H257" s="120">
        <f>PRODUCT('mil mi val'!$C221:G221)</f>
        <v>0.94991378204051125</v>
      </c>
      <c r="I257" s="120">
        <f>PRODUCT('mil mi val'!$C221:H221)</f>
        <v>0.93984469595088183</v>
      </c>
      <c r="J257" s="120">
        <f>PRODUCT('mil mi val'!$C221:I221)</f>
        <v>0.92715679255554495</v>
      </c>
      <c r="K257" s="120">
        <f>PRODUCT('mil mi val'!$C221:J221)</f>
        <v>0.91464017585604518</v>
      </c>
      <c r="L257" s="120">
        <f>PRODUCT('mil mi val'!$C221:K221)</f>
        <v>0.90229253348198857</v>
      </c>
      <c r="M257" s="120">
        <f>PRODUCT('mil mi val'!$C221:L221)</f>
        <v>0.89011158427998172</v>
      </c>
      <c r="N257" s="120">
        <f>PRODUCT('mil mi val'!$C221:M221)</f>
        <v>0.87809507789220198</v>
      </c>
      <c r="O257" s="120">
        <f>PRODUCT('mil mi val'!$C221:N221)</f>
        <v>0.86624079434065726</v>
      </c>
      <c r="P257" s="120">
        <f>PRODUCT('mil mi val'!$C221:O221)</f>
        <v>0.8545465436170584</v>
      </c>
      <c r="Q257" s="120">
        <f>PRODUCT('mil mi val'!$C221:P221)</f>
        <v>0.84301016527822814</v>
      </c>
      <c r="R257" s="120">
        <f>PRODUCT('mil mi val'!$C221:Q221)</f>
        <v>0.8316295280469721</v>
      </c>
      <c r="S257" s="120">
        <f>PRODUCT('mil mi val'!$C221:R221)</f>
        <v>0.82040252941833802</v>
      </c>
      <c r="T257" s="120">
        <f>PRODUCT('mil mi val'!$C221:S221)</f>
        <v>0.80932709527119051</v>
      </c>
      <c r="U257" s="120">
        <f>PRODUCT('mil mi val'!$C221:T221)</f>
        <v>0.79840117948502942</v>
      </c>
      <c r="V257" s="120">
        <f>PRODUCT('mil mi val'!$C221:U221)</f>
        <v>0.78762276356198158</v>
      </c>
      <c r="W257" s="120">
        <f>PRODUCT('mil mi val'!$C221:V221)</f>
        <v>0.77698985625389483</v>
      </c>
      <c r="X257" s="120">
        <f>PRODUCT('mil mi val'!$C221:W221)</f>
        <v>0.76650049319446734</v>
      </c>
      <c r="Y257" s="120">
        <f>PRODUCT('mil mi val'!$C221:X221)</f>
        <v>0.75615273653634207</v>
      </c>
      <c r="Z257" s="120">
        <f>PRODUCT('mil mi val'!$C221:Y221)</f>
        <v>0.74594467459310154</v>
      </c>
      <c r="AA257" s="120">
        <f>PRODUCT('mil mi val'!$C221:Z221)</f>
        <v>0.73587442148609472</v>
      </c>
      <c r="AB257" s="120">
        <f>PRODUCT('mil mi val'!$C221:AA221)</f>
        <v>0.72594011679603243</v>
      </c>
      <c r="AC257" s="120">
        <f>PRODUCT('mil mi val'!$C221:AB221)</f>
        <v>0.71613992521928604</v>
      </c>
      <c r="AD257" s="120">
        <f>PRODUCT('mil mi val'!$C221:AC221)</f>
        <v>0.70647203622882571</v>
      </c>
      <c r="AE257" s="120">
        <f>PRODUCT('mil mi val'!$C221:AD221)</f>
        <v>0.69693466373973656</v>
      </c>
      <c r="AF257" s="120">
        <f>PRODUCT('mil mi val'!$C221:AE221)</f>
        <v>0.68752604577925014</v>
      </c>
      <c r="AG257" s="120">
        <f>PRODUCT('mil mi val'!$C221:AF221)</f>
        <v>0.67824444416123031</v>
      </c>
      <c r="AH257" s="120">
        <f>PRODUCT('mil mi val'!$C221:AG221)</f>
        <v>0.66908814416505369</v>
      </c>
      <c r="AI257" s="120">
        <f>PRODUCT('mil mi val'!$C221:AH221)</f>
        <v>0.6600554542188255</v>
      </c>
      <c r="AJ257" s="120">
        <f>PRODUCT('mil mi val'!$C221:AI221)</f>
        <v>0.65114470558687143</v>
      </c>
      <c r="AK257" s="120">
        <f>PRODUCT('mil mi val'!$C221:AJ221)</f>
        <v>0.64235425206144869</v>
      </c>
      <c r="AL257" s="120">
        <f>PRODUCT('mil mi val'!$C221:AK221)</f>
        <v>0.63368246965861919</v>
      </c>
      <c r="AM257" s="120">
        <f>PRODUCT('mil mi val'!$C221:AL221)</f>
        <v>0.62512775631822781</v>
      </c>
      <c r="AN257" s="120">
        <f>PRODUCT('mil mi val'!$C221:AM221)</f>
        <v>0.6166885316079318</v>
      </c>
      <c r="AO257" s="120">
        <f>PRODUCT('mil mi val'!$C221:AN221)</f>
        <v>0.6083632364312247</v>
      </c>
      <c r="AP257" s="120">
        <f>PRODUCT('mil mi val'!$C221:AO221)</f>
        <v>0.60015033273940321</v>
      </c>
      <c r="AQ257" s="120">
        <f>PRODUCT('mil mi val'!$C221:AP221)</f>
        <v>0.5920483032474213</v>
      </c>
      <c r="AR257" s="120">
        <f>PRODUCT('mil mi val'!$C221:AQ221)</f>
        <v>0.58405565115358116</v>
      </c>
      <c r="AS257" s="120">
        <f>PRODUCT('mil mi val'!$C221:AR221)</f>
        <v>0.57617089986300785</v>
      </c>
      <c r="AT257" s="120">
        <f>PRODUCT('mil mi val'!$C221:AS221)</f>
        <v>0.56839259271485731</v>
      </c>
      <c r="AU257" s="120">
        <f>PRODUCT('mil mi val'!$C221:AT221)</f>
        <v>0.56071929271320675</v>
      </c>
      <c r="AV257" s="120">
        <f>PRODUCT('mil mi val'!$C221:AU221)</f>
        <v>0.55314958226157851</v>
      </c>
      <c r="AW257" s="120">
        <f>PRODUCT('mil mi val'!$C221:AV221)</f>
        <v>0.54568206290104726</v>
      </c>
      <c r="AX257" s="120">
        <f>PRODUCT('mil mi val'!$C221:AW221)</f>
        <v>0.5383153550518831</v>
      </c>
      <c r="AY257" s="120">
        <f>PRODUCT('mil mi val'!$C221:AX221)</f>
        <v>0.53104809775868267</v>
      </c>
      <c r="AZ257" s="120">
        <f>PRODUCT('mil mi val'!$C221:AY221)</f>
        <v>0.52387894843894045</v>
      </c>
      <c r="BA257" s="120">
        <f>PRODUCT('mil mi val'!$C221:AZ221)</f>
        <v>0.51680658263501478</v>
      </c>
      <c r="BB257" s="120">
        <f>PRODUCT('mil mi val'!$C221:BA221)</f>
        <v>0.50982969376944209</v>
      </c>
      <c r="BC257" s="120">
        <f>PRODUCT('mil mi val'!$C221:BB221)</f>
        <v>0.5029469929035546</v>
      </c>
      <c r="BD257" s="120">
        <f>PRODUCT('mil mi val'!$C221:BC221)</f>
        <v>0.49615720849935663</v>
      </c>
      <c r="BE257" s="120">
        <f>PRODUCT('mil mi val'!$C221:BD221)</f>
        <v>0.48945908618461531</v>
      </c>
      <c r="BF257" s="120">
        <f>PRODUCT('mil mi val'!$C221:BE221)</f>
        <v>0.48285138852112303</v>
      </c>
      <c r="BG257" s="120">
        <f>PRODUCT('mil mi val'!$C221:BF221)</f>
        <v>0.47633289477608787</v>
      </c>
      <c r="BH257" s="120">
        <f>PRODUCT('mil mi val'!$C221:BG221)</f>
        <v>0.46990240069661071</v>
      </c>
      <c r="BI257" s="120">
        <f>PRODUCT('mil mi val'!$C221:BH221)</f>
        <v>0.46355871828720646</v>
      </c>
      <c r="BJ257" s="120">
        <f>PRODUCT('mil mi val'!$C221:BI221)</f>
        <v>0.45730067559032922</v>
      </c>
      <c r="BK257" s="120">
        <f>PRODUCT('mil mi val'!$C221:BJ221)</f>
        <v>0.45112711646985981</v>
      </c>
      <c r="BL257" s="120">
        <f>PRODUCT('mil mi val'!$C221:BK221)</f>
        <v>0.4450369003975167</v>
      </c>
      <c r="BM257" s="120">
        <f>PRODUCT('mil mi val'!$C221:BL221)</f>
        <v>0.43902890224215024</v>
      </c>
      <c r="BN257" s="120">
        <f>PRODUCT('mil mi val'!$C221:BM221)</f>
        <v>0.43310201206188126</v>
      </c>
      <c r="BO257" s="120">
        <f>PRODUCT('mil mi val'!$C221:BN221)</f>
        <v>0.42725513489904587</v>
      </c>
      <c r="BP257" s="120">
        <f>PRODUCT('mil mi val'!$C221:BO221)</f>
        <v>0.42148719057790879</v>
      </c>
      <c r="BQ257" s="120">
        <f>PRODUCT('mil mi val'!$C221:BP221)</f>
        <v>0.41579711350510706</v>
      </c>
      <c r="BR257" s="120">
        <f>PRODUCT('mil mi val'!$C221:BQ221)</f>
        <v>0.41018385247278816</v>
      </c>
      <c r="BS257" s="120">
        <f>PRODUCT('mil mi val'!$C221:BR221)</f>
        <v>0.40464637046440555</v>
      </c>
      <c r="BT257" s="120">
        <f>PRODUCT('mil mi val'!$C221:BS221)</f>
        <v>0.39918364446313609</v>
      </c>
      <c r="BU257" s="120">
        <f>PRODUCT('mil mi val'!$C221:BT221)</f>
        <v>0.39379466526288376</v>
      </c>
      <c r="BV257" s="120">
        <f>PRODUCT('mil mi val'!$C221:BU221)</f>
        <v>0.38847843728183484</v>
      </c>
      <c r="BW257" s="120">
        <f>PRODUCT('mil mi val'!$C221:BV221)</f>
        <v>0.38323397837853007</v>
      </c>
      <c r="BX257" s="120">
        <f>PRODUCT('mil mi val'!$C221:BW221)</f>
        <v>0.37806031967041992</v>
      </c>
      <c r="BY257" s="120">
        <f>PRODUCT('mil mi val'!$C221:BX221)</f>
        <v>0.37295650535486929</v>
      </c>
      <c r="BZ257" s="120">
        <f>PRODUCT('mil mi val'!$C221:BY221)</f>
        <v>0.36792159253257856</v>
      </c>
      <c r="CA257" s="120">
        <f>PRODUCT('mil mi val'!$C221:BZ221)</f>
        <v>0.36295465103338875</v>
      </c>
      <c r="CB257" s="120">
        <f>PRODUCT('mil mi val'!$C221:CA221)</f>
        <v>0.35805476324443802</v>
      </c>
      <c r="CC257" s="120">
        <f>PRODUCT('mil mi val'!$C221:CB221)</f>
        <v>0.35322102394063815</v>
      </c>
      <c r="CD257" s="120">
        <f>PRODUCT('mil mi val'!$C221:CC221)</f>
        <v>0.34845254011743954</v>
      </c>
      <c r="CE257" s="120">
        <f>PRODUCT('mil mi val'!$C221:CD221)</f>
        <v>0.3437484308258541</v>
      </c>
      <c r="CF257" s="120">
        <f>PRODUCT('mil mi val'!$C221:CE221)</f>
        <v>0.3391078270097051</v>
      </c>
      <c r="CG257" s="120">
        <f>PRODUCT('mil mi val'!$C221:CF221)</f>
        <v>0.33452987134507411</v>
      </c>
      <c r="CH257" s="120">
        <f>PRODUCT('mil mi val'!$C221:CG221)</f>
        <v>0.33001371808191565</v>
      </c>
      <c r="CI257" s="120">
        <f>PRODUCT('mil mi val'!$C221:CH221)</f>
        <v>0.32555853288780978</v>
      </c>
      <c r="CJ257" s="120">
        <f>PRODUCT('mil mi val'!$C221:CI221)</f>
        <v>0.32116349269382438</v>
      </c>
      <c r="CK257" s="120">
        <f>PRODUCT('mil mi val'!$C221:CJ221)</f>
        <v>0.31682778554245777</v>
      </c>
      <c r="CL257" s="120">
        <f>PRODUCT('mil mi val'!$C221:CK221)</f>
        <v>0.3125506104376346</v>
      </c>
      <c r="CM257" s="120">
        <f>PRODUCT('mil mi val'!$C221:CL221)</f>
        <v>0.30833117719672654</v>
      </c>
      <c r="CN257" s="120">
        <f>PRODUCT('mil mi val'!$C221:CM221)</f>
        <v>0.30416870630457077</v>
      </c>
      <c r="CO257" s="120">
        <f>PRODUCT('mil mi val'!$C221:CN221)</f>
        <v>0.3000624287694591</v>
      </c>
      <c r="CP257" s="120">
        <f>PRODUCT('mil mi val'!$C221:CO221)</f>
        <v>0.29601158598107141</v>
      </c>
      <c r="CQ257" s="120">
        <f>PRODUCT('mil mi val'!$C221:CP221)</f>
        <v>0.29201542957032695</v>
      </c>
      <c r="CR257" s="120">
        <f>PRODUCT('mil mi val'!$C221:CQ221)</f>
        <v>0.28807322127112756</v>
      </c>
      <c r="CS257" s="120">
        <f>PRODUCT('mil mi val'!$C221:CR221)</f>
        <v>0.28418423278396737</v>
      </c>
      <c r="CT257" s="120">
        <f>PRODUCT('mil mi val'!$C221:CS221)</f>
        <v>0.28034774564138382</v>
      </c>
      <c r="CU257" s="120">
        <f>PRODUCT('mil mi val'!$C221:CT221)</f>
        <v>0.27656305107522516</v>
      </c>
      <c r="CV257" s="120">
        <f>PRODUCT('mil mi val'!$C221:CU221)</f>
        <v>0.27282944988570962</v>
      </c>
      <c r="CW257" s="120">
        <f>PRODUCT('mil mi val'!$C221:CV221)</f>
        <v>0.26914625231225253</v>
      </c>
      <c r="CX257" s="120">
        <f>PRODUCT('mil mi val'!$C221:CW221)</f>
        <v>0.26551277790603711</v>
      </c>
      <c r="CY257" s="120">
        <f>PRODUCT('mil mi val'!$C221:CX221)</f>
        <v>0.26192835540430565</v>
      </c>
      <c r="CZ257" s="120">
        <f>PRODUCT('mil mi val'!$C221:CY221)</f>
        <v>0.25839232260634754</v>
      </c>
      <c r="DA257" s="120">
        <f>PRODUCT('mil mi val'!$C221:CZ221)</f>
        <v>0.25490402625116187</v>
      </c>
      <c r="DB257" s="120">
        <f>PRODUCT('mil mi val'!$C221:DA221)</f>
        <v>0.25146282189677122</v>
      </c>
      <c r="DC257" s="120">
        <f>PRODUCT('mil mi val'!$C221:DB221)</f>
        <v>0.24806807380116483</v>
      </c>
    </row>
    <row r="258" spans="2:107" ht="15" x14ac:dyDescent="0.25">
      <c r="B258" s="110">
        <v>13</v>
      </c>
      <c r="C258" s="120">
        <v>1</v>
      </c>
      <c r="D258" s="120">
        <f>PRODUCT('mil mi val'!$C222:C222)</f>
        <v>0.98429999999999995</v>
      </c>
      <c r="E258" s="120">
        <f>PRODUCT('mil mi val'!$C222:D222)</f>
        <v>0.97701618000000001</v>
      </c>
      <c r="F258" s="120">
        <f>PRODUCT('mil mi val'!$C222:E222)</f>
        <v>0.96861384085199997</v>
      </c>
      <c r="G258" s="120">
        <f>PRODUCT('mil mi val'!$C222:F222)</f>
        <v>0.95950887074799118</v>
      </c>
      <c r="H258" s="120">
        <f>PRODUCT('mil mi val'!$C222:G222)</f>
        <v>0.94991378204051125</v>
      </c>
      <c r="I258" s="120">
        <f>PRODUCT('mil mi val'!$C222:H222)</f>
        <v>0.93984469595088183</v>
      </c>
      <c r="J258" s="120">
        <f>PRODUCT('mil mi val'!$C222:I222)</f>
        <v>0.92931843535623193</v>
      </c>
      <c r="K258" s="120">
        <f>PRODUCT('mil mi val'!$C222:J222)</f>
        <v>0.91677263647892282</v>
      </c>
      <c r="L258" s="120">
        <f>PRODUCT('mil mi val'!$C222:K222)</f>
        <v>0.90439620588645742</v>
      </c>
      <c r="M258" s="120">
        <f>PRODUCT('mil mi val'!$C222:L222)</f>
        <v>0.89218685710699031</v>
      </c>
      <c r="N258" s="120">
        <f>PRODUCT('mil mi val'!$C222:M222)</f>
        <v>0.88014233453604596</v>
      </c>
      <c r="O258" s="120">
        <f>PRODUCT('mil mi val'!$C222:N222)</f>
        <v>0.86826041301980939</v>
      </c>
      <c r="P258" s="120">
        <f>PRODUCT('mil mi val'!$C222:O222)</f>
        <v>0.85653889744404199</v>
      </c>
      <c r="Q258" s="120">
        <f>PRODUCT('mil mi val'!$C222:P222)</f>
        <v>0.8449756223285475</v>
      </c>
      <c r="R258" s="120">
        <f>PRODUCT('mil mi val'!$C222:Q222)</f>
        <v>0.83356845142711211</v>
      </c>
      <c r="S258" s="120">
        <f>PRODUCT('mil mi val'!$C222:R222)</f>
        <v>0.82231527733284615</v>
      </c>
      <c r="T258" s="120">
        <f>PRODUCT('mil mi val'!$C222:S222)</f>
        <v>0.81121402108885277</v>
      </c>
      <c r="U258" s="120">
        <f>PRODUCT('mil mi val'!$C222:T222)</f>
        <v>0.80026263180415325</v>
      </c>
      <c r="V258" s="120">
        <f>PRODUCT('mil mi val'!$C222:U222)</f>
        <v>0.78945908627479722</v>
      </c>
      <c r="W258" s="120">
        <f>PRODUCT('mil mi val'!$C222:V222)</f>
        <v>0.77880138861008752</v>
      </c>
      <c r="X258" s="120">
        <f>PRODUCT('mil mi val'!$C222:W222)</f>
        <v>0.76828756986385138</v>
      </c>
      <c r="Y258" s="120">
        <f>PRODUCT('mil mi val'!$C222:X222)</f>
        <v>0.7579156876706894</v>
      </c>
      <c r="Z258" s="120">
        <f>PRODUCT('mil mi val'!$C222:Y222)</f>
        <v>0.74768382588713511</v>
      </c>
      <c r="AA258" s="120">
        <f>PRODUCT('mil mi val'!$C222:Z222)</f>
        <v>0.73759009423765887</v>
      </c>
      <c r="AB258" s="120">
        <f>PRODUCT('mil mi val'!$C222:AA222)</f>
        <v>0.72763262796545047</v>
      </c>
      <c r="AC258" s="120">
        <f>PRODUCT('mil mi val'!$C222:AB222)</f>
        <v>0.7178095874879169</v>
      </c>
      <c r="AD258" s="120">
        <f>PRODUCT('mil mi val'!$C222:AC222)</f>
        <v>0.70811915805683001</v>
      </c>
      <c r="AE258" s="120">
        <f>PRODUCT('mil mi val'!$C222:AD222)</f>
        <v>0.69855954942306286</v>
      </c>
      <c r="AF258" s="120">
        <f>PRODUCT('mil mi val'!$C222:AE222)</f>
        <v>0.68912899550585149</v>
      </c>
      <c r="AG258" s="120">
        <f>PRODUCT('mil mi val'!$C222:AF222)</f>
        <v>0.67982575406652257</v>
      </c>
      <c r="AH258" s="120">
        <f>PRODUCT('mil mi val'!$C222:AG222)</f>
        <v>0.67064810638662453</v>
      </c>
      <c r="AI258" s="120">
        <f>PRODUCT('mil mi val'!$C222:AH222)</f>
        <v>0.66159435695040514</v>
      </c>
      <c r="AJ258" s="120">
        <f>PRODUCT('mil mi val'!$C222:AI222)</f>
        <v>0.65266283313157469</v>
      </c>
      <c r="AK258" s="120">
        <f>PRODUCT('mil mi val'!$C222:AJ222)</f>
        <v>0.64385188488429845</v>
      </c>
      <c r="AL258" s="120">
        <f>PRODUCT('mil mi val'!$C222:AK222)</f>
        <v>0.63515988443836047</v>
      </c>
      <c r="AM258" s="120">
        <f>PRODUCT('mil mi val'!$C222:AL222)</f>
        <v>0.62658522599844257</v>
      </c>
      <c r="AN258" s="120">
        <f>PRODUCT('mil mi val'!$C222:AM222)</f>
        <v>0.6181263254474636</v>
      </c>
      <c r="AO258" s="120">
        <f>PRODUCT('mil mi val'!$C222:AN222)</f>
        <v>0.60978162005392289</v>
      </c>
      <c r="AP258" s="120">
        <f>PRODUCT('mil mi val'!$C222:AO222)</f>
        <v>0.60154956818319494</v>
      </c>
      <c r="AQ258" s="120">
        <f>PRODUCT('mil mi val'!$C222:AP222)</f>
        <v>0.59342864901272185</v>
      </c>
      <c r="AR258" s="120">
        <f>PRODUCT('mil mi val'!$C222:AQ222)</f>
        <v>0.58541736225105012</v>
      </c>
      <c r="AS258" s="120">
        <f>PRODUCT('mil mi val'!$C222:AR222)</f>
        <v>0.57751422786066098</v>
      </c>
      <c r="AT258" s="120">
        <f>PRODUCT('mil mi val'!$C222:AS222)</f>
        <v>0.56971778578454213</v>
      </c>
      <c r="AU258" s="120">
        <f>PRODUCT('mil mi val'!$C222:AT222)</f>
        <v>0.56202659567645086</v>
      </c>
      <c r="AV258" s="120">
        <f>PRODUCT('mil mi val'!$C222:AU222)</f>
        <v>0.55443923663481876</v>
      </c>
      <c r="AW258" s="120">
        <f>PRODUCT('mil mi val'!$C222:AV222)</f>
        <v>0.54695430694024871</v>
      </c>
      <c r="AX258" s="120">
        <f>PRODUCT('mil mi val'!$C222:AW222)</f>
        <v>0.5395704237965554</v>
      </c>
      <c r="AY258" s="120">
        <f>PRODUCT('mil mi val'!$C222:AX222)</f>
        <v>0.53228622307530193</v>
      </c>
      <c r="AZ258" s="120">
        <f>PRODUCT('mil mi val'!$C222:AY222)</f>
        <v>0.52510035906378538</v>
      </c>
      <c r="BA258" s="120">
        <f>PRODUCT('mil mi val'!$C222:AZ222)</f>
        <v>0.51801150421642428</v>
      </c>
      <c r="BB258" s="120">
        <f>PRODUCT('mil mi val'!$C222:BA222)</f>
        <v>0.5110183489095026</v>
      </c>
      <c r="BC258" s="120">
        <f>PRODUCT('mil mi val'!$C222:BB222)</f>
        <v>0.50411960119922439</v>
      </c>
      <c r="BD258" s="120">
        <f>PRODUCT('mil mi val'!$C222:BC222)</f>
        <v>0.49731398658303488</v>
      </c>
      <c r="BE258" s="120">
        <f>PRODUCT('mil mi val'!$C222:BD222)</f>
        <v>0.49060024776416394</v>
      </c>
      <c r="BF258" s="120">
        <f>PRODUCT('mil mi val'!$C222:BE222)</f>
        <v>0.48397714441934775</v>
      </c>
      <c r="BG258" s="120">
        <f>PRODUCT('mil mi val'!$C222:BF222)</f>
        <v>0.4774434529696866</v>
      </c>
      <c r="BH258" s="120">
        <f>PRODUCT('mil mi val'!$C222:BG222)</f>
        <v>0.47099796635459584</v>
      </c>
      <c r="BI258" s="120">
        <f>PRODUCT('mil mi val'!$C222:BH222)</f>
        <v>0.46463949380880881</v>
      </c>
      <c r="BJ258" s="120">
        <f>PRODUCT('mil mi val'!$C222:BI222)</f>
        <v>0.45836686064238991</v>
      </c>
      <c r="BK258" s="120">
        <f>PRODUCT('mil mi val'!$C222:BJ222)</f>
        <v>0.45217890802371768</v>
      </c>
      <c r="BL258" s="120">
        <f>PRODUCT('mil mi val'!$C222:BK222)</f>
        <v>0.44607449276539751</v>
      </c>
      <c r="BM258" s="120">
        <f>PRODUCT('mil mi val'!$C222:BL222)</f>
        <v>0.44005248711306466</v>
      </c>
      <c r="BN258" s="120">
        <f>PRODUCT('mil mi val'!$C222:BM222)</f>
        <v>0.43411177853703831</v>
      </c>
      <c r="BO258" s="120">
        <f>PRODUCT('mil mi val'!$C222:BN222)</f>
        <v>0.42825126952678833</v>
      </c>
      <c r="BP258" s="120">
        <f>PRODUCT('mil mi val'!$C222:BO222)</f>
        <v>0.42246987738817671</v>
      </c>
      <c r="BQ258" s="120">
        <f>PRODUCT('mil mi val'!$C222:BP222)</f>
        <v>0.41676653404343633</v>
      </c>
      <c r="BR258" s="120">
        <f>PRODUCT('mil mi val'!$C222:BQ222)</f>
        <v>0.41114018583384998</v>
      </c>
      <c r="BS258" s="120">
        <f>PRODUCT('mil mi val'!$C222:BR222)</f>
        <v>0.40558979332509304</v>
      </c>
      <c r="BT258" s="120">
        <f>PRODUCT('mil mi val'!$C222:BS222)</f>
        <v>0.40011433111520428</v>
      </c>
      <c r="BU258" s="120">
        <f>PRODUCT('mil mi val'!$C222:BT222)</f>
        <v>0.39471278764514905</v>
      </c>
      <c r="BV258" s="120">
        <f>PRODUCT('mil mi val'!$C222:BU222)</f>
        <v>0.38938416501193956</v>
      </c>
      <c r="BW258" s="120">
        <f>PRODUCT('mil mi val'!$C222:BV222)</f>
        <v>0.38412747878427839</v>
      </c>
      <c r="BX258" s="120">
        <f>PRODUCT('mil mi val'!$C222:BW222)</f>
        <v>0.37894175782069067</v>
      </c>
      <c r="BY258" s="120">
        <f>PRODUCT('mil mi val'!$C222:BX222)</f>
        <v>0.37382604409011139</v>
      </c>
      <c r="BZ258" s="120">
        <f>PRODUCT('mil mi val'!$C222:BY222)</f>
        <v>0.36877939249489489</v>
      </c>
      <c r="CA258" s="120">
        <f>PRODUCT('mil mi val'!$C222:BZ222)</f>
        <v>0.36380087069621381</v>
      </c>
      <c r="CB258" s="120">
        <f>PRODUCT('mil mi val'!$C222:CA222)</f>
        <v>0.35888955894181496</v>
      </c>
      <c r="CC258" s="120">
        <f>PRODUCT('mil mi val'!$C222:CB222)</f>
        <v>0.35404454989610046</v>
      </c>
      <c r="CD258" s="120">
        <f>PRODUCT('mil mi val'!$C222:CC222)</f>
        <v>0.34926494847250311</v>
      </c>
      <c r="CE258" s="120">
        <f>PRODUCT('mil mi val'!$C222:CD222)</f>
        <v>0.34454987166812434</v>
      </c>
      <c r="CF258" s="120">
        <f>PRODUCT('mil mi val'!$C222:CE222)</f>
        <v>0.33989844840060468</v>
      </c>
      <c r="CG258" s="120">
        <f>PRODUCT('mil mi val'!$C222:CF222)</f>
        <v>0.33530981934719656</v>
      </c>
      <c r="CH258" s="120">
        <f>PRODUCT('mil mi val'!$C222:CG222)</f>
        <v>0.3307831367860094</v>
      </c>
      <c r="CI258" s="120">
        <f>PRODUCT('mil mi val'!$C222:CH222)</f>
        <v>0.3263175644393983</v>
      </c>
      <c r="CJ258" s="120">
        <f>PRODUCT('mil mi val'!$C222:CI222)</f>
        <v>0.32191227731946642</v>
      </c>
      <c r="CK258" s="120">
        <f>PRODUCT('mil mi val'!$C222:CJ222)</f>
        <v>0.31756646157565366</v>
      </c>
      <c r="CL258" s="120">
        <f>PRODUCT('mil mi val'!$C222:CK222)</f>
        <v>0.31327931434438233</v>
      </c>
      <c r="CM258" s="120">
        <f>PRODUCT('mil mi val'!$C222:CL222)</f>
        <v>0.30905004360073318</v>
      </c>
      <c r="CN258" s="120">
        <f>PRODUCT('mil mi val'!$C222:CM222)</f>
        <v>0.3048778680121233</v>
      </c>
      <c r="CO258" s="120">
        <f>PRODUCT('mil mi val'!$C222:CN222)</f>
        <v>0.30076201679395964</v>
      </c>
      <c r="CP258" s="120">
        <f>PRODUCT('mil mi val'!$C222:CO222)</f>
        <v>0.29670172956724122</v>
      </c>
      <c r="CQ258" s="120">
        <f>PRODUCT('mil mi val'!$C222:CP222)</f>
        <v>0.29269625621808348</v>
      </c>
      <c r="CR258" s="120">
        <f>PRODUCT('mil mi val'!$C222:CQ222)</f>
        <v>0.28874485675913936</v>
      </c>
      <c r="CS258" s="120">
        <f>PRODUCT('mil mi val'!$C222:CR222)</f>
        <v>0.28484680119289096</v>
      </c>
      <c r="CT258" s="120">
        <f>PRODUCT('mil mi val'!$C222:CS222)</f>
        <v>0.28100136937678694</v>
      </c>
      <c r="CU258" s="120">
        <f>PRODUCT('mil mi val'!$C222:CT222)</f>
        <v>0.27720785089020034</v>
      </c>
      <c r="CV258" s="120">
        <f>PRODUCT('mil mi val'!$C222:CU222)</f>
        <v>0.27346554490318264</v>
      </c>
      <c r="CW258" s="120">
        <f>PRODUCT('mil mi val'!$C222:CV222)</f>
        <v>0.26977376004698966</v>
      </c>
      <c r="CX258" s="120">
        <f>PRODUCT('mil mi val'!$C222:CW222)</f>
        <v>0.26613181428635529</v>
      </c>
      <c r="CY258" s="120">
        <f>PRODUCT('mil mi val'!$C222:CX222)</f>
        <v>0.2625390347934895</v>
      </c>
      <c r="CZ258" s="120">
        <f>PRODUCT('mil mi val'!$C222:CY222)</f>
        <v>0.2589947578237774</v>
      </c>
      <c r="DA258" s="120">
        <f>PRODUCT('mil mi val'!$C222:CZ222)</f>
        <v>0.25549832859315641</v>
      </c>
      <c r="DB258" s="120">
        <f>PRODUCT('mil mi val'!$C222:DA222)</f>
        <v>0.25204910115714879</v>
      </c>
      <c r="DC258" s="120">
        <f>PRODUCT('mil mi val'!$C222:DB222)</f>
        <v>0.2486464382915273</v>
      </c>
    </row>
    <row r="259" spans="2:107" ht="15" x14ac:dyDescent="0.25">
      <c r="B259" s="110">
        <v>14</v>
      </c>
      <c r="C259" s="120">
        <v>1</v>
      </c>
      <c r="D259" s="120">
        <f>PRODUCT('mil mi val'!$C223:C223)</f>
        <v>0.98429999999999995</v>
      </c>
      <c r="E259" s="120">
        <f>PRODUCT('mil mi val'!$C223:D223)</f>
        <v>0.97701618000000001</v>
      </c>
      <c r="F259" s="120">
        <f>PRODUCT('mil mi val'!$C223:E223)</f>
        <v>0.96861384085199997</v>
      </c>
      <c r="G259" s="120">
        <f>PRODUCT('mil mi val'!$C223:F223)</f>
        <v>0.95950887074799118</v>
      </c>
      <c r="H259" s="120">
        <f>PRODUCT('mil mi val'!$C223:G223)</f>
        <v>0.94991378204051125</v>
      </c>
      <c r="I259" s="120">
        <f>PRODUCT('mil mi val'!$C223:H223)</f>
        <v>0.93984469595088183</v>
      </c>
      <c r="J259" s="120">
        <f>PRODUCT('mil mi val'!$C223:I223)</f>
        <v>0.92931843535623193</v>
      </c>
      <c r="K259" s="120">
        <f>PRODUCT('mil mi val'!$C223:J223)</f>
        <v>0.91844540966256394</v>
      </c>
      <c r="L259" s="120">
        <f>PRODUCT('mil mi val'!$C223:K223)</f>
        <v>0.90604639663211939</v>
      </c>
      <c r="M259" s="120">
        <f>PRODUCT('mil mi val'!$C223:L223)</f>
        <v>0.89381477027758582</v>
      </c>
      <c r="N259" s="120">
        <f>PRODUCT('mil mi val'!$C223:M223)</f>
        <v>0.88174827087883845</v>
      </c>
      <c r="O259" s="120">
        <f>PRODUCT('mil mi val'!$C223:N223)</f>
        <v>0.86984466922197412</v>
      </c>
      <c r="P259" s="120">
        <f>PRODUCT('mil mi val'!$C223:O223)</f>
        <v>0.85810176618747747</v>
      </c>
      <c r="Q259" s="120">
        <f>PRODUCT('mil mi val'!$C223:P223)</f>
        <v>0.84651739234394652</v>
      </c>
      <c r="R259" s="120">
        <f>PRODUCT('mil mi val'!$C223:Q223)</f>
        <v>0.83508940754730332</v>
      </c>
      <c r="S259" s="120">
        <f>PRODUCT('mil mi val'!$C223:R223)</f>
        <v>0.82381570054541475</v>
      </c>
      <c r="T259" s="120">
        <f>PRODUCT('mil mi val'!$C223:S223)</f>
        <v>0.81269418858805165</v>
      </c>
      <c r="U259" s="120">
        <f>PRODUCT('mil mi val'!$C223:T223)</f>
        <v>0.80172281704211301</v>
      </c>
      <c r="V259" s="120">
        <f>PRODUCT('mil mi val'!$C223:U223)</f>
        <v>0.79089955901204456</v>
      </c>
      <c r="W259" s="120">
        <f>PRODUCT('mil mi val'!$C223:V223)</f>
        <v>0.78022241496538203</v>
      </c>
      <c r="X259" s="120">
        <f>PRODUCT('mil mi val'!$C223:W223)</f>
        <v>0.76968941236334942</v>
      </c>
      <c r="Y259" s="120">
        <f>PRODUCT('mil mi val'!$C223:X223)</f>
        <v>0.75929860529644422</v>
      </c>
      <c r="Z259" s="120">
        <f>PRODUCT('mil mi val'!$C223:Y223)</f>
        <v>0.74904807412494223</v>
      </c>
      <c r="AA259" s="120">
        <f>PRODUCT('mil mi val'!$C223:Z223)</f>
        <v>0.73893592512425554</v>
      </c>
      <c r="AB259" s="120">
        <f>PRODUCT('mil mi val'!$C223:AA223)</f>
        <v>0.72896029013507813</v>
      </c>
      <c r="AC259" s="120">
        <f>PRODUCT('mil mi val'!$C223:AB223)</f>
        <v>0.71911932621825458</v>
      </c>
      <c r="AD259" s="120">
        <f>PRODUCT('mil mi val'!$C223:AC223)</f>
        <v>0.70941121531430817</v>
      </c>
      <c r="AE259" s="120">
        <f>PRODUCT('mil mi val'!$C223:AD223)</f>
        <v>0.69983416390756503</v>
      </c>
      <c r="AF259" s="120">
        <f>PRODUCT('mil mi val'!$C223:AE223)</f>
        <v>0.69038640269481288</v>
      </c>
      <c r="AG259" s="120">
        <f>PRODUCT('mil mi val'!$C223:AF223)</f>
        <v>0.68106618625843296</v>
      </c>
      <c r="AH259" s="120">
        <f>PRODUCT('mil mi val'!$C223:AG223)</f>
        <v>0.67187179274394415</v>
      </c>
      <c r="AI259" s="120">
        <f>PRODUCT('mil mi val'!$C223:AH223)</f>
        <v>0.66280152354190092</v>
      </c>
      <c r="AJ259" s="120">
        <f>PRODUCT('mil mi val'!$C223:AI223)</f>
        <v>0.65385370297408529</v>
      </c>
      <c r="AK259" s="120">
        <f>PRODUCT('mil mi val'!$C223:AJ223)</f>
        <v>0.6450266779839352</v>
      </c>
      <c r="AL259" s="120">
        <f>PRODUCT('mil mi val'!$C223:AK223)</f>
        <v>0.63631881783115207</v>
      </c>
      <c r="AM259" s="120">
        <f>PRODUCT('mil mi val'!$C223:AL223)</f>
        <v>0.6277285137904316</v>
      </c>
      <c r="AN259" s="120">
        <f>PRODUCT('mil mi val'!$C223:AM223)</f>
        <v>0.61925417885426082</v>
      </c>
      <c r="AO259" s="120">
        <f>PRODUCT('mil mi val'!$C223:AN223)</f>
        <v>0.61089424743972831</v>
      </c>
      <c r="AP259" s="120">
        <f>PRODUCT('mil mi val'!$C223:AO223)</f>
        <v>0.602647175099292</v>
      </c>
      <c r="AQ259" s="120">
        <f>PRODUCT('mil mi val'!$C223:AP223)</f>
        <v>0.59451143823545161</v>
      </c>
      <c r="AR259" s="120">
        <f>PRODUCT('mil mi val'!$C223:AQ223)</f>
        <v>0.58648553381927304</v>
      </c>
      <c r="AS259" s="120">
        <f>PRODUCT('mil mi val'!$C223:AR223)</f>
        <v>0.57856797911271285</v>
      </c>
      <c r="AT259" s="120">
        <f>PRODUCT('mil mi val'!$C223:AS223)</f>
        <v>0.57075731139469121</v>
      </c>
      <c r="AU259" s="120">
        <f>PRODUCT('mil mi val'!$C223:AT223)</f>
        <v>0.5630520876908629</v>
      </c>
      <c r="AV259" s="120">
        <f>PRODUCT('mil mi val'!$C223:AU223)</f>
        <v>0.55545088450703628</v>
      </c>
      <c r="AW259" s="120">
        <f>PRODUCT('mil mi val'!$C223:AV223)</f>
        <v>0.54795229756619135</v>
      </c>
      <c r="AX259" s="120">
        <f>PRODUCT('mil mi val'!$C223:AW223)</f>
        <v>0.54055494154904782</v>
      </c>
      <c r="AY259" s="120">
        <f>PRODUCT('mil mi val'!$C223:AX223)</f>
        <v>0.53325744983813572</v>
      </c>
      <c r="AZ259" s="120">
        <f>PRODUCT('mil mi val'!$C223:AY223)</f>
        <v>0.52605847426532093</v>
      </c>
      <c r="BA259" s="120">
        <f>PRODUCT('mil mi val'!$C223:AZ223)</f>
        <v>0.51895668486273916</v>
      </c>
      <c r="BB259" s="120">
        <f>PRODUCT('mil mi val'!$C223:BA223)</f>
        <v>0.51195076961709218</v>
      </c>
      <c r="BC259" s="120">
        <f>PRODUCT('mil mi val'!$C223:BB223)</f>
        <v>0.5050394342272615</v>
      </c>
      <c r="BD259" s="120">
        <f>PRODUCT('mil mi val'!$C223:BC223)</f>
        <v>0.49822140186519348</v>
      </c>
      <c r="BE259" s="120">
        <f>PRODUCT('mil mi val'!$C223:BD223)</f>
        <v>0.49149541294001337</v>
      </c>
      <c r="BF259" s="120">
        <f>PRODUCT('mil mi val'!$C223:BE223)</f>
        <v>0.48486022486532321</v>
      </c>
      <c r="BG259" s="120">
        <f>PRODUCT('mil mi val'!$C223:BF223)</f>
        <v>0.47831461182964136</v>
      </c>
      <c r="BH259" s="120">
        <f>PRODUCT('mil mi val'!$C223:BG223)</f>
        <v>0.47185736456994121</v>
      </c>
      <c r="BI259" s="120">
        <f>PRODUCT('mil mi val'!$C223:BH223)</f>
        <v>0.46548729014824702</v>
      </c>
      <c r="BJ259" s="120">
        <f>PRODUCT('mil mi val'!$C223:BI223)</f>
        <v>0.45920321173124573</v>
      </c>
      <c r="BK259" s="120">
        <f>PRODUCT('mil mi val'!$C223:BJ223)</f>
        <v>0.45300396837287393</v>
      </c>
      <c r="BL259" s="120">
        <f>PRODUCT('mil mi val'!$C223:BK223)</f>
        <v>0.44688841479984015</v>
      </c>
      <c r="BM259" s="120">
        <f>PRODUCT('mil mi val'!$C223:BL223)</f>
        <v>0.44085542120004234</v>
      </c>
      <c r="BN259" s="120">
        <f>PRODUCT('mil mi val'!$C223:BM223)</f>
        <v>0.43490387301384181</v>
      </c>
      <c r="BO259" s="120">
        <f>PRODUCT('mil mi val'!$C223:BN223)</f>
        <v>0.42903267072815499</v>
      </c>
      <c r="BP259" s="120">
        <f>PRODUCT('mil mi val'!$C223:BO223)</f>
        <v>0.42324072967332493</v>
      </c>
      <c r="BQ259" s="120">
        <f>PRODUCT('mil mi val'!$C223:BP223)</f>
        <v>0.41752697982273507</v>
      </c>
      <c r="BR259" s="120">
        <f>PRODUCT('mil mi val'!$C223:BQ223)</f>
        <v>0.41189036559512815</v>
      </c>
      <c r="BS259" s="120">
        <f>PRODUCT('mil mi val'!$C223:BR223)</f>
        <v>0.40632984565959396</v>
      </c>
      <c r="BT259" s="120">
        <f>PRODUCT('mil mi val'!$C223:BS223)</f>
        <v>0.40084439274318945</v>
      </c>
      <c r="BU259" s="120">
        <f>PRODUCT('mil mi val'!$C223:BT223)</f>
        <v>0.3954329934411564</v>
      </c>
      <c r="BV259" s="120">
        <f>PRODUCT('mil mi val'!$C223:BU223)</f>
        <v>0.39009464802970079</v>
      </c>
      <c r="BW259" s="120">
        <f>PRODUCT('mil mi val'!$C223:BV223)</f>
        <v>0.38482837028129985</v>
      </c>
      <c r="BX259" s="120">
        <f>PRODUCT('mil mi val'!$C223:BW223)</f>
        <v>0.37963318728250234</v>
      </c>
      <c r="BY259" s="120">
        <f>PRODUCT('mil mi val'!$C223:BX223)</f>
        <v>0.37450813925418858</v>
      </c>
      <c r="BZ259" s="120">
        <f>PRODUCT('mil mi val'!$C223:BY223)</f>
        <v>0.36945227937425706</v>
      </c>
      <c r="CA259" s="120">
        <f>PRODUCT('mil mi val'!$C223:BZ223)</f>
        <v>0.36446467360270463</v>
      </c>
      <c r="CB259" s="120">
        <f>PRODUCT('mil mi val'!$C223:CA223)</f>
        <v>0.35954440050906811</v>
      </c>
      <c r="CC259" s="120">
        <f>PRODUCT('mil mi val'!$C223:CB223)</f>
        <v>0.35469055110219572</v>
      </c>
      <c r="CD259" s="120">
        <f>PRODUCT('mil mi val'!$C223:CC223)</f>
        <v>0.34990222866231607</v>
      </c>
      <c r="CE259" s="120">
        <f>PRODUCT('mil mi val'!$C223:CD223)</f>
        <v>0.34517854857537483</v>
      </c>
      <c r="CF259" s="120">
        <f>PRODUCT('mil mi val'!$C223:CE223)</f>
        <v>0.34051863816960731</v>
      </c>
      <c r="CG259" s="120">
        <f>PRODUCT('mil mi val'!$C223:CF223)</f>
        <v>0.33592163655431762</v>
      </c>
      <c r="CH259" s="120">
        <f>PRODUCT('mil mi val'!$C223:CG223)</f>
        <v>0.33138669446083435</v>
      </c>
      <c r="CI259" s="120">
        <f>PRODUCT('mil mi val'!$C223:CH223)</f>
        <v>0.3269129740856131</v>
      </c>
      <c r="CJ259" s="120">
        <f>PRODUCT('mil mi val'!$C223:CI223)</f>
        <v>0.32249964893545735</v>
      </c>
      <c r="CK259" s="120">
        <f>PRODUCT('mil mi val'!$C223:CJ223)</f>
        <v>0.3181459036748287</v>
      </c>
      <c r="CL259" s="120">
        <f>PRODUCT('mil mi val'!$C223:CK223)</f>
        <v>0.31385093397521852</v>
      </c>
      <c r="CM259" s="120">
        <f>PRODUCT('mil mi val'!$C223:CL223)</f>
        <v>0.30961394636655309</v>
      </c>
      <c r="CN259" s="120">
        <f>PRODUCT('mil mi val'!$C223:CM223)</f>
        <v>0.30543415809060465</v>
      </c>
      <c r="CO259" s="120">
        <f>PRODUCT('mil mi val'!$C223:CN223)</f>
        <v>0.30131079695638152</v>
      </c>
      <c r="CP259" s="120">
        <f>PRODUCT('mil mi val'!$C223:CO223)</f>
        <v>0.29724310119747038</v>
      </c>
      <c r="CQ259" s="120">
        <f>PRODUCT('mil mi val'!$C223:CP223)</f>
        <v>0.29323031933130456</v>
      </c>
      <c r="CR259" s="120">
        <f>PRODUCT('mil mi val'!$C223:CQ223)</f>
        <v>0.28927171002033197</v>
      </c>
      <c r="CS259" s="120">
        <f>PRODUCT('mil mi val'!$C223:CR223)</f>
        <v>0.2853665419350575</v>
      </c>
      <c r="CT259" s="120">
        <f>PRODUCT('mil mi val'!$C223:CS223)</f>
        <v>0.28151409361893426</v>
      </c>
      <c r="CU259" s="120">
        <f>PRODUCT('mil mi val'!$C223:CT223)</f>
        <v>0.27771365335507864</v>
      </c>
      <c r="CV259" s="120">
        <f>PRODUCT('mil mi val'!$C223:CU223)</f>
        <v>0.27396451903478508</v>
      </c>
      <c r="CW259" s="120">
        <f>PRODUCT('mil mi val'!$C223:CV223)</f>
        <v>0.27026599802781548</v>
      </c>
      <c r="CX259" s="120">
        <f>PRODUCT('mil mi val'!$C223:CW223)</f>
        <v>0.26661740705443998</v>
      </c>
      <c r="CY259" s="120">
        <f>PRODUCT('mil mi val'!$C223:CX223)</f>
        <v>0.26301807205920508</v>
      </c>
      <c r="CZ259" s="120">
        <f>PRODUCT('mil mi val'!$C223:CY223)</f>
        <v>0.25946732808640582</v>
      </c>
      <c r="DA259" s="120">
        <f>PRODUCT('mil mi val'!$C223:CZ223)</f>
        <v>0.25596451915723933</v>
      </c>
      <c r="DB259" s="120">
        <f>PRODUCT('mil mi val'!$C223:DA223)</f>
        <v>0.2525089981486166</v>
      </c>
      <c r="DC259" s="120">
        <f>PRODUCT('mil mi val'!$C223:DB223)</f>
        <v>0.24910012667361028</v>
      </c>
    </row>
    <row r="260" spans="2:107" ht="15" x14ac:dyDescent="0.25">
      <c r="B260" s="110">
        <v>15</v>
      </c>
      <c r="C260" s="120">
        <v>1</v>
      </c>
      <c r="D260" s="120">
        <f>PRODUCT('mil mi val'!$C224:C224)</f>
        <v>0.98429999999999995</v>
      </c>
      <c r="E260" s="120">
        <f>PRODUCT('mil mi val'!$C224:D224)</f>
        <v>0.97701618000000001</v>
      </c>
      <c r="F260" s="120">
        <f>PRODUCT('mil mi val'!$C224:E224)</f>
        <v>0.96861384085199997</v>
      </c>
      <c r="G260" s="120">
        <f>PRODUCT('mil mi val'!$C224:F224)</f>
        <v>0.95950887074799118</v>
      </c>
      <c r="H260" s="120">
        <f>PRODUCT('mil mi val'!$C224:G224)</f>
        <v>0.94991378204051125</v>
      </c>
      <c r="I260" s="120">
        <f>PRODUCT('mil mi val'!$C224:H224)</f>
        <v>0.93984469595088183</v>
      </c>
      <c r="J260" s="120">
        <f>PRODUCT('mil mi val'!$C224:I224)</f>
        <v>0.92931843535623193</v>
      </c>
      <c r="K260" s="120">
        <f>PRODUCT('mil mi val'!$C224:J224)</f>
        <v>0.91844540966256394</v>
      </c>
      <c r="L260" s="120">
        <f>PRODUCT('mil mi val'!$C224:K224)</f>
        <v>0.90724037566468063</v>
      </c>
      <c r="M260" s="120">
        <f>PRODUCT('mil mi val'!$C224:L224)</f>
        <v>0.89499263059320744</v>
      </c>
      <c r="N260" s="120">
        <f>PRODUCT('mil mi val'!$C224:M224)</f>
        <v>0.8829102300801992</v>
      </c>
      <c r="O260" s="120">
        <f>PRODUCT('mil mi val'!$C224:N224)</f>
        <v>0.87099094197411653</v>
      </c>
      <c r="P260" s="120">
        <f>PRODUCT('mil mi val'!$C224:O224)</f>
        <v>0.85923256425746597</v>
      </c>
      <c r="Q260" s="120">
        <f>PRODUCT('mil mi val'!$C224:P224)</f>
        <v>0.84763292463999018</v>
      </c>
      <c r="R260" s="120">
        <f>PRODUCT('mil mi val'!$C224:Q224)</f>
        <v>0.8361898801573503</v>
      </c>
      <c r="S260" s="120">
        <f>PRODUCT('mil mi val'!$C224:R224)</f>
        <v>0.82490131677522616</v>
      </c>
      <c r="T260" s="120">
        <f>PRODUCT('mil mi val'!$C224:S224)</f>
        <v>0.81376514899876062</v>
      </c>
      <c r="U260" s="120">
        <f>PRODUCT('mil mi val'!$C224:T224)</f>
        <v>0.80277931948727743</v>
      </c>
      <c r="V260" s="120">
        <f>PRODUCT('mil mi val'!$C224:U224)</f>
        <v>0.79194179867419923</v>
      </c>
      <c r="W260" s="120">
        <f>PRODUCT('mil mi val'!$C224:V224)</f>
        <v>0.7812505843920976</v>
      </c>
      <c r="X260" s="120">
        <f>PRODUCT('mil mi val'!$C224:W224)</f>
        <v>0.77070370150280432</v>
      </c>
      <c r="Y260" s="120">
        <f>PRODUCT('mil mi val'!$C224:X224)</f>
        <v>0.76029920153251651</v>
      </c>
      <c r="Z260" s="120">
        <f>PRODUCT('mil mi val'!$C224:Y224)</f>
        <v>0.75003516231182754</v>
      </c>
      <c r="AA260" s="120">
        <f>PRODUCT('mil mi val'!$C224:Z224)</f>
        <v>0.73990968762061793</v>
      </c>
      <c r="AB260" s="120">
        <f>PRODUCT('mil mi val'!$C224:AA224)</f>
        <v>0.72992090683773958</v>
      </c>
      <c r="AC260" s="120">
        <f>PRODUCT('mil mi val'!$C224:AB224)</f>
        <v>0.72006697459543012</v>
      </c>
      <c r="AD260" s="120">
        <f>PRODUCT('mil mi val'!$C224:AC224)</f>
        <v>0.71034607043839182</v>
      </c>
      <c r="AE260" s="120">
        <f>PRODUCT('mil mi val'!$C224:AD224)</f>
        <v>0.70075639848747351</v>
      </c>
      <c r="AF260" s="120">
        <f>PRODUCT('mil mi val'!$C224:AE224)</f>
        <v>0.69129618710789265</v>
      </c>
      <c r="AG260" s="120">
        <f>PRODUCT('mil mi val'!$C224:AF224)</f>
        <v>0.68196368858193612</v>
      </c>
      <c r="AH260" s="120">
        <f>PRODUCT('mil mi val'!$C224:AG224)</f>
        <v>0.67275717878607999</v>
      </c>
      <c r="AI260" s="120">
        <f>PRODUCT('mil mi val'!$C224:AH224)</f>
        <v>0.66367495687246791</v>
      </c>
      <c r="AJ260" s="120">
        <f>PRODUCT('mil mi val'!$C224:AI224)</f>
        <v>0.65471534495468964</v>
      </c>
      <c r="AK260" s="120">
        <f>PRODUCT('mil mi val'!$C224:AJ224)</f>
        <v>0.64587668779780139</v>
      </c>
      <c r="AL260" s="120">
        <f>PRODUCT('mil mi val'!$C224:AK224)</f>
        <v>0.63715735251253114</v>
      </c>
      <c r="AM260" s="120">
        <f>PRODUCT('mil mi val'!$C224:AL224)</f>
        <v>0.62855572825361195</v>
      </c>
      <c r="AN260" s="120">
        <f>PRODUCT('mil mi val'!$C224:AM224)</f>
        <v>0.62007022592218819</v>
      </c>
      <c r="AO260" s="120">
        <f>PRODUCT('mil mi val'!$C224:AN224)</f>
        <v>0.61169927787223866</v>
      </c>
      <c r="AP260" s="120">
        <f>PRODUCT('mil mi val'!$C224:AO224)</f>
        <v>0.60344133762096341</v>
      </c>
      <c r="AQ260" s="120">
        <f>PRODUCT('mil mi val'!$C224:AP224)</f>
        <v>0.59529487956308047</v>
      </c>
      <c r="AR260" s="120">
        <f>PRODUCT('mil mi val'!$C224:AQ224)</f>
        <v>0.58725839868897889</v>
      </c>
      <c r="AS260" s="120">
        <f>PRODUCT('mil mi val'!$C224:AR224)</f>
        <v>0.57933041030667765</v>
      </c>
      <c r="AT260" s="120">
        <f>PRODUCT('mil mi val'!$C224:AS224)</f>
        <v>0.57150944976753748</v>
      </c>
      <c r="AU260" s="120">
        <f>PRODUCT('mil mi val'!$C224:AT224)</f>
        <v>0.56379407219567579</v>
      </c>
      <c r="AV260" s="120">
        <f>PRODUCT('mil mi val'!$C224:AU224)</f>
        <v>0.55618285222103414</v>
      </c>
      <c r="AW260" s="120">
        <f>PRODUCT('mil mi val'!$C224:AV224)</f>
        <v>0.54867438371605015</v>
      </c>
      <c r="AX260" s="120">
        <f>PRODUCT('mil mi val'!$C224:AW224)</f>
        <v>0.54126727953588349</v>
      </c>
      <c r="AY260" s="120">
        <f>PRODUCT('mil mi val'!$C224:AX224)</f>
        <v>0.53396017126214912</v>
      </c>
      <c r="AZ260" s="120">
        <f>PRODUCT('mil mi val'!$C224:AY224)</f>
        <v>0.52675170895011014</v>
      </c>
      <c r="BA260" s="120">
        <f>PRODUCT('mil mi val'!$C224:AZ224)</f>
        <v>0.51964056087928367</v>
      </c>
      <c r="BB260" s="120">
        <f>PRODUCT('mil mi val'!$C224:BA224)</f>
        <v>0.5126254133074134</v>
      </c>
      <c r="BC260" s="120">
        <f>PRODUCT('mil mi val'!$C224:BB224)</f>
        <v>0.5057049702277634</v>
      </c>
      <c r="BD260" s="120">
        <f>PRODUCT('mil mi val'!$C224:BC224)</f>
        <v>0.49887795312968863</v>
      </c>
      <c r="BE260" s="120">
        <f>PRODUCT('mil mi val'!$C224:BD224)</f>
        <v>0.49214310076243784</v>
      </c>
      <c r="BF260" s="120">
        <f>PRODUCT('mil mi val'!$C224:BE224)</f>
        <v>0.48549916890214495</v>
      </c>
      <c r="BG260" s="120">
        <f>PRODUCT('mil mi val'!$C224:BF224)</f>
        <v>0.47894493012196604</v>
      </c>
      <c r="BH260" s="120">
        <f>PRODUCT('mil mi val'!$C224:BG224)</f>
        <v>0.47247917356531954</v>
      </c>
      <c r="BI260" s="120">
        <f>PRODUCT('mil mi val'!$C224:BH224)</f>
        <v>0.46610070472218773</v>
      </c>
      <c r="BJ260" s="120">
        <f>PRODUCT('mil mi val'!$C224:BI224)</f>
        <v>0.45980834520843822</v>
      </c>
      <c r="BK260" s="120">
        <f>PRODUCT('mil mi val'!$C224:BJ224)</f>
        <v>0.45360093254812434</v>
      </c>
      <c r="BL260" s="120">
        <f>PRODUCT('mil mi val'!$C224:BK224)</f>
        <v>0.4474773199587247</v>
      </c>
      <c r="BM260" s="120">
        <f>PRODUCT('mil mi val'!$C224:BL224)</f>
        <v>0.44143637613928194</v>
      </c>
      <c r="BN260" s="120">
        <f>PRODUCT('mil mi val'!$C224:BM224)</f>
        <v>0.43547698506140164</v>
      </c>
      <c r="BO260" s="120">
        <f>PRODUCT('mil mi val'!$C224:BN224)</f>
        <v>0.42959804576307276</v>
      </c>
      <c r="BP260" s="120">
        <f>PRODUCT('mil mi val'!$C224:BO224)</f>
        <v>0.42379847214527128</v>
      </c>
      <c r="BQ260" s="120">
        <f>PRODUCT('mil mi val'!$C224:BP224)</f>
        <v>0.41807719277131011</v>
      </c>
      <c r="BR260" s="120">
        <f>PRODUCT('mil mi val'!$C224:BQ224)</f>
        <v>0.41243315066889746</v>
      </c>
      <c r="BS260" s="120">
        <f>PRODUCT('mil mi val'!$C224:BR224)</f>
        <v>0.40686530313486735</v>
      </c>
      <c r="BT260" s="120">
        <f>PRODUCT('mil mi val'!$C224:BS224)</f>
        <v>0.40137262154254666</v>
      </c>
      <c r="BU260" s="120">
        <f>PRODUCT('mil mi val'!$C224:BT224)</f>
        <v>0.39595409115172231</v>
      </c>
      <c r="BV260" s="120">
        <f>PRODUCT('mil mi val'!$C224:BU224)</f>
        <v>0.39060871092117405</v>
      </c>
      <c r="BW260" s="120">
        <f>PRODUCT('mil mi val'!$C224:BV224)</f>
        <v>0.38533549332373823</v>
      </c>
      <c r="BX260" s="120">
        <f>PRODUCT('mil mi val'!$C224:BW224)</f>
        <v>0.38013346416386778</v>
      </c>
      <c r="BY260" s="120">
        <f>PRODUCT('mil mi val'!$C224:BX224)</f>
        <v>0.37500166239765559</v>
      </c>
      <c r="BZ260" s="120">
        <f>PRODUCT('mil mi val'!$C224:BY224)</f>
        <v>0.36993913995528727</v>
      </c>
      <c r="CA260" s="120">
        <f>PRODUCT('mil mi val'!$C224:BZ224)</f>
        <v>0.3649449615658909</v>
      </c>
      <c r="CB260" s="120">
        <f>PRODUCT('mil mi val'!$C224:CA224)</f>
        <v>0.36001820458475137</v>
      </c>
      <c r="CC260" s="120">
        <f>PRODUCT('mil mi val'!$C224:CB224)</f>
        <v>0.35515795882285722</v>
      </c>
      <c r="CD260" s="120">
        <f>PRODUCT('mil mi val'!$C224:CC224)</f>
        <v>0.35036332637874867</v>
      </c>
      <c r="CE260" s="120">
        <f>PRODUCT('mil mi val'!$C224:CD224)</f>
        <v>0.34563342147263559</v>
      </c>
      <c r="CF260" s="120">
        <f>PRODUCT('mil mi val'!$C224:CE224)</f>
        <v>0.34096737028275503</v>
      </c>
      <c r="CG260" s="120">
        <f>PRODUCT('mil mi val'!$C224:CF224)</f>
        <v>0.33636431078393786</v>
      </c>
      <c r="CH260" s="120">
        <f>PRODUCT('mil mi val'!$C224:CG224)</f>
        <v>0.33182339258835469</v>
      </c>
      <c r="CI260" s="120">
        <f>PRODUCT('mil mi val'!$C224:CH224)</f>
        <v>0.32734377678841192</v>
      </c>
      <c r="CJ260" s="120">
        <f>PRODUCT('mil mi val'!$C224:CI224)</f>
        <v>0.32292463580176839</v>
      </c>
      <c r="CK260" s="120">
        <f>PRODUCT('mil mi val'!$C224:CJ224)</f>
        <v>0.31856515321844453</v>
      </c>
      <c r="CL260" s="120">
        <f>PRODUCT('mil mi val'!$C224:CK224)</f>
        <v>0.31426452364999552</v>
      </c>
      <c r="CM260" s="120">
        <f>PRODUCT('mil mi val'!$C224:CL224)</f>
        <v>0.31002195258072057</v>
      </c>
      <c r="CN260" s="120">
        <f>PRODUCT('mil mi val'!$C224:CM224)</f>
        <v>0.30583665622088085</v>
      </c>
      <c r="CO260" s="120">
        <f>PRODUCT('mil mi val'!$C224:CN224)</f>
        <v>0.30170786136189898</v>
      </c>
      <c r="CP260" s="120">
        <f>PRODUCT('mil mi val'!$C224:CO224)</f>
        <v>0.29763480523351338</v>
      </c>
      <c r="CQ260" s="120">
        <f>PRODUCT('mil mi val'!$C224:CP224)</f>
        <v>0.29361673536286098</v>
      </c>
      <c r="CR260" s="120">
        <f>PRODUCT('mil mi val'!$C224:CQ224)</f>
        <v>0.28965290943546235</v>
      </c>
      <c r="CS260" s="120">
        <f>PRODUCT('mil mi val'!$C224:CR224)</f>
        <v>0.28574259515808365</v>
      </c>
      <c r="CT260" s="120">
        <f>PRODUCT('mil mi val'!$C224:CS224)</f>
        <v>0.28188507012344954</v>
      </c>
      <c r="CU260" s="120">
        <f>PRODUCT('mil mi val'!$C224:CT224)</f>
        <v>0.27807962167678296</v>
      </c>
      <c r="CV260" s="120">
        <f>PRODUCT('mil mi val'!$C224:CU224)</f>
        <v>0.27432554678414639</v>
      </c>
      <c r="CW260" s="120">
        <f>PRODUCT('mil mi val'!$C224:CV224)</f>
        <v>0.27062215190256045</v>
      </c>
      <c r="CX260" s="120">
        <f>PRODUCT('mil mi val'!$C224:CW224)</f>
        <v>0.26696875285187588</v>
      </c>
      <c r="CY260" s="120">
        <f>PRODUCT('mil mi val'!$C224:CX224)</f>
        <v>0.26336467468837554</v>
      </c>
      <c r="CZ260" s="120">
        <f>PRODUCT('mil mi val'!$C224:CY224)</f>
        <v>0.2598092515800825</v>
      </c>
      <c r="DA260" s="120">
        <f>PRODUCT('mil mi val'!$C224:CZ224)</f>
        <v>0.2563018266837514</v>
      </c>
      <c r="DB260" s="120">
        <f>PRODUCT('mil mi val'!$C224:DA224)</f>
        <v>0.25284175202352077</v>
      </c>
      <c r="DC260" s="120">
        <f>PRODUCT('mil mi val'!$C224:DB224)</f>
        <v>0.24942838837120326</v>
      </c>
    </row>
    <row r="261" spans="2:107" ht="15" x14ac:dyDescent="0.25">
      <c r="B261" s="110">
        <v>16</v>
      </c>
      <c r="C261" s="120">
        <v>1</v>
      </c>
      <c r="D261" s="120">
        <f>PRODUCT('mil mi val'!$C225:C225)</f>
        <v>0.98429999999999995</v>
      </c>
      <c r="E261" s="120">
        <f>PRODUCT('mil mi val'!$C225:D225)</f>
        <v>0.97701618000000001</v>
      </c>
      <c r="F261" s="120">
        <f>PRODUCT('mil mi val'!$C225:E225)</f>
        <v>0.96861384085199997</v>
      </c>
      <c r="G261" s="120">
        <f>PRODUCT('mil mi val'!$C225:F225)</f>
        <v>0.95950887074799118</v>
      </c>
      <c r="H261" s="120">
        <f>PRODUCT('mil mi val'!$C225:G225)</f>
        <v>0.94991378204051125</v>
      </c>
      <c r="I261" s="120">
        <f>PRODUCT('mil mi val'!$C225:H225)</f>
        <v>0.93984469595088183</v>
      </c>
      <c r="J261" s="120">
        <f>PRODUCT('mil mi val'!$C225:I225)</f>
        <v>0.92931843535623193</v>
      </c>
      <c r="K261" s="120">
        <f>PRODUCT('mil mi val'!$C225:J225)</f>
        <v>0.91844540966256394</v>
      </c>
      <c r="L261" s="120">
        <f>PRODUCT('mil mi val'!$C225:K225)</f>
        <v>0.90724037566468063</v>
      </c>
      <c r="M261" s="120">
        <f>PRODUCT('mil mi val'!$C225:L225)</f>
        <v>0.89571842289373915</v>
      </c>
      <c r="N261" s="120">
        <f>PRODUCT('mil mi val'!$C225:M225)</f>
        <v>0.88362622418467374</v>
      </c>
      <c r="O261" s="120">
        <f>PRODUCT('mil mi val'!$C225:N225)</f>
        <v>0.87169727015818066</v>
      </c>
      <c r="P261" s="120">
        <f>PRODUCT('mil mi val'!$C225:O225)</f>
        <v>0.85992935701104523</v>
      </c>
      <c r="Q261" s="120">
        <f>PRODUCT('mil mi val'!$C225:P225)</f>
        <v>0.84832031069139613</v>
      </c>
      <c r="R261" s="120">
        <f>PRODUCT('mil mi val'!$C225:Q225)</f>
        <v>0.83686798649706229</v>
      </c>
      <c r="S261" s="120">
        <f>PRODUCT('mil mi val'!$C225:R225)</f>
        <v>0.82557026867935202</v>
      </c>
      <c r="T261" s="120">
        <f>PRODUCT('mil mi val'!$C225:S225)</f>
        <v>0.81442507005218079</v>
      </c>
      <c r="U261" s="120">
        <f>PRODUCT('mil mi val'!$C225:T225)</f>
        <v>0.80343033160647637</v>
      </c>
      <c r="V261" s="120">
        <f>PRODUCT('mil mi val'!$C225:U225)</f>
        <v>0.79258402212978896</v>
      </c>
      <c r="W261" s="120">
        <f>PRODUCT('mil mi val'!$C225:V225)</f>
        <v>0.78188413783103683</v>
      </c>
      <c r="X261" s="120">
        <f>PRODUCT('mil mi val'!$C225:W225)</f>
        <v>0.77132870197031789</v>
      </c>
      <c r="Y261" s="120">
        <f>PRODUCT('mil mi val'!$C225:X225)</f>
        <v>0.76091576449371867</v>
      </c>
      <c r="Z261" s="120">
        <f>PRODUCT('mil mi val'!$C225:Y225)</f>
        <v>0.75064340167305355</v>
      </c>
      <c r="AA261" s="120">
        <f>PRODUCT('mil mi val'!$C225:Z225)</f>
        <v>0.74050971575046731</v>
      </c>
      <c r="AB261" s="120">
        <f>PRODUCT('mil mi val'!$C225:AA225)</f>
        <v>0.730512834587836</v>
      </c>
      <c r="AC261" s="120">
        <f>PRODUCT('mil mi val'!$C225:AB225)</f>
        <v>0.7206509113209002</v>
      </c>
      <c r="AD261" s="120">
        <f>PRODUCT('mil mi val'!$C225:AC225)</f>
        <v>0.71092212401806809</v>
      </c>
      <c r="AE261" s="120">
        <f>PRODUCT('mil mi val'!$C225:AD225)</f>
        <v>0.70132467534382426</v>
      </c>
      <c r="AF261" s="120">
        <f>PRODUCT('mil mi val'!$C225:AE225)</f>
        <v>0.69185679222668262</v>
      </c>
      <c r="AG261" s="120">
        <f>PRODUCT('mil mi val'!$C225:AF225)</f>
        <v>0.68251672553162246</v>
      </c>
      <c r="AH261" s="120">
        <f>PRODUCT('mil mi val'!$C225:AG225)</f>
        <v>0.67330274973694559</v>
      </c>
      <c r="AI261" s="120">
        <f>PRODUCT('mil mi val'!$C225:AH225)</f>
        <v>0.6642131626154969</v>
      </c>
      <c r="AJ261" s="120">
        <f>PRODUCT('mil mi val'!$C225:AI225)</f>
        <v>0.65524628492018777</v>
      </c>
      <c r="AK261" s="120">
        <f>PRODUCT('mil mi val'!$C225:AJ225)</f>
        <v>0.64640046007376528</v>
      </c>
      <c r="AL261" s="120">
        <f>PRODUCT('mil mi val'!$C225:AK225)</f>
        <v>0.63767405386276943</v>
      </c>
      <c r="AM261" s="120">
        <f>PRODUCT('mil mi val'!$C225:AL225)</f>
        <v>0.62906545413562209</v>
      </c>
      <c r="AN261" s="120">
        <f>PRODUCT('mil mi val'!$C225:AM225)</f>
        <v>0.62057307050479127</v>
      </c>
      <c r="AO261" s="120">
        <f>PRODUCT('mil mi val'!$C225:AN225)</f>
        <v>0.61219533405297666</v>
      </c>
      <c r="AP261" s="120">
        <f>PRODUCT('mil mi val'!$C225:AO225)</f>
        <v>0.60393069704326152</v>
      </c>
      <c r="AQ261" s="120">
        <f>PRODUCT('mil mi val'!$C225:AP225)</f>
        <v>0.59577763263317751</v>
      </c>
      <c r="AR261" s="120">
        <f>PRODUCT('mil mi val'!$C225:AQ225)</f>
        <v>0.58773463459262965</v>
      </c>
      <c r="AS261" s="120">
        <f>PRODUCT('mil mi val'!$C225:AR225)</f>
        <v>0.57980021702562912</v>
      </c>
      <c r="AT261" s="120">
        <f>PRODUCT('mil mi val'!$C225:AS225)</f>
        <v>0.5719729140957831</v>
      </c>
      <c r="AU261" s="120">
        <f>PRODUCT('mil mi val'!$C225:AT225)</f>
        <v>0.56425127975549005</v>
      </c>
      <c r="AV261" s="120">
        <f>PRODUCT('mil mi val'!$C225:AU225)</f>
        <v>0.55663388747879095</v>
      </c>
      <c r="AW261" s="120">
        <f>PRODUCT('mil mi val'!$C225:AV225)</f>
        <v>0.54911932999782731</v>
      </c>
      <c r="AX261" s="120">
        <f>PRODUCT('mil mi val'!$C225:AW225)</f>
        <v>0.54170621904285665</v>
      </c>
      <c r="AY261" s="120">
        <f>PRODUCT('mil mi val'!$C225:AX225)</f>
        <v>0.53439318508577816</v>
      </c>
      <c r="AZ261" s="120">
        <f>PRODUCT('mil mi val'!$C225:AY225)</f>
        <v>0.52717887708712019</v>
      </c>
      <c r="BA261" s="120">
        <f>PRODUCT('mil mi val'!$C225:AZ225)</f>
        <v>0.52006196224644408</v>
      </c>
      <c r="BB261" s="120">
        <f>PRODUCT('mil mi val'!$C225:BA225)</f>
        <v>0.51304112575611716</v>
      </c>
      <c r="BC261" s="120">
        <f>PRODUCT('mil mi val'!$C225:BB225)</f>
        <v>0.50611507055840954</v>
      </c>
      <c r="BD261" s="120">
        <f>PRODUCT('mil mi val'!$C225:BC225)</f>
        <v>0.49928251710587102</v>
      </c>
      <c r="BE261" s="120">
        <f>PRODUCT('mil mi val'!$C225:BD225)</f>
        <v>0.49254220312494179</v>
      </c>
      <c r="BF261" s="120">
        <f>PRODUCT('mil mi val'!$C225:BE225)</f>
        <v>0.4858928833827551</v>
      </c>
      <c r="BG261" s="120">
        <f>PRODUCT('mil mi val'!$C225:BF225)</f>
        <v>0.47933332945708795</v>
      </c>
      <c r="BH261" s="120">
        <f>PRODUCT('mil mi val'!$C225:BG225)</f>
        <v>0.47286232950941731</v>
      </c>
      <c r="BI261" s="120">
        <f>PRODUCT('mil mi val'!$C225:BH225)</f>
        <v>0.4664786880610402</v>
      </c>
      <c r="BJ261" s="120">
        <f>PRODUCT('mil mi val'!$C225:BI225)</f>
        <v>0.46018122577221621</v>
      </c>
      <c r="BK261" s="120">
        <f>PRODUCT('mil mi val'!$C225:BJ225)</f>
        <v>0.4539687792242913</v>
      </c>
      <c r="BL261" s="120">
        <f>PRODUCT('mil mi val'!$C225:BK225)</f>
        <v>0.44784020070476338</v>
      </c>
      <c r="BM261" s="120">
        <f>PRODUCT('mil mi val'!$C225:BL225)</f>
        <v>0.44179435799524908</v>
      </c>
      <c r="BN261" s="120">
        <f>PRODUCT('mil mi val'!$C225:BM225)</f>
        <v>0.43583013416231325</v>
      </c>
      <c r="BO261" s="120">
        <f>PRODUCT('mil mi val'!$C225:BN225)</f>
        <v>0.42994642735112204</v>
      </c>
      <c r="BP261" s="120">
        <f>PRODUCT('mil mi val'!$C225:BO225)</f>
        <v>0.42414215058188193</v>
      </c>
      <c r="BQ261" s="120">
        <f>PRODUCT('mil mi val'!$C225:BP225)</f>
        <v>0.41841623154902652</v>
      </c>
      <c r="BR261" s="120">
        <f>PRODUCT('mil mi val'!$C225:BQ225)</f>
        <v>0.41276761242311466</v>
      </c>
      <c r="BS261" s="120">
        <f>PRODUCT('mil mi val'!$C225:BR225)</f>
        <v>0.40719524965540266</v>
      </c>
      <c r="BT261" s="120">
        <f>PRODUCT('mil mi val'!$C225:BS225)</f>
        <v>0.40169811378505477</v>
      </c>
      <c r="BU261" s="120">
        <f>PRODUCT('mil mi val'!$C225:BT225)</f>
        <v>0.39627518924895655</v>
      </c>
      <c r="BV261" s="120">
        <f>PRODUCT('mil mi val'!$C225:BU225)</f>
        <v>0.39092547419409568</v>
      </c>
      <c r="BW261" s="120">
        <f>PRODUCT('mil mi val'!$C225:BV225)</f>
        <v>0.38564798029247538</v>
      </c>
      <c r="BX261" s="120">
        <f>PRODUCT('mil mi val'!$C225:BW225)</f>
        <v>0.38044173255852698</v>
      </c>
      <c r="BY261" s="120">
        <f>PRODUCT('mil mi val'!$C225:BX225)</f>
        <v>0.37530576916898689</v>
      </c>
      <c r="BZ261" s="120">
        <f>PRODUCT('mil mi val'!$C225:BY225)</f>
        <v>0.37023914128520558</v>
      </c>
      <c r="CA261" s="120">
        <f>PRODUCT('mil mi val'!$C225:BZ225)</f>
        <v>0.36524091287785532</v>
      </c>
      <c r="CB261" s="120">
        <f>PRODUCT('mil mi val'!$C225:CA225)</f>
        <v>0.36031016055400428</v>
      </c>
      <c r="CC261" s="120">
        <f>PRODUCT('mil mi val'!$C225:CB225)</f>
        <v>0.35544597338652523</v>
      </c>
      <c r="CD261" s="120">
        <f>PRODUCT('mil mi val'!$C225:CC225)</f>
        <v>0.35064745274580716</v>
      </c>
      <c r="CE261" s="120">
        <f>PRODUCT('mil mi val'!$C225:CD225)</f>
        <v>0.34591371213373878</v>
      </c>
      <c r="CF261" s="120">
        <f>PRODUCT('mil mi val'!$C225:CE225)</f>
        <v>0.34124387701993331</v>
      </c>
      <c r="CG261" s="120">
        <f>PRODUCT('mil mi val'!$C225:CF225)</f>
        <v>0.33663708468016423</v>
      </c>
      <c r="CH261" s="120">
        <f>PRODUCT('mil mi val'!$C225:CG225)</f>
        <v>0.33209248403698205</v>
      </c>
      <c r="CI261" s="120">
        <f>PRODUCT('mil mi val'!$C225:CH225)</f>
        <v>0.32760923550248283</v>
      </c>
      <c r="CJ261" s="120">
        <f>PRODUCT('mil mi val'!$C225:CI225)</f>
        <v>0.32318651082319932</v>
      </c>
      <c r="CK261" s="120">
        <f>PRODUCT('mil mi val'!$C225:CJ225)</f>
        <v>0.31882349292708617</v>
      </c>
      <c r="CL261" s="120">
        <f>PRODUCT('mil mi val'!$C225:CK225)</f>
        <v>0.3145193757725705</v>
      </c>
      <c r="CM261" s="120">
        <f>PRODUCT('mil mi val'!$C225:CL225)</f>
        <v>0.3102733641996408</v>
      </c>
      <c r="CN261" s="120">
        <f>PRODUCT('mil mi val'!$C225:CM225)</f>
        <v>0.30608467378294568</v>
      </c>
      <c r="CO261" s="120">
        <f>PRODUCT('mil mi val'!$C225:CN225)</f>
        <v>0.30195253068687594</v>
      </c>
      <c r="CP261" s="120">
        <f>PRODUCT('mil mi val'!$C225:CO225)</f>
        <v>0.29787617152260315</v>
      </c>
      <c r="CQ261" s="120">
        <f>PRODUCT('mil mi val'!$C225:CP225)</f>
        <v>0.29385484320704802</v>
      </c>
      <c r="CR261" s="120">
        <f>PRODUCT('mil mi val'!$C225:CQ225)</f>
        <v>0.28988780282375287</v>
      </c>
      <c r="CS261" s="120">
        <f>PRODUCT('mil mi val'!$C225:CR225)</f>
        <v>0.28597431748563223</v>
      </c>
      <c r="CT261" s="120">
        <f>PRODUCT('mil mi val'!$C225:CS225)</f>
        <v>0.28211366419957623</v>
      </c>
      <c r="CU261" s="120">
        <f>PRODUCT('mil mi val'!$C225:CT225)</f>
        <v>0.27830512973288196</v>
      </c>
      <c r="CV261" s="120">
        <f>PRODUCT('mil mi val'!$C225:CU225)</f>
        <v>0.27454801048148808</v>
      </c>
      <c r="CW261" s="120">
        <f>PRODUCT('mil mi val'!$C225:CV225)</f>
        <v>0.27084161233998799</v>
      </c>
      <c r="CX261" s="120">
        <f>PRODUCT('mil mi val'!$C225:CW225)</f>
        <v>0.26718525057339815</v>
      </c>
      <c r="CY261" s="120">
        <f>PRODUCT('mil mi val'!$C225:CX225)</f>
        <v>0.2635782496906573</v>
      </c>
      <c r="CZ261" s="120">
        <f>PRODUCT('mil mi val'!$C225:CY225)</f>
        <v>0.26001994331983341</v>
      </c>
      <c r="DA261" s="120">
        <f>PRODUCT('mil mi val'!$C225:CZ225)</f>
        <v>0.25650967408501568</v>
      </c>
      <c r="DB261" s="120">
        <f>PRODUCT('mil mi val'!$C225:DA225)</f>
        <v>0.25304679348486797</v>
      </c>
      <c r="DC261" s="120">
        <f>PRODUCT('mil mi val'!$C225:DB225)</f>
        <v>0.24963066177282225</v>
      </c>
    </row>
    <row r="262" spans="2:107" ht="15" x14ac:dyDescent="0.25">
      <c r="B262" s="110">
        <v>17</v>
      </c>
      <c r="C262" s="120">
        <v>1</v>
      </c>
      <c r="D262" s="120">
        <f>PRODUCT('mil mi val'!$C226:C226)</f>
        <v>0.98429999999999995</v>
      </c>
      <c r="E262" s="120">
        <f>PRODUCT('mil mi val'!$C226:D226)</f>
        <v>0.97701618000000001</v>
      </c>
      <c r="F262" s="120">
        <f>PRODUCT('mil mi val'!$C226:E226)</f>
        <v>0.96861384085199997</v>
      </c>
      <c r="G262" s="120">
        <f>PRODUCT('mil mi val'!$C226:F226)</f>
        <v>0.95950887074799118</v>
      </c>
      <c r="H262" s="120">
        <f>PRODUCT('mil mi val'!$C226:G226)</f>
        <v>0.94991378204051125</v>
      </c>
      <c r="I262" s="120">
        <f>PRODUCT('mil mi val'!$C226:H226)</f>
        <v>0.93984469595088183</v>
      </c>
      <c r="J262" s="120">
        <f>PRODUCT('mil mi val'!$C226:I226)</f>
        <v>0.92931843535623193</v>
      </c>
      <c r="K262" s="120">
        <f>PRODUCT('mil mi val'!$C226:J226)</f>
        <v>0.91844540966256394</v>
      </c>
      <c r="L262" s="120">
        <f>PRODUCT('mil mi val'!$C226:K226)</f>
        <v>0.90724037566468063</v>
      </c>
      <c r="M262" s="120">
        <f>PRODUCT('mil mi val'!$C226:L226)</f>
        <v>0.89571842289373915</v>
      </c>
      <c r="N262" s="120">
        <f>PRODUCT('mil mi val'!$C226:M226)</f>
        <v>0.88407408339612048</v>
      </c>
      <c r="O262" s="120">
        <f>PRODUCT('mil mi val'!$C226:N226)</f>
        <v>0.8721390832702729</v>
      </c>
      <c r="P262" s="120">
        <f>PRODUCT('mil mi val'!$C226:O226)</f>
        <v>0.86036520564612429</v>
      </c>
      <c r="Q262" s="120">
        <f>PRODUCT('mil mi val'!$C226:P226)</f>
        <v>0.84875027536990166</v>
      </c>
      <c r="R262" s="120">
        <f>PRODUCT('mil mi val'!$C226:Q226)</f>
        <v>0.83729214665240803</v>
      </c>
      <c r="S262" s="120">
        <f>PRODUCT('mil mi val'!$C226:R226)</f>
        <v>0.82598870267260061</v>
      </c>
      <c r="T262" s="120">
        <f>PRODUCT('mil mi val'!$C226:S226)</f>
        <v>0.81483785518652052</v>
      </c>
      <c r="U262" s="120">
        <f>PRODUCT('mil mi val'!$C226:T226)</f>
        <v>0.80383754414150255</v>
      </c>
      <c r="V262" s="120">
        <f>PRODUCT('mil mi val'!$C226:U226)</f>
        <v>0.7929857372955923</v>
      </c>
      <c r="W262" s="120">
        <f>PRODUCT('mil mi val'!$C226:V226)</f>
        <v>0.78228042984210189</v>
      </c>
      <c r="X262" s="120">
        <f>PRODUCT('mil mi val'!$C226:W226)</f>
        <v>0.77171964403923354</v>
      </c>
      <c r="Y262" s="120">
        <f>PRODUCT('mil mi val'!$C226:X226)</f>
        <v>0.76130142884470398</v>
      </c>
      <c r="Z262" s="120">
        <f>PRODUCT('mil mi val'!$C226:Y226)</f>
        <v>0.75102385955530049</v>
      </c>
      <c r="AA262" s="120">
        <f>PRODUCT('mil mi val'!$C226:Z226)</f>
        <v>0.74088503745130396</v>
      </c>
      <c r="AB262" s="120">
        <f>PRODUCT('mil mi val'!$C226:AA226)</f>
        <v>0.73088308944571134</v>
      </c>
      <c r="AC262" s="120">
        <f>PRODUCT('mil mi val'!$C226:AB226)</f>
        <v>0.72101616773819432</v>
      </c>
      <c r="AD262" s="120">
        <f>PRODUCT('mil mi val'!$C226:AC226)</f>
        <v>0.71128244947372876</v>
      </c>
      <c r="AE262" s="120">
        <f>PRODUCT('mil mi val'!$C226:AD226)</f>
        <v>0.70168013640583349</v>
      </c>
      <c r="AF262" s="120">
        <f>PRODUCT('mil mi val'!$C226:AE226)</f>
        <v>0.69220745456435473</v>
      </c>
      <c r="AG262" s="120">
        <f>PRODUCT('mil mi val'!$C226:AF226)</f>
        <v>0.68286265392773593</v>
      </c>
      <c r="AH262" s="120">
        <f>PRODUCT('mil mi val'!$C226:AG226)</f>
        <v>0.67364400809971148</v>
      </c>
      <c r="AI262" s="120">
        <f>PRODUCT('mil mi val'!$C226:AH226)</f>
        <v>0.66454981399036539</v>
      </c>
      <c r="AJ262" s="120">
        <f>PRODUCT('mil mi val'!$C226:AI226)</f>
        <v>0.65557839150149544</v>
      </c>
      <c r="AK262" s="120">
        <f>PRODUCT('mil mi val'!$C226:AJ226)</f>
        <v>0.64672808321622532</v>
      </c>
      <c r="AL262" s="120">
        <f>PRODUCT('mil mi val'!$C226:AK226)</f>
        <v>0.63799725409280628</v>
      </c>
      <c r="AM262" s="120">
        <f>PRODUCT('mil mi val'!$C226:AL226)</f>
        <v>0.62938429116255346</v>
      </c>
      <c r="AN262" s="120">
        <f>PRODUCT('mil mi val'!$C226:AM226)</f>
        <v>0.62088760323185899</v>
      </c>
      <c r="AO262" s="120">
        <f>PRODUCT('mil mi val'!$C226:AN226)</f>
        <v>0.61250562058822888</v>
      </c>
      <c r="AP262" s="120">
        <f>PRODUCT('mil mi val'!$C226:AO226)</f>
        <v>0.60423679471028779</v>
      </c>
      <c r="AQ262" s="120">
        <f>PRODUCT('mil mi val'!$C226:AP226)</f>
        <v>0.59607959798169896</v>
      </c>
      <c r="AR262" s="120">
        <f>PRODUCT('mil mi val'!$C226:AQ226)</f>
        <v>0.58803252340894607</v>
      </c>
      <c r="AS262" s="120">
        <f>PRODUCT('mil mi val'!$C226:AR226)</f>
        <v>0.58009408434292531</v>
      </c>
      <c r="AT262" s="120">
        <f>PRODUCT('mil mi val'!$C226:AS226)</f>
        <v>0.57226281420429581</v>
      </c>
      <c r="AU262" s="120">
        <f>PRODUCT('mil mi val'!$C226:AT226)</f>
        <v>0.56453726621253786</v>
      </c>
      <c r="AV262" s="120">
        <f>PRODUCT('mil mi val'!$C226:AU226)</f>
        <v>0.55691601311866867</v>
      </c>
      <c r="AW262" s="120">
        <f>PRODUCT('mil mi val'!$C226:AV226)</f>
        <v>0.54939764694156668</v>
      </c>
      <c r="AX262" s="120">
        <f>PRODUCT('mil mi val'!$C226:AW226)</f>
        <v>0.54198077870785555</v>
      </c>
      <c r="AY262" s="120">
        <f>PRODUCT('mil mi val'!$C226:AX226)</f>
        <v>0.53466403819529951</v>
      </c>
      <c r="AZ262" s="120">
        <f>PRODUCT('mil mi val'!$C226:AY226)</f>
        <v>0.52744607367966301</v>
      </c>
      <c r="BA262" s="120">
        <f>PRODUCT('mil mi val'!$C226:AZ226)</f>
        <v>0.52032555168498762</v>
      </c>
      <c r="BB262" s="120">
        <f>PRODUCT('mil mi val'!$C226:BA226)</f>
        <v>0.51330115673724031</v>
      </c>
      <c r="BC262" s="120">
        <f>PRODUCT('mil mi val'!$C226:BB226)</f>
        <v>0.5063715911212876</v>
      </c>
      <c r="BD262" s="120">
        <f>PRODUCT('mil mi val'!$C226:BC226)</f>
        <v>0.49953557464115023</v>
      </c>
      <c r="BE262" s="120">
        <f>PRODUCT('mil mi val'!$C226:BD226)</f>
        <v>0.49279184438349471</v>
      </c>
      <c r="BF262" s="120">
        <f>PRODUCT('mil mi val'!$C226:BE226)</f>
        <v>0.48613915448431755</v>
      </c>
      <c r="BG262" s="120">
        <f>PRODUCT('mil mi val'!$C226:BF226)</f>
        <v>0.47957627589877927</v>
      </c>
      <c r="BH262" s="120">
        <f>PRODUCT('mil mi val'!$C226:BG226)</f>
        <v>0.47310199617414578</v>
      </c>
      <c r="BI262" s="120">
        <f>PRODUCT('mil mi val'!$C226:BH226)</f>
        <v>0.46671511922579484</v>
      </c>
      <c r="BJ262" s="120">
        <f>PRODUCT('mil mi val'!$C226:BI226)</f>
        <v>0.46041446511624662</v>
      </c>
      <c r="BK262" s="120">
        <f>PRODUCT('mil mi val'!$C226:BJ226)</f>
        <v>0.45419886983717733</v>
      </c>
      <c r="BL262" s="120">
        <f>PRODUCT('mil mi val'!$C226:BK226)</f>
        <v>0.44806718509437543</v>
      </c>
      <c r="BM262" s="120">
        <f>PRODUCT('mil mi val'!$C226:BL226)</f>
        <v>0.4420182780956014</v>
      </c>
      <c r="BN262" s="120">
        <f>PRODUCT('mil mi val'!$C226:BM226)</f>
        <v>0.43605103134131079</v>
      </c>
      <c r="BO262" s="120">
        <f>PRODUCT('mil mi val'!$C226:BN226)</f>
        <v>0.43016434241820312</v>
      </c>
      <c r="BP262" s="120">
        <f>PRODUCT('mil mi val'!$C226:BO226)</f>
        <v>0.4243571237955574</v>
      </c>
      <c r="BQ262" s="120">
        <f>PRODUCT('mil mi val'!$C226:BP226)</f>
        <v>0.41862830262431738</v>
      </c>
      <c r="BR262" s="120">
        <f>PRODUCT('mil mi val'!$C226:BQ226)</f>
        <v>0.41297682053888912</v>
      </c>
      <c r="BS262" s="120">
        <f>PRODUCT('mil mi val'!$C226:BR226)</f>
        <v>0.40740163346161412</v>
      </c>
      <c r="BT262" s="120">
        <f>PRODUCT('mil mi val'!$C226:BS226)</f>
        <v>0.40190171140988235</v>
      </c>
      <c r="BU262" s="120">
        <f>PRODUCT('mil mi val'!$C226:BT226)</f>
        <v>0.39647603830584893</v>
      </c>
      <c r="BV262" s="120">
        <f>PRODUCT('mil mi val'!$C226:BU226)</f>
        <v>0.39112361178872002</v>
      </c>
      <c r="BW262" s="120">
        <f>PRODUCT('mil mi val'!$C226:BV226)</f>
        <v>0.3858434430295723</v>
      </c>
      <c r="BX262" s="120">
        <f>PRODUCT('mil mi val'!$C226:BW226)</f>
        <v>0.38063455654867306</v>
      </c>
      <c r="BY262" s="120">
        <f>PRODUCT('mil mi val'!$C226:BX226)</f>
        <v>0.37549599003526601</v>
      </c>
      <c r="BZ262" s="120">
        <f>PRODUCT('mil mi val'!$C226:BY226)</f>
        <v>0.37042679416978996</v>
      </c>
      <c r="CA262" s="120">
        <f>PRODUCT('mil mi val'!$C226:BZ226)</f>
        <v>0.36542603244849781</v>
      </c>
      <c r="CB262" s="120">
        <f>PRODUCT('mil mi val'!$C226:CA226)</f>
        <v>0.36049278101044308</v>
      </c>
      <c r="CC262" s="120">
        <f>PRODUCT('mil mi val'!$C226:CB226)</f>
        <v>0.35562612846680208</v>
      </c>
      <c r="CD262" s="120">
        <f>PRODUCT('mil mi val'!$C226:CC226)</f>
        <v>0.35082517573250027</v>
      </c>
      <c r="CE262" s="120">
        <f>PRODUCT('mil mi val'!$C226:CD226)</f>
        <v>0.34608903586011153</v>
      </c>
      <c r="CF262" s="120">
        <f>PRODUCT('mil mi val'!$C226:CE226)</f>
        <v>0.34141683387600003</v>
      </c>
      <c r="CG262" s="120">
        <f>PRODUCT('mil mi val'!$C226:CF226)</f>
        <v>0.33680770661867404</v>
      </c>
      <c r="CH262" s="120">
        <f>PRODUCT('mil mi val'!$C226:CG226)</f>
        <v>0.33226080257932195</v>
      </c>
      <c r="CI262" s="120">
        <f>PRODUCT('mil mi val'!$C226:CH226)</f>
        <v>0.3277752817445011</v>
      </c>
      <c r="CJ262" s="120">
        <f>PRODUCT('mil mi val'!$C226:CI226)</f>
        <v>0.32335031544095033</v>
      </c>
      <c r="CK262" s="120">
        <f>PRODUCT('mil mi val'!$C226:CJ226)</f>
        <v>0.31898508618249749</v>
      </c>
      <c r="CL262" s="120">
        <f>PRODUCT('mil mi val'!$C226:CK226)</f>
        <v>0.31467878751903378</v>
      </c>
      <c r="CM262" s="120">
        <f>PRODUCT('mil mi val'!$C226:CL226)</f>
        <v>0.31043062388752685</v>
      </c>
      <c r="CN262" s="120">
        <f>PRODUCT('mil mi val'!$C226:CM226)</f>
        <v>0.30623981046504523</v>
      </c>
      <c r="CO262" s="120">
        <f>PRODUCT('mil mi val'!$C226:CN226)</f>
        <v>0.30210557302376712</v>
      </c>
      <c r="CP262" s="120">
        <f>PRODUCT('mil mi val'!$C226:CO226)</f>
        <v>0.29802714778794626</v>
      </c>
      <c r="CQ262" s="120">
        <f>PRODUCT('mil mi val'!$C226:CP226)</f>
        <v>0.29400378129280902</v>
      </c>
      <c r="CR262" s="120">
        <f>PRODUCT('mil mi val'!$C226:CQ226)</f>
        <v>0.29003473024535609</v>
      </c>
      <c r="CS262" s="120">
        <f>PRODUCT('mil mi val'!$C226:CR226)</f>
        <v>0.2861192613870438</v>
      </c>
      <c r="CT262" s="120">
        <f>PRODUCT('mil mi val'!$C226:CS226)</f>
        <v>0.28225665135831873</v>
      </c>
      <c r="CU262" s="120">
        <f>PRODUCT('mil mi val'!$C226:CT226)</f>
        <v>0.27844618656498143</v>
      </c>
      <c r="CV262" s="120">
        <f>PRODUCT('mil mi val'!$C226:CU226)</f>
        <v>0.27468716304635421</v>
      </c>
      <c r="CW262" s="120">
        <f>PRODUCT('mil mi val'!$C226:CV226)</f>
        <v>0.27097888634522843</v>
      </c>
      <c r="CX262" s="120">
        <f>PRODUCT('mil mi val'!$C226:CW226)</f>
        <v>0.26732067137956789</v>
      </c>
      <c r="CY262" s="120">
        <f>PRODUCT('mil mi val'!$C226:CX226)</f>
        <v>0.26371184231594375</v>
      </c>
      <c r="CZ262" s="120">
        <f>PRODUCT('mil mi val'!$C226:CY226)</f>
        <v>0.26015173244467854</v>
      </c>
      <c r="DA262" s="120">
        <f>PRODUCT('mil mi val'!$C226:CZ226)</f>
        <v>0.25663968405667537</v>
      </c>
      <c r="DB262" s="120">
        <f>PRODUCT('mil mi val'!$C226:DA226)</f>
        <v>0.25317504832191023</v>
      </c>
      <c r="DC262" s="120">
        <f>PRODUCT('mil mi val'!$C226:DB226)</f>
        <v>0.24975718516956447</v>
      </c>
    </row>
    <row r="263" spans="2:107" ht="15" x14ac:dyDescent="0.25">
      <c r="B263" s="110">
        <v>18</v>
      </c>
      <c r="C263" s="120">
        <v>1</v>
      </c>
      <c r="D263" s="120">
        <f>PRODUCT('mil mi val'!$C227:C227)</f>
        <v>0.98429999999999995</v>
      </c>
      <c r="E263" s="120">
        <f>PRODUCT('mil mi val'!$C227:D227)</f>
        <v>0.97701618000000001</v>
      </c>
      <c r="F263" s="120">
        <f>PRODUCT('mil mi val'!$C227:E227)</f>
        <v>0.96861384085199997</v>
      </c>
      <c r="G263" s="120">
        <f>PRODUCT('mil mi val'!$C227:F227)</f>
        <v>0.95950887074799118</v>
      </c>
      <c r="H263" s="120">
        <f>PRODUCT('mil mi val'!$C227:G227)</f>
        <v>0.94991378204051125</v>
      </c>
      <c r="I263" s="120">
        <f>PRODUCT('mil mi val'!$C227:H227)</f>
        <v>0.93984469595088183</v>
      </c>
      <c r="J263" s="120">
        <f>PRODUCT('mil mi val'!$C227:I227)</f>
        <v>0.92931843535623193</v>
      </c>
      <c r="K263" s="120">
        <f>PRODUCT('mil mi val'!$C227:J227)</f>
        <v>0.91844540966256394</v>
      </c>
      <c r="L263" s="120">
        <f>PRODUCT('mil mi val'!$C227:K227)</f>
        <v>0.90724037566468063</v>
      </c>
      <c r="M263" s="120">
        <f>PRODUCT('mil mi val'!$C227:L227)</f>
        <v>0.89571842289373915</v>
      </c>
      <c r="N263" s="120">
        <f>PRODUCT('mil mi val'!$C227:M227)</f>
        <v>0.88407408339612048</v>
      </c>
      <c r="O263" s="120">
        <f>PRODUCT('mil mi val'!$C227:N227)</f>
        <v>0.87231589808695209</v>
      </c>
      <c r="P263" s="120">
        <f>PRODUCT('mil mi val'!$C227:O227)</f>
        <v>0.86053963346277829</v>
      </c>
      <c r="Q263" s="120">
        <f>PRODUCT('mil mi val'!$C227:P227)</f>
        <v>0.84892234841103087</v>
      </c>
      <c r="R263" s="120">
        <f>PRODUCT('mil mi val'!$C227:Q227)</f>
        <v>0.83746189670748195</v>
      </c>
      <c r="S263" s="120">
        <f>PRODUCT('mil mi val'!$C227:R227)</f>
        <v>0.82615616110193102</v>
      </c>
      <c r="T263" s="120">
        <f>PRODUCT('mil mi val'!$C227:S227)</f>
        <v>0.81500305292705499</v>
      </c>
      <c r="U263" s="120">
        <f>PRODUCT('mil mi val'!$C227:T227)</f>
        <v>0.80400051171253983</v>
      </c>
      <c r="V263" s="120">
        <f>PRODUCT('mil mi val'!$C227:U227)</f>
        <v>0.79314650480442062</v>
      </c>
      <c r="W263" s="120">
        <f>PRODUCT('mil mi val'!$C227:V227)</f>
        <v>0.78243902698956103</v>
      </c>
      <c r="X263" s="120">
        <f>PRODUCT('mil mi val'!$C227:W227)</f>
        <v>0.77187610012520202</v>
      </c>
      <c r="Y263" s="120">
        <f>PRODUCT('mil mi val'!$C227:X227)</f>
        <v>0.76145577277351184</v>
      </c>
      <c r="Z263" s="120">
        <f>PRODUCT('mil mi val'!$C227:Y227)</f>
        <v>0.75117611984106947</v>
      </c>
      <c r="AA263" s="120">
        <f>PRODUCT('mil mi val'!$C227:Z227)</f>
        <v>0.74103524222321504</v>
      </c>
      <c r="AB263" s="120">
        <f>PRODUCT('mil mi val'!$C227:AA227)</f>
        <v>0.73103126645320171</v>
      </c>
      <c r="AC263" s="120">
        <f>PRODUCT('mil mi val'!$C227:AB227)</f>
        <v>0.72116234435608351</v>
      </c>
      <c r="AD263" s="120">
        <f>PRODUCT('mil mi val'!$C227:AC227)</f>
        <v>0.71142665270727645</v>
      </c>
      <c r="AE263" s="120">
        <f>PRODUCT('mil mi val'!$C227:AD227)</f>
        <v>0.70182239289572823</v>
      </c>
      <c r="AF263" s="120">
        <f>PRODUCT('mil mi val'!$C227:AE227)</f>
        <v>0.69234779059163598</v>
      </c>
      <c r="AG263" s="120">
        <f>PRODUCT('mil mi val'!$C227:AF227)</f>
        <v>0.68300109541864895</v>
      </c>
      <c r="AH263" s="120">
        <f>PRODUCT('mil mi val'!$C227:AG227)</f>
        <v>0.67378058063049717</v>
      </c>
      <c r="AI263" s="120">
        <f>PRODUCT('mil mi val'!$C227:AH227)</f>
        <v>0.66468454279198552</v>
      </c>
      <c r="AJ263" s="120">
        <f>PRODUCT('mil mi val'!$C227:AI227)</f>
        <v>0.65571130146429379</v>
      </c>
      <c r="AK263" s="120">
        <f>PRODUCT('mil mi val'!$C227:AJ227)</f>
        <v>0.64685919889452581</v>
      </c>
      <c r="AL263" s="120">
        <f>PRODUCT('mil mi val'!$C227:AK227)</f>
        <v>0.63812659970944974</v>
      </c>
      <c r="AM263" s="120">
        <f>PRODUCT('mil mi val'!$C227:AL227)</f>
        <v>0.6295118906133722</v>
      </c>
      <c r="AN263" s="120">
        <f>PRODUCT('mil mi val'!$C227:AM227)</f>
        <v>0.62101348009009172</v>
      </c>
      <c r="AO263" s="120">
        <f>PRODUCT('mil mi val'!$C227:AN227)</f>
        <v>0.61262979810887552</v>
      </c>
      <c r="AP263" s="120">
        <f>PRODUCT('mil mi val'!$C227:AO227)</f>
        <v>0.60435929583440573</v>
      </c>
      <c r="AQ263" s="120">
        <f>PRODUCT('mil mi val'!$C227:AP227)</f>
        <v>0.59620044534064132</v>
      </c>
      <c r="AR263" s="120">
        <f>PRODUCT('mil mi val'!$C227:AQ227)</f>
        <v>0.5881517393285427</v>
      </c>
      <c r="AS263" s="120">
        <f>PRODUCT('mil mi val'!$C227:AR227)</f>
        <v>0.58021169084760738</v>
      </c>
      <c r="AT263" s="120">
        <f>PRODUCT('mil mi val'!$C227:AS227)</f>
        <v>0.57237883302116466</v>
      </c>
      <c r="AU263" s="120">
        <f>PRODUCT('mil mi val'!$C227:AT227)</f>
        <v>0.56465171877537901</v>
      </c>
      <c r="AV263" s="120">
        <f>PRODUCT('mil mi val'!$C227:AU227)</f>
        <v>0.55702892057191145</v>
      </c>
      <c r="AW263" s="120">
        <f>PRODUCT('mil mi val'!$C227:AV227)</f>
        <v>0.54950903014419061</v>
      </c>
      <c r="AX263" s="120">
        <f>PRODUCT('mil mi val'!$C227:AW227)</f>
        <v>0.54209065823724412</v>
      </c>
      <c r="AY263" s="120">
        <f>PRODUCT('mil mi val'!$C227:AX227)</f>
        <v>0.53477243435104138</v>
      </c>
      <c r="AZ263" s="120">
        <f>PRODUCT('mil mi val'!$C227:AY227)</f>
        <v>0.5275530064873023</v>
      </c>
      <c r="BA263" s="120">
        <f>PRODUCT('mil mi val'!$C227:AZ227)</f>
        <v>0.5204310408997237</v>
      </c>
      <c r="BB263" s="120">
        <f>PRODUCT('mil mi val'!$C227:BA227)</f>
        <v>0.51340522184757742</v>
      </c>
      <c r="BC263" s="120">
        <f>PRODUCT('mil mi val'!$C227:BB227)</f>
        <v>0.50647425135263513</v>
      </c>
      <c r="BD263" s="120">
        <f>PRODUCT('mil mi val'!$C227:BC227)</f>
        <v>0.4996368489593746</v>
      </c>
      <c r="BE263" s="120">
        <f>PRODUCT('mil mi val'!$C227:BD227)</f>
        <v>0.49289175149842307</v>
      </c>
      <c r="BF263" s="120">
        <f>PRODUCT('mil mi val'!$C227:BE227)</f>
        <v>0.48623771285319439</v>
      </c>
      <c r="BG263" s="120">
        <f>PRODUCT('mil mi val'!$C227:BF227)</f>
        <v>0.47967350372967626</v>
      </c>
      <c r="BH263" s="120">
        <f>PRODUCT('mil mi val'!$C227:BG227)</f>
        <v>0.47319791142932566</v>
      </c>
      <c r="BI263" s="120">
        <f>PRODUCT('mil mi val'!$C227:BH227)</f>
        <v>0.46680973962502981</v>
      </c>
      <c r="BJ263" s="120">
        <f>PRODUCT('mil mi val'!$C227:BI227)</f>
        <v>0.4605078081400919</v>
      </c>
      <c r="BK263" s="120">
        <f>PRODUCT('mil mi val'!$C227:BJ227)</f>
        <v>0.4542909527302007</v>
      </c>
      <c r="BL263" s="120">
        <f>PRODUCT('mil mi val'!$C227:BK227)</f>
        <v>0.448158024868343</v>
      </c>
      <c r="BM263" s="120">
        <f>PRODUCT('mil mi val'!$C227:BL227)</f>
        <v>0.44210789153262037</v>
      </c>
      <c r="BN263" s="120">
        <f>PRODUCT('mil mi val'!$C227:BM227)</f>
        <v>0.43613943499693003</v>
      </c>
      <c r="BO263" s="120">
        <f>PRODUCT('mil mi val'!$C227:BN227)</f>
        <v>0.43025155262447151</v>
      </c>
      <c r="BP263" s="120">
        <f>PRODUCT('mil mi val'!$C227:BO227)</f>
        <v>0.42444315666404114</v>
      </c>
      <c r="BQ263" s="120">
        <f>PRODUCT('mil mi val'!$C227:BP227)</f>
        <v>0.4187131740490766</v>
      </c>
      <c r="BR263" s="120">
        <f>PRODUCT('mil mi val'!$C227:BQ227)</f>
        <v>0.41306054619941407</v>
      </c>
      <c r="BS263" s="120">
        <f>PRODUCT('mil mi val'!$C227:BR227)</f>
        <v>0.40748422882572199</v>
      </c>
      <c r="BT263" s="120">
        <f>PRODUCT('mil mi val'!$C227:BS227)</f>
        <v>0.40198319173657476</v>
      </c>
      <c r="BU263" s="120">
        <f>PRODUCT('mil mi val'!$C227:BT227)</f>
        <v>0.39655641864813101</v>
      </c>
      <c r="BV263" s="120">
        <f>PRODUCT('mil mi val'!$C227:BU227)</f>
        <v>0.39120290699638127</v>
      </c>
      <c r="BW263" s="120">
        <f>PRODUCT('mil mi val'!$C227:BV227)</f>
        <v>0.38592166775193015</v>
      </c>
      <c r="BX263" s="120">
        <f>PRODUCT('mil mi val'!$C227:BW227)</f>
        <v>0.38071172523727909</v>
      </c>
      <c r="BY263" s="120">
        <f>PRODUCT('mil mi val'!$C227:BX227)</f>
        <v>0.37557211694657583</v>
      </c>
      <c r="BZ263" s="120">
        <f>PRODUCT('mil mi val'!$C227:BY227)</f>
        <v>0.3705018933677971</v>
      </c>
      <c r="CA263" s="120">
        <f>PRODUCT('mil mi val'!$C227:BZ227)</f>
        <v>0.36550011780733183</v>
      </c>
      <c r="CB263" s="120">
        <f>PRODUCT('mil mi val'!$C227:CA227)</f>
        <v>0.36056586621693287</v>
      </c>
      <c r="CC263" s="120">
        <f>PRODUCT('mil mi val'!$C227:CB227)</f>
        <v>0.3556982270230043</v>
      </c>
      <c r="CD263" s="120">
        <f>PRODUCT('mil mi val'!$C227:CC227)</f>
        <v>0.35089630095819374</v>
      </c>
      <c r="CE263" s="120">
        <f>PRODUCT('mil mi val'!$C227:CD227)</f>
        <v>0.34615920089525815</v>
      </c>
      <c r="CF263" s="120">
        <f>PRODUCT('mil mi val'!$C227:CE227)</f>
        <v>0.3414860516831722</v>
      </c>
      <c r="CG263" s="120">
        <f>PRODUCT('mil mi val'!$C227:CF227)</f>
        <v>0.33687598998544938</v>
      </c>
      <c r="CH263" s="120">
        <f>PRODUCT('mil mi val'!$C227:CG227)</f>
        <v>0.33232816412064581</v>
      </c>
      <c r="CI263" s="120">
        <f>PRODUCT('mil mi val'!$C227:CH227)</f>
        <v>0.32784173390501709</v>
      </c>
      <c r="CJ263" s="120">
        <f>PRODUCT('mil mi val'!$C227:CI227)</f>
        <v>0.32341587049729936</v>
      </c>
      <c r="CK263" s="120">
        <f>PRODUCT('mil mi val'!$C227:CJ227)</f>
        <v>0.31904975624558585</v>
      </c>
      <c r="CL263" s="120">
        <f>PRODUCT('mil mi val'!$C227:CK227)</f>
        <v>0.31474258453627046</v>
      </c>
      <c r="CM263" s="120">
        <f>PRODUCT('mil mi val'!$C227:CL227)</f>
        <v>0.31049355964503084</v>
      </c>
      <c r="CN263" s="120">
        <f>PRODUCT('mil mi val'!$C227:CM227)</f>
        <v>0.30630189658982293</v>
      </c>
      <c r="CO263" s="120">
        <f>PRODUCT('mil mi val'!$C227:CN227)</f>
        <v>0.30216682098586034</v>
      </c>
      <c r="CP263" s="120">
        <f>PRODUCT('mil mi val'!$C227:CO227)</f>
        <v>0.29808756890255123</v>
      </c>
      <c r="CQ263" s="120">
        <f>PRODUCT('mil mi val'!$C227:CP227)</f>
        <v>0.29406338672236682</v>
      </c>
      <c r="CR263" s="120">
        <f>PRODUCT('mil mi val'!$C227:CQ227)</f>
        <v>0.29009353100161489</v>
      </c>
      <c r="CS263" s="120">
        <f>PRODUCT('mil mi val'!$C227:CR227)</f>
        <v>0.28617726833309309</v>
      </c>
      <c r="CT263" s="120">
        <f>PRODUCT('mil mi val'!$C227:CS227)</f>
        <v>0.28231387521059637</v>
      </c>
      <c r="CU263" s="120">
        <f>PRODUCT('mil mi val'!$C227:CT227)</f>
        <v>0.27850263789525331</v>
      </c>
      <c r="CV263" s="120">
        <f>PRODUCT('mil mi val'!$C227:CU227)</f>
        <v>0.2747428522836674</v>
      </c>
      <c r="CW263" s="120">
        <f>PRODUCT('mil mi val'!$C227:CV227)</f>
        <v>0.27103382377783791</v>
      </c>
      <c r="CX263" s="120">
        <f>PRODUCT('mil mi val'!$C227:CW227)</f>
        <v>0.26737486715683711</v>
      </c>
      <c r="CY263" s="120">
        <f>PRODUCT('mil mi val'!$C227:CX227)</f>
        <v>0.26376530645021984</v>
      </c>
      <c r="CZ263" s="120">
        <f>PRODUCT('mil mi val'!$C227:CY227)</f>
        <v>0.26020447481314191</v>
      </c>
      <c r="DA263" s="120">
        <f>PRODUCT('mil mi val'!$C227:CZ227)</f>
        <v>0.25669171440316452</v>
      </c>
      <c r="DB263" s="120">
        <f>PRODUCT('mil mi val'!$C227:DA227)</f>
        <v>0.2532263762587218</v>
      </c>
      <c r="DC263" s="120">
        <f>PRODUCT('mil mi val'!$C227:DB227)</f>
        <v>0.24980782017922906</v>
      </c>
    </row>
    <row r="264" spans="2:107" ht="15" x14ac:dyDescent="0.25">
      <c r="B264" s="110">
        <v>19</v>
      </c>
      <c r="C264" s="120">
        <v>1</v>
      </c>
      <c r="D264" s="120">
        <f>PRODUCT('mil mi val'!$C228:C228)</f>
        <v>0.98429999999999995</v>
      </c>
      <c r="E264" s="120">
        <f>PRODUCT('mil mi val'!$C228:D228)</f>
        <v>0.97701618000000001</v>
      </c>
      <c r="F264" s="120">
        <f>PRODUCT('mil mi val'!$C228:E228)</f>
        <v>0.96861384085199997</v>
      </c>
      <c r="G264" s="120">
        <f>PRODUCT('mil mi val'!$C228:F228)</f>
        <v>0.95950887074799118</v>
      </c>
      <c r="H264" s="120">
        <f>PRODUCT('mil mi val'!$C228:G228)</f>
        <v>0.94991378204051125</v>
      </c>
      <c r="I264" s="120">
        <f>PRODUCT('mil mi val'!$C228:H228)</f>
        <v>0.93984469595088183</v>
      </c>
      <c r="J264" s="120">
        <f>PRODUCT('mil mi val'!$C228:I228)</f>
        <v>0.92931843535623193</v>
      </c>
      <c r="K264" s="120">
        <f>PRODUCT('mil mi val'!$C228:J228)</f>
        <v>0.91844540966256394</v>
      </c>
      <c r="L264" s="120">
        <f>PRODUCT('mil mi val'!$C228:K228)</f>
        <v>0.90724037566468063</v>
      </c>
      <c r="M264" s="120">
        <f>PRODUCT('mil mi val'!$C228:L228)</f>
        <v>0.89571842289373915</v>
      </c>
      <c r="N264" s="120">
        <f>PRODUCT('mil mi val'!$C228:M228)</f>
        <v>0.88407408339612048</v>
      </c>
      <c r="O264" s="120">
        <f>PRODUCT('mil mi val'!$C228:N228)</f>
        <v>0.87231589808695209</v>
      </c>
      <c r="P264" s="120">
        <f>PRODUCT('mil mi val'!$C228:O228)</f>
        <v>0.86062686505258701</v>
      </c>
      <c r="Q264" s="120">
        <f>PRODUCT('mil mi val'!$C228:P228)</f>
        <v>0.84900840237437714</v>
      </c>
      <c r="R264" s="120">
        <f>PRODUCT('mil mi val'!$C228:Q228)</f>
        <v>0.83754678894232304</v>
      </c>
      <c r="S264" s="120">
        <f>PRODUCT('mil mi val'!$C228:R228)</f>
        <v>0.82623990729160168</v>
      </c>
      <c r="T264" s="120">
        <f>PRODUCT('mil mi val'!$C228:S228)</f>
        <v>0.81508566854316511</v>
      </c>
      <c r="U264" s="120">
        <f>PRODUCT('mil mi val'!$C228:T228)</f>
        <v>0.80408201201783247</v>
      </c>
      <c r="V264" s="120">
        <f>PRODUCT('mil mi val'!$C228:U228)</f>
        <v>0.79322690485559177</v>
      </c>
      <c r="W264" s="120">
        <f>PRODUCT('mil mi val'!$C228:V228)</f>
        <v>0.7825183416400413</v>
      </c>
      <c r="X264" s="120">
        <f>PRODUCT('mil mi val'!$C228:W228)</f>
        <v>0.77195434402790075</v>
      </c>
      <c r="Y264" s="120">
        <f>PRODUCT('mil mi val'!$C228:X228)</f>
        <v>0.76153296038352414</v>
      </c>
      <c r="Z264" s="120">
        <f>PRODUCT('mil mi val'!$C228:Y228)</f>
        <v>0.75125226541834655</v>
      </c>
      <c r="AA264" s="120">
        <f>PRODUCT('mil mi val'!$C228:Z228)</f>
        <v>0.74111035983519891</v>
      </c>
      <c r="AB264" s="120">
        <f>PRODUCT('mil mi val'!$C228:AA228)</f>
        <v>0.7311053699774237</v>
      </c>
      <c r="AC264" s="120">
        <f>PRODUCT('mil mi val'!$C228:AB228)</f>
        <v>0.7212354474827285</v>
      </c>
      <c r="AD264" s="120">
        <f>PRODUCT('mil mi val'!$C228:AC228)</f>
        <v>0.71149876894171171</v>
      </c>
      <c r="AE264" s="120">
        <f>PRODUCT('mil mi val'!$C228:AD228)</f>
        <v>0.70189353556099865</v>
      </c>
      <c r="AF264" s="120">
        <f>PRODUCT('mil mi val'!$C228:AE228)</f>
        <v>0.69241797283092521</v>
      </c>
      <c r="AG264" s="120">
        <f>PRODUCT('mil mi val'!$C228:AF228)</f>
        <v>0.6830703301977078</v>
      </c>
      <c r="AH264" s="120">
        <f>PRODUCT('mil mi val'!$C228:AG228)</f>
        <v>0.67384888074003879</v>
      </c>
      <c r="AI264" s="120">
        <f>PRODUCT('mil mi val'!$C228:AH228)</f>
        <v>0.66475192085004831</v>
      </c>
      <c r="AJ264" s="120">
        <f>PRODUCT('mil mi val'!$C228:AI228)</f>
        <v>0.65577776991857273</v>
      </c>
      <c r="AK264" s="120">
        <f>PRODUCT('mil mi val'!$C228:AJ228)</f>
        <v>0.64692477002467208</v>
      </c>
      <c r="AL264" s="120">
        <f>PRODUCT('mil mi val'!$C228:AK228)</f>
        <v>0.63819128562933902</v>
      </c>
      <c r="AM264" s="120">
        <f>PRODUCT('mil mi val'!$C228:AL228)</f>
        <v>0.629575703273343</v>
      </c>
      <c r="AN264" s="120">
        <f>PRODUCT('mil mi val'!$C228:AM228)</f>
        <v>0.62107643127915291</v>
      </c>
      <c r="AO264" s="120">
        <f>PRODUCT('mil mi val'!$C228:AN228)</f>
        <v>0.6126918994568844</v>
      </c>
      <c r="AP264" s="120">
        <f>PRODUCT('mil mi val'!$C228:AO228)</f>
        <v>0.60442055881421652</v>
      </c>
      <c r="AQ264" s="120">
        <f>PRODUCT('mil mi val'!$C228:AP228)</f>
        <v>0.59626088127022459</v>
      </c>
      <c r="AR264" s="120">
        <f>PRODUCT('mil mi val'!$C228:AQ228)</f>
        <v>0.58821135937307656</v>
      </c>
      <c r="AS264" s="120">
        <f>PRODUCT('mil mi val'!$C228:AR228)</f>
        <v>0.58027050602154007</v>
      </c>
      <c r="AT264" s="120">
        <f>PRODUCT('mil mi val'!$C228:AS228)</f>
        <v>0.57243685419024926</v>
      </c>
      <c r="AU264" s="120">
        <f>PRODUCT('mil mi val'!$C228:AT228)</f>
        <v>0.56470895665868093</v>
      </c>
      <c r="AV264" s="120">
        <f>PRODUCT('mil mi val'!$C228:AU228)</f>
        <v>0.55708538574378874</v>
      </c>
      <c r="AW264" s="120">
        <f>PRODUCT('mil mi val'!$C228:AV228)</f>
        <v>0.54956473303624764</v>
      </c>
      <c r="AX264" s="120">
        <f>PRODUCT('mil mi val'!$C228:AW228)</f>
        <v>0.54214560914025833</v>
      </c>
      <c r="AY264" s="120">
        <f>PRODUCT('mil mi val'!$C228:AX228)</f>
        <v>0.53482664341686492</v>
      </c>
      <c r="AZ264" s="120">
        <f>PRODUCT('mil mi val'!$C228:AY228)</f>
        <v>0.52760648373073726</v>
      </c>
      <c r="BA264" s="120">
        <f>PRODUCT('mil mi val'!$C228:AZ228)</f>
        <v>0.52048379620037233</v>
      </c>
      <c r="BB264" s="120">
        <f>PRODUCT('mil mi val'!$C228:BA228)</f>
        <v>0.51345726495166732</v>
      </c>
      <c r="BC264" s="120">
        <f>PRODUCT('mil mi val'!$C228:BB228)</f>
        <v>0.50652559187481982</v>
      </c>
      <c r="BD264" s="120">
        <f>PRODUCT('mil mi val'!$C228:BC228)</f>
        <v>0.49968749638450977</v>
      </c>
      <c r="BE264" s="120">
        <f>PRODUCT('mil mi val'!$C228:BD228)</f>
        <v>0.49294171518331892</v>
      </c>
      <c r="BF264" s="120">
        <f>PRODUCT('mil mi val'!$C228:BE228)</f>
        <v>0.48628700202834413</v>
      </c>
      <c r="BG264" s="120">
        <f>PRODUCT('mil mi val'!$C228:BF228)</f>
        <v>0.47972212750096149</v>
      </c>
      <c r="BH264" s="120">
        <f>PRODUCT('mil mi val'!$C228:BG228)</f>
        <v>0.47324587877969854</v>
      </c>
      <c r="BI264" s="120">
        <f>PRODUCT('mil mi val'!$C228:BH228)</f>
        <v>0.46685705941617262</v>
      </c>
      <c r="BJ264" s="120">
        <f>PRODUCT('mil mi val'!$C228:BI228)</f>
        <v>0.46055448911405428</v>
      </c>
      <c r="BK264" s="120">
        <f>PRODUCT('mil mi val'!$C228:BJ228)</f>
        <v>0.45433700351101458</v>
      </c>
      <c r="BL264" s="120">
        <f>PRODUCT('mil mi val'!$C228:BK228)</f>
        <v>0.44820345396361588</v>
      </c>
      <c r="BM264" s="120">
        <f>PRODUCT('mil mi val'!$C228:BL228)</f>
        <v>0.44215270733510709</v>
      </c>
      <c r="BN264" s="120">
        <f>PRODUCT('mil mi val'!$C228:BM228)</f>
        <v>0.43618364578608315</v>
      </c>
      <c r="BO264" s="120">
        <f>PRODUCT('mil mi val'!$C228:BN228)</f>
        <v>0.43029516656797107</v>
      </c>
      <c r="BP264" s="120">
        <f>PRODUCT('mil mi val'!$C228:BO228)</f>
        <v>0.42448618181930348</v>
      </c>
      <c r="BQ264" s="120">
        <f>PRODUCT('mil mi val'!$C228:BP228)</f>
        <v>0.4187556183647429</v>
      </c>
      <c r="BR264" s="120">
        <f>PRODUCT('mil mi val'!$C228:BQ228)</f>
        <v>0.41310241751681887</v>
      </c>
      <c r="BS264" s="120">
        <f>PRODUCT('mil mi val'!$C228:BR228)</f>
        <v>0.40752553488034182</v>
      </c>
      <c r="BT264" s="120">
        <f>PRODUCT('mil mi val'!$C228:BS228)</f>
        <v>0.40202394015945725</v>
      </c>
      <c r="BU264" s="120">
        <f>PRODUCT('mil mi val'!$C228:BT228)</f>
        <v>0.39659661696730458</v>
      </c>
      <c r="BV264" s="120">
        <f>PRODUCT('mil mi val'!$C228:BU228)</f>
        <v>0.39124256263824597</v>
      </c>
      <c r="BW264" s="120">
        <f>PRODUCT('mil mi val'!$C228:BV228)</f>
        <v>0.38596078804262968</v>
      </c>
      <c r="BX264" s="120">
        <f>PRODUCT('mil mi val'!$C228:BW228)</f>
        <v>0.38075031740405418</v>
      </c>
      <c r="BY264" s="120">
        <f>PRODUCT('mil mi val'!$C228:BX228)</f>
        <v>0.37561018811909946</v>
      </c>
      <c r="BZ264" s="120">
        <f>PRODUCT('mil mi val'!$C228:BY228)</f>
        <v>0.37053945057949161</v>
      </c>
      <c r="CA264" s="120">
        <f>PRODUCT('mil mi val'!$C228:BZ228)</f>
        <v>0.36553716799666847</v>
      </c>
      <c r="CB264" s="120">
        <f>PRODUCT('mil mi val'!$C228:CA228)</f>
        <v>0.36060241622871347</v>
      </c>
      <c r="CC264" s="120">
        <f>PRODUCT('mil mi val'!$C228:CB228)</f>
        <v>0.35573428360962583</v>
      </c>
      <c r="CD264" s="120">
        <f>PRODUCT('mil mi val'!$C228:CC228)</f>
        <v>0.35093187078089588</v>
      </c>
      <c r="CE264" s="120">
        <f>PRODUCT('mil mi val'!$C228:CD228)</f>
        <v>0.34619429052535378</v>
      </c>
      <c r="CF264" s="120">
        <f>PRODUCT('mil mi val'!$C228:CE228)</f>
        <v>0.3415206676032615</v>
      </c>
      <c r="CG264" s="120">
        <f>PRODUCT('mil mi val'!$C228:CF228)</f>
        <v>0.33691013859061747</v>
      </c>
      <c r="CH264" s="120">
        <f>PRODUCT('mil mi val'!$C228:CG228)</f>
        <v>0.33236185171964416</v>
      </c>
      <c r="CI264" s="120">
        <f>PRODUCT('mil mi val'!$C228:CH228)</f>
        <v>0.32787496672142896</v>
      </c>
      <c r="CJ264" s="120">
        <f>PRODUCT('mil mi val'!$C228:CI228)</f>
        <v>0.32344865467068967</v>
      </c>
      <c r="CK264" s="120">
        <f>PRODUCT('mil mi val'!$C228:CJ228)</f>
        <v>0.31908209783263536</v>
      </c>
      <c r="CL264" s="120">
        <f>PRODUCT('mil mi val'!$C228:CK228)</f>
        <v>0.31477448951189479</v>
      </c>
      <c r="CM264" s="120">
        <f>PRODUCT('mil mi val'!$C228:CL228)</f>
        <v>0.31052503390348424</v>
      </c>
      <c r="CN264" s="120">
        <f>PRODUCT('mil mi val'!$C228:CM228)</f>
        <v>0.30633294594578719</v>
      </c>
      <c r="CO264" s="120">
        <f>PRODUCT('mil mi val'!$C228:CN228)</f>
        <v>0.30219745117551911</v>
      </c>
      <c r="CP264" s="120">
        <f>PRODUCT('mil mi val'!$C228:CO228)</f>
        <v>0.29811778558464963</v>
      </c>
      <c r="CQ264" s="120">
        <f>PRODUCT('mil mi val'!$C228:CP228)</f>
        <v>0.29409319547925689</v>
      </c>
      <c r="CR264" s="120">
        <f>PRODUCT('mil mi val'!$C228:CQ228)</f>
        <v>0.29012293734028693</v>
      </c>
      <c r="CS264" s="120">
        <f>PRODUCT('mil mi val'!$C228:CR228)</f>
        <v>0.28620627768619306</v>
      </c>
      <c r="CT264" s="120">
        <f>PRODUCT('mil mi val'!$C228:CS228)</f>
        <v>0.28234249293742947</v>
      </c>
      <c r="CU264" s="120">
        <f>PRODUCT('mil mi val'!$C228:CT228)</f>
        <v>0.27853086928277421</v>
      </c>
      <c r="CV264" s="120">
        <f>PRODUCT('mil mi val'!$C228:CU228)</f>
        <v>0.27477070254745678</v>
      </c>
      <c r="CW264" s="120">
        <f>PRODUCT('mil mi val'!$C228:CV228)</f>
        <v>0.27106129806306611</v>
      </c>
      <c r="CX264" s="120">
        <f>PRODUCT('mil mi val'!$C228:CW228)</f>
        <v>0.26740197053921472</v>
      </c>
      <c r="CY264" s="120">
        <f>PRODUCT('mil mi val'!$C228:CX228)</f>
        <v>0.26379204393693534</v>
      </c>
      <c r="CZ264" s="120">
        <f>PRODUCT('mil mi val'!$C228:CY228)</f>
        <v>0.26023085134378671</v>
      </c>
      <c r="DA264" s="120">
        <f>PRODUCT('mil mi val'!$C228:CZ228)</f>
        <v>0.25671773485064558</v>
      </c>
      <c r="DB264" s="120">
        <f>PRODUCT('mil mi val'!$C228:DA228)</f>
        <v>0.25325204543016189</v>
      </c>
      <c r="DC264" s="120">
        <f>PRODUCT('mil mi val'!$C228:DB228)</f>
        <v>0.2498331428168547</v>
      </c>
    </row>
    <row r="265" spans="2:107" ht="15" x14ac:dyDescent="0.25">
      <c r="B265" s="110">
        <f>B264+1</f>
        <v>20</v>
      </c>
      <c r="C265" s="120">
        <v>1</v>
      </c>
      <c r="D265" s="120">
        <f>PRODUCT('mil mi val'!$C229:C229)</f>
        <v>0.98429999999999995</v>
      </c>
      <c r="E265" s="120">
        <f>PRODUCT('mil mi val'!$C229:D229)</f>
        <v>0.97701618000000001</v>
      </c>
      <c r="F265" s="120">
        <f>PRODUCT('mil mi val'!$C229:E229)</f>
        <v>0.96861384085199997</v>
      </c>
      <c r="G265" s="120">
        <f>PRODUCT('mil mi val'!$C229:F229)</f>
        <v>0.95950887074799118</v>
      </c>
      <c r="H265" s="120">
        <f>PRODUCT('mil mi val'!$C229:G229)</f>
        <v>0.94991378204051125</v>
      </c>
      <c r="I265" s="120">
        <f>PRODUCT('mil mi val'!$C229:H229)</f>
        <v>0.93984469595088183</v>
      </c>
      <c r="J265" s="120">
        <f>PRODUCT('mil mi val'!$C229:I229)</f>
        <v>0.92931843535623193</v>
      </c>
      <c r="K265" s="120">
        <f>PRODUCT('mil mi val'!$C229:J229)</f>
        <v>0.91844540966256394</v>
      </c>
      <c r="L265" s="120">
        <f>PRODUCT('mil mi val'!$C229:K229)</f>
        <v>0.90724037566468063</v>
      </c>
      <c r="M265" s="120">
        <f>PRODUCT('mil mi val'!$C229:L229)</f>
        <v>0.89571842289373915</v>
      </c>
      <c r="N265" s="120">
        <f>PRODUCT('mil mi val'!$C229:M229)</f>
        <v>0.88407408339612048</v>
      </c>
      <c r="O265" s="120">
        <f>PRODUCT('mil mi val'!$C229:N229)</f>
        <v>0.87231589808695209</v>
      </c>
      <c r="P265" s="120">
        <f>PRODUCT('mil mi val'!$C229:O229)</f>
        <v>0.86062686505258701</v>
      </c>
      <c r="Q265" s="120">
        <f>PRODUCT('mil mi val'!$C229:P229)</f>
        <v>0.84900840237437714</v>
      </c>
      <c r="R265" s="120">
        <f>PRODUCT('mil mi val'!$C229:Q229)</f>
        <v>0.83754678894232304</v>
      </c>
      <c r="S265" s="120">
        <f>PRODUCT('mil mi val'!$C229:R229)</f>
        <v>0.82623990729160168</v>
      </c>
      <c r="T265" s="120">
        <f>PRODUCT('mil mi val'!$C229:S229)</f>
        <v>0.81508566854316511</v>
      </c>
      <c r="U265" s="120">
        <f>PRODUCT('mil mi val'!$C229:T229)</f>
        <v>0.80408201201783247</v>
      </c>
      <c r="V265" s="120">
        <f>PRODUCT('mil mi val'!$C229:U229)</f>
        <v>0.79322690485559177</v>
      </c>
      <c r="W265" s="120">
        <f>PRODUCT('mil mi val'!$C229:V229)</f>
        <v>0.7825183416400413</v>
      </c>
      <c r="X265" s="120">
        <f>PRODUCT('mil mi val'!$C229:W229)</f>
        <v>0.77195434402790075</v>
      </c>
      <c r="Y265" s="120">
        <f>PRODUCT('mil mi val'!$C229:X229)</f>
        <v>0.76153296038352414</v>
      </c>
      <c r="Z265" s="120">
        <f>PRODUCT('mil mi val'!$C229:Y229)</f>
        <v>0.75125226541834655</v>
      </c>
      <c r="AA265" s="120">
        <f>PRODUCT('mil mi val'!$C229:Z229)</f>
        <v>0.74111035983519891</v>
      </c>
      <c r="AB265" s="120">
        <f>PRODUCT('mil mi val'!$C229:AA229)</f>
        <v>0.7311053699774237</v>
      </c>
      <c r="AC265" s="120">
        <f>PRODUCT('mil mi val'!$C229:AB229)</f>
        <v>0.7212354474827285</v>
      </c>
      <c r="AD265" s="120">
        <f>PRODUCT('mil mi val'!$C229:AC229)</f>
        <v>0.71149876894171171</v>
      </c>
      <c r="AE265" s="120">
        <f>PRODUCT('mil mi val'!$C229:AD229)</f>
        <v>0.70189353556099865</v>
      </c>
      <c r="AF265" s="120">
        <f>PRODUCT('mil mi val'!$C229:AE229)</f>
        <v>0.69241797283092521</v>
      </c>
      <c r="AG265" s="120">
        <f>PRODUCT('mil mi val'!$C229:AF229)</f>
        <v>0.6830703301977078</v>
      </c>
      <c r="AH265" s="120">
        <f>PRODUCT('mil mi val'!$C229:AG229)</f>
        <v>0.67384888074003879</v>
      </c>
      <c r="AI265" s="120">
        <f>PRODUCT('mil mi val'!$C229:AH229)</f>
        <v>0.66475192085004831</v>
      </c>
      <c r="AJ265" s="120">
        <f>PRODUCT('mil mi val'!$C229:AI229)</f>
        <v>0.65577776991857273</v>
      </c>
      <c r="AK265" s="120">
        <f>PRODUCT('mil mi val'!$C229:AJ229)</f>
        <v>0.64692477002467208</v>
      </c>
      <c r="AL265" s="120">
        <f>PRODUCT('mil mi val'!$C229:AK229)</f>
        <v>0.63819128562933902</v>
      </c>
      <c r="AM265" s="120">
        <f>PRODUCT('mil mi val'!$C229:AL229)</f>
        <v>0.629575703273343</v>
      </c>
      <c r="AN265" s="120">
        <f>PRODUCT('mil mi val'!$C229:AM229)</f>
        <v>0.62107643127915291</v>
      </c>
      <c r="AO265" s="120">
        <f>PRODUCT('mil mi val'!$C229:AN229)</f>
        <v>0.6126918994568844</v>
      </c>
      <c r="AP265" s="120">
        <f>PRODUCT('mil mi val'!$C229:AO229)</f>
        <v>0.60442055881421652</v>
      </c>
      <c r="AQ265" s="120">
        <f>PRODUCT('mil mi val'!$C229:AP229)</f>
        <v>0.59626088127022459</v>
      </c>
      <c r="AR265" s="120">
        <f>PRODUCT('mil mi val'!$C229:AQ229)</f>
        <v>0.58821135937307656</v>
      </c>
      <c r="AS265" s="120">
        <f>PRODUCT('mil mi val'!$C229:AR229)</f>
        <v>0.58027050602154007</v>
      </c>
      <c r="AT265" s="120">
        <f>PRODUCT('mil mi val'!$C229:AS229)</f>
        <v>0.57243685419024926</v>
      </c>
      <c r="AU265" s="120">
        <f>PRODUCT('mil mi val'!$C229:AT229)</f>
        <v>0.56470895665868093</v>
      </c>
      <c r="AV265" s="120">
        <f>PRODUCT('mil mi val'!$C229:AU229)</f>
        <v>0.55708538574378874</v>
      </c>
      <c r="AW265" s="120">
        <f>PRODUCT('mil mi val'!$C229:AV229)</f>
        <v>0.54956473303624764</v>
      </c>
      <c r="AX265" s="120">
        <f>PRODUCT('mil mi val'!$C229:AW229)</f>
        <v>0.54214560914025833</v>
      </c>
      <c r="AY265" s="120">
        <f>PRODUCT('mil mi val'!$C229:AX229)</f>
        <v>0.53482664341686492</v>
      </c>
      <c r="AZ265" s="120">
        <f>PRODUCT('mil mi val'!$C229:AY229)</f>
        <v>0.52760648373073726</v>
      </c>
      <c r="BA265" s="120">
        <f>PRODUCT('mil mi val'!$C229:AZ229)</f>
        <v>0.52048379620037233</v>
      </c>
      <c r="BB265" s="120">
        <f>PRODUCT('mil mi val'!$C229:BA229)</f>
        <v>0.51345726495166732</v>
      </c>
      <c r="BC265" s="120">
        <f>PRODUCT('mil mi val'!$C229:BB229)</f>
        <v>0.50652559187481982</v>
      </c>
      <c r="BD265" s="120">
        <f>PRODUCT('mil mi val'!$C229:BC229)</f>
        <v>0.49968749638450977</v>
      </c>
      <c r="BE265" s="120">
        <f>PRODUCT('mil mi val'!$C229:BD229)</f>
        <v>0.49294171518331892</v>
      </c>
      <c r="BF265" s="120">
        <f>PRODUCT('mil mi val'!$C229:BE229)</f>
        <v>0.48628700202834413</v>
      </c>
      <c r="BG265" s="120">
        <f>PRODUCT('mil mi val'!$C229:BF229)</f>
        <v>0.47972212750096149</v>
      </c>
      <c r="BH265" s="120">
        <f>PRODUCT('mil mi val'!$C229:BG229)</f>
        <v>0.47324587877969854</v>
      </c>
      <c r="BI265" s="120">
        <f>PRODUCT('mil mi val'!$C229:BH229)</f>
        <v>0.46685705941617262</v>
      </c>
      <c r="BJ265" s="120">
        <f>PRODUCT('mil mi val'!$C229:BI229)</f>
        <v>0.46055448911405428</v>
      </c>
      <c r="BK265" s="120">
        <f>PRODUCT('mil mi val'!$C229:BJ229)</f>
        <v>0.45433700351101458</v>
      </c>
      <c r="BL265" s="120">
        <f>PRODUCT('mil mi val'!$C229:BK229)</f>
        <v>0.44820345396361588</v>
      </c>
      <c r="BM265" s="120">
        <f>PRODUCT('mil mi val'!$C229:BL229)</f>
        <v>0.44215270733510709</v>
      </c>
      <c r="BN265" s="120">
        <f>PRODUCT('mil mi val'!$C229:BM229)</f>
        <v>0.43618364578608315</v>
      </c>
      <c r="BO265" s="120">
        <f>PRODUCT('mil mi val'!$C229:BN229)</f>
        <v>0.43029516656797107</v>
      </c>
      <c r="BP265" s="120">
        <f>PRODUCT('mil mi val'!$C229:BO229)</f>
        <v>0.42448618181930348</v>
      </c>
      <c r="BQ265" s="120">
        <f>PRODUCT('mil mi val'!$C229:BP229)</f>
        <v>0.4187556183647429</v>
      </c>
      <c r="BR265" s="120">
        <f>PRODUCT('mil mi val'!$C229:BQ229)</f>
        <v>0.41310241751681887</v>
      </c>
      <c r="BS265" s="120">
        <f>PRODUCT('mil mi val'!$C229:BR229)</f>
        <v>0.40752553488034182</v>
      </c>
      <c r="BT265" s="120">
        <f>PRODUCT('mil mi val'!$C229:BS229)</f>
        <v>0.40202394015945725</v>
      </c>
      <c r="BU265" s="120">
        <f>PRODUCT('mil mi val'!$C229:BT229)</f>
        <v>0.39659661696730458</v>
      </c>
      <c r="BV265" s="120">
        <f>PRODUCT('mil mi val'!$C229:BU229)</f>
        <v>0.39124256263824597</v>
      </c>
      <c r="BW265" s="120">
        <f>PRODUCT('mil mi val'!$C229:BV229)</f>
        <v>0.38596078804262968</v>
      </c>
      <c r="BX265" s="120">
        <f>PRODUCT('mil mi val'!$C229:BW229)</f>
        <v>0.38075031740405418</v>
      </c>
      <c r="BY265" s="120">
        <f>PRODUCT('mil mi val'!$C229:BX229)</f>
        <v>0.37561018811909946</v>
      </c>
      <c r="BZ265" s="120">
        <f>PRODUCT('mil mi val'!$C229:BY229)</f>
        <v>0.37053945057949161</v>
      </c>
      <c r="CA265" s="120">
        <f>PRODUCT('mil mi val'!$C229:BZ229)</f>
        <v>0.36553716799666847</v>
      </c>
      <c r="CB265" s="120">
        <f>PRODUCT('mil mi val'!$C229:CA229)</f>
        <v>0.36060241622871347</v>
      </c>
      <c r="CC265" s="120">
        <f>PRODUCT('mil mi val'!$C229:CB229)</f>
        <v>0.35573428360962583</v>
      </c>
      <c r="CD265" s="120">
        <f>PRODUCT('mil mi val'!$C229:CC229)</f>
        <v>0.35093187078089588</v>
      </c>
      <c r="CE265" s="120">
        <f>PRODUCT('mil mi val'!$C229:CD229)</f>
        <v>0.34619429052535378</v>
      </c>
      <c r="CF265" s="120">
        <f>PRODUCT('mil mi val'!$C229:CE229)</f>
        <v>0.3415206676032615</v>
      </c>
      <c r="CG265" s="120">
        <f>PRODUCT('mil mi val'!$C229:CF229)</f>
        <v>0.33691013859061747</v>
      </c>
      <c r="CH265" s="120">
        <f>PRODUCT('mil mi val'!$C229:CG229)</f>
        <v>0.33236185171964416</v>
      </c>
      <c r="CI265" s="120">
        <f>PRODUCT('mil mi val'!$C229:CH229)</f>
        <v>0.32787496672142896</v>
      </c>
      <c r="CJ265" s="120">
        <f>PRODUCT('mil mi val'!$C229:CI229)</f>
        <v>0.32344865467068967</v>
      </c>
      <c r="CK265" s="120">
        <f>PRODUCT('mil mi val'!$C229:CJ229)</f>
        <v>0.31908209783263536</v>
      </c>
      <c r="CL265" s="120">
        <f>PRODUCT('mil mi val'!$C229:CK229)</f>
        <v>0.31477448951189479</v>
      </c>
      <c r="CM265" s="120">
        <f>PRODUCT('mil mi val'!$C229:CL229)</f>
        <v>0.31052503390348424</v>
      </c>
      <c r="CN265" s="120">
        <f>PRODUCT('mil mi val'!$C229:CM229)</f>
        <v>0.30633294594578719</v>
      </c>
      <c r="CO265" s="120">
        <f>PRODUCT('mil mi val'!$C229:CN229)</f>
        <v>0.30219745117551911</v>
      </c>
      <c r="CP265" s="120">
        <f>PRODUCT('mil mi val'!$C229:CO229)</f>
        <v>0.29811778558464963</v>
      </c>
      <c r="CQ265" s="120">
        <f>PRODUCT('mil mi val'!$C229:CP229)</f>
        <v>0.29409319547925689</v>
      </c>
      <c r="CR265" s="120">
        <f>PRODUCT('mil mi val'!$C229:CQ229)</f>
        <v>0.29012293734028693</v>
      </c>
      <c r="CS265" s="120">
        <f>PRODUCT('mil mi val'!$C229:CR229)</f>
        <v>0.28620627768619306</v>
      </c>
      <c r="CT265" s="120">
        <f>PRODUCT('mil mi val'!$C229:CS229)</f>
        <v>0.28234249293742947</v>
      </c>
      <c r="CU265" s="120">
        <f>PRODUCT('mil mi val'!$C229:CT229)</f>
        <v>0.27853086928277421</v>
      </c>
      <c r="CV265" s="120">
        <f>PRODUCT('mil mi val'!$C229:CU229)</f>
        <v>0.27477070254745678</v>
      </c>
      <c r="CW265" s="120">
        <f>PRODUCT('mil mi val'!$C229:CV229)</f>
        <v>0.27106129806306611</v>
      </c>
      <c r="CX265" s="120">
        <f>PRODUCT('mil mi val'!$C229:CW229)</f>
        <v>0.26740197053921472</v>
      </c>
      <c r="CY265" s="120">
        <f>PRODUCT('mil mi val'!$C229:CX229)</f>
        <v>0.26379204393693534</v>
      </c>
      <c r="CZ265" s="120">
        <f>PRODUCT('mil mi val'!$C229:CY229)</f>
        <v>0.26023085134378671</v>
      </c>
      <c r="DA265" s="120">
        <f>PRODUCT('mil mi val'!$C229:CZ229)</f>
        <v>0.25671773485064558</v>
      </c>
      <c r="DB265" s="120">
        <f>PRODUCT('mil mi val'!$C229:DA229)</f>
        <v>0.25325204543016189</v>
      </c>
      <c r="DC265" s="120">
        <f>PRODUCT('mil mi val'!$C229:DB229)</f>
        <v>0.2498331428168547</v>
      </c>
    </row>
    <row r="266" spans="2:107" ht="15" x14ac:dyDescent="0.25">
      <c r="B266" s="110">
        <v>21</v>
      </c>
      <c r="C266" s="120">
        <v>1</v>
      </c>
      <c r="D266" s="120">
        <f>PRODUCT('mil mi val'!$C230:C230)</f>
        <v>0.98429999999999995</v>
      </c>
      <c r="E266" s="120">
        <f>PRODUCT('mil mi val'!$C230:D230)</f>
        <v>0.97701618000000001</v>
      </c>
      <c r="F266" s="120">
        <f>PRODUCT('mil mi val'!$C230:E230)</f>
        <v>0.96861384085199997</v>
      </c>
      <c r="G266" s="120">
        <f>PRODUCT('mil mi val'!$C230:F230)</f>
        <v>0.95950887074799118</v>
      </c>
      <c r="H266" s="120">
        <f>PRODUCT('mil mi val'!$C230:G230)</f>
        <v>0.94991378204051125</v>
      </c>
      <c r="I266" s="120">
        <f>PRODUCT('mil mi val'!$C230:H230)</f>
        <v>0.93984469595088183</v>
      </c>
      <c r="J266" s="120">
        <f>PRODUCT('mil mi val'!$C230:I230)</f>
        <v>0.92931843535623193</v>
      </c>
      <c r="K266" s="120">
        <f>PRODUCT('mil mi val'!$C230:J230)</f>
        <v>0.91844540966256394</v>
      </c>
      <c r="L266" s="120">
        <f>PRODUCT('mil mi val'!$C230:K230)</f>
        <v>0.90724037566468063</v>
      </c>
      <c r="M266" s="120">
        <f>PRODUCT('mil mi val'!$C230:L230)</f>
        <v>0.89571842289373915</v>
      </c>
      <c r="N266" s="120">
        <f>PRODUCT('mil mi val'!$C230:M230)</f>
        <v>0.88407408339612048</v>
      </c>
      <c r="O266" s="120">
        <f>PRODUCT('mil mi val'!$C230:N230)</f>
        <v>0.87231589808695209</v>
      </c>
      <c r="P266" s="120">
        <f>PRODUCT('mil mi val'!$C230:O230)</f>
        <v>0.86062686505258701</v>
      </c>
      <c r="Q266" s="120">
        <f>PRODUCT('mil mi val'!$C230:P230)</f>
        <v>0.84900840237437714</v>
      </c>
      <c r="R266" s="120">
        <f>PRODUCT('mil mi val'!$C230:Q230)</f>
        <v>0.83754678894232304</v>
      </c>
      <c r="S266" s="120">
        <f>PRODUCT('mil mi val'!$C230:R230)</f>
        <v>0.82623990729160168</v>
      </c>
      <c r="T266" s="120">
        <f>PRODUCT('mil mi val'!$C230:S230)</f>
        <v>0.81508566854316511</v>
      </c>
      <c r="U266" s="120">
        <f>PRODUCT('mil mi val'!$C230:T230)</f>
        <v>0.80408201201783247</v>
      </c>
      <c r="V266" s="120">
        <f>PRODUCT('mil mi val'!$C230:U230)</f>
        <v>0.79322690485559177</v>
      </c>
      <c r="W266" s="120">
        <f>PRODUCT('mil mi val'!$C230:V230)</f>
        <v>0.7825183416400413</v>
      </c>
      <c r="X266" s="120">
        <f>PRODUCT('mil mi val'!$C230:W230)</f>
        <v>0.77195434402790075</v>
      </c>
      <c r="Y266" s="120">
        <f>PRODUCT('mil mi val'!$C230:X230)</f>
        <v>0.76153296038352414</v>
      </c>
      <c r="Z266" s="120">
        <f>PRODUCT('mil mi val'!$C230:Y230)</f>
        <v>0.75125226541834655</v>
      </c>
      <c r="AA266" s="120">
        <f>PRODUCT('mil mi val'!$C230:Z230)</f>
        <v>0.74111035983519891</v>
      </c>
      <c r="AB266" s="120">
        <f>PRODUCT('mil mi val'!$C230:AA230)</f>
        <v>0.7311053699774237</v>
      </c>
      <c r="AC266" s="120">
        <f>PRODUCT('mil mi val'!$C230:AB230)</f>
        <v>0.7212354474827285</v>
      </c>
      <c r="AD266" s="120">
        <f>PRODUCT('mil mi val'!$C230:AC230)</f>
        <v>0.71149876894171171</v>
      </c>
      <c r="AE266" s="120">
        <f>PRODUCT('mil mi val'!$C230:AD230)</f>
        <v>0.70189353556099865</v>
      </c>
      <c r="AF266" s="120">
        <f>PRODUCT('mil mi val'!$C230:AE230)</f>
        <v>0.69241797283092521</v>
      </c>
      <c r="AG266" s="120">
        <f>PRODUCT('mil mi val'!$C230:AF230)</f>
        <v>0.6830703301977078</v>
      </c>
      <c r="AH266" s="120">
        <f>PRODUCT('mil mi val'!$C230:AG230)</f>
        <v>0.67384888074003879</v>
      </c>
      <c r="AI266" s="120">
        <f>PRODUCT('mil mi val'!$C230:AH230)</f>
        <v>0.66475192085004831</v>
      </c>
      <c r="AJ266" s="120">
        <f>PRODUCT('mil mi val'!$C230:AI230)</f>
        <v>0.65577776991857273</v>
      </c>
      <c r="AK266" s="120">
        <f>PRODUCT('mil mi val'!$C230:AJ230)</f>
        <v>0.64692477002467208</v>
      </c>
      <c r="AL266" s="120">
        <f>PRODUCT('mil mi val'!$C230:AK230)</f>
        <v>0.63819128562933902</v>
      </c>
      <c r="AM266" s="120">
        <f>PRODUCT('mil mi val'!$C230:AL230)</f>
        <v>0.629575703273343</v>
      </c>
      <c r="AN266" s="120">
        <f>PRODUCT('mil mi val'!$C230:AM230)</f>
        <v>0.62107643127915291</v>
      </c>
      <c r="AO266" s="120">
        <f>PRODUCT('mil mi val'!$C230:AN230)</f>
        <v>0.6126918994568844</v>
      </c>
      <c r="AP266" s="120">
        <f>PRODUCT('mil mi val'!$C230:AO230)</f>
        <v>0.60442055881421652</v>
      </c>
      <c r="AQ266" s="120">
        <f>PRODUCT('mil mi val'!$C230:AP230)</f>
        <v>0.59626088127022459</v>
      </c>
      <c r="AR266" s="120">
        <f>PRODUCT('mil mi val'!$C230:AQ230)</f>
        <v>0.58821135937307656</v>
      </c>
      <c r="AS266" s="120">
        <f>PRODUCT('mil mi val'!$C230:AR230)</f>
        <v>0.58027050602154007</v>
      </c>
      <c r="AT266" s="120">
        <f>PRODUCT('mil mi val'!$C230:AS230)</f>
        <v>0.57243685419024926</v>
      </c>
      <c r="AU266" s="120">
        <f>PRODUCT('mil mi val'!$C230:AT230)</f>
        <v>0.56470895665868093</v>
      </c>
      <c r="AV266" s="120">
        <f>PRODUCT('mil mi val'!$C230:AU230)</f>
        <v>0.55708538574378874</v>
      </c>
      <c r="AW266" s="120">
        <f>PRODUCT('mil mi val'!$C230:AV230)</f>
        <v>0.54956473303624764</v>
      </c>
      <c r="AX266" s="120">
        <f>PRODUCT('mil mi val'!$C230:AW230)</f>
        <v>0.54214560914025833</v>
      </c>
      <c r="AY266" s="120">
        <f>PRODUCT('mil mi val'!$C230:AX230)</f>
        <v>0.53482664341686492</v>
      </c>
      <c r="AZ266" s="120">
        <f>PRODUCT('mil mi val'!$C230:AY230)</f>
        <v>0.52760648373073726</v>
      </c>
      <c r="BA266" s="120">
        <f>PRODUCT('mil mi val'!$C230:AZ230)</f>
        <v>0.52048379620037233</v>
      </c>
      <c r="BB266" s="120">
        <f>PRODUCT('mil mi val'!$C230:BA230)</f>
        <v>0.51345726495166732</v>
      </c>
      <c r="BC266" s="120">
        <f>PRODUCT('mil mi val'!$C230:BB230)</f>
        <v>0.50652559187481982</v>
      </c>
      <c r="BD266" s="120">
        <f>PRODUCT('mil mi val'!$C230:BC230)</f>
        <v>0.49968749638450977</v>
      </c>
      <c r="BE266" s="120">
        <f>PRODUCT('mil mi val'!$C230:BD230)</f>
        <v>0.49294171518331892</v>
      </c>
      <c r="BF266" s="120">
        <f>PRODUCT('mil mi val'!$C230:BE230)</f>
        <v>0.48628700202834413</v>
      </c>
      <c r="BG266" s="120">
        <f>PRODUCT('mil mi val'!$C230:BF230)</f>
        <v>0.47972212750096149</v>
      </c>
      <c r="BH266" s="120">
        <f>PRODUCT('mil mi val'!$C230:BG230)</f>
        <v>0.47324587877969854</v>
      </c>
      <c r="BI266" s="120">
        <f>PRODUCT('mil mi val'!$C230:BH230)</f>
        <v>0.46685705941617262</v>
      </c>
      <c r="BJ266" s="120">
        <f>PRODUCT('mil mi val'!$C230:BI230)</f>
        <v>0.46055448911405428</v>
      </c>
      <c r="BK266" s="120">
        <f>PRODUCT('mil mi val'!$C230:BJ230)</f>
        <v>0.45433700351101458</v>
      </c>
      <c r="BL266" s="120">
        <f>PRODUCT('mil mi val'!$C230:BK230)</f>
        <v>0.44820345396361588</v>
      </c>
      <c r="BM266" s="120">
        <f>PRODUCT('mil mi val'!$C230:BL230)</f>
        <v>0.44215270733510709</v>
      </c>
      <c r="BN266" s="120">
        <f>PRODUCT('mil mi val'!$C230:BM230)</f>
        <v>0.43618364578608315</v>
      </c>
      <c r="BO266" s="120">
        <f>PRODUCT('mil mi val'!$C230:BN230)</f>
        <v>0.43029516656797107</v>
      </c>
      <c r="BP266" s="120">
        <f>PRODUCT('mil mi val'!$C230:BO230)</f>
        <v>0.42448618181930348</v>
      </c>
      <c r="BQ266" s="120">
        <f>PRODUCT('mil mi val'!$C230:BP230)</f>
        <v>0.4187556183647429</v>
      </c>
      <c r="BR266" s="120">
        <f>PRODUCT('mil mi val'!$C230:BQ230)</f>
        <v>0.41310241751681887</v>
      </c>
      <c r="BS266" s="120">
        <f>PRODUCT('mil mi val'!$C230:BR230)</f>
        <v>0.40752553488034182</v>
      </c>
      <c r="BT266" s="120">
        <f>PRODUCT('mil mi val'!$C230:BS230)</f>
        <v>0.40202394015945725</v>
      </c>
      <c r="BU266" s="120">
        <f>PRODUCT('mil mi val'!$C230:BT230)</f>
        <v>0.39659661696730458</v>
      </c>
      <c r="BV266" s="120">
        <f>PRODUCT('mil mi val'!$C230:BU230)</f>
        <v>0.39124256263824597</v>
      </c>
      <c r="BW266" s="120">
        <f>PRODUCT('mil mi val'!$C230:BV230)</f>
        <v>0.38596078804262968</v>
      </c>
      <c r="BX266" s="120">
        <f>PRODUCT('mil mi val'!$C230:BW230)</f>
        <v>0.38075031740405418</v>
      </c>
      <c r="BY266" s="120">
        <f>PRODUCT('mil mi val'!$C230:BX230)</f>
        <v>0.37561018811909946</v>
      </c>
      <c r="BZ266" s="120">
        <f>PRODUCT('mil mi val'!$C230:BY230)</f>
        <v>0.37053945057949161</v>
      </c>
      <c r="CA266" s="120">
        <f>PRODUCT('mil mi val'!$C230:BZ230)</f>
        <v>0.36553716799666847</v>
      </c>
      <c r="CB266" s="120">
        <f>PRODUCT('mil mi val'!$C230:CA230)</f>
        <v>0.36060241622871347</v>
      </c>
      <c r="CC266" s="120">
        <f>PRODUCT('mil mi val'!$C230:CB230)</f>
        <v>0.35573428360962583</v>
      </c>
      <c r="CD266" s="120">
        <f>PRODUCT('mil mi val'!$C230:CC230)</f>
        <v>0.35093187078089588</v>
      </c>
      <c r="CE266" s="120">
        <f>PRODUCT('mil mi val'!$C230:CD230)</f>
        <v>0.34619429052535378</v>
      </c>
      <c r="CF266" s="120">
        <f>PRODUCT('mil mi val'!$C230:CE230)</f>
        <v>0.3415206676032615</v>
      </c>
      <c r="CG266" s="120">
        <f>PRODUCT('mil mi val'!$C230:CF230)</f>
        <v>0.33691013859061747</v>
      </c>
      <c r="CH266" s="120">
        <f>PRODUCT('mil mi val'!$C230:CG230)</f>
        <v>0.33236185171964416</v>
      </c>
      <c r="CI266" s="120">
        <f>PRODUCT('mil mi val'!$C230:CH230)</f>
        <v>0.32787496672142896</v>
      </c>
      <c r="CJ266" s="120">
        <f>PRODUCT('mil mi val'!$C230:CI230)</f>
        <v>0.32344865467068967</v>
      </c>
      <c r="CK266" s="120">
        <f>PRODUCT('mil mi val'!$C230:CJ230)</f>
        <v>0.31908209783263536</v>
      </c>
      <c r="CL266" s="120">
        <f>PRODUCT('mil mi val'!$C230:CK230)</f>
        <v>0.31477448951189479</v>
      </c>
      <c r="CM266" s="120">
        <f>PRODUCT('mil mi val'!$C230:CL230)</f>
        <v>0.31052503390348424</v>
      </c>
      <c r="CN266" s="120">
        <f>PRODUCT('mil mi val'!$C230:CM230)</f>
        <v>0.30633294594578719</v>
      </c>
      <c r="CO266" s="120">
        <f>PRODUCT('mil mi val'!$C230:CN230)</f>
        <v>0.30219745117551911</v>
      </c>
      <c r="CP266" s="120">
        <f>PRODUCT('mil mi val'!$C230:CO230)</f>
        <v>0.29811778558464963</v>
      </c>
      <c r="CQ266" s="120">
        <f>PRODUCT('mil mi val'!$C230:CP230)</f>
        <v>0.29409319547925689</v>
      </c>
      <c r="CR266" s="120">
        <f>PRODUCT('mil mi val'!$C230:CQ230)</f>
        <v>0.29012293734028693</v>
      </c>
      <c r="CS266" s="120">
        <f>PRODUCT('mil mi val'!$C230:CR230)</f>
        <v>0.28620627768619306</v>
      </c>
      <c r="CT266" s="120">
        <f>PRODUCT('mil mi val'!$C230:CS230)</f>
        <v>0.28234249293742947</v>
      </c>
      <c r="CU266" s="120">
        <f>PRODUCT('mil mi val'!$C230:CT230)</f>
        <v>0.27853086928277421</v>
      </c>
      <c r="CV266" s="120">
        <f>PRODUCT('mil mi val'!$C230:CU230)</f>
        <v>0.27477070254745678</v>
      </c>
      <c r="CW266" s="120">
        <f>PRODUCT('mil mi val'!$C230:CV230)</f>
        <v>0.27106129806306611</v>
      </c>
      <c r="CX266" s="120">
        <f>PRODUCT('mil mi val'!$C230:CW230)</f>
        <v>0.26740197053921472</v>
      </c>
      <c r="CY266" s="120">
        <f>PRODUCT('mil mi val'!$C230:CX230)</f>
        <v>0.26379204393693534</v>
      </c>
      <c r="CZ266" s="120">
        <f>PRODUCT('mil mi val'!$C230:CY230)</f>
        <v>0.26023085134378671</v>
      </c>
      <c r="DA266" s="120">
        <f>PRODUCT('mil mi val'!$C230:CZ230)</f>
        <v>0.25671773485064558</v>
      </c>
      <c r="DB266" s="120">
        <f>PRODUCT('mil mi val'!$C230:DA230)</f>
        <v>0.25325204543016189</v>
      </c>
      <c r="DC266" s="120">
        <f>PRODUCT('mil mi val'!$C230:DB230)</f>
        <v>0.2498331428168547</v>
      </c>
    </row>
    <row r="267" spans="2:107" ht="15" x14ac:dyDescent="0.25">
      <c r="B267" s="110">
        <v>22</v>
      </c>
      <c r="C267" s="120">
        <v>1</v>
      </c>
      <c r="D267" s="120">
        <f>PRODUCT('mil mi val'!$C231:C231)</f>
        <v>0.98429999999999995</v>
      </c>
      <c r="E267" s="120">
        <f>PRODUCT('mil mi val'!$C231:D231)</f>
        <v>0.97701618000000001</v>
      </c>
      <c r="F267" s="120">
        <f>PRODUCT('mil mi val'!$C231:E231)</f>
        <v>0.96861384085199997</v>
      </c>
      <c r="G267" s="120">
        <f>PRODUCT('mil mi val'!$C231:F231)</f>
        <v>0.95950887074799118</v>
      </c>
      <c r="H267" s="120">
        <f>PRODUCT('mil mi val'!$C231:G231)</f>
        <v>0.94991378204051125</v>
      </c>
      <c r="I267" s="120">
        <f>PRODUCT('mil mi val'!$C231:H231)</f>
        <v>0.93984469595088183</v>
      </c>
      <c r="J267" s="120">
        <f>PRODUCT('mil mi val'!$C231:I231)</f>
        <v>0.92931843535623193</v>
      </c>
      <c r="K267" s="120">
        <f>PRODUCT('mil mi val'!$C231:J231)</f>
        <v>0.91844540966256394</v>
      </c>
      <c r="L267" s="120">
        <f>PRODUCT('mil mi val'!$C231:K231)</f>
        <v>0.90724037566468063</v>
      </c>
      <c r="M267" s="120">
        <f>PRODUCT('mil mi val'!$C231:L231)</f>
        <v>0.89571842289373915</v>
      </c>
      <c r="N267" s="120">
        <f>PRODUCT('mil mi val'!$C231:M231)</f>
        <v>0.88407408339612048</v>
      </c>
      <c r="O267" s="120">
        <f>PRODUCT('mil mi val'!$C231:N231)</f>
        <v>0.87231589808695209</v>
      </c>
      <c r="P267" s="120">
        <f>PRODUCT('mil mi val'!$C231:O231)</f>
        <v>0.86062686505258701</v>
      </c>
      <c r="Q267" s="120">
        <f>PRODUCT('mil mi val'!$C231:P231)</f>
        <v>0.84900840237437714</v>
      </c>
      <c r="R267" s="120">
        <f>PRODUCT('mil mi val'!$C231:Q231)</f>
        <v>0.83754678894232304</v>
      </c>
      <c r="S267" s="120">
        <f>PRODUCT('mil mi val'!$C231:R231)</f>
        <v>0.82623990729160168</v>
      </c>
      <c r="T267" s="120">
        <f>PRODUCT('mil mi val'!$C231:S231)</f>
        <v>0.81508566854316511</v>
      </c>
      <c r="U267" s="120">
        <f>PRODUCT('mil mi val'!$C231:T231)</f>
        <v>0.80408201201783247</v>
      </c>
      <c r="V267" s="120">
        <f>PRODUCT('mil mi val'!$C231:U231)</f>
        <v>0.79322690485559177</v>
      </c>
      <c r="W267" s="120">
        <f>PRODUCT('mil mi val'!$C231:V231)</f>
        <v>0.7825183416400413</v>
      </c>
      <c r="X267" s="120">
        <f>PRODUCT('mil mi val'!$C231:W231)</f>
        <v>0.77195434402790075</v>
      </c>
      <c r="Y267" s="120">
        <f>PRODUCT('mil mi val'!$C231:X231)</f>
        <v>0.76153296038352414</v>
      </c>
      <c r="Z267" s="120">
        <f>PRODUCT('mil mi val'!$C231:Y231)</f>
        <v>0.75125226541834655</v>
      </c>
      <c r="AA267" s="120">
        <f>PRODUCT('mil mi val'!$C231:Z231)</f>
        <v>0.74111035983519891</v>
      </c>
      <c r="AB267" s="120">
        <f>PRODUCT('mil mi val'!$C231:AA231)</f>
        <v>0.7311053699774237</v>
      </c>
      <c r="AC267" s="120">
        <f>PRODUCT('mil mi val'!$C231:AB231)</f>
        <v>0.7212354474827285</v>
      </c>
      <c r="AD267" s="120">
        <f>PRODUCT('mil mi val'!$C231:AC231)</f>
        <v>0.71149876894171171</v>
      </c>
      <c r="AE267" s="120">
        <f>PRODUCT('mil mi val'!$C231:AD231)</f>
        <v>0.70189353556099865</v>
      </c>
      <c r="AF267" s="120">
        <f>PRODUCT('mil mi val'!$C231:AE231)</f>
        <v>0.69241797283092521</v>
      </c>
      <c r="AG267" s="120">
        <f>PRODUCT('mil mi val'!$C231:AF231)</f>
        <v>0.6830703301977078</v>
      </c>
      <c r="AH267" s="120">
        <f>PRODUCT('mil mi val'!$C231:AG231)</f>
        <v>0.67384888074003879</v>
      </c>
      <c r="AI267" s="120">
        <f>PRODUCT('mil mi val'!$C231:AH231)</f>
        <v>0.66475192085004831</v>
      </c>
      <c r="AJ267" s="120">
        <f>PRODUCT('mil mi val'!$C231:AI231)</f>
        <v>0.65577776991857273</v>
      </c>
      <c r="AK267" s="120">
        <f>PRODUCT('mil mi val'!$C231:AJ231)</f>
        <v>0.64692477002467208</v>
      </c>
      <c r="AL267" s="120">
        <f>PRODUCT('mil mi val'!$C231:AK231)</f>
        <v>0.63819128562933902</v>
      </c>
      <c r="AM267" s="120">
        <f>PRODUCT('mil mi val'!$C231:AL231)</f>
        <v>0.629575703273343</v>
      </c>
      <c r="AN267" s="120">
        <f>PRODUCT('mil mi val'!$C231:AM231)</f>
        <v>0.62107643127915291</v>
      </c>
      <c r="AO267" s="120">
        <f>PRODUCT('mil mi val'!$C231:AN231)</f>
        <v>0.6126918994568844</v>
      </c>
      <c r="AP267" s="120">
        <f>PRODUCT('mil mi val'!$C231:AO231)</f>
        <v>0.60442055881421652</v>
      </c>
      <c r="AQ267" s="120">
        <f>PRODUCT('mil mi val'!$C231:AP231)</f>
        <v>0.59626088127022459</v>
      </c>
      <c r="AR267" s="120">
        <f>PRODUCT('mil mi val'!$C231:AQ231)</f>
        <v>0.58821135937307656</v>
      </c>
      <c r="AS267" s="120">
        <f>PRODUCT('mil mi val'!$C231:AR231)</f>
        <v>0.58027050602154007</v>
      </c>
      <c r="AT267" s="120">
        <f>PRODUCT('mil mi val'!$C231:AS231)</f>
        <v>0.57243685419024926</v>
      </c>
      <c r="AU267" s="120">
        <f>PRODUCT('mil mi val'!$C231:AT231)</f>
        <v>0.56470895665868093</v>
      </c>
      <c r="AV267" s="120">
        <f>PRODUCT('mil mi val'!$C231:AU231)</f>
        <v>0.55708538574378874</v>
      </c>
      <c r="AW267" s="120">
        <f>PRODUCT('mil mi val'!$C231:AV231)</f>
        <v>0.54956473303624764</v>
      </c>
      <c r="AX267" s="120">
        <f>PRODUCT('mil mi val'!$C231:AW231)</f>
        <v>0.54214560914025833</v>
      </c>
      <c r="AY267" s="120">
        <f>PRODUCT('mil mi val'!$C231:AX231)</f>
        <v>0.53482664341686492</v>
      </c>
      <c r="AZ267" s="120">
        <f>PRODUCT('mil mi val'!$C231:AY231)</f>
        <v>0.52760648373073726</v>
      </c>
      <c r="BA267" s="120">
        <f>PRODUCT('mil mi val'!$C231:AZ231)</f>
        <v>0.52048379620037233</v>
      </c>
      <c r="BB267" s="120">
        <f>PRODUCT('mil mi val'!$C231:BA231)</f>
        <v>0.51345726495166732</v>
      </c>
      <c r="BC267" s="120">
        <f>PRODUCT('mil mi val'!$C231:BB231)</f>
        <v>0.50652559187481982</v>
      </c>
      <c r="BD267" s="120">
        <f>PRODUCT('mil mi val'!$C231:BC231)</f>
        <v>0.49968749638450977</v>
      </c>
      <c r="BE267" s="120">
        <f>PRODUCT('mil mi val'!$C231:BD231)</f>
        <v>0.49294171518331892</v>
      </c>
      <c r="BF267" s="120">
        <f>PRODUCT('mil mi val'!$C231:BE231)</f>
        <v>0.48628700202834413</v>
      </c>
      <c r="BG267" s="120">
        <f>PRODUCT('mil mi val'!$C231:BF231)</f>
        <v>0.47972212750096149</v>
      </c>
      <c r="BH267" s="120">
        <f>PRODUCT('mil mi val'!$C231:BG231)</f>
        <v>0.47324587877969854</v>
      </c>
      <c r="BI267" s="120">
        <f>PRODUCT('mil mi val'!$C231:BH231)</f>
        <v>0.46685705941617262</v>
      </c>
      <c r="BJ267" s="120">
        <f>PRODUCT('mil mi val'!$C231:BI231)</f>
        <v>0.46055448911405428</v>
      </c>
      <c r="BK267" s="120">
        <f>PRODUCT('mil mi val'!$C231:BJ231)</f>
        <v>0.45433700351101458</v>
      </c>
      <c r="BL267" s="120">
        <f>PRODUCT('mil mi val'!$C231:BK231)</f>
        <v>0.44820345396361588</v>
      </c>
      <c r="BM267" s="120">
        <f>PRODUCT('mil mi val'!$C231:BL231)</f>
        <v>0.44215270733510709</v>
      </c>
      <c r="BN267" s="120">
        <f>PRODUCT('mil mi val'!$C231:BM231)</f>
        <v>0.43618364578608315</v>
      </c>
      <c r="BO267" s="120">
        <f>PRODUCT('mil mi val'!$C231:BN231)</f>
        <v>0.43029516656797107</v>
      </c>
      <c r="BP267" s="120">
        <f>PRODUCT('mil mi val'!$C231:BO231)</f>
        <v>0.42448618181930348</v>
      </c>
      <c r="BQ267" s="120">
        <f>PRODUCT('mil mi val'!$C231:BP231)</f>
        <v>0.4187556183647429</v>
      </c>
      <c r="BR267" s="120">
        <f>PRODUCT('mil mi val'!$C231:BQ231)</f>
        <v>0.41310241751681887</v>
      </c>
      <c r="BS267" s="120">
        <f>PRODUCT('mil mi val'!$C231:BR231)</f>
        <v>0.40752553488034182</v>
      </c>
      <c r="BT267" s="120">
        <f>PRODUCT('mil mi val'!$C231:BS231)</f>
        <v>0.40202394015945725</v>
      </c>
      <c r="BU267" s="120">
        <f>PRODUCT('mil mi val'!$C231:BT231)</f>
        <v>0.39659661696730458</v>
      </c>
      <c r="BV267" s="120">
        <f>PRODUCT('mil mi val'!$C231:BU231)</f>
        <v>0.39124256263824597</v>
      </c>
      <c r="BW267" s="120">
        <f>PRODUCT('mil mi val'!$C231:BV231)</f>
        <v>0.38596078804262968</v>
      </c>
      <c r="BX267" s="120">
        <f>PRODUCT('mil mi val'!$C231:BW231)</f>
        <v>0.38075031740405418</v>
      </c>
      <c r="BY267" s="120">
        <f>PRODUCT('mil mi val'!$C231:BX231)</f>
        <v>0.37561018811909946</v>
      </c>
      <c r="BZ267" s="120">
        <f>PRODUCT('mil mi val'!$C231:BY231)</f>
        <v>0.37053945057949161</v>
      </c>
      <c r="CA267" s="120">
        <f>PRODUCT('mil mi val'!$C231:BZ231)</f>
        <v>0.36553716799666847</v>
      </c>
      <c r="CB267" s="120">
        <f>PRODUCT('mil mi val'!$C231:CA231)</f>
        <v>0.36060241622871347</v>
      </c>
      <c r="CC267" s="120">
        <f>PRODUCT('mil mi val'!$C231:CB231)</f>
        <v>0.35573428360962583</v>
      </c>
      <c r="CD267" s="120">
        <f>PRODUCT('mil mi val'!$C231:CC231)</f>
        <v>0.35093187078089588</v>
      </c>
      <c r="CE267" s="120">
        <f>PRODUCT('mil mi val'!$C231:CD231)</f>
        <v>0.34619429052535378</v>
      </c>
      <c r="CF267" s="120">
        <f>PRODUCT('mil mi val'!$C231:CE231)</f>
        <v>0.3415206676032615</v>
      </c>
      <c r="CG267" s="120">
        <f>PRODUCT('mil mi val'!$C231:CF231)</f>
        <v>0.33691013859061747</v>
      </c>
      <c r="CH267" s="120">
        <f>PRODUCT('mil mi val'!$C231:CG231)</f>
        <v>0.33236185171964416</v>
      </c>
      <c r="CI267" s="120">
        <f>PRODUCT('mil mi val'!$C231:CH231)</f>
        <v>0.32787496672142896</v>
      </c>
      <c r="CJ267" s="120">
        <f>PRODUCT('mil mi val'!$C231:CI231)</f>
        <v>0.32344865467068967</v>
      </c>
      <c r="CK267" s="120">
        <f>PRODUCT('mil mi val'!$C231:CJ231)</f>
        <v>0.31908209783263536</v>
      </c>
      <c r="CL267" s="120">
        <f>PRODUCT('mil mi val'!$C231:CK231)</f>
        <v>0.31477448951189479</v>
      </c>
      <c r="CM267" s="120">
        <f>PRODUCT('mil mi val'!$C231:CL231)</f>
        <v>0.31052503390348424</v>
      </c>
      <c r="CN267" s="120">
        <f>PRODUCT('mil mi val'!$C231:CM231)</f>
        <v>0.30633294594578719</v>
      </c>
      <c r="CO267" s="120">
        <f>PRODUCT('mil mi val'!$C231:CN231)</f>
        <v>0.30219745117551911</v>
      </c>
      <c r="CP267" s="120">
        <f>PRODUCT('mil mi val'!$C231:CO231)</f>
        <v>0.29811778558464963</v>
      </c>
      <c r="CQ267" s="120">
        <f>PRODUCT('mil mi val'!$C231:CP231)</f>
        <v>0.29409319547925689</v>
      </c>
      <c r="CR267" s="120">
        <f>PRODUCT('mil mi val'!$C231:CQ231)</f>
        <v>0.29012293734028693</v>
      </c>
      <c r="CS267" s="120">
        <f>PRODUCT('mil mi val'!$C231:CR231)</f>
        <v>0.28620627768619306</v>
      </c>
      <c r="CT267" s="120">
        <f>PRODUCT('mil mi val'!$C231:CS231)</f>
        <v>0.28234249293742947</v>
      </c>
      <c r="CU267" s="120">
        <f>PRODUCT('mil mi val'!$C231:CT231)</f>
        <v>0.27853086928277421</v>
      </c>
      <c r="CV267" s="120">
        <f>PRODUCT('mil mi val'!$C231:CU231)</f>
        <v>0.27477070254745678</v>
      </c>
      <c r="CW267" s="120">
        <f>PRODUCT('mil mi val'!$C231:CV231)</f>
        <v>0.27106129806306611</v>
      </c>
      <c r="CX267" s="120">
        <f>PRODUCT('mil mi val'!$C231:CW231)</f>
        <v>0.26740197053921472</v>
      </c>
      <c r="CY267" s="120">
        <f>PRODUCT('mil mi val'!$C231:CX231)</f>
        <v>0.26379204393693534</v>
      </c>
      <c r="CZ267" s="120">
        <f>PRODUCT('mil mi val'!$C231:CY231)</f>
        <v>0.26023085134378671</v>
      </c>
      <c r="DA267" s="120">
        <f>PRODUCT('mil mi val'!$C231:CZ231)</f>
        <v>0.25671773485064558</v>
      </c>
      <c r="DB267" s="120">
        <f>PRODUCT('mil mi val'!$C231:DA231)</f>
        <v>0.25325204543016189</v>
      </c>
      <c r="DC267" s="120">
        <f>PRODUCT('mil mi val'!$C231:DB231)</f>
        <v>0.2498331428168547</v>
      </c>
    </row>
    <row r="268" spans="2:107" ht="15" x14ac:dyDescent="0.25">
      <c r="B268" s="110">
        <v>23</v>
      </c>
      <c r="C268" s="120">
        <v>1</v>
      </c>
      <c r="D268" s="120">
        <f>PRODUCT('mil mi val'!$C232:C232)</f>
        <v>0.98429999999999995</v>
      </c>
      <c r="E268" s="120">
        <f>PRODUCT('mil mi val'!$C232:D232)</f>
        <v>0.97701618000000001</v>
      </c>
      <c r="F268" s="120">
        <f>PRODUCT('mil mi val'!$C232:E232)</f>
        <v>0.96861384085199997</v>
      </c>
      <c r="G268" s="120">
        <f>PRODUCT('mil mi val'!$C232:F232)</f>
        <v>0.95950887074799118</v>
      </c>
      <c r="H268" s="120">
        <f>PRODUCT('mil mi val'!$C232:G232)</f>
        <v>0.94991378204051125</v>
      </c>
      <c r="I268" s="120">
        <f>PRODUCT('mil mi val'!$C232:H232)</f>
        <v>0.93984469595088183</v>
      </c>
      <c r="J268" s="120">
        <f>PRODUCT('mil mi val'!$C232:I232)</f>
        <v>0.92931843535623193</v>
      </c>
      <c r="K268" s="120">
        <f>PRODUCT('mil mi val'!$C232:J232)</f>
        <v>0.91844540966256394</v>
      </c>
      <c r="L268" s="120">
        <f>PRODUCT('mil mi val'!$C232:K232)</f>
        <v>0.90724037566468063</v>
      </c>
      <c r="M268" s="120">
        <f>PRODUCT('mil mi val'!$C232:L232)</f>
        <v>0.89571842289373915</v>
      </c>
      <c r="N268" s="120">
        <f>PRODUCT('mil mi val'!$C232:M232)</f>
        <v>0.88407408339612048</v>
      </c>
      <c r="O268" s="120">
        <f>PRODUCT('mil mi val'!$C232:N232)</f>
        <v>0.87231589808695209</v>
      </c>
      <c r="P268" s="120">
        <f>PRODUCT('mil mi val'!$C232:O232)</f>
        <v>0.86062686505258701</v>
      </c>
      <c r="Q268" s="120">
        <f>PRODUCT('mil mi val'!$C232:P232)</f>
        <v>0.84900840237437714</v>
      </c>
      <c r="R268" s="120">
        <f>PRODUCT('mil mi val'!$C232:Q232)</f>
        <v>0.83754678894232304</v>
      </c>
      <c r="S268" s="120">
        <f>PRODUCT('mil mi val'!$C232:R232)</f>
        <v>0.82623990729160168</v>
      </c>
      <c r="T268" s="120">
        <f>PRODUCT('mil mi val'!$C232:S232)</f>
        <v>0.81508566854316511</v>
      </c>
      <c r="U268" s="120">
        <f>PRODUCT('mil mi val'!$C232:T232)</f>
        <v>0.80408201201783247</v>
      </c>
      <c r="V268" s="120">
        <f>PRODUCT('mil mi val'!$C232:U232)</f>
        <v>0.79322690485559177</v>
      </c>
      <c r="W268" s="120">
        <f>PRODUCT('mil mi val'!$C232:V232)</f>
        <v>0.7825183416400413</v>
      </c>
      <c r="X268" s="120">
        <f>PRODUCT('mil mi val'!$C232:W232)</f>
        <v>0.77195434402790075</v>
      </c>
      <c r="Y268" s="120">
        <f>PRODUCT('mil mi val'!$C232:X232)</f>
        <v>0.76153296038352414</v>
      </c>
      <c r="Z268" s="120">
        <f>PRODUCT('mil mi val'!$C232:Y232)</f>
        <v>0.75125226541834655</v>
      </c>
      <c r="AA268" s="120">
        <f>PRODUCT('mil mi val'!$C232:Z232)</f>
        <v>0.74111035983519891</v>
      </c>
      <c r="AB268" s="120">
        <f>PRODUCT('mil mi val'!$C232:AA232)</f>
        <v>0.7311053699774237</v>
      </c>
      <c r="AC268" s="120">
        <f>PRODUCT('mil mi val'!$C232:AB232)</f>
        <v>0.7212354474827285</v>
      </c>
      <c r="AD268" s="120">
        <f>PRODUCT('mil mi val'!$C232:AC232)</f>
        <v>0.71149876894171171</v>
      </c>
      <c r="AE268" s="120">
        <f>PRODUCT('mil mi val'!$C232:AD232)</f>
        <v>0.70189353556099865</v>
      </c>
      <c r="AF268" s="120">
        <f>PRODUCT('mil mi val'!$C232:AE232)</f>
        <v>0.69241797283092521</v>
      </c>
      <c r="AG268" s="120">
        <f>PRODUCT('mil mi val'!$C232:AF232)</f>
        <v>0.6830703301977078</v>
      </c>
      <c r="AH268" s="120">
        <f>PRODUCT('mil mi val'!$C232:AG232)</f>
        <v>0.67384888074003879</v>
      </c>
      <c r="AI268" s="120">
        <f>PRODUCT('mil mi val'!$C232:AH232)</f>
        <v>0.66475192085004831</v>
      </c>
      <c r="AJ268" s="120">
        <f>PRODUCT('mil mi val'!$C232:AI232)</f>
        <v>0.65577776991857273</v>
      </c>
      <c r="AK268" s="120">
        <f>PRODUCT('mil mi val'!$C232:AJ232)</f>
        <v>0.64692477002467208</v>
      </c>
      <c r="AL268" s="120">
        <f>PRODUCT('mil mi val'!$C232:AK232)</f>
        <v>0.63819128562933902</v>
      </c>
      <c r="AM268" s="120">
        <f>PRODUCT('mil mi val'!$C232:AL232)</f>
        <v>0.629575703273343</v>
      </c>
      <c r="AN268" s="120">
        <f>PRODUCT('mil mi val'!$C232:AM232)</f>
        <v>0.62107643127915291</v>
      </c>
      <c r="AO268" s="120">
        <f>PRODUCT('mil mi val'!$C232:AN232)</f>
        <v>0.6126918994568844</v>
      </c>
      <c r="AP268" s="120">
        <f>PRODUCT('mil mi val'!$C232:AO232)</f>
        <v>0.60442055881421652</v>
      </c>
      <c r="AQ268" s="120">
        <f>PRODUCT('mil mi val'!$C232:AP232)</f>
        <v>0.59626088127022459</v>
      </c>
      <c r="AR268" s="120">
        <f>PRODUCT('mil mi val'!$C232:AQ232)</f>
        <v>0.58821135937307656</v>
      </c>
      <c r="AS268" s="120">
        <f>PRODUCT('mil mi val'!$C232:AR232)</f>
        <v>0.58027050602154007</v>
      </c>
      <c r="AT268" s="120">
        <f>PRODUCT('mil mi val'!$C232:AS232)</f>
        <v>0.57243685419024926</v>
      </c>
      <c r="AU268" s="120">
        <f>PRODUCT('mil mi val'!$C232:AT232)</f>
        <v>0.56470895665868093</v>
      </c>
      <c r="AV268" s="120">
        <f>PRODUCT('mil mi val'!$C232:AU232)</f>
        <v>0.55708538574378874</v>
      </c>
      <c r="AW268" s="120">
        <f>PRODUCT('mil mi val'!$C232:AV232)</f>
        <v>0.54956473303624764</v>
      </c>
      <c r="AX268" s="120">
        <f>PRODUCT('mil mi val'!$C232:AW232)</f>
        <v>0.54214560914025833</v>
      </c>
      <c r="AY268" s="120">
        <f>PRODUCT('mil mi val'!$C232:AX232)</f>
        <v>0.53482664341686492</v>
      </c>
      <c r="AZ268" s="120">
        <f>PRODUCT('mil mi val'!$C232:AY232)</f>
        <v>0.52760648373073726</v>
      </c>
      <c r="BA268" s="120">
        <f>PRODUCT('mil mi val'!$C232:AZ232)</f>
        <v>0.52048379620037233</v>
      </c>
      <c r="BB268" s="120">
        <f>PRODUCT('mil mi val'!$C232:BA232)</f>
        <v>0.51345726495166732</v>
      </c>
      <c r="BC268" s="120">
        <f>PRODUCT('mil mi val'!$C232:BB232)</f>
        <v>0.50652559187481982</v>
      </c>
      <c r="BD268" s="120">
        <f>PRODUCT('mil mi val'!$C232:BC232)</f>
        <v>0.49968749638450977</v>
      </c>
      <c r="BE268" s="120">
        <f>PRODUCT('mil mi val'!$C232:BD232)</f>
        <v>0.49294171518331892</v>
      </c>
      <c r="BF268" s="120">
        <f>PRODUCT('mil mi val'!$C232:BE232)</f>
        <v>0.48628700202834413</v>
      </c>
      <c r="BG268" s="120">
        <f>PRODUCT('mil mi val'!$C232:BF232)</f>
        <v>0.47972212750096149</v>
      </c>
      <c r="BH268" s="120">
        <f>PRODUCT('mil mi val'!$C232:BG232)</f>
        <v>0.47324587877969854</v>
      </c>
      <c r="BI268" s="120">
        <f>PRODUCT('mil mi val'!$C232:BH232)</f>
        <v>0.46685705941617262</v>
      </c>
      <c r="BJ268" s="120">
        <f>PRODUCT('mil mi val'!$C232:BI232)</f>
        <v>0.46055448911405428</v>
      </c>
      <c r="BK268" s="120">
        <f>PRODUCT('mil mi val'!$C232:BJ232)</f>
        <v>0.45433700351101458</v>
      </c>
      <c r="BL268" s="120">
        <f>PRODUCT('mil mi val'!$C232:BK232)</f>
        <v>0.44820345396361588</v>
      </c>
      <c r="BM268" s="120">
        <f>PRODUCT('mil mi val'!$C232:BL232)</f>
        <v>0.44215270733510709</v>
      </c>
      <c r="BN268" s="120">
        <f>PRODUCT('mil mi val'!$C232:BM232)</f>
        <v>0.43618364578608315</v>
      </c>
      <c r="BO268" s="120">
        <f>PRODUCT('mil mi val'!$C232:BN232)</f>
        <v>0.43029516656797107</v>
      </c>
      <c r="BP268" s="120">
        <f>PRODUCT('mil mi val'!$C232:BO232)</f>
        <v>0.42448618181930348</v>
      </c>
      <c r="BQ268" s="120">
        <f>PRODUCT('mil mi val'!$C232:BP232)</f>
        <v>0.4187556183647429</v>
      </c>
      <c r="BR268" s="120">
        <f>PRODUCT('mil mi val'!$C232:BQ232)</f>
        <v>0.41310241751681887</v>
      </c>
      <c r="BS268" s="120">
        <f>PRODUCT('mil mi val'!$C232:BR232)</f>
        <v>0.40752553488034182</v>
      </c>
      <c r="BT268" s="120">
        <f>PRODUCT('mil mi val'!$C232:BS232)</f>
        <v>0.40202394015945725</v>
      </c>
      <c r="BU268" s="120">
        <f>PRODUCT('mil mi val'!$C232:BT232)</f>
        <v>0.39659661696730458</v>
      </c>
      <c r="BV268" s="120">
        <f>PRODUCT('mil mi val'!$C232:BU232)</f>
        <v>0.39124256263824597</v>
      </c>
      <c r="BW268" s="120">
        <f>PRODUCT('mil mi val'!$C232:BV232)</f>
        <v>0.38596078804262968</v>
      </c>
      <c r="BX268" s="120">
        <f>PRODUCT('mil mi val'!$C232:BW232)</f>
        <v>0.38075031740405418</v>
      </c>
      <c r="BY268" s="120">
        <f>PRODUCT('mil mi val'!$C232:BX232)</f>
        <v>0.37561018811909946</v>
      </c>
      <c r="BZ268" s="120">
        <f>PRODUCT('mil mi val'!$C232:BY232)</f>
        <v>0.37053945057949161</v>
      </c>
      <c r="CA268" s="120">
        <f>PRODUCT('mil mi val'!$C232:BZ232)</f>
        <v>0.36553716799666847</v>
      </c>
      <c r="CB268" s="120">
        <f>PRODUCT('mil mi val'!$C232:CA232)</f>
        <v>0.36060241622871347</v>
      </c>
      <c r="CC268" s="120">
        <f>PRODUCT('mil mi val'!$C232:CB232)</f>
        <v>0.35573428360962583</v>
      </c>
      <c r="CD268" s="120">
        <f>PRODUCT('mil mi val'!$C232:CC232)</f>
        <v>0.35093187078089588</v>
      </c>
      <c r="CE268" s="120">
        <f>PRODUCT('mil mi val'!$C232:CD232)</f>
        <v>0.34619429052535378</v>
      </c>
      <c r="CF268" s="120">
        <f>PRODUCT('mil mi val'!$C232:CE232)</f>
        <v>0.3415206676032615</v>
      </c>
      <c r="CG268" s="120">
        <f>PRODUCT('mil mi val'!$C232:CF232)</f>
        <v>0.33691013859061747</v>
      </c>
      <c r="CH268" s="120">
        <f>PRODUCT('mil mi val'!$C232:CG232)</f>
        <v>0.33236185171964416</v>
      </c>
      <c r="CI268" s="120">
        <f>PRODUCT('mil mi val'!$C232:CH232)</f>
        <v>0.32787496672142896</v>
      </c>
      <c r="CJ268" s="120">
        <f>PRODUCT('mil mi val'!$C232:CI232)</f>
        <v>0.32344865467068967</v>
      </c>
      <c r="CK268" s="120">
        <f>PRODUCT('mil mi val'!$C232:CJ232)</f>
        <v>0.31908209783263536</v>
      </c>
      <c r="CL268" s="120">
        <f>PRODUCT('mil mi val'!$C232:CK232)</f>
        <v>0.31477448951189479</v>
      </c>
      <c r="CM268" s="120">
        <f>PRODUCT('mil mi val'!$C232:CL232)</f>
        <v>0.31052503390348424</v>
      </c>
      <c r="CN268" s="120">
        <f>PRODUCT('mil mi val'!$C232:CM232)</f>
        <v>0.30633294594578719</v>
      </c>
      <c r="CO268" s="120">
        <f>PRODUCT('mil mi val'!$C232:CN232)</f>
        <v>0.30219745117551911</v>
      </c>
      <c r="CP268" s="120">
        <f>PRODUCT('mil mi val'!$C232:CO232)</f>
        <v>0.29811778558464963</v>
      </c>
      <c r="CQ268" s="120">
        <f>PRODUCT('mil mi val'!$C232:CP232)</f>
        <v>0.29409319547925689</v>
      </c>
      <c r="CR268" s="120">
        <f>PRODUCT('mil mi val'!$C232:CQ232)</f>
        <v>0.29012293734028693</v>
      </c>
      <c r="CS268" s="120">
        <f>PRODUCT('mil mi val'!$C232:CR232)</f>
        <v>0.28620627768619306</v>
      </c>
      <c r="CT268" s="120">
        <f>PRODUCT('mil mi val'!$C232:CS232)</f>
        <v>0.28234249293742947</v>
      </c>
      <c r="CU268" s="120">
        <f>PRODUCT('mil mi val'!$C232:CT232)</f>
        <v>0.27853086928277421</v>
      </c>
      <c r="CV268" s="120">
        <f>PRODUCT('mil mi val'!$C232:CU232)</f>
        <v>0.27477070254745678</v>
      </c>
      <c r="CW268" s="120">
        <f>PRODUCT('mil mi val'!$C232:CV232)</f>
        <v>0.27106129806306611</v>
      </c>
      <c r="CX268" s="120">
        <f>PRODUCT('mil mi val'!$C232:CW232)</f>
        <v>0.26740197053921472</v>
      </c>
      <c r="CY268" s="120">
        <f>PRODUCT('mil mi val'!$C232:CX232)</f>
        <v>0.26379204393693534</v>
      </c>
      <c r="CZ268" s="120">
        <f>PRODUCT('mil mi val'!$C232:CY232)</f>
        <v>0.26023085134378671</v>
      </c>
      <c r="DA268" s="120">
        <f>PRODUCT('mil mi val'!$C232:CZ232)</f>
        <v>0.25671773485064558</v>
      </c>
      <c r="DB268" s="120">
        <f>PRODUCT('mil mi val'!$C232:DA232)</f>
        <v>0.25325204543016189</v>
      </c>
      <c r="DC268" s="120">
        <f>PRODUCT('mil mi val'!$C232:DB232)</f>
        <v>0.2498331428168547</v>
      </c>
    </row>
    <row r="269" spans="2:107" ht="15" x14ac:dyDescent="0.25">
      <c r="B269" s="110">
        <v>24</v>
      </c>
      <c r="C269" s="120">
        <v>1</v>
      </c>
      <c r="D269" s="120">
        <f>PRODUCT('mil mi val'!$C233:C233)</f>
        <v>0.98429999999999995</v>
      </c>
      <c r="E269" s="120">
        <f>PRODUCT('mil mi val'!$C233:D233)</f>
        <v>0.97701618000000001</v>
      </c>
      <c r="F269" s="120">
        <f>PRODUCT('mil mi val'!$C233:E233)</f>
        <v>0.96861384085199997</v>
      </c>
      <c r="G269" s="120">
        <f>PRODUCT('mil mi val'!$C233:F233)</f>
        <v>0.95950887074799118</v>
      </c>
      <c r="H269" s="120">
        <f>PRODUCT('mil mi val'!$C233:G233)</f>
        <v>0.94991378204051125</v>
      </c>
      <c r="I269" s="120">
        <f>PRODUCT('mil mi val'!$C233:H233)</f>
        <v>0.93984469595088183</v>
      </c>
      <c r="J269" s="120">
        <f>PRODUCT('mil mi val'!$C233:I233)</f>
        <v>0.92931843535623193</v>
      </c>
      <c r="K269" s="120">
        <f>PRODUCT('mil mi val'!$C233:J233)</f>
        <v>0.91844540966256394</v>
      </c>
      <c r="L269" s="120">
        <f>PRODUCT('mil mi val'!$C233:K233)</f>
        <v>0.90724037566468063</v>
      </c>
      <c r="M269" s="120">
        <f>PRODUCT('mil mi val'!$C233:L233)</f>
        <v>0.89571842289373915</v>
      </c>
      <c r="N269" s="120">
        <f>PRODUCT('mil mi val'!$C233:M233)</f>
        <v>0.88407408339612048</v>
      </c>
      <c r="O269" s="120">
        <f>PRODUCT('mil mi val'!$C233:N233)</f>
        <v>0.87231589808695209</v>
      </c>
      <c r="P269" s="120">
        <f>PRODUCT('mil mi val'!$C233:O233)</f>
        <v>0.86062686505258701</v>
      </c>
      <c r="Q269" s="120">
        <f>PRODUCT('mil mi val'!$C233:P233)</f>
        <v>0.84900840237437714</v>
      </c>
      <c r="R269" s="120">
        <f>PRODUCT('mil mi val'!$C233:Q233)</f>
        <v>0.83754678894232304</v>
      </c>
      <c r="S269" s="120">
        <f>PRODUCT('mil mi val'!$C233:R233)</f>
        <v>0.82623990729160168</v>
      </c>
      <c r="T269" s="120">
        <f>PRODUCT('mil mi val'!$C233:S233)</f>
        <v>0.81508566854316511</v>
      </c>
      <c r="U269" s="120">
        <f>PRODUCT('mil mi val'!$C233:T233)</f>
        <v>0.80408201201783247</v>
      </c>
      <c r="V269" s="120">
        <f>PRODUCT('mil mi val'!$C233:U233)</f>
        <v>0.79322690485559177</v>
      </c>
      <c r="W269" s="120">
        <f>PRODUCT('mil mi val'!$C233:V233)</f>
        <v>0.7825183416400413</v>
      </c>
      <c r="X269" s="120">
        <f>PRODUCT('mil mi val'!$C233:W233)</f>
        <v>0.77195434402790075</v>
      </c>
      <c r="Y269" s="120">
        <f>PRODUCT('mil mi val'!$C233:X233)</f>
        <v>0.76153296038352414</v>
      </c>
      <c r="Z269" s="120">
        <f>PRODUCT('mil mi val'!$C233:Y233)</f>
        <v>0.75125226541834655</v>
      </c>
      <c r="AA269" s="120">
        <f>PRODUCT('mil mi val'!$C233:Z233)</f>
        <v>0.74111035983519891</v>
      </c>
      <c r="AB269" s="120">
        <f>PRODUCT('mil mi val'!$C233:AA233)</f>
        <v>0.7311053699774237</v>
      </c>
      <c r="AC269" s="120">
        <f>PRODUCT('mil mi val'!$C233:AB233)</f>
        <v>0.7212354474827285</v>
      </c>
      <c r="AD269" s="120">
        <f>PRODUCT('mil mi val'!$C233:AC233)</f>
        <v>0.71149876894171171</v>
      </c>
      <c r="AE269" s="120">
        <f>PRODUCT('mil mi val'!$C233:AD233)</f>
        <v>0.70189353556099865</v>
      </c>
      <c r="AF269" s="120">
        <f>PRODUCT('mil mi val'!$C233:AE233)</f>
        <v>0.69241797283092521</v>
      </c>
      <c r="AG269" s="120">
        <f>PRODUCT('mil mi val'!$C233:AF233)</f>
        <v>0.6830703301977078</v>
      </c>
      <c r="AH269" s="120">
        <f>PRODUCT('mil mi val'!$C233:AG233)</f>
        <v>0.67384888074003879</v>
      </c>
      <c r="AI269" s="120">
        <f>PRODUCT('mil mi val'!$C233:AH233)</f>
        <v>0.66475192085004831</v>
      </c>
      <c r="AJ269" s="120">
        <f>PRODUCT('mil mi val'!$C233:AI233)</f>
        <v>0.65577776991857273</v>
      </c>
      <c r="AK269" s="120">
        <f>PRODUCT('mil mi val'!$C233:AJ233)</f>
        <v>0.64692477002467208</v>
      </c>
      <c r="AL269" s="120">
        <f>PRODUCT('mil mi val'!$C233:AK233)</f>
        <v>0.63819128562933902</v>
      </c>
      <c r="AM269" s="120">
        <f>PRODUCT('mil mi val'!$C233:AL233)</f>
        <v>0.629575703273343</v>
      </c>
      <c r="AN269" s="120">
        <f>PRODUCT('mil mi val'!$C233:AM233)</f>
        <v>0.62107643127915291</v>
      </c>
      <c r="AO269" s="120">
        <f>PRODUCT('mil mi val'!$C233:AN233)</f>
        <v>0.6126918994568844</v>
      </c>
      <c r="AP269" s="120">
        <f>PRODUCT('mil mi val'!$C233:AO233)</f>
        <v>0.60442055881421652</v>
      </c>
      <c r="AQ269" s="120">
        <f>PRODUCT('mil mi val'!$C233:AP233)</f>
        <v>0.59626088127022459</v>
      </c>
      <c r="AR269" s="120">
        <f>PRODUCT('mil mi val'!$C233:AQ233)</f>
        <v>0.58821135937307656</v>
      </c>
      <c r="AS269" s="120">
        <f>PRODUCT('mil mi val'!$C233:AR233)</f>
        <v>0.58027050602154007</v>
      </c>
      <c r="AT269" s="120">
        <f>PRODUCT('mil mi val'!$C233:AS233)</f>
        <v>0.57243685419024926</v>
      </c>
      <c r="AU269" s="120">
        <f>PRODUCT('mil mi val'!$C233:AT233)</f>
        <v>0.56470895665868093</v>
      </c>
      <c r="AV269" s="120">
        <f>PRODUCT('mil mi val'!$C233:AU233)</f>
        <v>0.55708538574378874</v>
      </c>
      <c r="AW269" s="120">
        <f>PRODUCT('mil mi val'!$C233:AV233)</f>
        <v>0.54956473303624764</v>
      </c>
      <c r="AX269" s="120">
        <f>PRODUCT('mil mi val'!$C233:AW233)</f>
        <v>0.54214560914025833</v>
      </c>
      <c r="AY269" s="120">
        <f>PRODUCT('mil mi val'!$C233:AX233)</f>
        <v>0.53482664341686492</v>
      </c>
      <c r="AZ269" s="120">
        <f>PRODUCT('mil mi val'!$C233:AY233)</f>
        <v>0.52760648373073726</v>
      </c>
      <c r="BA269" s="120">
        <f>PRODUCT('mil mi val'!$C233:AZ233)</f>
        <v>0.52048379620037233</v>
      </c>
      <c r="BB269" s="120">
        <f>PRODUCT('mil mi val'!$C233:BA233)</f>
        <v>0.51345726495166732</v>
      </c>
      <c r="BC269" s="120">
        <f>PRODUCT('mil mi val'!$C233:BB233)</f>
        <v>0.50652559187481982</v>
      </c>
      <c r="BD269" s="120">
        <f>PRODUCT('mil mi val'!$C233:BC233)</f>
        <v>0.49968749638450977</v>
      </c>
      <c r="BE269" s="120">
        <f>PRODUCT('mil mi val'!$C233:BD233)</f>
        <v>0.49294171518331892</v>
      </c>
      <c r="BF269" s="120">
        <f>PRODUCT('mil mi val'!$C233:BE233)</f>
        <v>0.48628700202834413</v>
      </c>
      <c r="BG269" s="120">
        <f>PRODUCT('mil mi val'!$C233:BF233)</f>
        <v>0.47972212750096149</v>
      </c>
      <c r="BH269" s="120">
        <f>PRODUCT('mil mi val'!$C233:BG233)</f>
        <v>0.47324587877969854</v>
      </c>
      <c r="BI269" s="120">
        <f>PRODUCT('mil mi val'!$C233:BH233)</f>
        <v>0.46685705941617262</v>
      </c>
      <c r="BJ269" s="120">
        <f>PRODUCT('mil mi val'!$C233:BI233)</f>
        <v>0.46055448911405428</v>
      </c>
      <c r="BK269" s="120">
        <f>PRODUCT('mil mi val'!$C233:BJ233)</f>
        <v>0.45433700351101458</v>
      </c>
      <c r="BL269" s="120">
        <f>PRODUCT('mil mi val'!$C233:BK233)</f>
        <v>0.44820345396361588</v>
      </c>
      <c r="BM269" s="120">
        <f>PRODUCT('mil mi val'!$C233:BL233)</f>
        <v>0.44215270733510709</v>
      </c>
      <c r="BN269" s="120">
        <f>PRODUCT('mil mi val'!$C233:BM233)</f>
        <v>0.43618364578608315</v>
      </c>
      <c r="BO269" s="120">
        <f>PRODUCT('mil mi val'!$C233:BN233)</f>
        <v>0.43029516656797107</v>
      </c>
      <c r="BP269" s="120">
        <f>PRODUCT('mil mi val'!$C233:BO233)</f>
        <v>0.42448618181930348</v>
      </c>
      <c r="BQ269" s="120">
        <f>PRODUCT('mil mi val'!$C233:BP233)</f>
        <v>0.4187556183647429</v>
      </c>
      <c r="BR269" s="120">
        <f>PRODUCT('mil mi val'!$C233:BQ233)</f>
        <v>0.41310241751681887</v>
      </c>
      <c r="BS269" s="120">
        <f>PRODUCT('mil mi val'!$C233:BR233)</f>
        <v>0.40752553488034182</v>
      </c>
      <c r="BT269" s="120">
        <f>PRODUCT('mil mi val'!$C233:BS233)</f>
        <v>0.40202394015945725</v>
      </c>
      <c r="BU269" s="120">
        <f>PRODUCT('mil mi val'!$C233:BT233)</f>
        <v>0.39659661696730458</v>
      </c>
      <c r="BV269" s="120">
        <f>PRODUCT('mil mi val'!$C233:BU233)</f>
        <v>0.39124256263824597</v>
      </c>
      <c r="BW269" s="120">
        <f>PRODUCT('mil mi val'!$C233:BV233)</f>
        <v>0.38596078804262968</v>
      </c>
      <c r="BX269" s="120">
        <f>PRODUCT('mil mi val'!$C233:BW233)</f>
        <v>0.38075031740405418</v>
      </c>
      <c r="BY269" s="120">
        <f>PRODUCT('mil mi val'!$C233:BX233)</f>
        <v>0.37561018811909946</v>
      </c>
      <c r="BZ269" s="120">
        <f>PRODUCT('mil mi val'!$C233:BY233)</f>
        <v>0.37053945057949161</v>
      </c>
      <c r="CA269" s="120">
        <f>PRODUCT('mil mi val'!$C233:BZ233)</f>
        <v>0.36553716799666847</v>
      </c>
      <c r="CB269" s="120">
        <f>PRODUCT('mil mi val'!$C233:CA233)</f>
        <v>0.36060241622871347</v>
      </c>
      <c r="CC269" s="120">
        <f>PRODUCT('mil mi val'!$C233:CB233)</f>
        <v>0.35573428360962583</v>
      </c>
      <c r="CD269" s="120">
        <f>PRODUCT('mil mi val'!$C233:CC233)</f>
        <v>0.35093187078089588</v>
      </c>
      <c r="CE269" s="120">
        <f>PRODUCT('mil mi val'!$C233:CD233)</f>
        <v>0.34619429052535378</v>
      </c>
      <c r="CF269" s="120">
        <f>PRODUCT('mil mi val'!$C233:CE233)</f>
        <v>0.3415206676032615</v>
      </c>
      <c r="CG269" s="120">
        <f>PRODUCT('mil mi val'!$C233:CF233)</f>
        <v>0.33691013859061747</v>
      </c>
      <c r="CH269" s="120">
        <f>PRODUCT('mil mi val'!$C233:CG233)</f>
        <v>0.33236185171964416</v>
      </c>
      <c r="CI269" s="120">
        <f>PRODUCT('mil mi val'!$C233:CH233)</f>
        <v>0.32787496672142896</v>
      </c>
      <c r="CJ269" s="120">
        <f>PRODUCT('mil mi val'!$C233:CI233)</f>
        <v>0.32344865467068967</v>
      </c>
      <c r="CK269" s="120">
        <f>PRODUCT('mil mi val'!$C233:CJ233)</f>
        <v>0.31908209783263536</v>
      </c>
      <c r="CL269" s="120">
        <f>PRODUCT('mil mi val'!$C233:CK233)</f>
        <v>0.31477448951189479</v>
      </c>
      <c r="CM269" s="120">
        <f>PRODUCT('mil mi val'!$C233:CL233)</f>
        <v>0.31052503390348424</v>
      </c>
      <c r="CN269" s="120">
        <f>PRODUCT('mil mi val'!$C233:CM233)</f>
        <v>0.30633294594578719</v>
      </c>
      <c r="CO269" s="120">
        <f>PRODUCT('mil mi val'!$C233:CN233)</f>
        <v>0.30219745117551911</v>
      </c>
      <c r="CP269" s="120">
        <f>PRODUCT('mil mi val'!$C233:CO233)</f>
        <v>0.29811778558464963</v>
      </c>
      <c r="CQ269" s="120">
        <f>PRODUCT('mil mi val'!$C233:CP233)</f>
        <v>0.29409319547925689</v>
      </c>
      <c r="CR269" s="120">
        <f>PRODUCT('mil mi val'!$C233:CQ233)</f>
        <v>0.29012293734028693</v>
      </c>
      <c r="CS269" s="120">
        <f>PRODUCT('mil mi val'!$C233:CR233)</f>
        <v>0.28620627768619306</v>
      </c>
      <c r="CT269" s="120">
        <f>PRODUCT('mil mi val'!$C233:CS233)</f>
        <v>0.28234249293742947</v>
      </c>
      <c r="CU269" s="120">
        <f>PRODUCT('mil mi val'!$C233:CT233)</f>
        <v>0.27853086928277421</v>
      </c>
      <c r="CV269" s="120">
        <f>PRODUCT('mil mi val'!$C233:CU233)</f>
        <v>0.27477070254745678</v>
      </c>
      <c r="CW269" s="120">
        <f>PRODUCT('mil mi val'!$C233:CV233)</f>
        <v>0.27106129806306611</v>
      </c>
      <c r="CX269" s="120">
        <f>PRODUCT('mil mi val'!$C233:CW233)</f>
        <v>0.26740197053921472</v>
      </c>
      <c r="CY269" s="120">
        <f>PRODUCT('mil mi val'!$C233:CX233)</f>
        <v>0.26379204393693534</v>
      </c>
      <c r="CZ269" s="120">
        <f>PRODUCT('mil mi val'!$C233:CY233)</f>
        <v>0.26023085134378671</v>
      </c>
      <c r="DA269" s="120">
        <f>PRODUCT('mil mi val'!$C233:CZ233)</f>
        <v>0.25671773485064558</v>
      </c>
      <c r="DB269" s="120">
        <f>PRODUCT('mil mi val'!$C233:DA233)</f>
        <v>0.25325204543016189</v>
      </c>
      <c r="DC269" s="120">
        <f>PRODUCT('mil mi val'!$C233:DB233)</f>
        <v>0.2498331428168547</v>
      </c>
    </row>
    <row r="270" spans="2:107" ht="15" x14ac:dyDescent="0.25">
      <c r="B270" s="110">
        <v>25</v>
      </c>
      <c r="C270" s="120">
        <v>1</v>
      </c>
      <c r="D270" s="120">
        <f>PRODUCT('mil mi val'!$C234:C234)</f>
        <v>0.98429999999999995</v>
      </c>
      <c r="E270" s="120">
        <f>PRODUCT('mil mi val'!$C234:D234)</f>
        <v>0.97701618000000001</v>
      </c>
      <c r="F270" s="120">
        <f>PRODUCT('mil mi val'!$C234:E234)</f>
        <v>0.96861384085199997</v>
      </c>
      <c r="G270" s="120">
        <f>PRODUCT('mil mi val'!$C234:F234)</f>
        <v>0.95950887074799118</v>
      </c>
      <c r="H270" s="120">
        <f>PRODUCT('mil mi val'!$C234:G234)</f>
        <v>0.94991378204051125</v>
      </c>
      <c r="I270" s="120">
        <f>PRODUCT('mil mi val'!$C234:H234)</f>
        <v>0.93984469595088183</v>
      </c>
      <c r="J270" s="120">
        <f>PRODUCT('mil mi val'!$C234:I234)</f>
        <v>0.92931843535623193</v>
      </c>
      <c r="K270" s="120">
        <f>PRODUCT('mil mi val'!$C234:J234)</f>
        <v>0.91844540966256394</v>
      </c>
      <c r="L270" s="120">
        <f>PRODUCT('mil mi val'!$C234:K234)</f>
        <v>0.90724037566468063</v>
      </c>
      <c r="M270" s="120">
        <f>PRODUCT('mil mi val'!$C234:L234)</f>
        <v>0.89571842289373915</v>
      </c>
      <c r="N270" s="120">
        <f>PRODUCT('mil mi val'!$C234:M234)</f>
        <v>0.88407408339612048</v>
      </c>
      <c r="O270" s="120">
        <f>PRODUCT('mil mi val'!$C234:N234)</f>
        <v>0.87231589808695209</v>
      </c>
      <c r="P270" s="120">
        <f>PRODUCT('mil mi val'!$C234:O234)</f>
        <v>0.86062686505258701</v>
      </c>
      <c r="Q270" s="120">
        <f>PRODUCT('mil mi val'!$C234:P234)</f>
        <v>0.84900840237437714</v>
      </c>
      <c r="R270" s="120">
        <f>PRODUCT('mil mi val'!$C234:Q234)</f>
        <v>0.83754678894232304</v>
      </c>
      <c r="S270" s="120">
        <f>PRODUCT('mil mi val'!$C234:R234)</f>
        <v>0.82623990729160168</v>
      </c>
      <c r="T270" s="120">
        <f>PRODUCT('mil mi val'!$C234:S234)</f>
        <v>0.81508566854316511</v>
      </c>
      <c r="U270" s="120">
        <f>PRODUCT('mil mi val'!$C234:T234)</f>
        <v>0.80408201201783247</v>
      </c>
      <c r="V270" s="120">
        <f>PRODUCT('mil mi val'!$C234:U234)</f>
        <v>0.79322690485559177</v>
      </c>
      <c r="W270" s="120">
        <f>PRODUCT('mil mi val'!$C234:V234)</f>
        <v>0.7825183416400413</v>
      </c>
      <c r="X270" s="120">
        <f>PRODUCT('mil mi val'!$C234:W234)</f>
        <v>0.77195434402790075</v>
      </c>
      <c r="Y270" s="120">
        <f>PRODUCT('mil mi val'!$C234:X234)</f>
        <v>0.76153296038352414</v>
      </c>
      <c r="Z270" s="120">
        <f>PRODUCT('mil mi val'!$C234:Y234)</f>
        <v>0.75125226541834655</v>
      </c>
      <c r="AA270" s="120">
        <f>PRODUCT('mil mi val'!$C234:Z234)</f>
        <v>0.74111035983519891</v>
      </c>
      <c r="AB270" s="120">
        <f>PRODUCT('mil mi val'!$C234:AA234)</f>
        <v>0.7311053699774237</v>
      </c>
      <c r="AC270" s="120">
        <f>PRODUCT('mil mi val'!$C234:AB234)</f>
        <v>0.7212354474827285</v>
      </c>
      <c r="AD270" s="120">
        <f>PRODUCT('mil mi val'!$C234:AC234)</f>
        <v>0.71149876894171171</v>
      </c>
      <c r="AE270" s="120">
        <f>PRODUCT('mil mi val'!$C234:AD234)</f>
        <v>0.70189353556099865</v>
      </c>
      <c r="AF270" s="120">
        <f>PRODUCT('mil mi val'!$C234:AE234)</f>
        <v>0.69241797283092521</v>
      </c>
      <c r="AG270" s="120">
        <f>PRODUCT('mil mi val'!$C234:AF234)</f>
        <v>0.6830703301977078</v>
      </c>
      <c r="AH270" s="120">
        <f>PRODUCT('mil mi val'!$C234:AG234)</f>
        <v>0.67384888074003879</v>
      </c>
      <c r="AI270" s="120">
        <f>PRODUCT('mil mi val'!$C234:AH234)</f>
        <v>0.66475192085004831</v>
      </c>
      <c r="AJ270" s="120">
        <f>PRODUCT('mil mi val'!$C234:AI234)</f>
        <v>0.65577776991857273</v>
      </c>
      <c r="AK270" s="120">
        <f>PRODUCT('mil mi val'!$C234:AJ234)</f>
        <v>0.64692477002467208</v>
      </c>
      <c r="AL270" s="120">
        <f>PRODUCT('mil mi val'!$C234:AK234)</f>
        <v>0.63819128562933902</v>
      </c>
      <c r="AM270" s="120">
        <f>PRODUCT('mil mi val'!$C234:AL234)</f>
        <v>0.629575703273343</v>
      </c>
      <c r="AN270" s="120">
        <f>PRODUCT('mil mi val'!$C234:AM234)</f>
        <v>0.62107643127915291</v>
      </c>
      <c r="AO270" s="120">
        <f>PRODUCT('mil mi val'!$C234:AN234)</f>
        <v>0.6126918994568844</v>
      </c>
      <c r="AP270" s="120">
        <f>PRODUCT('mil mi val'!$C234:AO234)</f>
        <v>0.60442055881421652</v>
      </c>
      <c r="AQ270" s="120">
        <f>PRODUCT('mil mi val'!$C234:AP234)</f>
        <v>0.59626088127022459</v>
      </c>
      <c r="AR270" s="120">
        <f>PRODUCT('mil mi val'!$C234:AQ234)</f>
        <v>0.58821135937307656</v>
      </c>
      <c r="AS270" s="120">
        <f>PRODUCT('mil mi val'!$C234:AR234)</f>
        <v>0.58027050602154007</v>
      </c>
      <c r="AT270" s="120">
        <f>PRODUCT('mil mi val'!$C234:AS234)</f>
        <v>0.57243685419024926</v>
      </c>
      <c r="AU270" s="120">
        <f>PRODUCT('mil mi val'!$C234:AT234)</f>
        <v>0.56470895665868093</v>
      </c>
      <c r="AV270" s="120">
        <f>PRODUCT('mil mi val'!$C234:AU234)</f>
        <v>0.55708538574378874</v>
      </c>
      <c r="AW270" s="120">
        <f>PRODUCT('mil mi val'!$C234:AV234)</f>
        <v>0.54956473303624764</v>
      </c>
      <c r="AX270" s="120">
        <f>PRODUCT('mil mi val'!$C234:AW234)</f>
        <v>0.54214560914025833</v>
      </c>
      <c r="AY270" s="120">
        <f>PRODUCT('mil mi val'!$C234:AX234)</f>
        <v>0.53482664341686492</v>
      </c>
      <c r="AZ270" s="120">
        <f>PRODUCT('mil mi val'!$C234:AY234)</f>
        <v>0.52760648373073726</v>
      </c>
      <c r="BA270" s="120">
        <f>PRODUCT('mil mi val'!$C234:AZ234)</f>
        <v>0.52048379620037233</v>
      </c>
      <c r="BB270" s="120">
        <f>PRODUCT('mil mi val'!$C234:BA234)</f>
        <v>0.51345726495166732</v>
      </c>
      <c r="BC270" s="120">
        <f>PRODUCT('mil mi val'!$C234:BB234)</f>
        <v>0.50652559187481982</v>
      </c>
      <c r="BD270" s="120">
        <f>PRODUCT('mil mi val'!$C234:BC234)</f>
        <v>0.49968749638450977</v>
      </c>
      <c r="BE270" s="120">
        <f>PRODUCT('mil mi val'!$C234:BD234)</f>
        <v>0.49294171518331892</v>
      </c>
      <c r="BF270" s="120">
        <f>PRODUCT('mil mi val'!$C234:BE234)</f>
        <v>0.48628700202834413</v>
      </c>
      <c r="BG270" s="120">
        <f>PRODUCT('mil mi val'!$C234:BF234)</f>
        <v>0.47972212750096149</v>
      </c>
      <c r="BH270" s="120">
        <f>PRODUCT('mil mi val'!$C234:BG234)</f>
        <v>0.47324587877969854</v>
      </c>
      <c r="BI270" s="120">
        <f>PRODUCT('mil mi val'!$C234:BH234)</f>
        <v>0.46685705941617262</v>
      </c>
      <c r="BJ270" s="120">
        <f>PRODUCT('mil mi val'!$C234:BI234)</f>
        <v>0.46055448911405428</v>
      </c>
      <c r="BK270" s="120">
        <f>PRODUCT('mil mi val'!$C234:BJ234)</f>
        <v>0.45433700351101458</v>
      </c>
      <c r="BL270" s="120">
        <f>PRODUCT('mil mi val'!$C234:BK234)</f>
        <v>0.44820345396361588</v>
      </c>
      <c r="BM270" s="120">
        <f>PRODUCT('mil mi val'!$C234:BL234)</f>
        <v>0.44215270733510709</v>
      </c>
      <c r="BN270" s="120">
        <f>PRODUCT('mil mi val'!$C234:BM234)</f>
        <v>0.43618364578608315</v>
      </c>
      <c r="BO270" s="120">
        <f>PRODUCT('mil mi val'!$C234:BN234)</f>
        <v>0.43029516656797107</v>
      </c>
      <c r="BP270" s="120">
        <f>PRODUCT('mil mi val'!$C234:BO234)</f>
        <v>0.42448618181930348</v>
      </c>
      <c r="BQ270" s="120">
        <f>PRODUCT('mil mi val'!$C234:BP234)</f>
        <v>0.4187556183647429</v>
      </c>
      <c r="BR270" s="120">
        <f>PRODUCT('mil mi val'!$C234:BQ234)</f>
        <v>0.41310241751681887</v>
      </c>
      <c r="BS270" s="120">
        <f>PRODUCT('mil mi val'!$C234:BR234)</f>
        <v>0.40752553488034182</v>
      </c>
      <c r="BT270" s="120">
        <f>PRODUCT('mil mi val'!$C234:BS234)</f>
        <v>0.40202394015945725</v>
      </c>
      <c r="BU270" s="120">
        <f>PRODUCT('mil mi val'!$C234:BT234)</f>
        <v>0.39659661696730458</v>
      </c>
      <c r="BV270" s="120">
        <f>PRODUCT('mil mi val'!$C234:BU234)</f>
        <v>0.39124256263824597</v>
      </c>
      <c r="BW270" s="120">
        <f>PRODUCT('mil mi val'!$C234:BV234)</f>
        <v>0.38596078804262968</v>
      </c>
      <c r="BX270" s="120">
        <f>PRODUCT('mil mi val'!$C234:BW234)</f>
        <v>0.38075031740405418</v>
      </c>
      <c r="BY270" s="120">
        <f>PRODUCT('mil mi val'!$C234:BX234)</f>
        <v>0.37561018811909946</v>
      </c>
      <c r="BZ270" s="120">
        <f>PRODUCT('mil mi val'!$C234:BY234)</f>
        <v>0.37053945057949161</v>
      </c>
      <c r="CA270" s="120">
        <f>PRODUCT('mil mi val'!$C234:BZ234)</f>
        <v>0.36553716799666847</v>
      </c>
      <c r="CB270" s="120">
        <f>PRODUCT('mil mi val'!$C234:CA234)</f>
        <v>0.36060241622871347</v>
      </c>
      <c r="CC270" s="120">
        <f>PRODUCT('mil mi val'!$C234:CB234)</f>
        <v>0.35573428360962583</v>
      </c>
      <c r="CD270" s="120">
        <f>PRODUCT('mil mi val'!$C234:CC234)</f>
        <v>0.35093187078089588</v>
      </c>
      <c r="CE270" s="120">
        <f>PRODUCT('mil mi val'!$C234:CD234)</f>
        <v>0.34619429052535378</v>
      </c>
      <c r="CF270" s="120">
        <f>PRODUCT('mil mi val'!$C234:CE234)</f>
        <v>0.3415206676032615</v>
      </c>
      <c r="CG270" s="120">
        <f>PRODUCT('mil mi val'!$C234:CF234)</f>
        <v>0.33691013859061747</v>
      </c>
      <c r="CH270" s="120">
        <f>PRODUCT('mil mi val'!$C234:CG234)</f>
        <v>0.33236185171964416</v>
      </c>
      <c r="CI270" s="120">
        <f>PRODUCT('mil mi val'!$C234:CH234)</f>
        <v>0.32787496672142896</v>
      </c>
      <c r="CJ270" s="120">
        <f>PRODUCT('mil mi val'!$C234:CI234)</f>
        <v>0.32344865467068967</v>
      </c>
      <c r="CK270" s="120">
        <f>PRODUCT('mil mi val'!$C234:CJ234)</f>
        <v>0.31908209783263536</v>
      </c>
      <c r="CL270" s="120">
        <f>PRODUCT('mil mi val'!$C234:CK234)</f>
        <v>0.31477448951189479</v>
      </c>
      <c r="CM270" s="120">
        <f>PRODUCT('mil mi val'!$C234:CL234)</f>
        <v>0.31052503390348424</v>
      </c>
      <c r="CN270" s="120">
        <f>PRODUCT('mil mi val'!$C234:CM234)</f>
        <v>0.30633294594578719</v>
      </c>
      <c r="CO270" s="120">
        <f>PRODUCT('mil mi val'!$C234:CN234)</f>
        <v>0.30219745117551911</v>
      </c>
      <c r="CP270" s="120">
        <f>PRODUCT('mil mi val'!$C234:CO234)</f>
        <v>0.29811778558464963</v>
      </c>
      <c r="CQ270" s="120">
        <f>PRODUCT('mil mi val'!$C234:CP234)</f>
        <v>0.29409319547925689</v>
      </c>
      <c r="CR270" s="120">
        <f>PRODUCT('mil mi val'!$C234:CQ234)</f>
        <v>0.29012293734028693</v>
      </c>
      <c r="CS270" s="120">
        <f>PRODUCT('mil mi val'!$C234:CR234)</f>
        <v>0.28620627768619306</v>
      </c>
      <c r="CT270" s="120">
        <f>PRODUCT('mil mi val'!$C234:CS234)</f>
        <v>0.28234249293742947</v>
      </c>
      <c r="CU270" s="120">
        <f>PRODUCT('mil mi val'!$C234:CT234)</f>
        <v>0.27853086928277421</v>
      </c>
      <c r="CV270" s="120">
        <f>PRODUCT('mil mi val'!$C234:CU234)</f>
        <v>0.27477070254745678</v>
      </c>
      <c r="CW270" s="120">
        <f>PRODUCT('mil mi val'!$C234:CV234)</f>
        <v>0.27106129806306611</v>
      </c>
      <c r="CX270" s="120">
        <f>PRODUCT('mil mi val'!$C234:CW234)</f>
        <v>0.26740197053921472</v>
      </c>
      <c r="CY270" s="120">
        <f>PRODUCT('mil mi val'!$C234:CX234)</f>
        <v>0.26379204393693534</v>
      </c>
      <c r="CZ270" s="120">
        <f>PRODUCT('mil mi val'!$C234:CY234)</f>
        <v>0.26023085134378671</v>
      </c>
      <c r="DA270" s="120">
        <f>PRODUCT('mil mi val'!$C234:CZ234)</f>
        <v>0.25671773485064558</v>
      </c>
      <c r="DB270" s="120">
        <f>PRODUCT('mil mi val'!$C234:DA234)</f>
        <v>0.25325204543016189</v>
      </c>
      <c r="DC270" s="120">
        <f>PRODUCT('mil mi val'!$C234:DB234)</f>
        <v>0.2498331428168547</v>
      </c>
    </row>
    <row r="271" spans="2:107" ht="15" x14ac:dyDescent="0.25">
      <c r="B271" s="110">
        <v>26</v>
      </c>
      <c r="C271" s="120">
        <v>1</v>
      </c>
      <c r="D271" s="120">
        <f>PRODUCT('mil mi val'!$C235:C235)</f>
        <v>0.98429999999999995</v>
      </c>
      <c r="E271" s="120">
        <f>PRODUCT('mil mi val'!$C235:D235)</f>
        <v>0.97701618000000001</v>
      </c>
      <c r="F271" s="120">
        <f>PRODUCT('mil mi val'!$C235:E235)</f>
        <v>0.96861384085199997</v>
      </c>
      <c r="G271" s="120">
        <f>PRODUCT('mil mi val'!$C235:F235)</f>
        <v>0.95950887074799118</v>
      </c>
      <c r="H271" s="120">
        <f>PRODUCT('mil mi val'!$C235:G235)</f>
        <v>0.94991378204051125</v>
      </c>
      <c r="I271" s="120">
        <f>PRODUCT('mil mi val'!$C235:H235)</f>
        <v>0.93984469595088183</v>
      </c>
      <c r="J271" s="120">
        <f>PRODUCT('mil mi val'!$C235:I235)</f>
        <v>0.92931843535623193</v>
      </c>
      <c r="K271" s="120">
        <f>PRODUCT('mil mi val'!$C235:J235)</f>
        <v>0.91844540966256394</v>
      </c>
      <c r="L271" s="120">
        <f>PRODUCT('mil mi val'!$C235:K235)</f>
        <v>0.90724037566468063</v>
      </c>
      <c r="M271" s="120">
        <f>PRODUCT('mil mi val'!$C235:L235)</f>
        <v>0.89571842289373915</v>
      </c>
      <c r="N271" s="120">
        <f>PRODUCT('mil mi val'!$C235:M235)</f>
        <v>0.88407408339612048</v>
      </c>
      <c r="O271" s="120">
        <f>PRODUCT('mil mi val'!$C235:N235)</f>
        <v>0.87231589808695209</v>
      </c>
      <c r="P271" s="120">
        <f>PRODUCT('mil mi val'!$C235:O235)</f>
        <v>0.86062686505258701</v>
      </c>
      <c r="Q271" s="120">
        <f>PRODUCT('mil mi val'!$C235:P235)</f>
        <v>0.84900840237437714</v>
      </c>
      <c r="R271" s="120">
        <f>PRODUCT('mil mi val'!$C235:Q235)</f>
        <v>0.83754678894232304</v>
      </c>
      <c r="S271" s="120">
        <f>PRODUCT('mil mi val'!$C235:R235)</f>
        <v>0.82623990729160168</v>
      </c>
      <c r="T271" s="120">
        <f>PRODUCT('mil mi val'!$C235:S235)</f>
        <v>0.81508566854316511</v>
      </c>
      <c r="U271" s="120">
        <f>PRODUCT('mil mi val'!$C235:T235)</f>
        <v>0.80408201201783247</v>
      </c>
      <c r="V271" s="120">
        <f>PRODUCT('mil mi val'!$C235:U235)</f>
        <v>0.79322690485559177</v>
      </c>
      <c r="W271" s="120">
        <f>PRODUCT('mil mi val'!$C235:V235)</f>
        <v>0.7825183416400413</v>
      </c>
      <c r="X271" s="120">
        <f>PRODUCT('mil mi val'!$C235:W235)</f>
        <v>0.77195434402790075</v>
      </c>
      <c r="Y271" s="120">
        <f>PRODUCT('mil mi val'!$C235:X235)</f>
        <v>0.76153296038352414</v>
      </c>
      <c r="Z271" s="120">
        <f>PRODUCT('mil mi val'!$C235:Y235)</f>
        <v>0.75125226541834655</v>
      </c>
      <c r="AA271" s="120">
        <f>PRODUCT('mil mi val'!$C235:Z235)</f>
        <v>0.74111035983519891</v>
      </c>
      <c r="AB271" s="120">
        <f>PRODUCT('mil mi val'!$C235:AA235)</f>
        <v>0.7311053699774237</v>
      </c>
      <c r="AC271" s="120">
        <f>PRODUCT('mil mi val'!$C235:AB235)</f>
        <v>0.7212354474827285</v>
      </c>
      <c r="AD271" s="120">
        <f>PRODUCT('mil mi val'!$C235:AC235)</f>
        <v>0.71149876894171171</v>
      </c>
      <c r="AE271" s="120">
        <f>PRODUCT('mil mi val'!$C235:AD235)</f>
        <v>0.70189353556099865</v>
      </c>
      <c r="AF271" s="120">
        <f>PRODUCT('mil mi val'!$C235:AE235)</f>
        <v>0.69241797283092521</v>
      </c>
      <c r="AG271" s="120">
        <f>PRODUCT('mil mi val'!$C235:AF235)</f>
        <v>0.6830703301977078</v>
      </c>
      <c r="AH271" s="120">
        <f>PRODUCT('mil mi val'!$C235:AG235)</f>
        <v>0.67384888074003879</v>
      </c>
      <c r="AI271" s="120">
        <f>PRODUCT('mil mi val'!$C235:AH235)</f>
        <v>0.66475192085004831</v>
      </c>
      <c r="AJ271" s="120">
        <f>PRODUCT('mil mi val'!$C235:AI235)</f>
        <v>0.65577776991857273</v>
      </c>
      <c r="AK271" s="120">
        <f>PRODUCT('mil mi val'!$C235:AJ235)</f>
        <v>0.64692477002467208</v>
      </c>
      <c r="AL271" s="120">
        <f>PRODUCT('mil mi val'!$C235:AK235)</f>
        <v>0.63819128562933902</v>
      </c>
      <c r="AM271" s="120">
        <f>PRODUCT('mil mi val'!$C235:AL235)</f>
        <v>0.629575703273343</v>
      </c>
      <c r="AN271" s="120">
        <f>PRODUCT('mil mi val'!$C235:AM235)</f>
        <v>0.62107643127915291</v>
      </c>
      <c r="AO271" s="120">
        <f>PRODUCT('mil mi val'!$C235:AN235)</f>
        <v>0.6126918994568844</v>
      </c>
      <c r="AP271" s="120">
        <f>PRODUCT('mil mi val'!$C235:AO235)</f>
        <v>0.60442055881421652</v>
      </c>
      <c r="AQ271" s="120">
        <f>PRODUCT('mil mi val'!$C235:AP235)</f>
        <v>0.59626088127022459</v>
      </c>
      <c r="AR271" s="120">
        <f>PRODUCT('mil mi val'!$C235:AQ235)</f>
        <v>0.58821135937307656</v>
      </c>
      <c r="AS271" s="120">
        <f>PRODUCT('mil mi val'!$C235:AR235)</f>
        <v>0.58027050602154007</v>
      </c>
      <c r="AT271" s="120">
        <f>PRODUCT('mil mi val'!$C235:AS235)</f>
        <v>0.57243685419024926</v>
      </c>
      <c r="AU271" s="120">
        <f>PRODUCT('mil mi val'!$C235:AT235)</f>
        <v>0.56470895665868093</v>
      </c>
      <c r="AV271" s="120">
        <f>PRODUCT('mil mi val'!$C235:AU235)</f>
        <v>0.55708538574378874</v>
      </c>
      <c r="AW271" s="120">
        <f>PRODUCT('mil mi val'!$C235:AV235)</f>
        <v>0.54956473303624764</v>
      </c>
      <c r="AX271" s="120">
        <f>PRODUCT('mil mi val'!$C235:AW235)</f>
        <v>0.54214560914025833</v>
      </c>
      <c r="AY271" s="120">
        <f>PRODUCT('mil mi val'!$C235:AX235)</f>
        <v>0.53482664341686492</v>
      </c>
      <c r="AZ271" s="120">
        <f>PRODUCT('mil mi val'!$C235:AY235)</f>
        <v>0.52760648373073726</v>
      </c>
      <c r="BA271" s="120">
        <f>PRODUCT('mil mi val'!$C235:AZ235)</f>
        <v>0.52048379620037233</v>
      </c>
      <c r="BB271" s="120">
        <f>PRODUCT('mil mi val'!$C235:BA235)</f>
        <v>0.51345726495166732</v>
      </c>
      <c r="BC271" s="120">
        <f>PRODUCT('mil mi val'!$C235:BB235)</f>
        <v>0.50652559187481982</v>
      </c>
      <c r="BD271" s="120">
        <f>PRODUCT('mil mi val'!$C235:BC235)</f>
        <v>0.49968749638450977</v>
      </c>
      <c r="BE271" s="120">
        <f>PRODUCT('mil mi val'!$C235:BD235)</f>
        <v>0.49294171518331892</v>
      </c>
      <c r="BF271" s="120">
        <f>PRODUCT('mil mi val'!$C235:BE235)</f>
        <v>0.48628700202834413</v>
      </c>
      <c r="BG271" s="120">
        <f>PRODUCT('mil mi val'!$C235:BF235)</f>
        <v>0.47972212750096149</v>
      </c>
      <c r="BH271" s="120">
        <f>PRODUCT('mil mi val'!$C235:BG235)</f>
        <v>0.47324587877969854</v>
      </c>
      <c r="BI271" s="120">
        <f>PRODUCT('mil mi val'!$C235:BH235)</f>
        <v>0.46685705941617262</v>
      </c>
      <c r="BJ271" s="120">
        <f>PRODUCT('mil mi val'!$C235:BI235)</f>
        <v>0.46055448911405428</v>
      </c>
      <c r="BK271" s="120">
        <f>PRODUCT('mil mi val'!$C235:BJ235)</f>
        <v>0.45433700351101458</v>
      </c>
      <c r="BL271" s="120">
        <f>PRODUCT('mil mi val'!$C235:BK235)</f>
        <v>0.44820345396361588</v>
      </c>
      <c r="BM271" s="120">
        <f>PRODUCT('mil mi val'!$C235:BL235)</f>
        <v>0.44215270733510709</v>
      </c>
      <c r="BN271" s="120">
        <f>PRODUCT('mil mi val'!$C235:BM235)</f>
        <v>0.43618364578608315</v>
      </c>
      <c r="BO271" s="120">
        <f>PRODUCT('mil mi val'!$C235:BN235)</f>
        <v>0.43029516656797107</v>
      </c>
      <c r="BP271" s="120">
        <f>PRODUCT('mil mi val'!$C235:BO235)</f>
        <v>0.42448618181930348</v>
      </c>
      <c r="BQ271" s="120">
        <f>PRODUCT('mil mi val'!$C235:BP235)</f>
        <v>0.4187556183647429</v>
      </c>
      <c r="BR271" s="120">
        <f>PRODUCT('mil mi val'!$C235:BQ235)</f>
        <v>0.41310241751681887</v>
      </c>
      <c r="BS271" s="120">
        <f>PRODUCT('mil mi val'!$C235:BR235)</f>
        <v>0.40752553488034182</v>
      </c>
      <c r="BT271" s="120">
        <f>PRODUCT('mil mi val'!$C235:BS235)</f>
        <v>0.40202394015945725</v>
      </c>
      <c r="BU271" s="120">
        <f>PRODUCT('mil mi val'!$C235:BT235)</f>
        <v>0.39659661696730458</v>
      </c>
      <c r="BV271" s="120">
        <f>PRODUCT('mil mi val'!$C235:BU235)</f>
        <v>0.39124256263824597</v>
      </c>
      <c r="BW271" s="120">
        <f>PRODUCT('mil mi val'!$C235:BV235)</f>
        <v>0.38596078804262968</v>
      </c>
      <c r="BX271" s="120">
        <f>PRODUCT('mil mi val'!$C235:BW235)</f>
        <v>0.38075031740405418</v>
      </c>
      <c r="BY271" s="120">
        <f>PRODUCT('mil mi val'!$C235:BX235)</f>
        <v>0.37561018811909946</v>
      </c>
      <c r="BZ271" s="120">
        <f>PRODUCT('mil mi val'!$C235:BY235)</f>
        <v>0.37053945057949161</v>
      </c>
      <c r="CA271" s="120">
        <f>PRODUCT('mil mi val'!$C235:BZ235)</f>
        <v>0.36553716799666847</v>
      </c>
      <c r="CB271" s="120">
        <f>PRODUCT('mil mi val'!$C235:CA235)</f>
        <v>0.36060241622871347</v>
      </c>
      <c r="CC271" s="120">
        <f>PRODUCT('mil mi val'!$C235:CB235)</f>
        <v>0.35573428360962583</v>
      </c>
      <c r="CD271" s="120">
        <f>PRODUCT('mil mi val'!$C235:CC235)</f>
        <v>0.35093187078089588</v>
      </c>
      <c r="CE271" s="120">
        <f>PRODUCT('mil mi val'!$C235:CD235)</f>
        <v>0.34619429052535378</v>
      </c>
      <c r="CF271" s="120">
        <f>PRODUCT('mil mi val'!$C235:CE235)</f>
        <v>0.3415206676032615</v>
      </c>
      <c r="CG271" s="120">
        <f>PRODUCT('mil mi val'!$C235:CF235)</f>
        <v>0.33691013859061747</v>
      </c>
      <c r="CH271" s="120">
        <f>PRODUCT('mil mi val'!$C235:CG235)</f>
        <v>0.33236185171964416</v>
      </c>
      <c r="CI271" s="120">
        <f>PRODUCT('mil mi val'!$C235:CH235)</f>
        <v>0.32787496672142896</v>
      </c>
      <c r="CJ271" s="120">
        <f>PRODUCT('mil mi val'!$C235:CI235)</f>
        <v>0.32344865467068967</v>
      </c>
      <c r="CK271" s="120">
        <f>PRODUCT('mil mi val'!$C235:CJ235)</f>
        <v>0.31908209783263536</v>
      </c>
      <c r="CL271" s="120">
        <f>PRODUCT('mil mi val'!$C235:CK235)</f>
        <v>0.31477448951189479</v>
      </c>
      <c r="CM271" s="120">
        <f>PRODUCT('mil mi val'!$C235:CL235)</f>
        <v>0.31052503390348424</v>
      </c>
      <c r="CN271" s="120">
        <f>PRODUCT('mil mi val'!$C235:CM235)</f>
        <v>0.30633294594578719</v>
      </c>
      <c r="CO271" s="120">
        <f>PRODUCT('mil mi val'!$C235:CN235)</f>
        <v>0.30219745117551911</v>
      </c>
      <c r="CP271" s="120">
        <f>PRODUCT('mil mi val'!$C235:CO235)</f>
        <v>0.29811778558464963</v>
      </c>
      <c r="CQ271" s="120">
        <f>PRODUCT('mil mi val'!$C235:CP235)</f>
        <v>0.29409319547925689</v>
      </c>
      <c r="CR271" s="120">
        <f>PRODUCT('mil mi val'!$C235:CQ235)</f>
        <v>0.29012293734028693</v>
      </c>
      <c r="CS271" s="120">
        <f>PRODUCT('mil mi val'!$C235:CR235)</f>
        <v>0.28620627768619306</v>
      </c>
      <c r="CT271" s="120">
        <f>PRODUCT('mil mi val'!$C235:CS235)</f>
        <v>0.28234249293742947</v>
      </c>
      <c r="CU271" s="120">
        <f>PRODUCT('mil mi val'!$C235:CT235)</f>
        <v>0.27853086928277421</v>
      </c>
      <c r="CV271" s="120">
        <f>PRODUCT('mil mi val'!$C235:CU235)</f>
        <v>0.27477070254745678</v>
      </c>
      <c r="CW271" s="120">
        <f>PRODUCT('mil mi val'!$C235:CV235)</f>
        <v>0.27106129806306611</v>
      </c>
      <c r="CX271" s="120">
        <f>PRODUCT('mil mi val'!$C235:CW235)</f>
        <v>0.26740197053921472</v>
      </c>
      <c r="CY271" s="120">
        <f>PRODUCT('mil mi val'!$C235:CX235)</f>
        <v>0.26379204393693534</v>
      </c>
      <c r="CZ271" s="120">
        <f>PRODUCT('mil mi val'!$C235:CY235)</f>
        <v>0.26023085134378671</v>
      </c>
      <c r="DA271" s="120">
        <f>PRODUCT('mil mi val'!$C235:CZ235)</f>
        <v>0.25671773485064558</v>
      </c>
      <c r="DB271" s="120">
        <f>PRODUCT('mil mi val'!$C235:DA235)</f>
        <v>0.25325204543016189</v>
      </c>
      <c r="DC271" s="120">
        <f>PRODUCT('mil mi val'!$C235:DB235)</f>
        <v>0.2498331428168547</v>
      </c>
    </row>
    <row r="272" spans="2:107" ht="15" x14ac:dyDescent="0.25">
      <c r="B272" s="110">
        <v>27</v>
      </c>
      <c r="C272" s="120">
        <v>1</v>
      </c>
      <c r="D272" s="120">
        <f>PRODUCT('mil mi val'!$C236:C236)</f>
        <v>0.98429999999999995</v>
      </c>
      <c r="E272" s="120">
        <f>PRODUCT('mil mi val'!$C236:D236)</f>
        <v>0.97701618000000001</v>
      </c>
      <c r="F272" s="120">
        <f>PRODUCT('mil mi val'!$C236:E236)</f>
        <v>0.96861384085199997</v>
      </c>
      <c r="G272" s="120">
        <f>PRODUCT('mil mi val'!$C236:F236)</f>
        <v>0.95950887074799118</v>
      </c>
      <c r="H272" s="120">
        <f>PRODUCT('mil mi val'!$C236:G236)</f>
        <v>0.94991378204051125</v>
      </c>
      <c r="I272" s="120">
        <f>PRODUCT('mil mi val'!$C236:H236)</f>
        <v>0.93984469595088183</v>
      </c>
      <c r="J272" s="120">
        <f>PRODUCT('mil mi val'!$C236:I236)</f>
        <v>0.92931843535623193</v>
      </c>
      <c r="K272" s="120">
        <f>PRODUCT('mil mi val'!$C236:J236)</f>
        <v>0.91844540966256394</v>
      </c>
      <c r="L272" s="120">
        <f>PRODUCT('mil mi val'!$C236:K236)</f>
        <v>0.90724037566468063</v>
      </c>
      <c r="M272" s="120">
        <f>PRODUCT('mil mi val'!$C236:L236)</f>
        <v>0.89571842289373915</v>
      </c>
      <c r="N272" s="120">
        <f>PRODUCT('mil mi val'!$C236:M236)</f>
        <v>0.88407408339612048</v>
      </c>
      <c r="O272" s="120">
        <f>PRODUCT('mil mi val'!$C236:N236)</f>
        <v>0.87231589808695209</v>
      </c>
      <c r="P272" s="120">
        <f>PRODUCT('mil mi val'!$C236:O236)</f>
        <v>0.86062686505258701</v>
      </c>
      <c r="Q272" s="120">
        <f>PRODUCT('mil mi val'!$C236:P236)</f>
        <v>0.84900840237437714</v>
      </c>
      <c r="R272" s="120">
        <f>PRODUCT('mil mi val'!$C236:Q236)</f>
        <v>0.83754678894232304</v>
      </c>
      <c r="S272" s="120">
        <f>PRODUCT('mil mi val'!$C236:R236)</f>
        <v>0.82623990729160168</v>
      </c>
      <c r="T272" s="120">
        <f>PRODUCT('mil mi val'!$C236:S236)</f>
        <v>0.81508566854316511</v>
      </c>
      <c r="U272" s="120">
        <f>PRODUCT('mil mi val'!$C236:T236)</f>
        <v>0.80408201201783247</v>
      </c>
      <c r="V272" s="120">
        <f>PRODUCT('mil mi val'!$C236:U236)</f>
        <v>0.79322690485559177</v>
      </c>
      <c r="W272" s="120">
        <f>PRODUCT('mil mi val'!$C236:V236)</f>
        <v>0.7825183416400413</v>
      </c>
      <c r="X272" s="120">
        <f>PRODUCT('mil mi val'!$C236:W236)</f>
        <v>0.77195434402790075</v>
      </c>
      <c r="Y272" s="120">
        <f>PRODUCT('mil mi val'!$C236:X236)</f>
        <v>0.76153296038352414</v>
      </c>
      <c r="Z272" s="120">
        <f>PRODUCT('mil mi val'!$C236:Y236)</f>
        <v>0.75125226541834655</v>
      </c>
      <c r="AA272" s="120">
        <f>PRODUCT('mil mi val'!$C236:Z236)</f>
        <v>0.74111035983519891</v>
      </c>
      <c r="AB272" s="120">
        <f>PRODUCT('mil mi val'!$C236:AA236)</f>
        <v>0.7311053699774237</v>
      </c>
      <c r="AC272" s="120">
        <f>PRODUCT('mil mi val'!$C236:AB236)</f>
        <v>0.7212354474827285</v>
      </c>
      <c r="AD272" s="120">
        <f>PRODUCT('mil mi val'!$C236:AC236)</f>
        <v>0.71149876894171171</v>
      </c>
      <c r="AE272" s="120">
        <f>PRODUCT('mil mi val'!$C236:AD236)</f>
        <v>0.70189353556099865</v>
      </c>
      <c r="AF272" s="120">
        <f>PRODUCT('mil mi val'!$C236:AE236)</f>
        <v>0.69241797283092521</v>
      </c>
      <c r="AG272" s="120">
        <f>PRODUCT('mil mi val'!$C236:AF236)</f>
        <v>0.6830703301977078</v>
      </c>
      <c r="AH272" s="120">
        <f>PRODUCT('mil mi val'!$C236:AG236)</f>
        <v>0.67384888074003879</v>
      </c>
      <c r="AI272" s="120">
        <f>PRODUCT('mil mi val'!$C236:AH236)</f>
        <v>0.66475192085004831</v>
      </c>
      <c r="AJ272" s="120">
        <f>PRODUCT('mil mi val'!$C236:AI236)</f>
        <v>0.65577776991857273</v>
      </c>
      <c r="AK272" s="120">
        <f>PRODUCT('mil mi val'!$C236:AJ236)</f>
        <v>0.64692477002467208</v>
      </c>
      <c r="AL272" s="120">
        <f>PRODUCT('mil mi val'!$C236:AK236)</f>
        <v>0.63819128562933902</v>
      </c>
      <c r="AM272" s="120">
        <f>PRODUCT('mil mi val'!$C236:AL236)</f>
        <v>0.629575703273343</v>
      </c>
      <c r="AN272" s="120">
        <f>PRODUCT('mil mi val'!$C236:AM236)</f>
        <v>0.62107643127915291</v>
      </c>
      <c r="AO272" s="120">
        <f>PRODUCT('mil mi val'!$C236:AN236)</f>
        <v>0.6126918994568844</v>
      </c>
      <c r="AP272" s="120">
        <f>PRODUCT('mil mi val'!$C236:AO236)</f>
        <v>0.60442055881421652</v>
      </c>
      <c r="AQ272" s="120">
        <f>PRODUCT('mil mi val'!$C236:AP236)</f>
        <v>0.59626088127022459</v>
      </c>
      <c r="AR272" s="120">
        <f>PRODUCT('mil mi val'!$C236:AQ236)</f>
        <v>0.58821135937307656</v>
      </c>
      <c r="AS272" s="120">
        <f>PRODUCT('mil mi val'!$C236:AR236)</f>
        <v>0.58027050602154007</v>
      </c>
      <c r="AT272" s="120">
        <f>PRODUCT('mil mi val'!$C236:AS236)</f>
        <v>0.57243685419024926</v>
      </c>
      <c r="AU272" s="120">
        <f>PRODUCT('mil mi val'!$C236:AT236)</f>
        <v>0.56470895665868093</v>
      </c>
      <c r="AV272" s="120">
        <f>PRODUCT('mil mi val'!$C236:AU236)</f>
        <v>0.55708538574378874</v>
      </c>
      <c r="AW272" s="120">
        <f>PRODUCT('mil mi val'!$C236:AV236)</f>
        <v>0.54956473303624764</v>
      </c>
      <c r="AX272" s="120">
        <f>PRODUCT('mil mi val'!$C236:AW236)</f>
        <v>0.54214560914025833</v>
      </c>
      <c r="AY272" s="120">
        <f>PRODUCT('mil mi val'!$C236:AX236)</f>
        <v>0.53482664341686492</v>
      </c>
      <c r="AZ272" s="120">
        <f>PRODUCT('mil mi val'!$C236:AY236)</f>
        <v>0.52760648373073726</v>
      </c>
      <c r="BA272" s="120">
        <f>PRODUCT('mil mi val'!$C236:AZ236)</f>
        <v>0.52048379620037233</v>
      </c>
      <c r="BB272" s="120">
        <f>PRODUCT('mil mi val'!$C236:BA236)</f>
        <v>0.51345726495166732</v>
      </c>
      <c r="BC272" s="120">
        <f>PRODUCT('mil mi val'!$C236:BB236)</f>
        <v>0.50652559187481982</v>
      </c>
      <c r="BD272" s="120">
        <f>PRODUCT('mil mi val'!$C236:BC236)</f>
        <v>0.49968749638450977</v>
      </c>
      <c r="BE272" s="120">
        <f>PRODUCT('mil mi val'!$C236:BD236)</f>
        <v>0.49294171518331892</v>
      </c>
      <c r="BF272" s="120">
        <f>PRODUCT('mil mi val'!$C236:BE236)</f>
        <v>0.48628700202834413</v>
      </c>
      <c r="BG272" s="120">
        <f>PRODUCT('mil mi val'!$C236:BF236)</f>
        <v>0.47972212750096149</v>
      </c>
      <c r="BH272" s="120">
        <f>PRODUCT('mil mi val'!$C236:BG236)</f>
        <v>0.47324587877969854</v>
      </c>
      <c r="BI272" s="120">
        <f>PRODUCT('mil mi val'!$C236:BH236)</f>
        <v>0.46685705941617262</v>
      </c>
      <c r="BJ272" s="120">
        <f>PRODUCT('mil mi val'!$C236:BI236)</f>
        <v>0.46055448911405428</v>
      </c>
      <c r="BK272" s="120">
        <f>PRODUCT('mil mi val'!$C236:BJ236)</f>
        <v>0.45433700351101458</v>
      </c>
      <c r="BL272" s="120">
        <f>PRODUCT('mil mi val'!$C236:BK236)</f>
        <v>0.44820345396361588</v>
      </c>
      <c r="BM272" s="120">
        <f>PRODUCT('mil mi val'!$C236:BL236)</f>
        <v>0.44215270733510709</v>
      </c>
      <c r="BN272" s="120">
        <f>PRODUCT('mil mi val'!$C236:BM236)</f>
        <v>0.43618364578608315</v>
      </c>
      <c r="BO272" s="120">
        <f>PRODUCT('mil mi val'!$C236:BN236)</f>
        <v>0.43029516656797107</v>
      </c>
      <c r="BP272" s="120">
        <f>PRODUCT('mil mi val'!$C236:BO236)</f>
        <v>0.42448618181930348</v>
      </c>
      <c r="BQ272" s="120">
        <f>PRODUCT('mil mi val'!$C236:BP236)</f>
        <v>0.4187556183647429</v>
      </c>
      <c r="BR272" s="120">
        <f>PRODUCT('mil mi val'!$C236:BQ236)</f>
        <v>0.41310241751681887</v>
      </c>
      <c r="BS272" s="120">
        <f>PRODUCT('mil mi val'!$C236:BR236)</f>
        <v>0.40752553488034182</v>
      </c>
      <c r="BT272" s="120">
        <f>PRODUCT('mil mi val'!$C236:BS236)</f>
        <v>0.40202394015945725</v>
      </c>
      <c r="BU272" s="120">
        <f>PRODUCT('mil mi val'!$C236:BT236)</f>
        <v>0.39659661696730458</v>
      </c>
      <c r="BV272" s="120">
        <f>PRODUCT('mil mi val'!$C236:BU236)</f>
        <v>0.39124256263824597</v>
      </c>
      <c r="BW272" s="120">
        <f>PRODUCT('mil mi val'!$C236:BV236)</f>
        <v>0.38596078804262968</v>
      </c>
      <c r="BX272" s="120">
        <f>PRODUCT('mil mi val'!$C236:BW236)</f>
        <v>0.38075031740405418</v>
      </c>
      <c r="BY272" s="120">
        <f>PRODUCT('mil mi val'!$C236:BX236)</f>
        <v>0.37561018811909946</v>
      </c>
      <c r="BZ272" s="120">
        <f>PRODUCT('mil mi val'!$C236:BY236)</f>
        <v>0.37053945057949161</v>
      </c>
      <c r="CA272" s="120">
        <f>PRODUCT('mil mi val'!$C236:BZ236)</f>
        <v>0.36553716799666847</v>
      </c>
      <c r="CB272" s="120">
        <f>PRODUCT('mil mi val'!$C236:CA236)</f>
        <v>0.36060241622871347</v>
      </c>
      <c r="CC272" s="120">
        <f>PRODUCT('mil mi val'!$C236:CB236)</f>
        <v>0.35573428360962583</v>
      </c>
      <c r="CD272" s="120">
        <f>PRODUCT('mil mi val'!$C236:CC236)</f>
        <v>0.35093187078089588</v>
      </c>
      <c r="CE272" s="120">
        <f>PRODUCT('mil mi val'!$C236:CD236)</f>
        <v>0.34619429052535378</v>
      </c>
      <c r="CF272" s="120">
        <f>PRODUCT('mil mi val'!$C236:CE236)</f>
        <v>0.3415206676032615</v>
      </c>
      <c r="CG272" s="120">
        <f>PRODUCT('mil mi val'!$C236:CF236)</f>
        <v>0.33691013859061747</v>
      </c>
      <c r="CH272" s="120">
        <f>PRODUCT('mil mi val'!$C236:CG236)</f>
        <v>0.33236185171964416</v>
      </c>
      <c r="CI272" s="120">
        <f>PRODUCT('mil mi val'!$C236:CH236)</f>
        <v>0.32787496672142896</v>
      </c>
      <c r="CJ272" s="120">
        <f>PRODUCT('mil mi val'!$C236:CI236)</f>
        <v>0.32344865467068967</v>
      </c>
      <c r="CK272" s="120">
        <f>PRODUCT('mil mi val'!$C236:CJ236)</f>
        <v>0.31908209783263536</v>
      </c>
      <c r="CL272" s="120">
        <f>PRODUCT('mil mi val'!$C236:CK236)</f>
        <v>0.31477448951189479</v>
      </c>
      <c r="CM272" s="120">
        <f>PRODUCT('mil mi val'!$C236:CL236)</f>
        <v>0.31052503390348424</v>
      </c>
      <c r="CN272" s="120">
        <f>PRODUCT('mil mi val'!$C236:CM236)</f>
        <v>0.30633294594578719</v>
      </c>
      <c r="CO272" s="120">
        <f>PRODUCT('mil mi val'!$C236:CN236)</f>
        <v>0.30219745117551911</v>
      </c>
      <c r="CP272" s="120">
        <f>PRODUCT('mil mi val'!$C236:CO236)</f>
        <v>0.29811778558464963</v>
      </c>
      <c r="CQ272" s="120">
        <f>PRODUCT('mil mi val'!$C236:CP236)</f>
        <v>0.29409319547925689</v>
      </c>
      <c r="CR272" s="120">
        <f>PRODUCT('mil mi val'!$C236:CQ236)</f>
        <v>0.29012293734028693</v>
      </c>
      <c r="CS272" s="120">
        <f>PRODUCT('mil mi val'!$C236:CR236)</f>
        <v>0.28620627768619306</v>
      </c>
      <c r="CT272" s="120">
        <f>PRODUCT('mil mi val'!$C236:CS236)</f>
        <v>0.28234249293742947</v>
      </c>
      <c r="CU272" s="120">
        <f>PRODUCT('mil mi val'!$C236:CT236)</f>
        <v>0.27853086928277421</v>
      </c>
      <c r="CV272" s="120">
        <f>PRODUCT('mil mi val'!$C236:CU236)</f>
        <v>0.27477070254745678</v>
      </c>
      <c r="CW272" s="120">
        <f>PRODUCT('mil mi val'!$C236:CV236)</f>
        <v>0.27106129806306611</v>
      </c>
      <c r="CX272" s="120">
        <f>PRODUCT('mil mi val'!$C236:CW236)</f>
        <v>0.26740197053921472</v>
      </c>
      <c r="CY272" s="120">
        <f>PRODUCT('mil mi val'!$C236:CX236)</f>
        <v>0.26379204393693534</v>
      </c>
      <c r="CZ272" s="120">
        <f>PRODUCT('mil mi val'!$C236:CY236)</f>
        <v>0.26023085134378671</v>
      </c>
      <c r="DA272" s="120">
        <f>PRODUCT('mil mi val'!$C236:CZ236)</f>
        <v>0.25671773485064558</v>
      </c>
      <c r="DB272" s="120">
        <f>PRODUCT('mil mi val'!$C236:DA236)</f>
        <v>0.25325204543016189</v>
      </c>
      <c r="DC272" s="120">
        <f>PRODUCT('mil mi val'!$C236:DB236)</f>
        <v>0.2498331428168547</v>
      </c>
    </row>
    <row r="273" spans="2:107" ht="15" x14ac:dyDescent="0.25">
      <c r="B273" s="110">
        <v>28</v>
      </c>
      <c r="C273" s="120">
        <v>1</v>
      </c>
      <c r="D273" s="120">
        <f>PRODUCT('mil mi val'!$C237:C237)</f>
        <v>0.98429999999999995</v>
      </c>
      <c r="E273" s="120">
        <f>PRODUCT('mil mi val'!$C237:D237)</f>
        <v>0.97701618000000001</v>
      </c>
      <c r="F273" s="120">
        <f>PRODUCT('mil mi val'!$C237:E237)</f>
        <v>0.96861384085199997</v>
      </c>
      <c r="G273" s="120">
        <f>PRODUCT('mil mi val'!$C237:F237)</f>
        <v>0.95950887074799118</v>
      </c>
      <c r="H273" s="120">
        <f>PRODUCT('mil mi val'!$C237:G237)</f>
        <v>0.94991378204051125</v>
      </c>
      <c r="I273" s="120">
        <f>PRODUCT('mil mi val'!$C237:H237)</f>
        <v>0.93984469595088183</v>
      </c>
      <c r="J273" s="120">
        <f>PRODUCT('mil mi val'!$C237:I237)</f>
        <v>0.92931843535623193</v>
      </c>
      <c r="K273" s="120">
        <f>PRODUCT('mil mi val'!$C237:J237)</f>
        <v>0.91844540966256394</v>
      </c>
      <c r="L273" s="120">
        <f>PRODUCT('mil mi val'!$C237:K237)</f>
        <v>0.90724037566468063</v>
      </c>
      <c r="M273" s="120">
        <f>PRODUCT('mil mi val'!$C237:L237)</f>
        <v>0.89571842289373915</v>
      </c>
      <c r="N273" s="120">
        <f>PRODUCT('mil mi val'!$C237:M237)</f>
        <v>0.88407408339612048</v>
      </c>
      <c r="O273" s="120">
        <f>PRODUCT('mil mi val'!$C237:N237)</f>
        <v>0.87231589808695209</v>
      </c>
      <c r="P273" s="120">
        <f>PRODUCT('mil mi val'!$C237:O237)</f>
        <v>0.86062686505258701</v>
      </c>
      <c r="Q273" s="120">
        <f>PRODUCT('mil mi val'!$C237:P237)</f>
        <v>0.84900840237437714</v>
      </c>
      <c r="R273" s="120">
        <f>PRODUCT('mil mi val'!$C237:Q237)</f>
        <v>0.83754678894232304</v>
      </c>
      <c r="S273" s="120">
        <f>PRODUCT('mil mi val'!$C237:R237)</f>
        <v>0.82623990729160168</v>
      </c>
      <c r="T273" s="120">
        <f>PRODUCT('mil mi val'!$C237:S237)</f>
        <v>0.81508566854316511</v>
      </c>
      <c r="U273" s="120">
        <f>PRODUCT('mil mi val'!$C237:T237)</f>
        <v>0.80408201201783247</v>
      </c>
      <c r="V273" s="120">
        <f>PRODUCT('mil mi val'!$C237:U237)</f>
        <v>0.79322690485559177</v>
      </c>
      <c r="W273" s="120">
        <f>PRODUCT('mil mi val'!$C237:V237)</f>
        <v>0.7825183416400413</v>
      </c>
      <c r="X273" s="120">
        <f>PRODUCT('mil mi val'!$C237:W237)</f>
        <v>0.77195434402790075</v>
      </c>
      <c r="Y273" s="120">
        <f>PRODUCT('mil mi val'!$C237:X237)</f>
        <v>0.76153296038352414</v>
      </c>
      <c r="Z273" s="120">
        <f>PRODUCT('mil mi val'!$C237:Y237)</f>
        <v>0.75125226541834655</v>
      </c>
      <c r="AA273" s="120">
        <f>PRODUCT('mil mi val'!$C237:Z237)</f>
        <v>0.74111035983519891</v>
      </c>
      <c r="AB273" s="120">
        <f>PRODUCT('mil mi val'!$C237:AA237)</f>
        <v>0.7311053699774237</v>
      </c>
      <c r="AC273" s="120">
        <f>PRODUCT('mil mi val'!$C237:AB237)</f>
        <v>0.7212354474827285</v>
      </c>
      <c r="AD273" s="120">
        <f>PRODUCT('mil mi val'!$C237:AC237)</f>
        <v>0.71149876894171171</v>
      </c>
      <c r="AE273" s="120">
        <f>PRODUCT('mil mi val'!$C237:AD237)</f>
        <v>0.70189353556099865</v>
      </c>
      <c r="AF273" s="120">
        <f>PRODUCT('mil mi val'!$C237:AE237)</f>
        <v>0.69241797283092521</v>
      </c>
      <c r="AG273" s="120">
        <f>PRODUCT('mil mi val'!$C237:AF237)</f>
        <v>0.6830703301977078</v>
      </c>
      <c r="AH273" s="120">
        <f>PRODUCT('mil mi val'!$C237:AG237)</f>
        <v>0.67384888074003879</v>
      </c>
      <c r="AI273" s="120">
        <f>PRODUCT('mil mi val'!$C237:AH237)</f>
        <v>0.66475192085004831</v>
      </c>
      <c r="AJ273" s="120">
        <f>PRODUCT('mil mi val'!$C237:AI237)</f>
        <v>0.65577776991857273</v>
      </c>
      <c r="AK273" s="120">
        <f>PRODUCT('mil mi val'!$C237:AJ237)</f>
        <v>0.64692477002467208</v>
      </c>
      <c r="AL273" s="120">
        <f>PRODUCT('mil mi val'!$C237:AK237)</f>
        <v>0.63819128562933902</v>
      </c>
      <c r="AM273" s="120">
        <f>PRODUCT('mil mi val'!$C237:AL237)</f>
        <v>0.629575703273343</v>
      </c>
      <c r="AN273" s="120">
        <f>PRODUCT('mil mi val'!$C237:AM237)</f>
        <v>0.62107643127915291</v>
      </c>
      <c r="AO273" s="120">
        <f>PRODUCT('mil mi val'!$C237:AN237)</f>
        <v>0.6126918994568844</v>
      </c>
      <c r="AP273" s="120">
        <f>PRODUCT('mil mi val'!$C237:AO237)</f>
        <v>0.60442055881421652</v>
      </c>
      <c r="AQ273" s="120">
        <f>PRODUCT('mil mi val'!$C237:AP237)</f>
        <v>0.59626088127022459</v>
      </c>
      <c r="AR273" s="120">
        <f>PRODUCT('mil mi val'!$C237:AQ237)</f>
        <v>0.58821135937307656</v>
      </c>
      <c r="AS273" s="120">
        <f>PRODUCT('mil mi val'!$C237:AR237)</f>
        <v>0.58027050602154007</v>
      </c>
      <c r="AT273" s="120">
        <f>PRODUCT('mil mi val'!$C237:AS237)</f>
        <v>0.57243685419024926</v>
      </c>
      <c r="AU273" s="120">
        <f>PRODUCT('mil mi val'!$C237:AT237)</f>
        <v>0.56470895665868093</v>
      </c>
      <c r="AV273" s="120">
        <f>PRODUCT('mil mi val'!$C237:AU237)</f>
        <v>0.55708538574378874</v>
      </c>
      <c r="AW273" s="120">
        <f>PRODUCT('mil mi val'!$C237:AV237)</f>
        <v>0.54956473303624764</v>
      </c>
      <c r="AX273" s="120">
        <f>PRODUCT('mil mi val'!$C237:AW237)</f>
        <v>0.54214560914025833</v>
      </c>
      <c r="AY273" s="120">
        <f>PRODUCT('mil mi val'!$C237:AX237)</f>
        <v>0.53482664341686492</v>
      </c>
      <c r="AZ273" s="120">
        <f>PRODUCT('mil mi val'!$C237:AY237)</f>
        <v>0.52760648373073726</v>
      </c>
      <c r="BA273" s="120">
        <f>PRODUCT('mil mi val'!$C237:AZ237)</f>
        <v>0.52048379620037233</v>
      </c>
      <c r="BB273" s="120">
        <f>PRODUCT('mil mi val'!$C237:BA237)</f>
        <v>0.51345726495166732</v>
      </c>
      <c r="BC273" s="120">
        <f>PRODUCT('mil mi val'!$C237:BB237)</f>
        <v>0.50652559187481982</v>
      </c>
      <c r="BD273" s="120">
        <f>PRODUCT('mil mi val'!$C237:BC237)</f>
        <v>0.49968749638450977</v>
      </c>
      <c r="BE273" s="120">
        <f>PRODUCT('mil mi val'!$C237:BD237)</f>
        <v>0.49294171518331892</v>
      </c>
      <c r="BF273" s="120">
        <f>PRODUCT('mil mi val'!$C237:BE237)</f>
        <v>0.48628700202834413</v>
      </c>
      <c r="BG273" s="120">
        <f>PRODUCT('mil mi val'!$C237:BF237)</f>
        <v>0.47972212750096149</v>
      </c>
      <c r="BH273" s="120">
        <f>PRODUCT('mil mi val'!$C237:BG237)</f>
        <v>0.47324587877969854</v>
      </c>
      <c r="BI273" s="120">
        <f>PRODUCT('mil mi val'!$C237:BH237)</f>
        <v>0.46685705941617262</v>
      </c>
      <c r="BJ273" s="120">
        <f>PRODUCT('mil mi val'!$C237:BI237)</f>
        <v>0.46055448911405428</v>
      </c>
      <c r="BK273" s="120">
        <f>PRODUCT('mil mi val'!$C237:BJ237)</f>
        <v>0.45433700351101458</v>
      </c>
      <c r="BL273" s="120">
        <f>PRODUCT('mil mi val'!$C237:BK237)</f>
        <v>0.44820345396361588</v>
      </c>
      <c r="BM273" s="120">
        <f>PRODUCT('mil mi val'!$C237:BL237)</f>
        <v>0.44215270733510709</v>
      </c>
      <c r="BN273" s="120">
        <f>PRODUCT('mil mi val'!$C237:BM237)</f>
        <v>0.43618364578608315</v>
      </c>
      <c r="BO273" s="120">
        <f>PRODUCT('mil mi val'!$C237:BN237)</f>
        <v>0.43029516656797107</v>
      </c>
      <c r="BP273" s="120">
        <f>PRODUCT('mil mi val'!$C237:BO237)</f>
        <v>0.42448618181930348</v>
      </c>
      <c r="BQ273" s="120">
        <f>PRODUCT('mil mi val'!$C237:BP237)</f>
        <v>0.4187556183647429</v>
      </c>
      <c r="BR273" s="120">
        <f>PRODUCT('mil mi val'!$C237:BQ237)</f>
        <v>0.41310241751681887</v>
      </c>
      <c r="BS273" s="120">
        <f>PRODUCT('mil mi val'!$C237:BR237)</f>
        <v>0.40752553488034182</v>
      </c>
      <c r="BT273" s="120">
        <f>PRODUCT('mil mi val'!$C237:BS237)</f>
        <v>0.40202394015945725</v>
      </c>
      <c r="BU273" s="120">
        <f>PRODUCT('mil mi val'!$C237:BT237)</f>
        <v>0.39659661696730458</v>
      </c>
      <c r="BV273" s="120">
        <f>PRODUCT('mil mi val'!$C237:BU237)</f>
        <v>0.39124256263824597</v>
      </c>
      <c r="BW273" s="120">
        <f>PRODUCT('mil mi val'!$C237:BV237)</f>
        <v>0.38596078804262968</v>
      </c>
      <c r="BX273" s="120">
        <f>PRODUCT('mil mi val'!$C237:BW237)</f>
        <v>0.38075031740405418</v>
      </c>
      <c r="BY273" s="120">
        <f>PRODUCT('mil mi val'!$C237:BX237)</f>
        <v>0.37561018811909946</v>
      </c>
      <c r="BZ273" s="120">
        <f>PRODUCT('mil mi val'!$C237:BY237)</f>
        <v>0.37053945057949161</v>
      </c>
      <c r="CA273" s="120">
        <f>PRODUCT('mil mi val'!$C237:BZ237)</f>
        <v>0.36553716799666847</v>
      </c>
      <c r="CB273" s="120">
        <f>PRODUCT('mil mi val'!$C237:CA237)</f>
        <v>0.36060241622871347</v>
      </c>
      <c r="CC273" s="120">
        <f>PRODUCT('mil mi val'!$C237:CB237)</f>
        <v>0.35573428360962583</v>
      </c>
      <c r="CD273" s="120">
        <f>PRODUCT('mil mi val'!$C237:CC237)</f>
        <v>0.35093187078089588</v>
      </c>
      <c r="CE273" s="120">
        <f>PRODUCT('mil mi val'!$C237:CD237)</f>
        <v>0.34619429052535378</v>
      </c>
      <c r="CF273" s="120">
        <f>PRODUCT('mil mi val'!$C237:CE237)</f>
        <v>0.3415206676032615</v>
      </c>
      <c r="CG273" s="120">
        <f>PRODUCT('mil mi val'!$C237:CF237)</f>
        <v>0.33691013859061747</v>
      </c>
      <c r="CH273" s="120">
        <f>PRODUCT('mil mi val'!$C237:CG237)</f>
        <v>0.33236185171964416</v>
      </c>
      <c r="CI273" s="120">
        <f>PRODUCT('mil mi val'!$C237:CH237)</f>
        <v>0.32787496672142896</v>
      </c>
      <c r="CJ273" s="120">
        <f>PRODUCT('mil mi val'!$C237:CI237)</f>
        <v>0.32344865467068967</v>
      </c>
      <c r="CK273" s="120">
        <f>PRODUCT('mil mi val'!$C237:CJ237)</f>
        <v>0.31908209783263536</v>
      </c>
      <c r="CL273" s="120">
        <f>PRODUCT('mil mi val'!$C237:CK237)</f>
        <v>0.31477448951189479</v>
      </c>
      <c r="CM273" s="120">
        <f>PRODUCT('mil mi val'!$C237:CL237)</f>
        <v>0.31052503390348424</v>
      </c>
      <c r="CN273" s="120">
        <f>PRODUCT('mil mi val'!$C237:CM237)</f>
        <v>0.30633294594578719</v>
      </c>
      <c r="CO273" s="120">
        <f>PRODUCT('mil mi val'!$C237:CN237)</f>
        <v>0.30219745117551911</v>
      </c>
      <c r="CP273" s="120">
        <f>PRODUCT('mil mi val'!$C237:CO237)</f>
        <v>0.29811778558464963</v>
      </c>
      <c r="CQ273" s="120">
        <f>PRODUCT('mil mi val'!$C237:CP237)</f>
        <v>0.29409319547925689</v>
      </c>
      <c r="CR273" s="120">
        <f>PRODUCT('mil mi val'!$C237:CQ237)</f>
        <v>0.29012293734028693</v>
      </c>
      <c r="CS273" s="120">
        <f>PRODUCT('mil mi val'!$C237:CR237)</f>
        <v>0.28620627768619306</v>
      </c>
      <c r="CT273" s="120">
        <f>PRODUCT('mil mi val'!$C237:CS237)</f>
        <v>0.28234249293742947</v>
      </c>
      <c r="CU273" s="120">
        <f>PRODUCT('mil mi val'!$C237:CT237)</f>
        <v>0.27853086928277421</v>
      </c>
      <c r="CV273" s="120">
        <f>PRODUCT('mil mi val'!$C237:CU237)</f>
        <v>0.27477070254745678</v>
      </c>
      <c r="CW273" s="120">
        <f>PRODUCT('mil mi val'!$C237:CV237)</f>
        <v>0.27106129806306611</v>
      </c>
      <c r="CX273" s="120">
        <f>PRODUCT('mil mi val'!$C237:CW237)</f>
        <v>0.26740197053921472</v>
      </c>
      <c r="CY273" s="120">
        <f>PRODUCT('mil mi val'!$C237:CX237)</f>
        <v>0.26379204393693534</v>
      </c>
      <c r="CZ273" s="120">
        <f>PRODUCT('mil mi val'!$C237:CY237)</f>
        <v>0.26023085134378671</v>
      </c>
      <c r="DA273" s="120">
        <f>PRODUCT('mil mi val'!$C237:CZ237)</f>
        <v>0.25671773485064558</v>
      </c>
      <c r="DB273" s="120">
        <f>PRODUCT('mil mi val'!$C237:DA237)</f>
        <v>0.25325204543016189</v>
      </c>
      <c r="DC273" s="120">
        <f>PRODUCT('mil mi val'!$C237:DB237)</f>
        <v>0.2498331428168547</v>
      </c>
    </row>
    <row r="274" spans="2:107" ht="15" x14ac:dyDescent="0.25">
      <c r="B274" s="110">
        <v>29</v>
      </c>
      <c r="C274" s="120">
        <v>1</v>
      </c>
      <c r="D274" s="120">
        <f>PRODUCT('mil mi val'!$C238:C238)</f>
        <v>0.98429999999999995</v>
      </c>
      <c r="E274" s="120">
        <f>PRODUCT('mil mi val'!$C238:D238)</f>
        <v>0.97701618000000001</v>
      </c>
      <c r="F274" s="120">
        <f>PRODUCT('mil mi val'!$C238:E238)</f>
        <v>0.96861384085199997</v>
      </c>
      <c r="G274" s="120">
        <f>PRODUCT('mil mi val'!$C238:F238)</f>
        <v>0.95950887074799118</v>
      </c>
      <c r="H274" s="120">
        <f>PRODUCT('mil mi val'!$C238:G238)</f>
        <v>0.94991378204051125</v>
      </c>
      <c r="I274" s="120">
        <f>PRODUCT('mil mi val'!$C238:H238)</f>
        <v>0.93984469595088183</v>
      </c>
      <c r="J274" s="120">
        <f>PRODUCT('mil mi val'!$C238:I238)</f>
        <v>0.92931843535623193</v>
      </c>
      <c r="K274" s="120">
        <f>PRODUCT('mil mi val'!$C238:J238)</f>
        <v>0.91844540966256394</v>
      </c>
      <c r="L274" s="120">
        <f>PRODUCT('mil mi val'!$C238:K238)</f>
        <v>0.90724037566468063</v>
      </c>
      <c r="M274" s="120">
        <f>PRODUCT('mil mi val'!$C238:L238)</f>
        <v>0.89571842289373915</v>
      </c>
      <c r="N274" s="120">
        <f>PRODUCT('mil mi val'!$C238:M238)</f>
        <v>0.88407408339612048</v>
      </c>
      <c r="O274" s="120">
        <f>PRODUCT('mil mi val'!$C238:N238)</f>
        <v>0.87231589808695209</v>
      </c>
      <c r="P274" s="120">
        <f>PRODUCT('mil mi val'!$C238:O238)</f>
        <v>0.86062686505258701</v>
      </c>
      <c r="Q274" s="120">
        <f>PRODUCT('mil mi val'!$C238:P238)</f>
        <v>0.84900840237437714</v>
      </c>
      <c r="R274" s="120">
        <f>PRODUCT('mil mi val'!$C238:Q238)</f>
        <v>0.83754678894232304</v>
      </c>
      <c r="S274" s="120">
        <f>PRODUCT('mil mi val'!$C238:R238)</f>
        <v>0.82623990729160168</v>
      </c>
      <c r="T274" s="120">
        <f>PRODUCT('mil mi val'!$C238:S238)</f>
        <v>0.81508566854316511</v>
      </c>
      <c r="U274" s="120">
        <f>PRODUCT('mil mi val'!$C238:T238)</f>
        <v>0.80408201201783247</v>
      </c>
      <c r="V274" s="120">
        <f>PRODUCT('mil mi val'!$C238:U238)</f>
        <v>0.79322690485559177</v>
      </c>
      <c r="W274" s="120">
        <f>PRODUCT('mil mi val'!$C238:V238)</f>
        <v>0.7825183416400413</v>
      </c>
      <c r="X274" s="120">
        <f>PRODUCT('mil mi val'!$C238:W238)</f>
        <v>0.77195434402790075</v>
      </c>
      <c r="Y274" s="120">
        <f>PRODUCT('mil mi val'!$C238:X238)</f>
        <v>0.76153296038352414</v>
      </c>
      <c r="Z274" s="120">
        <f>PRODUCT('mil mi val'!$C238:Y238)</f>
        <v>0.75125226541834655</v>
      </c>
      <c r="AA274" s="120">
        <f>PRODUCT('mil mi val'!$C238:Z238)</f>
        <v>0.74111035983519891</v>
      </c>
      <c r="AB274" s="120">
        <f>PRODUCT('mil mi val'!$C238:AA238)</f>
        <v>0.7311053699774237</v>
      </c>
      <c r="AC274" s="120">
        <f>PRODUCT('mil mi val'!$C238:AB238)</f>
        <v>0.7212354474827285</v>
      </c>
      <c r="AD274" s="120">
        <f>PRODUCT('mil mi val'!$C238:AC238)</f>
        <v>0.71149876894171171</v>
      </c>
      <c r="AE274" s="120">
        <f>PRODUCT('mil mi val'!$C238:AD238)</f>
        <v>0.70189353556099865</v>
      </c>
      <c r="AF274" s="120">
        <f>PRODUCT('mil mi val'!$C238:AE238)</f>
        <v>0.69241797283092521</v>
      </c>
      <c r="AG274" s="120">
        <f>PRODUCT('mil mi val'!$C238:AF238)</f>
        <v>0.6830703301977078</v>
      </c>
      <c r="AH274" s="120">
        <f>PRODUCT('mil mi val'!$C238:AG238)</f>
        <v>0.67384888074003879</v>
      </c>
      <c r="AI274" s="120">
        <f>PRODUCT('mil mi val'!$C238:AH238)</f>
        <v>0.66475192085004831</v>
      </c>
      <c r="AJ274" s="120">
        <f>PRODUCT('mil mi val'!$C238:AI238)</f>
        <v>0.65577776991857273</v>
      </c>
      <c r="AK274" s="120">
        <f>PRODUCT('mil mi val'!$C238:AJ238)</f>
        <v>0.64692477002467208</v>
      </c>
      <c r="AL274" s="120">
        <f>PRODUCT('mil mi val'!$C238:AK238)</f>
        <v>0.63819128562933902</v>
      </c>
      <c r="AM274" s="120">
        <f>PRODUCT('mil mi val'!$C238:AL238)</f>
        <v>0.629575703273343</v>
      </c>
      <c r="AN274" s="120">
        <f>PRODUCT('mil mi val'!$C238:AM238)</f>
        <v>0.62107643127915291</v>
      </c>
      <c r="AO274" s="120">
        <f>PRODUCT('mil mi val'!$C238:AN238)</f>
        <v>0.6126918994568844</v>
      </c>
      <c r="AP274" s="120">
        <f>PRODUCT('mil mi val'!$C238:AO238)</f>
        <v>0.60442055881421652</v>
      </c>
      <c r="AQ274" s="120">
        <f>PRODUCT('mil mi val'!$C238:AP238)</f>
        <v>0.59626088127022459</v>
      </c>
      <c r="AR274" s="120">
        <f>PRODUCT('mil mi val'!$C238:AQ238)</f>
        <v>0.58821135937307656</v>
      </c>
      <c r="AS274" s="120">
        <f>PRODUCT('mil mi val'!$C238:AR238)</f>
        <v>0.58027050602154007</v>
      </c>
      <c r="AT274" s="120">
        <f>PRODUCT('mil mi val'!$C238:AS238)</f>
        <v>0.57243685419024926</v>
      </c>
      <c r="AU274" s="120">
        <f>PRODUCT('mil mi val'!$C238:AT238)</f>
        <v>0.56470895665868093</v>
      </c>
      <c r="AV274" s="120">
        <f>PRODUCT('mil mi val'!$C238:AU238)</f>
        <v>0.55708538574378874</v>
      </c>
      <c r="AW274" s="120">
        <f>PRODUCT('mil mi val'!$C238:AV238)</f>
        <v>0.54956473303624764</v>
      </c>
      <c r="AX274" s="120">
        <f>PRODUCT('mil mi val'!$C238:AW238)</f>
        <v>0.54214560914025833</v>
      </c>
      <c r="AY274" s="120">
        <f>PRODUCT('mil mi val'!$C238:AX238)</f>
        <v>0.53482664341686492</v>
      </c>
      <c r="AZ274" s="120">
        <f>PRODUCT('mil mi val'!$C238:AY238)</f>
        <v>0.52760648373073726</v>
      </c>
      <c r="BA274" s="120">
        <f>PRODUCT('mil mi val'!$C238:AZ238)</f>
        <v>0.52048379620037233</v>
      </c>
      <c r="BB274" s="120">
        <f>PRODUCT('mil mi val'!$C238:BA238)</f>
        <v>0.51345726495166732</v>
      </c>
      <c r="BC274" s="120">
        <f>PRODUCT('mil mi val'!$C238:BB238)</f>
        <v>0.50652559187481982</v>
      </c>
      <c r="BD274" s="120">
        <f>PRODUCT('mil mi val'!$C238:BC238)</f>
        <v>0.49968749638450977</v>
      </c>
      <c r="BE274" s="120">
        <f>PRODUCT('mil mi val'!$C238:BD238)</f>
        <v>0.49294171518331892</v>
      </c>
      <c r="BF274" s="120">
        <f>PRODUCT('mil mi val'!$C238:BE238)</f>
        <v>0.48628700202834413</v>
      </c>
      <c r="BG274" s="120">
        <f>PRODUCT('mil mi val'!$C238:BF238)</f>
        <v>0.47972212750096149</v>
      </c>
      <c r="BH274" s="120">
        <f>PRODUCT('mil mi val'!$C238:BG238)</f>
        <v>0.47324587877969854</v>
      </c>
      <c r="BI274" s="120">
        <f>PRODUCT('mil mi val'!$C238:BH238)</f>
        <v>0.46685705941617262</v>
      </c>
      <c r="BJ274" s="120">
        <f>PRODUCT('mil mi val'!$C238:BI238)</f>
        <v>0.46055448911405428</v>
      </c>
      <c r="BK274" s="120">
        <f>PRODUCT('mil mi val'!$C238:BJ238)</f>
        <v>0.45433700351101458</v>
      </c>
      <c r="BL274" s="120">
        <f>PRODUCT('mil mi val'!$C238:BK238)</f>
        <v>0.44820345396361588</v>
      </c>
      <c r="BM274" s="120">
        <f>PRODUCT('mil mi val'!$C238:BL238)</f>
        <v>0.44215270733510709</v>
      </c>
      <c r="BN274" s="120">
        <f>PRODUCT('mil mi val'!$C238:BM238)</f>
        <v>0.43618364578608315</v>
      </c>
      <c r="BO274" s="120">
        <f>PRODUCT('mil mi val'!$C238:BN238)</f>
        <v>0.43029516656797107</v>
      </c>
      <c r="BP274" s="120">
        <f>PRODUCT('mil mi val'!$C238:BO238)</f>
        <v>0.42448618181930348</v>
      </c>
      <c r="BQ274" s="120">
        <f>PRODUCT('mil mi val'!$C238:BP238)</f>
        <v>0.4187556183647429</v>
      </c>
      <c r="BR274" s="120">
        <f>PRODUCT('mil mi val'!$C238:BQ238)</f>
        <v>0.41310241751681887</v>
      </c>
      <c r="BS274" s="120">
        <f>PRODUCT('mil mi val'!$C238:BR238)</f>
        <v>0.40752553488034182</v>
      </c>
      <c r="BT274" s="120">
        <f>PRODUCT('mil mi val'!$C238:BS238)</f>
        <v>0.40202394015945725</v>
      </c>
      <c r="BU274" s="120">
        <f>PRODUCT('mil mi val'!$C238:BT238)</f>
        <v>0.39659661696730458</v>
      </c>
      <c r="BV274" s="120">
        <f>PRODUCT('mil mi val'!$C238:BU238)</f>
        <v>0.39124256263824597</v>
      </c>
      <c r="BW274" s="120">
        <f>PRODUCT('mil mi val'!$C238:BV238)</f>
        <v>0.38596078804262968</v>
      </c>
      <c r="BX274" s="120">
        <f>PRODUCT('mil mi val'!$C238:BW238)</f>
        <v>0.38075031740405418</v>
      </c>
      <c r="BY274" s="120">
        <f>PRODUCT('mil mi val'!$C238:BX238)</f>
        <v>0.37561018811909946</v>
      </c>
      <c r="BZ274" s="120">
        <f>PRODUCT('mil mi val'!$C238:BY238)</f>
        <v>0.37053945057949161</v>
      </c>
      <c r="CA274" s="120">
        <f>PRODUCT('mil mi val'!$C238:BZ238)</f>
        <v>0.36553716799666847</v>
      </c>
      <c r="CB274" s="120">
        <f>PRODUCT('mil mi val'!$C238:CA238)</f>
        <v>0.36060241622871347</v>
      </c>
      <c r="CC274" s="120">
        <f>PRODUCT('mil mi val'!$C238:CB238)</f>
        <v>0.35573428360962583</v>
      </c>
      <c r="CD274" s="120">
        <f>PRODUCT('mil mi val'!$C238:CC238)</f>
        <v>0.35093187078089588</v>
      </c>
      <c r="CE274" s="120">
        <f>PRODUCT('mil mi val'!$C238:CD238)</f>
        <v>0.34619429052535378</v>
      </c>
      <c r="CF274" s="120">
        <f>PRODUCT('mil mi val'!$C238:CE238)</f>
        <v>0.3415206676032615</v>
      </c>
      <c r="CG274" s="120">
        <f>PRODUCT('mil mi val'!$C238:CF238)</f>
        <v>0.33691013859061747</v>
      </c>
      <c r="CH274" s="120">
        <f>PRODUCT('mil mi val'!$C238:CG238)</f>
        <v>0.33236185171964416</v>
      </c>
      <c r="CI274" s="120">
        <f>PRODUCT('mil mi val'!$C238:CH238)</f>
        <v>0.32787496672142896</v>
      </c>
      <c r="CJ274" s="120">
        <f>PRODUCT('mil mi val'!$C238:CI238)</f>
        <v>0.32344865467068967</v>
      </c>
      <c r="CK274" s="120">
        <f>PRODUCT('mil mi val'!$C238:CJ238)</f>
        <v>0.31908209783263536</v>
      </c>
      <c r="CL274" s="120">
        <f>PRODUCT('mil mi val'!$C238:CK238)</f>
        <v>0.31477448951189479</v>
      </c>
      <c r="CM274" s="120">
        <f>PRODUCT('mil mi val'!$C238:CL238)</f>
        <v>0.31052503390348424</v>
      </c>
      <c r="CN274" s="120">
        <f>PRODUCT('mil mi val'!$C238:CM238)</f>
        <v>0.30633294594578719</v>
      </c>
      <c r="CO274" s="120">
        <f>PRODUCT('mil mi val'!$C238:CN238)</f>
        <v>0.30219745117551911</v>
      </c>
      <c r="CP274" s="120">
        <f>PRODUCT('mil mi val'!$C238:CO238)</f>
        <v>0.29811778558464963</v>
      </c>
      <c r="CQ274" s="120">
        <f>PRODUCT('mil mi val'!$C238:CP238)</f>
        <v>0.29409319547925689</v>
      </c>
      <c r="CR274" s="120">
        <f>PRODUCT('mil mi val'!$C238:CQ238)</f>
        <v>0.29012293734028693</v>
      </c>
      <c r="CS274" s="120">
        <f>PRODUCT('mil mi val'!$C238:CR238)</f>
        <v>0.28620627768619306</v>
      </c>
      <c r="CT274" s="120">
        <f>PRODUCT('mil mi val'!$C238:CS238)</f>
        <v>0.28234249293742947</v>
      </c>
      <c r="CU274" s="120">
        <f>PRODUCT('mil mi val'!$C238:CT238)</f>
        <v>0.27853086928277421</v>
      </c>
      <c r="CV274" s="120">
        <f>PRODUCT('mil mi val'!$C238:CU238)</f>
        <v>0.27477070254745678</v>
      </c>
      <c r="CW274" s="120">
        <f>PRODUCT('mil mi val'!$C238:CV238)</f>
        <v>0.27106129806306611</v>
      </c>
      <c r="CX274" s="120">
        <f>PRODUCT('mil mi val'!$C238:CW238)</f>
        <v>0.26740197053921472</v>
      </c>
      <c r="CY274" s="120">
        <f>PRODUCT('mil mi val'!$C238:CX238)</f>
        <v>0.26379204393693534</v>
      </c>
      <c r="CZ274" s="120">
        <f>PRODUCT('mil mi val'!$C238:CY238)</f>
        <v>0.26023085134378671</v>
      </c>
      <c r="DA274" s="120">
        <f>PRODUCT('mil mi val'!$C238:CZ238)</f>
        <v>0.25671773485064558</v>
      </c>
      <c r="DB274" s="120">
        <f>PRODUCT('mil mi val'!$C238:DA238)</f>
        <v>0.25325204543016189</v>
      </c>
      <c r="DC274" s="120">
        <f>PRODUCT('mil mi val'!$C238:DB238)</f>
        <v>0.2498331428168547</v>
      </c>
    </row>
    <row r="275" spans="2:107" ht="15" x14ac:dyDescent="0.25">
      <c r="B275" s="110">
        <v>30</v>
      </c>
      <c r="C275" s="120">
        <v>1</v>
      </c>
      <c r="D275" s="120">
        <f>PRODUCT('mil mi val'!$C239:C239)</f>
        <v>0.98429999999999995</v>
      </c>
      <c r="E275" s="120">
        <f>PRODUCT('mil mi val'!$C239:D239)</f>
        <v>0.97701618000000001</v>
      </c>
      <c r="F275" s="120">
        <f>PRODUCT('mil mi val'!$C239:E239)</f>
        <v>0.96861384085199997</v>
      </c>
      <c r="G275" s="120">
        <f>PRODUCT('mil mi val'!$C239:F239)</f>
        <v>0.95950887074799118</v>
      </c>
      <c r="H275" s="120">
        <f>PRODUCT('mil mi val'!$C239:G239)</f>
        <v>0.94991378204051125</v>
      </c>
      <c r="I275" s="120">
        <f>PRODUCT('mil mi val'!$C239:H239)</f>
        <v>0.93984469595088183</v>
      </c>
      <c r="J275" s="120">
        <f>PRODUCT('mil mi val'!$C239:I239)</f>
        <v>0.92931843535623193</v>
      </c>
      <c r="K275" s="120">
        <f>PRODUCT('mil mi val'!$C239:J239)</f>
        <v>0.91844540966256394</v>
      </c>
      <c r="L275" s="120">
        <f>PRODUCT('mil mi val'!$C239:K239)</f>
        <v>0.90724037566468063</v>
      </c>
      <c r="M275" s="120">
        <f>PRODUCT('mil mi val'!$C239:L239)</f>
        <v>0.89571842289373915</v>
      </c>
      <c r="N275" s="120">
        <f>PRODUCT('mil mi val'!$C239:M239)</f>
        <v>0.88407408339612048</v>
      </c>
      <c r="O275" s="120">
        <f>PRODUCT('mil mi val'!$C239:N239)</f>
        <v>0.87231589808695209</v>
      </c>
      <c r="P275" s="120">
        <f>PRODUCT('mil mi val'!$C239:O239)</f>
        <v>0.86062686505258701</v>
      </c>
      <c r="Q275" s="120">
        <f>PRODUCT('mil mi val'!$C239:P239)</f>
        <v>0.84900840237437714</v>
      </c>
      <c r="R275" s="120">
        <f>PRODUCT('mil mi val'!$C239:Q239)</f>
        <v>0.83754678894232304</v>
      </c>
      <c r="S275" s="120">
        <f>PRODUCT('mil mi val'!$C239:R239)</f>
        <v>0.82623990729160168</v>
      </c>
      <c r="T275" s="120">
        <f>PRODUCT('mil mi val'!$C239:S239)</f>
        <v>0.81508566854316511</v>
      </c>
      <c r="U275" s="120">
        <f>PRODUCT('mil mi val'!$C239:T239)</f>
        <v>0.80408201201783247</v>
      </c>
      <c r="V275" s="120">
        <f>PRODUCT('mil mi val'!$C239:U239)</f>
        <v>0.79322690485559177</v>
      </c>
      <c r="W275" s="120">
        <f>PRODUCT('mil mi val'!$C239:V239)</f>
        <v>0.7825183416400413</v>
      </c>
      <c r="X275" s="120">
        <f>PRODUCT('mil mi val'!$C239:W239)</f>
        <v>0.77195434402790075</v>
      </c>
      <c r="Y275" s="120">
        <f>PRODUCT('mil mi val'!$C239:X239)</f>
        <v>0.76153296038352414</v>
      </c>
      <c r="Z275" s="120">
        <f>PRODUCT('mil mi val'!$C239:Y239)</f>
        <v>0.75125226541834655</v>
      </c>
      <c r="AA275" s="120">
        <f>PRODUCT('mil mi val'!$C239:Z239)</f>
        <v>0.74111035983519891</v>
      </c>
      <c r="AB275" s="120">
        <f>PRODUCT('mil mi val'!$C239:AA239)</f>
        <v>0.7311053699774237</v>
      </c>
      <c r="AC275" s="120">
        <f>PRODUCT('mil mi val'!$C239:AB239)</f>
        <v>0.7212354474827285</v>
      </c>
      <c r="AD275" s="120">
        <f>PRODUCT('mil mi val'!$C239:AC239)</f>
        <v>0.71149876894171171</v>
      </c>
      <c r="AE275" s="120">
        <f>PRODUCT('mil mi val'!$C239:AD239)</f>
        <v>0.70189353556099865</v>
      </c>
      <c r="AF275" s="120">
        <f>PRODUCT('mil mi val'!$C239:AE239)</f>
        <v>0.69241797283092521</v>
      </c>
      <c r="AG275" s="120">
        <f>PRODUCT('mil mi val'!$C239:AF239)</f>
        <v>0.6830703301977078</v>
      </c>
      <c r="AH275" s="120">
        <f>PRODUCT('mil mi val'!$C239:AG239)</f>
        <v>0.67384888074003879</v>
      </c>
      <c r="AI275" s="120">
        <f>PRODUCT('mil mi val'!$C239:AH239)</f>
        <v>0.66475192085004831</v>
      </c>
      <c r="AJ275" s="120">
        <f>PRODUCT('mil mi val'!$C239:AI239)</f>
        <v>0.65577776991857273</v>
      </c>
      <c r="AK275" s="120">
        <f>PRODUCT('mil mi val'!$C239:AJ239)</f>
        <v>0.64692477002467208</v>
      </c>
      <c r="AL275" s="120">
        <f>PRODUCT('mil mi val'!$C239:AK239)</f>
        <v>0.63819128562933902</v>
      </c>
      <c r="AM275" s="120">
        <f>PRODUCT('mil mi val'!$C239:AL239)</f>
        <v>0.629575703273343</v>
      </c>
      <c r="AN275" s="120">
        <f>PRODUCT('mil mi val'!$C239:AM239)</f>
        <v>0.62107643127915291</v>
      </c>
      <c r="AO275" s="120">
        <f>PRODUCT('mil mi val'!$C239:AN239)</f>
        <v>0.6126918994568844</v>
      </c>
      <c r="AP275" s="120">
        <f>PRODUCT('mil mi val'!$C239:AO239)</f>
        <v>0.60442055881421652</v>
      </c>
      <c r="AQ275" s="120">
        <f>PRODUCT('mil mi val'!$C239:AP239)</f>
        <v>0.59626088127022459</v>
      </c>
      <c r="AR275" s="120">
        <f>PRODUCT('mil mi val'!$C239:AQ239)</f>
        <v>0.58821135937307656</v>
      </c>
      <c r="AS275" s="120">
        <f>PRODUCT('mil mi val'!$C239:AR239)</f>
        <v>0.58027050602154007</v>
      </c>
      <c r="AT275" s="120">
        <f>PRODUCT('mil mi val'!$C239:AS239)</f>
        <v>0.57243685419024926</v>
      </c>
      <c r="AU275" s="120">
        <f>PRODUCT('mil mi val'!$C239:AT239)</f>
        <v>0.56470895665868093</v>
      </c>
      <c r="AV275" s="120">
        <f>PRODUCT('mil mi val'!$C239:AU239)</f>
        <v>0.55708538574378874</v>
      </c>
      <c r="AW275" s="120">
        <f>PRODUCT('mil mi val'!$C239:AV239)</f>
        <v>0.54956473303624764</v>
      </c>
      <c r="AX275" s="120">
        <f>PRODUCT('mil mi val'!$C239:AW239)</f>
        <v>0.54214560914025833</v>
      </c>
      <c r="AY275" s="120">
        <f>PRODUCT('mil mi val'!$C239:AX239)</f>
        <v>0.53482664341686492</v>
      </c>
      <c r="AZ275" s="120">
        <f>PRODUCT('mil mi val'!$C239:AY239)</f>
        <v>0.52760648373073726</v>
      </c>
      <c r="BA275" s="120">
        <f>PRODUCT('mil mi val'!$C239:AZ239)</f>
        <v>0.52048379620037233</v>
      </c>
      <c r="BB275" s="120">
        <f>PRODUCT('mil mi val'!$C239:BA239)</f>
        <v>0.51345726495166732</v>
      </c>
      <c r="BC275" s="120">
        <f>PRODUCT('mil mi val'!$C239:BB239)</f>
        <v>0.50652559187481982</v>
      </c>
      <c r="BD275" s="120">
        <f>PRODUCT('mil mi val'!$C239:BC239)</f>
        <v>0.49968749638450977</v>
      </c>
      <c r="BE275" s="120">
        <f>PRODUCT('mil mi val'!$C239:BD239)</f>
        <v>0.49294171518331892</v>
      </c>
      <c r="BF275" s="120">
        <f>PRODUCT('mil mi val'!$C239:BE239)</f>
        <v>0.48628700202834413</v>
      </c>
      <c r="BG275" s="120">
        <f>PRODUCT('mil mi val'!$C239:BF239)</f>
        <v>0.47972212750096149</v>
      </c>
      <c r="BH275" s="120">
        <f>PRODUCT('mil mi val'!$C239:BG239)</f>
        <v>0.47324587877969854</v>
      </c>
      <c r="BI275" s="120">
        <f>PRODUCT('mil mi val'!$C239:BH239)</f>
        <v>0.46685705941617262</v>
      </c>
      <c r="BJ275" s="120">
        <f>PRODUCT('mil mi val'!$C239:BI239)</f>
        <v>0.46055448911405428</v>
      </c>
      <c r="BK275" s="120">
        <f>PRODUCT('mil mi val'!$C239:BJ239)</f>
        <v>0.45433700351101458</v>
      </c>
      <c r="BL275" s="120">
        <f>PRODUCT('mil mi val'!$C239:BK239)</f>
        <v>0.44820345396361588</v>
      </c>
      <c r="BM275" s="120">
        <f>PRODUCT('mil mi val'!$C239:BL239)</f>
        <v>0.44215270733510709</v>
      </c>
      <c r="BN275" s="120">
        <f>PRODUCT('mil mi val'!$C239:BM239)</f>
        <v>0.43618364578608315</v>
      </c>
      <c r="BO275" s="120">
        <f>PRODUCT('mil mi val'!$C239:BN239)</f>
        <v>0.43029516656797107</v>
      </c>
      <c r="BP275" s="120">
        <f>PRODUCT('mil mi val'!$C239:BO239)</f>
        <v>0.42448618181930348</v>
      </c>
      <c r="BQ275" s="120">
        <f>PRODUCT('mil mi val'!$C239:BP239)</f>
        <v>0.4187556183647429</v>
      </c>
      <c r="BR275" s="120">
        <f>PRODUCT('mil mi val'!$C239:BQ239)</f>
        <v>0.41310241751681887</v>
      </c>
      <c r="BS275" s="120">
        <f>PRODUCT('mil mi val'!$C239:BR239)</f>
        <v>0.40752553488034182</v>
      </c>
      <c r="BT275" s="120">
        <f>PRODUCT('mil mi val'!$C239:BS239)</f>
        <v>0.40202394015945725</v>
      </c>
      <c r="BU275" s="120">
        <f>PRODUCT('mil mi val'!$C239:BT239)</f>
        <v>0.39659661696730458</v>
      </c>
      <c r="BV275" s="120">
        <f>PRODUCT('mil mi val'!$C239:BU239)</f>
        <v>0.39124256263824597</v>
      </c>
      <c r="BW275" s="120">
        <f>PRODUCT('mil mi val'!$C239:BV239)</f>
        <v>0.38596078804262968</v>
      </c>
      <c r="BX275" s="120">
        <f>PRODUCT('mil mi val'!$C239:BW239)</f>
        <v>0.38075031740405418</v>
      </c>
      <c r="BY275" s="120">
        <f>PRODUCT('mil mi val'!$C239:BX239)</f>
        <v>0.37561018811909946</v>
      </c>
      <c r="BZ275" s="120">
        <f>PRODUCT('mil mi val'!$C239:BY239)</f>
        <v>0.37053945057949161</v>
      </c>
      <c r="CA275" s="120">
        <f>PRODUCT('mil mi val'!$C239:BZ239)</f>
        <v>0.36553716799666847</v>
      </c>
      <c r="CB275" s="120">
        <f>PRODUCT('mil mi val'!$C239:CA239)</f>
        <v>0.36060241622871347</v>
      </c>
      <c r="CC275" s="120">
        <f>PRODUCT('mil mi val'!$C239:CB239)</f>
        <v>0.35573428360962583</v>
      </c>
      <c r="CD275" s="120">
        <f>PRODUCT('mil mi val'!$C239:CC239)</f>
        <v>0.35093187078089588</v>
      </c>
      <c r="CE275" s="120">
        <f>PRODUCT('mil mi val'!$C239:CD239)</f>
        <v>0.34619429052535378</v>
      </c>
      <c r="CF275" s="120">
        <f>PRODUCT('mil mi val'!$C239:CE239)</f>
        <v>0.3415206676032615</v>
      </c>
      <c r="CG275" s="120">
        <f>PRODUCT('mil mi val'!$C239:CF239)</f>
        <v>0.33691013859061747</v>
      </c>
      <c r="CH275" s="120">
        <f>PRODUCT('mil mi val'!$C239:CG239)</f>
        <v>0.33236185171964416</v>
      </c>
      <c r="CI275" s="120">
        <f>PRODUCT('mil mi val'!$C239:CH239)</f>
        <v>0.32787496672142896</v>
      </c>
      <c r="CJ275" s="120">
        <f>PRODUCT('mil mi val'!$C239:CI239)</f>
        <v>0.32344865467068967</v>
      </c>
      <c r="CK275" s="120">
        <f>PRODUCT('mil mi val'!$C239:CJ239)</f>
        <v>0.31908209783263536</v>
      </c>
      <c r="CL275" s="120">
        <f>PRODUCT('mil mi val'!$C239:CK239)</f>
        <v>0.31477448951189479</v>
      </c>
      <c r="CM275" s="120">
        <f>PRODUCT('mil mi val'!$C239:CL239)</f>
        <v>0.31052503390348424</v>
      </c>
      <c r="CN275" s="120">
        <f>PRODUCT('mil mi val'!$C239:CM239)</f>
        <v>0.30633294594578719</v>
      </c>
      <c r="CO275" s="120">
        <f>PRODUCT('mil mi val'!$C239:CN239)</f>
        <v>0.30219745117551911</v>
      </c>
      <c r="CP275" s="120">
        <f>PRODUCT('mil mi val'!$C239:CO239)</f>
        <v>0.29811778558464963</v>
      </c>
      <c r="CQ275" s="120">
        <f>PRODUCT('mil mi val'!$C239:CP239)</f>
        <v>0.29409319547925689</v>
      </c>
      <c r="CR275" s="120">
        <f>PRODUCT('mil mi val'!$C239:CQ239)</f>
        <v>0.29012293734028693</v>
      </c>
      <c r="CS275" s="120">
        <f>PRODUCT('mil mi val'!$C239:CR239)</f>
        <v>0.28620627768619306</v>
      </c>
      <c r="CT275" s="120">
        <f>PRODUCT('mil mi val'!$C239:CS239)</f>
        <v>0.28234249293742947</v>
      </c>
      <c r="CU275" s="120">
        <f>PRODUCT('mil mi val'!$C239:CT239)</f>
        <v>0.27853086928277421</v>
      </c>
      <c r="CV275" s="120">
        <f>PRODUCT('mil mi val'!$C239:CU239)</f>
        <v>0.27477070254745678</v>
      </c>
      <c r="CW275" s="120">
        <f>PRODUCT('mil mi val'!$C239:CV239)</f>
        <v>0.27106129806306611</v>
      </c>
      <c r="CX275" s="120">
        <f>PRODUCT('mil mi val'!$C239:CW239)</f>
        <v>0.26740197053921472</v>
      </c>
      <c r="CY275" s="120">
        <f>PRODUCT('mil mi val'!$C239:CX239)</f>
        <v>0.26379204393693534</v>
      </c>
      <c r="CZ275" s="120">
        <f>PRODUCT('mil mi val'!$C239:CY239)</f>
        <v>0.26023085134378671</v>
      </c>
      <c r="DA275" s="120">
        <f>PRODUCT('mil mi val'!$C239:CZ239)</f>
        <v>0.25671773485064558</v>
      </c>
      <c r="DB275" s="120">
        <f>PRODUCT('mil mi val'!$C239:DA239)</f>
        <v>0.25325204543016189</v>
      </c>
      <c r="DC275" s="120">
        <f>PRODUCT('mil mi val'!$C239:DB239)</f>
        <v>0.2498331428168547</v>
      </c>
    </row>
    <row r="276" spans="2:107" ht="15" x14ac:dyDescent="0.25">
      <c r="B276" s="110">
        <v>31</v>
      </c>
      <c r="C276" s="120">
        <v>1</v>
      </c>
      <c r="D276" s="120">
        <f>PRODUCT('mil mi val'!$C240:C240)</f>
        <v>0.98429999999999995</v>
      </c>
      <c r="E276" s="120">
        <f>PRODUCT('mil mi val'!$C240:D240)</f>
        <v>0.97701618000000001</v>
      </c>
      <c r="F276" s="120">
        <f>PRODUCT('mil mi val'!$C240:E240)</f>
        <v>0.96861384085199997</v>
      </c>
      <c r="G276" s="120">
        <f>PRODUCT('mil mi val'!$C240:F240)</f>
        <v>0.95950887074799118</v>
      </c>
      <c r="H276" s="120">
        <f>PRODUCT('mil mi val'!$C240:G240)</f>
        <v>0.94991378204051125</v>
      </c>
      <c r="I276" s="120">
        <f>PRODUCT('mil mi val'!$C240:H240)</f>
        <v>0.93984469595088183</v>
      </c>
      <c r="J276" s="120">
        <f>PRODUCT('mil mi val'!$C240:I240)</f>
        <v>0.92931843535623193</v>
      </c>
      <c r="K276" s="120">
        <f>PRODUCT('mil mi val'!$C240:J240)</f>
        <v>0.91844540966256394</v>
      </c>
      <c r="L276" s="120">
        <f>PRODUCT('mil mi val'!$C240:K240)</f>
        <v>0.90724037566468063</v>
      </c>
      <c r="M276" s="120">
        <f>PRODUCT('mil mi val'!$C240:L240)</f>
        <v>0.89571842289373915</v>
      </c>
      <c r="N276" s="120">
        <f>PRODUCT('mil mi val'!$C240:M240)</f>
        <v>0.88407408339612048</v>
      </c>
      <c r="O276" s="120">
        <f>PRODUCT('mil mi val'!$C240:N240)</f>
        <v>0.87231589808695209</v>
      </c>
      <c r="P276" s="120">
        <f>PRODUCT('mil mi val'!$C240:O240)</f>
        <v>0.86062686505258701</v>
      </c>
      <c r="Q276" s="120">
        <f>PRODUCT('mil mi val'!$C240:P240)</f>
        <v>0.84900840237437714</v>
      </c>
      <c r="R276" s="120">
        <f>PRODUCT('mil mi val'!$C240:Q240)</f>
        <v>0.83754678894232304</v>
      </c>
      <c r="S276" s="120">
        <f>PRODUCT('mil mi val'!$C240:R240)</f>
        <v>0.82623990729160168</v>
      </c>
      <c r="T276" s="120">
        <f>PRODUCT('mil mi val'!$C240:S240)</f>
        <v>0.81508566854316511</v>
      </c>
      <c r="U276" s="120">
        <f>PRODUCT('mil mi val'!$C240:T240)</f>
        <v>0.80408201201783247</v>
      </c>
      <c r="V276" s="120">
        <f>PRODUCT('mil mi val'!$C240:U240)</f>
        <v>0.79322690485559177</v>
      </c>
      <c r="W276" s="120">
        <f>PRODUCT('mil mi val'!$C240:V240)</f>
        <v>0.7825183416400413</v>
      </c>
      <c r="X276" s="120">
        <f>PRODUCT('mil mi val'!$C240:W240)</f>
        <v>0.77195434402790075</v>
      </c>
      <c r="Y276" s="120">
        <f>PRODUCT('mil mi val'!$C240:X240)</f>
        <v>0.76153296038352414</v>
      </c>
      <c r="Z276" s="120">
        <f>PRODUCT('mil mi val'!$C240:Y240)</f>
        <v>0.75125226541834655</v>
      </c>
      <c r="AA276" s="120">
        <f>PRODUCT('mil mi val'!$C240:Z240)</f>
        <v>0.74111035983519891</v>
      </c>
      <c r="AB276" s="120">
        <f>PRODUCT('mil mi val'!$C240:AA240)</f>
        <v>0.7311053699774237</v>
      </c>
      <c r="AC276" s="120">
        <f>PRODUCT('mil mi val'!$C240:AB240)</f>
        <v>0.7212354474827285</v>
      </c>
      <c r="AD276" s="120">
        <f>PRODUCT('mil mi val'!$C240:AC240)</f>
        <v>0.71149876894171171</v>
      </c>
      <c r="AE276" s="120">
        <f>PRODUCT('mil mi val'!$C240:AD240)</f>
        <v>0.70189353556099865</v>
      </c>
      <c r="AF276" s="120">
        <f>PRODUCT('mil mi val'!$C240:AE240)</f>
        <v>0.69241797283092521</v>
      </c>
      <c r="AG276" s="120">
        <f>PRODUCT('mil mi val'!$C240:AF240)</f>
        <v>0.6830703301977078</v>
      </c>
      <c r="AH276" s="120">
        <f>PRODUCT('mil mi val'!$C240:AG240)</f>
        <v>0.67384888074003879</v>
      </c>
      <c r="AI276" s="120">
        <f>PRODUCT('mil mi val'!$C240:AH240)</f>
        <v>0.66475192085004831</v>
      </c>
      <c r="AJ276" s="120">
        <f>PRODUCT('mil mi val'!$C240:AI240)</f>
        <v>0.65577776991857273</v>
      </c>
      <c r="AK276" s="120">
        <f>PRODUCT('mil mi val'!$C240:AJ240)</f>
        <v>0.64692477002467208</v>
      </c>
      <c r="AL276" s="120">
        <f>PRODUCT('mil mi val'!$C240:AK240)</f>
        <v>0.63819128562933902</v>
      </c>
      <c r="AM276" s="120">
        <f>PRODUCT('mil mi val'!$C240:AL240)</f>
        <v>0.629575703273343</v>
      </c>
      <c r="AN276" s="120">
        <f>PRODUCT('mil mi val'!$C240:AM240)</f>
        <v>0.62107643127915291</v>
      </c>
      <c r="AO276" s="120">
        <f>PRODUCT('mil mi val'!$C240:AN240)</f>
        <v>0.6126918994568844</v>
      </c>
      <c r="AP276" s="120">
        <f>PRODUCT('mil mi val'!$C240:AO240)</f>
        <v>0.60442055881421652</v>
      </c>
      <c r="AQ276" s="120">
        <f>PRODUCT('mil mi val'!$C240:AP240)</f>
        <v>0.59626088127022459</v>
      </c>
      <c r="AR276" s="120">
        <f>PRODUCT('mil mi val'!$C240:AQ240)</f>
        <v>0.58821135937307656</v>
      </c>
      <c r="AS276" s="120">
        <f>PRODUCT('mil mi val'!$C240:AR240)</f>
        <v>0.58027050602154007</v>
      </c>
      <c r="AT276" s="120">
        <f>PRODUCT('mil mi val'!$C240:AS240)</f>
        <v>0.57243685419024926</v>
      </c>
      <c r="AU276" s="120">
        <f>PRODUCT('mil mi val'!$C240:AT240)</f>
        <v>0.56470895665868093</v>
      </c>
      <c r="AV276" s="120">
        <f>PRODUCT('mil mi val'!$C240:AU240)</f>
        <v>0.55708538574378874</v>
      </c>
      <c r="AW276" s="120">
        <f>PRODUCT('mil mi val'!$C240:AV240)</f>
        <v>0.54956473303624764</v>
      </c>
      <c r="AX276" s="120">
        <f>PRODUCT('mil mi val'!$C240:AW240)</f>
        <v>0.54214560914025833</v>
      </c>
      <c r="AY276" s="120">
        <f>PRODUCT('mil mi val'!$C240:AX240)</f>
        <v>0.53482664341686492</v>
      </c>
      <c r="AZ276" s="120">
        <f>PRODUCT('mil mi val'!$C240:AY240)</f>
        <v>0.52760648373073726</v>
      </c>
      <c r="BA276" s="120">
        <f>PRODUCT('mil mi val'!$C240:AZ240)</f>
        <v>0.52048379620037233</v>
      </c>
      <c r="BB276" s="120">
        <f>PRODUCT('mil mi val'!$C240:BA240)</f>
        <v>0.51345726495166732</v>
      </c>
      <c r="BC276" s="120">
        <f>PRODUCT('mil mi val'!$C240:BB240)</f>
        <v>0.50652559187481982</v>
      </c>
      <c r="BD276" s="120">
        <f>PRODUCT('mil mi val'!$C240:BC240)</f>
        <v>0.49968749638450977</v>
      </c>
      <c r="BE276" s="120">
        <f>PRODUCT('mil mi val'!$C240:BD240)</f>
        <v>0.49294171518331892</v>
      </c>
      <c r="BF276" s="120">
        <f>PRODUCT('mil mi val'!$C240:BE240)</f>
        <v>0.48628700202834413</v>
      </c>
      <c r="BG276" s="120">
        <f>PRODUCT('mil mi val'!$C240:BF240)</f>
        <v>0.47972212750096149</v>
      </c>
      <c r="BH276" s="120">
        <f>PRODUCT('mil mi val'!$C240:BG240)</f>
        <v>0.47324587877969854</v>
      </c>
      <c r="BI276" s="120">
        <f>PRODUCT('mil mi val'!$C240:BH240)</f>
        <v>0.46685705941617262</v>
      </c>
      <c r="BJ276" s="120">
        <f>PRODUCT('mil mi val'!$C240:BI240)</f>
        <v>0.46055448911405428</v>
      </c>
      <c r="BK276" s="120">
        <f>PRODUCT('mil mi val'!$C240:BJ240)</f>
        <v>0.45433700351101458</v>
      </c>
      <c r="BL276" s="120">
        <f>PRODUCT('mil mi val'!$C240:BK240)</f>
        <v>0.44820345396361588</v>
      </c>
      <c r="BM276" s="120">
        <f>PRODUCT('mil mi val'!$C240:BL240)</f>
        <v>0.44215270733510709</v>
      </c>
      <c r="BN276" s="120">
        <f>PRODUCT('mil mi val'!$C240:BM240)</f>
        <v>0.43618364578608315</v>
      </c>
      <c r="BO276" s="120">
        <f>PRODUCT('mil mi val'!$C240:BN240)</f>
        <v>0.43029516656797107</v>
      </c>
      <c r="BP276" s="120">
        <f>PRODUCT('mil mi val'!$C240:BO240)</f>
        <v>0.42448618181930348</v>
      </c>
      <c r="BQ276" s="120">
        <f>PRODUCT('mil mi val'!$C240:BP240)</f>
        <v>0.4187556183647429</v>
      </c>
      <c r="BR276" s="120">
        <f>PRODUCT('mil mi val'!$C240:BQ240)</f>
        <v>0.41310241751681887</v>
      </c>
      <c r="BS276" s="120">
        <f>PRODUCT('mil mi val'!$C240:BR240)</f>
        <v>0.40752553488034182</v>
      </c>
      <c r="BT276" s="120">
        <f>PRODUCT('mil mi val'!$C240:BS240)</f>
        <v>0.40202394015945725</v>
      </c>
      <c r="BU276" s="120">
        <f>PRODUCT('mil mi val'!$C240:BT240)</f>
        <v>0.39659661696730458</v>
      </c>
      <c r="BV276" s="120">
        <f>PRODUCT('mil mi val'!$C240:BU240)</f>
        <v>0.39124256263824597</v>
      </c>
      <c r="BW276" s="120">
        <f>PRODUCT('mil mi val'!$C240:BV240)</f>
        <v>0.38596078804262968</v>
      </c>
      <c r="BX276" s="120">
        <f>PRODUCT('mil mi val'!$C240:BW240)</f>
        <v>0.38075031740405418</v>
      </c>
      <c r="BY276" s="120">
        <f>PRODUCT('mil mi val'!$C240:BX240)</f>
        <v>0.37561018811909946</v>
      </c>
      <c r="BZ276" s="120">
        <f>PRODUCT('mil mi val'!$C240:BY240)</f>
        <v>0.37053945057949161</v>
      </c>
      <c r="CA276" s="120">
        <f>PRODUCT('mil mi val'!$C240:BZ240)</f>
        <v>0.36553716799666847</v>
      </c>
      <c r="CB276" s="120">
        <f>PRODUCT('mil mi val'!$C240:CA240)</f>
        <v>0.36060241622871347</v>
      </c>
      <c r="CC276" s="120">
        <f>PRODUCT('mil mi val'!$C240:CB240)</f>
        <v>0.35573428360962583</v>
      </c>
      <c r="CD276" s="120">
        <f>PRODUCT('mil mi val'!$C240:CC240)</f>
        <v>0.35093187078089588</v>
      </c>
      <c r="CE276" s="120">
        <f>PRODUCT('mil mi val'!$C240:CD240)</f>
        <v>0.34619429052535378</v>
      </c>
      <c r="CF276" s="120">
        <f>PRODUCT('mil mi val'!$C240:CE240)</f>
        <v>0.3415206676032615</v>
      </c>
      <c r="CG276" s="120">
        <f>PRODUCT('mil mi val'!$C240:CF240)</f>
        <v>0.33691013859061747</v>
      </c>
      <c r="CH276" s="120">
        <f>PRODUCT('mil mi val'!$C240:CG240)</f>
        <v>0.33236185171964416</v>
      </c>
      <c r="CI276" s="120">
        <f>PRODUCT('mil mi val'!$C240:CH240)</f>
        <v>0.32787496672142896</v>
      </c>
      <c r="CJ276" s="120">
        <f>PRODUCT('mil mi val'!$C240:CI240)</f>
        <v>0.32344865467068967</v>
      </c>
      <c r="CK276" s="120">
        <f>PRODUCT('mil mi val'!$C240:CJ240)</f>
        <v>0.31908209783263536</v>
      </c>
      <c r="CL276" s="120">
        <f>PRODUCT('mil mi val'!$C240:CK240)</f>
        <v>0.31477448951189479</v>
      </c>
      <c r="CM276" s="120">
        <f>PRODUCT('mil mi val'!$C240:CL240)</f>
        <v>0.31052503390348424</v>
      </c>
      <c r="CN276" s="120">
        <f>PRODUCT('mil mi val'!$C240:CM240)</f>
        <v>0.30633294594578719</v>
      </c>
      <c r="CO276" s="120">
        <f>PRODUCT('mil mi val'!$C240:CN240)</f>
        <v>0.30219745117551911</v>
      </c>
      <c r="CP276" s="120">
        <f>PRODUCT('mil mi val'!$C240:CO240)</f>
        <v>0.29811778558464963</v>
      </c>
      <c r="CQ276" s="120">
        <f>PRODUCT('mil mi val'!$C240:CP240)</f>
        <v>0.29409319547925689</v>
      </c>
      <c r="CR276" s="120">
        <f>PRODUCT('mil mi val'!$C240:CQ240)</f>
        <v>0.29012293734028693</v>
      </c>
      <c r="CS276" s="120">
        <f>PRODUCT('mil mi val'!$C240:CR240)</f>
        <v>0.28620627768619306</v>
      </c>
      <c r="CT276" s="120">
        <f>PRODUCT('mil mi val'!$C240:CS240)</f>
        <v>0.28234249293742947</v>
      </c>
      <c r="CU276" s="120">
        <f>PRODUCT('mil mi val'!$C240:CT240)</f>
        <v>0.27853086928277421</v>
      </c>
      <c r="CV276" s="120">
        <f>PRODUCT('mil mi val'!$C240:CU240)</f>
        <v>0.27477070254745678</v>
      </c>
      <c r="CW276" s="120">
        <f>PRODUCT('mil mi val'!$C240:CV240)</f>
        <v>0.27106129806306611</v>
      </c>
      <c r="CX276" s="120">
        <f>PRODUCT('mil mi val'!$C240:CW240)</f>
        <v>0.26740197053921472</v>
      </c>
      <c r="CY276" s="120">
        <f>PRODUCT('mil mi val'!$C240:CX240)</f>
        <v>0.26379204393693534</v>
      </c>
      <c r="CZ276" s="120">
        <f>PRODUCT('mil mi val'!$C240:CY240)</f>
        <v>0.26023085134378671</v>
      </c>
      <c r="DA276" s="120">
        <f>PRODUCT('mil mi val'!$C240:CZ240)</f>
        <v>0.25671773485064558</v>
      </c>
      <c r="DB276" s="120">
        <f>PRODUCT('mil mi val'!$C240:DA240)</f>
        <v>0.25325204543016189</v>
      </c>
      <c r="DC276" s="120">
        <f>PRODUCT('mil mi val'!$C240:DB240)</f>
        <v>0.2498331428168547</v>
      </c>
    </row>
    <row r="277" spans="2:107" ht="15" x14ac:dyDescent="0.25">
      <c r="B277" s="110">
        <v>32</v>
      </c>
      <c r="C277" s="120">
        <v>1</v>
      </c>
      <c r="D277" s="120">
        <f>PRODUCT('mil mi val'!$C241:C241)</f>
        <v>0.98429999999999995</v>
      </c>
      <c r="E277" s="120">
        <f>PRODUCT('mil mi val'!$C241:D241)</f>
        <v>0.97701618000000001</v>
      </c>
      <c r="F277" s="120">
        <f>PRODUCT('mil mi val'!$C241:E241)</f>
        <v>0.96861384085199997</v>
      </c>
      <c r="G277" s="120">
        <f>PRODUCT('mil mi val'!$C241:F241)</f>
        <v>0.95950887074799118</v>
      </c>
      <c r="H277" s="120">
        <f>PRODUCT('mil mi val'!$C241:G241)</f>
        <v>0.94991378204051125</v>
      </c>
      <c r="I277" s="120">
        <f>PRODUCT('mil mi val'!$C241:H241)</f>
        <v>0.93984469595088183</v>
      </c>
      <c r="J277" s="120">
        <f>PRODUCT('mil mi val'!$C241:I241)</f>
        <v>0.92931843535623193</v>
      </c>
      <c r="K277" s="120">
        <f>PRODUCT('mil mi val'!$C241:J241)</f>
        <v>0.91844540966256394</v>
      </c>
      <c r="L277" s="120">
        <f>PRODUCT('mil mi val'!$C241:K241)</f>
        <v>0.90724037566468063</v>
      </c>
      <c r="M277" s="120">
        <f>PRODUCT('mil mi val'!$C241:L241)</f>
        <v>0.89571842289373915</v>
      </c>
      <c r="N277" s="120">
        <f>PRODUCT('mil mi val'!$C241:M241)</f>
        <v>0.88407408339612048</v>
      </c>
      <c r="O277" s="120">
        <f>PRODUCT('mil mi val'!$C241:N241)</f>
        <v>0.87231589808695209</v>
      </c>
      <c r="P277" s="120">
        <f>PRODUCT('mil mi val'!$C241:O241)</f>
        <v>0.86062686505258701</v>
      </c>
      <c r="Q277" s="120">
        <f>PRODUCT('mil mi val'!$C241:P241)</f>
        <v>0.84900840237437714</v>
      </c>
      <c r="R277" s="120">
        <f>PRODUCT('mil mi val'!$C241:Q241)</f>
        <v>0.83754678894232304</v>
      </c>
      <c r="S277" s="120">
        <f>PRODUCT('mil mi val'!$C241:R241)</f>
        <v>0.82623990729160168</v>
      </c>
      <c r="T277" s="120">
        <f>PRODUCT('mil mi val'!$C241:S241)</f>
        <v>0.81508566854316511</v>
      </c>
      <c r="U277" s="120">
        <f>PRODUCT('mil mi val'!$C241:T241)</f>
        <v>0.80408201201783247</v>
      </c>
      <c r="V277" s="120">
        <f>PRODUCT('mil mi val'!$C241:U241)</f>
        <v>0.79322690485559177</v>
      </c>
      <c r="W277" s="120">
        <f>PRODUCT('mil mi val'!$C241:V241)</f>
        <v>0.7825183416400413</v>
      </c>
      <c r="X277" s="120">
        <f>PRODUCT('mil mi val'!$C241:W241)</f>
        <v>0.77195434402790075</v>
      </c>
      <c r="Y277" s="120">
        <f>PRODUCT('mil mi val'!$C241:X241)</f>
        <v>0.76153296038352414</v>
      </c>
      <c r="Z277" s="120">
        <f>PRODUCT('mil mi val'!$C241:Y241)</f>
        <v>0.75125226541834655</v>
      </c>
      <c r="AA277" s="120">
        <f>PRODUCT('mil mi val'!$C241:Z241)</f>
        <v>0.74111035983519891</v>
      </c>
      <c r="AB277" s="120">
        <f>PRODUCT('mil mi val'!$C241:AA241)</f>
        <v>0.7311053699774237</v>
      </c>
      <c r="AC277" s="120">
        <f>PRODUCT('mil mi val'!$C241:AB241)</f>
        <v>0.7212354474827285</v>
      </c>
      <c r="AD277" s="120">
        <f>PRODUCT('mil mi val'!$C241:AC241)</f>
        <v>0.71149876894171171</v>
      </c>
      <c r="AE277" s="120">
        <f>PRODUCT('mil mi val'!$C241:AD241)</f>
        <v>0.70189353556099865</v>
      </c>
      <c r="AF277" s="120">
        <f>PRODUCT('mil mi val'!$C241:AE241)</f>
        <v>0.69241797283092521</v>
      </c>
      <c r="AG277" s="120">
        <f>PRODUCT('mil mi val'!$C241:AF241)</f>
        <v>0.6830703301977078</v>
      </c>
      <c r="AH277" s="120">
        <f>PRODUCT('mil mi val'!$C241:AG241)</f>
        <v>0.67384888074003879</v>
      </c>
      <c r="AI277" s="120">
        <f>PRODUCT('mil mi val'!$C241:AH241)</f>
        <v>0.66475192085004831</v>
      </c>
      <c r="AJ277" s="120">
        <f>PRODUCT('mil mi val'!$C241:AI241)</f>
        <v>0.65577776991857273</v>
      </c>
      <c r="AK277" s="120">
        <f>PRODUCT('mil mi val'!$C241:AJ241)</f>
        <v>0.64692477002467208</v>
      </c>
      <c r="AL277" s="120">
        <f>PRODUCT('mil mi val'!$C241:AK241)</f>
        <v>0.63819128562933902</v>
      </c>
      <c r="AM277" s="120">
        <f>PRODUCT('mil mi val'!$C241:AL241)</f>
        <v>0.629575703273343</v>
      </c>
      <c r="AN277" s="120">
        <f>PRODUCT('mil mi val'!$C241:AM241)</f>
        <v>0.62107643127915291</v>
      </c>
      <c r="AO277" s="120">
        <f>PRODUCT('mil mi val'!$C241:AN241)</f>
        <v>0.6126918994568844</v>
      </c>
      <c r="AP277" s="120">
        <f>PRODUCT('mil mi val'!$C241:AO241)</f>
        <v>0.60442055881421652</v>
      </c>
      <c r="AQ277" s="120">
        <f>PRODUCT('mil mi val'!$C241:AP241)</f>
        <v>0.59626088127022459</v>
      </c>
      <c r="AR277" s="120">
        <f>PRODUCT('mil mi val'!$C241:AQ241)</f>
        <v>0.58821135937307656</v>
      </c>
      <c r="AS277" s="120">
        <f>PRODUCT('mil mi val'!$C241:AR241)</f>
        <v>0.58027050602154007</v>
      </c>
      <c r="AT277" s="120">
        <f>PRODUCT('mil mi val'!$C241:AS241)</f>
        <v>0.57243685419024926</v>
      </c>
      <c r="AU277" s="120">
        <f>PRODUCT('mil mi val'!$C241:AT241)</f>
        <v>0.56470895665868093</v>
      </c>
      <c r="AV277" s="120">
        <f>PRODUCT('mil mi val'!$C241:AU241)</f>
        <v>0.55708538574378874</v>
      </c>
      <c r="AW277" s="120">
        <f>PRODUCT('mil mi val'!$C241:AV241)</f>
        <v>0.54956473303624764</v>
      </c>
      <c r="AX277" s="120">
        <f>PRODUCT('mil mi val'!$C241:AW241)</f>
        <v>0.54214560914025833</v>
      </c>
      <c r="AY277" s="120">
        <f>PRODUCT('mil mi val'!$C241:AX241)</f>
        <v>0.53482664341686492</v>
      </c>
      <c r="AZ277" s="120">
        <f>PRODUCT('mil mi val'!$C241:AY241)</f>
        <v>0.52760648373073726</v>
      </c>
      <c r="BA277" s="120">
        <f>PRODUCT('mil mi val'!$C241:AZ241)</f>
        <v>0.52048379620037233</v>
      </c>
      <c r="BB277" s="120">
        <f>PRODUCT('mil mi val'!$C241:BA241)</f>
        <v>0.51345726495166732</v>
      </c>
      <c r="BC277" s="120">
        <f>PRODUCT('mil mi val'!$C241:BB241)</f>
        <v>0.50652559187481982</v>
      </c>
      <c r="BD277" s="120">
        <f>PRODUCT('mil mi val'!$C241:BC241)</f>
        <v>0.49968749638450977</v>
      </c>
      <c r="BE277" s="120">
        <f>PRODUCT('mil mi val'!$C241:BD241)</f>
        <v>0.49294171518331892</v>
      </c>
      <c r="BF277" s="120">
        <f>PRODUCT('mil mi val'!$C241:BE241)</f>
        <v>0.48628700202834413</v>
      </c>
      <c r="BG277" s="120">
        <f>PRODUCT('mil mi val'!$C241:BF241)</f>
        <v>0.47972212750096149</v>
      </c>
      <c r="BH277" s="120">
        <f>PRODUCT('mil mi val'!$C241:BG241)</f>
        <v>0.47324587877969854</v>
      </c>
      <c r="BI277" s="120">
        <f>PRODUCT('mil mi val'!$C241:BH241)</f>
        <v>0.46685705941617262</v>
      </c>
      <c r="BJ277" s="120">
        <f>PRODUCT('mil mi val'!$C241:BI241)</f>
        <v>0.46055448911405428</v>
      </c>
      <c r="BK277" s="120">
        <f>PRODUCT('mil mi val'!$C241:BJ241)</f>
        <v>0.45433700351101458</v>
      </c>
      <c r="BL277" s="120">
        <f>PRODUCT('mil mi val'!$C241:BK241)</f>
        <v>0.44820345396361588</v>
      </c>
      <c r="BM277" s="120">
        <f>PRODUCT('mil mi val'!$C241:BL241)</f>
        <v>0.44215270733510709</v>
      </c>
      <c r="BN277" s="120">
        <f>PRODUCT('mil mi val'!$C241:BM241)</f>
        <v>0.43618364578608315</v>
      </c>
      <c r="BO277" s="120">
        <f>PRODUCT('mil mi val'!$C241:BN241)</f>
        <v>0.43029516656797107</v>
      </c>
      <c r="BP277" s="120">
        <f>PRODUCT('mil mi val'!$C241:BO241)</f>
        <v>0.42448618181930348</v>
      </c>
      <c r="BQ277" s="120">
        <f>PRODUCT('mil mi val'!$C241:BP241)</f>
        <v>0.4187556183647429</v>
      </c>
      <c r="BR277" s="120">
        <f>PRODUCT('mil mi val'!$C241:BQ241)</f>
        <v>0.41310241751681887</v>
      </c>
      <c r="BS277" s="120">
        <f>PRODUCT('mil mi val'!$C241:BR241)</f>
        <v>0.40752553488034182</v>
      </c>
      <c r="BT277" s="120">
        <f>PRODUCT('mil mi val'!$C241:BS241)</f>
        <v>0.40202394015945725</v>
      </c>
      <c r="BU277" s="120">
        <f>PRODUCT('mil mi val'!$C241:BT241)</f>
        <v>0.39659661696730458</v>
      </c>
      <c r="BV277" s="120">
        <f>PRODUCT('mil mi val'!$C241:BU241)</f>
        <v>0.39124256263824597</v>
      </c>
      <c r="BW277" s="120">
        <f>PRODUCT('mil mi val'!$C241:BV241)</f>
        <v>0.38596078804262968</v>
      </c>
      <c r="BX277" s="120">
        <f>PRODUCT('mil mi val'!$C241:BW241)</f>
        <v>0.38075031740405418</v>
      </c>
      <c r="BY277" s="120">
        <f>PRODUCT('mil mi val'!$C241:BX241)</f>
        <v>0.37561018811909946</v>
      </c>
      <c r="BZ277" s="120">
        <f>PRODUCT('mil mi val'!$C241:BY241)</f>
        <v>0.37053945057949161</v>
      </c>
      <c r="CA277" s="120">
        <f>PRODUCT('mil mi val'!$C241:BZ241)</f>
        <v>0.36553716799666847</v>
      </c>
      <c r="CB277" s="120">
        <f>PRODUCT('mil mi val'!$C241:CA241)</f>
        <v>0.36060241622871347</v>
      </c>
      <c r="CC277" s="120">
        <f>PRODUCT('mil mi val'!$C241:CB241)</f>
        <v>0.35573428360962583</v>
      </c>
      <c r="CD277" s="120">
        <f>PRODUCT('mil mi val'!$C241:CC241)</f>
        <v>0.35093187078089588</v>
      </c>
      <c r="CE277" s="120">
        <f>PRODUCT('mil mi val'!$C241:CD241)</f>
        <v>0.34619429052535378</v>
      </c>
      <c r="CF277" s="120">
        <f>PRODUCT('mil mi val'!$C241:CE241)</f>
        <v>0.3415206676032615</v>
      </c>
      <c r="CG277" s="120">
        <f>PRODUCT('mil mi val'!$C241:CF241)</f>
        <v>0.33691013859061747</v>
      </c>
      <c r="CH277" s="120">
        <f>PRODUCT('mil mi val'!$C241:CG241)</f>
        <v>0.33236185171964416</v>
      </c>
      <c r="CI277" s="120">
        <f>PRODUCT('mil mi val'!$C241:CH241)</f>
        <v>0.32787496672142896</v>
      </c>
      <c r="CJ277" s="120">
        <f>PRODUCT('mil mi val'!$C241:CI241)</f>
        <v>0.32344865467068967</v>
      </c>
      <c r="CK277" s="120">
        <f>PRODUCT('mil mi val'!$C241:CJ241)</f>
        <v>0.31908209783263536</v>
      </c>
      <c r="CL277" s="120">
        <f>PRODUCT('mil mi val'!$C241:CK241)</f>
        <v>0.31477448951189479</v>
      </c>
      <c r="CM277" s="120">
        <f>PRODUCT('mil mi val'!$C241:CL241)</f>
        <v>0.31052503390348424</v>
      </c>
      <c r="CN277" s="120">
        <f>PRODUCT('mil mi val'!$C241:CM241)</f>
        <v>0.30633294594578719</v>
      </c>
      <c r="CO277" s="120">
        <f>PRODUCT('mil mi val'!$C241:CN241)</f>
        <v>0.30219745117551911</v>
      </c>
      <c r="CP277" s="120">
        <f>PRODUCT('mil mi val'!$C241:CO241)</f>
        <v>0.29811778558464963</v>
      </c>
      <c r="CQ277" s="120">
        <f>PRODUCT('mil mi val'!$C241:CP241)</f>
        <v>0.29409319547925689</v>
      </c>
      <c r="CR277" s="120">
        <f>PRODUCT('mil mi val'!$C241:CQ241)</f>
        <v>0.29012293734028693</v>
      </c>
      <c r="CS277" s="120">
        <f>PRODUCT('mil mi val'!$C241:CR241)</f>
        <v>0.28620627768619306</v>
      </c>
      <c r="CT277" s="120">
        <f>PRODUCT('mil mi val'!$C241:CS241)</f>
        <v>0.28234249293742947</v>
      </c>
      <c r="CU277" s="120">
        <f>PRODUCT('mil mi val'!$C241:CT241)</f>
        <v>0.27853086928277421</v>
      </c>
      <c r="CV277" s="120">
        <f>PRODUCT('mil mi val'!$C241:CU241)</f>
        <v>0.27477070254745678</v>
      </c>
      <c r="CW277" s="120">
        <f>PRODUCT('mil mi val'!$C241:CV241)</f>
        <v>0.27106129806306611</v>
      </c>
      <c r="CX277" s="120">
        <f>PRODUCT('mil mi val'!$C241:CW241)</f>
        <v>0.26740197053921472</v>
      </c>
      <c r="CY277" s="120">
        <f>PRODUCT('mil mi val'!$C241:CX241)</f>
        <v>0.26379204393693534</v>
      </c>
      <c r="CZ277" s="120">
        <f>PRODUCT('mil mi val'!$C241:CY241)</f>
        <v>0.26023085134378671</v>
      </c>
      <c r="DA277" s="120">
        <f>PRODUCT('mil mi val'!$C241:CZ241)</f>
        <v>0.25671773485064558</v>
      </c>
      <c r="DB277" s="120">
        <f>PRODUCT('mil mi val'!$C241:DA241)</f>
        <v>0.25325204543016189</v>
      </c>
      <c r="DC277" s="120">
        <f>PRODUCT('mil mi val'!$C241:DB241)</f>
        <v>0.2498331428168547</v>
      </c>
    </row>
    <row r="278" spans="2:107" ht="15" x14ac:dyDescent="0.25">
      <c r="B278" s="110">
        <v>33</v>
      </c>
      <c r="C278" s="120">
        <v>1</v>
      </c>
      <c r="D278" s="120">
        <f>PRODUCT('mil mi val'!$C242:C242)</f>
        <v>0.98429999999999995</v>
      </c>
      <c r="E278" s="120">
        <f>PRODUCT('mil mi val'!$C242:D242)</f>
        <v>0.97701618000000001</v>
      </c>
      <c r="F278" s="120">
        <f>PRODUCT('mil mi val'!$C242:E242)</f>
        <v>0.96861384085199997</v>
      </c>
      <c r="G278" s="120">
        <f>PRODUCT('mil mi val'!$C242:F242)</f>
        <v>0.95950887074799118</v>
      </c>
      <c r="H278" s="120">
        <f>PRODUCT('mil mi val'!$C242:G242)</f>
        <v>0.94991378204051125</v>
      </c>
      <c r="I278" s="120">
        <f>PRODUCT('mil mi val'!$C242:H242)</f>
        <v>0.93984469595088183</v>
      </c>
      <c r="J278" s="120">
        <f>PRODUCT('mil mi val'!$C242:I242)</f>
        <v>0.92931843535623193</v>
      </c>
      <c r="K278" s="120">
        <f>PRODUCT('mil mi val'!$C242:J242)</f>
        <v>0.91844540966256394</v>
      </c>
      <c r="L278" s="120">
        <f>PRODUCT('mil mi val'!$C242:K242)</f>
        <v>0.90724037566468063</v>
      </c>
      <c r="M278" s="120">
        <f>PRODUCT('mil mi val'!$C242:L242)</f>
        <v>0.89571842289373915</v>
      </c>
      <c r="N278" s="120">
        <f>PRODUCT('mil mi val'!$C242:M242)</f>
        <v>0.88407408339612048</v>
      </c>
      <c r="O278" s="120">
        <f>PRODUCT('mil mi val'!$C242:N242)</f>
        <v>0.87231589808695209</v>
      </c>
      <c r="P278" s="120">
        <f>PRODUCT('mil mi val'!$C242:O242)</f>
        <v>0.86062686505258701</v>
      </c>
      <c r="Q278" s="120">
        <f>PRODUCT('mil mi val'!$C242:P242)</f>
        <v>0.84900840237437714</v>
      </c>
      <c r="R278" s="120">
        <f>PRODUCT('mil mi val'!$C242:Q242)</f>
        <v>0.83754678894232304</v>
      </c>
      <c r="S278" s="120">
        <f>PRODUCT('mil mi val'!$C242:R242)</f>
        <v>0.82623990729160168</v>
      </c>
      <c r="T278" s="120">
        <f>PRODUCT('mil mi val'!$C242:S242)</f>
        <v>0.81508566854316511</v>
      </c>
      <c r="U278" s="120">
        <f>PRODUCT('mil mi val'!$C242:T242)</f>
        <v>0.80408201201783247</v>
      </c>
      <c r="V278" s="120">
        <f>PRODUCT('mil mi val'!$C242:U242)</f>
        <v>0.79322690485559177</v>
      </c>
      <c r="W278" s="120">
        <f>PRODUCT('mil mi val'!$C242:V242)</f>
        <v>0.7825183416400413</v>
      </c>
      <c r="X278" s="120">
        <f>PRODUCT('mil mi val'!$C242:W242)</f>
        <v>0.77195434402790075</v>
      </c>
      <c r="Y278" s="120">
        <f>PRODUCT('mil mi val'!$C242:X242)</f>
        <v>0.76153296038352414</v>
      </c>
      <c r="Z278" s="120">
        <f>PRODUCT('mil mi val'!$C242:Y242)</f>
        <v>0.75125226541834655</v>
      </c>
      <c r="AA278" s="120">
        <f>PRODUCT('mil mi val'!$C242:Z242)</f>
        <v>0.74111035983519891</v>
      </c>
      <c r="AB278" s="120">
        <f>PRODUCT('mil mi val'!$C242:AA242)</f>
        <v>0.7311053699774237</v>
      </c>
      <c r="AC278" s="120">
        <f>PRODUCT('mil mi val'!$C242:AB242)</f>
        <v>0.7212354474827285</v>
      </c>
      <c r="AD278" s="120">
        <f>PRODUCT('mil mi val'!$C242:AC242)</f>
        <v>0.71149876894171171</v>
      </c>
      <c r="AE278" s="120">
        <f>PRODUCT('mil mi val'!$C242:AD242)</f>
        <v>0.70189353556099865</v>
      </c>
      <c r="AF278" s="120">
        <f>PRODUCT('mil mi val'!$C242:AE242)</f>
        <v>0.69241797283092521</v>
      </c>
      <c r="AG278" s="120">
        <f>PRODUCT('mil mi val'!$C242:AF242)</f>
        <v>0.6830703301977078</v>
      </c>
      <c r="AH278" s="120">
        <f>PRODUCT('mil mi val'!$C242:AG242)</f>
        <v>0.67384888074003879</v>
      </c>
      <c r="AI278" s="120">
        <f>PRODUCT('mil mi val'!$C242:AH242)</f>
        <v>0.66475192085004831</v>
      </c>
      <c r="AJ278" s="120">
        <f>PRODUCT('mil mi val'!$C242:AI242)</f>
        <v>0.65577776991857273</v>
      </c>
      <c r="AK278" s="120">
        <f>PRODUCT('mil mi val'!$C242:AJ242)</f>
        <v>0.64692477002467208</v>
      </c>
      <c r="AL278" s="120">
        <f>PRODUCT('mil mi val'!$C242:AK242)</f>
        <v>0.63819128562933902</v>
      </c>
      <c r="AM278" s="120">
        <f>PRODUCT('mil mi val'!$C242:AL242)</f>
        <v>0.629575703273343</v>
      </c>
      <c r="AN278" s="120">
        <f>PRODUCT('mil mi val'!$C242:AM242)</f>
        <v>0.62107643127915291</v>
      </c>
      <c r="AO278" s="120">
        <f>PRODUCT('mil mi val'!$C242:AN242)</f>
        <v>0.6126918994568844</v>
      </c>
      <c r="AP278" s="120">
        <f>PRODUCT('mil mi val'!$C242:AO242)</f>
        <v>0.60442055881421652</v>
      </c>
      <c r="AQ278" s="120">
        <f>PRODUCT('mil mi val'!$C242:AP242)</f>
        <v>0.59626088127022459</v>
      </c>
      <c r="AR278" s="120">
        <f>PRODUCT('mil mi val'!$C242:AQ242)</f>
        <v>0.58821135937307656</v>
      </c>
      <c r="AS278" s="120">
        <f>PRODUCT('mil mi val'!$C242:AR242)</f>
        <v>0.58027050602154007</v>
      </c>
      <c r="AT278" s="120">
        <f>PRODUCT('mil mi val'!$C242:AS242)</f>
        <v>0.57243685419024926</v>
      </c>
      <c r="AU278" s="120">
        <f>PRODUCT('mil mi val'!$C242:AT242)</f>
        <v>0.56470895665868093</v>
      </c>
      <c r="AV278" s="120">
        <f>PRODUCT('mil mi val'!$C242:AU242)</f>
        <v>0.55708538574378874</v>
      </c>
      <c r="AW278" s="120">
        <f>PRODUCT('mil mi val'!$C242:AV242)</f>
        <v>0.54956473303624764</v>
      </c>
      <c r="AX278" s="120">
        <f>PRODUCT('mil mi val'!$C242:AW242)</f>
        <v>0.54214560914025833</v>
      </c>
      <c r="AY278" s="120">
        <f>PRODUCT('mil mi val'!$C242:AX242)</f>
        <v>0.53482664341686492</v>
      </c>
      <c r="AZ278" s="120">
        <f>PRODUCT('mil mi val'!$C242:AY242)</f>
        <v>0.52760648373073726</v>
      </c>
      <c r="BA278" s="120">
        <f>PRODUCT('mil mi val'!$C242:AZ242)</f>
        <v>0.52048379620037233</v>
      </c>
      <c r="BB278" s="120">
        <f>PRODUCT('mil mi val'!$C242:BA242)</f>
        <v>0.51345726495166732</v>
      </c>
      <c r="BC278" s="120">
        <f>PRODUCT('mil mi val'!$C242:BB242)</f>
        <v>0.50652559187481982</v>
      </c>
      <c r="BD278" s="120">
        <f>PRODUCT('mil mi val'!$C242:BC242)</f>
        <v>0.49968749638450977</v>
      </c>
      <c r="BE278" s="120">
        <f>PRODUCT('mil mi val'!$C242:BD242)</f>
        <v>0.49294171518331892</v>
      </c>
      <c r="BF278" s="120">
        <f>PRODUCT('mil mi val'!$C242:BE242)</f>
        <v>0.48628700202834413</v>
      </c>
      <c r="BG278" s="120">
        <f>PRODUCT('mil mi val'!$C242:BF242)</f>
        <v>0.47972212750096149</v>
      </c>
      <c r="BH278" s="120">
        <f>PRODUCT('mil mi val'!$C242:BG242)</f>
        <v>0.47324587877969854</v>
      </c>
      <c r="BI278" s="120">
        <f>PRODUCT('mil mi val'!$C242:BH242)</f>
        <v>0.46685705941617262</v>
      </c>
      <c r="BJ278" s="120">
        <f>PRODUCT('mil mi val'!$C242:BI242)</f>
        <v>0.46055448911405428</v>
      </c>
      <c r="BK278" s="120">
        <f>PRODUCT('mil mi val'!$C242:BJ242)</f>
        <v>0.45433700351101458</v>
      </c>
      <c r="BL278" s="120">
        <f>PRODUCT('mil mi val'!$C242:BK242)</f>
        <v>0.44820345396361588</v>
      </c>
      <c r="BM278" s="120">
        <f>PRODUCT('mil mi val'!$C242:BL242)</f>
        <v>0.44215270733510709</v>
      </c>
      <c r="BN278" s="120">
        <f>PRODUCT('mil mi val'!$C242:BM242)</f>
        <v>0.43618364578608315</v>
      </c>
      <c r="BO278" s="120">
        <f>PRODUCT('mil mi val'!$C242:BN242)</f>
        <v>0.43029516656797107</v>
      </c>
      <c r="BP278" s="120">
        <f>PRODUCT('mil mi val'!$C242:BO242)</f>
        <v>0.42448618181930348</v>
      </c>
      <c r="BQ278" s="120">
        <f>PRODUCT('mil mi val'!$C242:BP242)</f>
        <v>0.4187556183647429</v>
      </c>
      <c r="BR278" s="120">
        <f>PRODUCT('mil mi val'!$C242:BQ242)</f>
        <v>0.41310241751681887</v>
      </c>
      <c r="BS278" s="120">
        <f>PRODUCT('mil mi val'!$C242:BR242)</f>
        <v>0.40752553488034182</v>
      </c>
      <c r="BT278" s="120">
        <f>PRODUCT('mil mi val'!$C242:BS242)</f>
        <v>0.40202394015945725</v>
      </c>
      <c r="BU278" s="120">
        <f>PRODUCT('mil mi val'!$C242:BT242)</f>
        <v>0.39659661696730458</v>
      </c>
      <c r="BV278" s="120">
        <f>PRODUCT('mil mi val'!$C242:BU242)</f>
        <v>0.39124256263824597</v>
      </c>
      <c r="BW278" s="120">
        <f>PRODUCT('mil mi val'!$C242:BV242)</f>
        <v>0.38596078804262968</v>
      </c>
      <c r="BX278" s="120">
        <f>PRODUCT('mil mi val'!$C242:BW242)</f>
        <v>0.38075031740405418</v>
      </c>
      <c r="BY278" s="120">
        <f>PRODUCT('mil mi val'!$C242:BX242)</f>
        <v>0.37561018811909946</v>
      </c>
      <c r="BZ278" s="120">
        <f>PRODUCT('mil mi val'!$C242:BY242)</f>
        <v>0.37053945057949161</v>
      </c>
      <c r="CA278" s="120">
        <f>PRODUCT('mil mi val'!$C242:BZ242)</f>
        <v>0.36553716799666847</v>
      </c>
      <c r="CB278" s="120">
        <f>PRODUCT('mil mi val'!$C242:CA242)</f>
        <v>0.36060241622871347</v>
      </c>
      <c r="CC278" s="120">
        <f>PRODUCT('mil mi val'!$C242:CB242)</f>
        <v>0.35573428360962583</v>
      </c>
      <c r="CD278" s="120">
        <f>PRODUCT('mil mi val'!$C242:CC242)</f>
        <v>0.35093187078089588</v>
      </c>
      <c r="CE278" s="120">
        <f>PRODUCT('mil mi val'!$C242:CD242)</f>
        <v>0.34619429052535378</v>
      </c>
      <c r="CF278" s="120">
        <f>PRODUCT('mil mi val'!$C242:CE242)</f>
        <v>0.3415206676032615</v>
      </c>
      <c r="CG278" s="120">
        <f>PRODUCT('mil mi val'!$C242:CF242)</f>
        <v>0.33691013859061747</v>
      </c>
      <c r="CH278" s="120">
        <f>PRODUCT('mil mi val'!$C242:CG242)</f>
        <v>0.33236185171964416</v>
      </c>
      <c r="CI278" s="120">
        <f>PRODUCT('mil mi val'!$C242:CH242)</f>
        <v>0.32787496672142896</v>
      </c>
      <c r="CJ278" s="120">
        <f>PRODUCT('mil mi val'!$C242:CI242)</f>
        <v>0.32344865467068967</v>
      </c>
      <c r="CK278" s="120">
        <f>PRODUCT('mil mi val'!$C242:CJ242)</f>
        <v>0.31908209783263536</v>
      </c>
      <c r="CL278" s="120">
        <f>PRODUCT('mil mi val'!$C242:CK242)</f>
        <v>0.31477448951189479</v>
      </c>
      <c r="CM278" s="120">
        <f>PRODUCT('mil mi val'!$C242:CL242)</f>
        <v>0.31052503390348424</v>
      </c>
      <c r="CN278" s="120">
        <f>PRODUCT('mil mi val'!$C242:CM242)</f>
        <v>0.30633294594578719</v>
      </c>
      <c r="CO278" s="120">
        <f>PRODUCT('mil mi val'!$C242:CN242)</f>
        <v>0.30219745117551911</v>
      </c>
      <c r="CP278" s="120">
        <f>PRODUCT('mil mi val'!$C242:CO242)</f>
        <v>0.29811778558464963</v>
      </c>
      <c r="CQ278" s="120">
        <f>PRODUCT('mil mi val'!$C242:CP242)</f>
        <v>0.29409319547925689</v>
      </c>
      <c r="CR278" s="120">
        <f>PRODUCT('mil mi val'!$C242:CQ242)</f>
        <v>0.29012293734028693</v>
      </c>
      <c r="CS278" s="120">
        <f>PRODUCT('mil mi val'!$C242:CR242)</f>
        <v>0.28620627768619306</v>
      </c>
      <c r="CT278" s="120">
        <f>PRODUCT('mil mi val'!$C242:CS242)</f>
        <v>0.28234249293742947</v>
      </c>
      <c r="CU278" s="120">
        <f>PRODUCT('mil mi val'!$C242:CT242)</f>
        <v>0.27853086928277421</v>
      </c>
      <c r="CV278" s="120">
        <f>PRODUCT('mil mi val'!$C242:CU242)</f>
        <v>0.27477070254745678</v>
      </c>
      <c r="CW278" s="120">
        <f>PRODUCT('mil mi val'!$C242:CV242)</f>
        <v>0.27106129806306611</v>
      </c>
      <c r="CX278" s="120">
        <f>PRODUCT('mil mi val'!$C242:CW242)</f>
        <v>0.26740197053921472</v>
      </c>
      <c r="CY278" s="120">
        <f>PRODUCT('mil mi val'!$C242:CX242)</f>
        <v>0.26379204393693534</v>
      </c>
      <c r="CZ278" s="120">
        <f>PRODUCT('mil mi val'!$C242:CY242)</f>
        <v>0.26023085134378671</v>
      </c>
      <c r="DA278" s="120">
        <f>PRODUCT('mil mi val'!$C242:CZ242)</f>
        <v>0.25671773485064558</v>
      </c>
      <c r="DB278" s="120">
        <f>PRODUCT('mil mi val'!$C242:DA242)</f>
        <v>0.25325204543016189</v>
      </c>
      <c r="DC278" s="120">
        <f>PRODUCT('mil mi val'!$C242:DB242)</f>
        <v>0.2498331428168547</v>
      </c>
    </row>
    <row r="279" spans="2:107" ht="15" x14ac:dyDescent="0.25">
      <c r="B279" s="110">
        <v>34</v>
      </c>
      <c r="C279" s="120">
        <v>1</v>
      </c>
      <c r="D279" s="120">
        <f>PRODUCT('mil mi val'!$C243:C243)</f>
        <v>0.98429999999999995</v>
      </c>
      <c r="E279" s="120">
        <f>PRODUCT('mil mi val'!$C243:D243)</f>
        <v>0.97701618000000001</v>
      </c>
      <c r="F279" s="120">
        <f>PRODUCT('mil mi val'!$C243:E243)</f>
        <v>0.96861384085199997</v>
      </c>
      <c r="G279" s="120">
        <f>PRODUCT('mil mi val'!$C243:F243)</f>
        <v>0.95950887074799118</v>
      </c>
      <c r="H279" s="120">
        <f>PRODUCT('mil mi val'!$C243:G243)</f>
        <v>0.94991378204051125</v>
      </c>
      <c r="I279" s="120">
        <f>PRODUCT('mil mi val'!$C243:H243)</f>
        <v>0.93984469595088183</v>
      </c>
      <c r="J279" s="120">
        <f>PRODUCT('mil mi val'!$C243:I243)</f>
        <v>0.92931843535623193</v>
      </c>
      <c r="K279" s="120">
        <f>PRODUCT('mil mi val'!$C243:J243)</f>
        <v>0.91844540966256394</v>
      </c>
      <c r="L279" s="120">
        <f>PRODUCT('mil mi val'!$C243:K243)</f>
        <v>0.90724037566468063</v>
      </c>
      <c r="M279" s="120">
        <f>PRODUCT('mil mi val'!$C243:L243)</f>
        <v>0.89571842289373915</v>
      </c>
      <c r="N279" s="120">
        <f>PRODUCT('mil mi val'!$C243:M243)</f>
        <v>0.88407408339612048</v>
      </c>
      <c r="O279" s="120">
        <f>PRODUCT('mil mi val'!$C243:N243)</f>
        <v>0.87231589808695209</v>
      </c>
      <c r="P279" s="120">
        <f>PRODUCT('mil mi val'!$C243:O243)</f>
        <v>0.86062686505258701</v>
      </c>
      <c r="Q279" s="120">
        <f>PRODUCT('mil mi val'!$C243:P243)</f>
        <v>0.84900840237437714</v>
      </c>
      <c r="R279" s="120">
        <f>PRODUCT('mil mi val'!$C243:Q243)</f>
        <v>0.83754678894232304</v>
      </c>
      <c r="S279" s="120">
        <f>PRODUCT('mil mi val'!$C243:R243)</f>
        <v>0.82623990729160168</v>
      </c>
      <c r="T279" s="120">
        <f>PRODUCT('mil mi val'!$C243:S243)</f>
        <v>0.81508566854316511</v>
      </c>
      <c r="U279" s="120">
        <f>PRODUCT('mil mi val'!$C243:T243)</f>
        <v>0.80408201201783247</v>
      </c>
      <c r="V279" s="120">
        <f>PRODUCT('mil mi val'!$C243:U243)</f>
        <v>0.79322690485559177</v>
      </c>
      <c r="W279" s="120">
        <f>PRODUCT('mil mi val'!$C243:V243)</f>
        <v>0.7825183416400413</v>
      </c>
      <c r="X279" s="120">
        <f>PRODUCT('mil mi val'!$C243:W243)</f>
        <v>0.77195434402790075</v>
      </c>
      <c r="Y279" s="120">
        <f>PRODUCT('mil mi val'!$C243:X243)</f>
        <v>0.76153296038352414</v>
      </c>
      <c r="Z279" s="120">
        <f>PRODUCT('mil mi val'!$C243:Y243)</f>
        <v>0.75125226541834655</v>
      </c>
      <c r="AA279" s="120">
        <f>PRODUCT('mil mi val'!$C243:Z243)</f>
        <v>0.74111035983519891</v>
      </c>
      <c r="AB279" s="120">
        <f>PRODUCT('mil mi val'!$C243:AA243)</f>
        <v>0.7311053699774237</v>
      </c>
      <c r="AC279" s="120">
        <f>PRODUCT('mil mi val'!$C243:AB243)</f>
        <v>0.7212354474827285</v>
      </c>
      <c r="AD279" s="120">
        <f>PRODUCT('mil mi val'!$C243:AC243)</f>
        <v>0.71149876894171171</v>
      </c>
      <c r="AE279" s="120">
        <f>PRODUCT('mil mi val'!$C243:AD243)</f>
        <v>0.70189353556099865</v>
      </c>
      <c r="AF279" s="120">
        <f>PRODUCT('mil mi val'!$C243:AE243)</f>
        <v>0.69241797283092521</v>
      </c>
      <c r="AG279" s="120">
        <f>PRODUCT('mil mi val'!$C243:AF243)</f>
        <v>0.6830703301977078</v>
      </c>
      <c r="AH279" s="120">
        <f>PRODUCT('mil mi val'!$C243:AG243)</f>
        <v>0.67384888074003879</v>
      </c>
      <c r="AI279" s="120">
        <f>PRODUCT('mil mi val'!$C243:AH243)</f>
        <v>0.66475192085004831</v>
      </c>
      <c r="AJ279" s="120">
        <f>PRODUCT('mil mi val'!$C243:AI243)</f>
        <v>0.65577776991857273</v>
      </c>
      <c r="AK279" s="120">
        <f>PRODUCT('mil mi val'!$C243:AJ243)</f>
        <v>0.64692477002467208</v>
      </c>
      <c r="AL279" s="120">
        <f>PRODUCT('mil mi val'!$C243:AK243)</f>
        <v>0.63819128562933902</v>
      </c>
      <c r="AM279" s="120">
        <f>PRODUCT('mil mi val'!$C243:AL243)</f>
        <v>0.629575703273343</v>
      </c>
      <c r="AN279" s="120">
        <f>PRODUCT('mil mi val'!$C243:AM243)</f>
        <v>0.62107643127915291</v>
      </c>
      <c r="AO279" s="120">
        <f>PRODUCT('mil mi val'!$C243:AN243)</f>
        <v>0.6126918994568844</v>
      </c>
      <c r="AP279" s="120">
        <f>PRODUCT('mil mi val'!$C243:AO243)</f>
        <v>0.60442055881421652</v>
      </c>
      <c r="AQ279" s="120">
        <f>PRODUCT('mil mi val'!$C243:AP243)</f>
        <v>0.59626088127022459</v>
      </c>
      <c r="AR279" s="120">
        <f>PRODUCT('mil mi val'!$C243:AQ243)</f>
        <v>0.58821135937307656</v>
      </c>
      <c r="AS279" s="120">
        <f>PRODUCT('mil mi val'!$C243:AR243)</f>
        <v>0.58027050602154007</v>
      </c>
      <c r="AT279" s="120">
        <f>PRODUCT('mil mi val'!$C243:AS243)</f>
        <v>0.57243685419024926</v>
      </c>
      <c r="AU279" s="120">
        <f>PRODUCT('mil mi val'!$C243:AT243)</f>
        <v>0.56470895665868093</v>
      </c>
      <c r="AV279" s="120">
        <f>PRODUCT('mil mi val'!$C243:AU243)</f>
        <v>0.55708538574378874</v>
      </c>
      <c r="AW279" s="120">
        <f>PRODUCT('mil mi val'!$C243:AV243)</f>
        <v>0.54956473303624764</v>
      </c>
      <c r="AX279" s="120">
        <f>PRODUCT('mil mi val'!$C243:AW243)</f>
        <v>0.54214560914025833</v>
      </c>
      <c r="AY279" s="120">
        <f>PRODUCT('mil mi val'!$C243:AX243)</f>
        <v>0.53482664341686492</v>
      </c>
      <c r="AZ279" s="120">
        <f>PRODUCT('mil mi val'!$C243:AY243)</f>
        <v>0.52760648373073726</v>
      </c>
      <c r="BA279" s="120">
        <f>PRODUCT('mil mi val'!$C243:AZ243)</f>
        <v>0.52048379620037233</v>
      </c>
      <c r="BB279" s="120">
        <f>PRODUCT('mil mi val'!$C243:BA243)</f>
        <v>0.51345726495166732</v>
      </c>
      <c r="BC279" s="120">
        <f>PRODUCT('mil mi val'!$C243:BB243)</f>
        <v>0.50652559187481982</v>
      </c>
      <c r="BD279" s="120">
        <f>PRODUCT('mil mi val'!$C243:BC243)</f>
        <v>0.49968749638450977</v>
      </c>
      <c r="BE279" s="120">
        <f>PRODUCT('mil mi val'!$C243:BD243)</f>
        <v>0.49294171518331892</v>
      </c>
      <c r="BF279" s="120">
        <f>PRODUCT('mil mi val'!$C243:BE243)</f>
        <v>0.48628700202834413</v>
      </c>
      <c r="BG279" s="120">
        <f>PRODUCT('mil mi val'!$C243:BF243)</f>
        <v>0.47972212750096149</v>
      </c>
      <c r="BH279" s="120">
        <f>PRODUCT('mil mi val'!$C243:BG243)</f>
        <v>0.47324587877969854</v>
      </c>
      <c r="BI279" s="120">
        <f>PRODUCT('mil mi val'!$C243:BH243)</f>
        <v>0.46685705941617262</v>
      </c>
      <c r="BJ279" s="120">
        <f>PRODUCT('mil mi val'!$C243:BI243)</f>
        <v>0.46055448911405428</v>
      </c>
      <c r="BK279" s="120">
        <f>PRODUCT('mil mi val'!$C243:BJ243)</f>
        <v>0.45433700351101458</v>
      </c>
      <c r="BL279" s="120">
        <f>PRODUCT('mil mi val'!$C243:BK243)</f>
        <v>0.44820345396361588</v>
      </c>
      <c r="BM279" s="120">
        <f>PRODUCT('mil mi val'!$C243:BL243)</f>
        <v>0.44215270733510709</v>
      </c>
      <c r="BN279" s="120">
        <f>PRODUCT('mil mi val'!$C243:BM243)</f>
        <v>0.43618364578608315</v>
      </c>
      <c r="BO279" s="120">
        <f>PRODUCT('mil mi val'!$C243:BN243)</f>
        <v>0.43029516656797107</v>
      </c>
      <c r="BP279" s="120">
        <f>PRODUCT('mil mi val'!$C243:BO243)</f>
        <v>0.42448618181930348</v>
      </c>
      <c r="BQ279" s="120">
        <f>PRODUCT('mil mi val'!$C243:BP243)</f>
        <v>0.4187556183647429</v>
      </c>
      <c r="BR279" s="120">
        <f>PRODUCT('mil mi val'!$C243:BQ243)</f>
        <v>0.41310241751681887</v>
      </c>
      <c r="BS279" s="120">
        <f>PRODUCT('mil mi val'!$C243:BR243)</f>
        <v>0.40752553488034182</v>
      </c>
      <c r="BT279" s="120">
        <f>PRODUCT('mil mi val'!$C243:BS243)</f>
        <v>0.40202394015945725</v>
      </c>
      <c r="BU279" s="120">
        <f>PRODUCT('mil mi val'!$C243:BT243)</f>
        <v>0.39659661696730458</v>
      </c>
      <c r="BV279" s="120">
        <f>PRODUCT('mil mi val'!$C243:BU243)</f>
        <v>0.39124256263824597</v>
      </c>
      <c r="BW279" s="120">
        <f>PRODUCT('mil mi val'!$C243:BV243)</f>
        <v>0.38596078804262968</v>
      </c>
      <c r="BX279" s="120">
        <f>PRODUCT('mil mi val'!$C243:BW243)</f>
        <v>0.38075031740405418</v>
      </c>
      <c r="BY279" s="120">
        <f>PRODUCT('mil mi val'!$C243:BX243)</f>
        <v>0.37561018811909946</v>
      </c>
      <c r="BZ279" s="120">
        <f>PRODUCT('mil mi val'!$C243:BY243)</f>
        <v>0.37053945057949161</v>
      </c>
      <c r="CA279" s="120">
        <f>PRODUCT('mil mi val'!$C243:BZ243)</f>
        <v>0.36553716799666847</v>
      </c>
      <c r="CB279" s="120">
        <f>PRODUCT('mil mi val'!$C243:CA243)</f>
        <v>0.36060241622871347</v>
      </c>
      <c r="CC279" s="120">
        <f>PRODUCT('mil mi val'!$C243:CB243)</f>
        <v>0.35573428360962583</v>
      </c>
      <c r="CD279" s="120">
        <f>PRODUCT('mil mi val'!$C243:CC243)</f>
        <v>0.35093187078089588</v>
      </c>
      <c r="CE279" s="120">
        <f>PRODUCT('mil mi val'!$C243:CD243)</f>
        <v>0.34619429052535378</v>
      </c>
      <c r="CF279" s="120">
        <f>PRODUCT('mil mi val'!$C243:CE243)</f>
        <v>0.3415206676032615</v>
      </c>
      <c r="CG279" s="120">
        <f>PRODUCT('mil mi val'!$C243:CF243)</f>
        <v>0.33691013859061747</v>
      </c>
      <c r="CH279" s="120">
        <f>PRODUCT('mil mi val'!$C243:CG243)</f>
        <v>0.33236185171964416</v>
      </c>
      <c r="CI279" s="120">
        <f>PRODUCT('mil mi val'!$C243:CH243)</f>
        <v>0.32787496672142896</v>
      </c>
      <c r="CJ279" s="120">
        <f>PRODUCT('mil mi val'!$C243:CI243)</f>
        <v>0.32344865467068967</v>
      </c>
      <c r="CK279" s="120">
        <f>PRODUCT('mil mi val'!$C243:CJ243)</f>
        <v>0.31908209783263536</v>
      </c>
      <c r="CL279" s="120">
        <f>PRODUCT('mil mi val'!$C243:CK243)</f>
        <v>0.31477448951189479</v>
      </c>
      <c r="CM279" s="120">
        <f>PRODUCT('mil mi val'!$C243:CL243)</f>
        <v>0.31052503390348424</v>
      </c>
      <c r="CN279" s="120">
        <f>PRODUCT('mil mi val'!$C243:CM243)</f>
        <v>0.30633294594578719</v>
      </c>
      <c r="CO279" s="120">
        <f>PRODUCT('mil mi val'!$C243:CN243)</f>
        <v>0.30219745117551911</v>
      </c>
      <c r="CP279" s="120">
        <f>PRODUCT('mil mi val'!$C243:CO243)</f>
        <v>0.29811778558464963</v>
      </c>
      <c r="CQ279" s="120">
        <f>PRODUCT('mil mi val'!$C243:CP243)</f>
        <v>0.29409319547925689</v>
      </c>
      <c r="CR279" s="120">
        <f>PRODUCT('mil mi val'!$C243:CQ243)</f>
        <v>0.29012293734028693</v>
      </c>
      <c r="CS279" s="120">
        <f>PRODUCT('mil mi val'!$C243:CR243)</f>
        <v>0.28620627768619306</v>
      </c>
      <c r="CT279" s="120">
        <f>PRODUCT('mil mi val'!$C243:CS243)</f>
        <v>0.28234249293742947</v>
      </c>
      <c r="CU279" s="120">
        <f>PRODUCT('mil mi val'!$C243:CT243)</f>
        <v>0.27853086928277421</v>
      </c>
      <c r="CV279" s="120">
        <f>PRODUCT('mil mi val'!$C243:CU243)</f>
        <v>0.27477070254745678</v>
      </c>
      <c r="CW279" s="120">
        <f>PRODUCT('mil mi val'!$C243:CV243)</f>
        <v>0.27106129806306611</v>
      </c>
      <c r="CX279" s="120">
        <f>PRODUCT('mil mi val'!$C243:CW243)</f>
        <v>0.26740197053921472</v>
      </c>
      <c r="CY279" s="120">
        <f>PRODUCT('mil mi val'!$C243:CX243)</f>
        <v>0.26379204393693534</v>
      </c>
      <c r="CZ279" s="120">
        <f>PRODUCT('mil mi val'!$C243:CY243)</f>
        <v>0.26023085134378671</v>
      </c>
      <c r="DA279" s="120">
        <f>PRODUCT('mil mi val'!$C243:CZ243)</f>
        <v>0.25671773485064558</v>
      </c>
      <c r="DB279" s="120">
        <f>PRODUCT('mil mi val'!$C243:DA243)</f>
        <v>0.25325204543016189</v>
      </c>
      <c r="DC279" s="120">
        <f>PRODUCT('mil mi val'!$C243:DB243)</f>
        <v>0.2498331428168547</v>
      </c>
    </row>
    <row r="280" spans="2:107" ht="15" x14ac:dyDescent="0.25">
      <c r="B280" s="110">
        <v>35</v>
      </c>
      <c r="C280" s="120">
        <v>1</v>
      </c>
      <c r="D280" s="120">
        <f>PRODUCT('mil mi val'!$C244:C244)</f>
        <v>0.98429999999999995</v>
      </c>
      <c r="E280" s="120">
        <f>PRODUCT('mil mi val'!$C244:D244)</f>
        <v>0.97701618000000001</v>
      </c>
      <c r="F280" s="120">
        <f>PRODUCT('mil mi val'!$C244:E244)</f>
        <v>0.96861384085199997</v>
      </c>
      <c r="G280" s="120">
        <f>PRODUCT('mil mi val'!$C244:F244)</f>
        <v>0.95950887074799118</v>
      </c>
      <c r="H280" s="120">
        <f>PRODUCT('mil mi val'!$C244:G244)</f>
        <v>0.94991378204051125</v>
      </c>
      <c r="I280" s="120">
        <f>PRODUCT('mil mi val'!$C244:H244)</f>
        <v>0.93984469595088183</v>
      </c>
      <c r="J280" s="120">
        <f>PRODUCT('mil mi val'!$C244:I244)</f>
        <v>0.92931843535623193</v>
      </c>
      <c r="K280" s="120">
        <f>PRODUCT('mil mi val'!$C244:J244)</f>
        <v>0.91844540966256394</v>
      </c>
      <c r="L280" s="120">
        <f>PRODUCT('mil mi val'!$C244:K244)</f>
        <v>0.90724037566468063</v>
      </c>
      <c r="M280" s="120">
        <f>PRODUCT('mil mi val'!$C244:L244)</f>
        <v>0.89571842289373915</v>
      </c>
      <c r="N280" s="120">
        <f>PRODUCT('mil mi val'!$C244:M244)</f>
        <v>0.88407408339612048</v>
      </c>
      <c r="O280" s="120">
        <f>PRODUCT('mil mi val'!$C244:N244)</f>
        <v>0.87231589808695209</v>
      </c>
      <c r="P280" s="120">
        <f>PRODUCT('mil mi val'!$C244:O244)</f>
        <v>0.86062686505258701</v>
      </c>
      <c r="Q280" s="120">
        <f>PRODUCT('mil mi val'!$C244:P244)</f>
        <v>0.84900840237437714</v>
      </c>
      <c r="R280" s="120">
        <f>PRODUCT('mil mi val'!$C244:Q244)</f>
        <v>0.83754678894232304</v>
      </c>
      <c r="S280" s="120">
        <f>PRODUCT('mil mi val'!$C244:R244)</f>
        <v>0.82623990729160168</v>
      </c>
      <c r="T280" s="120">
        <f>PRODUCT('mil mi val'!$C244:S244)</f>
        <v>0.81508566854316511</v>
      </c>
      <c r="U280" s="120">
        <f>PRODUCT('mil mi val'!$C244:T244)</f>
        <v>0.80408201201783247</v>
      </c>
      <c r="V280" s="120">
        <f>PRODUCT('mil mi val'!$C244:U244)</f>
        <v>0.79322690485559177</v>
      </c>
      <c r="W280" s="120">
        <f>PRODUCT('mil mi val'!$C244:V244)</f>
        <v>0.7825183416400413</v>
      </c>
      <c r="X280" s="120">
        <f>PRODUCT('mil mi val'!$C244:W244)</f>
        <v>0.77195434402790075</v>
      </c>
      <c r="Y280" s="120">
        <f>PRODUCT('mil mi val'!$C244:X244)</f>
        <v>0.76153296038352414</v>
      </c>
      <c r="Z280" s="120">
        <f>PRODUCT('mil mi val'!$C244:Y244)</f>
        <v>0.75125226541834655</v>
      </c>
      <c r="AA280" s="120">
        <f>PRODUCT('mil mi val'!$C244:Z244)</f>
        <v>0.74111035983519891</v>
      </c>
      <c r="AB280" s="120">
        <f>PRODUCT('mil mi val'!$C244:AA244)</f>
        <v>0.7311053699774237</v>
      </c>
      <c r="AC280" s="120">
        <f>PRODUCT('mil mi val'!$C244:AB244)</f>
        <v>0.7212354474827285</v>
      </c>
      <c r="AD280" s="120">
        <f>PRODUCT('mil mi val'!$C244:AC244)</f>
        <v>0.71149876894171171</v>
      </c>
      <c r="AE280" s="120">
        <f>PRODUCT('mil mi val'!$C244:AD244)</f>
        <v>0.70189353556099865</v>
      </c>
      <c r="AF280" s="120">
        <f>PRODUCT('mil mi val'!$C244:AE244)</f>
        <v>0.69241797283092521</v>
      </c>
      <c r="AG280" s="120">
        <f>PRODUCT('mil mi val'!$C244:AF244)</f>
        <v>0.6830703301977078</v>
      </c>
      <c r="AH280" s="120">
        <f>PRODUCT('mil mi val'!$C244:AG244)</f>
        <v>0.67384888074003879</v>
      </c>
      <c r="AI280" s="120">
        <f>PRODUCT('mil mi val'!$C244:AH244)</f>
        <v>0.66475192085004831</v>
      </c>
      <c r="AJ280" s="120">
        <f>PRODUCT('mil mi val'!$C244:AI244)</f>
        <v>0.65577776991857273</v>
      </c>
      <c r="AK280" s="120">
        <f>PRODUCT('mil mi val'!$C244:AJ244)</f>
        <v>0.64692477002467208</v>
      </c>
      <c r="AL280" s="120">
        <f>PRODUCT('mil mi val'!$C244:AK244)</f>
        <v>0.63819128562933902</v>
      </c>
      <c r="AM280" s="120">
        <f>PRODUCT('mil mi val'!$C244:AL244)</f>
        <v>0.629575703273343</v>
      </c>
      <c r="AN280" s="120">
        <f>PRODUCT('mil mi val'!$C244:AM244)</f>
        <v>0.62107643127915291</v>
      </c>
      <c r="AO280" s="120">
        <f>PRODUCT('mil mi val'!$C244:AN244)</f>
        <v>0.6126918994568844</v>
      </c>
      <c r="AP280" s="120">
        <f>PRODUCT('mil mi val'!$C244:AO244)</f>
        <v>0.60442055881421652</v>
      </c>
      <c r="AQ280" s="120">
        <f>PRODUCT('mil mi val'!$C244:AP244)</f>
        <v>0.59626088127022459</v>
      </c>
      <c r="AR280" s="120">
        <f>PRODUCT('mil mi val'!$C244:AQ244)</f>
        <v>0.58821135937307656</v>
      </c>
      <c r="AS280" s="120">
        <f>PRODUCT('mil mi val'!$C244:AR244)</f>
        <v>0.58027050602154007</v>
      </c>
      <c r="AT280" s="120">
        <f>PRODUCT('mil mi val'!$C244:AS244)</f>
        <v>0.57243685419024926</v>
      </c>
      <c r="AU280" s="120">
        <f>PRODUCT('mil mi val'!$C244:AT244)</f>
        <v>0.56470895665868093</v>
      </c>
      <c r="AV280" s="120">
        <f>PRODUCT('mil mi val'!$C244:AU244)</f>
        <v>0.55708538574378874</v>
      </c>
      <c r="AW280" s="120">
        <f>PRODUCT('mil mi val'!$C244:AV244)</f>
        <v>0.54956473303624764</v>
      </c>
      <c r="AX280" s="120">
        <f>PRODUCT('mil mi val'!$C244:AW244)</f>
        <v>0.54214560914025833</v>
      </c>
      <c r="AY280" s="120">
        <f>PRODUCT('mil mi val'!$C244:AX244)</f>
        <v>0.53482664341686492</v>
      </c>
      <c r="AZ280" s="120">
        <f>PRODUCT('mil mi val'!$C244:AY244)</f>
        <v>0.52760648373073726</v>
      </c>
      <c r="BA280" s="120">
        <f>PRODUCT('mil mi val'!$C244:AZ244)</f>
        <v>0.52048379620037233</v>
      </c>
      <c r="BB280" s="120">
        <f>PRODUCT('mil mi val'!$C244:BA244)</f>
        <v>0.51345726495166732</v>
      </c>
      <c r="BC280" s="120">
        <f>PRODUCT('mil mi val'!$C244:BB244)</f>
        <v>0.50652559187481982</v>
      </c>
      <c r="BD280" s="120">
        <f>PRODUCT('mil mi val'!$C244:BC244)</f>
        <v>0.49968749638450977</v>
      </c>
      <c r="BE280" s="120">
        <f>PRODUCT('mil mi val'!$C244:BD244)</f>
        <v>0.49294171518331892</v>
      </c>
      <c r="BF280" s="120">
        <f>PRODUCT('mil mi val'!$C244:BE244)</f>
        <v>0.48628700202834413</v>
      </c>
      <c r="BG280" s="120">
        <f>PRODUCT('mil mi val'!$C244:BF244)</f>
        <v>0.47972212750096149</v>
      </c>
      <c r="BH280" s="120">
        <f>PRODUCT('mil mi val'!$C244:BG244)</f>
        <v>0.47324587877969854</v>
      </c>
      <c r="BI280" s="120">
        <f>PRODUCT('mil mi val'!$C244:BH244)</f>
        <v>0.46685705941617262</v>
      </c>
      <c r="BJ280" s="120">
        <f>PRODUCT('mil mi val'!$C244:BI244)</f>
        <v>0.46055448911405428</v>
      </c>
      <c r="BK280" s="120">
        <f>PRODUCT('mil mi val'!$C244:BJ244)</f>
        <v>0.45433700351101458</v>
      </c>
      <c r="BL280" s="120">
        <f>PRODUCT('mil mi val'!$C244:BK244)</f>
        <v>0.44820345396361588</v>
      </c>
      <c r="BM280" s="120">
        <f>PRODUCT('mil mi val'!$C244:BL244)</f>
        <v>0.44215270733510709</v>
      </c>
      <c r="BN280" s="120">
        <f>PRODUCT('mil mi val'!$C244:BM244)</f>
        <v>0.43618364578608315</v>
      </c>
      <c r="BO280" s="120">
        <f>PRODUCT('mil mi val'!$C244:BN244)</f>
        <v>0.43029516656797107</v>
      </c>
      <c r="BP280" s="120">
        <f>PRODUCT('mil mi val'!$C244:BO244)</f>
        <v>0.42448618181930348</v>
      </c>
      <c r="BQ280" s="120">
        <f>PRODUCT('mil mi val'!$C244:BP244)</f>
        <v>0.4187556183647429</v>
      </c>
      <c r="BR280" s="120">
        <f>PRODUCT('mil mi val'!$C244:BQ244)</f>
        <v>0.41310241751681887</v>
      </c>
      <c r="BS280" s="120">
        <f>PRODUCT('mil mi val'!$C244:BR244)</f>
        <v>0.40752553488034182</v>
      </c>
      <c r="BT280" s="120">
        <f>PRODUCT('mil mi val'!$C244:BS244)</f>
        <v>0.40202394015945725</v>
      </c>
      <c r="BU280" s="120">
        <f>PRODUCT('mil mi val'!$C244:BT244)</f>
        <v>0.39659661696730458</v>
      </c>
      <c r="BV280" s="120">
        <f>PRODUCT('mil mi val'!$C244:BU244)</f>
        <v>0.39124256263824597</v>
      </c>
      <c r="BW280" s="120">
        <f>PRODUCT('mil mi val'!$C244:BV244)</f>
        <v>0.38596078804262968</v>
      </c>
      <c r="BX280" s="120">
        <f>PRODUCT('mil mi val'!$C244:BW244)</f>
        <v>0.38075031740405418</v>
      </c>
      <c r="BY280" s="120">
        <f>PRODUCT('mil mi val'!$C244:BX244)</f>
        <v>0.37561018811909946</v>
      </c>
      <c r="BZ280" s="120">
        <f>PRODUCT('mil mi val'!$C244:BY244)</f>
        <v>0.37053945057949161</v>
      </c>
      <c r="CA280" s="120">
        <f>PRODUCT('mil mi val'!$C244:BZ244)</f>
        <v>0.36553716799666847</v>
      </c>
      <c r="CB280" s="120">
        <f>PRODUCT('mil mi val'!$C244:CA244)</f>
        <v>0.36060241622871347</v>
      </c>
      <c r="CC280" s="120">
        <f>PRODUCT('mil mi val'!$C244:CB244)</f>
        <v>0.35573428360962583</v>
      </c>
      <c r="CD280" s="120">
        <f>PRODUCT('mil mi val'!$C244:CC244)</f>
        <v>0.35093187078089588</v>
      </c>
      <c r="CE280" s="120">
        <f>PRODUCT('mil mi val'!$C244:CD244)</f>
        <v>0.34619429052535378</v>
      </c>
      <c r="CF280" s="120">
        <f>PRODUCT('mil mi val'!$C244:CE244)</f>
        <v>0.3415206676032615</v>
      </c>
      <c r="CG280" s="120">
        <f>PRODUCT('mil mi val'!$C244:CF244)</f>
        <v>0.33691013859061747</v>
      </c>
      <c r="CH280" s="120">
        <f>PRODUCT('mil mi val'!$C244:CG244)</f>
        <v>0.33236185171964416</v>
      </c>
      <c r="CI280" s="120">
        <f>PRODUCT('mil mi val'!$C244:CH244)</f>
        <v>0.32787496672142896</v>
      </c>
      <c r="CJ280" s="120">
        <f>PRODUCT('mil mi val'!$C244:CI244)</f>
        <v>0.32344865467068967</v>
      </c>
      <c r="CK280" s="120">
        <f>PRODUCT('mil mi val'!$C244:CJ244)</f>
        <v>0.31908209783263536</v>
      </c>
      <c r="CL280" s="120">
        <f>PRODUCT('mil mi val'!$C244:CK244)</f>
        <v>0.31477448951189479</v>
      </c>
      <c r="CM280" s="120">
        <f>PRODUCT('mil mi val'!$C244:CL244)</f>
        <v>0.31052503390348424</v>
      </c>
      <c r="CN280" s="120">
        <f>PRODUCT('mil mi val'!$C244:CM244)</f>
        <v>0.30633294594578719</v>
      </c>
      <c r="CO280" s="120">
        <f>PRODUCT('mil mi val'!$C244:CN244)</f>
        <v>0.30219745117551911</v>
      </c>
      <c r="CP280" s="120">
        <f>PRODUCT('mil mi val'!$C244:CO244)</f>
        <v>0.29811778558464963</v>
      </c>
      <c r="CQ280" s="120">
        <f>PRODUCT('mil mi val'!$C244:CP244)</f>
        <v>0.29409319547925689</v>
      </c>
      <c r="CR280" s="120">
        <f>PRODUCT('mil mi val'!$C244:CQ244)</f>
        <v>0.29012293734028693</v>
      </c>
      <c r="CS280" s="120">
        <f>PRODUCT('mil mi val'!$C244:CR244)</f>
        <v>0.28620627768619306</v>
      </c>
      <c r="CT280" s="120">
        <f>PRODUCT('mil mi val'!$C244:CS244)</f>
        <v>0.28234249293742947</v>
      </c>
      <c r="CU280" s="120">
        <f>PRODUCT('mil mi val'!$C244:CT244)</f>
        <v>0.27853086928277421</v>
      </c>
      <c r="CV280" s="120">
        <f>PRODUCT('mil mi val'!$C244:CU244)</f>
        <v>0.27477070254745678</v>
      </c>
      <c r="CW280" s="120">
        <f>PRODUCT('mil mi val'!$C244:CV244)</f>
        <v>0.27106129806306611</v>
      </c>
      <c r="CX280" s="120">
        <f>PRODUCT('mil mi val'!$C244:CW244)</f>
        <v>0.26740197053921472</v>
      </c>
      <c r="CY280" s="120">
        <f>PRODUCT('mil mi val'!$C244:CX244)</f>
        <v>0.26379204393693534</v>
      </c>
      <c r="CZ280" s="120">
        <f>PRODUCT('mil mi val'!$C244:CY244)</f>
        <v>0.26023085134378671</v>
      </c>
      <c r="DA280" s="120">
        <f>PRODUCT('mil mi val'!$C244:CZ244)</f>
        <v>0.25671773485064558</v>
      </c>
      <c r="DB280" s="120">
        <f>PRODUCT('mil mi val'!$C244:DA244)</f>
        <v>0.25325204543016189</v>
      </c>
      <c r="DC280" s="120">
        <f>PRODUCT('mil mi val'!$C244:DB244)</f>
        <v>0.2498331428168547</v>
      </c>
    </row>
    <row r="281" spans="2:107" ht="15" x14ac:dyDescent="0.25">
      <c r="B281" s="110">
        <v>36</v>
      </c>
      <c r="C281" s="120">
        <v>1</v>
      </c>
      <c r="D281" s="120">
        <f>PRODUCT('mil mi val'!$C245:C245)</f>
        <v>0.98429999999999995</v>
      </c>
      <c r="E281" s="120">
        <f>PRODUCT('mil mi val'!$C245:D245)</f>
        <v>0.97701618000000001</v>
      </c>
      <c r="F281" s="120">
        <f>PRODUCT('mil mi val'!$C245:E245)</f>
        <v>0.96861384085199997</v>
      </c>
      <c r="G281" s="120">
        <f>PRODUCT('mil mi val'!$C245:F245)</f>
        <v>0.95950887074799118</v>
      </c>
      <c r="H281" s="120">
        <f>PRODUCT('mil mi val'!$C245:G245)</f>
        <v>0.94991378204051125</v>
      </c>
      <c r="I281" s="120">
        <f>PRODUCT('mil mi val'!$C245:H245)</f>
        <v>0.93984469595088183</v>
      </c>
      <c r="J281" s="120">
        <f>PRODUCT('mil mi val'!$C245:I245)</f>
        <v>0.92931843535623193</v>
      </c>
      <c r="K281" s="120">
        <f>PRODUCT('mil mi val'!$C245:J245)</f>
        <v>0.91844540966256394</v>
      </c>
      <c r="L281" s="120">
        <f>PRODUCT('mil mi val'!$C245:K245)</f>
        <v>0.90724037566468063</v>
      </c>
      <c r="M281" s="120">
        <f>PRODUCT('mil mi val'!$C245:L245)</f>
        <v>0.89571842289373915</v>
      </c>
      <c r="N281" s="120">
        <f>PRODUCT('mil mi val'!$C245:M245)</f>
        <v>0.88407408339612048</v>
      </c>
      <c r="O281" s="120">
        <f>PRODUCT('mil mi val'!$C245:N245)</f>
        <v>0.87231589808695209</v>
      </c>
      <c r="P281" s="120">
        <f>PRODUCT('mil mi val'!$C245:O245)</f>
        <v>0.86062686505258701</v>
      </c>
      <c r="Q281" s="120">
        <f>PRODUCT('mil mi val'!$C245:P245)</f>
        <v>0.84900840237437714</v>
      </c>
      <c r="R281" s="120">
        <f>PRODUCT('mil mi val'!$C245:Q245)</f>
        <v>0.83754678894232304</v>
      </c>
      <c r="S281" s="120">
        <f>PRODUCT('mil mi val'!$C245:R245)</f>
        <v>0.82623990729160168</v>
      </c>
      <c r="T281" s="120">
        <f>PRODUCT('mil mi val'!$C245:S245)</f>
        <v>0.81508566854316511</v>
      </c>
      <c r="U281" s="120">
        <f>PRODUCT('mil mi val'!$C245:T245)</f>
        <v>0.80408201201783247</v>
      </c>
      <c r="V281" s="120">
        <f>PRODUCT('mil mi val'!$C245:U245)</f>
        <v>0.79322690485559177</v>
      </c>
      <c r="W281" s="120">
        <f>PRODUCT('mil mi val'!$C245:V245)</f>
        <v>0.7825183416400413</v>
      </c>
      <c r="X281" s="120">
        <f>PRODUCT('mil mi val'!$C245:W245)</f>
        <v>0.77195434402790075</v>
      </c>
      <c r="Y281" s="120">
        <f>PRODUCT('mil mi val'!$C245:X245)</f>
        <v>0.76153296038352414</v>
      </c>
      <c r="Z281" s="120">
        <f>PRODUCT('mil mi val'!$C245:Y245)</f>
        <v>0.75125226541834655</v>
      </c>
      <c r="AA281" s="120">
        <f>PRODUCT('mil mi val'!$C245:Z245)</f>
        <v>0.74111035983519891</v>
      </c>
      <c r="AB281" s="120">
        <f>PRODUCT('mil mi val'!$C245:AA245)</f>
        <v>0.7311053699774237</v>
      </c>
      <c r="AC281" s="120">
        <f>PRODUCT('mil mi val'!$C245:AB245)</f>
        <v>0.7212354474827285</v>
      </c>
      <c r="AD281" s="120">
        <f>PRODUCT('mil mi val'!$C245:AC245)</f>
        <v>0.71149876894171171</v>
      </c>
      <c r="AE281" s="120">
        <f>PRODUCT('mil mi val'!$C245:AD245)</f>
        <v>0.70189353556099865</v>
      </c>
      <c r="AF281" s="120">
        <f>PRODUCT('mil mi val'!$C245:AE245)</f>
        <v>0.69241797283092521</v>
      </c>
      <c r="AG281" s="120">
        <f>PRODUCT('mil mi val'!$C245:AF245)</f>
        <v>0.6830703301977078</v>
      </c>
      <c r="AH281" s="120">
        <f>PRODUCT('mil mi val'!$C245:AG245)</f>
        <v>0.67384888074003879</v>
      </c>
      <c r="AI281" s="120">
        <f>PRODUCT('mil mi val'!$C245:AH245)</f>
        <v>0.66475192085004831</v>
      </c>
      <c r="AJ281" s="120">
        <f>PRODUCT('mil mi val'!$C245:AI245)</f>
        <v>0.65577776991857273</v>
      </c>
      <c r="AK281" s="120">
        <f>PRODUCT('mil mi val'!$C245:AJ245)</f>
        <v>0.64692477002467208</v>
      </c>
      <c r="AL281" s="120">
        <f>PRODUCT('mil mi val'!$C245:AK245)</f>
        <v>0.63819128562933902</v>
      </c>
      <c r="AM281" s="120">
        <f>PRODUCT('mil mi val'!$C245:AL245)</f>
        <v>0.629575703273343</v>
      </c>
      <c r="AN281" s="120">
        <f>PRODUCT('mil mi val'!$C245:AM245)</f>
        <v>0.62107643127915291</v>
      </c>
      <c r="AO281" s="120">
        <f>PRODUCT('mil mi val'!$C245:AN245)</f>
        <v>0.6126918994568844</v>
      </c>
      <c r="AP281" s="120">
        <f>PRODUCT('mil mi val'!$C245:AO245)</f>
        <v>0.60442055881421652</v>
      </c>
      <c r="AQ281" s="120">
        <f>PRODUCT('mil mi val'!$C245:AP245)</f>
        <v>0.59626088127022459</v>
      </c>
      <c r="AR281" s="120">
        <f>PRODUCT('mil mi val'!$C245:AQ245)</f>
        <v>0.58821135937307656</v>
      </c>
      <c r="AS281" s="120">
        <f>PRODUCT('mil mi val'!$C245:AR245)</f>
        <v>0.58027050602154007</v>
      </c>
      <c r="AT281" s="120">
        <f>PRODUCT('mil mi val'!$C245:AS245)</f>
        <v>0.57243685419024926</v>
      </c>
      <c r="AU281" s="120">
        <f>PRODUCT('mil mi val'!$C245:AT245)</f>
        <v>0.56470895665868093</v>
      </c>
      <c r="AV281" s="120">
        <f>PRODUCT('mil mi val'!$C245:AU245)</f>
        <v>0.55708538574378874</v>
      </c>
      <c r="AW281" s="120">
        <f>PRODUCT('mil mi val'!$C245:AV245)</f>
        <v>0.54956473303624764</v>
      </c>
      <c r="AX281" s="120">
        <f>PRODUCT('mil mi val'!$C245:AW245)</f>
        <v>0.54214560914025833</v>
      </c>
      <c r="AY281" s="120">
        <f>PRODUCT('mil mi val'!$C245:AX245)</f>
        <v>0.53482664341686492</v>
      </c>
      <c r="AZ281" s="120">
        <f>PRODUCT('mil mi val'!$C245:AY245)</f>
        <v>0.52760648373073726</v>
      </c>
      <c r="BA281" s="120">
        <f>PRODUCT('mil mi val'!$C245:AZ245)</f>
        <v>0.52048379620037233</v>
      </c>
      <c r="BB281" s="120">
        <f>PRODUCT('mil mi val'!$C245:BA245)</f>
        <v>0.51345726495166732</v>
      </c>
      <c r="BC281" s="120">
        <f>PRODUCT('mil mi val'!$C245:BB245)</f>
        <v>0.50652559187481982</v>
      </c>
      <c r="BD281" s="120">
        <f>PRODUCT('mil mi val'!$C245:BC245)</f>
        <v>0.49968749638450977</v>
      </c>
      <c r="BE281" s="120">
        <f>PRODUCT('mil mi val'!$C245:BD245)</f>
        <v>0.49294171518331892</v>
      </c>
      <c r="BF281" s="120">
        <f>PRODUCT('mil mi val'!$C245:BE245)</f>
        <v>0.48628700202834413</v>
      </c>
      <c r="BG281" s="120">
        <f>PRODUCT('mil mi val'!$C245:BF245)</f>
        <v>0.47972212750096149</v>
      </c>
      <c r="BH281" s="120">
        <f>PRODUCT('mil mi val'!$C245:BG245)</f>
        <v>0.47324587877969854</v>
      </c>
      <c r="BI281" s="120">
        <f>PRODUCT('mil mi val'!$C245:BH245)</f>
        <v>0.46685705941617262</v>
      </c>
      <c r="BJ281" s="120">
        <f>PRODUCT('mil mi val'!$C245:BI245)</f>
        <v>0.46055448911405428</v>
      </c>
      <c r="BK281" s="120">
        <f>PRODUCT('mil mi val'!$C245:BJ245)</f>
        <v>0.45433700351101458</v>
      </c>
      <c r="BL281" s="120">
        <f>PRODUCT('mil mi val'!$C245:BK245)</f>
        <v>0.44820345396361588</v>
      </c>
      <c r="BM281" s="120">
        <f>PRODUCT('mil mi val'!$C245:BL245)</f>
        <v>0.44215270733510709</v>
      </c>
      <c r="BN281" s="120">
        <f>PRODUCT('mil mi val'!$C245:BM245)</f>
        <v>0.43618364578608315</v>
      </c>
      <c r="BO281" s="120">
        <f>PRODUCT('mil mi val'!$C245:BN245)</f>
        <v>0.43029516656797107</v>
      </c>
      <c r="BP281" s="120">
        <f>PRODUCT('mil mi val'!$C245:BO245)</f>
        <v>0.42448618181930348</v>
      </c>
      <c r="BQ281" s="120">
        <f>PRODUCT('mil mi val'!$C245:BP245)</f>
        <v>0.4187556183647429</v>
      </c>
      <c r="BR281" s="120">
        <f>PRODUCT('mil mi val'!$C245:BQ245)</f>
        <v>0.41310241751681887</v>
      </c>
      <c r="BS281" s="120">
        <f>PRODUCT('mil mi val'!$C245:BR245)</f>
        <v>0.40752553488034182</v>
      </c>
      <c r="BT281" s="120">
        <f>PRODUCT('mil mi val'!$C245:BS245)</f>
        <v>0.40202394015945725</v>
      </c>
      <c r="BU281" s="120">
        <f>PRODUCT('mil mi val'!$C245:BT245)</f>
        <v>0.39659661696730458</v>
      </c>
      <c r="BV281" s="120">
        <f>PRODUCT('mil mi val'!$C245:BU245)</f>
        <v>0.39124256263824597</v>
      </c>
      <c r="BW281" s="120">
        <f>PRODUCT('mil mi val'!$C245:BV245)</f>
        <v>0.38596078804262968</v>
      </c>
      <c r="BX281" s="120">
        <f>PRODUCT('mil mi val'!$C245:BW245)</f>
        <v>0.38075031740405418</v>
      </c>
      <c r="BY281" s="120">
        <f>PRODUCT('mil mi val'!$C245:BX245)</f>
        <v>0.37561018811909946</v>
      </c>
      <c r="BZ281" s="120">
        <f>PRODUCT('mil mi val'!$C245:BY245)</f>
        <v>0.37053945057949161</v>
      </c>
      <c r="CA281" s="120">
        <f>PRODUCT('mil mi val'!$C245:BZ245)</f>
        <v>0.36553716799666847</v>
      </c>
      <c r="CB281" s="120">
        <f>PRODUCT('mil mi val'!$C245:CA245)</f>
        <v>0.36060241622871347</v>
      </c>
      <c r="CC281" s="120">
        <f>PRODUCT('mil mi val'!$C245:CB245)</f>
        <v>0.35573428360962583</v>
      </c>
      <c r="CD281" s="120">
        <f>PRODUCT('mil mi val'!$C245:CC245)</f>
        <v>0.35093187078089588</v>
      </c>
      <c r="CE281" s="120">
        <f>PRODUCT('mil mi val'!$C245:CD245)</f>
        <v>0.34619429052535378</v>
      </c>
      <c r="CF281" s="120">
        <f>PRODUCT('mil mi val'!$C245:CE245)</f>
        <v>0.3415206676032615</v>
      </c>
      <c r="CG281" s="120">
        <f>PRODUCT('mil mi val'!$C245:CF245)</f>
        <v>0.33691013859061747</v>
      </c>
      <c r="CH281" s="120">
        <f>PRODUCT('mil mi val'!$C245:CG245)</f>
        <v>0.33236185171964416</v>
      </c>
      <c r="CI281" s="120">
        <f>PRODUCT('mil mi val'!$C245:CH245)</f>
        <v>0.32787496672142896</v>
      </c>
      <c r="CJ281" s="120">
        <f>PRODUCT('mil mi val'!$C245:CI245)</f>
        <v>0.32344865467068967</v>
      </c>
      <c r="CK281" s="120">
        <f>PRODUCT('mil mi val'!$C245:CJ245)</f>
        <v>0.31908209783263536</v>
      </c>
      <c r="CL281" s="120">
        <f>PRODUCT('mil mi val'!$C245:CK245)</f>
        <v>0.31477448951189479</v>
      </c>
      <c r="CM281" s="120">
        <f>PRODUCT('mil mi val'!$C245:CL245)</f>
        <v>0.31052503390348424</v>
      </c>
      <c r="CN281" s="120">
        <f>PRODUCT('mil mi val'!$C245:CM245)</f>
        <v>0.30633294594578719</v>
      </c>
      <c r="CO281" s="120">
        <f>PRODUCT('mil mi val'!$C245:CN245)</f>
        <v>0.30219745117551911</v>
      </c>
      <c r="CP281" s="120">
        <f>PRODUCT('mil mi val'!$C245:CO245)</f>
        <v>0.29811778558464963</v>
      </c>
      <c r="CQ281" s="120">
        <f>PRODUCT('mil mi val'!$C245:CP245)</f>
        <v>0.29409319547925689</v>
      </c>
      <c r="CR281" s="120">
        <f>PRODUCT('mil mi val'!$C245:CQ245)</f>
        <v>0.29012293734028693</v>
      </c>
      <c r="CS281" s="120">
        <f>PRODUCT('mil mi val'!$C245:CR245)</f>
        <v>0.28620627768619306</v>
      </c>
      <c r="CT281" s="120">
        <f>PRODUCT('mil mi val'!$C245:CS245)</f>
        <v>0.28234249293742947</v>
      </c>
      <c r="CU281" s="120">
        <f>PRODUCT('mil mi val'!$C245:CT245)</f>
        <v>0.27853086928277421</v>
      </c>
      <c r="CV281" s="120">
        <f>PRODUCT('mil mi val'!$C245:CU245)</f>
        <v>0.27477070254745678</v>
      </c>
      <c r="CW281" s="120">
        <f>PRODUCT('mil mi val'!$C245:CV245)</f>
        <v>0.27106129806306611</v>
      </c>
      <c r="CX281" s="120">
        <f>PRODUCT('mil mi val'!$C245:CW245)</f>
        <v>0.26740197053921472</v>
      </c>
      <c r="CY281" s="120">
        <f>PRODUCT('mil mi val'!$C245:CX245)</f>
        <v>0.26379204393693534</v>
      </c>
      <c r="CZ281" s="120">
        <f>PRODUCT('mil mi val'!$C245:CY245)</f>
        <v>0.26023085134378671</v>
      </c>
      <c r="DA281" s="120">
        <f>PRODUCT('mil mi val'!$C245:CZ245)</f>
        <v>0.25671773485064558</v>
      </c>
      <c r="DB281" s="120">
        <f>PRODUCT('mil mi val'!$C245:DA245)</f>
        <v>0.25325204543016189</v>
      </c>
      <c r="DC281" s="120">
        <f>PRODUCT('mil mi val'!$C245:DB245)</f>
        <v>0.2498331428168547</v>
      </c>
    </row>
    <row r="282" spans="2:107" ht="15" x14ac:dyDescent="0.25">
      <c r="B282" s="110">
        <v>37</v>
      </c>
      <c r="C282" s="120">
        <v>1</v>
      </c>
      <c r="D282" s="120">
        <f>PRODUCT('mil mi val'!$C246:C246)</f>
        <v>0.98429999999999995</v>
      </c>
      <c r="E282" s="120">
        <f>PRODUCT('mil mi val'!$C246:D246)</f>
        <v>0.97701618000000001</v>
      </c>
      <c r="F282" s="120">
        <f>PRODUCT('mil mi val'!$C246:E246)</f>
        <v>0.96861384085199997</v>
      </c>
      <c r="G282" s="120">
        <f>PRODUCT('mil mi val'!$C246:F246)</f>
        <v>0.95950887074799118</v>
      </c>
      <c r="H282" s="120">
        <f>PRODUCT('mil mi val'!$C246:G246)</f>
        <v>0.94991378204051125</v>
      </c>
      <c r="I282" s="120">
        <f>PRODUCT('mil mi val'!$C246:H246)</f>
        <v>0.93984469595088183</v>
      </c>
      <c r="J282" s="120">
        <f>PRODUCT('mil mi val'!$C246:I246)</f>
        <v>0.92931843535623193</v>
      </c>
      <c r="K282" s="120">
        <f>PRODUCT('mil mi val'!$C246:J246)</f>
        <v>0.91844540966256394</v>
      </c>
      <c r="L282" s="120">
        <f>PRODUCT('mil mi val'!$C246:K246)</f>
        <v>0.90724037566468063</v>
      </c>
      <c r="M282" s="120">
        <f>PRODUCT('mil mi val'!$C246:L246)</f>
        <v>0.89571842289373915</v>
      </c>
      <c r="N282" s="120">
        <f>PRODUCT('mil mi val'!$C246:M246)</f>
        <v>0.88407408339612048</v>
      </c>
      <c r="O282" s="120">
        <f>PRODUCT('mil mi val'!$C246:N246)</f>
        <v>0.87231589808695209</v>
      </c>
      <c r="P282" s="120">
        <f>PRODUCT('mil mi val'!$C246:O246)</f>
        <v>0.86062686505258701</v>
      </c>
      <c r="Q282" s="120">
        <f>PRODUCT('mil mi val'!$C246:P246)</f>
        <v>0.84900840237437714</v>
      </c>
      <c r="R282" s="120">
        <f>PRODUCT('mil mi val'!$C246:Q246)</f>
        <v>0.83754678894232304</v>
      </c>
      <c r="S282" s="120">
        <f>PRODUCT('mil mi val'!$C246:R246)</f>
        <v>0.82623990729160168</v>
      </c>
      <c r="T282" s="120">
        <f>PRODUCT('mil mi val'!$C246:S246)</f>
        <v>0.81508566854316511</v>
      </c>
      <c r="U282" s="120">
        <f>PRODUCT('mil mi val'!$C246:T246)</f>
        <v>0.80408201201783247</v>
      </c>
      <c r="V282" s="120">
        <f>PRODUCT('mil mi val'!$C246:U246)</f>
        <v>0.79322690485559177</v>
      </c>
      <c r="W282" s="120">
        <f>PRODUCT('mil mi val'!$C246:V246)</f>
        <v>0.7825183416400413</v>
      </c>
      <c r="X282" s="120">
        <f>PRODUCT('mil mi val'!$C246:W246)</f>
        <v>0.77195434402790075</v>
      </c>
      <c r="Y282" s="120">
        <f>PRODUCT('mil mi val'!$C246:X246)</f>
        <v>0.76153296038352414</v>
      </c>
      <c r="Z282" s="120">
        <f>PRODUCT('mil mi val'!$C246:Y246)</f>
        <v>0.75125226541834655</v>
      </c>
      <c r="AA282" s="120">
        <f>PRODUCT('mil mi val'!$C246:Z246)</f>
        <v>0.74111035983519891</v>
      </c>
      <c r="AB282" s="120">
        <f>PRODUCT('mil mi val'!$C246:AA246)</f>
        <v>0.7311053699774237</v>
      </c>
      <c r="AC282" s="120">
        <f>PRODUCT('mil mi val'!$C246:AB246)</f>
        <v>0.7212354474827285</v>
      </c>
      <c r="AD282" s="120">
        <f>PRODUCT('mil mi val'!$C246:AC246)</f>
        <v>0.71149876894171171</v>
      </c>
      <c r="AE282" s="120">
        <f>PRODUCT('mil mi val'!$C246:AD246)</f>
        <v>0.70189353556099865</v>
      </c>
      <c r="AF282" s="120">
        <f>PRODUCT('mil mi val'!$C246:AE246)</f>
        <v>0.69241797283092521</v>
      </c>
      <c r="AG282" s="120">
        <f>PRODUCT('mil mi val'!$C246:AF246)</f>
        <v>0.6830703301977078</v>
      </c>
      <c r="AH282" s="120">
        <f>PRODUCT('mil mi val'!$C246:AG246)</f>
        <v>0.67384888074003879</v>
      </c>
      <c r="AI282" s="120">
        <f>PRODUCT('mil mi val'!$C246:AH246)</f>
        <v>0.66475192085004831</v>
      </c>
      <c r="AJ282" s="120">
        <f>PRODUCT('mil mi val'!$C246:AI246)</f>
        <v>0.65577776991857273</v>
      </c>
      <c r="AK282" s="120">
        <f>PRODUCT('mil mi val'!$C246:AJ246)</f>
        <v>0.64692477002467208</v>
      </c>
      <c r="AL282" s="120">
        <f>PRODUCT('mil mi val'!$C246:AK246)</f>
        <v>0.63819128562933902</v>
      </c>
      <c r="AM282" s="120">
        <f>PRODUCT('mil mi val'!$C246:AL246)</f>
        <v>0.629575703273343</v>
      </c>
      <c r="AN282" s="120">
        <f>PRODUCT('mil mi val'!$C246:AM246)</f>
        <v>0.62107643127915291</v>
      </c>
      <c r="AO282" s="120">
        <f>PRODUCT('mil mi val'!$C246:AN246)</f>
        <v>0.6126918994568844</v>
      </c>
      <c r="AP282" s="120">
        <f>PRODUCT('mil mi val'!$C246:AO246)</f>
        <v>0.60442055881421652</v>
      </c>
      <c r="AQ282" s="120">
        <f>PRODUCT('mil mi val'!$C246:AP246)</f>
        <v>0.59626088127022459</v>
      </c>
      <c r="AR282" s="120">
        <f>PRODUCT('mil mi val'!$C246:AQ246)</f>
        <v>0.58821135937307656</v>
      </c>
      <c r="AS282" s="120">
        <f>PRODUCT('mil mi val'!$C246:AR246)</f>
        <v>0.58027050602154007</v>
      </c>
      <c r="AT282" s="120">
        <f>PRODUCT('mil mi val'!$C246:AS246)</f>
        <v>0.57243685419024926</v>
      </c>
      <c r="AU282" s="120">
        <f>PRODUCT('mil mi val'!$C246:AT246)</f>
        <v>0.56470895665868093</v>
      </c>
      <c r="AV282" s="120">
        <f>PRODUCT('mil mi val'!$C246:AU246)</f>
        <v>0.55708538574378874</v>
      </c>
      <c r="AW282" s="120">
        <f>PRODUCT('mil mi val'!$C246:AV246)</f>
        <v>0.54956473303624764</v>
      </c>
      <c r="AX282" s="120">
        <f>PRODUCT('mil mi val'!$C246:AW246)</f>
        <v>0.54214560914025833</v>
      </c>
      <c r="AY282" s="120">
        <f>PRODUCT('mil mi val'!$C246:AX246)</f>
        <v>0.53482664341686492</v>
      </c>
      <c r="AZ282" s="120">
        <f>PRODUCT('mil mi val'!$C246:AY246)</f>
        <v>0.52760648373073726</v>
      </c>
      <c r="BA282" s="120">
        <f>PRODUCT('mil mi val'!$C246:AZ246)</f>
        <v>0.52048379620037233</v>
      </c>
      <c r="BB282" s="120">
        <f>PRODUCT('mil mi val'!$C246:BA246)</f>
        <v>0.51345726495166732</v>
      </c>
      <c r="BC282" s="120">
        <f>PRODUCT('mil mi val'!$C246:BB246)</f>
        <v>0.50652559187481982</v>
      </c>
      <c r="BD282" s="120">
        <f>PRODUCT('mil mi val'!$C246:BC246)</f>
        <v>0.49968749638450977</v>
      </c>
      <c r="BE282" s="120">
        <f>PRODUCT('mil mi val'!$C246:BD246)</f>
        <v>0.49294171518331892</v>
      </c>
      <c r="BF282" s="120">
        <f>PRODUCT('mil mi val'!$C246:BE246)</f>
        <v>0.48628700202834413</v>
      </c>
      <c r="BG282" s="120">
        <f>PRODUCT('mil mi val'!$C246:BF246)</f>
        <v>0.47972212750096149</v>
      </c>
      <c r="BH282" s="120">
        <f>PRODUCT('mil mi val'!$C246:BG246)</f>
        <v>0.47324587877969854</v>
      </c>
      <c r="BI282" s="120">
        <f>PRODUCT('mil mi val'!$C246:BH246)</f>
        <v>0.46685705941617262</v>
      </c>
      <c r="BJ282" s="120">
        <f>PRODUCT('mil mi val'!$C246:BI246)</f>
        <v>0.46055448911405428</v>
      </c>
      <c r="BK282" s="120">
        <f>PRODUCT('mil mi val'!$C246:BJ246)</f>
        <v>0.45433700351101458</v>
      </c>
      <c r="BL282" s="120">
        <f>PRODUCT('mil mi val'!$C246:BK246)</f>
        <v>0.44820345396361588</v>
      </c>
      <c r="BM282" s="120">
        <f>PRODUCT('mil mi val'!$C246:BL246)</f>
        <v>0.44215270733510709</v>
      </c>
      <c r="BN282" s="120">
        <f>PRODUCT('mil mi val'!$C246:BM246)</f>
        <v>0.43618364578608315</v>
      </c>
      <c r="BO282" s="120">
        <f>PRODUCT('mil mi val'!$C246:BN246)</f>
        <v>0.43029516656797107</v>
      </c>
      <c r="BP282" s="120">
        <f>PRODUCT('mil mi val'!$C246:BO246)</f>
        <v>0.42448618181930348</v>
      </c>
      <c r="BQ282" s="120">
        <f>PRODUCT('mil mi val'!$C246:BP246)</f>
        <v>0.4187556183647429</v>
      </c>
      <c r="BR282" s="120">
        <f>PRODUCT('mil mi val'!$C246:BQ246)</f>
        <v>0.41310241751681887</v>
      </c>
      <c r="BS282" s="120">
        <f>PRODUCT('mil mi val'!$C246:BR246)</f>
        <v>0.40752553488034182</v>
      </c>
      <c r="BT282" s="120">
        <f>PRODUCT('mil mi val'!$C246:BS246)</f>
        <v>0.40202394015945725</v>
      </c>
      <c r="BU282" s="120">
        <f>PRODUCT('mil mi val'!$C246:BT246)</f>
        <v>0.39659661696730458</v>
      </c>
      <c r="BV282" s="120">
        <f>PRODUCT('mil mi val'!$C246:BU246)</f>
        <v>0.39124256263824597</v>
      </c>
      <c r="BW282" s="120">
        <f>PRODUCT('mil mi val'!$C246:BV246)</f>
        <v>0.38596078804262968</v>
      </c>
      <c r="BX282" s="120">
        <f>PRODUCT('mil mi val'!$C246:BW246)</f>
        <v>0.38075031740405418</v>
      </c>
      <c r="BY282" s="120">
        <f>PRODUCT('mil mi val'!$C246:BX246)</f>
        <v>0.37561018811909946</v>
      </c>
      <c r="BZ282" s="120">
        <f>PRODUCT('mil mi val'!$C246:BY246)</f>
        <v>0.37053945057949161</v>
      </c>
      <c r="CA282" s="120">
        <f>PRODUCT('mil mi val'!$C246:BZ246)</f>
        <v>0.36553716799666847</v>
      </c>
      <c r="CB282" s="120">
        <f>PRODUCT('mil mi val'!$C246:CA246)</f>
        <v>0.36060241622871347</v>
      </c>
      <c r="CC282" s="120">
        <f>PRODUCT('mil mi val'!$C246:CB246)</f>
        <v>0.35573428360962583</v>
      </c>
      <c r="CD282" s="120">
        <f>PRODUCT('mil mi val'!$C246:CC246)</f>
        <v>0.35093187078089588</v>
      </c>
      <c r="CE282" s="120">
        <f>PRODUCT('mil mi val'!$C246:CD246)</f>
        <v>0.34619429052535378</v>
      </c>
      <c r="CF282" s="120">
        <f>PRODUCT('mil mi val'!$C246:CE246)</f>
        <v>0.3415206676032615</v>
      </c>
      <c r="CG282" s="120">
        <f>PRODUCT('mil mi val'!$C246:CF246)</f>
        <v>0.33691013859061747</v>
      </c>
      <c r="CH282" s="120">
        <f>PRODUCT('mil mi val'!$C246:CG246)</f>
        <v>0.33236185171964416</v>
      </c>
      <c r="CI282" s="120">
        <f>PRODUCT('mil mi val'!$C246:CH246)</f>
        <v>0.32787496672142896</v>
      </c>
      <c r="CJ282" s="120">
        <f>PRODUCT('mil mi val'!$C246:CI246)</f>
        <v>0.32344865467068967</v>
      </c>
      <c r="CK282" s="120">
        <f>PRODUCT('mil mi val'!$C246:CJ246)</f>
        <v>0.31908209783263536</v>
      </c>
      <c r="CL282" s="120">
        <f>PRODUCT('mil mi val'!$C246:CK246)</f>
        <v>0.31477448951189479</v>
      </c>
      <c r="CM282" s="120">
        <f>PRODUCT('mil mi val'!$C246:CL246)</f>
        <v>0.31052503390348424</v>
      </c>
      <c r="CN282" s="120">
        <f>PRODUCT('mil mi val'!$C246:CM246)</f>
        <v>0.30633294594578719</v>
      </c>
      <c r="CO282" s="120">
        <f>PRODUCT('mil mi val'!$C246:CN246)</f>
        <v>0.30219745117551911</v>
      </c>
      <c r="CP282" s="120">
        <f>PRODUCT('mil mi val'!$C246:CO246)</f>
        <v>0.29811778558464963</v>
      </c>
      <c r="CQ282" s="120">
        <f>PRODUCT('mil mi val'!$C246:CP246)</f>
        <v>0.29409319547925689</v>
      </c>
      <c r="CR282" s="120">
        <f>PRODUCT('mil mi val'!$C246:CQ246)</f>
        <v>0.29012293734028693</v>
      </c>
      <c r="CS282" s="120">
        <f>PRODUCT('mil mi val'!$C246:CR246)</f>
        <v>0.28620627768619306</v>
      </c>
      <c r="CT282" s="120">
        <f>PRODUCT('mil mi val'!$C246:CS246)</f>
        <v>0.28234249293742947</v>
      </c>
      <c r="CU282" s="120">
        <f>PRODUCT('mil mi val'!$C246:CT246)</f>
        <v>0.27853086928277421</v>
      </c>
      <c r="CV282" s="120">
        <f>PRODUCT('mil mi val'!$C246:CU246)</f>
        <v>0.27477070254745678</v>
      </c>
      <c r="CW282" s="120">
        <f>PRODUCT('mil mi val'!$C246:CV246)</f>
        <v>0.27106129806306611</v>
      </c>
      <c r="CX282" s="120">
        <f>PRODUCT('mil mi val'!$C246:CW246)</f>
        <v>0.26740197053921472</v>
      </c>
      <c r="CY282" s="120">
        <f>PRODUCT('mil mi val'!$C246:CX246)</f>
        <v>0.26379204393693534</v>
      </c>
      <c r="CZ282" s="120">
        <f>PRODUCT('mil mi val'!$C246:CY246)</f>
        <v>0.26023085134378671</v>
      </c>
      <c r="DA282" s="120">
        <f>PRODUCT('mil mi val'!$C246:CZ246)</f>
        <v>0.25671773485064558</v>
      </c>
      <c r="DB282" s="120">
        <f>PRODUCT('mil mi val'!$C246:DA246)</f>
        <v>0.25325204543016189</v>
      </c>
      <c r="DC282" s="120">
        <f>PRODUCT('mil mi val'!$C246:DB246)</f>
        <v>0.2498331428168547</v>
      </c>
    </row>
    <row r="283" spans="2:107" ht="15" x14ac:dyDescent="0.25">
      <c r="B283" s="110">
        <v>38</v>
      </c>
      <c r="C283" s="120">
        <v>1</v>
      </c>
      <c r="D283" s="120">
        <f>PRODUCT('mil mi val'!$C247:C247)</f>
        <v>0.98429999999999995</v>
      </c>
      <c r="E283" s="120">
        <f>PRODUCT('mil mi val'!$C247:D247)</f>
        <v>0.97701618000000001</v>
      </c>
      <c r="F283" s="120">
        <f>PRODUCT('mil mi val'!$C247:E247)</f>
        <v>0.96861384085199997</v>
      </c>
      <c r="G283" s="120">
        <f>PRODUCT('mil mi val'!$C247:F247)</f>
        <v>0.95950887074799118</v>
      </c>
      <c r="H283" s="120">
        <f>PRODUCT('mil mi val'!$C247:G247)</f>
        <v>0.94991378204051125</v>
      </c>
      <c r="I283" s="120">
        <f>PRODUCT('mil mi val'!$C247:H247)</f>
        <v>0.93984469595088183</v>
      </c>
      <c r="J283" s="120">
        <f>PRODUCT('mil mi val'!$C247:I247)</f>
        <v>0.92931843535623193</v>
      </c>
      <c r="K283" s="120">
        <f>PRODUCT('mil mi val'!$C247:J247)</f>
        <v>0.91844540966256394</v>
      </c>
      <c r="L283" s="120">
        <f>PRODUCT('mil mi val'!$C247:K247)</f>
        <v>0.90724037566468063</v>
      </c>
      <c r="M283" s="120">
        <f>PRODUCT('mil mi val'!$C247:L247)</f>
        <v>0.89571842289373915</v>
      </c>
      <c r="N283" s="120">
        <f>PRODUCT('mil mi val'!$C247:M247)</f>
        <v>0.88407408339612048</v>
      </c>
      <c r="O283" s="120">
        <f>PRODUCT('mil mi val'!$C247:N247)</f>
        <v>0.87231589808695209</v>
      </c>
      <c r="P283" s="120">
        <f>PRODUCT('mil mi val'!$C247:O247)</f>
        <v>0.86062686505258701</v>
      </c>
      <c r="Q283" s="120">
        <f>PRODUCT('mil mi val'!$C247:P247)</f>
        <v>0.84900840237437714</v>
      </c>
      <c r="R283" s="120">
        <f>PRODUCT('mil mi val'!$C247:Q247)</f>
        <v>0.83754678894232304</v>
      </c>
      <c r="S283" s="120">
        <f>PRODUCT('mil mi val'!$C247:R247)</f>
        <v>0.82623990729160168</v>
      </c>
      <c r="T283" s="120">
        <f>PRODUCT('mil mi val'!$C247:S247)</f>
        <v>0.81508566854316511</v>
      </c>
      <c r="U283" s="120">
        <f>PRODUCT('mil mi val'!$C247:T247)</f>
        <v>0.80408201201783247</v>
      </c>
      <c r="V283" s="120">
        <f>PRODUCT('mil mi val'!$C247:U247)</f>
        <v>0.79322690485559177</v>
      </c>
      <c r="W283" s="120">
        <f>PRODUCT('mil mi val'!$C247:V247)</f>
        <v>0.7825183416400413</v>
      </c>
      <c r="X283" s="120">
        <f>PRODUCT('mil mi val'!$C247:W247)</f>
        <v>0.77195434402790075</v>
      </c>
      <c r="Y283" s="120">
        <f>PRODUCT('mil mi val'!$C247:X247)</f>
        <v>0.76153296038352414</v>
      </c>
      <c r="Z283" s="120">
        <f>PRODUCT('mil mi val'!$C247:Y247)</f>
        <v>0.75125226541834655</v>
      </c>
      <c r="AA283" s="120">
        <f>PRODUCT('mil mi val'!$C247:Z247)</f>
        <v>0.74111035983519891</v>
      </c>
      <c r="AB283" s="120">
        <f>PRODUCT('mil mi val'!$C247:AA247)</f>
        <v>0.7311053699774237</v>
      </c>
      <c r="AC283" s="120">
        <f>PRODUCT('mil mi val'!$C247:AB247)</f>
        <v>0.7212354474827285</v>
      </c>
      <c r="AD283" s="120">
        <f>PRODUCT('mil mi val'!$C247:AC247)</f>
        <v>0.71149876894171171</v>
      </c>
      <c r="AE283" s="120">
        <f>PRODUCT('mil mi val'!$C247:AD247)</f>
        <v>0.70189353556099865</v>
      </c>
      <c r="AF283" s="120">
        <f>PRODUCT('mil mi val'!$C247:AE247)</f>
        <v>0.69241797283092521</v>
      </c>
      <c r="AG283" s="120">
        <f>PRODUCT('mil mi val'!$C247:AF247)</f>
        <v>0.6830703301977078</v>
      </c>
      <c r="AH283" s="120">
        <f>PRODUCT('mil mi val'!$C247:AG247)</f>
        <v>0.67384888074003879</v>
      </c>
      <c r="AI283" s="120">
        <f>PRODUCT('mil mi val'!$C247:AH247)</f>
        <v>0.66475192085004831</v>
      </c>
      <c r="AJ283" s="120">
        <f>PRODUCT('mil mi val'!$C247:AI247)</f>
        <v>0.65577776991857273</v>
      </c>
      <c r="AK283" s="120">
        <f>PRODUCT('mil mi val'!$C247:AJ247)</f>
        <v>0.64692477002467208</v>
      </c>
      <c r="AL283" s="120">
        <f>PRODUCT('mil mi val'!$C247:AK247)</f>
        <v>0.63819128562933902</v>
      </c>
      <c r="AM283" s="120">
        <f>PRODUCT('mil mi val'!$C247:AL247)</f>
        <v>0.629575703273343</v>
      </c>
      <c r="AN283" s="120">
        <f>PRODUCT('mil mi val'!$C247:AM247)</f>
        <v>0.62107643127915291</v>
      </c>
      <c r="AO283" s="120">
        <f>PRODUCT('mil mi val'!$C247:AN247)</f>
        <v>0.6126918994568844</v>
      </c>
      <c r="AP283" s="120">
        <f>PRODUCT('mil mi val'!$C247:AO247)</f>
        <v>0.60442055881421652</v>
      </c>
      <c r="AQ283" s="120">
        <f>PRODUCT('mil mi val'!$C247:AP247)</f>
        <v>0.59626088127022459</v>
      </c>
      <c r="AR283" s="120">
        <f>PRODUCT('mil mi val'!$C247:AQ247)</f>
        <v>0.58821135937307656</v>
      </c>
      <c r="AS283" s="120">
        <f>PRODUCT('mil mi val'!$C247:AR247)</f>
        <v>0.58027050602154007</v>
      </c>
      <c r="AT283" s="120">
        <f>PRODUCT('mil mi val'!$C247:AS247)</f>
        <v>0.57243685419024926</v>
      </c>
      <c r="AU283" s="120">
        <f>PRODUCT('mil mi val'!$C247:AT247)</f>
        <v>0.56470895665868093</v>
      </c>
      <c r="AV283" s="120">
        <f>PRODUCT('mil mi val'!$C247:AU247)</f>
        <v>0.55708538574378874</v>
      </c>
      <c r="AW283" s="120">
        <f>PRODUCT('mil mi val'!$C247:AV247)</f>
        <v>0.54956473303624764</v>
      </c>
      <c r="AX283" s="120">
        <f>PRODUCT('mil mi val'!$C247:AW247)</f>
        <v>0.54214560914025833</v>
      </c>
      <c r="AY283" s="120">
        <f>PRODUCT('mil mi val'!$C247:AX247)</f>
        <v>0.53482664341686492</v>
      </c>
      <c r="AZ283" s="120">
        <f>PRODUCT('mil mi val'!$C247:AY247)</f>
        <v>0.52760648373073726</v>
      </c>
      <c r="BA283" s="120">
        <f>PRODUCT('mil mi val'!$C247:AZ247)</f>
        <v>0.52048379620037233</v>
      </c>
      <c r="BB283" s="120">
        <f>PRODUCT('mil mi val'!$C247:BA247)</f>
        <v>0.51345726495166732</v>
      </c>
      <c r="BC283" s="120">
        <f>PRODUCT('mil mi val'!$C247:BB247)</f>
        <v>0.50652559187481982</v>
      </c>
      <c r="BD283" s="120">
        <f>PRODUCT('mil mi val'!$C247:BC247)</f>
        <v>0.49968749638450977</v>
      </c>
      <c r="BE283" s="120">
        <f>PRODUCT('mil mi val'!$C247:BD247)</f>
        <v>0.49294171518331892</v>
      </c>
      <c r="BF283" s="120">
        <f>PRODUCT('mil mi val'!$C247:BE247)</f>
        <v>0.48628700202834413</v>
      </c>
      <c r="BG283" s="120">
        <f>PRODUCT('mil mi val'!$C247:BF247)</f>
        <v>0.47972212750096149</v>
      </c>
      <c r="BH283" s="120">
        <f>PRODUCT('mil mi val'!$C247:BG247)</f>
        <v>0.47324587877969854</v>
      </c>
      <c r="BI283" s="120">
        <f>PRODUCT('mil mi val'!$C247:BH247)</f>
        <v>0.46685705941617262</v>
      </c>
      <c r="BJ283" s="120">
        <f>PRODUCT('mil mi val'!$C247:BI247)</f>
        <v>0.46055448911405428</v>
      </c>
      <c r="BK283" s="120">
        <f>PRODUCT('mil mi val'!$C247:BJ247)</f>
        <v>0.45433700351101458</v>
      </c>
      <c r="BL283" s="120">
        <f>PRODUCT('mil mi val'!$C247:BK247)</f>
        <v>0.44820345396361588</v>
      </c>
      <c r="BM283" s="120">
        <f>PRODUCT('mil mi val'!$C247:BL247)</f>
        <v>0.44215270733510709</v>
      </c>
      <c r="BN283" s="120">
        <f>PRODUCT('mil mi val'!$C247:BM247)</f>
        <v>0.43618364578608315</v>
      </c>
      <c r="BO283" s="120">
        <f>PRODUCT('mil mi val'!$C247:BN247)</f>
        <v>0.43029516656797107</v>
      </c>
      <c r="BP283" s="120">
        <f>PRODUCT('mil mi val'!$C247:BO247)</f>
        <v>0.42448618181930348</v>
      </c>
      <c r="BQ283" s="120">
        <f>PRODUCT('mil mi val'!$C247:BP247)</f>
        <v>0.4187556183647429</v>
      </c>
      <c r="BR283" s="120">
        <f>PRODUCT('mil mi val'!$C247:BQ247)</f>
        <v>0.41310241751681887</v>
      </c>
      <c r="BS283" s="120">
        <f>PRODUCT('mil mi val'!$C247:BR247)</f>
        <v>0.40752553488034182</v>
      </c>
      <c r="BT283" s="120">
        <f>PRODUCT('mil mi val'!$C247:BS247)</f>
        <v>0.40202394015945725</v>
      </c>
      <c r="BU283" s="120">
        <f>PRODUCT('mil mi val'!$C247:BT247)</f>
        <v>0.39659661696730458</v>
      </c>
      <c r="BV283" s="120">
        <f>PRODUCT('mil mi val'!$C247:BU247)</f>
        <v>0.39124256263824597</v>
      </c>
      <c r="BW283" s="120">
        <f>PRODUCT('mil mi val'!$C247:BV247)</f>
        <v>0.38596078804262968</v>
      </c>
      <c r="BX283" s="120">
        <f>PRODUCT('mil mi val'!$C247:BW247)</f>
        <v>0.38075031740405418</v>
      </c>
      <c r="BY283" s="120">
        <f>PRODUCT('mil mi val'!$C247:BX247)</f>
        <v>0.37561018811909946</v>
      </c>
      <c r="BZ283" s="120">
        <f>PRODUCT('mil mi val'!$C247:BY247)</f>
        <v>0.37053945057949161</v>
      </c>
      <c r="CA283" s="120">
        <f>PRODUCT('mil mi val'!$C247:BZ247)</f>
        <v>0.36553716799666847</v>
      </c>
      <c r="CB283" s="120">
        <f>PRODUCT('mil mi val'!$C247:CA247)</f>
        <v>0.36060241622871347</v>
      </c>
      <c r="CC283" s="120">
        <f>PRODUCT('mil mi val'!$C247:CB247)</f>
        <v>0.35573428360962583</v>
      </c>
      <c r="CD283" s="120">
        <f>PRODUCT('mil mi val'!$C247:CC247)</f>
        <v>0.35093187078089588</v>
      </c>
      <c r="CE283" s="120">
        <f>PRODUCT('mil mi val'!$C247:CD247)</f>
        <v>0.34619429052535378</v>
      </c>
      <c r="CF283" s="120">
        <f>PRODUCT('mil mi val'!$C247:CE247)</f>
        <v>0.3415206676032615</v>
      </c>
      <c r="CG283" s="120">
        <f>PRODUCT('mil mi val'!$C247:CF247)</f>
        <v>0.33691013859061747</v>
      </c>
      <c r="CH283" s="120">
        <f>PRODUCT('mil mi val'!$C247:CG247)</f>
        <v>0.33236185171964416</v>
      </c>
      <c r="CI283" s="120">
        <f>PRODUCT('mil mi val'!$C247:CH247)</f>
        <v>0.32787496672142896</v>
      </c>
      <c r="CJ283" s="120">
        <f>PRODUCT('mil mi val'!$C247:CI247)</f>
        <v>0.32344865467068967</v>
      </c>
      <c r="CK283" s="120">
        <f>PRODUCT('mil mi val'!$C247:CJ247)</f>
        <v>0.31908209783263536</v>
      </c>
      <c r="CL283" s="120">
        <f>PRODUCT('mil mi val'!$C247:CK247)</f>
        <v>0.31477448951189479</v>
      </c>
      <c r="CM283" s="120">
        <f>PRODUCT('mil mi val'!$C247:CL247)</f>
        <v>0.31052503390348424</v>
      </c>
      <c r="CN283" s="120">
        <f>PRODUCT('mil mi val'!$C247:CM247)</f>
        <v>0.30633294594578719</v>
      </c>
      <c r="CO283" s="120">
        <f>PRODUCT('mil mi val'!$C247:CN247)</f>
        <v>0.30219745117551911</v>
      </c>
      <c r="CP283" s="120">
        <f>PRODUCT('mil mi val'!$C247:CO247)</f>
        <v>0.29811778558464963</v>
      </c>
      <c r="CQ283" s="120">
        <f>PRODUCT('mil mi val'!$C247:CP247)</f>
        <v>0.29409319547925689</v>
      </c>
      <c r="CR283" s="120">
        <f>PRODUCT('mil mi val'!$C247:CQ247)</f>
        <v>0.29012293734028693</v>
      </c>
      <c r="CS283" s="120">
        <f>PRODUCT('mil mi val'!$C247:CR247)</f>
        <v>0.28620627768619306</v>
      </c>
      <c r="CT283" s="120">
        <f>PRODUCT('mil mi val'!$C247:CS247)</f>
        <v>0.28234249293742947</v>
      </c>
      <c r="CU283" s="120">
        <f>PRODUCT('mil mi val'!$C247:CT247)</f>
        <v>0.27853086928277421</v>
      </c>
      <c r="CV283" s="120">
        <f>PRODUCT('mil mi val'!$C247:CU247)</f>
        <v>0.27477070254745678</v>
      </c>
      <c r="CW283" s="120">
        <f>PRODUCT('mil mi val'!$C247:CV247)</f>
        <v>0.27106129806306611</v>
      </c>
      <c r="CX283" s="120">
        <f>PRODUCT('mil mi val'!$C247:CW247)</f>
        <v>0.26740197053921472</v>
      </c>
      <c r="CY283" s="120">
        <f>PRODUCT('mil mi val'!$C247:CX247)</f>
        <v>0.26379204393693534</v>
      </c>
      <c r="CZ283" s="120">
        <f>PRODUCT('mil mi val'!$C247:CY247)</f>
        <v>0.26023085134378671</v>
      </c>
      <c r="DA283" s="120">
        <f>PRODUCT('mil mi val'!$C247:CZ247)</f>
        <v>0.25671773485064558</v>
      </c>
      <c r="DB283" s="120">
        <f>PRODUCT('mil mi val'!$C247:DA247)</f>
        <v>0.25325204543016189</v>
      </c>
      <c r="DC283" s="120">
        <f>PRODUCT('mil mi val'!$C247:DB247)</f>
        <v>0.2498331428168547</v>
      </c>
    </row>
    <row r="284" spans="2:107" ht="15" x14ac:dyDescent="0.25">
      <c r="B284" s="110">
        <v>39</v>
      </c>
      <c r="C284" s="120">
        <v>1</v>
      </c>
      <c r="D284" s="120">
        <f>PRODUCT('mil mi val'!$C248:C248)</f>
        <v>0.98429999999999995</v>
      </c>
      <c r="E284" s="120">
        <f>PRODUCT('mil mi val'!$C248:D248)</f>
        <v>0.97701618000000001</v>
      </c>
      <c r="F284" s="120">
        <f>PRODUCT('mil mi val'!$C248:E248)</f>
        <v>0.96861384085199997</v>
      </c>
      <c r="G284" s="120">
        <f>PRODUCT('mil mi val'!$C248:F248)</f>
        <v>0.95950887074799118</v>
      </c>
      <c r="H284" s="120">
        <f>PRODUCT('mil mi val'!$C248:G248)</f>
        <v>0.94991378204051125</v>
      </c>
      <c r="I284" s="120">
        <f>PRODUCT('mil mi val'!$C248:H248)</f>
        <v>0.93984469595088183</v>
      </c>
      <c r="J284" s="120">
        <f>PRODUCT('mil mi val'!$C248:I248)</f>
        <v>0.92931843535623193</v>
      </c>
      <c r="K284" s="120">
        <f>PRODUCT('mil mi val'!$C248:J248)</f>
        <v>0.91844540966256394</v>
      </c>
      <c r="L284" s="120">
        <f>PRODUCT('mil mi val'!$C248:K248)</f>
        <v>0.90724037566468063</v>
      </c>
      <c r="M284" s="120">
        <f>PRODUCT('mil mi val'!$C248:L248)</f>
        <v>0.89571842289373915</v>
      </c>
      <c r="N284" s="120">
        <f>PRODUCT('mil mi val'!$C248:M248)</f>
        <v>0.88407408339612048</v>
      </c>
      <c r="O284" s="120">
        <f>PRODUCT('mil mi val'!$C248:N248)</f>
        <v>0.87231589808695209</v>
      </c>
      <c r="P284" s="120">
        <f>PRODUCT('mil mi val'!$C248:O248)</f>
        <v>0.86062686505258701</v>
      </c>
      <c r="Q284" s="120">
        <f>PRODUCT('mil mi val'!$C248:P248)</f>
        <v>0.84900840237437714</v>
      </c>
      <c r="R284" s="120">
        <f>PRODUCT('mil mi val'!$C248:Q248)</f>
        <v>0.83754678894232304</v>
      </c>
      <c r="S284" s="120">
        <f>PRODUCT('mil mi val'!$C248:R248)</f>
        <v>0.82623990729160168</v>
      </c>
      <c r="T284" s="120">
        <f>PRODUCT('mil mi val'!$C248:S248)</f>
        <v>0.81508566854316511</v>
      </c>
      <c r="U284" s="120">
        <f>PRODUCT('mil mi val'!$C248:T248)</f>
        <v>0.80408201201783247</v>
      </c>
      <c r="V284" s="120">
        <f>PRODUCT('mil mi val'!$C248:U248)</f>
        <v>0.79322690485559177</v>
      </c>
      <c r="W284" s="120">
        <f>PRODUCT('mil mi val'!$C248:V248)</f>
        <v>0.7825183416400413</v>
      </c>
      <c r="X284" s="120">
        <f>PRODUCT('mil mi val'!$C248:W248)</f>
        <v>0.77195434402790075</v>
      </c>
      <c r="Y284" s="120">
        <f>PRODUCT('mil mi val'!$C248:X248)</f>
        <v>0.76153296038352414</v>
      </c>
      <c r="Z284" s="120">
        <f>PRODUCT('mil mi val'!$C248:Y248)</f>
        <v>0.75125226541834655</v>
      </c>
      <c r="AA284" s="120">
        <f>PRODUCT('mil mi val'!$C248:Z248)</f>
        <v>0.74111035983519891</v>
      </c>
      <c r="AB284" s="120">
        <f>PRODUCT('mil mi val'!$C248:AA248)</f>
        <v>0.7311053699774237</v>
      </c>
      <c r="AC284" s="120">
        <f>PRODUCT('mil mi val'!$C248:AB248)</f>
        <v>0.7212354474827285</v>
      </c>
      <c r="AD284" s="120">
        <f>PRODUCT('mil mi val'!$C248:AC248)</f>
        <v>0.71149876894171171</v>
      </c>
      <c r="AE284" s="120">
        <f>PRODUCT('mil mi val'!$C248:AD248)</f>
        <v>0.70189353556099865</v>
      </c>
      <c r="AF284" s="120">
        <f>PRODUCT('mil mi val'!$C248:AE248)</f>
        <v>0.69241797283092521</v>
      </c>
      <c r="AG284" s="120">
        <f>PRODUCT('mil mi val'!$C248:AF248)</f>
        <v>0.6830703301977078</v>
      </c>
      <c r="AH284" s="120">
        <f>PRODUCT('mil mi val'!$C248:AG248)</f>
        <v>0.67384888074003879</v>
      </c>
      <c r="AI284" s="120">
        <f>PRODUCT('mil mi val'!$C248:AH248)</f>
        <v>0.66475192085004831</v>
      </c>
      <c r="AJ284" s="120">
        <f>PRODUCT('mil mi val'!$C248:AI248)</f>
        <v>0.65577776991857273</v>
      </c>
      <c r="AK284" s="120">
        <f>PRODUCT('mil mi val'!$C248:AJ248)</f>
        <v>0.64692477002467208</v>
      </c>
      <c r="AL284" s="120">
        <f>PRODUCT('mil mi val'!$C248:AK248)</f>
        <v>0.63819128562933902</v>
      </c>
      <c r="AM284" s="120">
        <f>PRODUCT('mil mi val'!$C248:AL248)</f>
        <v>0.629575703273343</v>
      </c>
      <c r="AN284" s="120">
        <f>PRODUCT('mil mi val'!$C248:AM248)</f>
        <v>0.62107643127915291</v>
      </c>
      <c r="AO284" s="120">
        <f>PRODUCT('mil mi val'!$C248:AN248)</f>
        <v>0.6126918994568844</v>
      </c>
      <c r="AP284" s="120">
        <f>PRODUCT('mil mi val'!$C248:AO248)</f>
        <v>0.60442055881421652</v>
      </c>
      <c r="AQ284" s="120">
        <f>PRODUCT('mil mi val'!$C248:AP248)</f>
        <v>0.59626088127022459</v>
      </c>
      <c r="AR284" s="120">
        <f>PRODUCT('mil mi val'!$C248:AQ248)</f>
        <v>0.58821135937307656</v>
      </c>
      <c r="AS284" s="120">
        <f>PRODUCT('mil mi val'!$C248:AR248)</f>
        <v>0.58027050602154007</v>
      </c>
      <c r="AT284" s="120">
        <f>PRODUCT('mil mi val'!$C248:AS248)</f>
        <v>0.57243685419024926</v>
      </c>
      <c r="AU284" s="120">
        <f>PRODUCT('mil mi val'!$C248:AT248)</f>
        <v>0.56470895665868093</v>
      </c>
      <c r="AV284" s="120">
        <f>PRODUCT('mil mi val'!$C248:AU248)</f>
        <v>0.55708538574378874</v>
      </c>
      <c r="AW284" s="120">
        <f>PRODUCT('mil mi val'!$C248:AV248)</f>
        <v>0.54956473303624764</v>
      </c>
      <c r="AX284" s="120">
        <f>PRODUCT('mil mi val'!$C248:AW248)</f>
        <v>0.54214560914025833</v>
      </c>
      <c r="AY284" s="120">
        <f>PRODUCT('mil mi val'!$C248:AX248)</f>
        <v>0.53482664341686492</v>
      </c>
      <c r="AZ284" s="120">
        <f>PRODUCT('mil mi val'!$C248:AY248)</f>
        <v>0.52760648373073726</v>
      </c>
      <c r="BA284" s="120">
        <f>PRODUCT('mil mi val'!$C248:AZ248)</f>
        <v>0.52048379620037233</v>
      </c>
      <c r="BB284" s="120">
        <f>PRODUCT('mil mi val'!$C248:BA248)</f>
        <v>0.51345726495166732</v>
      </c>
      <c r="BC284" s="120">
        <f>PRODUCT('mil mi val'!$C248:BB248)</f>
        <v>0.50652559187481982</v>
      </c>
      <c r="BD284" s="120">
        <f>PRODUCT('mil mi val'!$C248:BC248)</f>
        <v>0.49968749638450977</v>
      </c>
      <c r="BE284" s="120">
        <f>PRODUCT('mil mi val'!$C248:BD248)</f>
        <v>0.49294171518331892</v>
      </c>
      <c r="BF284" s="120">
        <f>PRODUCT('mil mi val'!$C248:BE248)</f>
        <v>0.48628700202834413</v>
      </c>
      <c r="BG284" s="120">
        <f>PRODUCT('mil mi val'!$C248:BF248)</f>
        <v>0.47972212750096149</v>
      </c>
      <c r="BH284" s="120">
        <f>PRODUCT('mil mi val'!$C248:BG248)</f>
        <v>0.47324587877969854</v>
      </c>
      <c r="BI284" s="120">
        <f>PRODUCT('mil mi val'!$C248:BH248)</f>
        <v>0.46685705941617262</v>
      </c>
      <c r="BJ284" s="120">
        <f>PRODUCT('mil mi val'!$C248:BI248)</f>
        <v>0.46055448911405428</v>
      </c>
      <c r="BK284" s="120">
        <f>PRODUCT('mil mi val'!$C248:BJ248)</f>
        <v>0.45433700351101458</v>
      </c>
      <c r="BL284" s="120">
        <f>PRODUCT('mil mi val'!$C248:BK248)</f>
        <v>0.44820345396361588</v>
      </c>
      <c r="BM284" s="120">
        <f>PRODUCT('mil mi val'!$C248:BL248)</f>
        <v>0.44215270733510709</v>
      </c>
      <c r="BN284" s="120">
        <f>PRODUCT('mil mi val'!$C248:BM248)</f>
        <v>0.43618364578608315</v>
      </c>
      <c r="BO284" s="120">
        <f>PRODUCT('mil mi val'!$C248:BN248)</f>
        <v>0.43029516656797107</v>
      </c>
      <c r="BP284" s="120">
        <f>PRODUCT('mil mi val'!$C248:BO248)</f>
        <v>0.42448618181930348</v>
      </c>
      <c r="BQ284" s="120">
        <f>PRODUCT('mil mi val'!$C248:BP248)</f>
        <v>0.4187556183647429</v>
      </c>
      <c r="BR284" s="120">
        <f>PRODUCT('mil mi val'!$C248:BQ248)</f>
        <v>0.41310241751681887</v>
      </c>
      <c r="BS284" s="120">
        <f>PRODUCT('mil mi val'!$C248:BR248)</f>
        <v>0.40752553488034182</v>
      </c>
      <c r="BT284" s="120">
        <f>PRODUCT('mil mi val'!$C248:BS248)</f>
        <v>0.40202394015945725</v>
      </c>
      <c r="BU284" s="120">
        <f>PRODUCT('mil mi val'!$C248:BT248)</f>
        <v>0.39659661696730458</v>
      </c>
      <c r="BV284" s="120">
        <f>PRODUCT('mil mi val'!$C248:BU248)</f>
        <v>0.39124256263824597</v>
      </c>
      <c r="BW284" s="120">
        <f>PRODUCT('mil mi val'!$C248:BV248)</f>
        <v>0.38596078804262968</v>
      </c>
      <c r="BX284" s="120">
        <f>PRODUCT('mil mi val'!$C248:BW248)</f>
        <v>0.38075031740405418</v>
      </c>
      <c r="BY284" s="120">
        <f>PRODUCT('mil mi val'!$C248:BX248)</f>
        <v>0.37561018811909946</v>
      </c>
      <c r="BZ284" s="120">
        <f>PRODUCT('mil mi val'!$C248:BY248)</f>
        <v>0.37053945057949161</v>
      </c>
      <c r="CA284" s="120">
        <f>PRODUCT('mil mi val'!$C248:BZ248)</f>
        <v>0.36553716799666847</v>
      </c>
      <c r="CB284" s="120">
        <f>PRODUCT('mil mi val'!$C248:CA248)</f>
        <v>0.36060241622871347</v>
      </c>
      <c r="CC284" s="120">
        <f>PRODUCT('mil mi val'!$C248:CB248)</f>
        <v>0.35573428360962583</v>
      </c>
      <c r="CD284" s="120">
        <f>PRODUCT('mil mi val'!$C248:CC248)</f>
        <v>0.35093187078089588</v>
      </c>
      <c r="CE284" s="120">
        <f>PRODUCT('mil mi val'!$C248:CD248)</f>
        <v>0.34619429052535378</v>
      </c>
      <c r="CF284" s="120">
        <f>PRODUCT('mil mi val'!$C248:CE248)</f>
        <v>0.3415206676032615</v>
      </c>
      <c r="CG284" s="120">
        <f>PRODUCT('mil mi val'!$C248:CF248)</f>
        <v>0.33691013859061747</v>
      </c>
      <c r="CH284" s="120">
        <f>PRODUCT('mil mi val'!$C248:CG248)</f>
        <v>0.33236185171964416</v>
      </c>
      <c r="CI284" s="120">
        <f>PRODUCT('mil mi val'!$C248:CH248)</f>
        <v>0.32787496672142896</v>
      </c>
      <c r="CJ284" s="120">
        <f>PRODUCT('mil mi val'!$C248:CI248)</f>
        <v>0.32344865467068967</v>
      </c>
      <c r="CK284" s="120">
        <f>PRODUCT('mil mi val'!$C248:CJ248)</f>
        <v>0.31908209783263536</v>
      </c>
      <c r="CL284" s="120">
        <f>PRODUCT('mil mi val'!$C248:CK248)</f>
        <v>0.31477448951189479</v>
      </c>
      <c r="CM284" s="120">
        <f>PRODUCT('mil mi val'!$C248:CL248)</f>
        <v>0.31052503390348424</v>
      </c>
      <c r="CN284" s="120">
        <f>PRODUCT('mil mi val'!$C248:CM248)</f>
        <v>0.30633294594578719</v>
      </c>
      <c r="CO284" s="120">
        <f>PRODUCT('mil mi val'!$C248:CN248)</f>
        <v>0.30219745117551911</v>
      </c>
      <c r="CP284" s="120">
        <f>PRODUCT('mil mi val'!$C248:CO248)</f>
        <v>0.29811778558464963</v>
      </c>
      <c r="CQ284" s="120">
        <f>PRODUCT('mil mi val'!$C248:CP248)</f>
        <v>0.29409319547925689</v>
      </c>
      <c r="CR284" s="120">
        <f>PRODUCT('mil mi val'!$C248:CQ248)</f>
        <v>0.29012293734028693</v>
      </c>
      <c r="CS284" s="120">
        <f>PRODUCT('mil mi val'!$C248:CR248)</f>
        <v>0.28620627768619306</v>
      </c>
      <c r="CT284" s="120">
        <f>PRODUCT('mil mi val'!$C248:CS248)</f>
        <v>0.28234249293742947</v>
      </c>
      <c r="CU284" s="120">
        <f>PRODUCT('mil mi val'!$C248:CT248)</f>
        <v>0.27853086928277421</v>
      </c>
      <c r="CV284" s="120">
        <f>PRODUCT('mil mi val'!$C248:CU248)</f>
        <v>0.27477070254745678</v>
      </c>
      <c r="CW284" s="120">
        <f>PRODUCT('mil mi val'!$C248:CV248)</f>
        <v>0.27106129806306611</v>
      </c>
      <c r="CX284" s="120">
        <f>PRODUCT('mil mi val'!$C248:CW248)</f>
        <v>0.26740197053921472</v>
      </c>
      <c r="CY284" s="120">
        <f>PRODUCT('mil mi val'!$C248:CX248)</f>
        <v>0.26379204393693534</v>
      </c>
      <c r="CZ284" s="120">
        <f>PRODUCT('mil mi val'!$C248:CY248)</f>
        <v>0.26023085134378671</v>
      </c>
      <c r="DA284" s="120">
        <f>PRODUCT('mil mi val'!$C248:CZ248)</f>
        <v>0.25671773485064558</v>
      </c>
      <c r="DB284" s="120">
        <f>PRODUCT('mil mi val'!$C248:DA248)</f>
        <v>0.25325204543016189</v>
      </c>
      <c r="DC284" s="120">
        <f>PRODUCT('mil mi val'!$C248:DB248)</f>
        <v>0.2498331428168547</v>
      </c>
    </row>
    <row r="285" spans="2:107" ht="15" x14ac:dyDescent="0.25">
      <c r="B285" s="110">
        <v>40</v>
      </c>
      <c r="C285" s="120">
        <v>1</v>
      </c>
      <c r="D285" s="120">
        <f>PRODUCT('mil mi val'!$C249:C249)</f>
        <v>0.98429999999999995</v>
      </c>
      <c r="E285" s="120">
        <f>PRODUCT('mil mi val'!$C249:D249)</f>
        <v>0.97701618000000001</v>
      </c>
      <c r="F285" s="120">
        <f>PRODUCT('mil mi val'!$C249:E249)</f>
        <v>0.96861384085199997</v>
      </c>
      <c r="G285" s="120">
        <f>PRODUCT('mil mi val'!$C249:F249)</f>
        <v>0.95950887074799118</v>
      </c>
      <c r="H285" s="120">
        <f>PRODUCT('mil mi val'!$C249:G249)</f>
        <v>0.94991378204051125</v>
      </c>
      <c r="I285" s="120">
        <f>PRODUCT('mil mi val'!$C249:H249)</f>
        <v>0.93984469595088183</v>
      </c>
      <c r="J285" s="120">
        <f>PRODUCT('mil mi val'!$C249:I249)</f>
        <v>0.92931843535623193</v>
      </c>
      <c r="K285" s="120">
        <f>PRODUCT('mil mi val'!$C249:J249)</f>
        <v>0.91844540966256394</v>
      </c>
      <c r="L285" s="120">
        <f>PRODUCT('mil mi val'!$C249:K249)</f>
        <v>0.90724037566468063</v>
      </c>
      <c r="M285" s="120">
        <f>PRODUCT('mil mi val'!$C249:L249)</f>
        <v>0.89571842289373915</v>
      </c>
      <c r="N285" s="120">
        <f>PRODUCT('mil mi val'!$C249:M249)</f>
        <v>0.88407408339612048</v>
      </c>
      <c r="O285" s="120">
        <f>PRODUCT('mil mi val'!$C249:N249)</f>
        <v>0.87231589808695209</v>
      </c>
      <c r="P285" s="120">
        <f>PRODUCT('mil mi val'!$C249:O249)</f>
        <v>0.86062686505258701</v>
      </c>
      <c r="Q285" s="120">
        <f>PRODUCT('mil mi val'!$C249:P249)</f>
        <v>0.84900840237437714</v>
      </c>
      <c r="R285" s="120">
        <f>PRODUCT('mil mi val'!$C249:Q249)</f>
        <v>0.83754678894232304</v>
      </c>
      <c r="S285" s="120">
        <f>PRODUCT('mil mi val'!$C249:R249)</f>
        <v>0.82623990729160168</v>
      </c>
      <c r="T285" s="120">
        <f>PRODUCT('mil mi val'!$C249:S249)</f>
        <v>0.81508566854316511</v>
      </c>
      <c r="U285" s="120">
        <f>PRODUCT('mil mi val'!$C249:T249)</f>
        <v>0.80408201201783247</v>
      </c>
      <c r="V285" s="120">
        <f>PRODUCT('mil mi val'!$C249:U249)</f>
        <v>0.79322690485559177</v>
      </c>
      <c r="W285" s="120">
        <f>PRODUCT('mil mi val'!$C249:V249)</f>
        <v>0.7825183416400413</v>
      </c>
      <c r="X285" s="120">
        <f>PRODUCT('mil mi val'!$C249:W249)</f>
        <v>0.77195434402790075</v>
      </c>
      <c r="Y285" s="120">
        <f>PRODUCT('mil mi val'!$C249:X249)</f>
        <v>0.76153296038352414</v>
      </c>
      <c r="Z285" s="120">
        <f>PRODUCT('mil mi val'!$C249:Y249)</f>
        <v>0.75125226541834655</v>
      </c>
      <c r="AA285" s="120">
        <f>PRODUCT('mil mi val'!$C249:Z249)</f>
        <v>0.74111035983519891</v>
      </c>
      <c r="AB285" s="120">
        <f>PRODUCT('mil mi val'!$C249:AA249)</f>
        <v>0.7311053699774237</v>
      </c>
      <c r="AC285" s="120">
        <f>PRODUCT('mil mi val'!$C249:AB249)</f>
        <v>0.7212354474827285</v>
      </c>
      <c r="AD285" s="120">
        <f>PRODUCT('mil mi val'!$C249:AC249)</f>
        <v>0.71149876894171171</v>
      </c>
      <c r="AE285" s="120">
        <f>PRODUCT('mil mi val'!$C249:AD249)</f>
        <v>0.70189353556099865</v>
      </c>
      <c r="AF285" s="120">
        <f>PRODUCT('mil mi val'!$C249:AE249)</f>
        <v>0.69241797283092521</v>
      </c>
      <c r="AG285" s="120">
        <f>PRODUCT('mil mi val'!$C249:AF249)</f>
        <v>0.6830703301977078</v>
      </c>
      <c r="AH285" s="120">
        <f>PRODUCT('mil mi val'!$C249:AG249)</f>
        <v>0.67384888074003879</v>
      </c>
      <c r="AI285" s="120">
        <f>PRODUCT('mil mi val'!$C249:AH249)</f>
        <v>0.66475192085004831</v>
      </c>
      <c r="AJ285" s="120">
        <f>PRODUCT('mil mi val'!$C249:AI249)</f>
        <v>0.65577776991857273</v>
      </c>
      <c r="AK285" s="120">
        <f>PRODUCT('mil mi val'!$C249:AJ249)</f>
        <v>0.64692477002467208</v>
      </c>
      <c r="AL285" s="120">
        <f>PRODUCT('mil mi val'!$C249:AK249)</f>
        <v>0.63819128562933902</v>
      </c>
      <c r="AM285" s="120">
        <f>PRODUCT('mil mi val'!$C249:AL249)</f>
        <v>0.629575703273343</v>
      </c>
      <c r="AN285" s="120">
        <f>PRODUCT('mil mi val'!$C249:AM249)</f>
        <v>0.62107643127915291</v>
      </c>
      <c r="AO285" s="120">
        <f>PRODUCT('mil mi val'!$C249:AN249)</f>
        <v>0.6126918994568844</v>
      </c>
      <c r="AP285" s="120">
        <f>PRODUCT('mil mi val'!$C249:AO249)</f>
        <v>0.60442055881421652</v>
      </c>
      <c r="AQ285" s="120">
        <f>PRODUCT('mil mi val'!$C249:AP249)</f>
        <v>0.59626088127022459</v>
      </c>
      <c r="AR285" s="120">
        <f>PRODUCT('mil mi val'!$C249:AQ249)</f>
        <v>0.58821135937307656</v>
      </c>
      <c r="AS285" s="120">
        <f>PRODUCT('mil mi val'!$C249:AR249)</f>
        <v>0.58027050602154007</v>
      </c>
      <c r="AT285" s="120">
        <f>PRODUCT('mil mi val'!$C249:AS249)</f>
        <v>0.57243685419024926</v>
      </c>
      <c r="AU285" s="120">
        <f>PRODUCT('mil mi val'!$C249:AT249)</f>
        <v>0.56470895665868093</v>
      </c>
      <c r="AV285" s="120">
        <f>PRODUCT('mil mi val'!$C249:AU249)</f>
        <v>0.55708538574378874</v>
      </c>
      <c r="AW285" s="120">
        <f>PRODUCT('mil mi val'!$C249:AV249)</f>
        <v>0.54956473303624764</v>
      </c>
      <c r="AX285" s="120">
        <f>PRODUCT('mil mi val'!$C249:AW249)</f>
        <v>0.54214560914025833</v>
      </c>
      <c r="AY285" s="120">
        <f>PRODUCT('mil mi val'!$C249:AX249)</f>
        <v>0.53482664341686492</v>
      </c>
      <c r="AZ285" s="120">
        <f>PRODUCT('mil mi val'!$C249:AY249)</f>
        <v>0.52760648373073726</v>
      </c>
      <c r="BA285" s="120">
        <f>PRODUCT('mil mi val'!$C249:AZ249)</f>
        <v>0.52048379620037233</v>
      </c>
      <c r="BB285" s="120">
        <f>PRODUCT('mil mi val'!$C249:BA249)</f>
        <v>0.51345726495166732</v>
      </c>
      <c r="BC285" s="120">
        <f>PRODUCT('mil mi val'!$C249:BB249)</f>
        <v>0.50652559187481982</v>
      </c>
      <c r="BD285" s="120">
        <f>PRODUCT('mil mi val'!$C249:BC249)</f>
        <v>0.49968749638450977</v>
      </c>
      <c r="BE285" s="120">
        <f>PRODUCT('mil mi val'!$C249:BD249)</f>
        <v>0.49294171518331892</v>
      </c>
      <c r="BF285" s="120">
        <f>PRODUCT('mil mi val'!$C249:BE249)</f>
        <v>0.48628700202834413</v>
      </c>
      <c r="BG285" s="120">
        <f>PRODUCT('mil mi val'!$C249:BF249)</f>
        <v>0.47972212750096149</v>
      </c>
      <c r="BH285" s="120">
        <f>PRODUCT('mil mi val'!$C249:BG249)</f>
        <v>0.47324587877969854</v>
      </c>
      <c r="BI285" s="120">
        <f>PRODUCT('mil mi val'!$C249:BH249)</f>
        <v>0.46685705941617262</v>
      </c>
      <c r="BJ285" s="120">
        <f>PRODUCT('mil mi val'!$C249:BI249)</f>
        <v>0.46055448911405428</v>
      </c>
      <c r="BK285" s="120">
        <f>PRODUCT('mil mi val'!$C249:BJ249)</f>
        <v>0.45433700351101458</v>
      </c>
      <c r="BL285" s="120">
        <f>PRODUCT('mil mi val'!$C249:BK249)</f>
        <v>0.44820345396361588</v>
      </c>
      <c r="BM285" s="120">
        <f>PRODUCT('mil mi val'!$C249:BL249)</f>
        <v>0.44215270733510709</v>
      </c>
      <c r="BN285" s="120">
        <f>PRODUCT('mil mi val'!$C249:BM249)</f>
        <v>0.43618364578608315</v>
      </c>
      <c r="BO285" s="120">
        <f>PRODUCT('mil mi val'!$C249:BN249)</f>
        <v>0.43029516656797107</v>
      </c>
      <c r="BP285" s="120">
        <f>PRODUCT('mil mi val'!$C249:BO249)</f>
        <v>0.42448618181930348</v>
      </c>
      <c r="BQ285" s="120">
        <f>PRODUCT('mil mi val'!$C249:BP249)</f>
        <v>0.4187556183647429</v>
      </c>
      <c r="BR285" s="120">
        <f>PRODUCT('mil mi val'!$C249:BQ249)</f>
        <v>0.41310241751681887</v>
      </c>
      <c r="BS285" s="120">
        <f>PRODUCT('mil mi val'!$C249:BR249)</f>
        <v>0.40752553488034182</v>
      </c>
      <c r="BT285" s="120">
        <f>PRODUCT('mil mi val'!$C249:BS249)</f>
        <v>0.40202394015945725</v>
      </c>
      <c r="BU285" s="120">
        <f>PRODUCT('mil mi val'!$C249:BT249)</f>
        <v>0.39659661696730458</v>
      </c>
      <c r="BV285" s="120">
        <f>PRODUCT('mil mi val'!$C249:BU249)</f>
        <v>0.39124256263824597</v>
      </c>
      <c r="BW285" s="120">
        <f>PRODUCT('mil mi val'!$C249:BV249)</f>
        <v>0.38596078804262968</v>
      </c>
      <c r="BX285" s="120">
        <f>PRODUCT('mil mi val'!$C249:BW249)</f>
        <v>0.38075031740405418</v>
      </c>
      <c r="BY285" s="120">
        <f>PRODUCT('mil mi val'!$C249:BX249)</f>
        <v>0.37561018811909946</v>
      </c>
      <c r="BZ285" s="120">
        <f>PRODUCT('mil mi val'!$C249:BY249)</f>
        <v>0.37053945057949161</v>
      </c>
      <c r="CA285" s="120">
        <f>PRODUCT('mil mi val'!$C249:BZ249)</f>
        <v>0.36553716799666847</v>
      </c>
      <c r="CB285" s="120">
        <f>PRODUCT('mil mi val'!$C249:CA249)</f>
        <v>0.36060241622871347</v>
      </c>
      <c r="CC285" s="120">
        <f>PRODUCT('mil mi val'!$C249:CB249)</f>
        <v>0.35573428360962583</v>
      </c>
      <c r="CD285" s="120">
        <f>PRODUCT('mil mi val'!$C249:CC249)</f>
        <v>0.35093187078089588</v>
      </c>
      <c r="CE285" s="120">
        <f>PRODUCT('mil mi val'!$C249:CD249)</f>
        <v>0.34619429052535378</v>
      </c>
      <c r="CF285" s="120">
        <f>PRODUCT('mil mi val'!$C249:CE249)</f>
        <v>0.3415206676032615</v>
      </c>
      <c r="CG285" s="120">
        <f>PRODUCT('mil mi val'!$C249:CF249)</f>
        <v>0.33691013859061747</v>
      </c>
      <c r="CH285" s="120">
        <f>PRODUCT('mil mi val'!$C249:CG249)</f>
        <v>0.33236185171964416</v>
      </c>
      <c r="CI285" s="120">
        <f>PRODUCT('mil mi val'!$C249:CH249)</f>
        <v>0.32787496672142896</v>
      </c>
      <c r="CJ285" s="120">
        <f>PRODUCT('mil mi val'!$C249:CI249)</f>
        <v>0.32344865467068967</v>
      </c>
      <c r="CK285" s="120">
        <f>PRODUCT('mil mi val'!$C249:CJ249)</f>
        <v>0.31908209783263536</v>
      </c>
      <c r="CL285" s="120">
        <f>PRODUCT('mil mi val'!$C249:CK249)</f>
        <v>0.31477448951189479</v>
      </c>
      <c r="CM285" s="120">
        <f>PRODUCT('mil mi val'!$C249:CL249)</f>
        <v>0.31052503390348424</v>
      </c>
      <c r="CN285" s="120">
        <f>PRODUCT('mil mi val'!$C249:CM249)</f>
        <v>0.30633294594578719</v>
      </c>
      <c r="CO285" s="120">
        <f>PRODUCT('mil mi val'!$C249:CN249)</f>
        <v>0.30219745117551911</v>
      </c>
      <c r="CP285" s="120">
        <f>PRODUCT('mil mi val'!$C249:CO249)</f>
        <v>0.29811778558464963</v>
      </c>
      <c r="CQ285" s="120">
        <f>PRODUCT('mil mi val'!$C249:CP249)</f>
        <v>0.29409319547925689</v>
      </c>
      <c r="CR285" s="120">
        <f>PRODUCT('mil mi val'!$C249:CQ249)</f>
        <v>0.29012293734028693</v>
      </c>
      <c r="CS285" s="120">
        <f>PRODUCT('mil mi val'!$C249:CR249)</f>
        <v>0.28620627768619306</v>
      </c>
      <c r="CT285" s="120">
        <f>PRODUCT('mil mi val'!$C249:CS249)</f>
        <v>0.28234249293742947</v>
      </c>
      <c r="CU285" s="120">
        <f>PRODUCT('mil mi val'!$C249:CT249)</f>
        <v>0.27853086928277421</v>
      </c>
      <c r="CV285" s="120">
        <f>PRODUCT('mil mi val'!$C249:CU249)</f>
        <v>0.27477070254745678</v>
      </c>
      <c r="CW285" s="120">
        <f>PRODUCT('mil mi val'!$C249:CV249)</f>
        <v>0.27106129806306611</v>
      </c>
      <c r="CX285" s="120">
        <f>PRODUCT('mil mi val'!$C249:CW249)</f>
        <v>0.26740197053921472</v>
      </c>
      <c r="CY285" s="120">
        <f>PRODUCT('mil mi val'!$C249:CX249)</f>
        <v>0.26379204393693534</v>
      </c>
      <c r="CZ285" s="120">
        <f>PRODUCT('mil mi val'!$C249:CY249)</f>
        <v>0.26023085134378671</v>
      </c>
      <c r="DA285" s="120">
        <f>PRODUCT('mil mi val'!$C249:CZ249)</f>
        <v>0.25671773485064558</v>
      </c>
      <c r="DB285" s="120">
        <f>PRODUCT('mil mi val'!$C249:DA249)</f>
        <v>0.25325204543016189</v>
      </c>
      <c r="DC285" s="120">
        <f>PRODUCT('mil mi val'!$C249:DB249)</f>
        <v>0.2498331428168547</v>
      </c>
    </row>
    <row r="286" spans="2:107" ht="15" x14ac:dyDescent="0.25">
      <c r="B286" s="110">
        <v>41</v>
      </c>
      <c r="C286" s="120">
        <v>1</v>
      </c>
      <c r="D286" s="120">
        <f>PRODUCT('mil mi val'!$C250:C250)</f>
        <v>0.98429999999999995</v>
      </c>
      <c r="E286" s="120">
        <f>PRODUCT('mil mi val'!$C250:D250)</f>
        <v>0.97701618000000001</v>
      </c>
      <c r="F286" s="120">
        <f>PRODUCT('mil mi val'!$C250:E250)</f>
        <v>0.96861384085199997</v>
      </c>
      <c r="G286" s="120">
        <f>PRODUCT('mil mi val'!$C250:F250)</f>
        <v>0.95950887074799118</v>
      </c>
      <c r="H286" s="120">
        <f>PRODUCT('mil mi val'!$C250:G250)</f>
        <v>0.94991378204051125</v>
      </c>
      <c r="I286" s="120">
        <f>PRODUCT('mil mi val'!$C250:H250)</f>
        <v>0.93984469595088183</v>
      </c>
      <c r="J286" s="120">
        <f>PRODUCT('mil mi val'!$C250:I250)</f>
        <v>0.92931843535623193</v>
      </c>
      <c r="K286" s="120">
        <f>PRODUCT('mil mi val'!$C250:J250)</f>
        <v>0.91844540966256394</v>
      </c>
      <c r="L286" s="120">
        <f>PRODUCT('mil mi val'!$C250:K250)</f>
        <v>0.90724037566468063</v>
      </c>
      <c r="M286" s="120">
        <f>PRODUCT('mil mi val'!$C250:L250)</f>
        <v>0.89571842289373915</v>
      </c>
      <c r="N286" s="120">
        <f>PRODUCT('mil mi val'!$C250:M250)</f>
        <v>0.88407408339612048</v>
      </c>
      <c r="O286" s="120">
        <f>PRODUCT('mil mi val'!$C250:N250)</f>
        <v>0.87231589808695209</v>
      </c>
      <c r="P286" s="120">
        <f>PRODUCT('mil mi val'!$C250:O250)</f>
        <v>0.86062686505258701</v>
      </c>
      <c r="Q286" s="120">
        <f>PRODUCT('mil mi val'!$C250:P250)</f>
        <v>0.84900840237437714</v>
      </c>
      <c r="R286" s="120">
        <f>PRODUCT('mil mi val'!$C250:Q250)</f>
        <v>0.83754678894232304</v>
      </c>
      <c r="S286" s="120">
        <f>PRODUCT('mil mi val'!$C250:R250)</f>
        <v>0.82623990729160168</v>
      </c>
      <c r="T286" s="120">
        <f>PRODUCT('mil mi val'!$C250:S250)</f>
        <v>0.81508566854316511</v>
      </c>
      <c r="U286" s="120">
        <f>PRODUCT('mil mi val'!$C250:T250)</f>
        <v>0.80408201201783247</v>
      </c>
      <c r="V286" s="120">
        <f>PRODUCT('mil mi val'!$C250:U250)</f>
        <v>0.79322690485559177</v>
      </c>
      <c r="W286" s="120">
        <f>PRODUCT('mil mi val'!$C250:V250)</f>
        <v>0.7825183416400413</v>
      </c>
      <c r="X286" s="120">
        <f>PRODUCT('mil mi val'!$C250:W250)</f>
        <v>0.77195434402790075</v>
      </c>
      <c r="Y286" s="120">
        <f>PRODUCT('mil mi val'!$C250:X250)</f>
        <v>0.76153296038352414</v>
      </c>
      <c r="Z286" s="120">
        <f>PRODUCT('mil mi val'!$C250:Y250)</f>
        <v>0.75125226541834655</v>
      </c>
      <c r="AA286" s="120">
        <f>PRODUCT('mil mi val'!$C250:Z250)</f>
        <v>0.74111035983519891</v>
      </c>
      <c r="AB286" s="120">
        <f>PRODUCT('mil mi val'!$C250:AA250)</f>
        <v>0.7311053699774237</v>
      </c>
      <c r="AC286" s="120">
        <f>PRODUCT('mil mi val'!$C250:AB250)</f>
        <v>0.7212354474827285</v>
      </c>
      <c r="AD286" s="120">
        <f>PRODUCT('mil mi val'!$C250:AC250)</f>
        <v>0.71149876894171171</v>
      </c>
      <c r="AE286" s="120">
        <f>PRODUCT('mil mi val'!$C250:AD250)</f>
        <v>0.70189353556099865</v>
      </c>
      <c r="AF286" s="120">
        <f>PRODUCT('mil mi val'!$C250:AE250)</f>
        <v>0.69241797283092521</v>
      </c>
      <c r="AG286" s="120">
        <f>PRODUCT('mil mi val'!$C250:AF250)</f>
        <v>0.6830703301977078</v>
      </c>
      <c r="AH286" s="120">
        <f>PRODUCT('mil mi val'!$C250:AG250)</f>
        <v>0.67384888074003879</v>
      </c>
      <c r="AI286" s="120">
        <f>PRODUCT('mil mi val'!$C250:AH250)</f>
        <v>0.66475192085004831</v>
      </c>
      <c r="AJ286" s="120">
        <f>PRODUCT('mil mi val'!$C250:AI250)</f>
        <v>0.65577776991857273</v>
      </c>
      <c r="AK286" s="120">
        <f>PRODUCT('mil mi val'!$C250:AJ250)</f>
        <v>0.64692477002467208</v>
      </c>
      <c r="AL286" s="120">
        <f>PRODUCT('mil mi val'!$C250:AK250)</f>
        <v>0.63819128562933902</v>
      </c>
      <c r="AM286" s="120">
        <f>PRODUCT('mil mi val'!$C250:AL250)</f>
        <v>0.629575703273343</v>
      </c>
      <c r="AN286" s="120">
        <f>PRODUCT('mil mi val'!$C250:AM250)</f>
        <v>0.62107643127915291</v>
      </c>
      <c r="AO286" s="120">
        <f>PRODUCT('mil mi val'!$C250:AN250)</f>
        <v>0.6126918994568844</v>
      </c>
      <c r="AP286" s="120">
        <f>PRODUCT('mil mi val'!$C250:AO250)</f>
        <v>0.60442055881421652</v>
      </c>
      <c r="AQ286" s="120">
        <f>PRODUCT('mil mi val'!$C250:AP250)</f>
        <v>0.59626088127022459</v>
      </c>
      <c r="AR286" s="120">
        <f>PRODUCT('mil mi val'!$C250:AQ250)</f>
        <v>0.58821135937307656</v>
      </c>
      <c r="AS286" s="120">
        <f>PRODUCT('mil mi val'!$C250:AR250)</f>
        <v>0.58027050602154007</v>
      </c>
      <c r="AT286" s="120">
        <f>PRODUCT('mil mi val'!$C250:AS250)</f>
        <v>0.57243685419024926</v>
      </c>
      <c r="AU286" s="120">
        <f>PRODUCT('mil mi val'!$C250:AT250)</f>
        <v>0.56470895665868093</v>
      </c>
      <c r="AV286" s="120">
        <f>PRODUCT('mil mi val'!$C250:AU250)</f>
        <v>0.55708538574378874</v>
      </c>
      <c r="AW286" s="120">
        <f>PRODUCT('mil mi val'!$C250:AV250)</f>
        <v>0.54956473303624764</v>
      </c>
      <c r="AX286" s="120">
        <f>PRODUCT('mil mi val'!$C250:AW250)</f>
        <v>0.54214560914025833</v>
      </c>
      <c r="AY286" s="120">
        <f>PRODUCT('mil mi val'!$C250:AX250)</f>
        <v>0.53482664341686492</v>
      </c>
      <c r="AZ286" s="120">
        <f>PRODUCT('mil mi val'!$C250:AY250)</f>
        <v>0.52760648373073726</v>
      </c>
      <c r="BA286" s="120">
        <f>PRODUCT('mil mi val'!$C250:AZ250)</f>
        <v>0.52048379620037233</v>
      </c>
      <c r="BB286" s="120">
        <f>PRODUCT('mil mi val'!$C250:BA250)</f>
        <v>0.51345726495166732</v>
      </c>
      <c r="BC286" s="120">
        <f>PRODUCT('mil mi val'!$C250:BB250)</f>
        <v>0.50652559187481982</v>
      </c>
      <c r="BD286" s="120">
        <f>PRODUCT('mil mi val'!$C250:BC250)</f>
        <v>0.49968749638450977</v>
      </c>
      <c r="BE286" s="120">
        <f>PRODUCT('mil mi val'!$C250:BD250)</f>
        <v>0.49294171518331892</v>
      </c>
      <c r="BF286" s="120">
        <f>PRODUCT('mil mi val'!$C250:BE250)</f>
        <v>0.48628700202834413</v>
      </c>
      <c r="BG286" s="120">
        <f>PRODUCT('mil mi val'!$C250:BF250)</f>
        <v>0.47972212750096149</v>
      </c>
      <c r="BH286" s="120">
        <f>PRODUCT('mil mi val'!$C250:BG250)</f>
        <v>0.47324587877969854</v>
      </c>
      <c r="BI286" s="120">
        <f>PRODUCT('mil mi val'!$C250:BH250)</f>
        <v>0.46685705941617262</v>
      </c>
      <c r="BJ286" s="120">
        <f>PRODUCT('mil mi val'!$C250:BI250)</f>
        <v>0.46055448911405428</v>
      </c>
      <c r="BK286" s="120">
        <f>PRODUCT('mil mi val'!$C250:BJ250)</f>
        <v>0.45433700351101458</v>
      </c>
      <c r="BL286" s="120">
        <f>PRODUCT('mil mi val'!$C250:BK250)</f>
        <v>0.44820345396361588</v>
      </c>
      <c r="BM286" s="120">
        <f>PRODUCT('mil mi val'!$C250:BL250)</f>
        <v>0.44215270733510709</v>
      </c>
      <c r="BN286" s="120">
        <f>PRODUCT('mil mi val'!$C250:BM250)</f>
        <v>0.43618364578608315</v>
      </c>
      <c r="BO286" s="120">
        <f>PRODUCT('mil mi val'!$C250:BN250)</f>
        <v>0.43029516656797107</v>
      </c>
      <c r="BP286" s="120">
        <f>PRODUCT('mil mi val'!$C250:BO250)</f>
        <v>0.42448618181930348</v>
      </c>
      <c r="BQ286" s="120">
        <f>PRODUCT('mil mi val'!$C250:BP250)</f>
        <v>0.4187556183647429</v>
      </c>
      <c r="BR286" s="120">
        <f>PRODUCT('mil mi val'!$C250:BQ250)</f>
        <v>0.41310241751681887</v>
      </c>
      <c r="BS286" s="120">
        <f>PRODUCT('mil mi val'!$C250:BR250)</f>
        <v>0.40752553488034182</v>
      </c>
      <c r="BT286" s="120">
        <f>PRODUCT('mil mi val'!$C250:BS250)</f>
        <v>0.40202394015945725</v>
      </c>
      <c r="BU286" s="120">
        <f>PRODUCT('mil mi val'!$C250:BT250)</f>
        <v>0.39659661696730458</v>
      </c>
      <c r="BV286" s="120">
        <f>PRODUCT('mil mi val'!$C250:BU250)</f>
        <v>0.39124256263824597</v>
      </c>
      <c r="BW286" s="120">
        <f>PRODUCT('mil mi val'!$C250:BV250)</f>
        <v>0.38596078804262968</v>
      </c>
      <c r="BX286" s="120">
        <f>PRODUCT('mil mi val'!$C250:BW250)</f>
        <v>0.38075031740405418</v>
      </c>
      <c r="BY286" s="120">
        <f>PRODUCT('mil mi val'!$C250:BX250)</f>
        <v>0.37561018811909946</v>
      </c>
      <c r="BZ286" s="120">
        <f>PRODUCT('mil mi val'!$C250:BY250)</f>
        <v>0.37053945057949161</v>
      </c>
      <c r="CA286" s="120">
        <f>PRODUCT('mil mi val'!$C250:BZ250)</f>
        <v>0.36553716799666847</v>
      </c>
      <c r="CB286" s="120">
        <f>PRODUCT('mil mi val'!$C250:CA250)</f>
        <v>0.36060241622871347</v>
      </c>
      <c r="CC286" s="120">
        <f>PRODUCT('mil mi val'!$C250:CB250)</f>
        <v>0.35573428360962583</v>
      </c>
      <c r="CD286" s="120">
        <f>PRODUCT('mil mi val'!$C250:CC250)</f>
        <v>0.35093187078089588</v>
      </c>
      <c r="CE286" s="120">
        <f>PRODUCT('mil mi val'!$C250:CD250)</f>
        <v>0.34619429052535378</v>
      </c>
      <c r="CF286" s="120">
        <f>PRODUCT('mil mi val'!$C250:CE250)</f>
        <v>0.3415206676032615</v>
      </c>
      <c r="CG286" s="120">
        <f>PRODUCT('mil mi val'!$C250:CF250)</f>
        <v>0.33691013859061747</v>
      </c>
      <c r="CH286" s="120">
        <f>PRODUCT('mil mi val'!$C250:CG250)</f>
        <v>0.33236185171964416</v>
      </c>
      <c r="CI286" s="120">
        <f>PRODUCT('mil mi val'!$C250:CH250)</f>
        <v>0.32787496672142896</v>
      </c>
      <c r="CJ286" s="120">
        <f>PRODUCT('mil mi val'!$C250:CI250)</f>
        <v>0.32344865467068967</v>
      </c>
      <c r="CK286" s="120">
        <f>PRODUCT('mil mi val'!$C250:CJ250)</f>
        <v>0.31908209783263536</v>
      </c>
      <c r="CL286" s="120">
        <f>PRODUCT('mil mi val'!$C250:CK250)</f>
        <v>0.31477448951189479</v>
      </c>
      <c r="CM286" s="120">
        <f>PRODUCT('mil mi val'!$C250:CL250)</f>
        <v>0.31052503390348424</v>
      </c>
      <c r="CN286" s="120">
        <f>PRODUCT('mil mi val'!$C250:CM250)</f>
        <v>0.30633294594578719</v>
      </c>
      <c r="CO286" s="120">
        <f>PRODUCT('mil mi val'!$C250:CN250)</f>
        <v>0.30219745117551911</v>
      </c>
      <c r="CP286" s="120">
        <f>PRODUCT('mil mi val'!$C250:CO250)</f>
        <v>0.29811778558464963</v>
      </c>
      <c r="CQ286" s="120">
        <f>PRODUCT('mil mi val'!$C250:CP250)</f>
        <v>0.29409319547925689</v>
      </c>
      <c r="CR286" s="120">
        <f>PRODUCT('mil mi val'!$C250:CQ250)</f>
        <v>0.29012293734028693</v>
      </c>
      <c r="CS286" s="120">
        <f>PRODUCT('mil mi val'!$C250:CR250)</f>
        <v>0.28620627768619306</v>
      </c>
      <c r="CT286" s="120">
        <f>PRODUCT('mil mi val'!$C250:CS250)</f>
        <v>0.28234249293742947</v>
      </c>
      <c r="CU286" s="120">
        <f>PRODUCT('mil mi val'!$C250:CT250)</f>
        <v>0.27853086928277421</v>
      </c>
      <c r="CV286" s="120">
        <f>PRODUCT('mil mi val'!$C250:CU250)</f>
        <v>0.27477070254745678</v>
      </c>
      <c r="CW286" s="120">
        <f>PRODUCT('mil mi val'!$C250:CV250)</f>
        <v>0.27106129806306611</v>
      </c>
      <c r="CX286" s="120">
        <f>PRODUCT('mil mi val'!$C250:CW250)</f>
        <v>0.26740197053921472</v>
      </c>
      <c r="CY286" s="120">
        <f>PRODUCT('mil mi val'!$C250:CX250)</f>
        <v>0.26379204393693534</v>
      </c>
      <c r="CZ286" s="120">
        <f>PRODUCT('mil mi val'!$C250:CY250)</f>
        <v>0.26023085134378671</v>
      </c>
      <c r="DA286" s="120">
        <f>PRODUCT('mil mi val'!$C250:CZ250)</f>
        <v>0.25671773485064558</v>
      </c>
      <c r="DB286" s="120">
        <f>PRODUCT('mil mi val'!$C250:DA250)</f>
        <v>0.25325204543016189</v>
      </c>
      <c r="DC286" s="120">
        <f>PRODUCT('mil mi val'!$C250:DB250)</f>
        <v>0.2498331428168547</v>
      </c>
    </row>
    <row r="287" spans="2:107" ht="15" x14ac:dyDescent="0.25">
      <c r="B287" s="110">
        <v>42</v>
      </c>
      <c r="C287" s="120">
        <v>1</v>
      </c>
      <c r="D287" s="120">
        <f>PRODUCT('mil mi val'!$C251:C251)</f>
        <v>0.98429999999999995</v>
      </c>
      <c r="E287" s="120">
        <f>PRODUCT('mil mi val'!$C251:D251)</f>
        <v>0.97701618000000001</v>
      </c>
      <c r="F287" s="120">
        <f>PRODUCT('mil mi val'!$C251:E251)</f>
        <v>0.96861384085199997</v>
      </c>
      <c r="G287" s="120">
        <f>PRODUCT('mil mi val'!$C251:F251)</f>
        <v>0.95950887074799118</v>
      </c>
      <c r="H287" s="120">
        <f>PRODUCT('mil mi val'!$C251:G251)</f>
        <v>0.94991378204051125</v>
      </c>
      <c r="I287" s="120">
        <f>PRODUCT('mil mi val'!$C251:H251)</f>
        <v>0.93984469595088183</v>
      </c>
      <c r="J287" s="120">
        <f>PRODUCT('mil mi val'!$C251:I251)</f>
        <v>0.92931843535623193</v>
      </c>
      <c r="K287" s="120">
        <f>PRODUCT('mil mi val'!$C251:J251)</f>
        <v>0.91844540966256394</v>
      </c>
      <c r="L287" s="120">
        <f>PRODUCT('mil mi val'!$C251:K251)</f>
        <v>0.90724037566468063</v>
      </c>
      <c r="M287" s="120">
        <f>PRODUCT('mil mi val'!$C251:L251)</f>
        <v>0.89571842289373915</v>
      </c>
      <c r="N287" s="120">
        <f>PRODUCT('mil mi val'!$C251:M251)</f>
        <v>0.88407408339612048</v>
      </c>
      <c r="O287" s="120">
        <f>PRODUCT('mil mi val'!$C251:N251)</f>
        <v>0.87231589808695209</v>
      </c>
      <c r="P287" s="120">
        <f>PRODUCT('mil mi val'!$C251:O251)</f>
        <v>0.86062686505258701</v>
      </c>
      <c r="Q287" s="120">
        <f>PRODUCT('mil mi val'!$C251:P251)</f>
        <v>0.84900840237437714</v>
      </c>
      <c r="R287" s="120">
        <f>PRODUCT('mil mi val'!$C251:Q251)</f>
        <v>0.83754678894232304</v>
      </c>
      <c r="S287" s="120">
        <f>PRODUCT('mil mi val'!$C251:R251)</f>
        <v>0.82623990729160168</v>
      </c>
      <c r="T287" s="120">
        <f>PRODUCT('mil mi val'!$C251:S251)</f>
        <v>0.81508566854316511</v>
      </c>
      <c r="U287" s="120">
        <f>PRODUCT('mil mi val'!$C251:T251)</f>
        <v>0.80408201201783247</v>
      </c>
      <c r="V287" s="120">
        <f>PRODUCT('mil mi val'!$C251:U251)</f>
        <v>0.79322690485559177</v>
      </c>
      <c r="W287" s="120">
        <f>PRODUCT('mil mi val'!$C251:V251)</f>
        <v>0.7825183416400413</v>
      </c>
      <c r="X287" s="120">
        <f>PRODUCT('mil mi val'!$C251:W251)</f>
        <v>0.77195434402790075</v>
      </c>
      <c r="Y287" s="120">
        <f>PRODUCT('mil mi val'!$C251:X251)</f>
        <v>0.76153296038352414</v>
      </c>
      <c r="Z287" s="120">
        <f>PRODUCT('mil mi val'!$C251:Y251)</f>
        <v>0.75125226541834655</v>
      </c>
      <c r="AA287" s="120">
        <f>PRODUCT('mil mi val'!$C251:Z251)</f>
        <v>0.74111035983519891</v>
      </c>
      <c r="AB287" s="120">
        <f>PRODUCT('mil mi val'!$C251:AA251)</f>
        <v>0.7311053699774237</v>
      </c>
      <c r="AC287" s="120">
        <f>PRODUCT('mil mi val'!$C251:AB251)</f>
        <v>0.7212354474827285</v>
      </c>
      <c r="AD287" s="120">
        <f>PRODUCT('mil mi val'!$C251:AC251)</f>
        <v>0.71149876894171171</v>
      </c>
      <c r="AE287" s="120">
        <f>PRODUCT('mil mi val'!$C251:AD251)</f>
        <v>0.70189353556099865</v>
      </c>
      <c r="AF287" s="120">
        <f>PRODUCT('mil mi val'!$C251:AE251)</f>
        <v>0.69241797283092521</v>
      </c>
      <c r="AG287" s="120">
        <f>PRODUCT('mil mi val'!$C251:AF251)</f>
        <v>0.6830703301977078</v>
      </c>
      <c r="AH287" s="120">
        <f>PRODUCT('mil mi val'!$C251:AG251)</f>
        <v>0.67384888074003879</v>
      </c>
      <c r="AI287" s="120">
        <f>PRODUCT('mil mi val'!$C251:AH251)</f>
        <v>0.66475192085004831</v>
      </c>
      <c r="AJ287" s="120">
        <f>PRODUCT('mil mi val'!$C251:AI251)</f>
        <v>0.65577776991857273</v>
      </c>
      <c r="AK287" s="120">
        <f>PRODUCT('mil mi val'!$C251:AJ251)</f>
        <v>0.64692477002467208</v>
      </c>
      <c r="AL287" s="120">
        <f>PRODUCT('mil mi val'!$C251:AK251)</f>
        <v>0.63819128562933902</v>
      </c>
      <c r="AM287" s="120">
        <f>PRODUCT('mil mi val'!$C251:AL251)</f>
        <v>0.629575703273343</v>
      </c>
      <c r="AN287" s="120">
        <f>PRODUCT('mil mi val'!$C251:AM251)</f>
        <v>0.62107643127915291</v>
      </c>
      <c r="AO287" s="120">
        <f>PRODUCT('mil mi val'!$C251:AN251)</f>
        <v>0.6126918994568844</v>
      </c>
      <c r="AP287" s="120">
        <f>PRODUCT('mil mi val'!$C251:AO251)</f>
        <v>0.60442055881421652</v>
      </c>
      <c r="AQ287" s="120">
        <f>PRODUCT('mil mi val'!$C251:AP251)</f>
        <v>0.59626088127022459</v>
      </c>
      <c r="AR287" s="120">
        <f>PRODUCT('mil mi val'!$C251:AQ251)</f>
        <v>0.58821135937307656</v>
      </c>
      <c r="AS287" s="120">
        <f>PRODUCT('mil mi val'!$C251:AR251)</f>
        <v>0.58027050602154007</v>
      </c>
      <c r="AT287" s="120">
        <f>PRODUCT('mil mi val'!$C251:AS251)</f>
        <v>0.57243685419024926</v>
      </c>
      <c r="AU287" s="120">
        <f>PRODUCT('mil mi val'!$C251:AT251)</f>
        <v>0.56470895665868093</v>
      </c>
      <c r="AV287" s="120">
        <f>PRODUCT('mil mi val'!$C251:AU251)</f>
        <v>0.55708538574378874</v>
      </c>
      <c r="AW287" s="120">
        <f>PRODUCT('mil mi val'!$C251:AV251)</f>
        <v>0.54956473303624764</v>
      </c>
      <c r="AX287" s="120">
        <f>PRODUCT('mil mi val'!$C251:AW251)</f>
        <v>0.54214560914025833</v>
      </c>
      <c r="AY287" s="120">
        <f>PRODUCT('mil mi val'!$C251:AX251)</f>
        <v>0.53482664341686492</v>
      </c>
      <c r="AZ287" s="120">
        <f>PRODUCT('mil mi val'!$C251:AY251)</f>
        <v>0.52760648373073726</v>
      </c>
      <c r="BA287" s="120">
        <f>PRODUCT('mil mi val'!$C251:AZ251)</f>
        <v>0.52048379620037233</v>
      </c>
      <c r="BB287" s="120">
        <f>PRODUCT('mil mi val'!$C251:BA251)</f>
        <v>0.51345726495166732</v>
      </c>
      <c r="BC287" s="120">
        <f>PRODUCT('mil mi val'!$C251:BB251)</f>
        <v>0.50652559187481982</v>
      </c>
      <c r="BD287" s="120">
        <f>PRODUCT('mil mi val'!$C251:BC251)</f>
        <v>0.49968749638450977</v>
      </c>
      <c r="BE287" s="120">
        <f>PRODUCT('mil mi val'!$C251:BD251)</f>
        <v>0.49294171518331892</v>
      </c>
      <c r="BF287" s="120">
        <f>PRODUCT('mil mi val'!$C251:BE251)</f>
        <v>0.48628700202834413</v>
      </c>
      <c r="BG287" s="120">
        <f>PRODUCT('mil mi val'!$C251:BF251)</f>
        <v>0.47972212750096149</v>
      </c>
      <c r="BH287" s="120">
        <f>PRODUCT('mil mi val'!$C251:BG251)</f>
        <v>0.47324587877969854</v>
      </c>
      <c r="BI287" s="120">
        <f>PRODUCT('mil mi val'!$C251:BH251)</f>
        <v>0.46685705941617262</v>
      </c>
      <c r="BJ287" s="120">
        <f>PRODUCT('mil mi val'!$C251:BI251)</f>
        <v>0.46055448911405428</v>
      </c>
      <c r="BK287" s="120">
        <f>PRODUCT('mil mi val'!$C251:BJ251)</f>
        <v>0.45433700351101458</v>
      </c>
      <c r="BL287" s="120">
        <f>PRODUCT('mil mi val'!$C251:BK251)</f>
        <v>0.44820345396361588</v>
      </c>
      <c r="BM287" s="120">
        <f>PRODUCT('mil mi val'!$C251:BL251)</f>
        <v>0.44215270733510709</v>
      </c>
      <c r="BN287" s="120">
        <f>PRODUCT('mil mi val'!$C251:BM251)</f>
        <v>0.43618364578608315</v>
      </c>
      <c r="BO287" s="120">
        <f>PRODUCT('mil mi val'!$C251:BN251)</f>
        <v>0.43029516656797107</v>
      </c>
      <c r="BP287" s="120">
        <f>PRODUCT('mil mi val'!$C251:BO251)</f>
        <v>0.42448618181930348</v>
      </c>
      <c r="BQ287" s="120">
        <f>PRODUCT('mil mi val'!$C251:BP251)</f>
        <v>0.4187556183647429</v>
      </c>
      <c r="BR287" s="120">
        <f>PRODUCT('mil mi val'!$C251:BQ251)</f>
        <v>0.41310241751681887</v>
      </c>
      <c r="BS287" s="120">
        <f>PRODUCT('mil mi val'!$C251:BR251)</f>
        <v>0.40752553488034182</v>
      </c>
      <c r="BT287" s="120">
        <f>PRODUCT('mil mi val'!$C251:BS251)</f>
        <v>0.40202394015945725</v>
      </c>
      <c r="BU287" s="120">
        <f>PRODUCT('mil mi val'!$C251:BT251)</f>
        <v>0.39659661696730458</v>
      </c>
      <c r="BV287" s="120">
        <f>PRODUCT('mil mi val'!$C251:BU251)</f>
        <v>0.39124256263824597</v>
      </c>
      <c r="BW287" s="120">
        <f>PRODUCT('mil mi val'!$C251:BV251)</f>
        <v>0.38596078804262968</v>
      </c>
      <c r="BX287" s="120">
        <f>PRODUCT('mil mi val'!$C251:BW251)</f>
        <v>0.38075031740405418</v>
      </c>
      <c r="BY287" s="120">
        <f>PRODUCT('mil mi val'!$C251:BX251)</f>
        <v>0.37561018811909946</v>
      </c>
      <c r="BZ287" s="120">
        <f>PRODUCT('mil mi val'!$C251:BY251)</f>
        <v>0.37053945057949161</v>
      </c>
      <c r="CA287" s="120">
        <f>PRODUCT('mil mi val'!$C251:BZ251)</f>
        <v>0.36553716799666847</v>
      </c>
      <c r="CB287" s="120">
        <f>PRODUCT('mil mi val'!$C251:CA251)</f>
        <v>0.36060241622871347</v>
      </c>
      <c r="CC287" s="120">
        <f>PRODUCT('mil mi val'!$C251:CB251)</f>
        <v>0.35573428360962583</v>
      </c>
      <c r="CD287" s="120">
        <f>PRODUCT('mil mi val'!$C251:CC251)</f>
        <v>0.35093187078089588</v>
      </c>
      <c r="CE287" s="120">
        <f>PRODUCT('mil mi val'!$C251:CD251)</f>
        <v>0.34619429052535378</v>
      </c>
      <c r="CF287" s="120">
        <f>PRODUCT('mil mi val'!$C251:CE251)</f>
        <v>0.3415206676032615</v>
      </c>
      <c r="CG287" s="120">
        <f>PRODUCT('mil mi val'!$C251:CF251)</f>
        <v>0.33691013859061747</v>
      </c>
      <c r="CH287" s="120">
        <f>PRODUCT('mil mi val'!$C251:CG251)</f>
        <v>0.33236185171964416</v>
      </c>
      <c r="CI287" s="120">
        <f>PRODUCT('mil mi val'!$C251:CH251)</f>
        <v>0.32787496672142896</v>
      </c>
      <c r="CJ287" s="120">
        <f>PRODUCT('mil mi val'!$C251:CI251)</f>
        <v>0.32344865467068967</v>
      </c>
      <c r="CK287" s="120">
        <f>PRODUCT('mil mi val'!$C251:CJ251)</f>
        <v>0.31908209783263536</v>
      </c>
      <c r="CL287" s="120">
        <f>PRODUCT('mil mi val'!$C251:CK251)</f>
        <v>0.31477448951189479</v>
      </c>
      <c r="CM287" s="120">
        <f>PRODUCT('mil mi val'!$C251:CL251)</f>
        <v>0.31052503390348424</v>
      </c>
      <c r="CN287" s="120">
        <f>PRODUCT('mil mi val'!$C251:CM251)</f>
        <v>0.30633294594578719</v>
      </c>
      <c r="CO287" s="120">
        <f>PRODUCT('mil mi val'!$C251:CN251)</f>
        <v>0.30219745117551911</v>
      </c>
      <c r="CP287" s="120">
        <f>PRODUCT('mil mi val'!$C251:CO251)</f>
        <v>0.29811778558464963</v>
      </c>
      <c r="CQ287" s="120">
        <f>PRODUCT('mil mi val'!$C251:CP251)</f>
        <v>0.29409319547925689</v>
      </c>
      <c r="CR287" s="120">
        <f>PRODUCT('mil mi val'!$C251:CQ251)</f>
        <v>0.29012293734028693</v>
      </c>
      <c r="CS287" s="120">
        <f>PRODUCT('mil mi val'!$C251:CR251)</f>
        <v>0.28620627768619306</v>
      </c>
      <c r="CT287" s="120">
        <f>PRODUCT('mil mi val'!$C251:CS251)</f>
        <v>0.28234249293742947</v>
      </c>
      <c r="CU287" s="120">
        <f>PRODUCT('mil mi val'!$C251:CT251)</f>
        <v>0.27853086928277421</v>
      </c>
      <c r="CV287" s="120">
        <f>PRODUCT('mil mi val'!$C251:CU251)</f>
        <v>0.27477070254745678</v>
      </c>
      <c r="CW287" s="120">
        <f>PRODUCT('mil mi val'!$C251:CV251)</f>
        <v>0.27106129806306611</v>
      </c>
      <c r="CX287" s="120">
        <f>PRODUCT('mil mi val'!$C251:CW251)</f>
        <v>0.26740197053921472</v>
      </c>
      <c r="CY287" s="120">
        <f>PRODUCT('mil mi val'!$C251:CX251)</f>
        <v>0.26379204393693534</v>
      </c>
      <c r="CZ287" s="120">
        <f>PRODUCT('mil mi val'!$C251:CY251)</f>
        <v>0.26023085134378671</v>
      </c>
      <c r="DA287" s="120">
        <f>PRODUCT('mil mi val'!$C251:CZ251)</f>
        <v>0.25671773485064558</v>
      </c>
      <c r="DB287" s="120">
        <f>PRODUCT('mil mi val'!$C251:DA251)</f>
        <v>0.25325204543016189</v>
      </c>
      <c r="DC287" s="120">
        <f>PRODUCT('mil mi val'!$C251:DB251)</f>
        <v>0.2498331428168547</v>
      </c>
    </row>
    <row r="288" spans="2:107" ht="15" x14ac:dyDescent="0.25">
      <c r="B288" s="110">
        <v>43</v>
      </c>
      <c r="C288" s="120">
        <v>1</v>
      </c>
      <c r="D288" s="120">
        <f>PRODUCT('mil mi val'!$C252:C252)</f>
        <v>0.98429999999999995</v>
      </c>
      <c r="E288" s="120">
        <f>PRODUCT('mil mi val'!$C252:D252)</f>
        <v>0.97701618000000001</v>
      </c>
      <c r="F288" s="120">
        <f>PRODUCT('mil mi val'!$C252:E252)</f>
        <v>0.96861384085199997</v>
      </c>
      <c r="G288" s="120">
        <f>PRODUCT('mil mi val'!$C252:F252)</f>
        <v>0.95950887074799118</v>
      </c>
      <c r="H288" s="120">
        <f>PRODUCT('mil mi val'!$C252:G252)</f>
        <v>0.94991378204051125</v>
      </c>
      <c r="I288" s="120">
        <f>PRODUCT('mil mi val'!$C252:H252)</f>
        <v>0.93984469595088183</v>
      </c>
      <c r="J288" s="120">
        <f>PRODUCT('mil mi val'!$C252:I252)</f>
        <v>0.92931843535623193</v>
      </c>
      <c r="K288" s="120">
        <f>PRODUCT('mil mi val'!$C252:J252)</f>
        <v>0.91844540966256394</v>
      </c>
      <c r="L288" s="120">
        <f>PRODUCT('mil mi val'!$C252:K252)</f>
        <v>0.90724037566468063</v>
      </c>
      <c r="M288" s="120">
        <f>PRODUCT('mil mi val'!$C252:L252)</f>
        <v>0.89571842289373915</v>
      </c>
      <c r="N288" s="120">
        <f>PRODUCT('mil mi val'!$C252:M252)</f>
        <v>0.88407408339612048</v>
      </c>
      <c r="O288" s="120">
        <f>PRODUCT('mil mi val'!$C252:N252)</f>
        <v>0.87231589808695209</v>
      </c>
      <c r="P288" s="120">
        <f>PRODUCT('mil mi val'!$C252:O252)</f>
        <v>0.86062686505258701</v>
      </c>
      <c r="Q288" s="120">
        <f>PRODUCT('mil mi val'!$C252:P252)</f>
        <v>0.84900840237437714</v>
      </c>
      <c r="R288" s="120">
        <f>PRODUCT('mil mi val'!$C252:Q252)</f>
        <v>0.83754678894232304</v>
      </c>
      <c r="S288" s="120">
        <f>PRODUCT('mil mi val'!$C252:R252)</f>
        <v>0.82623990729160168</v>
      </c>
      <c r="T288" s="120">
        <f>PRODUCT('mil mi val'!$C252:S252)</f>
        <v>0.81508566854316511</v>
      </c>
      <c r="U288" s="120">
        <f>PRODUCT('mil mi val'!$C252:T252)</f>
        <v>0.80408201201783247</v>
      </c>
      <c r="V288" s="120">
        <f>PRODUCT('mil mi val'!$C252:U252)</f>
        <v>0.79322690485559177</v>
      </c>
      <c r="W288" s="120">
        <f>PRODUCT('mil mi val'!$C252:V252)</f>
        <v>0.7825183416400413</v>
      </c>
      <c r="X288" s="120">
        <f>PRODUCT('mil mi val'!$C252:W252)</f>
        <v>0.77195434402790075</v>
      </c>
      <c r="Y288" s="120">
        <f>PRODUCT('mil mi val'!$C252:X252)</f>
        <v>0.76153296038352414</v>
      </c>
      <c r="Z288" s="120">
        <f>PRODUCT('mil mi val'!$C252:Y252)</f>
        <v>0.75125226541834655</v>
      </c>
      <c r="AA288" s="120">
        <f>PRODUCT('mil mi val'!$C252:Z252)</f>
        <v>0.74111035983519891</v>
      </c>
      <c r="AB288" s="120">
        <f>PRODUCT('mil mi val'!$C252:AA252)</f>
        <v>0.7311053699774237</v>
      </c>
      <c r="AC288" s="120">
        <f>PRODUCT('mil mi val'!$C252:AB252)</f>
        <v>0.7212354474827285</v>
      </c>
      <c r="AD288" s="120">
        <f>PRODUCT('mil mi val'!$C252:AC252)</f>
        <v>0.71149876894171171</v>
      </c>
      <c r="AE288" s="120">
        <f>PRODUCT('mil mi val'!$C252:AD252)</f>
        <v>0.70189353556099865</v>
      </c>
      <c r="AF288" s="120">
        <f>PRODUCT('mil mi val'!$C252:AE252)</f>
        <v>0.69241797283092521</v>
      </c>
      <c r="AG288" s="120">
        <f>PRODUCT('mil mi val'!$C252:AF252)</f>
        <v>0.6830703301977078</v>
      </c>
      <c r="AH288" s="120">
        <f>PRODUCT('mil mi val'!$C252:AG252)</f>
        <v>0.67384888074003879</v>
      </c>
      <c r="AI288" s="120">
        <f>PRODUCT('mil mi val'!$C252:AH252)</f>
        <v>0.66475192085004831</v>
      </c>
      <c r="AJ288" s="120">
        <f>PRODUCT('mil mi val'!$C252:AI252)</f>
        <v>0.65577776991857273</v>
      </c>
      <c r="AK288" s="120">
        <f>PRODUCT('mil mi val'!$C252:AJ252)</f>
        <v>0.64692477002467208</v>
      </c>
      <c r="AL288" s="120">
        <f>PRODUCT('mil mi val'!$C252:AK252)</f>
        <v>0.63819128562933902</v>
      </c>
      <c r="AM288" s="120">
        <f>PRODUCT('mil mi val'!$C252:AL252)</f>
        <v>0.629575703273343</v>
      </c>
      <c r="AN288" s="120">
        <f>PRODUCT('mil mi val'!$C252:AM252)</f>
        <v>0.62107643127915291</v>
      </c>
      <c r="AO288" s="120">
        <f>PRODUCT('mil mi val'!$C252:AN252)</f>
        <v>0.6126918994568844</v>
      </c>
      <c r="AP288" s="120">
        <f>PRODUCT('mil mi val'!$C252:AO252)</f>
        <v>0.60442055881421652</v>
      </c>
      <c r="AQ288" s="120">
        <f>PRODUCT('mil mi val'!$C252:AP252)</f>
        <v>0.59626088127022459</v>
      </c>
      <c r="AR288" s="120">
        <f>PRODUCT('mil mi val'!$C252:AQ252)</f>
        <v>0.58821135937307656</v>
      </c>
      <c r="AS288" s="120">
        <f>PRODUCT('mil mi val'!$C252:AR252)</f>
        <v>0.58027050602154007</v>
      </c>
      <c r="AT288" s="120">
        <f>PRODUCT('mil mi val'!$C252:AS252)</f>
        <v>0.57243685419024926</v>
      </c>
      <c r="AU288" s="120">
        <f>PRODUCT('mil mi val'!$C252:AT252)</f>
        <v>0.56470895665868093</v>
      </c>
      <c r="AV288" s="120">
        <f>PRODUCT('mil mi val'!$C252:AU252)</f>
        <v>0.55708538574378874</v>
      </c>
      <c r="AW288" s="120">
        <f>PRODUCT('mil mi val'!$C252:AV252)</f>
        <v>0.54956473303624764</v>
      </c>
      <c r="AX288" s="120">
        <f>PRODUCT('mil mi val'!$C252:AW252)</f>
        <v>0.54214560914025833</v>
      </c>
      <c r="AY288" s="120">
        <f>PRODUCT('mil mi val'!$C252:AX252)</f>
        <v>0.53482664341686492</v>
      </c>
      <c r="AZ288" s="120">
        <f>PRODUCT('mil mi val'!$C252:AY252)</f>
        <v>0.52760648373073726</v>
      </c>
      <c r="BA288" s="120">
        <f>PRODUCT('mil mi val'!$C252:AZ252)</f>
        <v>0.52048379620037233</v>
      </c>
      <c r="BB288" s="120">
        <f>PRODUCT('mil mi val'!$C252:BA252)</f>
        <v>0.51345726495166732</v>
      </c>
      <c r="BC288" s="120">
        <f>PRODUCT('mil mi val'!$C252:BB252)</f>
        <v>0.50652559187481982</v>
      </c>
      <c r="BD288" s="120">
        <f>PRODUCT('mil mi val'!$C252:BC252)</f>
        <v>0.49968749638450977</v>
      </c>
      <c r="BE288" s="120">
        <f>PRODUCT('mil mi val'!$C252:BD252)</f>
        <v>0.49294171518331892</v>
      </c>
      <c r="BF288" s="120">
        <f>PRODUCT('mil mi val'!$C252:BE252)</f>
        <v>0.48628700202834413</v>
      </c>
      <c r="BG288" s="120">
        <f>PRODUCT('mil mi val'!$C252:BF252)</f>
        <v>0.47972212750096149</v>
      </c>
      <c r="BH288" s="120">
        <f>PRODUCT('mil mi val'!$C252:BG252)</f>
        <v>0.47324587877969854</v>
      </c>
      <c r="BI288" s="120">
        <f>PRODUCT('mil mi val'!$C252:BH252)</f>
        <v>0.46685705941617262</v>
      </c>
      <c r="BJ288" s="120">
        <f>PRODUCT('mil mi val'!$C252:BI252)</f>
        <v>0.46055448911405428</v>
      </c>
      <c r="BK288" s="120">
        <f>PRODUCT('mil mi val'!$C252:BJ252)</f>
        <v>0.45433700351101458</v>
      </c>
      <c r="BL288" s="120">
        <f>PRODUCT('mil mi val'!$C252:BK252)</f>
        <v>0.44820345396361588</v>
      </c>
      <c r="BM288" s="120">
        <f>PRODUCT('mil mi val'!$C252:BL252)</f>
        <v>0.44215270733510709</v>
      </c>
      <c r="BN288" s="120">
        <f>PRODUCT('mil mi val'!$C252:BM252)</f>
        <v>0.43618364578608315</v>
      </c>
      <c r="BO288" s="120">
        <f>PRODUCT('mil mi val'!$C252:BN252)</f>
        <v>0.43029516656797107</v>
      </c>
      <c r="BP288" s="120">
        <f>PRODUCT('mil mi val'!$C252:BO252)</f>
        <v>0.42448618181930348</v>
      </c>
      <c r="BQ288" s="120">
        <f>PRODUCT('mil mi val'!$C252:BP252)</f>
        <v>0.4187556183647429</v>
      </c>
      <c r="BR288" s="120">
        <f>PRODUCT('mil mi val'!$C252:BQ252)</f>
        <v>0.41310241751681887</v>
      </c>
      <c r="BS288" s="120">
        <f>PRODUCT('mil mi val'!$C252:BR252)</f>
        <v>0.40752553488034182</v>
      </c>
      <c r="BT288" s="120">
        <f>PRODUCT('mil mi val'!$C252:BS252)</f>
        <v>0.40202394015945725</v>
      </c>
      <c r="BU288" s="120">
        <f>PRODUCT('mil mi val'!$C252:BT252)</f>
        <v>0.39659661696730458</v>
      </c>
      <c r="BV288" s="120">
        <f>PRODUCT('mil mi val'!$C252:BU252)</f>
        <v>0.39124256263824597</v>
      </c>
      <c r="BW288" s="120">
        <f>PRODUCT('mil mi val'!$C252:BV252)</f>
        <v>0.38596078804262968</v>
      </c>
      <c r="BX288" s="120">
        <f>PRODUCT('mil mi val'!$C252:BW252)</f>
        <v>0.38075031740405418</v>
      </c>
      <c r="BY288" s="120">
        <f>PRODUCT('mil mi val'!$C252:BX252)</f>
        <v>0.37561018811909946</v>
      </c>
      <c r="BZ288" s="120">
        <f>PRODUCT('mil mi val'!$C252:BY252)</f>
        <v>0.37053945057949161</v>
      </c>
      <c r="CA288" s="120">
        <f>PRODUCT('mil mi val'!$C252:BZ252)</f>
        <v>0.36553716799666847</v>
      </c>
      <c r="CB288" s="120">
        <f>PRODUCT('mil mi val'!$C252:CA252)</f>
        <v>0.36060241622871347</v>
      </c>
      <c r="CC288" s="120">
        <f>PRODUCT('mil mi val'!$C252:CB252)</f>
        <v>0.35573428360962583</v>
      </c>
      <c r="CD288" s="120">
        <f>PRODUCT('mil mi val'!$C252:CC252)</f>
        <v>0.35093187078089588</v>
      </c>
      <c r="CE288" s="120">
        <f>PRODUCT('mil mi val'!$C252:CD252)</f>
        <v>0.34619429052535378</v>
      </c>
      <c r="CF288" s="120">
        <f>PRODUCT('mil mi val'!$C252:CE252)</f>
        <v>0.3415206676032615</v>
      </c>
      <c r="CG288" s="120">
        <f>PRODUCT('mil mi val'!$C252:CF252)</f>
        <v>0.33691013859061747</v>
      </c>
      <c r="CH288" s="120">
        <f>PRODUCT('mil mi val'!$C252:CG252)</f>
        <v>0.33236185171964416</v>
      </c>
      <c r="CI288" s="120">
        <f>PRODUCT('mil mi val'!$C252:CH252)</f>
        <v>0.32787496672142896</v>
      </c>
      <c r="CJ288" s="120">
        <f>PRODUCT('mil mi val'!$C252:CI252)</f>
        <v>0.32344865467068967</v>
      </c>
      <c r="CK288" s="120">
        <f>PRODUCT('mil mi val'!$C252:CJ252)</f>
        <v>0.31908209783263536</v>
      </c>
      <c r="CL288" s="120">
        <f>PRODUCT('mil mi val'!$C252:CK252)</f>
        <v>0.31477448951189479</v>
      </c>
      <c r="CM288" s="120">
        <f>PRODUCT('mil mi val'!$C252:CL252)</f>
        <v>0.31052503390348424</v>
      </c>
      <c r="CN288" s="120">
        <f>PRODUCT('mil mi val'!$C252:CM252)</f>
        <v>0.30633294594578719</v>
      </c>
      <c r="CO288" s="120">
        <f>PRODUCT('mil mi val'!$C252:CN252)</f>
        <v>0.30219745117551911</v>
      </c>
      <c r="CP288" s="120">
        <f>PRODUCT('mil mi val'!$C252:CO252)</f>
        <v>0.29811778558464963</v>
      </c>
      <c r="CQ288" s="120">
        <f>PRODUCT('mil mi val'!$C252:CP252)</f>
        <v>0.29409319547925689</v>
      </c>
      <c r="CR288" s="120">
        <f>PRODUCT('mil mi val'!$C252:CQ252)</f>
        <v>0.29012293734028693</v>
      </c>
      <c r="CS288" s="120">
        <f>PRODUCT('mil mi val'!$C252:CR252)</f>
        <v>0.28620627768619306</v>
      </c>
      <c r="CT288" s="120">
        <f>PRODUCT('mil mi val'!$C252:CS252)</f>
        <v>0.28234249293742947</v>
      </c>
      <c r="CU288" s="120">
        <f>PRODUCT('mil mi val'!$C252:CT252)</f>
        <v>0.27853086928277421</v>
      </c>
      <c r="CV288" s="120">
        <f>PRODUCT('mil mi val'!$C252:CU252)</f>
        <v>0.27477070254745678</v>
      </c>
      <c r="CW288" s="120">
        <f>PRODUCT('mil mi val'!$C252:CV252)</f>
        <v>0.27106129806306611</v>
      </c>
      <c r="CX288" s="120">
        <f>PRODUCT('mil mi val'!$C252:CW252)</f>
        <v>0.26740197053921472</v>
      </c>
      <c r="CY288" s="120">
        <f>PRODUCT('mil mi val'!$C252:CX252)</f>
        <v>0.26379204393693534</v>
      </c>
      <c r="CZ288" s="120">
        <f>PRODUCT('mil mi val'!$C252:CY252)</f>
        <v>0.26023085134378671</v>
      </c>
      <c r="DA288" s="120">
        <f>PRODUCT('mil mi val'!$C252:CZ252)</f>
        <v>0.25671773485064558</v>
      </c>
      <c r="DB288" s="120">
        <f>PRODUCT('mil mi val'!$C252:DA252)</f>
        <v>0.25325204543016189</v>
      </c>
      <c r="DC288" s="120">
        <f>PRODUCT('mil mi val'!$C252:DB252)</f>
        <v>0.2498331428168547</v>
      </c>
    </row>
    <row r="289" spans="2:107" ht="15" x14ac:dyDescent="0.25">
      <c r="B289" s="110">
        <v>44</v>
      </c>
      <c r="C289" s="120">
        <v>1</v>
      </c>
      <c r="D289" s="120">
        <f>PRODUCT('mil mi val'!$C253:C253)</f>
        <v>0.98429999999999995</v>
      </c>
      <c r="E289" s="120">
        <f>PRODUCT('mil mi val'!$C253:D253)</f>
        <v>0.97701618000000001</v>
      </c>
      <c r="F289" s="120">
        <f>PRODUCT('mil mi val'!$C253:E253)</f>
        <v>0.96861384085199997</v>
      </c>
      <c r="G289" s="120">
        <f>PRODUCT('mil mi val'!$C253:F253)</f>
        <v>0.95950887074799118</v>
      </c>
      <c r="H289" s="120">
        <f>PRODUCT('mil mi val'!$C253:G253)</f>
        <v>0.94991378204051125</v>
      </c>
      <c r="I289" s="120">
        <f>PRODUCT('mil mi val'!$C253:H253)</f>
        <v>0.93984469595088183</v>
      </c>
      <c r="J289" s="120">
        <f>PRODUCT('mil mi val'!$C253:I253)</f>
        <v>0.92931843535623193</v>
      </c>
      <c r="K289" s="120">
        <f>PRODUCT('mil mi val'!$C253:J253)</f>
        <v>0.91844540966256394</v>
      </c>
      <c r="L289" s="120">
        <f>PRODUCT('mil mi val'!$C253:K253)</f>
        <v>0.90724037566468063</v>
      </c>
      <c r="M289" s="120">
        <f>PRODUCT('mil mi val'!$C253:L253)</f>
        <v>0.89571842289373915</v>
      </c>
      <c r="N289" s="120">
        <f>PRODUCT('mil mi val'!$C253:M253)</f>
        <v>0.88407408339612048</v>
      </c>
      <c r="O289" s="120">
        <f>PRODUCT('mil mi val'!$C253:N253)</f>
        <v>0.87231589808695209</v>
      </c>
      <c r="P289" s="120">
        <f>PRODUCT('mil mi val'!$C253:O253)</f>
        <v>0.86062686505258701</v>
      </c>
      <c r="Q289" s="120">
        <f>PRODUCT('mil mi val'!$C253:P253)</f>
        <v>0.84900840237437714</v>
      </c>
      <c r="R289" s="120">
        <f>PRODUCT('mil mi val'!$C253:Q253)</f>
        <v>0.83754678894232304</v>
      </c>
      <c r="S289" s="120">
        <f>PRODUCT('mil mi val'!$C253:R253)</f>
        <v>0.82623990729160168</v>
      </c>
      <c r="T289" s="120">
        <f>PRODUCT('mil mi val'!$C253:S253)</f>
        <v>0.81508566854316511</v>
      </c>
      <c r="U289" s="120">
        <f>PRODUCT('mil mi val'!$C253:T253)</f>
        <v>0.80408201201783247</v>
      </c>
      <c r="V289" s="120">
        <f>PRODUCT('mil mi val'!$C253:U253)</f>
        <v>0.79322690485559177</v>
      </c>
      <c r="W289" s="120">
        <f>PRODUCT('mil mi val'!$C253:V253)</f>
        <v>0.7825183416400413</v>
      </c>
      <c r="X289" s="120">
        <f>PRODUCT('mil mi val'!$C253:W253)</f>
        <v>0.77195434402790075</v>
      </c>
      <c r="Y289" s="120">
        <f>PRODUCT('mil mi val'!$C253:X253)</f>
        <v>0.76153296038352414</v>
      </c>
      <c r="Z289" s="120">
        <f>PRODUCT('mil mi val'!$C253:Y253)</f>
        <v>0.75125226541834655</v>
      </c>
      <c r="AA289" s="120">
        <f>PRODUCT('mil mi val'!$C253:Z253)</f>
        <v>0.74111035983519891</v>
      </c>
      <c r="AB289" s="120">
        <f>PRODUCT('mil mi val'!$C253:AA253)</f>
        <v>0.7311053699774237</v>
      </c>
      <c r="AC289" s="120">
        <f>PRODUCT('mil mi val'!$C253:AB253)</f>
        <v>0.7212354474827285</v>
      </c>
      <c r="AD289" s="120">
        <f>PRODUCT('mil mi val'!$C253:AC253)</f>
        <v>0.71149876894171171</v>
      </c>
      <c r="AE289" s="120">
        <f>PRODUCT('mil mi val'!$C253:AD253)</f>
        <v>0.70189353556099865</v>
      </c>
      <c r="AF289" s="120">
        <f>PRODUCT('mil mi val'!$C253:AE253)</f>
        <v>0.69241797283092521</v>
      </c>
      <c r="AG289" s="120">
        <f>PRODUCT('mil mi val'!$C253:AF253)</f>
        <v>0.6830703301977078</v>
      </c>
      <c r="AH289" s="120">
        <f>PRODUCT('mil mi val'!$C253:AG253)</f>
        <v>0.67384888074003879</v>
      </c>
      <c r="AI289" s="120">
        <f>PRODUCT('mil mi val'!$C253:AH253)</f>
        <v>0.66475192085004831</v>
      </c>
      <c r="AJ289" s="120">
        <f>PRODUCT('mil mi val'!$C253:AI253)</f>
        <v>0.65577776991857273</v>
      </c>
      <c r="AK289" s="120">
        <f>PRODUCT('mil mi val'!$C253:AJ253)</f>
        <v>0.64692477002467208</v>
      </c>
      <c r="AL289" s="120">
        <f>PRODUCT('mil mi val'!$C253:AK253)</f>
        <v>0.63819128562933902</v>
      </c>
      <c r="AM289" s="120">
        <f>PRODUCT('mil mi val'!$C253:AL253)</f>
        <v>0.629575703273343</v>
      </c>
      <c r="AN289" s="120">
        <f>PRODUCT('mil mi val'!$C253:AM253)</f>
        <v>0.62107643127915291</v>
      </c>
      <c r="AO289" s="120">
        <f>PRODUCT('mil mi val'!$C253:AN253)</f>
        <v>0.6126918994568844</v>
      </c>
      <c r="AP289" s="120">
        <f>PRODUCT('mil mi val'!$C253:AO253)</f>
        <v>0.60442055881421652</v>
      </c>
      <c r="AQ289" s="120">
        <f>PRODUCT('mil mi val'!$C253:AP253)</f>
        <v>0.59626088127022459</v>
      </c>
      <c r="AR289" s="120">
        <f>PRODUCT('mil mi val'!$C253:AQ253)</f>
        <v>0.58821135937307656</v>
      </c>
      <c r="AS289" s="120">
        <f>PRODUCT('mil mi val'!$C253:AR253)</f>
        <v>0.58027050602154007</v>
      </c>
      <c r="AT289" s="120">
        <f>PRODUCT('mil mi val'!$C253:AS253)</f>
        <v>0.57243685419024926</v>
      </c>
      <c r="AU289" s="120">
        <f>PRODUCT('mil mi val'!$C253:AT253)</f>
        <v>0.56470895665868093</v>
      </c>
      <c r="AV289" s="120">
        <f>PRODUCT('mil mi val'!$C253:AU253)</f>
        <v>0.55708538574378874</v>
      </c>
      <c r="AW289" s="120">
        <f>PRODUCT('mil mi val'!$C253:AV253)</f>
        <v>0.54956473303624764</v>
      </c>
      <c r="AX289" s="120">
        <f>PRODUCT('mil mi val'!$C253:AW253)</f>
        <v>0.54214560914025833</v>
      </c>
      <c r="AY289" s="120">
        <f>PRODUCT('mil mi val'!$C253:AX253)</f>
        <v>0.53482664341686492</v>
      </c>
      <c r="AZ289" s="120">
        <f>PRODUCT('mil mi val'!$C253:AY253)</f>
        <v>0.52760648373073726</v>
      </c>
      <c r="BA289" s="120">
        <f>PRODUCT('mil mi val'!$C253:AZ253)</f>
        <v>0.52048379620037233</v>
      </c>
      <c r="BB289" s="120">
        <f>PRODUCT('mil mi val'!$C253:BA253)</f>
        <v>0.51345726495166732</v>
      </c>
      <c r="BC289" s="120">
        <f>PRODUCT('mil mi val'!$C253:BB253)</f>
        <v>0.50652559187481982</v>
      </c>
      <c r="BD289" s="120">
        <f>PRODUCT('mil mi val'!$C253:BC253)</f>
        <v>0.49968749638450977</v>
      </c>
      <c r="BE289" s="120">
        <f>PRODUCT('mil mi val'!$C253:BD253)</f>
        <v>0.49294171518331892</v>
      </c>
      <c r="BF289" s="120">
        <f>PRODUCT('mil mi val'!$C253:BE253)</f>
        <v>0.48628700202834413</v>
      </c>
      <c r="BG289" s="120">
        <f>PRODUCT('mil mi val'!$C253:BF253)</f>
        <v>0.47972212750096149</v>
      </c>
      <c r="BH289" s="120">
        <f>PRODUCT('mil mi val'!$C253:BG253)</f>
        <v>0.47324587877969854</v>
      </c>
      <c r="BI289" s="120">
        <f>PRODUCT('mil mi val'!$C253:BH253)</f>
        <v>0.46685705941617262</v>
      </c>
      <c r="BJ289" s="120">
        <f>PRODUCT('mil mi val'!$C253:BI253)</f>
        <v>0.46055448911405428</v>
      </c>
      <c r="BK289" s="120">
        <f>PRODUCT('mil mi val'!$C253:BJ253)</f>
        <v>0.45433700351101458</v>
      </c>
      <c r="BL289" s="120">
        <f>PRODUCT('mil mi val'!$C253:BK253)</f>
        <v>0.44820345396361588</v>
      </c>
      <c r="BM289" s="120">
        <f>PRODUCT('mil mi val'!$C253:BL253)</f>
        <v>0.44215270733510709</v>
      </c>
      <c r="BN289" s="120">
        <f>PRODUCT('mil mi val'!$C253:BM253)</f>
        <v>0.43618364578608315</v>
      </c>
      <c r="BO289" s="120">
        <f>PRODUCT('mil mi val'!$C253:BN253)</f>
        <v>0.43029516656797107</v>
      </c>
      <c r="BP289" s="120">
        <f>PRODUCT('mil mi val'!$C253:BO253)</f>
        <v>0.42448618181930348</v>
      </c>
      <c r="BQ289" s="120">
        <f>PRODUCT('mil mi val'!$C253:BP253)</f>
        <v>0.4187556183647429</v>
      </c>
      <c r="BR289" s="120">
        <f>PRODUCT('mil mi val'!$C253:BQ253)</f>
        <v>0.41310241751681887</v>
      </c>
      <c r="BS289" s="120">
        <f>PRODUCT('mil mi val'!$C253:BR253)</f>
        <v>0.40752553488034182</v>
      </c>
      <c r="BT289" s="120">
        <f>PRODUCT('mil mi val'!$C253:BS253)</f>
        <v>0.40202394015945725</v>
      </c>
      <c r="BU289" s="120">
        <f>PRODUCT('mil mi val'!$C253:BT253)</f>
        <v>0.39659661696730458</v>
      </c>
      <c r="BV289" s="120">
        <f>PRODUCT('mil mi val'!$C253:BU253)</f>
        <v>0.39124256263824597</v>
      </c>
      <c r="BW289" s="120">
        <f>PRODUCT('mil mi val'!$C253:BV253)</f>
        <v>0.38596078804262968</v>
      </c>
      <c r="BX289" s="120">
        <f>PRODUCT('mil mi val'!$C253:BW253)</f>
        <v>0.38075031740405418</v>
      </c>
      <c r="BY289" s="120">
        <f>PRODUCT('mil mi val'!$C253:BX253)</f>
        <v>0.37561018811909946</v>
      </c>
      <c r="BZ289" s="120">
        <f>PRODUCT('mil mi val'!$C253:BY253)</f>
        <v>0.37053945057949161</v>
      </c>
      <c r="CA289" s="120">
        <f>PRODUCT('mil mi val'!$C253:BZ253)</f>
        <v>0.36553716799666847</v>
      </c>
      <c r="CB289" s="120">
        <f>PRODUCT('mil mi val'!$C253:CA253)</f>
        <v>0.36060241622871347</v>
      </c>
      <c r="CC289" s="120">
        <f>PRODUCT('mil mi val'!$C253:CB253)</f>
        <v>0.35573428360962583</v>
      </c>
      <c r="CD289" s="120">
        <f>PRODUCT('mil mi val'!$C253:CC253)</f>
        <v>0.35093187078089588</v>
      </c>
      <c r="CE289" s="120">
        <f>PRODUCT('mil mi val'!$C253:CD253)</f>
        <v>0.34619429052535378</v>
      </c>
      <c r="CF289" s="120">
        <f>PRODUCT('mil mi val'!$C253:CE253)</f>
        <v>0.3415206676032615</v>
      </c>
      <c r="CG289" s="120">
        <f>PRODUCT('mil mi val'!$C253:CF253)</f>
        <v>0.33691013859061747</v>
      </c>
      <c r="CH289" s="120">
        <f>PRODUCT('mil mi val'!$C253:CG253)</f>
        <v>0.33236185171964416</v>
      </c>
      <c r="CI289" s="120">
        <f>PRODUCT('mil mi val'!$C253:CH253)</f>
        <v>0.32787496672142896</v>
      </c>
      <c r="CJ289" s="120">
        <f>PRODUCT('mil mi val'!$C253:CI253)</f>
        <v>0.32344865467068967</v>
      </c>
      <c r="CK289" s="120">
        <f>PRODUCT('mil mi val'!$C253:CJ253)</f>
        <v>0.31908209783263536</v>
      </c>
      <c r="CL289" s="120">
        <f>PRODUCT('mil mi val'!$C253:CK253)</f>
        <v>0.31477448951189479</v>
      </c>
      <c r="CM289" s="120">
        <f>PRODUCT('mil mi val'!$C253:CL253)</f>
        <v>0.31052503390348424</v>
      </c>
      <c r="CN289" s="120">
        <f>PRODUCT('mil mi val'!$C253:CM253)</f>
        <v>0.30633294594578719</v>
      </c>
      <c r="CO289" s="120">
        <f>PRODUCT('mil mi val'!$C253:CN253)</f>
        <v>0.30219745117551911</v>
      </c>
      <c r="CP289" s="120">
        <f>PRODUCT('mil mi val'!$C253:CO253)</f>
        <v>0.29811778558464963</v>
      </c>
      <c r="CQ289" s="120">
        <f>PRODUCT('mil mi val'!$C253:CP253)</f>
        <v>0.29409319547925689</v>
      </c>
      <c r="CR289" s="120">
        <f>PRODUCT('mil mi val'!$C253:CQ253)</f>
        <v>0.29012293734028693</v>
      </c>
      <c r="CS289" s="120">
        <f>PRODUCT('mil mi val'!$C253:CR253)</f>
        <v>0.28620627768619306</v>
      </c>
      <c r="CT289" s="120">
        <f>PRODUCT('mil mi val'!$C253:CS253)</f>
        <v>0.28234249293742947</v>
      </c>
      <c r="CU289" s="120">
        <f>PRODUCT('mil mi val'!$C253:CT253)</f>
        <v>0.27853086928277421</v>
      </c>
      <c r="CV289" s="120">
        <f>PRODUCT('mil mi val'!$C253:CU253)</f>
        <v>0.27477070254745678</v>
      </c>
      <c r="CW289" s="120">
        <f>PRODUCT('mil mi val'!$C253:CV253)</f>
        <v>0.27106129806306611</v>
      </c>
      <c r="CX289" s="120">
        <f>PRODUCT('mil mi val'!$C253:CW253)</f>
        <v>0.26740197053921472</v>
      </c>
      <c r="CY289" s="120">
        <f>PRODUCT('mil mi val'!$C253:CX253)</f>
        <v>0.26379204393693534</v>
      </c>
      <c r="CZ289" s="120">
        <f>PRODUCT('mil mi val'!$C253:CY253)</f>
        <v>0.26023085134378671</v>
      </c>
      <c r="DA289" s="120">
        <f>PRODUCT('mil mi val'!$C253:CZ253)</f>
        <v>0.25671773485064558</v>
      </c>
      <c r="DB289" s="120">
        <f>PRODUCT('mil mi val'!$C253:DA253)</f>
        <v>0.25325204543016189</v>
      </c>
      <c r="DC289" s="120">
        <f>PRODUCT('mil mi val'!$C253:DB253)</f>
        <v>0.2498331428168547</v>
      </c>
    </row>
    <row r="290" spans="2:107" ht="15" x14ac:dyDescent="0.25">
      <c r="B290" s="110">
        <v>45</v>
      </c>
      <c r="C290" s="120">
        <v>1</v>
      </c>
      <c r="D290" s="120">
        <f>PRODUCT('mil mi val'!$C254:C254)</f>
        <v>0.98429999999999995</v>
      </c>
      <c r="E290" s="120">
        <f>PRODUCT('mil mi val'!$C254:D254)</f>
        <v>0.97701618000000001</v>
      </c>
      <c r="F290" s="120">
        <f>PRODUCT('mil mi val'!$C254:E254)</f>
        <v>0.96861384085199997</v>
      </c>
      <c r="G290" s="120">
        <f>PRODUCT('mil mi val'!$C254:F254)</f>
        <v>0.95950887074799118</v>
      </c>
      <c r="H290" s="120">
        <f>PRODUCT('mil mi val'!$C254:G254)</f>
        <v>0.94991378204051125</v>
      </c>
      <c r="I290" s="120">
        <f>PRODUCT('mil mi val'!$C254:H254)</f>
        <v>0.93984469595088183</v>
      </c>
      <c r="J290" s="120">
        <f>PRODUCT('mil mi val'!$C254:I254)</f>
        <v>0.92931843535623193</v>
      </c>
      <c r="K290" s="120">
        <f>PRODUCT('mil mi val'!$C254:J254)</f>
        <v>0.91844540966256394</v>
      </c>
      <c r="L290" s="120">
        <f>PRODUCT('mil mi val'!$C254:K254)</f>
        <v>0.90724037566468063</v>
      </c>
      <c r="M290" s="120">
        <f>PRODUCT('mil mi val'!$C254:L254)</f>
        <v>0.89571842289373915</v>
      </c>
      <c r="N290" s="120">
        <f>PRODUCT('mil mi val'!$C254:M254)</f>
        <v>0.88407408339612048</v>
      </c>
      <c r="O290" s="120">
        <f>PRODUCT('mil mi val'!$C254:N254)</f>
        <v>0.87231589808695209</v>
      </c>
      <c r="P290" s="120">
        <f>PRODUCT('mil mi val'!$C254:O254)</f>
        <v>0.86062686505258701</v>
      </c>
      <c r="Q290" s="120">
        <f>PRODUCT('mil mi val'!$C254:P254)</f>
        <v>0.84900840237437714</v>
      </c>
      <c r="R290" s="120">
        <f>PRODUCT('mil mi val'!$C254:Q254)</f>
        <v>0.83754678894232304</v>
      </c>
      <c r="S290" s="120">
        <f>PRODUCT('mil mi val'!$C254:R254)</f>
        <v>0.82623990729160168</v>
      </c>
      <c r="T290" s="120">
        <f>PRODUCT('mil mi val'!$C254:S254)</f>
        <v>0.81508566854316511</v>
      </c>
      <c r="U290" s="120">
        <f>PRODUCT('mil mi val'!$C254:T254)</f>
        <v>0.80408201201783247</v>
      </c>
      <c r="V290" s="120">
        <f>PRODUCT('mil mi val'!$C254:U254)</f>
        <v>0.79322690485559177</v>
      </c>
      <c r="W290" s="120">
        <f>PRODUCT('mil mi val'!$C254:V254)</f>
        <v>0.7825183416400413</v>
      </c>
      <c r="X290" s="120">
        <f>PRODUCT('mil mi val'!$C254:W254)</f>
        <v>0.77195434402790075</v>
      </c>
      <c r="Y290" s="120">
        <f>PRODUCT('mil mi val'!$C254:X254)</f>
        <v>0.76153296038352414</v>
      </c>
      <c r="Z290" s="120">
        <f>PRODUCT('mil mi val'!$C254:Y254)</f>
        <v>0.75125226541834655</v>
      </c>
      <c r="AA290" s="120">
        <f>PRODUCT('mil mi val'!$C254:Z254)</f>
        <v>0.74111035983519891</v>
      </c>
      <c r="AB290" s="120">
        <f>PRODUCT('mil mi val'!$C254:AA254)</f>
        <v>0.7311053699774237</v>
      </c>
      <c r="AC290" s="120">
        <f>PRODUCT('mil mi val'!$C254:AB254)</f>
        <v>0.7212354474827285</v>
      </c>
      <c r="AD290" s="120">
        <f>PRODUCT('mil mi val'!$C254:AC254)</f>
        <v>0.71149876894171171</v>
      </c>
      <c r="AE290" s="120">
        <f>PRODUCT('mil mi val'!$C254:AD254)</f>
        <v>0.70189353556099865</v>
      </c>
      <c r="AF290" s="120">
        <f>PRODUCT('mil mi val'!$C254:AE254)</f>
        <v>0.69241797283092521</v>
      </c>
      <c r="AG290" s="120">
        <f>PRODUCT('mil mi val'!$C254:AF254)</f>
        <v>0.6830703301977078</v>
      </c>
      <c r="AH290" s="120">
        <f>PRODUCT('mil mi val'!$C254:AG254)</f>
        <v>0.67384888074003879</v>
      </c>
      <c r="AI290" s="120">
        <f>PRODUCT('mil mi val'!$C254:AH254)</f>
        <v>0.66475192085004831</v>
      </c>
      <c r="AJ290" s="120">
        <f>PRODUCT('mil mi val'!$C254:AI254)</f>
        <v>0.65577776991857273</v>
      </c>
      <c r="AK290" s="120">
        <f>PRODUCT('mil mi val'!$C254:AJ254)</f>
        <v>0.64692477002467208</v>
      </c>
      <c r="AL290" s="120">
        <f>PRODUCT('mil mi val'!$C254:AK254)</f>
        <v>0.63819128562933902</v>
      </c>
      <c r="AM290" s="120">
        <f>PRODUCT('mil mi val'!$C254:AL254)</f>
        <v>0.629575703273343</v>
      </c>
      <c r="AN290" s="120">
        <f>PRODUCT('mil mi val'!$C254:AM254)</f>
        <v>0.62107643127915291</v>
      </c>
      <c r="AO290" s="120">
        <f>PRODUCT('mil mi val'!$C254:AN254)</f>
        <v>0.6126918994568844</v>
      </c>
      <c r="AP290" s="120">
        <f>PRODUCT('mil mi val'!$C254:AO254)</f>
        <v>0.60442055881421652</v>
      </c>
      <c r="AQ290" s="120">
        <f>PRODUCT('mil mi val'!$C254:AP254)</f>
        <v>0.59626088127022459</v>
      </c>
      <c r="AR290" s="120">
        <f>PRODUCT('mil mi val'!$C254:AQ254)</f>
        <v>0.58821135937307656</v>
      </c>
      <c r="AS290" s="120">
        <f>PRODUCT('mil mi val'!$C254:AR254)</f>
        <v>0.58027050602154007</v>
      </c>
      <c r="AT290" s="120">
        <f>PRODUCT('mil mi val'!$C254:AS254)</f>
        <v>0.57243685419024926</v>
      </c>
      <c r="AU290" s="120">
        <f>PRODUCT('mil mi val'!$C254:AT254)</f>
        <v>0.56470895665868093</v>
      </c>
      <c r="AV290" s="120">
        <f>PRODUCT('mil mi val'!$C254:AU254)</f>
        <v>0.55708538574378874</v>
      </c>
      <c r="AW290" s="120">
        <f>PRODUCT('mil mi val'!$C254:AV254)</f>
        <v>0.54956473303624764</v>
      </c>
      <c r="AX290" s="120">
        <f>PRODUCT('mil mi val'!$C254:AW254)</f>
        <v>0.54214560914025833</v>
      </c>
      <c r="AY290" s="120">
        <f>PRODUCT('mil mi val'!$C254:AX254)</f>
        <v>0.53482664341686492</v>
      </c>
      <c r="AZ290" s="120">
        <f>PRODUCT('mil mi val'!$C254:AY254)</f>
        <v>0.52760648373073726</v>
      </c>
      <c r="BA290" s="120">
        <f>PRODUCT('mil mi val'!$C254:AZ254)</f>
        <v>0.52048379620037233</v>
      </c>
      <c r="BB290" s="120">
        <f>PRODUCT('mil mi val'!$C254:BA254)</f>
        <v>0.51345726495166732</v>
      </c>
      <c r="BC290" s="120">
        <f>PRODUCT('mil mi val'!$C254:BB254)</f>
        <v>0.50652559187481982</v>
      </c>
      <c r="BD290" s="120">
        <f>PRODUCT('mil mi val'!$C254:BC254)</f>
        <v>0.49968749638450977</v>
      </c>
      <c r="BE290" s="120">
        <f>PRODUCT('mil mi val'!$C254:BD254)</f>
        <v>0.49294171518331892</v>
      </c>
      <c r="BF290" s="120">
        <f>PRODUCT('mil mi val'!$C254:BE254)</f>
        <v>0.48628700202834413</v>
      </c>
      <c r="BG290" s="120">
        <f>PRODUCT('mil mi val'!$C254:BF254)</f>
        <v>0.47972212750096149</v>
      </c>
      <c r="BH290" s="120">
        <f>PRODUCT('mil mi val'!$C254:BG254)</f>
        <v>0.47324587877969854</v>
      </c>
      <c r="BI290" s="120">
        <f>PRODUCT('mil mi val'!$C254:BH254)</f>
        <v>0.46685705941617262</v>
      </c>
      <c r="BJ290" s="120">
        <f>PRODUCT('mil mi val'!$C254:BI254)</f>
        <v>0.46055448911405428</v>
      </c>
      <c r="BK290" s="120">
        <f>PRODUCT('mil mi val'!$C254:BJ254)</f>
        <v>0.45433700351101458</v>
      </c>
      <c r="BL290" s="120">
        <f>PRODUCT('mil mi val'!$C254:BK254)</f>
        <v>0.44820345396361588</v>
      </c>
      <c r="BM290" s="120">
        <f>PRODUCT('mil mi val'!$C254:BL254)</f>
        <v>0.44215270733510709</v>
      </c>
      <c r="BN290" s="120">
        <f>PRODUCT('mil mi val'!$C254:BM254)</f>
        <v>0.43618364578608315</v>
      </c>
      <c r="BO290" s="120">
        <f>PRODUCT('mil mi val'!$C254:BN254)</f>
        <v>0.43029516656797107</v>
      </c>
      <c r="BP290" s="120">
        <f>PRODUCT('mil mi val'!$C254:BO254)</f>
        <v>0.42448618181930348</v>
      </c>
      <c r="BQ290" s="120">
        <f>PRODUCT('mil mi val'!$C254:BP254)</f>
        <v>0.4187556183647429</v>
      </c>
      <c r="BR290" s="120">
        <f>PRODUCT('mil mi val'!$C254:BQ254)</f>
        <v>0.41310241751681887</v>
      </c>
      <c r="BS290" s="120">
        <f>PRODUCT('mil mi val'!$C254:BR254)</f>
        <v>0.40752553488034182</v>
      </c>
      <c r="BT290" s="120">
        <f>PRODUCT('mil mi val'!$C254:BS254)</f>
        <v>0.40202394015945725</v>
      </c>
      <c r="BU290" s="120">
        <f>PRODUCT('mil mi val'!$C254:BT254)</f>
        <v>0.39659661696730458</v>
      </c>
      <c r="BV290" s="120">
        <f>PRODUCT('mil mi val'!$C254:BU254)</f>
        <v>0.39124256263824597</v>
      </c>
      <c r="BW290" s="120">
        <f>PRODUCT('mil mi val'!$C254:BV254)</f>
        <v>0.38596078804262968</v>
      </c>
      <c r="BX290" s="120">
        <f>PRODUCT('mil mi val'!$C254:BW254)</f>
        <v>0.38075031740405418</v>
      </c>
      <c r="BY290" s="120">
        <f>PRODUCT('mil mi val'!$C254:BX254)</f>
        <v>0.37561018811909946</v>
      </c>
      <c r="BZ290" s="120">
        <f>PRODUCT('mil mi val'!$C254:BY254)</f>
        <v>0.37053945057949161</v>
      </c>
      <c r="CA290" s="120">
        <f>PRODUCT('mil mi val'!$C254:BZ254)</f>
        <v>0.36553716799666847</v>
      </c>
      <c r="CB290" s="120">
        <f>PRODUCT('mil mi val'!$C254:CA254)</f>
        <v>0.36060241622871347</v>
      </c>
      <c r="CC290" s="120">
        <f>PRODUCT('mil mi val'!$C254:CB254)</f>
        <v>0.35573428360962583</v>
      </c>
      <c r="CD290" s="120">
        <f>PRODUCT('mil mi val'!$C254:CC254)</f>
        <v>0.35093187078089588</v>
      </c>
      <c r="CE290" s="120">
        <f>PRODUCT('mil mi val'!$C254:CD254)</f>
        <v>0.34619429052535378</v>
      </c>
      <c r="CF290" s="120">
        <f>PRODUCT('mil mi val'!$C254:CE254)</f>
        <v>0.3415206676032615</v>
      </c>
      <c r="CG290" s="120">
        <f>PRODUCT('mil mi val'!$C254:CF254)</f>
        <v>0.33691013859061747</v>
      </c>
      <c r="CH290" s="120">
        <f>PRODUCT('mil mi val'!$C254:CG254)</f>
        <v>0.33236185171964416</v>
      </c>
      <c r="CI290" s="120">
        <f>PRODUCT('mil mi val'!$C254:CH254)</f>
        <v>0.32787496672142896</v>
      </c>
      <c r="CJ290" s="120">
        <f>PRODUCT('mil mi val'!$C254:CI254)</f>
        <v>0.32344865467068967</v>
      </c>
      <c r="CK290" s="120">
        <f>PRODUCT('mil mi val'!$C254:CJ254)</f>
        <v>0.31908209783263536</v>
      </c>
      <c r="CL290" s="120">
        <f>PRODUCT('mil mi val'!$C254:CK254)</f>
        <v>0.31477448951189479</v>
      </c>
      <c r="CM290" s="120">
        <f>PRODUCT('mil mi val'!$C254:CL254)</f>
        <v>0.31052503390348424</v>
      </c>
      <c r="CN290" s="120">
        <f>PRODUCT('mil mi val'!$C254:CM254)</f>
        <v>0.30633294594578719</v>
      </c>
      <c r="CO290" s="120">
        <f>PRODUCT('mil mi val'!$C254:CN254)</f>
        <v>0.30219745117551911</v>
      </c>
      <c r="CP290" s="120">
        <f>PRODUCT('mil mi val'!$C254:CO254)</f>
        <v>0.29811778558464963</v>
      </c>
      <c r="CQ290" s="120">
        <f>PRODUCT('mil mi val'!$C254:CP254)</f>
        <v>0.29409319547925689</v>
      </c>
      <c r="CR290" s="120">
        <f>PRODUCT('mil mi val'!$C254:CQ254)</f>
        <v>0.29012293734028693</v>
      </c>
      <c r="CS290" s="120">
        <f>PRODUCT('mil mi val'!$C254:CR254)</f>
        <v>0.28620627768619306</v>
      </c>
      <c r="CT290" s="120">
        <f>PRODUCT('mil mi val'!$C254:CS254)</f>
        <v>0.28234249293742947</v>
      </c>
      <c r="CU290" s="120">
        <f>PRODUCT('mil mi val'!$C254:CT254)</f>
        <v>0.27853086928277421</v>
      </c>
      <c r="CV290" s="120">
        <f>PRODUCT('mil mi val'!$C254:CU254)</f>
        <v>0.27477070254745678</v>
      </c>
      <c r="CW290" s="120">
        <f>PRODUCT('mil mi val'!$C254:CV254)</f>
        <v>0.27106129806306611</v>
      </c>
      <c r="CX290" s="120">
        <f>PRODUCT('mil mi val'!$C254:CW254)</f>
        <v>0.26740197053921472</v>
      </c>
      <c r="CY290" s="120">
        <f>PRODUCT('mil mi val'!$C254:CX254)</f>
        <v>0.26379204393693534</v>
      </c>
      <c r="CZ290" s="120">
        <f>PRODUCT('mil mi val'!$C254:CY254)</f>
        <v>0.26023085134378671</v>
      </c>
      <c r="DA290" s="120">
        <f>PRODUCT('mil mi val'!$C254:CZ254)</f>
        <v>0.25671773485064558</v>
      </c>
      <c r="DB290" s="120">
        <f>PRODUCT('mil mi val'!$C254:DA254)</f>
        <v>0.25325204543016189</v>
      </c>
      <c r="DC290" s="120">
        <f>PRODUCT('mil mi val'!$C254:DB254)</f>
        <v>0.2498331428168547</v>
      </c>
    </row>
    <row r="291" spans="2:107" ht="15" x14ac:dyDescent="0.25">
      <c r="B291" s="110">
        <v>46</v>
      </c>
      <c r="C291" s="120">
        <v>1</v>
      </c>
      <c r="D291" s="120">
        <f>PRODUCT('mil mi val'!$C255:C255)</f>
        <v>0.98429999999999995</v>
      </c>
      <c r="E291" s="120">
        <f>PRODUCT('mil mi val'!$C255:D255)</f>
        <v>0.97701618000000001</v>
      </c>
      <c r="F291" s="120">
        <f>PRODUCT('mil mi val'!$C255:E255)</f>
        <v>0.96861384085199997</v>
      </c>
      <c r="G291" s="120">
        <f>PRODUCT('mil mi val'!$C255:F255)</f>
        <v>0.95950887074799118</v>
      </c>
      <c r="H291" s="120">
        <f>PRODUCT('mil mi val'!$C255:G255)</f>
        <v>0.94991378204051125</v>
      </c>
      <c r="I291" s="120">
        <f>PRODUCT('mil mi val'!$C255:H255)</f>
        <v>0.93984469595088183</v>
      </c>
      <c r="J291" s="120">
        <f>PRODUCT('mil mi val'!$C255:I255)</f>
        <v>0.92931843535623193</v>
      </c>
      <c r="K291" s="120">
        <f>PRODUCT('mil mi val'!$C255:J255)</f>
        <v>0.91844540966256394</v>
      </c>
      <c r="L291" s="120">
        <f>PRODUCT('mil mi val'!$C255:K255)</f>
        <v>0.90724037566468063</v>
      </c>
      <c r="M291" s="120">
        <f>PRODUCT('mil mi val'!$C255:L255)</f>
        <v>0.89571842289373915</v>
      </c>
      <c r="N291" s="120">
        <f>PRODUCT('mil mi val'!$C255:M255)</f>
        <v>0.88407408339612048</v>
      </c>
      <c r="O291" s="120">
        <f>PRODUCT('mil mi val'!$C255:N255)</f>
        <v>0.87231589808695209</v>
      </c>
      <c r="P291" s="120">
        <f>PRODUCT('mil mi val'!$C255:O255)</f>
        <v>0.86062686505258701</v>
      </c>
      <c r="Q291" s="120">
        <f>PRODUCT('mil mi val'!$C255:P255)</f>
        <v>0.84900840237437714</v>
      </c>
      <c r="R291" s="120">
        <f>PRODUCT('mil mi val'!$C255:Q255)</f>
        <v>0.83754678894232304</v>
      </c>
      <c r="S291" s="120">
        <f>PRODUCT('mil mi val'!$C255:R255)</f>
        <v>0.82623990729160168</v>
      </c>
      <c r="T291" s="120">
        <f>PRODUCT('mil mi val'!$C255:S255)</f>
        <v>0.81508566854316511</v>
      </c>
      <c r="U291" s="120">
        <f>PRODUCT('mil mi val'!$C255:T255)</f>
        <v>0.80408201201783247</v>
      </c>
      <c r="V291" s="120">
        <f>PRODUCT('mil mi val'!$C255:U255)</f>
        <v>0.79322690485559177</v>
      </c>
      <c r="W291" s="120">
        <f>PRODUCT('mil mi val'!$C255:V255)</f>
        <v>0.7825183416400413</v>
      </c>
      <c r="X291" s="120">
        <f>PRODUCT('mil mi val'!$C255:W255)</f>
        <v>0.77195434402790075</v>
      </c>
      <c r="Y291" s="120">
        <f>PRODUCT('mil mi val'!$C255:X255)</f>
        <v>0.76153296038352414</v>
      </c>
      <c r="Z291" s="120">
        <f>PRODUCT('mil mi val'!$C255:Y255)</f>
        <v>0.75125226541834655</v>
      </c>
      <c r="AA291" s="120">
        <f>PRODUCT('mil mi val'!$C255:Z255)</f>
        <v>0.74111035983519891</v>
      </c>
      <c r="AB291" s="120">
        <f>PRODUCT('mil mi val'!$C255:AA255)</f>
        <v>0.7311053699774237</v>
      </c>
      <c r="AC291" s="120">
        <f>PRODUCT('mil mi val'!$C255:AB255)</f>
        <v>0.7212354474827285</v>
      </c>
      <c r="AD291" s="120">
        <f>PRODUCT('mil mi val'!$C255:AC255)</f>
        <v>0.71149876894171171</v>
      </c>
      <c r="AE291" s="120">
        <f>PRODUCT('mil mi val'!$C255:AD255)</f>
        <v>0.70189353556099865</v>
      </c>
      <c r="AF291" s="120">
        <f>PRODUCT('mil mi val'!$C255:AE255)</f>
        <v>0.69241797283092521</v>
      </c>
      <c r="AG291" s="120">
        <f>PRODUCT('mil mi val'!$C255:AF255)</f>
        <v>0.6830703301977078</v>
      </c>
      <c r="AH291" s="120">
        <f>PRODUCT('mil mi val'!$C255:AG255)</f>
        <v>0.67384888074003879</v>
      </c>
      <c r="AI291" s="120">
        <f>PRODUCT('mil mi val'!$C255:AH255)</f>
        <v>0.66475192085004831</v>
      </c>
      <c r="AJ291" s="120">
        <f>PRODUCT('mil mi val'!$C255:AI255)</f>
        <v>0.65577776991857273</v>
      </c>
      <c r="AK291" s="120">
        <f>PRODUCT('mil mi val'!$C255:AJ255)</f>
        <v>0.64692477002467208</v>
      </c>
      <c r="AL291" s="120">
        <f>PRODUCT('mil mi val'!$C255:AK255)</f>
        <v>0.63819128562933902</v>
      </c>
      <c r="AM291" s="120">
        <f>PRODUCT('mil mi val'!$C255:AL255)</f>
        <v>0.629575703273343</v>
      </c>
      <c r="AN291" s="120">
        <f>PRODUCT('mil mi val'!$C255:AM255)</f>
        <v>0.62107643127915291</v>
      </c>
      <c r="AO291" s="120">
        <f>PRODUCT('mil mi val'!$C255:AN255)</f>
        <v>0.6126918994568844</v>
      </c>
      <c r="AP291" s="120">
        <f>PRODUCT('mil mi val'!$C255:AO255)</f>
        <v>0.60442055881421652</v>
      </c>
      <c r="AQ291" s="120">
        <f>PRODUCT('mil mi val'!$C255:AP255)</f>
        <v>0.59626088127022459</v>
      </c>
      <c r="AR291" s="120">
        <f>PRODUCT('mil mi val'!$C255:AQ255)</f>
        <v>0.58821135937307656</v>
      </c>
      <c r="AS291" s="120">
        <f>PRODUCT('mil mi val'!$C255:AR255)</f>
        <v>0.58027050602154007</v>
      </c>
      <c r="AT291" s="120">
        <f>PRODUCT('mil mi val'!$C255:AS255)</f>
        <v>0.57243685419024926</v>
      </c>
      <c r="AU291" s="120">
        <f>PRODUCT('mil mi val'!$C255:AT255)</f>
        <v>0.56470895665868093</v>
      </c>
      <c r="AV291" s="120">
        <f>PRODUCT('mil mi val'!$C255:AU255)</f>
        <v>0.55708538574378874</v>
      </c>
      <c r="AW291" s="120">
        <f>PRODUCT('mil mi val'!$C255:AV255)</f>
        <v>0.54956473303624764</v>
      </c>
      <c r="AX291" s="120">
        <f>PRODUCT('mil mi val'!$C255:AW255)</f>
        <v>0.54214560914025833</v>
      </c>
      <c r="AY291" s="120">
        <f>PRODUCT('mil mi val'!$C255:AX255)</f>
        <v>0.53482664341686492</v>
      </c>
      <c r="AZ291" s="120">
        <f>PRODUCT('mil mi val'!$C255:AY255)</f>
        <v>0.52760648373073726</v>
      </c>
      <c r="BA291" s="120">
        <f>PRODUCT('mil mi val'!$C255:AZ255)</f>
        <v>0.52048379620037233</v>
      </c>
      <c r="BB291" s="120">
        <f>PRODUCT('mil mi val'!$C255:BA255)</f>
        <v>0.51345726495166732</v>
      </c>
      <c r="BC291" s="120">
        <f>PRODUCT('mil mi val'!$C255:BB255)</f>
        <v>0.50652559187481982</v>
      </c>
      <c r="BD291" s="120">
        <f>PRODUCT('mil mi val'!$C255:BC255)</f>
        <v>0.49968749638450977</v>
      </c>
      <c r="BE291" s="120">
        <f>PRODUCT('mil mi val'!$C255:BD255)</f>
        <v>0.49294171518331892</v>
      </c>
      <c r="BF291" s="120">
        <f>PRODUCT('mil mi val'!$C255:BE255)</f>
        <v>0.48628700202834413</v>
      </c>
      <c r="BG291" s="120">
        <f>PRODUCT('mil mi val'!$C255:BF255)</f>
        <v>0.47972212750096149</v>
      </c>
      <c r="BH291" s="120">
        <f>PRODUCT('mil mi val'!$C255:BG255)</f>
        <v>0.47324587877969854</v>
      </c>
      <c r="BI291" s="120">
        <f>PRODUCT('mil mi val'!$C255:BH255)</f>
        <v>0.46685705941617262</v>
      </c>
      <c r="BJ291" s="120">
        <f>PRODUCT('mil mi val'!$C255:BI255)</f>
        <v>0.46055448911405428</v>
      </c>
      <c r="BK291" s="120">
        <f>PRODUCT('mil mi val'!$C255:BJ255)</f>
        <v>0.45433700351101458</v>
      </c>
      <c r="BL291" s="120">
        <f>PRODUCT('mil mi val'!$C255:BK255)</f>
        <v>0.44820345396361588</v>
      </c>
      <c r="BM291" s="120">
        <f>PRODUCT('mil mi val'!$C255:BL255)</f>
        <v>0.44215270733510709</v>
      </c>
      <c r="BN291" s="120">
        <f>PRODUCT('mil mi val'!$C255:BM255)</f>
        <v>0.43618364578608315</v>
      </c>
      <c r="BO291" s="120">
        <f>PRODUCT('mil mi val'!$C255:BN255)</f>
        <v>0.43029516656797107</v>
      </c>
      <c r="BP291" s="120">
        <f>PRODUCT('mil mi val'!$C255:BO255)</f>
        <v>0.42448618181930348</v>
      </c>
      <c r="BQ291" s="120">
        <f>PRODUCT('mil mi val'!$C255:BP255)</f>
        <v>0.4187556183647429</v>
      </c>
      <c r="BR291" s="120">
        <f>PRODUCT('mil mi val'!$C255:BQ255)</f>
        <v>0.41310241751681887</v>
      </c>
      <c r="BS291" s="120">
        <f>PRODUCT('mil mi val'!$C255:BR255)</f>
        <v>0.40752553488034182</v>
      </c>
      <c r="BT291" s="120">
        <f>PRODUCT('mil mi val'!$C255:BS255)</f>
        <v>0.40202394015945725</v>
      </c>
      <c r="BU291" s="120">
        <f>PRODUCT('mil mi val'!$C255:BT255)</f>
        <v>0.39659661696730458</v>
      </c>
      <c r="BV291" s="120">
        <f>PRODUCT('mil mi val'!$C255:BU255)</f>
        <v>0.39124256263824597</v>
      </c>
      <c r="BW291" s="120">
        <f>PRODUCT('mil mi val'!$C255:BV255)</f>
        <v>0.38596078804262968</v>
      </c>
      <c r="BX291" s="120">
        <f>PRODUCT('mil mi val'!$C255:BW255)</f>
        <v>0.38075031740405418</v>
      </c>
      <c r="BY291" s="120">
        <f>PRODUCT('mil mi val'!$C255:BX255)</f>
        <v>0.37561018811909946</v>
      </c>
      <c r="BZ291" s="120">
        <f>PRODUCT('mil mi val'!$C255:BY255)</f>
        <v>0.37053945057949161</v>
      </c>
      <c r="CA291" s="120">
        <f>PRODUCT('mil mi val'!$C255:BZ255)</f>
        <v>0.36553716799666847</v>
      </c>
      <c r="CB291" s="120">
        <f>PRODUCT('mil mi val'!$C255:CA255)</f>
        <v>0.36060241622871347</v>
      </c>
      <c r="CC291" s="120">
        <f>PRODUCT('mil mi val'!$C255:CB255)</f>
        <v>0.35573428360962583</v>
      </c>
      <c r="CD291" s="120">
        <f>PRODUCT('mil mi val'!$C255:CC255)</f>
        <v>0.35093187078089588</v>
      </c>
      <c r="CE291" s="120">
        <f>PRODUCT('mil mi val'!$C255:CD255)</f>
        <v>0.34619429052535378</v>
      </c>
      <c r="CF291" s="120">
        <f>PRODUCT('mil mi val'!$C255:CE255)</f>
        <v>0.3415206676032615</v>
      </c>
      <c r="CG291" s="120">
        <f>PRODUCT('mil mi val'!$C255:CF255)</f>
        <v>0.33691013859061747</v>
      </c>
      <c r="CH291" s="120">
        <f>PRODUCT('mil mi val'!$C255:CG255)</f>
        <v>0.33236185171964416</v>
      </c>
      <c r="CI291" s="120">
        <f>PRODUCT('mil mi val'!$C255:CH255)</f>
        <v>0.32787496672142896</v>
      </c>
      <c r="CJ291" s="120">
        <f>PRODUCT('mil mi val'!$C255:CI255)</f>
        <v>0.32344865467068967</v>
      </c>
      <c r="CK291" s="120">
        <f>PRODUCT('mil mi val'!$C255:CJ255)</f>
        <v>0.31908209783263536</v>
      </c>
      <c r="CL291" s="120">
        <f>PRODUCT('mil mi val'!$C255:CK255)</f>
        <v>0.31477448951189479</v>
      </c>
      <c r="CM291" s="120">
        <f>PRODUCT('mil mi val'!$C255:CL255)</f>
        <v>0.31052503390348424</v>
      </c>
      <c r="CN291" s="120">
        <f>PRODUCT('mil mi val'!$C255:CM255)</f>
        <v>0.30633294594578719</v>
      </c>
      <c r="CO291" s="120">
        <f>PRODUCT('mil mi val'!$C255:CN255)</f>
        <v>0.30219745117551911</v>
      </c>
      <c r="CP291" s="120">
        <f>PRODUCT('mil mi val'!$C255:CO255)</f>
        <v>0.29811778558464963</v>
      </c>
      <c r="CQ291" s="120">
        <f>PRODUCT('mil mi val'!$C255:CP255)</f>
        <v>0.29409319547925689</v>
      </c>
      <c r="CR291" s="120">
        <f>PRODUCT('mil mi val'!$C255:CQ255)</f>
        <v>0.29012293734028693</v>
      </c>
      <c r="CS291" s="120">
        <f>PRODUCT('mil mi val'!$C255:CR255)</f>
        <v>0.28620627768619306</v>
      </c>
      <c r="CT291" s="120">
        <f>PRODUCT('mil mi val'!$C255:CS255)</f>
        <v>0.28234249293742947</v>
      </c>
      <c r="CU291" s="120">
        <f>PRODUCT('mil mi val'!$C255:CT255)</f>
        <v>0.27853086928277421</v>
      </c>
      <c r="CV291" s="120">
        <f>PRODUCT('mil mi val'!$C255:CU255)</f>
        <v>0.27477070254745678</v>
      </c>
      <c r="CW291" s="120">
        <f>PRODUCT('mil mi val'!$C255:CV255)</f>
        <v>0.27106129806306611</v>
      </c>
      <c r="CX291" s="120">
        <f>PRODUCT('mil mi val'!$C255:CW255)</f>
        <v>0.26740197053921472</v>
      </c>
      <c r="CY291" s="120">
        <f>PRODUCT('mil mi val'!$C255:CX255)</f>
        <v>0.26379204393693534</v>
      </c>
      <c r="CZ291" s="120">
        <f>PRODUCT('mil mi val'!$C255:CY255)</f>
        <v>0.26023085134378671</v>
      </c>
      <c r="DA291" s="120">
        <f>PRODUCT('mil mi val'!$C255:CZ255)</f>
        <v>0.25671773485064558</v>
      </c>
      <c r="DB291" s="120">
        <f>PRODUCT('mil mi val'!$C255:DA255)</f>
        <v>0.25325204543016189</v>
      </c>
      <c r="DC291" s="120">
        <f>PRODUCT('mil mi val'!$C255:DB255)</f>
        <v>0.2498331428168547</v>
      </c>
    </row>
    <row r="292" spans="2:107" ht="15" x14ac:dyDescent="0.25">
      <c r="B292" s="110">
        <v>47</v>
      </c>
      <c r="C292" s="120">
        <v>1</v>
      </c>
      <c r="D292" s="120">
        <f>PRODUCT('mil mi val'!$C256:C256)</f>
        <v>0.98429999999999995</v>
      </c>
      <c r="E292" s="120">
        <f>PRODUCT('mil mi val'!$C256:D256)</f>
        <v>0.97701618000000001</v>
      </c>
      <c r="F292" s="120">
        <f>PRODUCT('mil mi val'!$C256:E256)</f>
        <v>0.96861384085199997</v>
      </c>
      <c r="G292" s="120">
        <f>PRODUCT('mil mi val'!$C256:F256)</f>
        <v>0.95950887074799118</v>
      </c>
      <c r="H292" s="120">
        <f>PRODUCT('mil mi val'!$C256:G256)</f>
        <v>0.94991378204051125</v>
      </c>
      <c r="I292" s="120">
        <f>PRODUCT('mil mi val'!$C256:H256)</f>
        <v>0.93984469595088183</v>
      </c>
      <c r="J292" s="120">
        <f>PRODUCT('mil mi val'!$C256:I256)</f>
        <v>0.92931843535623193</v>
      </c>
      <c r="K292" s="120">
        <f>PRODUCT('mil mi val'!$C256:J256)</f>
        <v>0.91844540966256394</v>
      </c>
      <c r="L292" s="120">
        <f>PRODUCT('mil mi val'!$C256:K256)</f>
        <v>0.90724037566468063</v>
      </c>
      <c r="M292" s="120">
        <f>PRODUCT('mil mi val'!$C256:L256)</f>
        <v>0.89571842289373915</v>
      </c>
      <c r="N292" s="120">
        <f>PRODUCT('mil mi val'!$C256:M256)</f>
        <v>0.88407408339612048</v>
      </c>
      <c r="O292" s="120">
        <f>PRODUCT('mil mi val'!$C256:N256)</f>
        <v>0.87231589808695209</v>
      </c>
      <c r="P292" s="120">
        <f>PRODUCT('mil mi val'!$C256:O256)</f>
        <v>0.86062686505258701</v>
      </c>
      <c r="Q292" s="120">
        <f>PRODUCT('mil mi val'!$C256:P256)</f>
        <v>0.84900840237437714</v>
      </c>
      <c r="R292" s="120">
        <f>PRODUCT('mil mi val'!$C256:Q256)</f>
        <v>0.83754678894232304</v>
      </c>
      <c r="S292" s="120">
        <f>PRODUCT('mil mi val'!$C256:R256)</f>
        <v>0.82623990729160168</v>
      </c>
      <c r="T292" s="120">
        <f>PRODUCT('mil mi val'!$C256:S256)</f>
        <v>0.81508566854316511</v>
      </c>
      <c r="U292" s="120">
        <f>PRODUCT('mil mi val'!$C256:T256)</f>
        <v>0.80408201201783247</v>
      </c>
      <c r="V292" s="120">
        <f>PRODUCT('mil mi val'!$C256:U256)</f>
        <v>0.79322690485559177</v>
      </c>
      <c r="W292" s="120">
        <f>PRODUCT('mil mi val'!$C256:V256)</f>
        <v>0.7825183416400413</v>
      </c>
      <c r="X292" s="120">
        <f>PRODUCT('mil mi val'!$C256:W256)</f>
        <v>0.77195434402790075</v>
      </c>
      <c r="Y292" s="120">
        <f>PRODUCT('mil mi val'!$C256:X256)</f>
        <v>0.76153296038352414</v>
      </c>
      <c r="Z292" s="120">
        <f>PRODUCT('mil mi val'!$C256:Y256)</f>
        <v>0.75125226541834655</v>
      </c>
      <c r="AA292" s="120">
        <f>PRODUCT('mil mi val'!$C256:Z256)</f>
        <v>0.74111035983519891</v>
      </c>
      <c r="AB292" s="120">
        <f>PRODUCT('mil mi val'!$C256:AA256)</f>
        <v>0.7311053699774237</v>
      </c>
      <c r="AC292" s="120">
        <f>PRODUCT('mil mi val'!$C256:AB256)</f>
        <v>0.7212354474827285</v>
      </c>
      <c r="AD292" s="120">
        <f>PRODUCT('mil mi val'!$C256:AC256)</f>
        <v>0.71149876894171171</v>
      </c>
      <c r="AE292" s="120">
        <f>PRODUCT('mil mi val'!$C256:AD256)</f>
        <v>0.70189353556099865</v>
      </c>
      <c r="AF292" s="120">
        <f>PRODUCT('mil mi val'!$C256:AE256)</f>
        <v>0.69241797283092521</v>
      </c>
      <c r="AG292" s="120">
        <f>PRODUCT('mil mi val'!$C256:AF256)</f>
        <v>0.6830703301977078</v>
      </c>
      <c r="AH292" s="120">
        <f>PRODUCT('mil mi val'!$C256:AG256)</f>
        <v>0.67384888074003879</v>
      </c>
      <c r="AI292" s="120">
        <f>PRODUCT('mil mi val'!$C256:AH256)</f>
        <v>0.66475192085004831</v>
      </c>
      <c r="AJ292" s="120">
        <f>PRODUCT('mil mi val'!$C256:AI256)</f>
        <v>0.65577776991857273</v>
      </c>
      <c r="AK292" s="120">
        <f>PRODUCT('mil mi val'!$C256:AJ256)</f>
        <v>0.64692477002467208</v>
      </c>
      <c r="AL292" s="120">
        <f>PRODUCT('mil mi val'!$C256:AK256)</f>
        <v>0.63819128562933902</v>
      </c>
      <c r="AM292" s="120">
        <f>PRODUCT('mil mi val'!$C256:AL256)</f>
        <v>0.629575703273343</v>
      </c>
      <c r="AN292" s="120">
        <f>PRODUCT('mil mi val'!$C256:AM256)</f>
        <v>0.62107643127915291</v>
      </c>
      <c r="AO292" s="120">
        <f>PRODUCT('mil mi val'!$C256:AN256)</f>
        <v>0.6126918994568844</v>
      </c>
      <c r="AP292" s="120">
        <f>PRODUCT('mil mi val'!$C256:AO256)</f>
        <v>0.60442055881421652</v>
      </c>
      <c r="AQ292" s="120">
        <f>PRODUCT('mil mi val'!$C256:AP256)</f>
        <v>0.59626088127022459</v>
      </c>
      <c r="AR292" s="120">
        <f>PRODUCT('mil mi val'!$C256:AQ256)</f>
        <v>0.58821135937307656</v>
      </c>
      <c r="AS292" s="120">
        <f>PRODUCT('mil mi val'!$C256:AR256)</f>
        <v>0.58027050602154007</v>
      </c>
      <c r="AT292" s="120">
        <f>PRODUCT('mil mi val'!$C256:AS256)</f>
        <v>0.57243685419024926</v>
      </c>
      <c r="AU292" s="120">
        <f>PRODUCT('mil mi val'!$C256:AT256)</f>
        <v>0.56470895665868093</v>
      </c>
      <c r="AV292" s="120">
        <f>PRODUCT('mil mi val'!$C256:AU256)</f>
        <v>0.55708538574378874</v>
      </c>
      <c r="AW292" s="120">
        <f>PRODUCT('mil mi val'!$C256:AV256)</f>
        <v>0.54956473303624764</v>
      </c>
      <c r="AX292" s="120">
        <f>PRODUCT('mil mi val'!$C256:AW256)</f>
        <v>0.54214560914025833</v>
      </c>
      <c r="AY292" s="120">
        <f>PRODUCT('mil mi val'!$C256:AX256)</f>
        <v>0.53482664341686492</v>
      </c>
      <c r="AZ292" s="120">
        <f>PRODUCT('mil mi val'!$C256:AY256)</f>
        <v>0.52760648373073726</v>
      </c>
      <c r="BA292" s="120">
        <f>PRODUCT('mil mi val'!$C256:AZ256)</f>
        <v>0.52048379620037233</v>
      </c>
      <c r="BB292" s="120">
        <f>PRODUCT('mil mi val'!$C256:BA256)</f>
        <v>0.51345726495166732</v>
      </c>
      <c r="BC292" s="120">
        <f>PRODUCT('mil mi val'!$C256:BB256)</f>
        <v>0.50652559187481982</v>
      </c>
      <c r="BD292" s="120">
        <f>PRODUCT('mil mi val'!$C256:BC256)</f>
        <v>0.49968749638450977</v>
      </c>
      <c r="BE292" s="120">
        <f>PRODUCT('mil mi val'!$C256:BD256)</f>
        <v>0.49294171518331892</v>
      </c>
      <c r="BF292" s="120">
        <f>PRODUCT('mil mi val'!$C256:BE256)</f>
        <v>0.48628700202834413</v>
      </c>
      <c r="BG292" s="120">
        <f>PRODUCT('mil mi val'!$C256:BF256)</f>
        <v>0.47972212750096149</v>
      </c>
      <c r="BH292" s="120">
        <f>PRODUCT('mil mi val'!$C256:BG256)</f>
        <v>0.47324587877969854</v>
      </c>
      <c r="BI292" s="120">
        <f>PRODUCT('mil mi val'!$C256:BH256)</f>
        <v>0.46685705941617262</v>
      </c>
      <c r="BJ292" s="120">
        <f>PRODUCT('mil mi val'!$C256:BI256)</f>
        <v>0.46055448911405428</v>
      </c>
      <c r="BK292" s="120">
        <f>PRODUCT('mil mi val'!$C256:BJ256)</f>
        <v>0.45433700351101458</v>
      </c>
      <c r="BL292" s="120">
        <f>PRODUCT('mil mi val'!$C256:BK256)</f>
        <v>0.44820345396361588</v>
      </c>
      <c r="BM292" s="120">
        <f>PRODUCT('mil mi val'!$C256:BL256)</f>
        <v>0.44215270733510709</v>
      </c>
      <c r="BN292" s="120">
        <f>PRODUCT('mil mi val'!$C256:BM256)</f>
        <v>0.43618364578608315</v>
      </c>
      <c r="BO292" s="120">
        <f>PRODUCT('mil mi val'!$C256:BN256)</f>
        <v>0.43029516656797107</v>
      </c>
      <c r="BP292" s="120">
        <f>PRODUCT('mil mi val'!$C256:BO256)</f>
        <v>0.42448618181930348</v>
      </c>
      <c r="BQ292" s="120">
        <f>PRODUCT('mil mi val'!$C256:BP256)</f>
        <v>0.4187556183647429</v>
      </c>
      <c r="BR292" s="120">
        <f>PRODUCT('mil mi val'!$C256:BQ256)</f>
        <v>0.41310241751681887</v>
      </c>
      <c r="BS292" s="120">
        <f>PRODUCT('mil mi val'!$C256:BR256)</f>
        <v>0.40752553488034182</v>
      </c>
      <c r="BT292" s="120">
        <f>PRODUCT('mil mi val'!$C256:BS256)</f>
        <v>0.40202394015945725</v>
      </c>
      <c r="BU292" s="120">
        <f>PRODUCT('mil mi val'!$C256:BT256)</f>
        <v>0.39659661696730458</v>
      </c>
      <c r="BV292" s="120">
        <f>PRODUCT('mil mi val'!$C256:BU256)</f>
        <v>0.39124256263824597</v>
      </c>
      <c r="BW292" s="120">
        <f>PRODUCT('mil mi val'!$C256:BV256)</f>
        <v>0.38596078804262968</v>
      </c>
      <c r="BX292" s="120">
        <f>PRODUCT('mil mi val'!$C256:BW256)</f>
        <v>0.38075031740405418</v>
      </c>
      <c r="BY292" s="120">
        <f>PRODUCT('mil mi val'!$C256:BX256)</f>
        <v>0.37561018811909946</v>
      </c>
      <c r="BZ292" s="120">
        <f>PRODUCT('mil mi val'!$C256:BY256)</f>
        <v>0.37053945057949161</v>
      </c>
      <c r="CA292" s="120">
        <f>PRODUCT('mil mi val'!$C256:BZ256)</f>
        <v>0.36553716799666847</v>
      </c>
      <c r="CB292" s="120">
        <f>PRODUCT('mil mi val'!$C256:CA256)</f>
        <v>0.36060241622871347</v>
      </c>
      <c r="CC292" s="120">
        <f>PRODUCT('mil mi val'!$C256:CB256)</f>
        <v>0.35573428360962583</v>
      </c>
      <c r="CD292" s="120">
        <f>PRODUCT('mil mi val'!$C256:CC256)</f>
        <v>0.35093187078089588</v>
      </c>
      <c r="CE292" s="120">
        <f>PRODUCT('mil mi val'!$C256:CD256)</f>
        <v>0.34619429052535378</v>
      </c>
      <c r="CF292" s="120">
        <f>PRODUCT('mil mi val'!$C256:CE256)</f>
        <v>0.3415206676032615</v>
      </c>
      <c r="CG292" s="120">
        <f>PRODUCT('mil mi val'!$C256:CF256)</f>
        <v>0.33691013859061747</v>
      </c>
      <c r="CH292" s="120">
        <f>PRODUCT('mil mi val'!$C256:CG256)</f>
        <v>0.33236185171964416</v>
      </c>
      <c r="CI292" s="120">
        <f>PRODUCT('mil mi val'!$C256:CH256)</f>
        <v>0.32787496672142896</v>
      </c>
      <c r="CJ292" s="120">
        <f>PRODUCT('mil mi val'!$C256:CI256)</f>
        <v>0.32344865467068967</v>
      </c>
      <c r="CK292" s="120">
        <f>PRODUCT('mil mi val'!$C256:CJ256)</f>
        <v>0.31908209783263536</v>
      </c>
      <c r="CL292" s="120">
        <f>PRODUCT('mil mi val'!$C256:CK256)</f>
        <v>0.31477448951189479</v>
      </c>
      <c r="CM292" s="120">
        <f>PRODUCT('mil mi val'!$C256:CL256)</f>
        <v>0.31052503390348424</v>
      </c>
      <c r="CN292" s="120">
        <f>PRODUCT('mil mi val'!$C256:CM256)</f>
        <v>0.30633294594578719</v>
      </c>
      <c r="CO292" s="120">
        <f>PRODUCT('mil mi val'!$C256:CN256)</f>
        <v>0.30219745117551911</v>
      </c>
      <c r="CP292" s="120">
        <f>PRODUCT('mil mi val'!$C256:CO256)</f>
        <v>0.29811778558464963</v>
      </c>
      <c r="CQ292" s="120">
        <f>PRODUCT('mil mi val'!$C256:CP256)</f>
        <v>0.29409319547925689</v>
      </c>
      <c r="CR292" s="120">
        <f>PRODUCT('mil mi val'!$C256:CQ256)</f>
        <v>0.29012293734028693</v>
      </c>
      <c r="CS292" s="120">
        <f>PRODUCT('mil mi val'!$C256:CR256)</f>
        <v>0.28620627768619306</v>
      </c>
      <c r="CT292" s="120">
        <f>PRODUCT('mil mi val'!$C256:CS256)</f>
        <v>0.28234249293742947</v>
      </c>
      <c r="CU292" s="120">
        <f>PRODUCT('mil mi val'!$C256:CT256)</f>
        <v>0.27853086928277421</v>
      </c>
      <c r="CV292" s="120">
        <f>PRODUCT('mil mi val'!$C256:CU256)</f>
        <v>0.27477070254745678</v>
      </c>
      <c r="CW292" s="120">
        <f>PRODUCT('mil mi val'!$C256:CV256)</f>
        <v>0.27106129806306611</v>
      </c>
      <c r="CX292" s="120">
        <f>PRODUCT('mil mi val'!$C256:CW256)</f>
        <v>0.26740197053921472</v>
      </c>
      <c r="CY292" s="120">
        <f>PRODUCT('mil mi val'!$C256:CX256)</f>
        <v>0.26379204393693534</v>
      </c>
      <c r="CZ292" s="120">
        <f>PRODUCT('mil mi val'!$C256:CY256)</f>
        <v>0.26023085134378671</v>
      </c>
      <c r="DA292" s="120">
        <f>PRODUCT('mil mi val'!$C256:CZ256)</f>
        <v>0.25671773485064558</v>
      </c>
      <c r="DB292" s="120">
        <f>PRODUCT('mil mi val'!$C256:DA256)</f>
        <v>0.25325204543016189</v>
      </c>
      <c r="DC292" s="120">
        <f>PRODUCT('mil mi val'!$C256:DB256)</f>
        <v>0.2498331428168547</v>
      </c>
    </row>
    <row r="293" spans="2:107" ht="15" x14ac:dyDescent="0.25">
      <c r="B293" s="110">
        <v>48</v>
      </c>
      <c r="C293" s="120">
        <v>1</v>
      </c>
      <c r="D293" s="120">
        <f>PRODUCT('mil mi val'!$C257:C257)</f>
        <v>0.98429999999999995</v>
      </c>
      <c r="E293" s="120">
        <f>PRODUCT('mil mi val'!$C257:D257)</f>
        <v>0.97701618000000001</v>
      </c>
      <c r="F293" s="120">
        <f>PRODUCT('mil mi val'!$C257:E257)</f>
        <v>0.96861384085199997</v>
      </c>
      <c r="G293" s="120">
        <f>PRODUCT('mil mi val'!$C257:F257)</f>
        <v>0.95950887074799118</v>
      </c>
      <c r="H293" s="120">
        <f>PRODUCT('mil mi val'!$C257:G257)</f>
        <v>0.94991378204051125</v>
      </c>
      <c r="I293" s="120">
        <f>PRODUCT('mil mi val'!$C257:H257)</f>
        <v>0.93984469595088183</v>
      </c>
      <c r="J293" s="120">
        <f>PRODUCT('mil mi val'!$C257:I257)</f>
        <v>0.92931843535623193</v>
      </c>
      <c r="K293" s="120">
        <f>PRODUCT('mil mi val'!$C257:J257)</f>
        <v>0.91844540966256394</v>
      </c>
      <c r="L293" s="120">
        <f>PRODUCT('mil mi val'!$C257:K257)</f>
        <v>0.90724037566468063</v>
      </c>
      <c r="M293" s="120">
        <f>PRODUCT('mil mi val'!$C257:L257)</f>
        <v>0.89571842289373915</v>
      </c>
      <c r="N293" s="120">
        <f>PRODUCT('mil mi val'!$C257:M257)</f>
        <v>0.88407408339612048</v>
      </c>
      <c r="O293" s="120">
        <f>PRODUCT('mil mi val'!$C257:N257)</f>
        <v>0.87231589808695209</v>
      </c>
      <c r="P293" s="120">
        <f>PRODUCT('mil mi val'!$C257:O257)</f>
        <v>0.86062686505258701</v>
      </c>
      <c r="Q293" s="120">
        <f>PRODUCT('mil mi val'!$C257:P257)</f>
        <v>0.84900840237437714</v>
      </c>
      <c r="R293" s="120">
        <f>PRODUCT('mil mi val'!$C257:Q257)</f>
        <v>0.83754678894232304</v>
      </c>
      <c r="S293" s="120">
        <f>PRODUCT('mil mi val'!$C257:R257)</f>
        <v>0.82623990729160168</v>
      </c>
      <c r="T293" s="120">
        <f>PRODUCT('mil mi val'!$C257:S257)</f>
        <v>0.81508566854316511</v>
      </c>
      <c r="U293" s="120">
        <f>PRODUCT('mil mi val'!$C257:T257)</f>
        <v>0.80408201201783247</v>
      </c>
      <c r="V293" s="120">
        <f>PRODUCT('mil mi val'!$C257:U257)</f>
        <v>0.79322690485559177</v>
      </c>
      <c r="W293" s="120">
        <f>PRODUCT('mil mi val'!$C257:V257)</f>
        <v>0.7825183416400413</v>
      </c>
      <c r="X293" s="120">
        <f>PRODUCT('mil mi val'!$C257:W257)</f>
        <v>0.77195434402790075</v>
      </c>
      <c r="Y293" s="120">
        <f>PRODUCT('mil mi val'!$C257:X257)</f>
        <v>0.76153296038352414</v>
      </c>
      <c r="Z293" s="120">
        <f>PRODUCT('mil mi val'!$C257:Y257)</f>
        <v>0.75125226541834655</v>
      </c>
      <c r="AA293" s="120">
        <f>PRODUCT('mil mi val'!$C257:Z257)</f>
        <v>0.74111035983519891</v>
      </c>
      <c r="AB293" s="120">
        <f>PRODUCT('mil mi val'!$C257:AA257)</f>
        <v>0.7311053699774237</v>
      </c>
      <c r="AC293" s="120">
        <f>PRODUCT('mil mi val'!$C257:AB257)</f>
        <v>0.7212354474827285</v>
      </c>
      <c r="AD293" s="120">
        <f>PRODUCT('mil mi val'!$C257:AC257)</f>
        <v>0.71149876894171171</v>
      </c>
      <c r="AE293" s="120">
        <f>PRODUCT('mil mi val'!$C257:AD257)</f>
        <v>0.70189353556099865</v>
      </c>
      <c r="AF293" s="120">
        <f>PRODUCT('mil mi val'!$C257:AE257)</f>
        <v>0.69241797283092521</v>
      </c>
      <c r="AG293" s="120">
        <f>PRODUCT('mil mi val'!$C257:AF257)</f>
        <v>0.6830703301977078</v>
      </c>
      <c r="AH293" s="120">
        <f>PRODUCT('mil mi val'!$C257:AG257)</f>
        <v>0.67384888074003879</v>
      </c>
      <c r="AI293" s="120">
        <f>PRODUCT('mil mi val'!$C257:AH257)</f>
        <v>0.66475192085004831</v>
      </c>
      <c r="AJ293" s="120">
        <f>PRODUCT('mil mi val'!$C257:AI257)</f>
        <v>0.65577776991857273</v>
      </c>
      <c r="AK293" s="120">
        <f>PRODUCT('mil mi val'!$C257:AJ257)</f>
        <v>0.64692477002467208</v>
      </c>
      <c r="AL293" s="120">
        <f>PRODUCT('mil mi val'!$C257:AK257)</f>
        <v>0.63819128562933902</v>
      </c>
      <c r="AM293" s="120">
        <f>PRODUCT('mil mi val'!$C257:AL257)</f>
        <v>0.629575703273343</v>
      </c>
      <c r="AN293" s="120">
        <f>PRODUCT('mil mi val'!$C257:AM257)</f>
        <v>0.62107643127915291</v>
      </c>
      <c r="AO293" s="120">
        <f>PRODUCT('mil mi val'!$C257:AN257)</f>
        <v>0.6126918994568844</v>
      </c>
      <c r="AP293" s="120">
        <f>PRODUCT('mil mi val'!$C257:AO257)</f>
        <v>0.60442055881421652</v>
      </c>
      <c r="AQ293" s="120">
        <f>PRODUCT('mil mi val'!$C257:AP257)</f>
        <v>0.59626088127022459</v>
      </c>
      <c r="AR293" s="120">
        <f>PRODUCT('mil mi val'!$C257:AQ257)</f>
        <v>0.58821135937307656</v>
      </c>
      <c r="AS293" s="120">
        <f>PRODUCT('mil mi val'!$C257:AR257)</f>
        <v>0.58027050602154007</v>
      </c>
      <c r="AT293" s="120">
        <f>PRODUCT('mil mi val'!$C257:AS257)</f>
        <v>0.57243685419024926</v>
      </c>
      <c r="AU293" s="120">
        <f>PRODUCT('mil mi val'!$C257:AT257)</f>
        <v>0.56470895665868093</v>
      </c>
      <c r="AV293" s="120">
        <f>PRODUCT('mil mi val'!$C257:AU257)</f>
        <v>0.55708538574378874</v>
      </c>
      <c r="AW293" s="120">
        <f>PRODUCT('mil mi val'!$C257:AV257)</f>
        <v>0.54956473303624764</v>
      </c>
      <c r="AX293" s="120">
        <f>PRODUCT('mil mi val'!$C257:AW257)</f>
        <v>0.54214560914025833</v>
      </c>
      <c r="AY293" s="120">
        <f>PRODUCT('mil mi val'!$C257:AX257)</f>
        <v>0.53482664341686492</v>
      </c>
      <c r="AZ293" s="120">
        <f>PRODUCT('mil mi val'!$C257:AY257)</f>
        <v>0.52760648373073726</v>
      </c>
      <c r="BA293" s="120">
        <f>PRODUCT('mil mi val'!$C257:AZ257)</f>
        <v>0.52048379620037233</v>
      </c>
      <c r="BB293" s="120">
        <f>PRODUCT('mil mi val'!$C257:BA257)</f>
        <v>0.51345726495166732</v>
      </c>
      <c r="BC293" s="120">
        <f>PRODUCT('mil mi val'!$C257:BB257)</f>
        <v>0.50652559187481982</v>
      </c>
      <c r="BD293" s="120">
        <f>PRODUCT('mil mi val'!$C257:BC257)</f>
        <v>0.49968749638450977</v>
      </c>
      <c r="BE293" s="120">
        <f>PRODUCT('mil mi val'!$C257:BD257)</f>
        <v>0.49294171518331892</v>
      </c>
      <c r="BF293" s="120">
        <f>PRODUCT('mil mi val'!$C257:BE257)</f>
        <v>0.48628700202834413</v>
      </c>
      <c r="BG293" s="120">
        <f>PRODUCT('mil mi val'!$C257:BF257)</f>
        <v>0.47972212750096149</v>
      </c>
      <c r="BH293" s="120">
        <f>PRODUCT('mil mi val'!$C257:BG257)</f>
        <v>0.47324587877969854</v>
      </c>
      <c r="BI293" s="120">
        <f>PRODUCT('mil mi val'!$C257:BH257)</f>
        <v>0.46685705941617262</v>
      </c>
      <c r="BJ293" s="120">
        <f>PRODUCT('mil mi val'!$C257:BI257)</f>
        <v>0.46055448911405428</v>
      </c>
      <c r="BK293" s="120">
        <f>PRODUCT('mil mi val'!$C257:BJ257)</f>
        <v>0.45433700351101458</v>
      </c>
      <c r="BL293" s="120">
        <f>PRODUCT('mil mi val'!$C257:BK257)</f>
        <v>0.44820345396361588</v>
      </c>
      <c r="BM293" s="120">
        <f>PRODUCT('mil mi val'!$C257:BL257)</f>
        <v>0.44215270733510709</v>
      </c>
      <c r="BN293" s="120">
        <f>PRODUCT('mil mi val'!$C257:BM257)</f>
        <v>0.43618364578608315</v>
      </c>
      <c r="BO293" s="120">
        <f>PRODUCT('mil mi val'!$C257:BN257)</f>
        <v>0.43029516656797107</v>
      </c>
      <c r="BP293" s="120">
        <f>PRODUCT('mil mi val'!$C257:BO257)</f>
        <v>0.42448618181930348</v>
      </c>
      <c r="BQ293" s="120">
        <f>PRODUCT('mil mi val'!$C257:BP257)</f>
        <v>0.4187556183647429</v>
      </c>
      <c r="BR293" s="120">
        <f>PRODUCT('mil mi val'!$C257:BQ257)</f>
        <v>0.41310241751681887</v>
      </c>
      <c r="BS293" s="120">
        <f>PRODUCT('mil mi val'!$C257:BR257)</f>
        <v>0.40752553488034182</v>
      </c>
      <c r="BT293" s="120">
        <f>PRODUCT('mil mi val'!$C257:BS257)</f>
        <v>0.40202394015945725</v>
      </c>
      <c r="BU293" s="120">
        <f>PRODUCT('mil mi val'!$C257:BT257)</f>
        <v>0.39659661696730458</v>
      </c>
      <c r="BV293" s="120">
        <f>PRODUCT('mil mi val'!$C257:BU257)</f>
        <v>0.39124256263824597</v>
      </c>
      <c r="BW293" s="120">
        <f>PRODUCT('mil mi val'!$C257:BV257)</f>
        <v>0.38596078804262968</v>
      </c>
      <c r="BX293" s="120">
        <f>PRODUCT('mil mi val'!$C257:BW257)</f>
        <v>0.38075031740405418</v>
      </c>
      <c r="BY293" s="120">
        <f>PRODUCT('mil mi val'!$C257:BX257)</f>
        <v>0.37561018811909946</v>
      </c>
      <c r="BZ293" s="120">
        <f>PRODUCT('mil mi val'!$C257:BY257)</f>
        <v>0.37053945057949161</v>
      </c>
      <c r="CA293" s="120">
        <f>PRODUCT('mil mi val'!$C257:BZ257)</f>
        <v>0.36553716799666847</v>
      </c>
      <c r="CB293" s="120">
        <f>PRODUCT('mil mi val'!$C257:CA257)</f>
        <v>0.36060241622871347</v>
      </c>
      <c r="CC293" s="120">
        <f>PRODUCT('mil mi val'!$C257:CB257)</f>
        <v>0.35573428360962583</v>
      </c>
      <c r="CD293" s="120">
        <f>PRODUCT('mil mi val'!$C257:CC257)</f>
        <v>0.35093187078089588</v>
      </c>
      <c r="CE293" s="120">
        <f>PRODUCT('mil mi val'!$C257:CD257)</f>
        <v>0.34619429052535378</v>
      </c>
      <c r="CF293" s="120">
        <f>PRODUCT('mil mi val'!$C257:CE257)</f>
        <v>0.3415206676032615</v>
      </c>
      <c r="CG293" s="120">
        <f>PRODUCT('mil mi val'!$C257:CF257)</f>
        <v>0.33691013859061747</v>
      </c>
      <c r="CH293" s="120">
        <f>PRODUCT('mil mi val'!$C257:CG257)</f>
        <v>0.33236185171964416</v>
      </c>
      <c r="CI293" s="120">
        <f>PRODUCT('mil mi val'!$C257:CH257)</f>
        <v>0.32787496672142896</v>
      </c>
      <c r="CJ293" s="120">
        <f>PRODUCT('mil mi val'!$C257:CI257)</f>
        <v>0.32344865467068967</v>
      </c>
      <c r="CK293" s="120">
        <f>PRODUCT('mil mi val'!$C257:CJ257)</f>
        <v>0.31908209783263536</v>
      </c>
      <c r="CL293" s="120">
        <f>PRODUCT('mil mi val'!$C257:CK257)</f>
        <v>0.31477448951189479</v>
      </c>
      <c r="CM293" s="120">
        <f>PRODUCT('mil mi val'!$C257:CL257)</f>
        <v>0.31052503390348424</v>
      </c>
      <c r="CN293" s="120">
        <f>PRODUCT('mil mi val'!$C257:CM257)</f>
        <v>0.30633294594578719</v>
      </c>
      <c r="CO293" s="120">
        <f>PRODUCT('mil mi val'!$C257:CN257)</f>
        <v>0.30219745117551911</v>
      </c>
      <c r="CP293" s="120">
        <f>PRODUCT('mil mi val'!$C257:CO257)</f>
        <v>0.29811778558464963</v>
      </c>
      <c r="CQ293" s="120">
        <f>PRODUCT('mil mi val'!$C257:CP257)</f>
        <v>0.29409319547925689</v>
      </c>
      <c r="CR293" s="120">
        <f>PRODUCT('mil mi val'!$C257:CQ257)</f>
        <v>0.29012293734028693</v>
      </c>
      <c r="CS293" s="120">
        <f>PRODUCT('mil mi val'!$C257:CR257)</f>
        <v>0.28620627768619306</v>
      </c>
      <c r="CT293" s="120">
        <f>PRODUCT('mil mi val'!$C257:CS257)</f>
        <v>0.28234249293742947</v>
      </c>
      <c r="CU293" s="120">
        <f>PRODUCT('mil mi val'!$C257:CT257)</f>
        <v>0.27853086928277421</v>
      </c>
      <c r="CV293" s="120">
        <f>PRODUCT('mil mi val'!$C257:CU257)</f>
        <v>0.27477070254745678</v>
      </c>
      <c r="CW293" s="120">
        <f>PRODUCT('mil mi val'!$C257:CV257)</f>
        <v>0.27106129806306611</v>
      </c>
      <c r="CX293" s="120">
        <f>PRODUCT('mil mi val'!$C257:CW257)</f>
        <v>0.26740197053921472</v>
      </c>
      <c r="CY293" s="120">
        <f>PRODUCT('mil mi val'!$C257:CX257)</f>
        <v>0.26379204393693534</v>
      </c>
      <c r="CZ293" s="120">
        <f>PRODUCT('mil mi val'!$C257:CY257)</f>
        <v>0.26023085134378671</v>
      </c>
      <c r="DA293" s="120">
        <f>PRODUCT('mil mi val'!$C257:CZ257)</f>
        <v>0.25671773485064558</v>
      </c>
      <c r="DB293" s="120">
        <f>PRODUCT('mil mi val'!$C257:DA257)</f>
        <v>0.25325204543016189</v>
      </c>
      <c r="DC293" s="120">
        <f>PRODUCT('mil mi val'!$C257:DB257)</f>
        <v>0.2498331428168547</v>
      </c>
    </row>
    <row r="294" spans="2:107" ht="15" x14ac:dyDescent="0.25">
      <c r="B294" s="110">
        <v>49</v>
      </c>
      <c r="C294" s="120">
        <v>1</v>
      </c>
      <c r="D294" s="120">
        <f>PRODUCT('mil mi val'!$C258:C258)</f>
        <v>0.98429999999999995</v>
      </c>
      <c r="E294" s="120">
        <f>PRODUCT('mil mi val'!$C258:D258)</f>
        <v>0.97701618000000001</v>
      </c>
      <c r="F294" s="120">
        <f>PRODUCT('mil mi val'!$C258:E258)</f>
        <v>0.96861384085199997</v>
      </c>
      <c r="G294" s="120">
        <f>PRODUCT('mil mi val'!$C258:F258)</f>
        <v>0.95950887074799118</v>
      </c>
      <c r="H294" s="120">
        <f>PRODUCT('mil mi val'!$C258:G258)</f>
        <v>0.94991378204051125</v>
      </c>
      <c r="I294" s="120">
        <f>PRODUCT('mil mi val'!$C258:H258)</f>
        <v>0.93984469595088183</v>
      </c>
      <c r="J294" s="120">
        <f>PRODUCT('mil mi val'!$C258:I258)</f>
        <v>0.92931843535623193</v>
      </c>
      <c r="K294" s="120">
        <f>PRODUCT('mil mi val'!$C258:J258)</f>
        <v>0.91844540966256394</v>
      </c>
      <c r="L294" s="120">
        <f>PRODUCT('mil mi val'!$C258:K258)</f>
        <v>0.90724037566468063</v>
      </c>
      <c r="M294" s="120">
        <f>PRODUCT('mil mi val'!$C258:L258)</f>
        <v>0.89571842289373915</v>
      </c>
      <c r="N294" s="120">
        <f>PRODUCT('mil mi val'!$C258:M258)</f>
        <v>0.88407408339612048</v>
      </c>
      <c r="O294" s="120">
        <f>PRODUCT('mil mi val'!$C258:N258)</f>
        <v>0.87231589808695209</v>
      </c>
      <c r="P294" s="120">
        <f>PRODUCT('mil mi val'!$C258:O258)</f>
        <v>0.86062686505258701</v>
      </c>
      <c r="Q294" s="120">
        <f>PRODUCT('mil mi val'!$C258:P258)</f>
        <v>0.84900840237437714</v>
      </c>
      <c r="R294" s="120">
        <f>PRODUCT('mil mi val'!$C258:Q258)</f>
        <v>0.83754678894232304</v>
      </c>
      <c r="S294" s="120">
        <f>PRODUCT('mil mi val'!$C258:R258)</f>
        <v>0.82623990729160168</v>
      </c>
      <c r="T294" s="120">
        <f>PRODUCT('mil mi val'!$C258:S258)</f>
        <v>0.81508566854316511</v>
      </c>
      <c r="U294" s="120">
        <f>PRODUCT('mil mi val'!$C258:T258)</f>
        <v>0.80408201201783247</v>
      </c>
      <c r="V294" s="120">
        <f>PRODUCT('mil mi val'!$C258:U258)</f>
        <v>0.79322690485559177</v>
      </c>
      <c r="W294" s="120">
        <f>PRODUCT('mil mi val'!$C258:V258)</f>
        <v>0.7825183416400413</v>
      </c>
      <c r="X294" s="120">
        <f>PRODUCT('mil mi val'!$C258:W258)</f>
        <v>0.77195434402790075</v>
      </c>
      <c r="Y294" s="120">
        <f>PRODUCT('mil mi val'!$C258:X258)</f>
        <v>0.76153296038352414</v>
      </c>
      <c r="Z294" s="120">
        <f>PRODUCT('mil mi val'!$C258:Y258)</f>
        <v>0.75125226541834655</v>
      </c>
      <c r="AA294" s="120">
        <f>PRODUCT('mil mi val'!$C258:Z258)</f>
        <v>0.74111035983519891</v>
      </c>
      <c r="AB294" s="120">
        <f>PRODUCT('mil mi val'!$C258:AA258)</f>
        <v>0.7311053699774237</v>
      </c>
      <c r="AC294" s="120">
        <f>PRODUCT('mil mi val'!$C258:AB258)</f>
        <v>0.7212354474827285</v>
      </c>
      <c r="AD294" s="120">
        <f>PRODUCT('mil mi val'!$C258:AC258)</f>
        <v>0.71149876894171171</v>
      </c>
      <c r="AE294" s="120">
        <f>PRODUCT('mil mi val'!$C258:AD258)</f>
        <v>0.70189353556099865</v>
      </c>
      <c r="AF294" s="120">
        <f>PRODUCT('mil mi val'!$C258:AE258)</f>
        <v>0.69241797283092521</v>
      </c>
      <c r="AG294" s="120">
        <f>PRODUCT('mil mi val'!$C258:AF258)</f>
        <v>0.6830703301977078</v>
      </c>
      <c r="AH294" s="120">
        <f>PRODUCT('mil mi val'!$C258:AG258)</f>
        <v>0.67384888074003879</v>
      </c>
      <c r="AI294" s="120">
        <f>PRODUCT('mil mi val'!$C258:AH258)</f>
        <v>0.66475192085004831</v>
      </c>
      <c r="AJ294" s="120">
        <f>PRODUCT('mil mi val'!$C258:AI258)</f>
        <v>0.65577776991857273</v>
      </c>
      <c r="AK294" s="120">
        <f>PRODUCT('mil mi val'!$C258:AJ258)</f>
        <v>0.64692477002467208</v>
      </c>
      <c r="AL294" s="120">
        <f>PRODUCT('mil mi val'!$C258:AK258)</f>
        <v>0.63819128562933902</v>
      </c>
      <c r="AM294" s="120">
        <f>PRODUCT('mil mi val'!$C258:AL258)</f>
        <v>0.629575703273343</v>
      </c>
      <c r="AN294" s="120">
        <f>PRODUCT('mil mi val'!$C258:AM258)</f>
        <v>0.62107643127915291</v>
      </c>
      <c r="AO294" s="120">
        <f>PRODUCT('mil mi val'!$C258:AN258)</f>
        <v>0.6126918994568844</v>
      </c>
      <c r="AP294" s="120">
        <f>PRODUCT('mil mi val'!$C258:AO258)</f>
        <v>0.60442055881421652</v>
      </c>
      <c r="AQ294" s="120">
        <f>PRODUCT('mil mi val'!$C258:AP258)</f>
        <v>0.59626088127022459</v>
      </c>
      <c r="AR294" s="120">
        <f>PRODUCT('mil mi val'!$C258:AQ258)</f>
        <v>0.58821135937307656</v>
      </c>
      <c r="AS294" s="120">
        <f>PRODUCT('mil mi val'!$C258:AR258)</f>
        <v>0.58027050602154007</v>
      </c>
      <c r="AT294" s="120">
        <f>PRODUCT('mil mi val'!$C258:AS258)</f>
        <v>0.57243685419024926</v>
      </c>
      <c r="AU294" s="120">
        <f>PRODUCT('mil mi val'!$C258:AT258)</f>
        <v>0.56470895665868093</v>
      </c>
      <c r="AV294" s="120">
        <f>PRODUCT('mil mi val'!$C258:AU258)</f>
        <v>0.55708538574378874</v>
      </c>
      <c r="AW294" s="120">
        <f>PRODUCT('mil mi val'!$C258:AV258)</f>
        <v>0.54956473303624764</v>
      </c>
      <c r="AX294" s="120">
        <f>PRODUCT('mil mi val'!$C258:AW258)</f>
        <v>0.54214560914025833</v>
      </c>
      <c r="AY294" s="120">
        <f>PRODUCT('mil mi val'!$C258:AX258)</f>
        <v>0.53482664341686492</v>
      </c>
      <c r="AZ294" s="120">
        <f>PRODUCT('mil mi val'!$C258:AY258)</f>
        <v>0.52760648373073726</v>
      </c>
      <c r="BA294" s="120">
        <f>PRODUCT('mil mi val'!$C258:AZ258)</f>
        <v>0.52048379620037233</v>
      </c>
      <c r="BB294" s="120">
        <f>PRODUCT('mil mi val'!$C258:BA258)</f>
        <v>0.51345726495166732</v>
      </c>
      <c r="BC294" s="120">
        <f>PRODUCT('mil mi val'!$C258:BB258)</f>
        <v>0.50652559187481982</v>
      </c>
      <c r="BD294" s="120">
        <f>PRODUCT('mil mi val'!$C258:BC258)</f>
        <v>0.49968749638450977</v>
      </c>
      <c r="BE294" s="120">
        <f>PRODUCT('mil mi val'!$C258:BD258)</f>
        <v>0.49294171518331892</v>
      </c>
      <c r="BF294" s="120">
        <f>PRODUCT('mil mi val'!$C258:BE258)</f>
        <v>0.48628700202834413</v>
      </c>
      <c r="BG294" s="120">
        <f>PRODUCT('mil mi val'!$C258:BF258)</f>
        <v>0.47972212750096149</v>
      </c>
      <c r="BH294" s="120">
        <f>PRODUCT('mil mi val'!$C258:BG258)</f>
        <v>0.47324587877969854</v>
      </c>
      <c r="BI294" s="120">
        <f>PRODUCT('mil mi val'!$C258:BH258)</f>
        <v>0.46685705941617262</v>
      </c>
      <c r="BJ294" s="120">
        <f>PRODUCT('mil mi val'!$C258:BI258)</f>
        <v>0.46055448911405428</v>
      </c>
      <c r="BK294" s="120">
        <f>PRODUCT('mil mi val'!$C258:BJ258)</f>
        <v>0.45433700351101458</v>
      </c>
      <c r="BL294" s="120">
        <f>PRODUCT('mil mi val'!$C258:BK258)</f>
        <v>0.44820345396361588</v>
      </c>
      <c r="BM294" s="120">
        <f>PRODUCT('mil mi val'!$C258:BL258)</f>
        <v>0.44215270733510709</v>
      </c>
      <c r="BN294" s="120">
        <f>PRODUCT('mil mi val'!$C258:BM258)</f>
        <v>0.43618364578608315</v>
      </c>
      <c r="BO294" s="120">
        <f>PRODUCT('mil mi val'!$C258:BN258)</f>
        <v>0.43029516656797107</v>
      </c>
      <c r="BP294" s="120">
        <f>PRODUCT('mil mi val'!$C258:BO258)</f>
        <v>0.42448618181930348</v>
      </c>
      <c r="BQ294" s="120">
        <f>PRODUCT('mil mi val'!$C258:BP258)</f>
        <v>0.4187556183647429</v>
      </c>
      <c r="BR294" s="120">
        <f>PRODUCT('mil mi val'!$C258:BQ258)</f>
        <v>0.41310241751681887</v>
      </c>
      <c r="BS294" s="120">
        <f>PRODUCT('mil mi val'!$C258:BR258)</f>
        <v>0.40752553488034182</v>
      </c>
      <c r="BT294" s="120">
        <f>PRODUCT('mil mi val'!$C258:BS258)</f>
        <v>0.40202394015945725</v>
      </c>
      <c r="BU294" s="120">
        <f>PRODUCT('mil mi val'!$C258:BT258)</f>
        <v>0.39659661696730458</v>
      </c>
      <c r="BV294" s="120">
        <f>PRODUCT('mil mi val'!$C258:BU258)</f>
        <v>0.39124256263824597</v>
      </c>
      <c r="BW294" s="120">
        <f>PRODUCT('mil mi val'!$C258:BV258)</f>
        <v>0.38596078804262968</v>
      </c>
      <c r="BX294" s="120">
        <f>PRODUCT('mil mi val'!$C258:BW258)</f>
        <v>0.38075031740405418</v>
      </c>
      <c r="BY294" s="120">
        <f>PRODUCT('mil mi val'!$C258:BX258)</f>
        <v>0.37561018811909946</v>
      </c>
      <c r="BZ294" s="120">
        <f>PRODUCT('mil mi val'!$C258:BY258)</f>
        <v>0.37053945057949161</v>
      </c>
      <c r="CA294" s="120">
        <f>PRODUCT('mil mi val'!$C258:BZ258)</f>
        <v>0.36553716799666847</v>
      </c>
      <c r="CB294" s="120">
        <f>PRODUCT('mil mi val'!$C258:CA258)</f>
        <v>0.36060241622871347</v>
      </c>
      <c r="CC294" s="120">
        <f>PRODUCT('mil mi val'!$C258:CB258)</f>
        <v>0.35573428360962583</v>
      </c>
      <c r="CD294" s="120">
        <f>PRODUCT('mil mi val'!$C258:CC258)</f>
        <v>0.35093187078089588</v>
      </c>
      <c r="CE294" s="120">
        <f>PRODUCT('mil mi val'!$C258:CD258)</f>
        <v>0.34619429052535378</v>
      </c>
      <c r="CF294" s="120">
        <f>PRODUCT('mil mi val'!$C258:CE258)</f>
        <v>0.3415206676032615</v>
      </c>
      <c r="CG294" s="120">
        <f>PRODUCT('mil mi val'!$C258:CF258)</f>
        <v>0.33691013859061747</v>
      </c>
      <c r="CH294" s="120">
        <f>PRODUCT('mil mi val'!$C258:CG258)</f>
        <v>0.33236185171964416</v>
      </c>
      <c r="CI294" s="120">
        <f>PRODUCT('mil mi val'!$C258:CH258)</f>
        <v>0.32787496672142896</v>
      </c>
      <c r="CJ294" s="120">
        <f>PRODUCT('mil mi val'!$C258:CI258)</f>
        <v>0.32344865467068967</v>
      </c>
      <c r="CK294" s="120">
        <f>PRODUCT('mil mi val'!$C258:CJ258)</f>
        <v>0.31908209783263536</v>
      </c>
      <c r="CL294" s="120">
        <f>PRODUCT('mil mi val'!$C258:CK258)</f>
        <v>0.31477448951189479</v>
      </c>
      <c r="CM294" s="120">
        <f>PRODUCT('mil mi val'!$C258:CL258)</f>
        <v>0.31052503390348424</v>
      </c>
      <c r="CN294" s="120">
        <f>PRODUCT('mil mi val'!$C258:CM258)</f>
        <v>0.30633294594578719</v>
      </c>
      <c r="CO294" s="120">
        <f>PRODUCT('mil mi val'!$C258:CN258)</f>
        <v>0.30219745117551911</v>
      </c>
      <c r="CP294" s="120">
        <f>PRODUCT('mil mi val'!$C258:CO258)</f>
        <v>0.29811778558464963</v>
      </c>
      <c r="CQ294" s="120">
        <f>PRODUCT('mil mi val'!$C258:CP258)</f>
        <v>0.29409319547925689</v>
      </c>
      <c r="CR294" s="120">
        <f>PRODUCT('mil mi val'!$C258:CQ258)</f>
        <v>0.29012293734028693</v>
      </c>
      <c r="CS294" s="120">
        <f>PRODUCT('mil mi val'!$C258:CR258)</f>
        <v>0.28620627768619306</v>
      </c>
      <c r="CT294" s="120">
        <f>PRODUCT('mil mi val'!$C258:CS258)</f>
        <v>0.28234249293742947</v>
      </c>
      <c r="CU294" s="120">
        <f>PRODUCT('mil mi val'!$C258:CT258)</f>
        <v>0.27853086928277421</v>
      </c>
      <c r="CV294" s="120">
        <f>PRODUCT('mil mi val'!$C258:CU258)</f>
        <v>0.27477070254745678</v>
      </c>
      <c r="CW294" s="120">
        <f>PRODUCT('mil mi val'!$C258:CV258)</f>
        <v>0.27106129806306611</v>
      </c>
      <c r="CX294" s="120">
        <f>PRODUCT('mil mi val'!$C258:CW258)</f>
        <v>0.26740197053921472</v>
      </c>
      <c r="CY294" s="120">
        <f>PRODUCT('mil mi val'!$C258:CX258)</f>
        <v>0.26379204393693534</v>
      </c>
      <c r="CZ294" s="120">
        <f>PRODUCT('mil mi val'!$C258:CY258)</f>
        <v>0.26023085134378671</v>
      </c>
      <c r="DA294" s="120">
        <f>PRODUCT('mil mi val'!$C258:CZ258)</f>
        <v>0.25671773485064558</v>
      </c>
      <c r="DB294" s="120">
        <f>PRODUCT('mil mi val'!$C258:DA258)</f>
        <v>0.25325204543016189</v>
      </c>
      <c r="DC294" s="120">
        <f>PRODUCT('mil mi val'!$C258:DB258)</f>
        <v>0.2498331428168547</v>
      </c>
    </row>
    <row r="295" spans="2:107" ht="15" x14ac:dyDescent="0.25">
      <c r="B295" s="110">
        <v>50</v>
      </c>
      <c r="C295" s="120">
        <v>1</v>
      </c>
      <c r="D295" s="120">
        <f>PRODUCT('mil mi val'!$C259:C259)</f>
        <v>0.98429999999999995</v>
      </c>
      <c r="E295" s="120">
        <f>PRODUCT('mil mi val'!$C259:D259)</f>
        <v>0.97701618000000001</v>
      </c>
      <c r="F295" s="120">
        <f>PRODUCT('mil mi val'!$C259:E259)</f>
        <v>0.96861384085199997</v>
      </c>
      <c r="G295" s="120">
        <f>PRODUCT('mil mi val'!$C259:F259)</f>
        <v>0.95950887074799118</v>
      </c>
      <c r="H295" s="120">
        <f>PRODUCT('mil mi val'!$C259:G259)</f>
        <v>0.94991378204051125</v>
      </c>
      <c r="I295" s="120">
        <f>PRODUCT('mil mi val'!$C259:H259)</f>
        <v>0.93984469595088183</v>
      </c>
      <c r="J295" s="120">
        <f>PRODUCT('mil mi val'!$C259:I259)</f>
        <v>0.92931843535623193</v>
      </c>
      <c r="K295" s="120">
        <f>PRODUCT('mil mi val'!$C259:J259)</f>
        <v>0.91844540966256394</v>
      </c>
      <c r="L295" s="120">
        <f>PRODUCT('mil mi val'!$C259:K259)</f>
        <v>0.90724037566468063</v>
      </c>
      <c r="M295" s="120">
        <f>PRODUCT('mil mi val'!$C259:L259)</f>
        <v>0.89571842289373915</v>
      </c>
      <c r="N295" s="120">
        <f>PRODUCT('mil mi val'!$C259:M259)</f>
        <v>0.88407408339612048</v>
      </c>
      <c r="O295" s="120">
        <f>PRODUCT('mil mi val'!$C259:N259)</f>
        <v>0.87231589808695209</v>
      </c>
      <c r="P295" s="120">
        <f>PRODUCT('mil mi val'!$C259:O259)</f>
        <v>0.86062686505258701</v>
      </c>
      <c r="Q295" s="120">
        <f>PRODUCT('mil mi val'!$C259:P259)</f>
        <v>0.84900840237437714</v>
      </c>
      <c r="R295" s="120">
        <f>PRODUCT('mil mi val'!$C259:Q259)</f>
        <v>0.83754678894232304</v>
      </c>
      <c r="S295" s="120">
        <f>PRODUCT('mil mi val'!$C259:R259)</f>
        <v>0.82623990729160168</v>
      </c>
      <c r="T295" s="120">
        <f>PRODUCT('mil mi val'!$C259:S259)</f>
        <v>0.81508566854316511</v>
      </c>
      <c r="U295" s="120">
        <f>PRODUCT('mil mi val'!$C259:T259)</f>
        <v>0.80408201201783247</v>
      </c>
      <c r="V295" s="120">
        <f>PRODUCT('mil mi val'!$C259:U259)</f>
        <v>0.79322690485559177</v>
      </c>
      <c r="W295" s="120">
        <f>PRODUCT('mil mi val'!$C259:V259)</f>
        <v>0.7825183416400413</v>
      </c>
      <c r="X295" s="120">
        <f>PRODUCT('mil mi val'!$C259:W259)</f>
        <v>0.77195434402790075</v>
      </c>
      <c r="Y295" s="120">
        <f>PRODUCT('mil mi val'!$C259:X259)</f>
        <v>0.76153296038352414</v>
      </c>
      <c r="Z295" s="120">
        <f>PRODUCT('mil mi val'!$C259:Y259)</f>
        <v>0.75125226541834655</v>
      </c>
      <c r="AA295" s="120">
        <f>PRODUCT('mil mi val'!$C259:Z259)</f>
        <v>0.74111035983519891</v>
      </c>
      <c r="AB295" s="120">
        <f>PRODUCT('mil mi val'!$C259:AA259)</f>
        <v>0.7311053699774237</v>
      </c>
      <c r="AC295" s="120">
        <f>PRODUCT('mil mi val'!$C259:AB259)</f>
        <v>0.7212354474827285</v>
      </c>
      <c r="AD295" s="120">
        <f>PRODUCT('mil mi val'!$C259:AC259)</f>
        <v>0.71149876894171171</v>
      </c>
      <c r="AE295" s="120">
        <f>PRODUCT('mil mi val'!$C259:AD259)</f>
        <v>0.70189353556099865</v>
      </c>
      <c r="AF295" s="120">
        <f>PRODUCT('mil mi val'!$C259:AE259)</f>
        <v>0.69241797283092521</v>
      </c>
      <c r="AG295" s="120">
        <f>PRODUCT('mil mi val'!$C259:AF259)</f>
        <v>0.6830703301977078</v>
      </c>
      <c r="AH295" s="120">
        <f>PRODUCT('mil mi val'!$C259:AG259)</f>
        <v>0.67384888074003879</v>
      </c>
      <c r="AI295" s="120">
        <f>PRODUCT('mil mi val'!$C259:AH259)</f>
        <v>0.66475192085004831</v>
      </c>
      <c r="AJ295" s="120">
        <f>PRODUCT('mil mi val'!$C259:AI259)</f>
        <v>0.65577776991857273</v>
      </c>
      <c r="AK295" s="120">
        <f>PRODUCT('mil mi val'!$C259:AJ259)</f>
        <v>0.64692477002467208</v>
      </c>
      <c r="AL295" s="120">
        <f>PRODUCT('mil mi val'!$C259:AK259)</f>
        <v>0.63819128562933902</v>
      </c>
      <c r="AM295" s="120">
        <f>PRODUCT('mil mi val'!$C259:AL259)</f>
        <v>0.629575703273343</v>
      </c>
      <c r="AN295" s="120">
        <f>PRODUCT('mil mi val'!$C259:AM259)</f>
        <v>0.62107643127915291</v>
      </c>
      <c r="AO295" s="120">
        <f>PRODUCT('mil mi val'!$C259:AN259)</f>
        <v>0.6126918994568844</v>
      </c>
      <c r="AP295" s="120">
        <f>PRODUCT('mil mi val'!$C259:AO259)</f>
        <v>0.60442055881421652</v>
      </c>
      <c r="AQ295" s="120">
        <f>PRODUCT('mil mi val'!$C259:AP259)</f>
        <v>0.59626088127022459</v>
      </c>
      <c r="AR295" s="120">
        <f>PRODUCT('mil mi val'!$C259:AQ259)</f>
        <v>0.58821135937307656</v>
      </c>
      <c r="AS295" s="120">
        <f>PRODUCT('mil mi val'!$C259:AR259)</f>
        <v>0.58027050602154007</v>
      </c>
      <c r="AT295" s="120">
        <f>PRODUCT('mil mi val'!$C259:AS259)</f>
        <v>0.57243685419024926</v>
      </c>
      <c r="AU295" s="120">
        <f>PRODUCT('mil mi val'!$C259:AT259)</f>
        <v>0.56470895665868093</v>
      </c>
      <c r="AV295" s="120">
        <f>PRODUCT('mil mi val'!$C259:AU259)</f>
        <v>0.55708538574378874</v>
      </c>
      <c r="AW295" s="120">
        <f>PRODUCT('mil mi val'!$C259:AV259)</f>
        <v>0.54956473303624764</v>
      </c>
      <c r="AX295" s="120">
        <f>PRODUCT('mil mi val'!$C259:AW259)</f>
        <v>0.54214560914025833</v>
      </c>
      <c r="AY295" s="120">
        <f>PRODUCT('mil mi val'!$C259:AX259)</f>
        <v>0.53482664341686492</v>
      </c>
      <c r="AZ295" s="120">
        <f>PRODUCT('mil mi val'!$C259:AY259)</f>
        <v>0.52760648373073726</v>
      </c>
      <c r="BA295" s="120">
        <f>PRODUCT('mil mi val'!$C259:AZ259)</f>
        <v>0.52048379620037233</v>
      </c>
      <c r="BB295" s="120">
        <f>PRODUCT('mil mi val'!$C259:BA259)</f>
        <v>0.51345726495166732</v>
      </c>
      <c r="BC295" s="120">
        <f>PRODUCT('mil mi val'!$C259:BB259)</f>
        <v>0.50652559187481982</v>
      </c>
      <c r="BD295" s="120">
        <f>PRODUCT('mil mi val'!$C259:BC259)</f>
        <v>0.49968749638450977</v>
      </c>
      <c r="BE295" s="120">
        <f>PRODUCT('mil mi val'!$C259:BD259)</f>
        <v>0.49294171518331892</v>
      </c>
      <c r="BF295" s="120">
        <f>PRODUCT('mil mi val'!$C259:BE259)</f>
        <v>0.48628700202834413</v>
      </c>
      <c r="BG295" s="120">
        <f>PRODUCT('mil mi val'!$C259:BF259)</f>
        <v>0.47972212750096149</v>
      </c>
      <c r="BH295" s="120">
        <f>PRODUCT('mil mi val'!$C259:BG259)</f>
        <v>0.47324587877969854</v>
      </c>
      <c r="BI295" s="120">
        <f>PRODUCT('mil mi val'!$C259:BH259)</f>
        <v>0.46685705941617262</v>
      </c>
      <c r="BJ295" s="120">
        <f>PRODUCT('mil mi val'!$C259:BI259)</f>
        <v>0.46055448911405428</v>
      </c>
      <c r="BK295" s="120">
        <f>PRODUCT('mil mi val'!$C259:BJ259)</f>
        <v>0.45433700351101458</v>
      </c>
      <c r="BL295" s="120">
        <f>PRODUCT('mil mi val'!$C259:BK259)</f>
        <v>0.44820345396361588</v>
      </c>
      <c r="BM295" s="120">
        <f>PRODUCT('mil mi val'!$C259:BL259)</f>
        <v>0.44215270733510709</v>
      </c>
      <c r="BN295" s="120">
        <f>PRODUCT('mil mi val'!$C259:BM259)</f>
        <v>0.43618364578608315</v>
      </c>
      <c r="BO295" s="120">
        <f>PRODUCT('mil mi val'!$C259:BN259)</f>
        <v>0.43029516656797107</v>
      </c>
      <c r="BP295" s="120">
        <f>PRODUCT('mil mi val'!$C259:BO259)</f>
        <v>0.42448618181930348</v>
      </c>
      <c r="BQ295" s="120">
        <f>PRODUCT('mil mi val'!$C259:BP259)</f>
        <v>0.4187556183647429</v>
      </c>
      <c r="BR295" s="120">
        <f>PRODUCT('mil mi val'!$C259:BQ259)</f>
        <v>0.41310241751681887</v>
      </c>
      <c r="BS295" s="120">
        <f>PRODUCT('mil mi val'!$C259:BR259)</f>
        <v>0.40752553488034182</v>
      </c>
      <c r="BT295" s="120">
        <f>PRODUCT('mil mi val'!$C259:BS259)</f>
        <v>0.40202394015945725</v>
      </c>
      <c r="BU295" s="120">
        <f>PRODUCT('mil mi val'!$C259:BT259)</f>
        <v>0.39659661696730458</v>
      </c>
      <c r="BV295" s="120">
        <f>PRODUCT('mil mi val'!$C259:BU259)</f>
        <v>0.39124256263824597</v>
      </c>
      <c r="BW295" s="120">
        <f>PRODUCT('mil mi val'!$C259:BV259)</f>
        <v>0.38596078804262968</v>
      </c>
      <c r="BX295" s="120">
        <f>PRODUCT('mil mi val'!$C259:BW259)</f>
        <v>0.38075031740405418</v>
      </c>
      <c r="BY295" s="120">
        <f>PRODUCT('mil mi val'!$C259:BX259)</f>
        <v>0.37561018811909946</v>
      </c>
      <c r="BZ295" s="120">
        <f>PRODUCT('mil mi val'!$C259:BY259)</f>
        <v>0.37053945057949161</v>
      </c>
      <c r="CA295" s="120">
        <f>PRODUCT('mil mi val'!$C259:BZ259)</f>
        <v>0.36553716799666847</v>
      </c>
      <c r="CB295" s="120">
        <f>PRODUCT('mil mi val'!$C259:CA259)</f>
        <v>0.36060241622871347</v>
      </c>
      <c r="CC295" s="120">
        <f>PRODUCT('mil mi val'!$C259:CB259)</f>
        <v>0.35573428360962583</v>
      </c>
      <c r="CD295" s="120">
        <f>PRODUCT('mil mi val'!$C259:CC259)</f>
        <v>0.35093187078089588</v>
      </c>
      <c r="CE295" s="120">
        <f>PRODUCT('mil mi val'!$C259:CD259)</f>
        <v>0.34619429052535378</v>
      </c>
      <c r="CF295" s="120">
        <f>PRODUCT('mil mi val'!$C259:CE259)</f>
        <v>0.3415206676032615</v>
      </c>
      <c r="CG295" s="120">
        <f>PRODUCT('mil mi val'!$C259:CF259)</f>
        <v>0.33691013859061747</v>
      </c>
      <c r="CH295" s="120">
        <f>PRODUCT('mil mi val'!$C259:CG259)</f>
        <v>0.33236185171964416</v>
      </c>
      <c r="CI295" s="120">
        <f>PRODUCT('mil mi val'!$C259:CH259)</f>
        <v>0.32787496672142896</v>
      </c>
      <c r="CJ295" s="120">
        <f>PRODUCT('mil mi val'!$C259:CI259)</f>
        <v>0.32344865467068967</v>
      </c>
      <c r="CK295" s="120">
        <f>PRODUCT('mil mi val'!$C259:CJ259)</f>
        <v>0.31908209783263536</v>
      </c>
      <c r="CL295" s="120">
        <f>PRODUCT('mil mi val'!$C259:CK259)</f>
        <v>0.31477448951189479</v>
      </c>
      <c r="CM295" s="120">
        <f>PRODUCT('mil mi val'!$C259:CL259)</f>
        <v>0.31052503390348424</v>
      </c>
      <c r="CN295" s="120">
        <f>PRODUCT('mil mi val'!$C259:CM259)</f>
        <v>0.30633294594578719</v>
      </c>
      <c r="CO295" s="120">
        <f>PRODUCT('mil mi val'!$C259:CN259)</f>
        <v>0.30219745117551911</v>
      </c>
      <c r="CP295" s="120">
        <f>PRODUCT('mil mi val'!$C259:CO259)</f>
        <v>0.29811778558464963</v>
      </c>
      <c r="CQ295" s="120">
        <f>PRODUCT('mil mi val'!$C259:CP259)</f>
        <v>0.29409319547925689</v>
      </c>
      <c r="CR295" s="120">
        <f>PRODUCT('mil mi val'!$C259:CQ259)</f>
        <v>0.29012293734028693</v>
      </c>
      <c r="CS295" s="120">
        <f>PRODUCT('mil mi val'!$C259:CR259)</f>
        <v>0.28620627768619306</v>
      </c>
      <c r="CT295" s="120">
        <f>PRODUCT('mil mi val'!$C259:CS259)</f>
        <v>0.28234249293742947</v>
      </c>
      <c r="CU295" s="120">
        <f>PRODUCT('mil mi val'!$C259:CT259)</f>
        <v>0.27853086928277421</v>
      </c>
      <c r="CV295" s="120">
        <f>PRODUCT('mil mi val'!$C259:CU259)</f>
        <v>0.27477070254745678</v>
      </c>
      <c r="CW295" s="120">
        <f>PRODUCT('mil mi val'!$C259:CV259)</f>
        <v>0.27106129806306611</v>
      </c>
      <c r="CX295" s="120">
        <f>PRODUCT('mil mi val'!$C259:CW259)</f>
        <v>0.26740197053921472</v>
      </c>
      <c r="CY295" s="120">
        <f>PRODUCT('mil mi val'!$C259:CX259)</f>
        <v>0.26379204393693534</v>
      </c>
      <c r="CZ295" s="120">
        <f>PRODUCT('mil mi val'!$C259:CY259)</f>
        <v>0.26023085134378671</v>
      </c>
      <c r="DA295" s="120">
        <f>PRODUCT('mil mi val'!$C259:CZ259)</f>
        <v>0.25671773485064558</v>
      </c>
      <c r="DB295" s="120">
        <f>PRODUCT('mil mi val'!$C259:DA259)</f>
        <v>0.25325204543016189</v>
      </c>
      <c r="DC295" s="120">
        <f>PRODUCT('mil mi val'!$C259:DB259)</f>
        <v>0.2498331428168547</v>
      </c>
    </row>
    <row r="296" spans="2:107" ht="15" x14ac:dyDescent="0.25">
      <c r="B296" s="110">
        <v>51</v>
      </c>
      <c r="C296" s="120">
        <v>1</v>
      </c>
      <c r="D296" s="120">
        <f>PRODUCT('mil mi val'!$C260:C260)</f>
        <v>0.98429999999999995</v>
      </c>
      <c r="E296" s="120">
        <f>PRODUCT('mil mi val'!$C260:D260)</f>
        <v>0.97711460999999999</v>
      </c>
      <c r="F296" s="120">
        <f>PRODUCT('mil mi val'!$C260:E260)</f>
        <v>0.96871142435399993</v>
      </c>
      <c r="G296" s="120">
        <f>PRODUCT('mil mi val'!$C260:F260)</f>
        <v>0.95960553696507234</v>
      </c>
      <c r="H296" s="120">
        <f>PRODUCT('mil mi val'!$C260:G260)</f>
        <v>0.95000948159542165</v>
      </c>
      <c r="I296" s="120">
        <f>PRODUCT('mil mi val'!$C260:H260)</f>
        <v>0.93993938109051012</v>
      </c>
      <c r="J296" s="120">
        <f>PRODUCT('mil mi val'!$C260:I260)</f>
        <v>0.92941206002229637</v>
      </c>
      <c r="K296" s="120">
        <f>PRODUCT('mil mi val'!$C260:J260)</f>
        <v>0.91853793892003543</v>
      </c>
      <c r="L296" s="120">
        <f>PRODUCT('mil mi val'!$C260:K260)</f>
        <v>0.90733177606521098</v>
      </c>
      <c r="M296" s="120">
        <f>PRODUCT('mil mi val'!$C260:L260)</f>
        <v>0.89580866250918278</v>
      </c>
      <c r="N296" s="120">
        <f>PRODUCT('mil mi val'!$C260:M260)</f>
        <v>0.88416314989656342</v>
      </c>
      <c r="O296" s="120">
        <f>PRODUCT('mil mi val'!$C260:N260)</f>
        <v>0.87240378000293917</v>
      </c>
      <c r="P296" s="120">
        <f>PRODUCT('mil mi val'!$C260:O260)</f>
        <v>0.86071356935089982</v>
      </c>
      <c r="Q296" s="120">
        <f>PRODUCT('mil mi val'!$C260:P260)</f>
        <v>0.84909393616466267</v>
      </c>
      <c r="R296" s="120">
        <f>PRODUCT('mil mi val'!$C260:Q260)</f>
        <v>0.83763116802643978</v>
      </c>
      <c r="S296" s="120">
        <f>PRODUCT('mil mi val'!$C260:R260)</f>
        <v>0.82632314725808287</v>
      </c>
      <c r="T296" s="120">
        <f>PRODUCT('mil mi val'!$C260:S260)</f>
        <v>0.81516778477009877</v>
      </c>
      <c r="U296" s="120">
        <f>PRODUCT('mil mi val'!$C260:T260)</f>
        <v>0.80416301967570247</v>
      </c>
      <c r="V296" s="120">
        <f>PRODUCT('mil mi val'!$C260:U260)</f>
        <v>0.79330681891008048</v>
      </c>
      <c r="W296" s="120">
        <f>PRODUCT('mil mi val'!$C260:V260)</f>
        <v>0.78259717685479446</v>
      </c>
      <c r="X296" s="120">
        <f>PRODUCT('mil mi val'!$C260:W260)</f>
        <v>0.77203211496725477</v>
      </c>
      <c r="Y296" s="120">
        <f>PRODUCT('mil mi val'!$C260:X260)</f>
        <v>0.76160968141519692</v>
      </c>
      <c r="Z296" s="120">
        <f>PRODUCT('mil mi val'!$C260:Y260)</f>
        <v>0.75132795071609182</v>
      </c>
      <c r="AA296" s="120">
        <f>PRODUCT('mil mi val'!$C260:Z260)</f>
        <v>0.74118502338142456</v>
      </c>
      <c r="AB296" s="120">
        <f>PRODUCT('mil mi val'!$C260:AA260)</f>
        <v>0.73117902556577541</v>
      </c>
      <c r="AC296" s="120">
        <f>PRODUCT('mil mi val'!$C260:AB260)</f>
        <v>0.72130810872063744</v>
      </c>
      <c r="AD296" s="120">
        <f>PRODUCT('mil mi val'!$C260:AC260)</f>
        <v>0.71157044925290891</v>
      </c>
      <c r="AE296" s="120">
        <f>PRODUCT('mil mi val'!$C260:AD260)</f>
        <v>0.70196424818799463</v>
      </c>
      <c r="AF296" s="120">
        <f>PRODUCT('mil mi val'!$C260:AE260)</f>
        <v>0.69248773083745674</v>
      </c>
      <c r="AG296" s="120">
        <f>PRODUCT('mil mi val'!$C260:AF260)</f>
        <v>0.68313914647115115</v>
      </c>
      <c r="AH296" s="120">
        <f>PRODUCT('mil mi val'!$C260:AG260)</f>
        <v>0.67391676799379063</v>
      </c>
      <c r="AI296" s="120">
        <f>PRODUCT('mil mi val'!$C260:AH260)</f>
        <v>0.66481889162587449</v>
      </c>
      <c r="AJ296" s="120">
        <f>PRODUCT('mil mi val'!$C260:AI260)</f>
        <v>0.6558438365889252</v>
      </c>
      <c r="AK296" s="120">
        <f>PRODUCT('mil mi val'!$C260:AJ260)</f>
        <v>0.64698994479497474</v>
      </c>
      <c r="AL296" s="120">
        <f>PRODUCT('mil mi val'!$C260:AK260)</f>
        <v>0.63825558054024256</v>
      </c>
      <c r="AM296" s="120">
        <f>PRODUCT('mil mi val'!$C260:AL260)</f>
        <v>0.62963913020294926</v>
      </c>
      <c r="AN296" s="120">
        <f>PRODUCT('mil mi val'!$C260:AM260)</f>
        <v>0.62113900194520943</v>
      </c>
      <c r="AO296" s="120">
        <f>PRODUCT('mil mi val'!$C260:AN260)</f>
        <v>0.61275362541894918</v>
      </c>
      <c r="AP296" s="120">
        <f>PRODUCT('mil mi val'!$C260:AO260)</f>
        <v>0.60448145147579335</v>
      </c>
      <c r="AQ296" s="120">
        <f>PRODUCT('mil mi val'!$C260:AP260)</f>
        <v>0.5963209518808702</v>
      </c>
      <c r="AR296" s="120">
        <f>PRODUCT('mil mi val'!$C260:AQ260)</f>
        <v>0.5882706190304785</v>
      </c>
      <c r="AS296" s="120">
        <f>PRODUCT('mil mi val'!$C260:AR260)</f>
        <v>0.58032896567356707</v>
      </c>
      <c r="AT296" s="120">
        <f>PRODUCT('mil mi val'!$C260:AS260)</f>
        <v>0.57249452463697392</v>
      </c>
      <c r="AU296" s="120">
        <f>PRODUCT('mil mi val'!$C260:AT260)</f>
        <v>0.56476584855437484</v>
      </c>
      <c r="AV296" s="120">
        <f>PRODUCT('mil mi val'!$C260:AU260)</f>
        <v>0.55714150959889075</v>
      </c>
      <c r="AW296" s="120">
        <f>PRODUCT('mil mi val'!$C260:AV260)</f>
        <v>0.54962009921930577</v>
      </c>
      <c r="AX296" s="120">
        <f>PRODUCT('mil mi val'!$C260:AW260)</f>
        <v>0.54220022787984512</v>
      </c>
      <c r="AY296" s="120">
        <f>PRODUCT('mil mi val'!$C260:AX260)</f>
        <v>0.53488052480346726</v>
      </c>
      <c r="AZ296" s="120">
        <f>PRODUCT('mil mi val'!$C260:AY260)</f>
        <v>0.52765963771862046</v>
      </c>
      <c r="BA296" s="120">
        <f>PRODUCT('mil mi val'!$C260:AZ260)</f>
        <v>0.52053623260941906</v>
      </c>
      <c r="BB296" s="120">
        <f>PRODUCT('mil mi val'!$C260:BA260)</f>
        <v>0.51350899346919188</v>
      </c>
      <c r="BC296" s="120">
        <f>PRODUCT('mil mi val'!$C260:BB260)</f>
        <v>0.50657662205735776</v>
      </c>
      <c r="BD296" s="120">
        <f>PRODUCT('mil mi val'!$C260:BC260)</f>
        <v>0.49973783765958346</v>
      </c>
      <c r="BE296" s="120">
        <f>PRODUCT('mil mi val'!$C260:BD260)</f>
        <v>0.49299137685117911</v>
      </c>
      <c r="BF296" s="120">
        <f>PRODUCT('mil mi val'!$C260:BE260)</f>
        <v>0.4863359932636882</v>
      </c>
      <c r="BG296" s="120">
        <f>PRODUCT('mil mi val'!$C260:BF260)</f>
        <v>0.47977045735462842</v>
      </c>
      <c r="BH296" s="120">
        <f>PRODUCT('mil mi val'!$C260:BG260)</f>
        <v>0.47329355618034097</v>
      </c>
      <c r="BI296" s="120">
        <f>PRODUCT('mil mi val'!$C260:BH260)</f>
        <v>0.4669040931719064</v>
      </c>
      <c r="BJ296" s="120">
        <f>PRODUCT('mil mi val'!$C260:BI260)</f>
        <v>0.46060088791408565</v>
      </c>
      <c r="BK296" s="120">
        <f>PRODUCT('mil mi val'!$C260:BJ260)</f>
        <v>0.45438277592724552</v>
      </c>
      <c r="BL296" s="120">
        <f>PRODUCT('mil mi val'!$C260:BK260)</f>
        <v>0.44824860845222775</v>
      </c>
      <c r="BM296" s="120">
        <f>PRODUCT('mil mi val'!$C260:BL260)</f>
        <v>0.44219725223812267</v>
      </c>
      <c r="BN296" s="120">
        <f>PRODUCT('mil mi val'!$C260:BM260)</f>
        <v>0.43622758933290806</v>
      </c>
      <c r="BO296" s="120">
        <f>PRODUCT('mil mi val'!$C260:BN260)</f>
        <v>0.43033851687691382</v>
      </c>
      <c r="BP296" s="120">
        <f>PRODUCT('mil mi val'!$C260:BO260)</f>
        <v>0.4245289468990755</v>
      </c>
      <c r="BQ296" s="120">
        <f>PRODUCT('mil mi val'!$C260:BP260)</f>
        <v>0.41879780611593798</v>
      </c>
      <c r="BR296" s="120">
        <f>PRODUCT('mil mi val'!$C260:BQ260)</f>
        <v>0.41314403573337283</v>
      </c>
      <c r="BS296" s="120">
        <f>PRODUCT('mil mi val'!$C260:BR260)</f>
        <v>0.40756659125097233</v>
      </c>
      <c r="BT296" s="120">
        <f>PRODUCT('mil mi val'!$C260:BS260)</f>
        <v>0.40206444226908422</v>
      </c>
      <c r="BU296" s="120">
        <f>PRODUCT('mil mi val'!$C260:BT260)</f>
        <v>0.39663657229845162</v>
      </c>
      <c r="BV296" s="120">
        <f>PRODUCT('mil mi val'!$C260:BU260)</f>
        <v>0.39128197857242253</v>
      </c>
      <c r="BW296" s="120">
        <f>PRODUCT('mil mi val'!$C260:BV260)</f>
        <v>0.38599967186169482</v>
      </c>
      <c r="BX296" s="120">
        <f>PRODUCT('mil mi val'!$C260:BW260)</f>
        <v>0.38078867629156193</v>
      </c>
      <c r="BY296" s="120">
        <f>PRODUCT('mil mi val'!$C260:BX260)</f>
        <v>0.37564802916162587</v>
      </c>
      <c r="BZ296" s="120">
        <f>PRODUCT('mil mi val'!$C260:BY260)</f>
        <v>0.37057678076794393</v>
      </c>
      <c r="CA296" s="120">
        <f>PRODUCT('mil mi val'!$C260:BZ260)</f>
        <v>0.36557399422757669</v>
      </c>
      <c r="CB296" s="120">
        <f>PRODUCT('mil mi val'!$C260:CA260)</f>
        <v>0.36063874530550444</v>
      </c>
      <c r="CC296" s="120">
        <f>PRODUCT('mil mi val'!$C260:CB260)</f>
        <v>0.35577012224388016</v>
      </c>
      <c r="CD296" s="120">
        <f>PRODUCT('mil mi val'!$C260:CC260)</f>
        <v>0.35096722559358778</v>
      </c>
      <c r="CE296" s="120">
        <f>PRODUCT('mil mi val'!$C260:CD260)</f>
        <v>0.34622916804807435</v>
      </c>
      <c r="CF296" s="120">
        <f>PRODUCT('mil mi val'!$C260:CE260)</f>
        <v>0.34155507427942539</v>
      </c>
      <c r="CG296" s="120">
        <f>PRODUCT('mil mi val'!$C260:CF260)</f>
        <v>0.33694408077665317</v>
      </c>
      <c r="CH296" s="120">
        <f>PRODUCT('mil mi val'!$C260:CG260)</f>
        <v>0.33239533568616836</v>
      </c>
      <c r="CI296" s="120">
        <f>PRODUCT('mil mi val'!$C260:CH260)</f>
        <v>0.32790799865440512</v>
      </c>
      <c r="CJ296" s="120">
        <f>PRODUCT('mil mi val'!$C260:CI260)</f>
        <v>0.32348124067257067</v>
      </c>
      <c r="CK296" s="120">
        <f>PRODUCT('mil mi val'!$C260:CJ260)</f>
        <v>0.31911424392349097</v>
      </c>
      <c r="CL296" s="120">
        <f>PRODUCT('mil mi val'!$C260:CK260)</f>
        <v>0.31480620163052386</v>
      </c>
      <c r="CM296" s="120">
        <f>PRODUCT('mil mi val'!$C260:CL260)</f>
        <v>0.31055631790851179</v>
      </c>
      <c r="CN296" s="120">
        <f>PRODUCT('mil mi val'!$C260:CM260)</f>
        <v>0.30636380761674692</v>
      </c>
      <c r="CO296" s="120">
        <f>PRODUCT('mil mi val'!$C260:CN260)</f>
        <v>0.30222789621392088</v>
      </c>
      <c r="CP296" s="120">
        <f>PRODUCT('mil mi val'!$C260:CO260)</f>
        <v>0.29814781961503295</v>
      </c>
      <c r="CQ296" s="120">
        <f>PRODUCT('mil mi val'!$C260:CP260)</f>
        <v>0.29412282405022999</v>
      </c>
      <c r="CR296" s="120">
        <f>PRODUCT('mil mi val'!$C260:CQ260)</f>
        <v>0.29015216592555187</v>
      </c>
      <c r="CS296" s="120">
        <f>PRODUCT('mil mi val'!$C260:CR260)</f>
        <v>0.28623511168555693</v>
      </c>
      <c r="CT296" s="120">
        <f>PRODUCT('mil mi val'!$C260:CS260)</f>
        <v>0.28237093767780191</v>
      </c>
      <c r="CU296" s="120">
        <f>PRODUCT('mil mi val'!$C260:CT260)</f>
        <v>0.27855893001915161</v>
      </c>
      <c r="CV296" s="120">
        <f>PRODUCT('mil mi val'!$C260:CU260)</f>
        <v>0.2747983844638931</v>
      </c>
      <c r="CW296" s="120">
        <f>PRODUCT('mil mi val'!$C260:CV260)</f>
        <v>0.27108860627363057</v>
      </c>
      <c r="CX296" s="120">
        <f>PRODUCT('mil mi val'!$C260:CW260)</f>
        <v>0.26742891008893654</v>
      </c>
      <c r="CY296" s="120">
        <f>PRODUCT('mil mi val'!$C260:CX260)</f>
        <v>0.26381861980273591</v>
      </c>
      <c r="CZ296" s="120">
        <f>PRODUCT('mil mi val'!$C260:CY260)</f>
        <v>0.26025706843539897</v>
      </c>
      <c r="DA296" s="120">
        <f>PRODUCT('mil mi val'!$C260:CZ260)</f>
        <v>0.25674359801152108</v>
      </c>
      <c r="DB296" s="120">
        <f>PRODUCT('mil mi val'!$C260:DA260)</f>
        <v>0.25327755943836555</v>
      </c>
      <c r="DC296" s="120">
        <f>PRODUCT('mil mi val'!$C260:DB260)</f>
        <v>0.24985831238594763</v>
      </c>
    </row>
    <row r="297" spans="2:107" ht="15" x14ac:dyDescent="0.25">
      <c r="B297" s="110">
        <v>52</v>
      </c>
      <c r="C297" s="120">
        <v>1</v>
      </c>
      <c r="D297" s="120">
        <f>PRODUCT('mil mi val'!$C261:C261)</f>
        <v>0.98440000000000005</v>
      </c>
      <c r="E297" s="120">
        <f>PRODUCT('mil mi val'!$C261:D261)</f>
        <v>0.97721388000000009</v>
      </c>
      <c r="F297" s="120">
        <f>PRODUCT('mil mi val'!$C261:E261)</f>
        <v>0.96890756202000017</v>
      </c>
      <c r="G297" s="120">
        <f>PRODUCT('mil mi val'!$C261:F261)</f>
        <v>0.95979983093701216</v>
      </c>
      <c r="H297" s="120">
        <f>PRODUCT('mil mi val'!$C261:G261)</f>
        <v>0.95020183262764202</v>
      </c>
      <c r="I297" s="120">
        <f>PRODUCT('mil mi val'!$C261:H261)</f>
        <v>0.94012969320178896</v>
      </c>
      <c r="J297" s="120">
        <f>PRODUCT('mil mi val'!$C261:I261)</f>
        <v>0.9296002406379289</v>
      </c>
      <c r="K297" s="120">
        <f>PRODUCT('mil mi val'!$C261:J261)</f>
        <v>0.9187239178224651</v>
      </c>
      <c r="L297" s="120">
        <f>PRODUCT('mil mi val'!$C261:K261)</f>
        <v>0.90751548602503107</v>
      </c>
      <c r="M297" s="120">
        <f>PRODUCT('mil mi val'!$C261:L261)</f>
        <v>0.89599003935251309</v>
      </c>
      <c r="N297" s="120">
        <f>PRODUCT('mil mi val'!$C261:M261)</f>
        <v>0.88434216884093042</v>
      </c>
      <c r="O297" s="120">
        <f>PRODUCT('mil mi val'!$C261:N261)</f>
        <v>0.87258041799534602</v>
      </c>
      <c r="P297" s="120">
        <f>PRODUCT('mil mi val'!$C261:O261)</f>
        <v>0.8608878403942084</v>
      </c>
      <c r="Q297" s="120">
        <f>PRODUCT('mil mi val'!$C261:P261)</f>
        <v>0.84926585454888659</v>
      </c>
      <c r="R297" s="120">
        <f>PRODUCT('mil mi val'!$C261:Q261)</f>
        <v>0.83780076551247662</v>
      </c>
      <c r="S297" s="120">
        <f>PRODUCT('mil mi val'!$C261:R261)</f>
        <v>0.82649045517805819</v>
      </c>
      <c r="T297" s="120">
        <f>PRODUCT('mil mi val'!$C261:S261)</f>
        <v>0.81533283403315449</v>
      </c>
      <c r="U297" s="120">
        <f>PRODUCT('mil mi val'!$C261:T261)</f>
        <v>0.80432584077370695</v>
      </c>
      <c r="V297" s="120">
        <f>PRODUCT('mil mi val'!$C261:U261)</f>
        <v>0.79346744192326191</v>
      </c>
      <c r="W297" s="120">
        <f>PRODUCT('mil mi val'!$C261:V261)</f>
        <v>0.78275563145729787</v>
      </c>
      <c r="X297" s="120">
        <f>PRODUCT('mil mi val'!$C261:W261)</f>
        <v>0.77218843043262442</v>
      </c>
      <c r="Y297" s="120">
        <f>PRODUCT('mil mi val'!$C261:X261)</f>
        <v>0.76176388662178407</v>
      </c>
      <c r="Z297" s="120">
        <f>PRODUCT('mil mi val'!$C261:Y261)</f>
        <v>0.75148007415239004</v>
      </c>
      <c r="AA297" s="120">
        <f>PRODUCT('mil mi val'!$C261:Z261)</f>
        <v>0.74133509315133284</v>
      </c>
      <c r="AB297" s="120">
        <f>PRODUCT('mil mi val'!$C261:AA261)</f>
        <v>0.73132706939378989</v>
      </c>
      <c r="AC297" s="120">
        <f>PRODUCT('mil mi val'!$C261:AB261)</f>
        <v>0.72145415395697376</v>
      </c>
      <c r="AD297" s="120">
        <f>PRODUCT('mil mi val'!$C261:AC261)</f>
        <v>0.71171452287855463</v>
      </c>
      <c r="AE297" s="120">
        <f>PRODUCT('mil mi val'!$C261:AD261)</f>
        <v>0.70210637681969412</v>
      </c>
      <c r="AF297" s="120">
        <f>PRODUCT('mil mi val'!$C261:AE261)</f>
        <v>0.69262794073262823</v>
      </c>
      <c r="AG297" s="120">
        <f>PRODUCT('mil mi val'!$C261:AF261)</f>
        <v>0.68327746353273777</v>
      </c>
      <c r="AH297" s="120">
        <f>PRODUCT('mil mi val'!$C261:AG261)</f>
        <v>0.67405321777504579</v>
      </c>
      <c r="AI297" s="120">
        <f>PRODUCT('mil mi val'!$C261:AH261)</f>
        <v>0.66495349933508274</v>
      </c>
      <c r="AJ297" s="120">
        <f>PRODUCT('mil mi val'!$C261:AI261)</f>
        <v>0.65597662709405913</v>
      </c>
      <c r="AK297" s="120">
        <f>PRODUCT('mil mi val'!$C261:AJ261)</f>
        <v>0.64712094262828934</v>
      </c>
      <c r="AL297" s="120">
        <f>PRODUCT('mil mi val'!$C261:AK261)</f>
        <v>0.63838480990280744</v>
      </c>
      <c r="AM297" s="120">
        <f>PRODUCT('mil mi val'!$C261:AL261)</f>
        <v>0.62976661496911956</v>
      </c>
      <c r="AN297" s="120">
        <f>PRODUCT('mil mi val'!$C261:AM261)</f>
        <v>0.62126476566703648</v>
      </c>
      <c r="AO297" s="120">
        <f>PRODUCT('mil mi val'!$C261:AN261)</f>
        <v>0.61287769133053149</v>
      </c>
      <c r="AP297" s="120">
        <f>PRODUCT('mil mi val'!$C261:AO261)</f>
        <v>0.60460384249756938</v>
      </c>
      <c r="AQ297" s="120">
        <f>PRODUCT('mil mi val'!$C261:AP261)</f>
        <v>0.59644169062385222</v>
      </c>
      <c r="AR297" s="120">
        <f>PRODUCT('mil mi val'!$C261:AQ261)</f>
        <v>0.5883897278004302</v>
      </c>
      <c r="AS297" s="120">
        <f>PRODUCT('mil mi val'!$C261:AR261)</f>
        <v>0.58044646647512443</v>
      </c>
      <c r="AT297" s="120">
        <f>PRODUCT('mil mi val'!$C261:AS261)</f>
        <v>0.57261043917771026</v>
      </c>
      <c r="AU297" s="120">
        <f>PRODUCT('mil mi val'!$C261:AT261)</f>
        <v>0.56488019824881119</v>
      </c>
      <c r="AV297" s="120">
        <f>PRODUCT('mil mi val'!$C261:AU261)</f>
        <v>0.55725431557245231</v>
      </c>
      <c r="AW297" s="120">
        <f>PRODUCT('mil mi val'!$C261:AV261)</f>
        <v>0.54973138231222418</v>
      </c>
      <c r="AX297" s="120">
        <f>PRODUCT('mil mi val'!$C261:AW261)</f>
        <v>0.5423100086510092</v>
      </c>
      <c r="AY297" s="120">
        <f>PRODUCT('mil mi val'!$C261:AX261)</f>
        <v>0.53498882353422061</v>
      </c>
      <c r="AZ297" s="120">
        <f>PRODUCT('mil mi val'!$C261:AY261)</f>
        <v>0.5277664744165087</v>
      </c>
      <c r="BA297" s="120">
        <f>PRODUCT('mil mi val'!$C261:AZ261)</f>
        <v>0.52064162701188588</v>
      </c>
      <c r="BB297" s="120">
        <f>PRODUCT('mil mi val'!$C261:BA261)</f>
        <v>0.51361296504722542</v>
      </c>
      <c r="BC297" s="120">
        <f>PRODUCT('mil mi val'!$C261:BB261)</f>
        <v>0.5066791900190879</v>
      </c>
      <c r="BD297" s="120">
        <f>PRODUCT('mil mi val'!$C261:BC261)</f>
        <v>0.49983902095383026</v>
      </c>
      <c r="BE297" s="120">
        <f>PRODUCT('mil mi val'!$C261:BD261)</f>
        <v>0.4930911941709536</v>
      </c>
      <c r="BF297" s="120">
        <f>PRODUCT('mil mi val'!$C261:BE261)</f>
        <v>0.48643446304964572</v>
      </c>
      <c r="BG297" s="120">
        <f>PRODUCT('mil mi val'!$C261:BF261)</f>
        <v>0.47986759779847554</v>
      </c>
      <c r="BH297" s="120">
        <f>PRODUCT('mil mi val'!$C261:BG261)</f>
        <v>0.47338938522819612</v>
      </c>
      <c r="BI297" s="120">
        <f>PRODUCT('mil mi val'!$C261:BH261)</f>
        <v>0.46699862852761548</v>
      </c>
      <c r="BJ297" s="120">
        <f>PRODUCT('mil mi val'!$C261:BI261)</f>
        <v>0.46069414704249267</v>
      </c>
      <c r="BK297" s="120">
        <f>PRODUCT('mil mi val'!$C261:BJ261)</f>
        <v>0.45447477605741904</v>
      </c>
      <c r="BL297" s="120">
        <f>PRODUCT('mil mi val'!$C261:BK261)</f>
        <v>0.44833936658064388</v>
      </c>
      <c r="BM297" s="120">
        <f>PRODUCT('mil mi val'!$C261:BL261)</f>
        <v>0.44228678513180519</v>
      </c>
      <c r="BN297" s="120">
        <f>PRODUCT('mil mi val'!$C261:BM261)</f>
        <v>0.43631591353252586</v>
      </c>
      <c r="BO297" s="120">
        <f>PRODUCT('mil mi val'!$C261:BN261)</f>
        <v>0.43042564869983679</v>
      </c>
      <c r="BP297" s="120">
        <f>PRODUCT('mil mi val'!$C261:BO261)</f>
        <v>0.42461490244238903</v>
      </c>
      <c r="BQ297" s="120">
        <f>PRODUCT('mil mi val'!$C261:BP261)</f>
        <v>0.41888260125941679</v>
      </c>
      <c r="BR297" s="120">
        <f>PRODUCT('mil mi val'!$C261:BQ261)</f>
        <v>0.41322768614241467</v>
      </c>
      <c r="BS297" s="120">
        <f>PRODUCT('mil mi val'!$C261:BR261)</f>
        <v>0.40764911237949208</v>
      </c>
      <c r="BT297" s="120">
        <f>PRODUCT('mil mi val'!$C261:BS261)</f>
        <v>0.40214584936236897</v>
      </c>
      <c r="BU297" s="120">
        <f>PRODUCT('mil mi val'!$C261:BT261)</f>
        <v>0.39671688039597702</v>
      </c>
      <c r="BV297" s="120">
        <f>PRODUCT('mil mi val'!$C261:BU261)</f>
        <v>0.39136120251063133</v>
      </c>
      <c r="BW297" s="120">
        <f>PRODUCT('mil mi val'!$C261:BV261)</f>
        <v>0.38607782627673781</v>
      </c>
      <c r="BX297" s="120">
        <f>PRODUCT('mil mi val'!$C261:BW261)</f>
        <v>0.38086577562200186</v>
      </c>
      <c r="BY297" s="120">
        <f>PRODUCT('mil mi val'!$C261:BX261)</f>
        <v>0.37572408765110482</v>
      </c>
      <c r="BZ297" s="120">
        <f>PRODUCT('mil mi val'!$C261:BY261)</f>
        <v>0.37065181246781492</v>
      </c>
      <c r="CA297" s="120">
        <f>PRODUCT('mil mi val'!$C261:BZ261)</f>
        <v>0.36564801299949945</v>
      </c>
      <c r="CB297" s="120">
        <f>PRODUCT('mil mi val'!$C261:CA261)</f>
        <v>0.36071176482400624</v>
      </c>
      <c r="CC297" s="120">
        <f>PRODUCT('mil mi val'!$C261:CB261)</f>
        <v>0.35584215599888219</v>
      </c>
      <c r="CD297" s="120">
        <f>PRODUCT('mil mi val'!$C261:CC261)</f>
        <v>0.35103828689289729</v>
      </c>
      <c r="CE297" s="120">
        <f>PRODUCT('mil mi val'!$C261:CD261)</f>
        <v>0.34629927001984318</v>
      </c>
      <c r="CF297" s="120">
        <f>PRODUCT('mil mi val'!$C261:CE261)</f>
        <v>0.3416242298745753</v>
      </c>
      <c r="CG297" s="120">
        <f>PRODUCT('mil mi val'!$C261:CF261)</f>
        <v>0.33701230277126853</v>
      </c>
      <c r="CH297" s="120">
        <f>PRODUCT('mil mi val'!$C261:CG261)</f>
        <v>0.33246263668385645</v>
      </c>
      <c r="CI297" s="120">
        <f>PRODUCT('mil mi val'!$C261:CH261)</f>
        <v>0.32797439108862442</v>
      </c>
      <c r="CJ297" s="120">
        <f>PRODUCT('mil mi val'!$C261:CI261)</f>
        <v>0.32354673680892798</v>
      </c>
      <c r="CK297" s="120">
        <f>PRODUCT('mil mi val'!$C261:CJ261)</f>
        <v>0.31917885586200745</v>
      </c>
      <c r="CL297" s="120">
        <f>PRODUCT('mil mi val'!$C261:CK261)</f>
        <v>0.31486994130787038</v>
      </c>
      <c r="CM297" s="120">
        <f>PRODUCT('mil mi val'!$C261:CL261)</f>
        <v>0.31061919710021413</v>
      </c>
      <c r="CN297" s="120">
        <f>PRODUCT('mil mi val'!$C261:CM261)</f>
        <v>0.30642583793936123</v>
      </c>
      <c r="CO297" s="120">
        <f>PRODUCT('mil mi val'!$C261:CN261)</f>
        <v>0.30228908912717989</v>
      </c>
      <c r="CP297" s="120">
        <f>PRODUCT('mil mi val'!$C261:CO261)</f>
        <v>0.29820818642396296</v>
      </c>
      <c r="CQ297" s="120">
        <f>PRODUCT('mil mi val'!$C261:CP261)</f>
        <v>0.2941823759072395</v>
      </c>
      <c r="CR297" s="120">
        <f>PRODUCT('mil mi val'!$C261:CQ261)</f>
        <v>0.29021091383249176</v>
      </c>
      <c r="CS297" s="120">
        <f>PRODUCT('mil mi val'!$C261:CR261)</f>
        <v>0.28629306649575315</v>
      </c>
      <c r="CT297" s="120">
        <f>PRODUCT('mil mi val'!$C261:CS261)</f>
        <v>0.28242811009806051</v>
      </c>
      <c r="CU297" s="120">
        <f>PRODUCT('mil mi val'!$C261:CT261)</f>
        <v>0.27861533061173671</v>
      </c>
      <c r="CV297" s="120">
        <f>PRODUCT('mil mi val'!$C261:CU261)</f>
        <v>0.27485402364847827</v>
      </c>
      <c r="CW297" s="120">
        <f>PRODUCT('mil mi val'!$C261:CV261)</f>
        <v>0.27114349432922386</v>
      </c>
      <c r="CX297" s="120">
        <f>PRODUCT('mil mi val'!$C261:CW261)</f>
        <v>0.26748305715577936</v>
      </c>
      <c r="CY297" s="120">
        <f>PRODUCT('mil mi val'!$C261:CX261)</f>
        <v>0.26387203588417635</v>
      </c>
      <c r="CZ297" s="120">
        <f>PRODUCT('mil mi val'!$C261:CY261)</f>
        <v>0.26030976339973999</v>
      </c>
      <c r="DA297" s="120">
        <f>PRODUCT('mil mi val'!$C261:CZ261)</f>
        <v>0.25679558159384352</v>
      </c>
      <c r="DB297" s="120">
        <f>PRODUCT('mil mi val'!$C261:DA261)</f>
        <v>0.25332884124232663</v>
      </c>
      <c r="DC297" s="120">
        <f>PRODUCT('mil mi val'!$C261:DB261)</f>
        <v>0.24990890188555523</v>
      </c>
    </row>
    <row r="298" spans="2:107" ht="15" x14ac:dyDescent="0.25">
      <c r="B298" s="110">
        <v>53</v>
      </c>
      <c r="C298" s="120">
        <v>1</v>
      </c>
      <c r="D298" s="120">
        <f>PRODUCT('mil mi val'!$C262:C262)</f>
        <v>0.98440000000000005</v>
      </c>
      <c r="E298" s="120">
        <f>PRODUCT('mil mi val'!$C262:D262)</f>
        <v>0.97721388000000009</v>
      </c>
      <c r="F298" s="120">
        <f>PRODUCT('mil mi val'!$C262:E262)</f>
        <v>0.96890756202000017</v>
      </c>
      <c r="G298" s="120">
        <f>PRODUCT('mil mi val'!$C262:F262)</f>
        <v>0.95979983093701216</v>
      </c>
      <c r="H298" s="120">
        <f>PRODUCT('mil mi val'!$C262:G262)</f>
        <v>0.95020183262764202</v>
      </c>
      <c r="I298" s="120">
        <f>PRODUCT('mil mi val'!$C262:H262)</f>
        <v>0.94012969320178896</v>
      </c>
      <c r="J298" s="120">
        <f>PRODUCT('mil mi val'!$C262:I262)</f>
        <v>0.9296002406379289</v>
      </c>
      <c r="K298" s="120">
        <f>PRODUCT('mil mi val'!$C262:J262)</f>
        <v>0.9187239178224651</v>
      </c>
      <c r="L298" s="120">
        <f>PRODUCT('mil mi val'!$C262:K262)</f>
        <v>0.90751548602503107</v>
      </c>
      <c r="M298" s="120">
        <f>PRODUCT('mil mi val'!$C262:L262)</f>
        <v>0.89599003935251309</v>
      </c>
      <c r="N298" s="120">
        <f>PRODUCT('mil mi val'!$C262:M262)</f>
        <v>0.88434216884093042</v>
      </c>
      <c r="O298" s="120">
        <f>PRODUCT('mil mi val'!$C262:N262)</f>
        <v>0.87258041799534602</v>
      </c>
      <c r="P298" s="120">
        <f>PRODUCT('mil mi val'!$C262:O262)</f>
        <v>0.8608878403942084</v>
      </c>
      <c r="Q298" s="120">
        <f>PRODUCT('mil mi val'!$C262:P262)</f>
        <v>0.84926585454888659</v>
      </c>
      <c r="R298" s="120">
        <f>PRODUCT('mil mi val'!$C262:Q262)</f>
        <v>0.83780076551247662</v>
      </c>
      <c r="S298" s="120">
        <f>PRODUCT('mil mi val'!$C262:R262)</f>
        <v>0.82649045517805819</v>
      </c>
      <c r="T298" s="120">
        <f>PRODUCT('mil mi val'!$C262:S262)</f>
        <v>0.81533283403315449</v>
      </c>
      <c r="U298" s="120">
        <f>PRODUCT('mil mi val'!$C262:T262)</f>
        <v>0.80432584077370695</v>
      </c>
      <c r="V298" s="120">
        <f>PRODUCT('mil mi val'!$C262:U262)</f>
        <v>0.79346744192326191</v>
      </c>
      <c r="W298" s="120">
        <f>PRODUCT('mil mi val'!$C262:V262)</f>
        <v>0.78275563145729787</v>
      </c>
      <c r="X298" s="120">
        <f>PRODUCT('mil mi val'!$C262:W262)</f>
        <v>0.77218843043262442</v>
      </c>
      <c r="Y298" s="120">
        <f>PRODUCT('mil mi val'!$C262:X262)</f>
        <v>0.76176388662178407</v>
      </c>
      <c r="Z298" s="120">
        <f>PRODUCT('mil mi val'!$C262:Y262)</f>
        <v>0.75148007415239004</v>
      </c>
      <c r="AA298" s="120">
        <f>PRODUCT('mil mi val'!$C262:Z262)</f>
        <v>0.74133509315133284</v>
      </c>
      <c r="AB298" s="120">
        <f>PRODUCT('mil mi val'!$C262:AA262)</f>
        <v>0.73132706939378989</v>
      </c>
      <c r="AC298" s="120">
        <f>PRODUCT('mil mi val'!$C262:AB262)</f>
        <v>0.72145415395697376</v>
      </c>
      <c r="AD298" s="120">
        <f>PRODUCT('mil mi val'!$C262:AC262)</f>
        <v>0.71171452287855463</v>
      </c>
      <c r="AE298" s="120">
        <f>PRODUCT('mil mi val'!$C262:AD262)</f>
        <v>0.70210637681969412</v>
      </c>
      <c r="AF298" s="120">
        <f>PRODUCT('mil mi val'!$C262:AE262)</f>
        <v>0.69262794073262823</v>
      </c>
      <c r="AG298" s="120">
        <f>PRODUCT('mil mi val'!$C262:AF262)</f>
        <v>0.68327746353273777</v>
      </c>
      <c r="AH298" s="120">
        <f>PRODUCT('mil mi val'!$C262:AG262)</f>
        <v>0.67405321777504579</v>
      </c>
      <c r="AI298" s="120">
        <f>PRODUCT('mil mi val'!$C262:AH262)</f>
        <v>0.66495349933508274</v>
      </c>
      <c r="AJ298" s="120">
        <f>PRODUCT('mil mi val'!$C262:AI262)</f>
        <v>0.65597662709405913</v>
      </c>
      <c r="AK298" s="120">
        <f>PRODUCT('mil mi val'!$C262:AJ262)</f>
        <v>0.64712094262828934</v>
      </c>
      <c r="AL298" s="120">
        <f>PRODUCT('mil mi val'!$C262:AK262)</f>
        <v>0.63838480990280744</v>
      </c>
      <c r="AM298" s="120">
        <f>PRODUCT('mil mi val'!$C262:AL262)</f>
        <v>0.62976661496911956</v>
      </c>
      <c r="AN298" s="120">
        <f>PRODUCT('mil mi val'!$C262:AM262)</f>
        <v>0.62126476566703648</v>
      </c>
      <c r="AO298" s="120">
        <f>PRODUCT('mil mi val'!$C262:AN262)</f>
        <v>0.61287769133053149</v>
      </c>
      <c r="AP298" s="120">
        <f>PRODUCT('mil mi val'!$C262:AO262)</f>
        <v>0.60460384249756938</v>
      </c>
      <c r="AQ298" s="120">
        <f>PRODUCT('mil mi val'!$C262:AP262)</f>
        <v>0.59644169062385222</v>
      </c>
      <c r="AR298" s="120">
        <f>PRODUCT('mil mi val'!$C262:AQ262)</f>
        <v>0.5883897278004302</v>
      </c>
      <c r="AS298" s="120">
        <f>PRODUCT('mil mi val'!$C262:AR262)</f>
        <v>0.58044646647512443</v>
      </c>
      <c r="AT298" s="120">
        <f>PRODUCT('mil mi val'!$C262:AS262)</f>
        <v>0.57261043917771026</v>
      </c>
      <c r="AU298" s="120">
        <f>PRODUCT('mil mi val'!$C262:AT262)</f>
        <v>0.56488019824881119</v>
      </c>
      <c r="AV298" s="120">
        <f>PRODUCT('mil mi val'!$C262:AU262)</f>
        <v>0.55725431557245231</v>
      </c>
      <c r="AW298" s="120">
        <f>PRODUCT('mil mi val'!$C262:AV262)</f>
        <v>0.54973138231222418</v>
      </c>
      <c r="AX298" s="120">
        <f>PRODUCT('mil mi val'!$C262:AW262)</f>
        <v>0.5423100086510092</v>
      </c>
      <c r="AY298" s="120">
        <f>PRODUCT('mil mi val'!$C262:AX262)</f>
        <v>0.53498882353422061</v>
      </c>
      <c r="AZ298" s="120">
        <f>PRODUCT('mil mi val'!$C262:AY262)</f>
        <v>0.5277664744165087</v>
      </c>
      <c r="BA298" s="120">
        <f>PRODUCT('mil mi val'!$C262:AZ262)</f>
        <v>0.52064162701188588</v>
      </c>
      <c r="BB298" s="120">
        <f>PRODUCT('mil mi val'!$C262:BA262)</f>
        <v>0.51361296504722542</v>
      </c>
      <c r="BC298" s="120">
        <f>PRODUCT('mil mi val'!$C262:BB262)</f>
        <v>0.5066791900190879</v>
      </c>
      <c r="BD298" s="120">
        <f>PRODUCT('mil mi val'!$C262:BC262)</f>
        <v>0.49983902095383026</v>
      </c>
      <c r="BE298" s="120">
        <f>PRODUCT('mil mi val'!$C262:BD262)</f>
        <v>0.4930911941709536</v>
      </c>
      <c r="BF298" s="120">
        <f>PRODUCT('mil mi val'!$C262:BE262)</f>
        <v>0.48643446304964572</v>
      </c>
      <c r="BG298" s="120">
        <f>PRODUCT('mil mi val'!$C262:BF262)</f>
        <v>0.47986759779847554</v>
      </c>
      <c r="BH298" s="120">
        <f>PRODUCT('mil mi val'!$C262:BG262)</f>
        <v>0.47338938522819612</v>
      </c>
      <c r="BI298" s="120">
        <f>PRODUCT('mil mi val'!$C262:BH262)</f>
        <v>0.46699862852761548</v>
      </c>
      <c r="BJ298" s="120">
        <f>PRODUCT('mil mi val'!$C262:BI262)</f>
        <v>0.46069414704249267</v>
      </c>
      <c r="BK298" s="120">
        <f>PRODUCT('mil mi val'!$C262:BJ262)</f>
        <v>0.45447477605741904</v>
      </c>
      <c r="BL298" s="120">
        <f>PRODUCT('mil mi val'!$C262:BK262)</f>
        <v>0.44833936658064388</v>
      </c>
      <c r="BM298" s="120">
        <f>PRODUCT('mil mi val'!$C262:BL262)</f>
        <v>0.44228678513180519</v>
      </c>
      <c r="BN298" s="120">
        <f>PRODUCT('mil mi val'!$C262:BM262)</f>
        <v>0.43631591353252586</v>
      </c>
      <c r="BO298" s="120">
        <f>PRODUCT('mil mi val'!$C262:BN262)</f>
        <v>0.43042564869983679</v>
      </c>
      <c r="BP298" s="120">
        <f>PRODUCT('mil mi val'!$C262:BO262)</f>
        <v>0.42461490244238903</v>
      </c>
      <c r="BQ298" s="120">
        <f>PRODUCT('mil mi val'!$C262:BP262)</f>
        <v>0.41888260125941679</v>
      </c>
      <c r="BR298" s="120">
        <f>PRODUCT('mil mi val'!$C262:BQ262)</f>
        <v>0.41322768614241467</v>
      </c>
      <c r="BS298" s="120">
        <f>PRODUCT('mil mi val'!$C262:BR262)</f>
        <v>0.40764911237949208</v>
      </c>
      <c r="BT298" s="120">
        <f>PRODUCT('mil mi val'!$C262:BS262)</f>
        <v>0.40214584936236897</v>
      </c>
      <c r="BU298" s="120">
        <f>PRODUCT('mil mi val'!$C262:BT262)</f>
        <v>0.39671688039597702</v>
      </c>
      <c r="BV298" s="120">
        <f>PRODUCT('mil mi val'!$C262:BU262)</f>
        <v>0.39136120251063133</v>
      </c>
      <c r="BW298" s="120">
        <f>PRODUCT('mil mi val'!$C262:BV262)</f>
        <v>0.38607782627673781</v>
      </c>
      <c r="BX298" s="120">
        <f>PRODUCT('mil mi val'!$C262:BW262)</f>
        <v>0.38086577562200186</v>
      </c>
      <c r="BY298" s="120">
        <f>PRODUCT('mil mi val'!$C262:BX262)</f>
        <v>0.37572408765110482</v>
      </c>
      <c r="BZ298" s="120">
        <f>PRODUCT('mil mi val'!$C262:BY262)</f>
        <v>0.37065181246781492</v>
      </c>
      <c r="CA298" s="120">
        <f>PRODUCT('mil mi val'!$C262:BZ262)</f>
        <v>0.36564801299949945</v>
      </c>
      <c r="CB298" s="120">
        <f>PRODUCT('mil mi val'!$C262:CA262)</f>
        <v>0.36071176482400624</v>
      </c>
      <c r="CC298" s="120">
        <f>PRODUCT('mil mi val'!$C262:CB262)</f>
        <v>0.35584215599888219</v>
      </c>
      <c r="CD298" s="120">
        <f>PRODUCT('mil mi val'!$C262:CC262)</f>
        <v>0.35103828689289729</v>
      </c>
      <c r="CE298" s="120">
        <f>PRODUCT('mil mi val'!$C262:CD262)</f>
        <v>0.34629927001984318</v>
      </c>
      <c r="CF298" s="120">
        <f>PRODUCT('mil mi val'!$C262:CE262)</f>
        <v>0.3416242298745753</v>
      </c>
      <c r="CG298" s="120">
        <f>PRODUCT('mil mi val'!$C262:CF262)</f>
        <v>0.33701230277126853</v>
      </c>
      <c r="CH298" s="120">
        <f>PRODUCT('mil mi val'!$C262:CG262)</f>
        <v>0.33246263668385645</v>
      </c>
      <c r="CI298" s="120">
        <f>PRODUCT('mil mi val'!$C262:CH262)</f>
        <v>0.32797439108862442</v>
      </c>
      <c r="CJ298" s="120">
        <f>PRODUCT('mil mi val'!$C262:CI262)</f>
        <v>0.32354673680892798</v>
      </c>
      <c r="CK298" s="120">
        <f>PRODUCT('mil mi val'!$C262:CJ262)</f>
        <v>0.31917885586200745</v>
      </c>
      <c r="CL298" s="120">
        <f>PRODUCT('mil mi val'!$C262:CK262)</f>
        <v>0.31486994130787038</v>
      </c>
      <c r="CM298" s="120">
        <f>PRODUCT('mil mi val'!$C262:CL262)</f>
        <v>0.31061919710021413</v>
      </c>
      <c r="CN298" s="120">
        <f>PRODUCT('mil mi val'!$C262:CM262)</f>
        <v>0.30642583793936123</v>
      </c>
      <c r="CO298" s="120">
        <f>PRODUCT('mil mi val'!$C262:CN262)</f>
        <v>0.30228908912717989</v>
      </c>
      <c r="CP298" s="120">
        <f>PRODUCT('mil mi val'!$C262:CO262)</f>
        <v>0.29820818642396296</v>
      </c>
      <c r="CQ298" s="120">
        <f>PRODUCT('mil mi val'!$C262:CP262)</f>
        <v>0.2941823759072395</v>
      </c>
      <c r="CR298" s="120">
        <f>PRODUCT('mil mi val'!$C262:CQ262)</f>
        <v>0.29021091383249176</v>
      </c>
      <c r="CS298" s="120">
        <f>PRODUCT('mil mi val'!$C262:CR262)</f>
        <v>0.28629306649575315</v>
      </c>
      <c r="CT298" s="120">
        <f>PRODUCT('mil mi val'!$C262:CS262)</f>
        <v>0.28242811009806051</v>
      </c>
      <c r="CU298" s="120">
        <f>PRODUCT('mil mi val'!$C262:CT262)</f>
        <v>0.27861533061173671</v>
      </c>
      <c r="CV298" s="120">
        <f>PRODUCT('mil mi val'!$C262:CU262)</f>
        <v>0.27485402364847827</v>
      </c>
      <c r="CW298" s="120">
        <f>PRODUCT('mil mi val'!$C262:CV262)</f>
        <v>0.27114349432922386</v>
      </c>
      <c r="CX298" s="120">
        <f>PRODUCT('mil mi val'!$C262:CW262)</f>
        <v>0.26748305715577936</v>
      </c>
      <c r="CY298" s="120">
        <f>PRODUCT('mil mi val'!$C262:CX262)</f>
        <v>0.26387203588417635</v>
      </c>
      <c r="CZ298" s="120">
        <f>PRODUCT('mil mi val'!$C262:CY262)</f>
        <v>0.26030976339973999</v>
      </c>
      <c r="DA298" s="120">
        <f>PRODUCT('mil mi val'!$C262:CZ262)</f>
        <v>0.25679558159384352</v>
      </c>
      <c r="DB298" s="120">
        <f>PRODUCT('mil mi val'!$C262:DA262)</f>
        <v>0.25332884124232663</v>
      </c>
      <c r="DC298" s="120">
        <f>PRODUCT('mil mi val'!$C262:DB262)</f>
        <v>0.24990890188555523</v>
      </c>
    </row>
    <row r="299" spans="2:107" ht="15" x14ac:dyDescent="0.25">
      <c r="B299" s="110">
        <v>54</v>
      </c>
      <c r="C299" s="120">
        <v>1</v>
      </c>
      <c r="D299" s="120">
        <f>PRODUCT('mil mi val'!$C263:C263)</f>
        <v>0.98440000000000005</v>
      </c>
      <c r="E299" s="120">
        <f>PRODUCT('mil mi val'!$C263:D263)</f>
        <v>0.97721388000000009</v>
      </c>
      <c r="F299" s="120">
        <f>PRODUCT('mil mi val'!$C263:E263)</f>
        <v>0.96890756202000017</v>
      </c>
      <c r="G299" s="120">
        <f>PRODUCT('mil mi val'!$C263:F263)</f>
        <v>0.95989672169321416</v>
      </c>
      <c r="H299" s="120">
        <f>PRODUCT('mil mi val'!$C263:G263)</f>
        <v>0.95029775447628206</v>
      </c>
      <c r="I299" s="120">
        <f>PRODUCT('mil mi val'!$C263:H263)</f>
        <v>0.94022459827883342</v>
      </c>
      <c r="J299" s="120">
        <f>PRODUCT('mil mi val'!$C263:I263)</f>
        <v>0.9296940827781105</v>
      </c>
      <c r="K299" s="120">
        <f>PRODUCT('mil mi val'!$C263:J263)</f>
        <v>0.91881666200960654</v>
      </c>
      <c r="L299" s="120">
        <f>PRODUCT('mil mi val'!$C263:K263)</f>
        <v>0.90760709873308931</v>
      </c>
      <c r="M299" s="120">
        <f>PRODUCT('mil mi val'!$C263:L263)</f>
        <v>0.89608048857917899</v>
      </c>
      <c r="N299" s="120">
        <f>PRODUCT('mil mi val'!$C263:M263)</f>
        <v>0.88443144222764969</v>
      </c>
      <c r="O299" s="120">
        <f>PRODUCT('mil mi val'!$C263:N263)</f>
        <v>0.87266850404602192</v>
      </c>
      <c r="P299" s="120">
        <f>PRODUCT('mil mi val'!$C263:O263)</f>
        <v>0.86097474609180524</v>
      </c>
      <c r="Q299" s="120">
        <f>PRODUCT('mil mi val'!$C263:P263)</f>
        <v>0.84935158701956592</v>
      </c>
      <c r="R299" s="120">
        <f>PRODUCT('mil mi val'!$C263:Q263)</f>
        <v>0.8378853405948018</v>
      </c>
      <c r="S299" s="120">
        <f>PRODUCT('mil mi val'!$C263:R263)</f>
        <v>0.82657388849677205</v>
      </c>
      <c r="T299" s="120">
        <f>PRODUCT('mil mi val'!$C263:S263)</f>
        <v>0.81541514100206569</v>
      </c>
      <c r="U299" s="120">
        <f>PRODUCT('mil mi val'!$C263:T263)</f>
        <v>0.80440703659853785</v>
      </c>
      <c r="V299" s="120">
        <f>PRODUCT('mil mi val'!$C263:U263)</f>
        <v>0.79354754160445762</v>
      </c>
      <c r="W299" s="120">
        <f>PRODUCT('mil mi val'!$C263:V263)</f>
        <v>0.78283464979279749</v>
      </c>
      <c r="X299" s="120">
        <f>PRODUCT('mil mi val'!$C263:W263)</f>
        <v>0.77226638202059472</v>
      </c>
      <c r="Y299" s="120">
        <f>PRODUCT('mil mi val'!$C263:X263)</f>
        <v>0.76184078586331672</v>
      </c>
      <c r="Z299" s="120">
        <f>PRODUCT('mil mi val'!$C263:Y263)</f>
        <v>0.75155593525416198</v>
      </c>
      <c r="AA299" s="120">
        <f>PRODUCT('mil mi val'!$C263:Z263)</f>
        <v>0.74140993012823087</v>
      </c>
      <c r="AB299" s="120">
        <f>PRODUCT('mil mi val'!$C263:AA263)</f>
        <v>0.73140089607149983</v>
      </c>
      <c r="AC299" s="120">
        <f>PRODUCT('mil mi val'!$C263:AB263)</f>
        <v>0.72152698397453463</v>
      </c>
      <c r="AD299" s="120">
        <f>PRODUCT('mil mi val'!$C263:AC263)</f>
        <v>0.7117863696908785</v>
      </c>
      <c r="AE299" s="120">
        <f>PRODUCT('mil mi val'!$C263:AD263)</f>
        <v>0.70217725370005168</v>
      </c>
      <c r="AF299" s="120">
        <f>PRODUCT('mil mi val'!$C263:AE263)</f>
        <v>0.69269786077510098</v>
      </c>
      <c r="AG299" s="120">
        <f>PRODUCT('mil mi val'!$C263:AF263)</f>
        <v>0.68334643965463715</v>
      </c>
      <c r="AH299" s="120">
        <f>PRODUCT('mil mi val'!$C263:AG263)</f>
        <v>0.67412126271929962</v>
      </c>
      <c r="AI299" s="120">
        <f>PRODUCT('mil mi val'!$C263:AH263)</f>
        <v>0.66502062567258913</v>
      </c>
      <c r="AJ299" s="120">
        <f>PRODUCT('mil mi val'!$C263:AI263)</f>
        <v>0.65604284722600925</v>
      </c>
      <c r="AK299" s="120">
        <f>PRODUCT('mil mi val'!$C263:AJ263)</f>
        <v>0.6471862687884582</v>
      </c>
      <c r="AL299" s="120">
        <f>PRODUCT('mil mi val'!$C263:AK263)</f>
        <v>0.63844925415981402</v>
      </c>
      <c r="AM299" s="120">
        <f>PRODUCT('mil mi val'!$C263:AL263)</f>
        <v>0.62983018922865652</v>
      </c>
      <c r="AN299" s="120">
        <f>PRODUCT('mil mi val'!$C263:AM263)</f>
        <v>0.6213274816740697</v>
      </c>
      <c r="AO299" s="120">
        <f>PRODUCT('mil mi val'!$C263:AN263)</f>
        <v>0.61293956067146982</v>
      </c>
      <c r="AP299" s="120">
        <f>PRODUCT('mil mi val'!$C263:AO263)</f>
        <v>0.60466487660240498</v>
      </c>
      <c r="AQ299" s="120">
        <f>PRODUCT('mil mi val'!$C263:AP263)</f>
        <v>0.59650190076827259</v>
      </c>
      <c r="AR299" s="120">
        <f>PRODUCT('mil mi val'!$C263:AQ263)</f>
        <v>0.58844912510790093</v>
      </c>
      <c r="AS299" s="120">
        <f>PRODUCT('mil mi val'!$C263:AR263)</f>
        <v>0.58050506191894424</v>
      </c>
      <c r="AT299" s="120">
        <f>PRODUCT('mil mi val'!$C263:AS263)</f>
        <v>0.57266824358303847</v>
      </c>
      <c r="AU299" s="120">
        <f>PRODUCT('mil mi val'!$C263:AT263)</f>
        <v>0.56493722229466747</v>
      </c>
      <c r="AV299" s="120">
        <f>PRODUCT('mil mi val'!$C263:AU263)</f>
        <v>0.55731056979368954</v>
      </c>
      <c r="AW299" s="120">
        <f>PRODUCT('mil mi val'!$C263:AV263)</f>
        <v>0.54978687710147478</v>
      </c>
      <c r="AX299" s="120">
        <f>PRODUCT('mil mi val'!$C263:AW263)</f>
        <v>0.54236475426060493</v>
      </c>
      <c r="AY299" s="120">
        <f>PRODUCT('mil mi val'!$C263:AX263)</f>
        <v>0.53504283007808684</v>
      </c>
      <c r="AZ299" s="120">
        <f>PRODUCT('mil mi val'!$C263:AY263)</f>
        <v>0.52781975187203267</v>
      </c>
      <c r="BA299" s="120">
        <f>PRODUCT('mil mi val'!$C263:AZ263)</f>
        <v>0.52069418522176025</v>
      </c>
      <c r="BB299" s="120">
        <f>PRODUCT('mil mi val'!$C263:BA263)</f>
        <v>0.51366481372126649</v>
      </c>
      <c r="BC299" s="120">
        <f>PRODUCT('mil mi val'!$C263:BB263)</f>
        <v>0.50673033873602946</v>
      </c>
      <c r="BD299" s="120">
        <f>PRODUCT('mil mi val'!$C263:BC263)</f>
        <v>0.49988947916309306</v>
      </c>
      <c r="BE299" s="120">
        <f>PRODUCT('mil mi val'!$C263:BD263)</f>
        <v>0.49314097119439132</v>
      </c>
      <c r="BF299" s="120">
        <f>PRODUCT('mil mi val'!$C263:BE263)</f>
        <v>0.48648356808326704</v>
      </c>
      <c r="BG299" s="120">
        <f>PRODUCT('mil mi val'!$C263:BF263)</f>
        <v>0.47991603991414294</v>
      </c>
      <c r="BH299" s="120">
        <f>PRODUCT('mil mi val'!$C263:BG263)</f>
        <v>0.47343717337530206</v>
      </c>
      <c r="BI299" s="120">
        <f>PRODUCT('mil mi val'!$C263:BH263)</f>
        <v>0.46704577153473548</v>
      </c>
      <c r="BJ299" s="120">
        <f>PRODUCT('mil mi val'!$C263:BI263)</f>
        <v>0.46074065361901656</v>
      </c>
      <c r="BK299" s="120">
        <f>PRODUCT('mil mi val'!$C263:BJ263)</f>
        <v>0.45452065479515985</v>
      </c>
      <c r="BL299" s="120">
        <f>PRODUCT('mil mi val'!$C263:BK263)</f>
        <v>0.44838462595542522</v>
      </c>
      <c r="BM299" s="120">
        <f>PRODUCT('mil mi val'!$C263:BL263)</f>
        <v>0.44233143350502702</v>
      </c>
      <c r="BN299" s="120">
        <f>PRODUCT('mil mi val'!$C263:BM263)</f>
        <v>0.4363599591527092</v>
      </c>
      <c r="BO299" s="120">
        <f>PRODUCT('mil mi val'!$C263:BN263)</f>
        <v>0.43046909970414765</v>
      </c>
      <c r="BP299" s="120">
        <f>PRODUCT('mil mi val'!$C263:BO263)</f>
        <v>0.42465776685814166</v>
      </c>
      <c r="BQ299" s="120">
        <f>PRODUCT('mil mi val'!$C263:BP263)</f>
        <v>0.41892488700555675</v>
      </c>
      <c r="BR299" s="120">
        <f>PRODUCT('mil mi val'!$C263:BQ263)</f>
        <v>0.41326940103098175</v>
      </c>
      <c r="BS299" s="120">
        <f>PRODUCT('mil mi val'!$C263:BR263)</f>
        <v>0.40769026411706349</v>
      </c>
      <c r="BT299" s="120">
        <f>PRODUCT('mil mi val'!$C263:BS263)</f>
        <v>0.40218644555148314</v>
      </c>
      <c r="BU299" s="120">
        <f>PRODUCT('mil mi val'!$C263:BT263)</f>
        <v>0.39675692853653816</v>
      </c>
      <c r="BV299" s="120">
        <f>PRODUCT('mil mi val'!$C263:BU263)</f>
        <v>0.39140071000129489</v>
      </c>
      <c r="BW299" s="120">
        <f>PRODUCT('mil mi val'!$C263:BV263)</f>
        <v>0.38611680041627744</v>
      </c>
      <c r="BX299" s="120">
        <f>PRODUCT('mil mi val'!$C263:BW263)</f>
        <v>0.38090422361065773</v>
      </c>
      <c r="BY299" s="120">
        <f>PRODUCT('mil mi val'!$C263:BX263)</f>
        <v>0.37576201659191388</v>
      </c>
      <c r="BZ299" s="120">
        <f>PRODUCT('mil mi val'!$C263:BY263)</f>
        <v>0.37068922936792309</v>
      </c>
      <c r="CA299" s="120">
        <f>PRODUCT('mil mi val'!$C263:BZ263)</f>
        <v>0.36568492477145614</v>
      </c>
      <c r="CB299" s="120">
        <f>PRODUCT('mil mi val'!$C263:CA263)</f>
        <v>0.36074817828704148</v>
      </c>
      <c r="CC299" s="120">
        <f>PRODUCT('mil mi val'!$C263:CB263)</f>
        <v>0.35587807788016645</v>
      </c>
      <c r="CD299" s="120">
        <f>PRODUCT('mil mi val'!$C263:CC263)</f>
        <v>0.35107372382878421</v>
      </c>
      <c r="CE299" s="120">
        <f>PRODUCT('mil mi val'!$C263:CD263)</f>
        <v>0.34633422855709561</v>
      </c>
      <c r="CF299" s="120">
        <f>PRODUCT('mil mi val'!$C263:CE263)</f>
        <v>0.34165871647157486</v>
      </c>
      <c r="CG299" s="120">
        <f>PRODUCT('mil mi val'!$C263:CF263)</f>
        <v>0.33704632379920862</v>
      </c>
      <c r="CH299" s="120">
        <f>PRODUCT('mil mi val'!$C263:CG263)</f>
        <v>0.33249619842791933</v>
      </c>
      <c r="CI299" s="120">
        <f>PRODUCT('mil mi val'!$C263:CH263)</f>
        <v>0.32800749974914245</v>
      </c>
      <c r="CJ299" s="120">
        <f>PRODUCT('mil mi val'!$C263:CI263)</f>
        <v>0.32357939850252904</v>
      </c>
      <c r="CK299" s="120">
        <f>PRODUCT('mil mi val'!$C263:CJ263)</f>
        <v>0.31921107662274489</v>
      </c>
      <c r="CL299" s="120">
        <f>PRODUCT('mil mi val'!$C263:CK263)</f>
        <v>0.31490172708833786</v>
      </c>
      <c r="CM299" s="120">
        <f>PRODUCT('mil mi val'!$C263:CL263)</f>
        <v>0.31065055377264533</v>
      </c>
      <c r="CN299" s="120">
        <f>PRODUCT('mil mi val'!$C263:CM263)</f>
        <v>0.30645677129671461</v>
      </c>
      <c r="CO299" s="120">
        <f>PRODUCT('mil mi val'!$C263:CN263)</f>
        <v>0.302319604884209</v>
      </c>
      <c r="CP299" s="120">
        <f>PRODUCT('mil mi val'!$C263:CO263)</f>
        <v>0.2982382902182722</v>
      </c>
      <c r="CQ299" s="120">
        <f>PRODUCT('mil mi val'!$C263:CP263)</f>
        <v>0.29421207330032556</v>
      </c>
      <c r="CR299" s="120">
        <f>PRODUCT('mil mi val'!$C263:CQ263)</f>
        <v>0.29024021031077119</v>
      </c>
      <c r="CS299" s="120">
        <f>PRODUCT('mil mi val'!$C263:CR263)</f>
        <v>0.28632196747157579</v>
      </c>
      <c r="CT299" s="120">
        <f>PRODUCT('mil mi val'!$C263:CS263)</f>
        <v>0.28245662091070955</v>
      </c>
      <c r="CU299" s="120">
        <f>PRODUCT('mil mi val'!$C263:CT263)</f>
        <v>0.27864345652841499</v>
      </c>
      <c r="CV299" s="120">
        <f>PRODUCT('mil mi val'!$C263:CU263)</f>
        <v>0.2748817698652814</v>
      </c>
      <c r="CW299" s="120">
        <f>PRODUCT('mil mi val'!$C263:CV263)</f>
        <v>0.27117086597210011</v>
      </c>
      <c r="CX299" s="120">
        <f>PRODUCT('mil mi val'!$C263:CW263)</f>
        <v>0.26751005928147675</v>
      </c>
      <c r="CY299" s="120">
        <f>PRODUCT('mil mi val'!$C263:CX263)</f>
        <v>0.26389867348117685</v>
      </c>
      <c r="CZ299" s="120">
        <f>PRODUCT('mil mi val'!$C263:CY263)</f>
        <v>0.26033604138918098</v>
      </c>
      <c r="DA299" s="120">
        <f>PRODUCT('mil mi val'!$C263:CZ263)</f>
        <v>0.25682150483042704</v>
      </c>
      <c r="DB299" s="120">
        <f>PRODUCT('mil mi val'!$C263:DA263)</f>
        <v>0.25335441451521629</v>
      </c>
      <c r="DC299" s="120">
        <f>PRODUCT('mil mi val'!$C263:DB263)</f>
        <v>0.24993412991926087</v>
      </c>
    </row>
    <row r="300" spans="2:107" ht="15" x14ac:dyDescent="0.25">
      <c r="B300" s="110">
        <v>55</v>
      </c>
      <c r="C300" s="120">
        <v>1</v>
      </c>
      <c r="D300" s="120">
        <f>PRODUCT('mil mi val'!$C264:C264)</f>
        <v>0.98440000000000005</v>
      </c>
      <c r="E300" s="120">
        <f>PRODUCT('mil mi val'!$C264:D264)</f>
        <v>0.97731232000000012</v>
      </c>
      <c r="F300" s="120">
        <f>PRODUCT('mil mi val'!$C264:E264)</f>
        <v>0.96900516528000014</v>
      </c>
      <c r="G300" s="120">
        <f>PRODUCT('mil mi val'!$C264:F264)</f>
        <v>0.95999341724289611</v>
      </c>
      <c r="H300" s="120">
        <f>PRODUCT('mil mi val'!$C264:G264)</f>
        <v>0.95048948241219144</v>
      </c>
      <c r="I300" s="120">
        <f>PRODUCT('mil mi val'!$C264:H264)</f>
        <v>0.94041429389862219</v>
      </c>
      <c r="J300" s="120">
        <f>PRODUCT('mil mi val'!$C264:I264)</f>
        <v>0.92988165380695764</v>
      </c>
      <c r="K300" s="120">
        <f>PRODUCT('mil mi val'!$C264:J264)</f>
        <v>0.91900203845741624</v>
      </c>
      <c r="L300" s="120">
        <f>PRODUCT('mil mi val'!$C264:K264)</f>
        <v>0.90779021358823575</v>
      </c>
      <c r="M300" s="120">
        <f>PRODUCT('mil mi val'!$C264:L264)</f>
        <v>0.89626127787566512</v>
      </c>
      <c r="N300" s="120">
        <f>PRODUCT('mil mi val'!$C264:M264)</f>
        <v>0.88460988126328144</v>
      </c>
      <c r="O300" s="120">
        <f>PRODUCT('mil mi val'!$C264:N264)</f>
        <v>0.87284456984247982</v>
      </c>
      <c r="P300" s="120">
        <f>PRODUCT('mil mi val'!$C264:O264)</f>
        <v>0.86114845260659068</v>
      </c>
      <c r="Q300" s="120">
        <f>PRODUCT('mil mi val'!$C264:P264)</f>
        <v>0.84952294849640175</v>
      </c>
      <c r="R300" s="120">
        <f>PRODUCT('mil mi val'!$C264:Q264)</f>
        <v>0.83805438869170035</v>
      </c>
      <c r="S300" s="120">
        <f>PRODUCT('mil mi val'!$C264:R264)</f>
        <v>0.8267406544443624</v>
      </c>
      <c r="T300" s="120">
        <f>PRODUCT('mil mi val'!$C264:S264)</f>
        <v>0.81557965560936352</v>
      </c>
      <c r="U300" s="120">
        <f>PRODUCT('mil mi val'!$C264:T264)</f>
        <v>0.80456933025863719</v>
      </c>
      <c r="V300" s="120">
        <f>PRODUCT('mil mi val'!$C264:U264)</f>
        <v>0.79370764430014562</v>
      </c>
      <c r="W300" s="120">
        <f>PRODUCT('mil mi val'!$C264:V264)</f>
        <v>0.78299259110209374</v>
      </c>
      <c r="X300" s="120">
        <f>PRODUCT('mil mi val'!$C264:W264)</f>
        <v>0.77242219112221555</v>
      </c>
      <c r="Y300" s="120">
        <f>PRODUCT('mil mi val'!$C264:X264)</f>
        <v>0.76199449154206567</v>
      </c>
      <c r="Z300" s="120">
        <f>PRODUCT('mil mi val'!$C264:Y264)</f>
        <v>0.75170756590624777</v>
      </c>
      <c r="AA300" s="120">
        <f>PRODUCT('mil mi val'!$C264:Z264)</f>
        <v>0.74155951376651341</v>
      </c>
      <c r="AB300" s="120">
        <f>PRODUCT('mil mi val'!$C264:AA264)</f>
        <v>0.73154846033066556</v>
      </c>
      <c r="AC300" s="120">
        <f>PRODUCT('mil mi val'!$C264:AB264)</f>
        <v>0.72167255611620162</v>
      </c>
      <c r="AD300" s="120">
        <f>PRODUCT('mil mi val'!$C264:AC264)</f>
        <v>0.71192997660863289</v>
      </c>
      <c r="AE300" s="120">
        <f>PRODUCT('mil mi val'!$C264:AD264)</f>
        <v>0.70231892192441636</v>
      </c>
      <c r="AF300" s="120">
        <f>PRODUCT('mil mi val'!$C264:AE264)</f>
        <v>0.69283761647843678</v>
      </c>
      <c r="AG300" s="120">
        <f>PRODUCT('mil mi val'!$C264:AF264)</f>
        <v>0.68348430865597787</v>
      </c>
      <c r="AH300" s="120">
        <f>PRODUCT('mil mi val'!$C264:AG264)</f>
        <v>0.67425727048912221</v>
      </c>
      <c r="AI300" s="120">
        <f>PRODUCT('mil mi val'!$C264:AH264)</f>
        <v>0.66515479733751903</v>
      </c>
      <c r="AJ300" s="120">
        <f>PRODUCT('mil mi val'!$C264:AI264)</f>
        <v>0.65617520757346259</v>
      </c>
      <c r="AK300" s="120">
        <f>PRODUCT('mil mi val'!$C264:AJ264)</f>
        <v>0.64731684227122088</v>
      </c>
      <c r="AL300" s="120">
        <f>PRODUCT('mil mi val'!$C264:AK264)</f>
        <v>0.63857806490055946</v>
      </c>
      <c r="AM300" s="120">
        <f>PRODUCT('mil mi val'!$C264:AL264)</f>
        <v>0.62995726102440197</v>
      </c>
      <c r="AN300" s="120">
        <f>PRODUCT('mil mi val'!$C264:AM264)</f>
        <v>0.6214528380005726</v>
      </c>
      <c r="AO300" s="120">
        <f>PRODUCT('mil mi val'!$C264:AN264)</f>
        <v>0.61306322468756491</v>
      </c>
      <c r="AP300" s="120">
        <f>PRODUCT('mil mi val'!$C264:AO264)</f>
        <v>0.60478687115428276</v>
      </c>
      <c r="AQ300" s="120">
        <f>PRODUCT('mil mi val'!$C264:AP264)</f>
        <v>0.59662224839369993</v>
      </c>
      <c r="AR300" s="120">
        <f>PRODUCT('mil mi val'!$C264:AQ264)</f>
        <v>0.58856784804038498</v>
      </c>
      <c r="AS300" s="120">
        <f>PRODUCT('mil mi val'!$C264:AR264)</f>
        <v>0.5806221820918398</v>
      </c>
      <c r="AT300" s="120">
        <f>PRODUCT('mil mi val'!$C264:AS264)</f>
        <v>0.57278378263359997</v>
      </c>
      <c r="AU300" s="120">
        <f>PRODUCT('mil mi val'!$C264:AT264)</f>
        <v>0.56505120156804645</v>
      </c>
      <c r="AV300" s="120">
        <f>PRODUCT('mil mi val'!$C264:AU264)</f>
        <v>0.5574230103468778</v>
      </c>
      <c r="AW300" s="120">
        <f>PRODUCT('mil mi val'!$C264:AV264)</f>
        <v>0.54989779970719499</v>
      </c>
      <c r="AX300" s="120">
        <f>PRODUCT('mil mi val'!$C264:AW264)</f>
        <v>0.54247417941114784</v>
      </c>
      <c r="AY300" s="120">
        <f>PRODUCT('mil mi val'!$C264:AX264)</f>
        <v>0.53515077798909738</v>
      </c>
      <c r="AZ300" s="120">
        <f>PRODUCT('mil mi val'!$C264:AY264)</f>
        <v>0.52792624248624453</v>
      </c>
      <c r="BA300" s="120">
        <f>PRODUCT('mil mi val'!$C264:AZ264)</f>
        <v>0.52079923821268026</v>
      </c>
      <c r="BB300" s="120">
        <f>PRODUCT('mil mi val'!$C264:BA264)</f>
        <v>0.51376844849680914</v>
      </c>
      <c r="BC300" s="120">
        <f>PRODUCT('mil mi val'!$C264:BB264)</f>
        <v>0.50683257444210228</v>
      </c>
      <c r="BD300" s="120">
        <f>PRODUCT('mil mi val'!$C264:BC264)</f>
        <v>0.49999033468713394</v>
      </c>
      <c r="BE300" s="120">
        <f>PRODUCT('mil mi val'!$C264:BD264)</f>
        <v>0.49324046516885767</v>
      </c>
      <c r="BF300" s="120">
        <f>PRODUCT('mil mi val'!$C264:BE264)</f>
        <v>0.48658171888907809</v>
      </c>
      <c r="BG300" s="120">
        <f>PRODUCT('mil mi val'!$C264:BF264)</f>
        <v>0.48001286568407553</v>
      </c>
      <c r="BH300" s="120">
        <f>PRODUCT('mil mi val'!$C264:BG264)</f>
        <v>0.47353269199734055</v>
      </c>
      <c r="BI300" s="120">
        <f>PRODUCT('mil mi val'!$C264:BH264)</f>
        <v>0.46714000065537647</v>
      </c>
      <c r="BJ300" s="120">
        <f>PRODUCT('mil mi val'!$C264:BI264)</f>
        <v>0.46083361064652889</v>
      </c>
      <c r="BK300" s="120">
        <f>PRODUCT('mil mi val'!$C264:BJ264)</f>
        <v>0.45461235690280077</v>
      </c>
      <c r="BL300" s="120">
        <f>PRODUCT('mil mi val'!$C264:BK264)</f>
        <v>0.448475090084613</v>
      </c>
      <c r="BM300" s="120">
        <f>PRODUCT('mil mi val'!$C264:BL264)</f>
        <v>0.44242067636847077</v>
      </c>
      <c r="BN300" s="120">
        <f>PRODUCT('mil mi val'!$C264:BM264)</f>
        <v>0.43644799723749644</v>
      </c>
      <c r="BO300" s="120">
        <f>PRODUCT('mil mi val'!$C264:BN264)</f>
        <v>0.43055594927479024</v>
      </c>
      <c r="BP300" s="120">
        <f>PRODUCT('mil mi val'!$C264:BO264)</f>
        <v>0.42474344395958058</v>
      </c>
      <c r="BQ300" s="120">
        <f>PRODUCT('mil mi val'!$C264:BP264)</f>
        <v>0.41900940746612625</v>
      </c>
      <c r="BR300" s="120">
        <f>PRODUCT('mil mi val'!$C264:BQ264)</f>
        <v>0.41335278046533358</v>
      </c>
      <c r="BS300" s="120">
        <f>PRODUCT('mil mi val'!$C264:BR264)</f>
        <v>0.40777251792905161</v>
      </c>
      <c r="BT300" s="120">
        <f>PRODUCT('mil mi val'!$C264:BS264)</f>
        <v>0.40226758893700942</v>
      </c>
      <c r="BU300" s="120">
        <f>PRODUCT('mil mi val'!$C264:BT264)</f>
        <v>0.39683697648635979</v>
      </c>
      <c r="BV300" s="120">
        <f>PRODUCT('mil mi val'!$C264:BU264)</f>
        <v>0.39147967730379396</v>
      </c>
      <c r="BW300" s="120">
        <f>PRODUCT('mil mi val'!$C264:BV264)</f>
        <v>0.38619470166019276</v>
      </c>
      <c r="BX300" s="120">
        <f>PRODUCT('mil mi val'!$C264:BW264)</f>
        <v>0.38098107318778018</v>
      </c>
      <c r="BY300" s="120">
        <f>PRODUCT('mil mi val'!$C264:BX264)</f>
        <v>0.37583782869974519</v>
      </c>
      <c r="BZ300" s="120">
        <f>PRODUCT('mil mi val'!$C264:BY264)</f>
        <v>0.37076401801229864</v>
      </c>
      <c r="CA300" s="120">
        <f>PRODUCT('mil mi val'!$C264:BZ264)</f>
        <v>0.36575870376913261</v>
      </c>
      <c r="CB300" s="120">
        <f>PRODUCT('mil mi val'!$C264:CA264)</f>
        <v>0.36082096126824931</v>
      </c>
      <c r="CC300" s="120">
        <f>PRODUCT('mil mi val'!$C264:CB264)</f>
        <v>0.35594987829112795</v>
      </c>
      <c r="CD300" s="120">
        <f>PRODUCT('mil mi val'!$C264:CC264)</f>
        <v>0.35114455493419772</v>
      </c>
      <c r="CE300" s="120">
        <f>PRODUCT('mil mi val'!$C264:CD264)</f>
        <v>0.34640410344258604</v>
      </c>
      <c r="CF300" s="120">
        <f>PRODUCT('mil mi val'!$C264:CE264)</f>
        <v>0.34172764804611117</v>
      </c>
      <c r="CG300" s="120">
        <f>PRODUCT('mil mi val'!$C264:CF264)</f>
        <v>0.33711432479748871</v>
      </c>
      <c r="CH300" s="120">
        <f>PRODUCT('mil mi val'!$C264:CG264)</f>
        <v>0.33256328141272262</v>
      </c>
      <c r="CI300" s="120">
        <f>PRODUCT('mil mi val'!$C264:CH264)</f>
        <v>0.32807367711365087</v>
      </c>
      <c r="CJ300" s="120">
        <f>PRODUCT('mil mi val'!$C264:CI264)</f>
        <v>0.32364468247261663</v>
      </c>
      <c r="CK300" s="120">
        <f>PRODUCT('mil mi val'!$C264:CJ264)</f>
        <v>0.31927547925923633</v>
      </c>
      <c r="CL300" s="120">
        <f>PRODUCT('mil mi val'!$C264:CK264)</f>
        <v>0.31496526028923666</v>
      </c>
      <c r="CM300" s="120">
        <f>PRODUCT('mil mi val'!$C264:CL264)</f>
        <v>0.31071322927533196</v>
      </c>
      <c r="CN300" s="120">
        <f>PRODUCT('mil mi val'!$C264:CM264)</f>
        <v>0.30651860068011499</v>
      </c>
      <c r="CO300" s="120">
        <f>PRODUCT('mil mi val'!$C264:CN264)</f>
        <v>0.30238059957093344</v>
      </c>
      <c r="CP300" s="120">
        <f>PRODUCT('mil mi val'!$C264:CO264)</f>
        <v>0.29829846147672584</v>
      </c>
      <c r="CQ300" s="120">
        <f>PRODUCT('mil mi val'!$C264:CP264)</f>
        <v>0.29427143224679003</v>
      </c>
      <c r="CR300" s="120">
        <f>PRODUCT('mil mi val'!$C264:CQ264)</f>
        <v>0.29029876791145837</v>
      </c>
      <c r="CS300" s="120">
        <f>PRODUCT('mil mi val'!$C264:CR264)</f>
        <v>0.28637973454465371</v>
      </c>
      <c r="CT300" s="120">
        <f>PRODUCT('mil mi val'!$C264:CS264)</f>
        <v>0.2825136081283009</v>
      </c>
      <c r="CU300" s="120">
        <f>PRODUCT('mil mi val'!$C264:CT264)</f>
        <v>0.27869967441856885</v>
      </c>
      <c r="CV300" s="120">
        <f>PRODUCT('mil mi val'!$C264:CU264)</f>
        <v>0.27493722881391819</v>
      </c>
      <c r="CW300" s="120">
        <f>PRODUCT('mil mi val'!$C264:CV264)</f>
        <v>0.27122557622493032</v>
      </c>
      <c r="CX300" s="120">
        <f>PRODUCT('mil mi val'!$C264:CW264)</f>
        <v>0.26756403094589376</v>
      </c>
      <c r="CY300" s="120">
        <f>PRODUCT('mil mi val'!$C264:CX264)</f>
        <v>0.26395191652812422</v>
      </c>
      <c r="CZ300" s="120">
        <f>PRODUCT('mil mi val'!$C264:CY264)</f>
        <v>0.26038856565499457</v>
      </c>
      <c r="DA300" s="120">
        <f>PRODUCT('mil mi val'!$C264:CZ264)</f>
        <v>0.25687332001865215</v>
      </c>
      <c r="DB300" s="120">
        <f>PRODUCT('mil mi val'!$C264:DA264)</f>
        <v>0.25340553019840034</v>
      </c>
      <c r="DC300" s="120">
        <f>PRODUCT('mil mi val'!$C264:DB264)</f>
        <v>0.24998455554072194</v>
      </c>
    </row>
    <row r="301" spans="2:107" ht="15" x14ac:dyDescent="0.25">
      <c r="B301" s="110">
        <v>56</v>
      </c>
      <c r="C301" s="120">
        <v>1</v>
      </c>
      <c r="D301" s="120">
        <f>PRODUCT('mil mi val'!$C265:C265)</f>
        <v>0.98440000000000005</v>
      </c>
      <c r="E301" s="120">
        <f>PRODUCT('mil mi val'!$C265:D265)</f>
        <v>0.97731232000000012</v>
      </c>
      <c r="F301" s="120">
        <f>PRODUCT('mil mi val'!$C265:E265)</f>
        <v>0.96910289651200021</v>
      </c>
      <c r="G301" s="120">
        <f>PRODUCT('mil mi val'!$C265:F265)</f>
        <v>0.96009023957443862</v>
      </c>
      <c r="H301" s="120">
        <f>PRODUCT('mil mi val'!$C265:G265)</f>
        <v>0.95058534620265167</v>
      </c>
      <c r="I301" s="120">
        <f>PRODUCT('mil mi val'!$C265:H265)</f>
        <v>0.94060420006752388</v>
      </c>
      <c r="J301" s="120">
        <f>PRODUCT('mil mi val'!$C265:I265)</f>
        <v>0.9301634934467744</v>
      </c>
      <c r="K301" s="120">
        <f>PRODUCT('mil mi val'!$C265:J265)</f>
        <v>0.91928058057344708</v>
      </c>
      <c r="L301" s="120">
        <f>PRODUCT('mil mi val'!$C265:K265)</f>
        <v>0.90806535749045103</v>
      </c>
      <c r="M301" s="120">
        <f>PRODUCT('mil mi val'!$C265:L265)</f>
        <v>0.89653292745032231</v>
      </c>
      <c r="N301" s="120">
        <f>PRODUCT('mil mi val'!$C265:M265)</f>
        <v>0.88487799939346812</v>
      </c>
      <c r="O301" s="120">
        <f>PRODUCT('mil mi val'!$C265:N265)</f>
        <v>0.87310912200153501</v>
      </c>
      <c r="P301" s="120">
        <f>PRODUCT('mil mi val'!$C265:O265)</f>
        <v>0.86140945976671446</v>
      </c>
      <c r="Q301" s="120">
        <f>PRODUCT('mil mi val'!$C265:P265)</f>
        <v>0.84978043205986387</v>
      </c>
      <c r="R301" s="120">
        <f>PRODUCT('mil mi val'!$C265:Q265)</f>
        <v>0.83830839622705577</v>
      </c>
      <c r="S301" s="120">
        <f>PRODUCT('mil mi val'!$C265:R265)</f>
        <v>0.82699123287799059</v>
      </c>
      <c r="T301" s="120">
        <f>PRODUCT('mil mi val'!$C265:S265)</f>
        <v>0.81582685123413778</v>
      </c>
      <c r="U301" s="120">
        <f>PRODUCT('mil mi val'!$C265:T265)</f>
        <v>0.80481318874247698</v>
      </c>
      <c r="V301" s="120">
        <f>PRODUCT('mil mi val'!$C265:U265)</f>
        <v>0.79394821069445354</v>
      </c>
      <c r="W301" s="120">
        <f>PRODUCT('mil mi val'!$C265:V265)</f>
        <v>0.78322990985007845</v>
      </c>
      <c r="X301" s="120">
        <f>PRODUCT('mil mi val'!$C265:W265)</f>
        <v>0.77265630606710245</v>
      </c>
      <c r="Y301" s="120">
        <f>PRODUCT('mil mi val'!$C265:X265)</f>
        <v>0.76222544593519659</v>
      </c>
      <c r="Z301" s="120">
        <f>PRODUCT('mil mi val'!$C265:Y265)</f>
        <v>0.75193540241507151</v>
      </c>
      <c r="AA301" s="120">
        <f>PRODUCT('mil mi val'!$C265:Z265)</f>
        <v>0.74178427448246809</v>
      </c>
      <c r="AB301" s="120">
        <f>PRODUCT('mil mi val'!$C265:AA265)</f>
        <v>0.73177018677695482</v>
      </c>
      <c r="AC301" s="120">
        <f>PRODUCT('mil mi val'!$C265:AB265)</f>
        <v>0.72189128925546597</v>
      </c>
      <c r="AD301" s="120">
        <f>PRODUCT('mil mi val'!$C265:AC265)</f>
        <v>0.71214575685051718</v>
      </c>
      <c r="AE301" s="120">
        <f>PRODUCT('mil mi val'!$C265:AD265)</f>
        <v>0.70253178913303527</v>
      </c>
      <c r="AF301" s="120">
        <f>PRODUCT('mil mi val'!$C265:AE265)</f>
        <v>0.69304760997973935</v>
      </c>
      <c r="AG301" s="120">
        <f>PRODUCT('mil mi val'!$C265:AF265)</f>
        <v>0.68369146724501295</v>
      </c>
      <c r="AH301" s="120">
        <f>PRODUCT('mil mi val'!$C265:AG265)</f>
        <v>0.67446163243720536</v>
      </c>
      <c r="AI301" s="120">
        <f>PRODUCT('mil mi val'!$C265:AH265)</f>
        <v>0.66535640039930311</v>
      </c>
      <c r="AJ301" s="120">
        <f>PRODUCT('mil mi val'!$C265:AI265)</f>
        <v>0.65637408899391259</v>
      </c>
      <c r="AK301" s="120">
        <f>PRODUCT('mil mi val'!$C265:AJ265)</f>
        <v>0.64751303879249478</v>
      </c>
      <c r="AL301" s="120">
        <f>PRODUCT('mil mi val'!$C265:AK265)</f>
        <v>0.63877161276879613</v>
      </c>
      <c r="AM301" s="120">
        <f>PRODUCT('mil mi val'!$C265:AL265)</f>
        <v>0.63014819599641736</v>
      </c>
      <c r="AN301" s="120">
        <f>PRODUCT('mil mi val'!$C265:AM265)</f>
        <v>0.6216411953504658</v>
      </c>
      <c r="AO301" s="120">
        <f>PRODUCT('mil mi val'!$C265:AN265)</f>
        <v>0.61324903921323459</v>
      </c>
      <c r="AP301" s="120">
        <f>PRODUCT('mil mi val'!$C265:AO265)</f>
        <v>0.60497017718385593</v>
      </c>
      <c r="AQ301" s="120">
        <f>PRODUCT('mil mi val'!$C265:AP265)</f>
        <v>0.59680307979187386</v>
      </c>
      <c r="AR301" s="120">
        <f>PRODUCT('mil mi val'!$C265:AQ265)</f>
        <v>0.58874623821468364</v>
      </c>
      <c r="AS301" s="120">
        <f>PRODUCT('mil mi val'!$C265:AR265)</f>
        <v>0.58079816399878548</v>
      </c>
      <c r="AT301" s="120">
        <f>PRODUCT('mil mi val'!$C265:AS265)</f>
        <v>0.57295738878480185</v>
      </c>
      <c r="AU301" s="120">
        <f>PRODUCT('mil mi val'!$C265:AT265)</f>
        <v>0.56522246403620702</v>
      </c>
      <c r="AV301" s="120">
        <f>PRODUCT('mil mi val'!$C265:AU265)</f>
        <v>0.55759196077171824</v>
      </c>
      <c r="AW301" s="120">
        <f>PRODUCT('mil mi val'!$C265:AV265)</f>
        <v>0.55006446930130004</v>
      </c>
      <c r="AX301" s="120">
        <f>PRODUCT('mil mi val'!$C265:AW265)</f>
        <v>0.54263859896573252</v>
      </c>
      <c r="AY301" s="120">
        <f>PRODUCT('mil mi val'!$C265:AX265)</f>
        <v>0.53531297787969512</v>
      </c>
      <c r="AZ301" s="120">
        <f>PRODUCT('mil mi val'!$C265:AY265)</f>
        <v>0.52808625267831921</v>
      </c>
      <c r="BA301" s="120">
        <f>PRODUCT('mil mi val'!$C265:AZ265)</f>
        <v>0.52095708826716192</v>
      </c>
      <c r="BB301" s="120">
        <f>PRODUCT('mil mi val'!$C265:BA265)</f>
        <v>0.51392416757555526</v>
      </c>
      <c r="BC301" s="120">
        <f>PRODUCT('mil mi val'!$C265:BB265)</f>
        <v>0.50698619131328526</v>
      </c>
      <c r="BD301" s="120">
        <f>PRODUCT('mil mi val'!$C265:BC265)</f>
        <v>0.50014187773055596</v>
      </c>
      <c r="BE301" s="120">
        <f>PRODUCT('mil mi val'!$C265:BD265)</f>
        <v>0.49338996238119348</v>
      </c>
      <c r="BF301" s="120">
        <f>PRODUCT('mil mi val'!$C265:BE265)</f>
        <v>0.48672919788904739</v>
      </c>
      <c r="BG301" s="120">
        <f>PRODUCT('mil mi val'!$C265:BF265)</f>
        <v>0.48015835371754528</v>
      </c>
      <c r="BH301" s="120">
        <f>PRODUCT('mil mi val'!$C265:BG265)</f>
        <v>0.47367621594235843</v>
      </c>
      <c r="BI301" s="120">
        <f>PRODUCT('mil mi val'!$C265:BH265)</f>
        <v>0.46728158702713662</v>
      </c>
      <c r="BJ301" s="120">
        <f>PRODUCT('mil mi val'!$C265:BI265)</f>
        <v>0.4609732856022703</v>
      </c>
      <c r="BK301" s="120">
        <f>PRODUCT('mil mi val'!$C265:BJ265)</f>
        <v>0.45475014624663967</v>
      </c>
      <c r="BL301" s="120">
        <f>PRODUCT('mil mi val'!$C265:BK265)</f>
        <v>0.44861101927231006</v>
      </c>
      <c r="BM301" s="120">
        <f>PRODUCT('mil mi val'!$C265:BL265)</f>
        <v>0.44255477051213388</v>
      </c>
      <c r="BN301" s="120">
        <f>PRODUCT('mil mi val'!$C265:BM265)</f>
        <v>0.43658028111022007</v>
      </c>
      <c r="BO301" s="120">
        <f>PRODUCT('mil mi val'!$C265:BN265)</f>
        <v>0.43068644731523209</v>
      </c>
      <c r="BP301" s="120">
        <f>PRODUCT('mil mi val'!$C265:BO265)</f>
        <v>0.4248721802764765</v>
      </c>
      <c r="BQ301" s="120">
        <f>PRODUCT('mil mi val'!$C265:BP265)</f>
        <v>0.41913640584274409</v>
      </c>
      <c r="BR301" s="120">
        <f>PRODUCT('mil mi val'!$C265:BQ265)</f>
        <v>0.41347806436386708</v>
      </c>
      <c r="BS301" s="120">
        <f>PRODUCT('mil mi val'!$C265:BR265)</f>
        <v>0.40789611049495489</v>
      </c>
      <c r="BT301" s="120">
        <f>PRODUCT('mil mi val'!$C265:BS265)</f>
        <v>0.40238951300327302</v>
      </c>
      <c r="BU301" s="120">
        <f>PRODUCT('mil mi val'!$C265:BT265)</f>
        <v>0.39695725457772885</v>
      </c>
      <c r="BV301" s="120">
        <f>PRODUCT('mil mi val'!$C265:BU265)</f>
        <v>0.3915983316409295</v>
      </c>
      <c r="BW301" s="120">
        <f>PRODUCT('mil mi val'!$C265:BV265)</f>
        <v>0.38631175416377694</v>
      </c>
      <c r="BX301" s="120">
        <f>PRODUCT('mil mi val'!$C265:BW265)</f>
        <v>0.381096545482566</v>
      </c>
      <c r="BY301" s="120">
        <f>PRODUCT('mil mi val'!$C265:BX265)</f>
        <v>0.37595174211855137</v>
      </c>
      <c r="BZ301" s="120">
        <f>PRODUCT('mil mi val'!$C265:BY265)</f>
        <v>0.37087639359995095</v>
      </c>
      <c r="CA301" s="120">
        <f>PRODUCT('mil mi val'!$C265:BZ265)</f>
        <v>0.36586956228635165</v>
      </c>
      <c r="CB301" s="120">
        <f>PRODUCT('mil mi val'!$C265:CA265)</f>
        <v>0.3609303231954859</v>
      </c>
      <c r="CC301" s="120">
        <f>PRODUCT('mil mi val'!$C265:CB265)</f>
        <v>0.35605776383234689</v>
      </c>
      <c r="CD301" s="120">
        <f>PRODUCT('mil mi val'!$C265:CC265)</f>
        <v>0.35125098402061022</v>
      </c>
      <c r="CE301" s="120">
        <f>PRODUCT('mil mi val'!$C265:CD265)</f>
        <v>0.34650909573633198</v>
      </c>
      <c r="CF301" s="120">
        <f>PRODUCT('mil mi val'!$C265:CE265)</f>
        <v>0.34183122294389151</v>
      </c>
      <c r="CG301" s="120">
        <f>PRODUCT('mil mi val'!$C265:CF265)</f>
        <v>0.337216501434149</v>
      </c>
      <c r="CH301" s="120">
        <f>PRODUCT('mil mi val'!$C265:CG265)</f>
        <v>0.33266407866478798</v>
      </c>
      <c r="CI301" s="120">
        <f>PRODUCT('mil mi val'!$C265:CH265)</f>
        <v>0.32817311360281337</v>
      </c>
      <c r="CJ301" s="120">
        <f>PRODUCT('mil mi val'!$C265:CI265)</f>
        <v>0.32374277656917538</v>
      </c>
      <c r="CK301" s="120">
        <f>PRODUCT('mil mi val'!$C265:CJ265)</f>
        <v>0.31937224908549156</v>
      </c>
      <c r="CL301" s="120">
        <f>PRODUCT('mil mi val'!$C265:CK265)</f>
        <v>0.31506072372283744</v>
      </c>
      <c r="CM301" s="120">
        <f>PRODUCT('mil mi val'!$C265:CL265)</f>
        <v>0.31080740395257916</v>
      </c>
      <c r="CN301" s="120">
        <f>PRODUCT('mil mi val'!$C265:CM265)</f>
        <v>0.30661150399921938</v>
      </c>
      <c r="CO301" s="120">
        <f>PRODUCT('mil mi val'!$C265:CN265)</f>
        <v>0.30247224869522993</v>
      </c>
      <c r="CP301" s="120">
        <f>PRODUCT('mil mi val'!$C265:CO265)</f>
        <v>0.29838887333784436</v>
      </c>
      <c r="CQ301" s="120">
        <f>PRODUCT('mil mi val'!$C265:CP265)</f>
        <v>0.29436062354778347</v>
      </c>
      <c r="CR301" s="120">
        <f>PRODUCT('mil mi val'!$C265:CQ265)</f>
        <v>0.29038675512988843</v>
      </c>
      <c r="CS301" s="120">
        <f>PRODUCT('mil mi val'!$C265:CR265)</f>
        <v>0.28646653393563493</v>
      </c>
      <c r="CT301" s="120">
        <f>PRODUCT('mil mi val'!$C265:CS265)</f>
        <v>0.28259923572750389</v>
      </c>
      <c r="CU301" s="120">
        <f>PRODUCT('mil mi val'!$C265:CT265)</f>
        <v>0.27878414604518259</v>
      </c>
      <c r="CV301" s="120">
        <f>PRODUCT('mil mi val'!$C265:CU265)</f>
        <v>0.27502056007357262</v>
      </c>
      <c r="CW301" s="120">
        <f>PRODUCT('mil mi val'!$C265:CV265)</f>
        <v>0.27130778251257942</v>
      </c>
      <c r="CX301" s="120">
        <f>PRODUCT('mil mi val'!$C265:CW265)</f>
        <v>0.26764512744865959</v>
      </c>
      <c r="CY301" s="120">
        <f>PRODUCT('mil mi val'!$C265:CX265)</f>
        <v>0.26403191822810268</v>
      </c>
      <c r="CZ301" s="120">
        <f>PRODUCT('mil mi val'!$C265:CY265)</f>
        <v>0.2604674873320233</v>
      </c>
      <c r="DA301" s="120">
        <f>PRODUCT('mil mi val'!$C265:CZ265)</f>
        <v>0.25695117625304098</v>
      </c>
      <c r="DB301" s="120">
        <f>PRODUCT('mil mi val'!$C265:DA265)</f>
        <v>0.25348233537362491</v>
      </c>
      <c r="DC301" s="120">
        <f>PRODUCT('mil mi val'!$C265:DB265)</f>
        <v>0.25006032384608101</v>
      </c>
    </row>
    <row r="302" spans="2:107" ht="15" x14ac:dyDescent="0.25">
      <c r="B302" s="110">
        <v>57</v>
      </c>
      <c r="C302" s="120">
        <v>1</v>
      </c>
      <c r="D302" s="120">
        <f>PRODUCT('mil mi val'!$C266:C266)</f>
        <v>0.98440000000000005</v>
      </c>
      <c r="E302" s="120">
        <f>PRODUCT('mil mi val'!$C266:D266)</f>
        <v>0.97731232000000012</v>
      </c>
      <c r="F302" s="120">
        <f>PRODUCT('mil mi val'!$C266:E266)</f>
        <v>0.96910289651200021</v>
      </c>
      <c r="G302" s="120">
        <f>PRODUCT('mil mi val'!$C266:F266)</f>
        <v>0.96018714986408982</v>
      </c>
      <c r="H302" s="120">
        <f>PRODUCT('mil mi val'!$C266:G266)</f>
        <v>0.95068129708043536</v>
      </c>
      <c r="I302" s="120">
        <f>PRODUCT('mil mi val'!$C266:H266)</f>
        <v>0.94069914346109085</v>
      </c>
      <c r="J302" s="120">
        <f>PRODUCT('mil mi val'!$C266:I266)</f>
        <v>0.93025738296867277</v>
      </c>
      <c r="K302" s="120">
        <f>PRODUCT('mil mi val'!$C266:J266)</f>
        <v>0.9193733715879393</v>
      </c>
      <c r="L302" s="120">
        <f>PRODUCT('mil mi val'!$C266:K266)</f>
        <v>0.90815701645456648</v>
      </c>
      <c r="M302" s="120">
        <f>PRODUCT('mil mi val'!$C266:L266)</f>
        <v>0.89662342234559345</v>
      </c>
      <c r="N302" s="120">
        <f>PRODUCT('mil mi val'!$C266:M266)</f>
        <v>0.88496731785510074</v>
      </c>
      <c r="O302" s="120">
        <f>PRODUCT('mil mi val'!$C266:N266)</f>
        <v>0.87319725252762792</v>
      </c>
      <c r="P302" s="120">
        <f>PRODUCT('mil mi val'!$C266:O266)</f>
        <v>0.86149640934375771</v>
      </c>
      <c r="Q302" s="120">
        <f>PRODUCT('mil mi val'!$C266:P266)</f>
        <v>0.84986620781761701</v>
      </c>
      <c r="R302" s="120">
        <f>PRODUCT('mil mi val'!$C266:Q266)</f>
        <v>0.83839301401207922</v>
      </c>
      <c r="S302" s="120">
        <f>PRODUCT('mil mi val'!$C266:R266)</f>
        <v>0.82707470832291619</v>
      </c>
      <c r="T302" s="120">
        <f>PRODUCT('mil mi val'!$C266:S266)</f>
        <v>0.81590919976055687</v>
      </c>
      <c r="U302" s="120">
        <f>PRODUCT('mil mi val'!$C266:T266)</f>
        <v>0.80489442556378943</v>
      </c>
      <c r="V302" s="120">
        <f>PRODUCT('mil mi val'!$C266:U266)</f>
        <v>0.79402835081867829</v>
      </c>
      <c r="W302" s="120">
        <f>PRODUCT('mil mi val'!$C266:V266)</f>
        <v>0.78330896808262618</v>
      </c>
      <c r="X302" s="120">
        <f>PRODUCT('mil mi val'!$C266:W266)</f>
        <v>0.77273429701351071</v>
      </c>
      <c r="Y302" s="120">
        <f>PRODUCT('mil mi val'!$C266:X266)</f>
        <v>0.76230238400382833</v>
      </c>
      <c r="Z302" s="120">
        <f>PRODUCT('mil mi val'!$C266:Y266)</f>
        <v>0.75201130181977671</v>
      </c>
      <c r="AA302" s="120">
        <f>PRODUCT('mil mi val'!$C266:Z266)</f>
        <v>0.74185914924520979</v>
      </c>
      <c r="AB302" s="120">
        <f>PRODUCT('mil mi val'!$C266:AA266)</f>
        <v>0.73184405073039949</v>
      </c>
      <c r="AC302" s="120">
        <f>PRODUCT('mil mi val'!$C266:AB266)</f>
        <v>0.7219641560455391</v>
      </c>
      <c r="AD302" s="120">
        <f>PRODUCT('mil mi val'!$C266:AC266)</f>
        <v>0.7122176399389244</v>
      </c>
      <c r="AE302" s="120">
        <f>PRODUCT('mil mi val'!$C266:AD266)</f>
        <v>0.70260270179974893</v>
      </c>
      <c r="AF302" s="120">
        <f>PRODUCT('mil mi val'!$C266:AE266)</f>
        <v>0.69311756532545232</v>
      </c>
      <c r="AG302" s="120">
        <f>PRODUCT('mil mi val'!$C266:AF266)</f>
        <v>0.68376047819355878</v>
      </c>
      <c r="AH302" s="120">
        <f>PRODUCT('mil mi val'!$C266:AG266)</f>
        <v>0.67452971173794574</v>
      </c>
      <c r="AI302" s="120">
        <f>PRODUCT('mil mi val'!$C266:AH266)</f>
        <v>0.66542356062948349</v>
      </c>
      <c r="AJ302" s="120">
        <f>PRODUCT('mil mi val'!$C266:AI266)</f>
        <v>0.65644034256098549</v>
      </c>
      <c r="AK302" s="120">
        <f>PRODUCT('mil mi val'!$C266:AJ266)</f>
        <v>0.64757839793641225</v>
      </c>
      <c r="AL302" s="120">
        <f>PRODUCT('mil mi val'!$C266:AK266)</f>
        <v>0.63883608956427074</v>
      </c>
      <c r="AM302" s="120">
        <f>PRODUCT('mil mi val'!$C266:AL266)</f>
        <v>0.63021180235515306</v>
      </c>
      <c r="AN302" s="120">
        <f>PRODUCT('mil mi val'!$C266:AM266)</f>
        <v>0.62170394302335852</v>
      </c>
      <c r="AO302" s="120">
        <f>PRODUCT('mil mi val'!$C266:AN266)</f>
        <v>0.61331093979254325</v>
      </c>
      <c r="AP302" s="120">
        <f>PRODUCT('mil mi val'!$C266:AO266)</f>
        <v>0.60503124210534398</v>
      </c>
      <c r="AQ302" s="120">
        <f>PRODUCT('mil mi val'!$C266:AP266)</f>
        <v>0.59686332033692191</v>
      </c>
      <c r="AR302" s="120">
        <f>PRODUCT('mil mi val'!$C266:AQ266)</f>
        <v>0.58880566551237346</v>
      </c>
      <c r="AS302" s="120">
        <f>PRODUCT('mil mi val'!$C266:AR266)</f>
        <v>0.58085678902795645</v>
      </c>
      <c r="AT302" s="120">
        <f>PRODUCT('mil mi val'!$C266:AS266)</f>
        <v>0.57301522237607905</v>
      </c>
      <c r="AU302" s="120">
        <f>PRODUCT('mil mi val'!$C266:AT266)</f>
        <v>0.56527951687400202</v>
      </c>
      <c r="AV302" s="120">
        <f>PRODUCT('mil mi val'!$C266:AU266)</f>
        <v>0.557648243396203</v>
      </c>
      <c r="AW302" s="120">
        <f>PRODUCT('mil mi val'!$C266:AV266)</f>
        <v>0.55011999211035434</v>
      </c>
      <c r="AX302" s="120">
        <f>PRODUCT('mil mi val'!$C266:AW266)</f>
        <v>0.54269337221686453</v>
      </c>
      <c r="AY302" s="120">
        <f>PRODUCT('mil mi val'!$C266:AX266)</f>
        <v>0.5353670116919369</v>
      </c>
      <c r="AZ302" s="120">
        <f>PRODUCT('mil mi val'!$C266:AY266)</f>
        <v>0.52813955703409576</v>
      </c>
      <c r="BA302" s="120">
        <f>PRODUCT('mil mi val'!$C266:AZ266)</f>
        <v>0.52100967301413548</v>
      </c>
      <c r="BB302" s="120">
        <f>PRODUCT('mil mi val'!$C266:BA266)</f>
        <v>0.51397604242844463</v>
      </c>
      <c r="BC302" s="120">
        <f>PRODUCT('mil mi val'!$C266:BB266)</f>
        <v>0.50703736585566062</v>
      </c>
      <c r="BD302" s="120">
        <f>PRODUCT('mil mi val'!$C266:BC266)</f>
        <v>0.50019236141660917</v>
      </c>
      <c r="BE302" s="120">
        <f>PRODUCT('mil mi val'!$C266:BD266)</f>
        <v>0.49343976453748495</v>
      </c>
      <c r="BF302" s="120">
        <f>PRODUCT('mil mi val'!$C266:BE266)</f>
        <v>0.48677832771622892</v>
      </c>
      <c r="BG302" s="120">
        <f>PRODUCT('mil mi val'!$C266:BF266)</f>
        <v>0.48020682029205985</v>
      </c>
      <c r="BH302" s="120">
        <f>PRODUCT('mil mi val'!$C266:BG266)</f>
        <v>0.47372402821811704</v>
      </c>
      <c r="BI302" s="120">
        <f>PRODUCT('mil mi val'!$C266:BH266)</f>
        <v>0.46732875383717248</v>
      </c>
      <c r="BJ302" s="120">
        <f>PRODUCT('mil mi val'!$C266:BI266)</f>
        <v>0.4610198156603707</v>
      </c>
      <c r="BK302" s="120">
        <f>PRODUCT('mil mi val'!$C266:BJ266)</f>
        <v>0.45479604814895574</v>
      </c>
      <c r="BL302" s="120">
        <f>PRODUCT('mil mi val'!$C266:BK266)</f>
        <v>0.44865630149894487</v>
      </c>
      <c r="BM302" s="120">
        <f>PRODUCT('mil mi val'!$C266:BL266)</f>
        <v>0.44259944142870911</v>
      </c>
      <c r="BN302" s="120">
        <f>PRODUCT('mil mi val'!$C266:BM266)</f>
        <v>0.43662434896942154</v>
      </c>
      <c r="BO302" s="120">
        <f>PRODUCT('mil mi val'!$C266:BN266)</f>
        <v>0.43072992025833434</v>
      </c>
      <c r="BP302" s="120">
        <f>PRODUCT('mil mi val'!$C266:BO266)</f>
        <v>0.42491506633484682</v>
      </c>
      <c r="BQ302" s="120">
        <f>PRODUCT('mil mi val'!$C266:BP266)</f>
        <v>0.4191787129393264</v>
      </c>
      <c r="BR302" s="120">
        <f>PRODUCT('mil mi val'!$C266:BQ266)</f>
        <v>0.41351980031464552</v>
      </c>
      <c r="BS302" s="120">
        <f>PRODUCT('mil mi val'!$C266:BR266)</f>
        <v>0.40793728301039783</v>
      </c>
      <c r="BT302" s="120">
        <f>PRODUCT('mil mi val'!$C266:BS266)</f>
        <v>0.4024301296897575</v>
      </c>
      <c r="BU302" s="120">
        <f>PRODUCT('mil mi val'!$C266:BT266)</f>
        <v>0.3969973229389458</v>
      </c>
      <c r="BV302" s="120">
        <f>PRODUCT('mil mi val'!$C266:BU266)</f>
        <v>0.39163785907927007</v>
      </c>
      <c r="BW302" s="120">
        <f>PRODUCT('mil mi val'!$C266:BV266)</f>
        <v>0.38635074798169994</v>
      </c>
      <c r="BX302" s="120">
        <f>PRODUCT('mil mi val'!$C266:BW266)</f>
        <v>0.38113501288394702</v>
      </c>
      <c r="BY302" s="120">
        <f>PRODUCT('mil mi val'!$C266:BX266)</f>
        <v>0.37598969021001377</v>
      </c>
      <c r="BZ302" s="120">
        <f>PRODUCT('mil mi val'!$C266:BY266)</f>
        <v>0.3709138293921786</v>
      </c>
      <c r="CA302" s="120">
        <f>PRODUCT('mil mi val'!$C266:BZ266)</f>
        <v>0.36590649269538422</v>
      </c>
      <c r="CB302" s="120">
        <f>PRODUCT('mil mi val'!$C266:CA266)</f>
        <v>0.36096675504399656</v>
      </c>
      <c r="CC302" s="120">
        <f>PRODUCT('mil mi val'!$C266:CB266)</f>
        <v>0.35609370385090261</v>
      </c>
      <c r="CD302" s="120">
        <f>PRODUCT('mil mi val'!$C266:CC266)</f>
        <v>0.35128643884891542</v>
      </c>
      <c r="CE302" s="120">
        <f>PRODUCT('mil mi val'!$C266:CD266)</f>
        <v>0.34654407192445508</v>
      </c>
      <c r="CF302" s="120">
        <f>PRODUCT('mil mi val'!$C266:CE266)</f>
        <v>0.34186572695347495</v>
      </c>
      <c r="CG302" s="120">
        <f>PRODUCT('mil mi val'!$C266:CF266)</f>
        <v>0.33725053963960305</v>
      </c>
      <c r="CH302" s="120">
        <f>PRODUCT('mil mi val'!$C266:CG266)</f>
        <v>0.33269765735446843</v>
      </c>
      <c r="CI302" s="120">
        <f>PRODUCT('mil mi val'!$C266:CH266)</f>
        <v>0.32820623898018314</v>
      </c>
      <c r="CJ302" s="120">
        <f>PRODUCT('mil mi val'!$C266:CI266)</f>
        <v>0.3237754547539507</v>
      </c>
      <c r="CK302" s="120">
        <f>PRODUCT('mil mi val'!$C266:CJ266)</f>
        <v>0.3194044861147724</v>
      </c>
      <c r="CL302" s="120">
        <f>PRODUCT('mil mi val'!$C266:CK266)</f>
        <v>0.315092525552223</v>
      </c>
      <c r="CM302" s="120">
        <f>PRODUCT('mil mi val'!$C266:CL266)</f>
        <v>0.31083877645726798</v>
      </c>
      <c r="CN302" s="120">
        <f>PRODUCT('mil mi val'!$C266:CM266)</f>
        <v>0.3066424529750949</v>
      </c>
      <c r="CO302" s="120">
        <f>PRODUCT('mil mi val'!$C266:CN266)</f>
        <v>0.30250277985993113</v>
      </c>
      <c r="CP302" s="120">
        <f>PRODUCT('mil mi val'!$C266:CO266)</f>
        <v>0.29841899233182206</v>
      </c>
      <c r="CQ302" s="120">
        <f>PRODUCT('mil mi val'!$C266:CP266)</f>
        <v>0.29439033593534247</v>
      </c>
      <c r="CR302" s="120">
        <f>PRODUCT('mil mi val'!$C266:CQ266)</f>
        <v>0.29041606640021539</v>
      </c>
      <c r="CS302" s="120">
        <f>PRODUCT('mil mi val'!$C266:CR266)</f>
        <v>0.2864954495038125</v>
      </c>
      <c r="CT302" s="120">
        <f>PRODUCT('mil mi val'!$C266:CS266)</f>
        <v>0.28262776093551106</v>
      </c>
      <c r="CU302" s="120">
        <f>PRODUCT('mil mi val'!$C266:CT266)</f>
        <v>0.27881228616288167</v>
      </c>
      <c r="CV302" s="120">
        <f>PRODUCT('mil mi val'!$C266:CU266)</f>
        <v>0.27504832029968279</v>
      </c>
      <c r="CW302" s="120">
        <f>PRODUCT('mil mi val'!$C266:CV266)</f>
        <v>0.27133516797563706</v>
      </c>
      <c r="CX302" s="120">
        <f>PRODUCT('mil mi val'!$C266:CW266)</f>
        <v>0.26767214320796595</v>
      </c>
      <c r="CY302" s="120">
        <f>PRODUCT('mil mi val'!$C266:CX266)</f>
        <v>0.26405856927465843</v>
      </c>
      <c r="CZ302" s="120">
        <f>PRODUCT('mil mi val'!$C266:CY266)</f>
        <v>0.26049377858945055</v>
      </c>
      <c r="DA302" s="120">
        <f>PRODUCT('mil mi val'!$C266:CZ266)</f>
        <v>0.25697711257849298</v>
      </c>
      <c r="DB302" s="120">
        <f>PRODUCT('mil mi val'!$C266:DA266)</f>
        <v>0.25350792155868335</v>
      </c>
      <c r="DC302" s="120">
        <f>PRODUCT('mil mi val'!$C266:DB266)</f>
        <v>0.25008556461764114</v>
      </c>
    </row>
    <row r="303" spans="2:107" ht="15" x14ac:dyDescent="0.25">
      <c r="B303" s="110">
        <v>58</v>
      </c>
      <c r="C303" s="120">
        <v>1</v>
      </c>
      <c r="D303" s="120">
        <f>PRODUCT('mil mi val'!$C267:C267)</f>
        <v>0.98450000000000004</v>
      </c>
      <c r="E303" s="120">
        <f>PRODUCT('mil mi val'!$C267:D267)</f>
        <v>0.97741160000000005</v>
      </c>
      <c r="F303" s="120">
        <f>PRODUCT('mil mi val'!$C267:E267)</f>
        <v>0.96920134256000012</v>
      </c>
      <c r="G303" s="120">
        <f>PRODUCT('mil mi val'!$C267:F267)</f>
        <v>0.96028469020844809</v>
      </c>
      <c r="H303" s="120">
        <f>PRODUCT('mil mi val'!$C267:G267)</f>
        <v>0.95087390024440521</v>
      </c>
      <c r="I303" s="120">
        <f>PRODUCT('mil mi val'!$C267:H267)</f>
        <v>0.94098481168186343</v>
      </c>
      <c r="J303" s="120">
        <f>PRODUCT('mil mi val'!$C267:I267)</f>
        <v>0.93063397875336296</v>
      </c>
      <c r="K303" s="120">
        <f>PRODUCT('mil mi val'!$C267:J267)</f>
        <v>0.91983862459982391</v>
      </c>
      <c r="L303" s="120">
        <f>PRODUCT('mil mi val'!$C267:K267)</f>
        <v>0.90861659337970602</v>
      </c>
      <c r="M303" s="120">
        <f>PRODUCT('mil mi val'!$C267:L267)</f>
        <v>0.89707716264378368</v>
      </c>
      <c r="N303" s="120">
        <f>PRODUCT('mil mi val'!$C267:M267)</f>
        <v>0.88541515952941452</v>
      </c>
      <c r="O303" s="120">
        <f>PRODUCT('mil mi val'!$C267:N267)</f>
        <v>0.87363913790767334</v>
      </c>
      <c r="P303" s="120">
        <f>PRODUCT('mil mi val'!$C267:O267)</f>
        <v>0.86193237345971052</v>
      </c>
      <c r="Q303" s="120">
        <f>PRODUCT('mil mi val'!$C267:P267)</f>
        <v>0.85029628641800448</v>
      </c>
      <c r="R303" s="120">
        <f>PRODUCT('mil mi val'!$C267:Q267)</f>
        <v>0.83881728655136145</v>
      </c>
      <c r="S303" s="120">
        <f>PRODUCT('mil mi val'!$C267:R267)</f>
        <v>0.82749325318291811</v>
      </c>
      <c r="T303" s="120">
        <f>PRODUCT('mil mi val'!$C267:S267)</f>
        <v>0.81632209426494873</v>
      </c>
      <c r="U303" s="120">
        <f>PRODUCT('mil mi val'!$C267:T267)</f>
        <v>0.80530174599237192</v>
      </c>
      <c r="V303" s="120">
        <f>PRODUCT('mil mi val'!$C267:U267)</f>
        <v>0.79443017242147496</v>
      </c>
      <c r="W303" s="120">
        <f>PRODUCT('mil mi val'!$C267:V267)</f>
        <v>0.78370536509378508</v>
      </c>
      <c r="X303" s="120">
        <f>PRODUCT('mil mi val'!$C267:W267)</f>
        <v>0.77312534266501898</v>
      </c>
      <c r="Y303" s="120">
        <f>PRODUCT('mil mi val'!$C267:X267)</f>
        <v>0.76268815053904127</v>
      </c>
      <c r="Z303" s="120">
        <f>PRODUCT('mil mi val'!$C267:Y267)</f>
        <v>0.75239186050676421</v>
      </c>
      <c r="AA303" s="120">
        <f>PRODUCT('mil mi val'!$C267:Z267)</f>
        <v>0.74223457038992291</v>
      </c>
      <c r="AB303" s="120">
        <f>PRODUCT('mil mi val'!$C267:AA267)</f>
        <v>0.73221440368965895</v>
      </c>
      <c r="AC303" s="120">
        <f>PRODUCT('mil mi val'!$C267:AB267)</f>
        <v>0.72232950923984862</v>
      </c>
      <c r="AD303" s="120">
        <f>PRODUCT('mil mi val'!$C267:AC267)</f>
        <v>0.71257806086511066</v>
      </c>
      <c r="AE303" s="120">
        <f>PRODUCT('mil mi val'!$C267:AD267)</f>
        <v>0.70295825704343173</v>
      </c>
      <c r="AF303" s="120">
        <f>PRODUCT('mil mi val'!$C267:AE267)</f>
        <v>0.6934683205733454</v>
      </c>
      <c r="AG303" s="120">
        <f>PRODUCT('mil mi val'!$C267:AF267)</f>
        <v>0.68410649824560521</v>
      </c>
      <c r="AH303" s="120">
        <f>PRODUCT('mil mi val'!$C267:AG267)</f>
        <v>0.67487106051928958</v>
      </c>
      <c r="AI303" s="120">
        <f>PRODUCT('mil mi val'!$C267:AH267)</f>
        <v>0.66576030120227925</v>
      </c>
      <c r="AJ303" s="120">
        <f>PRODUCT('mil mi val'!$C267:AI267)</f>
        <v>0.65677253713604855</v>
      </c>
      <c r="AK303" s="120">
        <f>PRODUCT('mil mi val'!$C267:AJ267)</f>
        <v>0.64790610788471192</v>
      </c>
      <c r="AL303" s="120">
        <f>PRODUCT('mil mi val'!$C267:AK267)</f>
        <v>0.63915937542826839</v>
      </c>
      <c r="AM303" s="120">
        <f>PRODUCT('mil mi val'!$C267:AL267)</f>
        <v>0.63053072385998676</v>
      </c>
      <c r="AN303" s="120">
        <f>PRODUCT('mil mi val'!$C267:AM267)</f>
        <v>0.62201855908787695</v>
      </c>
      <c r="AO303" s="120">
        <f>PRODUCT('mil mi val'!$C267:AN267)</f>
        <v>0.61362130854019059</v>
      </c>
      <c r="AP303" s="120">
        <f>PRODUCT('mil mi val'!$C267:AO267)</f>
        <v>0.60533742087489806</v>
      </c>
      <c r="AQ303" s="120">
        <f>PRODUCT('mil mi val'!$C267:AP267)</f>
        <v>0.59716536569308698</v>
      </c>
      <c r="AR303" s="120">
        <f>PRODUCT('mil mi val'!$C267:AQ267)</f>
        <v>0.58910363325623039</v>
      </c>
      <c r="AS303" s="120">
        <f>PRODUCT('mil mi val'!$C267:AR267)</f>
        <v>0.58115073420727126</v>
      </c>
      <c r="AT303" s="120">
        <f>PRODUCT('mil mi val'!$C267:AS267)</f>
        <v>0.57330519929547308</v>
      </c>
      <c r="AU303" s="120">
        <f>PRODUCT('mil mi val'!$C267:AT267)</f>
        <v>0.56556557910498417</v>
      </c>
      <c r="AV303" s="120">
        <f>PRODUCT('mil mi val'!$C267:AU267)</f>
        <v>0.55793044378706691</v>
      </c>
      <c r="AW303" s="120">
        <f>PRODUCT('mil mi val'!$C267:AV267)</f>
        <v>0.55039838279594155</v>
      </c>
      <c r="AX303" s="120">
        <f>PRODUCT('mil mi val'!$C267:AW267)</f>
        <v>0.54296800462819639</v>
      </c>
      <c r="AY303" s="120">
        <f>PRODUCT('mil mi val'!$C267:AX267)</f>
        <v>0.53563793656571579</v>
      </c>
      <c r="AZ303" s="120">
        <f>PRODUCT('mil mi val'!$C267:AY267)</f>
        <v>0.52840682442207865</v>
      </c>
      <c r="BA303" s="120">
        <f>PRODUCT('mil mi val'!$C267:AZ267)</f>
        <v>0.5212733322923806</v>
      </c>
      <c r="BB303" s="120">
        <f>PRODUCT('mil mi val'!$C267:BA267)</f>
        <v>0.51423614230643344</v>
      </c>
      <c r="BC303" s="120">
        <f>PRODUCT('mil mi val'!$C267:BB267)</f>
        <v>0.50729395438529656</v>
      </c>
      <c r="BD303" s="120">
        <f>PRODUCT('mil mi val'!$C267:BC267)</f>
        <v>0.50044548600109506</v>
      </c>
      <c r="BE303" s="120">
        <f>PRODUCT('mil mi val'!$C267:BD267)</f>
        <v>0.49368947194008028</v>
      </c>
      <c r="BF303" s="120">
        <f>PRODUCT('mil mi val'!$C267:BE267)</f>
        <v>0.48702466406888922</v>
      </c>
      <c r="BG303" s="120">
        <f>PRODUCT('mil mi val'!$C267:BF267)</f>
        <v>0.48044983110395922</v>
      </c>
      <c r="BH303" s="120">
        <f>PRODUCT('mil mi val'!$C267:BG267)</f>
        <v>0.4739637583840558</v>
      </c>
      <c r="BI303" s="120">
        <f>PRODUCT('mil mi val'!$C267:BH267)</f>
        <v>0.46756524764587104</v>
      </c>
      <c r="BJ303" s="120">
        <f>PRODUCT('mil mi val'!$C267:BI267)</f>
        <v>0.4612531168026518</v>
      </c>
      <c r="BK303" s="120">
        <f>PRODUCT('mil mi val'!$C267:BJ267)</f>
        <v>0.45502619972581604</v>
      </c>
      <c r="BL303" s="120">
        <f>PRODUCT('mil mi val'!$C267:BK267)</f>
        <v>0.44888334602951752</v>
      </c>
      <c r="BM303" s="120">
        <f>PRODUCT('mil mi val'!$C267:BL267)</f>
        <v>0.44282342085811904</v>
      </c>
      <c r="BN303" s="120">
        <f>PRODUCT('mil mi val'!$C267:BM267)</f>
        <v>0.43684530467653443</v>
      </c>
      <c r="BO303" s="120">
        <f>PRODUCT('mil mi val'!$C267:BN267)</f>
        <v>0.43094789306340126</v>
      </c>
      <c r="BP303" s="120">
        <f>PRODUCT('mil mi val'!$C267:BO267)</f>
        <v>0.42513009650704536</v>
      </c>
      <c r="BQ303" s="120">
        <f>PRODUCT('mil mi val'!$C267:BP267)</f>
        <v>0.41939084020420025</v>
      </c>
      <c r="BR303" s="120">
        <f>PRODUCT('mil mi val'!$C267:BQ267)</f>
        <v>0.41372906386144359</v>
      </c>
      <c r="BS303" s="120">
        <f>PRODUCT('mil mi val'!$C267:BR267)</f>
        <v>0.4081437214993141</v>
      </c>
      <c r="BT303" s="120">
        <f>PRODUCT('mil mi val'!$C267:BS267)</f>
        <v>0.4026337812590734</v>
      </c>
      <c r="BU303" s="120">
        <f>PRODUCT('mil mi val'!$C267:BT267)</f>
        <v>0.39719822521207593</v>
      </c>
      <c r="BV303" s="120">
        <f>PRODUCT('mil mi val'!$C267:BU267)</f>
        <v>0.39183604917171294</v>
      </c>
      <c r="BW303" s="120">
        <f>PRODUCT('mil mi val'!$C267:BV267)</f>
        <v>0.38654626250789481</v>
      </c>
      <c r="BX303" s="120">
        <f>PRODUCT('mil mi val'!$C267:BW267)</f>
        <v>0.38132788796403827</v>
      </c>
      <c r="BY303" s="120">
        <f>PRODUCT('mil mi val'!$C267:BX267)</f>
        <v>0.37617996147652377</v>
      </c>
      <c r="BZ303" s="120">
        <f>PRODUCT('mil mi val'!$C267:BY267)</f>
        <v>0.37110153199659074</v>
      </c>
      <c r="CA303" s="120">
        <f>PRODUCT('mil mi val'!$C267:BZ267)</f>
        <v>0.36609166131463677</v>
      </c>
      <c r="CB303" s="120">
        <f>PRODUCT('mil mi val'!$C267:CA267)</f>
        <v>0.3611494238868892</v>
      </c>
      <c r="CC303" s="120">
        <f>PRODUCT('mil mi val'!$C267:CB267)</f>
        <v>0.35627390666441622</v>
      </c>
      <c r="CD303" s="120">
        <f>PRODUCT('mil mi val'!$C267:CC267)</f>
        <v>0.35146420892444663</v>
      </c>
      <c r="CE303" s="120">
        <f>PRODUCT('mil mi val'!$C267:CD267)</f>
        <v>0.3467194421039666</v>
      </c>
      <c r="CF303" s="120">
        <f>PRODUCT('mil mi val'!$C267:CE267)</f>
        <v>0.34203872963556309</v>
      </c>
      <c r="CG303" s="120">
        <f>PRODUCT('mil mi val'!$C267:CF267)</f>
        <v>0.33742120678548299</v>
      </c>
      <c r="CH303" s="120">
        <f>PRODUCT('mil mi val'!$C267:CG267)</f>
        <v>0.33286602049387898</v>
      </c>
      <c r="CI303" s="120">
        <f>PRODUCT('mil mi val'!$C267:CH267)</f>
        <v>0.3283723292172116</v>
      </c>
      <c r="CJ303" s="120">
        <f>PRODUCT('mil mi val'!$C267:CI267)</f>
        <v>0.32393930277277927</v>
      </c>
      <c r="CK303" s="120">
        <f>PRODUCT('mil mi val'!$C267:CJ267)</f>
        <v>0.31956612218534675</v>
      </c>
      <c r="CL303" s="120">
        <f>PRODUCT('mil mi val'!$C267:CK267)</f>
        <v>0.31525197953584461</v>
      </c>
      <c r="CM303" s="120">
        <f>PRODUCT('mil mi val'!$C267:CL267)</f>
        <v>0.31099607781211069</v>
      </c>
      <c r="CN303" s="120">
        <f>PRODUCT('mil mi val'!$C267:CM267)</f>
        <v>0.30679763076164723</v>
      </c>
      <c r="CO303" s="120">
        <f>PRODUCT('mil mi val'!$C267:CN267)</f>
        <v>0.30265586274636502</v>
      </c>
      <c r="CP303" s="120">
        <f>PRODUCT('mil mi val'!$C267:CO267)</f>
        <v>0.29857000859928912</v>
      </c>
      <c r="CQ303" s="120">
        <f>PRODUCT('mil mi val'!$C267:CP267)</f>
        <v>0.29453931348319873</v>
      </c>
      <c r="CR303" s="120">
        <f>PRODUCT('mil mi val'!$C267:CQ267)</f>
        <v>0.29056303275117557</v>
      </c>
      <c r="CS303" s="120">
        <f>PRODUCT('mil mi val'!$C267:CR267)</f>
        <v>0.2866404318090347</v>
      </c>
      <c r="CT303" s="120">
        <f>PRODUCT('mil mi val'!$C267:CS267)</f>
        <v>0.28277078597961275</v>
      </c>
      <c r="CU303" s="120">
        <f>PRODUCT('mil mi val'!$C267:CT267)</f>
        <v>0.278953380368888</v>
      </c>
      <c r="CV303" s="120">
        <f>PRODUCT('mil mi val'!$C267:CU267)</f>
        <v>0.27518750973390804</v>
      </c>
      <c r="CW303" s="120">
        <f>PRODUCT('mil mi val'!$C267:CV267)</f>
        <v>0.27147247835250027</v>
      </c>
      <c r="CX303" s="120">
        <f>PRODUCT('mil mi val'!$C267:CW267)</f>
        <v>0.26780759989474151</v>
      </c>
      <c r="CY303" s="120">
        <f>PRODUCT('mil mi val'!$C267:CX267)</f>
        <v>0.2641921972961625</v>
      </c>
      <c r="CZ303" s="120">
        <f>PRODUCT('mil mi val'!$C267:CY267)</f>
        <v>0.26062560263266432</v>
      </c>
      <c r="DA303" s="120">
        <f>PRODUCT('mil mi val'!$C267:CZ267)</f>
        <v>0.25710715699712339</v>
      </c>
      <c r="DB303" s="120">
        <f>PRODUCT('mil mi val'!$C267:DA267)</f>
        <v>0.25363621037766221</v>
      </c>
      <c r="DC303" s="120">
        <f>PRODUCT('mil mi val'!$C267:DB267)</f>
        <v>0.25021212153756378</v>
      </c>
    </row>
    <row r="304" spans="2:107" ht="15" x14ac:dyDescent="0.25">
      <c r="B304" s="110">
        <v>59</v>
      </c>
      <c r="C304" s="120">
        <v>1</v>
      </c>
      <c r="D304" s="120">
        <f>PRODUCT('mil mi val'!$C268:C268)</f>
        <v>0.98450000000000004</v>
      </c>
      <c r="E304" s="120">
        <f>PRODUCT('mil mi val'!$C268:D268)</f>
        <v>0.97751005000000002</v>
      </c>
      <c r="F304" s="120">
        <f>PRODUCT('mil mi val'!$C268:E268)</f>
        <v>0.96939671658500004</v>
      </c>
      <c r="G304" s="120">
        <f>PRODUCT('mil mi val'!$C268:F268)</f>
        <v>0.9604782667924181</v>
      </c>
      <c r="H304" s="120">
        <f>PRODUCT('mil mi val'!$C268:G268)</f>
        <v>0.95106557977785233</v>
      </c>
      <c r="I304" s="120">
        <f>PRODUCT('mil mi val'!$C268:H268)</f>
        <v>0.94117449774816275</v>
      </c>
      <c r="J304" s="120">
        <f>PRODUCT('mil mi val'!$C268:I268)</f>
        <v>0.93082157827293299</v>
      </c>
      <c r="K304" s="120">
        <f>PRODUCT('mil mi val'!$C268:J268)</f>
        <v>0.92002404796496695</v>
      </c>
      <c r="L304" s="120">
        <f>PRODUCT('mil mi val'!$C268:K268)</f>
        <v>0.9088917569845909</v>
      </c>
      <c r="M304" s="120">
        <f>PRODUCT('mil mi val'!$C268:L268)</f>
        <v>0.89743972084658508</v>
      </c>
      <c r="N304" s="120">
        <f>PRODUCT('mil mi val'!$C268:M268)</f>
        <v>0.8857730044755795</v>
      </c>
      <c r="O304" s="120">
        <f>PRODUCT('mil mi val'!$C268:N268)</f>
        <v>0.87399222351605432</v>
      </c>
      <c r="P304" s="120">
        <f>PRODUCT('mil mi val'!$C268:O268)</f>
        <v>0.86228072772093922</v>
      </c>
      <c r="Q304" s="120">
        <f>PRODUCT('mil mi val'!$C268:P268)</f>
        <v>0.85063993789670655</v>
      </c>
      <c r="R304" s="120">
        <f>PRODUCT('mil mi val'!$C268:Q268)</f>
        <v>0.839156298735101</v>
      </c>
      <c r="S304" s="120">
        <f>PRODUCT('mil mi val'!$C268:R268)</f>
        <v>0.82782768870217716</v>
      </c>
      <c r="T304" s="120">
        <f>PRODUCT('mil mi val'!$C268:S268)</f>
        <v>0.81665201490469785</v>
      </c>
      <c r="U304" s="120">
        <f>PRODUCT('mil mi val'!$C268:T268)</f>
        <v>0.80562721270348447</v>
      </c>
      <c r="V304" s="120">
        <f>PRODUCT('mil mi val'!$C268:U268)</f>
        <v>0.79475124533198749</v>
      </c>
      <c r="W304" s="120">
        <f>PRODUCT('mil mi val'!$C268:V268)</f>
        <v>0.78402210352000568</v>
      </c>
      <c r="X304" s="120">
        <f>PRODUCT('mil mi val'!$C268:W268)</f>
        <v>0.77343780512248561</v>
      </c>
      <c r="Y304" s="120">
        <f>PRODUCT('mil mi val'!$C268:X268)</f>
        <v>0.76299639475333214</v>
      </c>
      <c r="Z304" s="120">
        <f>PRODUCT('mil mi val'!$C268:Y268)</f>
        <v>0.75269594342416224</v>
      </c>
      <c r="AA304" s="120">
        <f>PRODUCT('mil mi val'!$C268:Z268)</f>
        <v>0.74253454818793607</v>
      </c>
      <c r="AB304" s="120">
        <f>PRODUCT('mil mi val'!$C268:AA268)</f>
        <v>0.73251033178739899</v>
      </c>
      <c r="AC304" s="120">
        <f>PRODUCT('mil mi val'!$C268:AB268)</f>
        <v>0.72262144230826919</v>
      </c>
      <c r="AD304" s="120">
        <f>PRODUCT('mil mi val'!$C268:AC268)</f>
        <v>0.71286605283710758</v>
      </c>
      <c r="AE304" s="120">
        <f>PRODUCT('mil mi val'!$C268:AD268)</f>
        <v>0.70324236112380667</v>
      </c>
      <c r="AF304" s="120">
        <f>PRODUCT('mil mi val'!$C268:AE268)</f>
        <v>0.69374858924863536</v>
      </c>
      <c r="AG304" s="120">
        <f>PRODUCT('mil mi val'!$C268:AF268)</f>
        <v>0.68438298329377878</v>
      </c>
      <c r="AH304" s="120">
        <f>PRODUCT('mil mi val'!$C268:AG268)</f>
        <v>0.67514381301931281</v>
      </c>
      <c r="AI304" s="120">
        <f>PRODUCT('mil mi val'!$C268:AH268)</f>
        <v>0.66602937154355213</v>
      </c>
      <c r="AJ304" s="120">
        <f>PRODUCT('mil mi val'!$C268:AI268)</f>
        <v>0.65703797502771422</v>
      </c>
      <c r="AK304" s="120">
        <f>PRODUCT('mil mi val'!$C268:AJ268)</f>
        <v>0.64816796236484009</v>
      </c>
      <c r="AL304" s="120">
        <f>PRODUCT('mil mi val'!$C268:AK268)</f>
        <v>0.63941769487291478</v>
      </c>
      <c r="AM304" s="120">
        <f>PRODUCT('mil mi val'!$C268:AL268)</f>
        <v>0.63078555599213049</v>
      </c>
      <c r="AN304" s="120">
        <f>PRODUCT('mil mi val'!$C268:AM268)</f>
        <v>0.62226995098623672</v>
      </c>
      <c r="AO304" s="120">
        <f>PRODUCT('mil mi val'!$C268:AN268)</f>
        <v>0.6138693066479225</v>
      </c>
      <c r="AP304" s="120">
        <f>PRODUCT('mil mi val'!$C268:AO268)</f>
        <v>0.60558207100817552</v>
      </c>
      <c r="AQ304" s="120">
        <f>PRODUCT('mil mi val'!$C268:AP268)</f>
        <v>0.59740671304956516</v>
      </c>
      <c r="AR304" s="120">
        <f>PRODUCT('mil mi val'!$C268:AQ268)</f>
        <v>0.58934172242339611</v>
      </c>
      <c r="AS304" s="120">
        <f>PRODUCT('mil mi val'!$C268:AR268)</f>
        <v>0.58138560917068027</v>
      </c>
      <c r="AT304" s="120">
        <f>PRODUCT('mil mi val'!$C268:AS268)</f>
        <v>0.57353690344687613</v>
      </c>
      <c r="AU304" s="120">
        <f>PRODUCT('mil mi val'!$C268:AT268)</f>
        <v>0.56579415525034338</v>
      </c>
      <c r="AV304" s="120">
        <f>PRODUCT('mil mi val'!$C268:AU268)</f>
        <v>0.55815593415446374</v>
      </c>
      <c r="AW304" s="120">
        <f>PRODUCT('mil mi val'!$C268:AV268)</f>
        <v>0.5506208290433785</v>
      </c>
      <c r="AX304" s="120">
        <f>PRODUCT('mil mi val'!$C268:AW268)</f>
        <v>0.54318744785129291</v>
      </c>
      <c r="AY304" s="120">
        <f>PRODUCT('mil mi val'!$C268:AX268)</f>
        <v>0.53585441730530048</v>
      </c>
      <c r="AZ304" s="120">
        <f>PRODUCT('mil mi val'!$C268:AY268)</f>
        <v>0.52862038267167899</v>
      </c>
      <c r="BA304" s="120">
        <f>PRODUCT('mil mi val'!$C268:AZ268)</f>
        <v>0.5214840075056113</v>
      </c>
      <c r="BB304" s="120">
        <f>PRODUCT('mil mi val'!$C268:BA268)</f>
        <v>0.5144439734042856</v>
      </c>
      <c r="BC304" s="120">
        <f>PRODUCT('mil mi val'!$C268:BB268)</f>
        <v>0.50749897976332781</v>
      </c>
      <c r="BD304" s="120">
        <f>PRODUCT('mil mi val'!$C268:BC268)</f>
        <v>0.50064774353652286</v>
      </c>
      <c r="BE304" s="120">
        <f>PRODUCT('mil mi val'!$C268:BD268)</f>
        <v>0.4938889989987798</v>
      </c>
      <c r="BF304" s="120">
        <f>PRODUCT('mil mi val'!$C268:BE268)</f>
        <v>0.48722149751229632</v>
      </c>
      <c r="BG304" s="120">
        <f>PRODUCT('mil mi val'!$C268:BF268)</f>
        <v>0.48064400729588036</v>
      </c>
      <c r="BH304" s="120">
        <f>PRODUCT('mil mi val'!$C268:BG268)</f>
        <v>0.47415531319738602</v>
      </c>
      <c r="BI304" s="120">
        <f>PRODUCT('mil mi val'!$C268:BH268)</f>
        <v>0.46775421646922133</v>
      </c>
      <c r="BJ304" s="120">
        <f>PRODUCT('mil mi val'!$C268:BI268)</f>
        <v>0.46143953454688685</v>
      </c>
      <c r="BK304" s="120">
        <f>PRODUCT('mil mi val'!$C268:BJ268)</f>
        <v>0.45521010083050389</v>
      </c>
      <c r="BL304" s="120">
        <f>PRODUCT('mil mi val'!$C268:BK268)</f>
        <v>0.44906476446929211</v>
      </c>
      <c r="BM304" s="120">
        <f>PRODUCT('mil mi val'!$C268:BL268)</f>
        <v>0.4430023901489567</v>
      </c>
      <c r="BN304" s="120">
        <f>PRODUCT('mil mi val'!$C268:BM268)</f>
        <v>0.43702185788194581</v>
      </c>
      <c r="BO304" s="120">
        <f>PRODUCT('mil mi val'!$C268:BN268)</f>
        <v>0.43112206280053955</v>
      </c>
      <c r="BP304" s="120">
        <f>PRODUCT('mil mi val'!$C268:BO268)</f>
        <v>0.42530191495273229</v>
      </c>
      <c r="BQ304" s="120">
        <f>PRODUCT('mil mi val'!$C268:BP268)</f>
        <v>0.41956033910087043</v>
      </c>
      <c r="BR304" s="120">
        <f>PRODUCT('mil mi val'!$C268:BQ268)</f>
        <v>0.4138962745230087</v>
      </c>
      <c r="BS304" s="120">
        <f>PRODUCT('mil mi val'!$C268:BR268)</f>
        <v>0.4083086748169481</v>
      </c>
      <c r="BT304" s="120">
        <f>PRODUCT('mil mi val'!$C268:BS268)</f>
        <v>0.40279650770691933</v>
      </c>
      <c r="BU304" s="120">
        <f>PRODUCT('mil mi val'!$C268:BT268)</f>
        <v>0.39735875485287592</v>
      </c>
      <c r="BV304" s="120">
        <f>PRODUCT('mil mi val'!$C268:BU268)</f>
        <v>0.3919944116623621</v>
      </c>
      <c r="BW304" s="120">
        <f>PRODUCT('mil mi val'!$C268:BV268)</f>
        <v>0.38670248710492022</v>
      </c>
      <c r="BX304" s="120">
        <f>PRODUCT('mil mi val'!$C268:BW268)</f>
        <v>0.3814820035290038</v>
      </c>
      <c r="BY304" s="120">
        <f>PRODUCT('mil mi val'!$C268:BX268)</f>
        <v>0.37633199648136229</v>
      </c>
      <c r="BZ304" s="120">
        <f>PRODUCT('mil mi val'!$C268:BY268)</f>
        <v>0.3712515145288639</v>
      </c>
      <c r="CA304" s="120">
        <f>PRODUCT('mil mi val'!$C268:BZ268)</f>
        <v>0.36623961908272423</v>
      </c>
      <c r="CB304" s="120">
        <f>PRODUCT('mil mi val'!$C268:CA268)</f>
        <v>0.36129538422510749</v>
      </c>
      <c r="CC304" s="120">
        <f>PRODUCT('mil mi val'!$C268:CB268)</f>
        <v>0.35641789653806855</v>
      </c>
      <c r="CD304" s="120">
        <f>PRODUCT('mil mi val'!$C268:CC268)</f>
        <v>0.35160625493480463</v>
      </c>
      <c r="CE304" s="120">
        <f>PRODUCT('mil mi val'!$C268:CD268)</f>
        <v>0.34685957049318478</v>
      </c>
      <c r="CF304" s="120">
        <f>PRODUCT('mil mi val'!$C268:CE268)</f>
        <v>0.34217696629152677</v>
      </c>
      <c r="CG304" s="120">
        <f>PRODUCT('mil mi val'!$C268:CF268)</f>
        <v>0.33755757724659119</v>
      </c>
      <c r="CH304" s="120">
        <f>PRODUCT('mil mi val'!$C268:CG268)</f>
        <v>0.33300054995376221</v>
      </c>
      <c r="CI304" s="120">
        <f>PRODUCT('mil mi val'!$C268:CH268)</f>
        <v>0.32850504252938645</v>
      </c>
      <c r="CJ304" s="120">
        <f>PRODUCT('mil mi val'!$C268:CI268)</f>
        <v>0.32407022445523975</v>
      </c>
      <c r="CK304" s="120">
        <f>PRODUCT('mil mi val'!$C268:CJ268)</f>
        <v>0.31969527642509404</v>
      </c>
      <c r="CL304" s="120">
        <f>PRODUCT('mil mi val'!$C268:CK268)</f>
        <v>0.31537939019335531</v>
      </c>
      <c r="CM304" s="120">
        <f>PRODUCT('mil mi val'!$C268:CL268)</f>
        <v>0.31112176842574502</v>
      </c>
      <c r="CN304" s="120">
        <f>PRODUCT('mil mi val'!$C268:CM268)</f>
        <v>0.30692162455199745</v>
      </c>
      <c r="CO304" s="120">
        <f>PRODUCT('mil mi val'!$C268:CN268)</f>
        <v>0.30277818262054551</v>
      </c>
      <c r="CP304" s="120">
        <f>PRODUCT('mil mi val'!$C268:CO268)</f>
        <v>0.29869067715516817</v>
      </c>
      <c r="CQ304" s="120">
        <f>PRODUCT('mil mi val'!$C268:CP268)</f>
        <v>0.2946583530135734</v>
      </c>
      <c r="CR304" s="120">
        <f>PRODUCT('mil mi val'!$C268:CQ268)</f>
        <v>0.29068046524789015</v>
      </c>
      <c r="CS304" s="120">
        <f>PRODUCT('mil mi val'!$C268:CR268)</f>
        <v>0.28675627896704364</v>
      </c>
      <c r="CT304" s="120">
        <f>PRODUCT('mil mi val'!$C268:CS268)</f>
        <v>0.28288506920098855</v>
      </c>
      <c r="CU304" s="120">
        <f>PRODUCT('mil mi val'!$C268:CT268)</f>
        <v>0.27906612076677523</v>
      </c>
      <c r="CV304" s="120">
        <f>PRODUCT('mil mi val'!$C268:CU268)</f>
        <v>0.27529872813642375</v>
      </c>
      <c r="CW304" s="120">
        <f>PRODUCT('mil mi val'!$C268:CV268)</f>
        <v>0.27158219530658206</v>
      </c>
      <c r="CX304" s="120">
        <f>PRODUCT('mil mi val'!$C268:CW268)</f>
        <v>0.2679158356699432</v>
      </c>
      <c r="CY304" s="120">
        <f>PRODUCT('mil mi val'!$C268:CX268)</f>
        <v>0.26429897188839896</v>
      </c>
      <c r="CZ304" s="120">
        <f>PRODUCT('mil mi val'!$C268:CY268)</f>
        <v>0.26073093576790557</v>
      </c>
      <c r="DA304" s="120">
        <f>PRODUCT('mil mi val'!$C268:CZ268)</f>
        <v>0.25721106813503886</v>
      </c>
      <c r="DB304" s="120">
        <f>PRODUCT('mil mi val'!$C268:DA268)</f>
        <v>0.25373871871521586</v>
      </c>
      <c r="DC304" s="120">
        <f>PRODUCT('mil mi val'!$C268:DB268)</f>
        <v>0.25031324601256044</v>
      </c>
    </row>
    <row r="305" spans="2:107" ht="15" x14ac:dyDescent="0.25">
      <c r="B305" s="110">
        <v>60</v>
      </c>
      <c r="C305" s="120">
        <v>1</v>
      </c>
      <c r="D305" s="120">
        <f>PRODUCT('mil mi val'!$C269:C269)</f>
        <v>0.98450000000000004</v>
      </c>
      <c r="E305" s="120">
        <f>PRODUCT('mil mi val'!$C269:D269)</f>
        <v>0.97751005000000002</v>
      </c>
      <c r="F305" s="120">
        <f>PRODUCT('mil mi val'!$C269:E269)</f>
        <v>0.96939671658500004</v>
      </c>
      <c r="G305" s="120">
        <f>PRODUCT('mil mi val'!$C269:F269)</f>
        <v>0.96057520646407657</v>
      </c>
      <c r="H305" s="120">
        <f>PRODUCT('mil mi val'!$C269:G269)</f>
        <v>0.95125762696137495</v>
      </c>
      <c r="I305" s="120">
        <f>PRODUCT('mil mi val'!$C269:H269)</f>
        <v>0.94136454764097666</v>
      </c>
      <c r="J305" s="120">
        <f>PRODUCT('mil mi val'!$C269:I269)</f>
        <v>0.93110367407169004</v>
      </c>
      <c r="K305" s="120">
        <f>PRODUCT('mil mi val'!$C269:J269)</f>
        <v>0.92039598181986559</v>
      </c>
      <c r="L305" s="120">
        <f>PRODUCT('mil mi val'!$C269:K269)</f>
        <v>0.9093512300380272</v>
      </c>
      <c r="M305" s="120">
        <f>PRODUCT('mil mi val'!$C269:L269)</f>
        <v>0.89798433966255187</v>
      </c>
      <c r="N305" s="120">
        <f>PRODUCT('mil mi val'!$C269:M269)</f>
        <v>0.88640034168090498</v>
      </c>
      <c r="O305" s="120">
        <f>PRODUCT('mil mi val'!$C269:N269)</f>
        <v>0.87461121713654899</v>
      </c>
      <c r="P305" s="120">
        <f>PRODUCT('mil mi val'!$C269:O269)</f>
        <v>0.86289142682691922</v>
      </c>
      <c r="Q305" s="120">
        <f>PRODUCT('mil mi val'!$C269:P269)</f>
        <v>0.85124239256475587</v>
      </c>
      <c r="R305" s="120">
        <f>PRODUCT('mil mi val'!$C269:Q269)</f>
        <v>0.8397506202651317</v>
      </c>
      <c r="S305" s="120">
        <f>PRODUCT('mil mi val'!$C269:R269)</f>
        <v>0.82841398689155243</v>
      </c>
      <c r="T305" s="120">
        <f>PRODUCT('mil mi val'!$C269:S269)</f>
        <v>0.81723039806851649</v>
      </c>
      <c r="U305" s="120">
        <f>PRODUCT('mil mi val'!$C269:T269)</f>
        <v>0.80619778769459161</v>
      </c>
      <c r="V305" s="120">
        <f>PRODUCT('mil mi val'!$C269:U269)</f>
        <v>0.79531411756071468</v>
      </c>
      <c r="W305" s="120">
        <f>PRODUCT('mil mi val'!$C269:V269)</f>
        <v>0.78457737697364505</v>
      </c>
      <c r="X305" s="120">
        <f>PRODUCT('mil mi val'!$C269:W269)</f>
        <v>0.77398558238450088</v>
      </c>
      <c r="Y305" s="120">
        <f>PRODUCT('mil mi val'!$C269:X269)</f>
        <v>0.76353677702231015</v>
      </c>
      <c r="Z305" s="120">
        <f>PRODUCT('mil mi val'!$C269:Y269)</f>
        <v>0.753229030532509</v>
      </c>
      <c r="AA305" s="120">
        <f>PRODUCT('mil mi val'!$C269:Z269)</f>
        <v>0.74306043862032012</v>
      </c>
      <c r="AB305" s="120">
        <f>PRODUCT('mil mi val'!$C269:AA269)</f>
        <v>0.73302912269894582</v>
      </c>
      <c r="AC305" s="120">
        <f>PRODUCT('mil mi val'!$C269:AB269)</f>
        <v>0.72313322954251014</v>
      </c>
      <c r="AD305" s="120">
        <f>PRODUCT('mil mi val'!$C269:AC269)</f>
        <v>0.71337093094368631</v>
      </c>
      <c r="AE305" s="120">
        <f>PRODUCT('mil mi val'!$C269:AD269)</f>
        <v>0.70374042337594656</v>
      </c>
      <c r="AF305" s="120">
        <f>PRODUCT('mil mi val'!$C269:AE269)</f>
        <v>0.69423992766037135</v>
      </c>
      <c r="AG305" s="120">
        <f>PRODUCT('mil mi val'!$C269:AF269)</f>
        <v>0.68486768863695635</v>
      </c>
      <c r="AH305" s="120">
        <f>PRODUCT('mil mi val'!$C269:AG269)</f>
        <v>0.67562197484035746</v>
      </c>
      <c r="AI305" s="120">
        <f>PRODUCT('mil mi val'!$C269:AH269)</f>
        <v>0.6665010781800127</v>
      </c>
      <c r="AJ305" s="120">
        <f>PRODUCT('mil mi val'!$C269:AI269)</f>
        <v>0.65750331362458259</v>
      </c>
      <c r="AK305" s="120">
        <f>PRODUCT('mil mi val'!$C269:AJ269)</f>
        <v>0.64862701889065077</v>
      </c>
      <c r="AL305" s="120">
        <f>PRODUCT('mil mi val'!$C269:AK269)</f>
        <v>0.63987055413562699</v>
      </c>
      <c r="AM305" s="120">
        <f>PRODUCT('mil mi val'!$C269:AL269)</f>
        <v>0.63123230165479605</v>
      </c>
      <c r="AN305" s="120">
        <f>PRODUCT('mil mi val'!$C269:AM269)</f>
        <v>0.62271066558245636</v>
      </c>
      <c r="AO305" s="120">
        <f>PRODUCT('mil mi val'!$C269:AN269)</f>
        <v>0.61430407159709322</v>
      </c>
      <c r="AP305" s="120">
        <f>PRODUCT('mil mi val'!$C269:AO269)</f>
        <v>0.60601096663053244</v>
      </c>
      <c r="AQ305" s="120">
        <f>PRODUCT('mil mi val'!$C269:AP269)</f>
        <v>0.59782981858102024</v>
      </c>
      <c r="AR305" s="120">
        <f>PRODUCT('mil mi val'!$C269:AQ269)</f>
        <v>0.5897591160301765</v>
      </c>
      <c r="AS305" s="120">
        <f>PRODUCT('mil mi val'!$C269:AR269)</f>
        <v>0.58179736796376913</v>
      </c>
      <c r="AT305" s="120">
        <f>PRODUCT('mil mi val'!$C269:AS269)</f>
        <v>0.57394310349625832</v>
      </c>
      <c r="AU305" s="120">
        <f>PRODUCT('mil mi val'!$C269:AT269)</f>
        <v>0.5661948715990589</v>
      </c>
      <c r="AV305" s="120">
        <f>PRODUCT('mil mi val'!$C269:AU269)</f>
        <v>0.55855124083247165</v>
      </c>
      <c r="AW305" s="120">
        <f>PRODUCT('mil mi val'!$C269:AV269)</f>
        <v>0.55101079908123329</v>
      </c>
      <c r="AX305" s="120">
        <f>PRODUCT('mil mi val'!$C269:AW269)</f>
        <v>0.54357215329363662</v>
      </c>
      <c r="AY305" s="120">
        <f>PRODUCT('mil mi val'!$C269:AX269)</f>
        <v>0.53623392922417257</v>
      </c>
      <c r="AZ305" s="120">
        <f>PRODUCT('mil mi val'!$C269:AY269)</f>
        <v>0.52899477117964622</v>
      </c>
      <c r="BA305" s="120">
        <f>PRODUCT('mil mi val'!$C269:AZ269)</f>
        <v>0.521853341768721</v>
      </c>
      <c r="BB305" s="120">
        <f>PRODUCT('mil mi val'!$C269:BA269)</f>
        <v>0.51480832165484325</v>
      </c>
      <c r="BC305" s="120">
        <f>PRODUCT('mil mi val'!$C269:BB269)</f>
        <v>0.50785840931250292</v>
      </c>
      <c r="BD305" s="120">
        <f>PRODUCT('mil mi val'!$C269:BC269)</f>
        <v>0.50100232078678419</v>
      </c>
      <c r="BE305" s="120">
        <f>PRODUCT('mil mi val'!$C269:BD269)</f>
        <v>0.49423878945616262</v>
      </c>
      <c r="BF305" s="120">
        <f>PRODUCT('mil mi val'!$C269:BE269)</f>
        <v>0.48756656579850444</v>
      </c>
      <c r="BG305" s="120">
        <f>PRODUCT('mil mi val'!$C269:BF269)</f>
        <v>0.48098441716022466</v>
      </c>
      <c r="BH305" s="120">
        <f>PRODUCT('mil mi val'!$C269:BG269)</f>
        <v>0.47449112752856165</v>
      </c>
      <c r="BI305" s="120">
        <f>PRODUCT('mil mi val'!$C269:BH269)</f>
        <v>0.46808549730692611</v>
      </c>
      <c r="BJ305" s="120">
        <f>PRODUCT('mil mi val'!$C269:BI269)</f>
        <v>0.46176634309328263</v>
      </c>
      <c r="BK305" s="120">
        <f>PRODUCT('mil mi val'!$C269:BJ269)</f>
        <v>0.45553249746152336</v>
      </c>
      <c r="BL305" s="120">
        <f>PRODUCT('mil mi val'!$C269:BK269)</f>
        <v>0.44938280874579278</v>
      </c>
      <c r="BM305" s="120">
        <f>PRODUCT('mil mi val'!$C269:BL269)</f>
        <v>0.44331614082772458</v>
      </c>
      <c r="BN305" s="120">
        <f>PRODUCT('mil mi val'!$C269:BM269)</f>
        <v>0.43733137292655033</v>
      </c>
      <c r="BO305" s="120">
        <f>PRODUCT('mil mi val'!$C269:BN269)</f>
        <v>0.43142739939204194</v>
      </c>
      <c r="BP305" s="120">
        <f>PRODUCT('mil mi val'!$C269:BO269)</f>
        <v>0.42560312950024942</v>
      </c>
      <c r="BQ305" s="120">
        <f>PRODUCT('mil mi val'!$C269:BP269)</f>
        <v>0.41985748725199606</v>
      </c>
      <c r="BR305" s="120">
        <f>PRODUCT('mil mi val'!$C269:BQ269)</f>
        <v>0.41418941117409414</v>
      </c>
      <c r="BS305" s="120">
        <f>PRODUCT('mil mi val'!$C269:BR269)</f>
        <v>0.4085978541232439</v>
      </c>
      <c r="BT305" s="120">
        <f>PRODUCT('mil mi val'!$C269:BS269)</f>
        <v>0.40308178309258014</v>
      </c>
      <c r="BU305" s="120">
        <f>PRODUCT('mil mi val'!$C269:BT269)</f>
        <v>0.39764017902083032</v>
      </c>
      <c r="BV305" s="120">
        <f>PRODUCT('mil mi val'!$C269:BU269)</f>
        <v>0.39227203660404913</v>
      </c>
      <c r="BW305" s="120">
        <f>PRODUCT('mil mi val'!$C269:BV269)</f>
        <v>0.3869763641098945</v>
      </c>
      <c r="BX305" s="120">
        <f>PRODUCT('mil mi val'!$C269:BW269)</f>
        <v>0.38175218319441095</v>
      </c>
      <c r="BY305" s="120">
        <f>PRODUCT('mil mi val'!$C269:BX269)</f>
        <v>0.37659852872128641</v>
      </c>
      <c r="BZ305" s="120">
        <f>PRODUCT('mil mi val'!$C269:BY269)</f>
        <v>0.37151444858354904</v>
      </c>
      <c r="CA305" s="120">
        <f>PRODUCT('mil mi val'!$C269:BZ269)</f>
        <v>0.36649900352767112</v>
      </c>
      <c r="CB305" s="120">
        <f>PRODUCT('mil mi val'!$C269:CA269)</f>
        <v>0.36155126698004758</v>
      </c>
      <c r="CC305" s="120">
        <f>PRODUCT('mil mi val'!$C269:CB269)</f>
        <v>0.35667032487581696</v>
      </c>
      <c r="CD305" s="120">
        <f>PRODUCT('mil mi val'!$C269:CC269)</f>
        <v>0.35185527548999346</v>
      </c>
      <c r="CE305" s="120">
        <f>PRODUCT('mil mi val'!$C269:CD269)</f>
        <v>0.34710522927087856</v>
      </c>
      <c r="CF305" s="120">
        <f>PRODUCT('mil mi val'!$C269:CE269)</f>
        <v>0.34241930867572173</v>
      </c>
      <c r="CG305" s="120">
        <f>PRODUCT('mil mi val'!$C269:CF269)</f>
        <v>0.33779664800859949</v>
      </c>
      <c r="CH305" s="120">
        <f>PRODUCT('mil mi val'!$C269:CG269)</f>
        <v>0.33323639326048343</v>
      </c>
      <c r="CI305" s="120">
        <f>PRODUCT('mil mi val'!$C269:CH269)</f>
        <v>0.3287377019514669</v>
      </c>
      <c r="CJ305" s="120">
        <f>PRODUCT('mil mi val'!$C269:CI269)</f>
        <v>0.3242997429751221</v>
      </c>
      <c r="CK305" s="120">
        <f>PRODUCT('mil mi val'!$C269:CJ269)</f>
        <v>0.31992169644495794</v>
      </c>
      <c r="CL305" s="120">
        <f>PRODUCT('mil mi val'!$C269:CK269)</f>
        <v>0.31560275354295103</v>
      </c>
      <c r="CM305" s="120">
        <f>PRODUCT('mil mi val'!$C269:CL269)</f>
        <v>0.31134211637012121</v>
      </c>
      <c r="CN305" s="120">
        <f>PRODUCT('mil mi val'!$C269:CM269)</f>
        <v>0.30713899779912457</v>
      </c>
      <c r="CO305" s="120">
        <f>PRODUCT('mil mi val'!$C269:CN269)</f>
        <v>0.30299262132883642</v>
      </c>
      <c r="CP305" s="120">
        <f>PRODUCT('mil mi val'!$C269:CO269)</f>
        <v>0.29890222094089713</v>
      </c>
      <c r="CQ305" s="120">
        <f>PRODUCT('mil mi val'!$C269:CP269)</f>
        <v>0.29486704095819505</v>
      </c>
      <c r="CR305" s="120">
        <f>PRODUCT('mil mi val'!$C269:CQ269)</f>
        <v>0.29088633590525942</v>
      </c>
      <c r="CS305" s="120">
        <f>PRODUCT('mil mi val'!$C269:CR269)</f>
        <v>0.28695937037053842</v>
      </c>
      <c r="CT305" s="120">
        <f>PRODUCT('mil mi val'!$C269:CS269)</f>
        <v>0.28308541887053618</v>
      </c>
      <c r="CU305" s="120">
        <f>PRODUCT('mil mi val'!$C269:CT269)</f>
        <v>0.27926376571578393</v>
      </c>
      <c r="CV305" s="120">
        <f>PRODUCT('mil mi val'!$C269:CU269)</f>
        <v>0.27549370487862085</v>
      </c>
      <c r="CW305" s="120">
        <f>PRODUCT('mil mi val'!$C269:CV269)</f>
        <v>0.27177453986275946</v>
      </c>
      <c r="CX305" s="120">
        <f>PRODUCT('mil mi val'!$C269:CW269)</f>
        <v>0.26810558357461223</v>
      </c>
      <c r="CY305" s="120">
        <f>PRODUCT('mil mi val'!$C269:CX269)</f>
        <v>0.26448615819635496</v>
      </c>
      <c r="CZ305" s="120">
        <f>PRODUCT('mil mi val'!$C269:CY269)</f>
        <v>0.26091559506070416</v>
      </c>
      <c r="DA305" s="120">
        <f>PRODUCT('mil mi val'!$C269:CZ269)</f>
        <v>0.25739323452738466</v>
      </c>
      <c r="DB305" s="120">
        <f>PRODUCT('mil mi val'!$C269:DA269)</f>
        <v>0.25391842586126501</v>
      </c>
      <c r="DC305" s="120">
        <f>PRODUCT('mil mi val'!$C269:DB269)</f>
        <v>0.25049052711213793</v>
      </c>
    </row>
    <row r="306" spans="2:107" ht="15" x14ac:dyDescent="0.25">
      <c r="B306" s="110">
        <v>61</v>
      </c>
      <c r="C306" s="120">
        <v>1</v>
      </c>
      <c r="D306" s="120">
        <f>PRODUCT('mil mi val'!$C270:C270)</f>
        <v>0.98450000000000004</v>
      </c>
      <c r="E306" s="120">
        <f>PRODUCT('mil mi val'!$C270:D270)</f>
        <v>0.97751005000000002</v>
      </c>
      <c r="F306" s="120">
        <f>PRODUCT('mil mi val'!$C270:E270)</f>
        <v>0.96939671658500004</v>
      </c>
      <c r="G306" s="120">
        <f>PRODUCT('mil mi val'!$C270:F270)</f>
        <v>0.96057520646407657</v>
      </c>
      <c r="H306" s="120">
        <f>PRODUCT('mil mi val'!$C270:G270)</f>
        <v>0.95125762696137495</v>
      </c>
      <c r="I306" s="120">
        <f>PRODUCT('mil mi val'!$C270:H270)</f>
        <v>0.94145967340367276</v>
      </c>
      <c r="J306" s="120">
        <f>PRODUCT('mil mi val'!$C270:I270)</f>
        <v>0.93119776296357271</v>
      </c>
      <c r="K306" s="120">
        <f>PRODUCT('mil mi val'!$C270:J270)</f>
        <v>0.92048898868949169</v>
      </c>
      <c r="L306" s="120">
        <f>PRODUCT('mil mi val'!$C270:K270)</f>
        <v>0.90944312082521783</v>
      </c>
      <c r="M306" s="120">
        <f>PRODUCT('mil mi val'!$C270:L270)</f>
        <v>0.8980750818149027</v>
      </c>
      <c r="N306" s="120">
        <f>PRODUCT('mil mi val'!$C270:M270)</f>
        <v>0.88648991325949045</v>
      </c>
      <c r="O306" s="120">
        <f>PRODUCT('mil mi val'!$C270:N270)</f>
        <v>0.87478824640446518</v>
      </c>
      <c r="P306" s="120">
        <f>PRODUCT('mil mi val'!$C270:O270)</f>
        <v>0.86306608390264539</v>
      </c>
      <c r="Q306" s="120">
        <f>PRODUCT('mil mi val'!$C270:P270)</f>
        <v>0.85141469176995976</v>
      </c>
      <c r="R306" s="120">
        <f>PRODUCT('mil mi val'!$C270:Q270)</f>
        <v>0.8399205934310654</v>
      </c>
      <c r="S306" s="120">
        <f>PRODUCT('mil mi val'!$C270:R270)</f>
        <v>0.82858166541974609</v>
      </c>
      <c r="T306" s="120">
        <f>PRODUCT('mil mi val'!$C270:S270)</f>
        <v>0.81739581293657959</v>
      </c>
      <c r="U306" s="120">
        <f>PRODUCT('mil mi val'!$C270:T270)</f>
        <v>0.80636096946193581</v>
      </c>
      <c r="V306" s="120">
        <f>PRODUCT('mil mi val'!$C270:U270)</f>
        <v>0.79547509637419966</v>
      </c>
      <c r="W306" s="120">
        <f>PRODUCT('mil mi val'!$C270:V270)</f>
        <v>0.78473618257314803</v>
      </c>
      <c r="X306" s="120">
        <f>PRODUCT('mil mi val'!$C270:W270)</f>
        <v>0.77414224410841059</v>
      </c>
      <c r="Y306" s="120">
        <f>PRODUCT('mil mi val'!$C270:X270)</f>
        <v>0.76369132381294713</v>
      </c>
      <c r="Z306" s="120">
        <f>PRODUCT('mil mi val'!$C270:Y270)</f>
        <v>0.75338149094147233</v>
      </c>
      <c r="AA306" s="120">
        <f>PRODUCT('mil mi val'!$C270:Z270)</f>
        <v>0.74321084081376254</v>
      </c>
      <c r="AB306" s="120">
        <f>PRODUCT('mil mi val'!$C270:AA270)</f>
        <v>0.7331774944627768</v>
      </c>
      <c r="AC306" s="120">
        <f>PRODUCT('mil mi val'!$C270:AB270)</f>
        <v>0.7232795982875293</v>
      </c>
      <c r="AD306" s="120">
        <f>PRODUCT('mil mi val'!$C270:AC270)</f>
        <v>0.71351532371064774</v>
      </c>
      <c r="AE306" s="120">
        <f>PRODUCT('mil mi val'!$C270:AD270)</f>
        <v>0.70388286684055401</v>
      </c>
      <c r="AF306" s="120">
        <f>PRODUCT('mil mi val'!$C270:AE270)</f>
        <v>0.69438044813820654</v>
      </c>
      <c r="AG306" s="120">
        <f>PRODUCT('mil mi val'!$C270:AF270)</f>
        <v>0.68500631208834073</v>
      </c>
      <c r="AH306" s="120">
        <f>PRODUCT('mil mi val'!$C270:AG270)</f>
        <v>0.67575872687514815</v>
      </c>
      <c r="AI306" s="120">
        <f>PRODUCT('mil mi val'!$C270:AH270)</f>
        <v>0.66663598406233371</v>
      </c>
      <c r="AJ306" s="120">
        <f>PRODUCT('mil mi val'!$C270:AI270)</f>
        <v>0.65763639827749221</v>
      </c>
      <c r="AK306" s="120">
        <f>PRODUCT('mil mi val'!$C270:AJ270)</f>
        <v>0.6487583069007461</v>
      </c>
      <c r="AL306" s="120">
        <f>PRODUCT('mil mi val'!$C270:AK270)</f>
        <v>0.64000006975758605</v>
      </c>
      <c r="AM306" s="120">
        <f>PRODUCT('mil mi val'!$C270:AL270)</f>
        <v>0.63136006881585871</v>
      </c>
      <c r="AN306" s="120">
        <f>PRODUCT('mil mi val'!$C270:AM270)</f>
        <v>0.62283670788684464</v>
      </c>
      <c r="AO306" s="120">
        <f>PRODUCT('mil mi val'!$C270:AN270)</f>
        <v>0.61442841233037226</v>
      </c>
      <c r="AP306" s="120">
        <f>PRODUCT('mil mi val'!$C270:AO270)</f>
        <v>0.6061336287639123</v>
      </c>
      <c r="AQ306" s="120">
        <f>PRODUCT('mil mi val'!$C270:AP270)</f>
        <v>0.59795082477559947</v>
      </c>
      <c r="AR306" s="120">
        <f>PRODUCT('mil mi val'!$C270:AQ270)</f>
        <v>0.58987848864112891</v>
      </c>
      <c r="AS306" s="120">
        <f>PRODUCT('mil mi val'!$C270:AR270)</f>
        <v>0.58191512904447373</v>
      </c>
      <c r="AT306" s="120">
        <f>PRODUCT('mil mi val'!$C270:AS270)</f>
        <v>0.5740592748023734</v>
      </c>
      <c r="AU306" s="120">
        <f>PRODUCT('mil mi val'!$C270:AT270)</f>
        <v>0.56630947459254133</v>
      </c>
      <c r="AV306" s="120">
        <f>PRODUCT('mil mi val'!$C270:AU270)</f>
        <v>0.55866429668554207</v>
      </c>
      <c r="AW306" s="120">
        <f>PRODUCT('mil mi val'!$C270:AV270)</f>
        <v>0.55112232868028732</v>
      </c>
      <c r="AX306" s="120">
        <f>PRODUCT('mil mi val'!$C270:AW270)</f>
        <v>0.54368217724310341</v>
      </c>
      <c r="AY306" s="120">
        <f>PRODUCT('mil mi val'!$C270:AX270)</f>
        <v>0.53634246785032158</v>
      </c>
      <c r="AZ306" s="120">
        <f>PRODUCT('mil mi val'!$C270:AY270)</f>
        <v>0.52910184453434228</v>
      </c>
      <c r="BA306" s="120">
        <f>PRODUCT('mil mi val'!$C270:AZ270)</f>
        <v>0.52195896963312871</v>
      </c>
      <c r="BB306" s="120">
        <f>PRODUCT('mil mi val'!$C270:BA270)</f>
        <v>0.51491252354308148</v>
      </c>
      <c r="BC306" s="120">
        <f>PRODUCT('mil mi val'!$C270:BB270)</f>
        <v>0.50796120447524995</v>
      </c>
      <c r="BD306" s="120">
        <f>PRODUCT('mil mi val'!$C270:BC270)</f>
        <v>0.50110372821483407</v>
      </c>
      <c r="BE306" s="120">
        <f>PRODUCT('mil mi val'!$C270:BD270)</f>
        <v>0.49433882788393385</v>
      </c>
      <c r="BF306" s="120">
        <f>PRODUCT('mil mi val'!$C270:BE270)</f>
        <v>0.48766525370750075</v>
      </c>
      <c r="BG306" s="120">
        <f>PRODUCT('mil mi val'!$C270:BF270)</f>
        <v>0.48108177278244951</v>
      </c>
      <c r="BH306" s="120">
        <f>PRODUCT('mil mi val'!$C270:BG270)</f>
        <v>0.47458716884988644</v>
      </c>
      <c r="BI306" s="120">
        <f>PRODUCT('mil mi val'!$C270:BH270)</f>
        <v>0.46818024207041298</v>
      </c>
      <c r="BJ306" s="120">
        <f>PRODUCT('mil mi val'!$C270:BI270)</f>
        <v>0.46185980880246241</v>
      </c>
      <c r="BK306" s="120">
        <f>PRODUCT('mil mi val'!$C270:BJ270)</f>
        <v>0.4556247013836292</v>
      </c>
      <c r="BL306" s="120">
        <f>PRODUCT('mil mi val'!$C270:BK270)</f>
        <v>0.44947376791495025</v>
      </c>
      <c r="BM306" s="120">
        <f>PRODUCT('mil mi val'!$C270:BL270)</f>
        <v>0.44340587204809845</v>
      </c>
      <c r="BN306" s="120">
        <f>PRODUCT('mil mi val'!$C270:BM270)</f>
        <v>0.43741989277544913</v>
      </c>
      <c r="BO306" s="120">
        <f>PRODUCT('mil mi val'!$C270:BN270)</f>
        <v>0.43151472422298059</v>
      </c>
      <c r="BP306" s="120">
        <f>PRODUCT('mil mi val'!$C270:BO270)</f>
        <v>0.42568927544597035</v>
      </c>
      <c r="BQ306" s="120">
        <f>PRODUCT('mil mi val'!$C270:BP270)</f>
        <v>0.41994247022744979</v>
      </c>
      <c r="BR306" s="120">
        <f>PRODUCT('mil mi val'!$C270:BQ270)</f>
        <v>0.41427324687937922</v>
      </c>
      <c r="BS306" s="120">
        <f>PRODUCT('mil mi val'!$C270:BR270)</f>
        <v>0.4086805580465076</v>
      </c>
      <c r="BT306" s="120">
        <f>PRODUCT('mil mi val'!$C270:BS270)</f>
        <v>0.40316337051287976</v>
      </c>
      <c r="BU306" s="120">
        <f>PRODUCT('mil mi val'!$C270:BT270)</f>
        <v>0.39772066501095588</v>
      </c>
      <c r="BV306" s="120">
        <f>PRODUCT('mil mi val'!$C270:BU270)</f>
        <v>0.39235143603330797</v>
      </c>
      <c r="BW306" s="120">
        <f>PRODUCT('mil mi val'!$C270:BV270)</f>
        <v>0.38705469164685835</v>
      </c>
      <c r="BX306" s="120">
        <f>PRODUCT('mil mi val'!$C270:BW270)</f>
        <v>0.38182945330962575</v>
      </c>
      <c r="BY306" s="120">
        <f>PRODUCT('mil mi val'!$C270:BX270)</f>
        <v>0.37667475568994585</v>
      </c>
      <c r="BZ306" s="120">
        <f>PRODUCT('mil mi val'!$C270:BY270)</f>
        <v>0.37158964648813159</v>
      </c>
      <c r="CA306" s="120">
        <f>PRODUCT('mil mi val'!$C270:BZ270)</f>
        <v>0.36657318626054181</v>
      </c>
      <c r="CB306" s="120">
        <f>PRODUCT('mil mi val'!$C270:CA270)</f>
        <v>0.36162444824602452</v>
      </c>
      <c r="CC306" s="120">
        <f>PRODUCT('mil mi val'!$C270:CB270)</f>
        <v>0.35674251819470321</v>
      </c>
      <c r="CD306" s="120">
        <f>PRODUCT('mil mi val'!$C270:CC270)</f>
        <v>0.35192649419907474</v>
      </c>
      <c r="CE306" s="120">
        <f>PRODUCT('mil mi val'!$C270:CD270)</f>
        <v>0.34717548652738722</v>
      </c>
      <c r="CF306" s="120">
        <f>PRODUCT('mil mi val'!$C270:CE270)</f>
        <v>0.34248861745926751</v>
      </c>
      <c r="CG306" s="120">
        <f>PRODUCT('mil mi val'!$C270:CF270)</f>
        <v>0.33786502112356742</v>
      </c>
      <c r="CH306" s="120">
        <f>PRODUCT('mil mi val'!$C270:CG270)</f>
        <v>0.3333038433383993</v>
      </c>
      <c r="CI306" s="120">
        <f>PRODUCT('mil mi val'!$C270:CH270)</f>
        <v>0.32880424145333093</v>
      </c>
      <c r="CJ306" s="120">
        <f>PRODUCT('mil mi val'!$C270:CI270)</f>
        <v>0.32436538419371097</v>
      </c>
      <c r="CK306" s="120">
        <f>PRODUCT('mil mi val'!$C270:CJ270)</f>
        <v>0.31998645150709587</v>
      </c>
      <c r="CL306" s="120">
        <f>PRODUCT('mil mi val'!$C270:CK270)</f>
        <v>0.31566663441175008</v>
      </c>
      <c r="CM306" s="120">
        <f>PRODUCT('mil mi val'!$C270:CL270)</f>
        <v>0.31140513484719146</v>
      </c>
      <c r="CN306" s="120">
        <f>PRODUCT('mil mi val'!$C270:CM270)</f>
        <v>0.30720116552675436</v>
      </c>
      <c r="CO306" s="120">
        <f>PRODUCT('mil mi val'!$C270:CN270)</f>
        <v>0.30305394979214317</v>
      </c>
      <c r="CP306" s="120">
        <f>PRODUCT('mil mi val'!$C270:CO270)</f>
        <v>0.29896272146994923</v>
      </c>
      <c r="CQ306" s="120">
        <f>PRODUCT('mil mi val'!$C270:CP270)</f>
        <v>0.29492672473010495</v>
      </c>
      <c r="CR306" s="120">
        <f>PRODUCT('mil mi val'!$C270:CQ270)</f>
        <v>0.29094521394624856</v>
      </c>
      <c r="CS306" s="120">
        <f>PRODUCT('mil mi val'!$C270:CR270)</f>
        <v>0.2870174535579742</v>
      </c>
      <c r="CT306" s="120">
        <f>PRODUCT('mil mi val'!$C270:CS270)</f>
        <v>0.28314271793494156</v>
      </c>
      <c r="CU306" s="120">
        <f>PRODUCT('mil mi val'!$C270:CT270)</f>
        <v>0.27932029124281987</v>
      </c>
      <c r="CV306" s="120">
        <f>PRODUCT('mil mi val'!$C270:CU270)</f>
        <v>0.2755494673110418</v>
      </c>
      <c r="CW306" s="120">
        <f>PRODUCT('mil mi val'!$C270:CV270)</f>
        <v>0.27182954950234273</v>
      </c>
      <c r="CX306" s="120">
        <f>PRODUCT('mil mi val'!$C270:CW270)</f>
        <v>0.26815985058406111</v>
      </c>
      <c r="CY306" s="120">
        <f>PRODUCT('mil mi val'!$C270:CX270)</f>
        <v>0.26453969260117632</v>
      </c>
      <c r="CZ306" s="120">
        <f>PRODUCT('mil mi val'!$C270:CY270)</f>
        <v>0.26096840675106048</v>
      </c>
      <c r="DA306" s="120">
        <f>PRODUCT('mil mi val'!$C270:CZ270)</f>
        <v>0.25744533325992119</v>
      </c>
      <c r="DB306" s="120">
        <f>PRODUCT('mil mi val'!$C270:DA270)</f>
        <v>0.25396982126091228</v>
      </c>
      <c r="DC306" s="120">
        <f>PRODUCT('mil mi val'!$C270:DB270)</f>
        <v>0.25054122867388995</v>
      </c>
    </row>
    <row r="307" spans="2:107" ht="15" x14ac:dyDescent="0.25">
      <c r="B307" s="110">
        <v>62</v>
      </c>
      <c r="C307" s="120">
        <v>1</v>
      </c>
      <c r="D307" s="120">
        <f>PRODUCT('mil mi val'!$C271:C271)</f>
        <v>0.98450000000000004</v>
      </c>
      <c r="E307" s="120">
        <f>PRODUCT('mil mi val'!$C271:D271)</f>
        <v>0.97751005000000002</v>
      </c>
      <c r="F307" s="120">
        <f>PRODUCT('mil mi val'!$C271:E271)</f>
        <v>0.96939671658500004</v>
      </c>
      <c r="G307" s="120">
        <f>PRODUCT('mil mi val'!$C271:F271)</f>
        <v>0.96057520646407657</v>
      </c>
      <c r="H307" s="120">
        <f>PRODUCT('mil mi val'!$C271:G271)</f>
        <v>0.95125762696137495</v>
      </c>
      <c r="I307" s="120">
        <f>PRODUCT('mil mi val'!$C271:H271)</f>
        <v>0.94145967340367276</v>
      </c>
      <c r="J307" s="120">
        <f>PRODUCT('mil mi val'!$C271:I271)</f>
        <v>0.93129190893091307</v>
      </c>
      <c r="K307" s="120">
        <f>PRODUCT('mil mi val'!$C271:J271)</f>
        <v>0.92067518116910074</v>
      </c>
      <c r="L307" s="120">
        <f>PRODUCT('mil mi val'!$C271:K271)</f>
        <v>0.90971914651318841</v>
      </c>
      <c r="M307" s="120">
        <f>PRODUCT('mil mi val'!$C271:L271)</f>
        <v>0.89843862909642491</v>
      </c>
      <c r="N307" s="120">
        <f>PRODUCT('mil mi val'!$C271:M271)</f>
        <v>0.8869386146439906</v>
      </c>
      <c r="O307" s="120">
        <f>PRODUCT('mil mi val'!$C271:N271)</f>
        <v>0.87531971879215431</v>
      </c>
      <c r="P307" s="120">
        <f>PRODUCT('mil mi val'!$C271:O271)</f>
        <v>0.86359043456033946</v>
      </c>
      <c r="Q307" s="120">
        <f>PRODUCT('mil mi val'!$C271:P271)</f>
        <v>0.85193196369377489</v>
      </c>
      <c r="R307" s="120">
        <f>PRODUCT('mil mi val'!$C271:Q271)</f>
        <v>0.84043088218390893</v>
      </c>
      <c r="S307" s="120">
        <f>PRODUCT('mil mi val'!$C271:R271)</f>
        <v>0.82908506527442616</v>
      </c>
      <c r="T307" s="120">
        <f>PRODUCT('mil mi val'!$C271:S271)</f>
        <v>0.81789241689322145</v>
      </c>
      <c r="U307" s="120">
        <f>PRODUCT('mil mi val'!$C271:T271)</f>
        <v>0.80685086926516303</v>
      </c>
      <c r="V307" s="120">
        <f>PRODUCT('mil mi val'!$C271:U271)</f>
        <v>0.79595838253008333</v>
      </c>
      <c r="W307" s="120">
        <f>PRODUCT('mil mi val'!$C271:V271)</f>
        <v>0.78521294436592726</v>
      </c>
      <c r="X307" s="120">
        <f>PRODUCT('mil mi val'!$C271:W271)</f>
        <v>0.77461256961698732</v>
      </c>
      <c r="Y307" s="120">
        <f>PRODUCT('mil mi val'!$C271:X271)</f>
        <v>0.76415529992715803</v>
      </c>
      <c r="Z307" s="120">
        <f>PRODUCT('mil mi val'!$C271:Y271)</f>
        <v>0.75383920337814148</v>
      </c>
      <c r="AA307" s="120">
        <f>PRODUCT('mil mi val'!$C271:Z271)</f>
        <v>0.74366237413253655</v>
      </c>
      <c r="AB307" s="120">
        <f>PRODUCT('mil mi val'!$C271:AA271)</f>
        <v>0.73362293208174734</v>
      </c>
      <c r="AC307" s="120">
        <f>PRODUCT('mil mi val'!$C271:AB271)</f>
        <v>0.72371902249864373</v>
      </c>
      <c r="AD307" s="120">
        <f>PRODUCT('mil mi val'!$C271:AC271)</f>
        <v>0.71394881569491209</v>
      </c>
      <c r="AE307" s="120">
        <f>PRODUCT('mil mi val'!$C271:AD271)</f>
        <v>0.70431050668303086</v>
      </c>
      <c r="AF307" s="120">
        <f>PRODUCT('mil mi val'!$C271:AE271)</f>
        <v>0.69480231484280996</v>
      </c>
      <c r="AG307" s="120">
        <f>PRODUCT('mil mi val'!$C271:AF271)</f>
        <v>0.68542248359243207</v>
      </c>
      <c r="AH307" s="120">
        <f>PRODUCT('mil mi val'!$C271:AG271)</f>
        <v>0.67616928006393429</v>
      </c>
      <c r="AI307" s="120">
        <f>PRODUCT('mil mi val'!$C271:AH271)</f>
        <v>0.66704099478307122</v>
      </c>
      <c r="AJ307" s="120">
        <f>PRODUCT('mil mi val'!$C271:AI271)</f>
        <v>0.65803594135349974</v>
      </c>
      <c r="AK307" s="120">
        <f>PRODUCT('mil mi val'!$C271:AJ271)</f>
        <v>0.64915245614522754</v>
      </c>
      <c r="AL307" s="120">
        <f>PRODUCT('mil mi val'!$C271:AK271)</f>
        <v>0.64038889798726695</v>
      </c>
      <c r="AM307" s="120">
        <f>PRODUCT('mil mi val'!$C271:AL271)</f>
        <v>0.63174364786443882</v>
      </c>
      <c r="AN307" s="120">
        <f>PRODUCT('mil mi val'!$C271:AM271)</f>
        <v>0.6232151086182689</v>
      </c>
      <c r="AO307" s="120">
        <f>PRODUCT('mil mi val'!$C271:AN271)</f>
        <v>0.6148017046519223</v>
      </c>
      <c r="AP307" s="120">
        <f>PRODUCT('mil mi val'!$C271:AO271)</f>
        <v>0.60650188163912133</v>
      </c>
      <c r="AQ307" s="120">
        <f>PRODUCT('mil mi val'!$C271:AP271)</f>
        <v>0.59831410623699322</v>
      </c>
      <c r="AR307" s="120">
        <f>PRODUCT('mil mi val'!$C271:AQ271)</f>
        <v>0.59023686580279389</v>
      </c>
      <c r="AS307" s="120">
        <f>PRODUCT('mil mi val'!$C271:AR271)</f>
        <v>0.58226866811445621</v>
      </c>
      <c r="AT307" s="120">
        <f>PRODUCT('mil mi val'!$C271:AS271)</f>
        <v>0.57440804109491106</v>
      </c>
      <c r="AU307" s="120">
        <f>PRODUCT('mil mi val'!$C271:AT271)</f>
        <v>0.56665353254012973</v>
      </c>
      <c r="AV307" s="120">
        <f>PRODUCT('mil mi val'!$C271:AU271)</f>
        <v>0.55900370985083803</v>
      </c>
      <c r="AW307" s="120">
        <f>PRODUCT('mil mi val'!$C271:AV271)</f>
        <v>0.5514571597678517</v>
      </c>
      <c r="AX307" s="120">
        <f>PRODUCT('mil mi val'!$C271:AW271)</f>
        <v>0.54401248811098568</v>
      </c>
      <c r="AY307" s="120">
        <f>PRODUCT('mil mi val'!$C271:AX271)</f>
        <v>0.53666831952148741</v>
      </c>
      <c r="AZ307" s="120">
        <f>PRODUCT('mil mi val'!$C271:AY271)</f>
        <v>0.52942329720794734</v>
      </c>
      <c r="BA307" s="120">
        <f>PRODUCT('mil mi val'!$C271:AZ271)</f>
        <v>0.52227608269564008</v>
      </c>
      <c r="BB307" s="120">
        <f>PRODUCT('mil mi val'!$C271:BA271)</f>
        <v>0.51522535557924898</v>
      </c>
      <c r="BC307" s="120">
        <f>PRODUCT('mil mi val'!$C271:BB271)</f>
        <v>0.50826981327892917</v>
      </c>
      <c r="BD307" s="120">
        <f>PRODUCT('mil mi val'!$C271:BC271)</f>
        <v>0.5014081707996636</v>
      </c>
      <c r="BE307" s="120">
        <f>PRODUCT('mil mi val'!$C271:BD271)</f>
        <v>0.49463916049386814</v>
      </c>
      <c r="BF307" s="120">
        <f>PRODUCT('mil mi val'!$C271:BE271)</f>
        <v>0.48796153182720092</v>
      </c>
      <c r="BG307" s="120">
        <f>PRODUCT('mil mi val'!$C271:BF271)</f>
        <v>0.48137405114753373</v>
      </c>
      <c r="BH307" s="120">
        <f>PRODUCT('mil mi val'!$C271:BG271)</f>
        <v>0.47487550145704205</v>
      </c>
      <c r="BI307" s="120">
        <f>PRODUCT('mil mi val'!$C271:BH271)</f>
        <v>0.46846468218737203</v>
      </c>
      <c r="BJ307" s="120">
        <f>PRODUCT('mil mi val'!$C271:BI271)</f>
        <v>0.46214040897784253</v>
      </c>
      <c r="BK307" s="120">
        <f>PRODUCT('mil mi val'!$C271:BJ271)</f>
        <v>0.4559015134566417</v>
      </c>
      <c r="BL307" s="120">
        <f>PRODUCT('mil mi val'!$C271:BK271)</f>
        <v>0.44974684302497708</v>
      </c>
      <c r="BM307" s="120">
        <f>PRODUCT('mil mi val'!$C271:BL271)</f>
        <v>0.44367526064413992</v>
      </c>
      <c r="BN307" s="120">
        <f>PRODUCT('mil mi val'!$C271:BM271)</f>
        <v>0.43768564462544407</v>
      </c>
      <c r="BO307" s="120">
        <f>PRODUCT('mil mi val'!$C271:BN271)</f>
        <v>0.4317768884230006</v>
      </c>
      <c r="BP307" s="120">
        <f>PRODUCT('mil mi val'!$C271:BO271)</f>
        <v>0.42594790042929009</v>
      </c>
      <c r="BQ307" s="120">
        <f>PRODUCT('mil mi val'!$C271:BP271)</f>
        <v>0.42019760377349469</v>
      </c>
      <c r="BR307" s="120">
        <f>PRODUCT('mil mi val'!$C271:BQ271)</f>
        <v>0.41452493612255253</v>
      </c>
      <c r="BS307" s="120">
        <f>PRODUCT('mil mi val'!$C271:BR271)</f>
        <v>0.4089288494848981</v>
      </c>
      <c r="BT307" s="120">
        <f>PRODUCT('mil mi val'!$C271:BS271)</f>
        <v>0.40340831001685201</v>
      </c>
      <c r="BU307" s="120">
        <f>PRODUCT('mil mi val'!$C271:BT271)</f>
        <v>0.39796229783162451</v>
      </c>
      <c r="BV307" s="120">
        <f>PRODUCT('mil mi val'!$C271:BU271)</f>
        <v>0.39258980681089761</v>
      </c>
      <c r="BW307" s="120">
        <f>PRODUCT('mil mi val'!$C271:BV271)</f>
        <v>0.38728984441895054</v>
      </c>
      <c r="BX307" s="120">
        <f>PRODUCT('mil mi val'!$C271:BW271)</f>
        <v>0.38206143151929473</v>
      </c>
      <c r="BY307" s="120">
        <f>PRODUCT('mil mi val'!$C271:BX271)</f>
        <v>0.37690360219378427</v>
      </c>
      <c r="BZ307" s="120">
        <f>PRODUCT('mil mi val'!$C271:BY271)</f>
        <v>0.3718154035641682</v>
      </c>
      <c r="CA307" s="120">
        <f>PRODUCT('mil mi val'!$C271:BZ271)</f>
        <v>0.36679589561605197</v>
      </c>
      <c r="CB307" s="120">
        <f>PRODUCT('mil mi val'!$C271:CA271)</f>
        <v>0.36184415102523526</v>
      </c>
      <c r="CC307" s="120">
        <f>PRODUCT('mil mi val'!$C271:CB271)</f>
        <v>0.35695925498639458</v>
      </c>
      <c r="CD307" s="120">
        <f>PRODUCT('mil mi val'!$C271:CC271)</f>
        <v>0.35214030504407828</v>
      </c>
      <c r="CE307" s="120">
        <f>PRODUCT('mil mi val'!$C271:CD271)</f>
        <v>0.34738641092598327</v>
      </c>
      <c r="CF307" s="120">
        <f>PRODUCT('mil mi val'!$C271:CE271)</f>
        <v>0.34269669437848249</v>
      </c>
      <c r="CG307" s="120">
        <f>PRODUCT('mil mi val'!$C271:CF271)</f>
        <v>0.33807028900437297</v>
      </c>
      <c r="CH307" s="120">
        <f>PRODUCT('mil mi val'!$C271:CG271)</f>
        <v>0.33350634010281394</v>
      </c>
      <c r="CI307" s="120">
        <f>PRODUCT('mil mi val'!$C271:CH271)</f>
        <v>0.32900400451142597</v>
      </c>
      <c r="CJ307" s="120">
        <f>PRODUCT('mil mi val'!$C271:CI271)</f>
        <v>0.32456245045052173</v>
      </c>
      <c r="CK307" s="120">
        <f>PRODUCT('mil mi val'!$C271:CJ271)</f>
        <v>0.32018085736943969</v>
      </c>
      <c r="CL307" s="120">
        <f>PRODUCT('mil mi val'!$C271:CK271)</f>
        <v>0.31585841579495227</v>
      </c>
      <c r="CM307" s="120">
        <f>PRODUCT('mil mi val'!$C271:CL271)</f>
        <v>0.31159432718172042</v>
      </c>
      <c r="CN307" s="120">
        <f>PRODUCT('mil mi val'!$C271:CM271)</f>
        <v>0.30738780376476721</v>
      </c>
      <c r="CO307" s="120">
        <f>PRODUCT('mil mi val'!$C271:CN271)</f>
        <v>0.30323806841394285</v>
      </c>
      <c r="CP307" s="120">
        <f>PRODUCT('mil mi val'!$C271:CO271)</f>
        <v>0.29914435449035465</v>
      </c>
      <c r="CQ307" s="120">
        <f>PRODUCT('mil mi val'!$C271:CP271)</f>
        <v>0.29510590570473488</v>
      </c>
      <c r="CR307" s="120">
        <f>PRODUCT('mil mi val'!$C271:CQ271)</f>
        <v>0.29112197597772099</v>
      </c>
      <c r="CS307" s="120">
        <f>PRODUCT('mil mi val'!$C271:CR271)</f>
        <v>0.28719182930202175</v>
      </c>
      <c r="CT307" s="120">
        <f>PRODUCT('mil mi val'!$C271:CS271)</f>
        <v>0.28331473960644449</v>
      </c>
      <c r="CU307" s="120">
        <f>PRODUCT('mil mi val'!$C271:CT271)</f>
        <v>0.2794899906217575</v>
      </c>
      <c r="CV307" s="120">
        <f>PRODUCT('mil mi val'!$C271:CU271)</f>
        <v>0.27571687574836379</v>
      </c>
      <c r="CW307" s="120">
        <f>PRODUCT('mil mi val'!$C271:CV271)</f>
        <v>0.27199469792576086</v>
      </c>
      <c r="CX307" s="120">
        <f>PRODUCT('mil mi val'!$C271:CW271)</f>
        <v>0.2683227695037631</v>
      </c>
      <c r="CY307" s="120">
        <f>PRODUCT('mil mi val'!$C271:CX271)</f>
        <v>0.2647004121154623</v>
      </c>
      <c r="CZ307" s="120">
        <f>PRODUCT('mil mi val'!$C271:CY271)</f>
        <v>0.2611269565519036</v>
      </c>
      <c r="DA307" s="120">
        <f>PRODUCT('mil mi val'!$C271:CZ271)</f>
        <v>0.25760174263845292</v>
      </c>
      <c r="DB307" s="120">
        <f>PRODUCT('mil mi val'!$C271:DA271)</f>
        <v>0.25412411911283384</v>
      </c>
      <c r="DC307" s="120">
        <f>PRODUCT('mil mi val'!$C271:DB271)</f>
        <v>0.2506934435048106</v>
      </c>
    </row>
    <row r="308" spans="2:107" ht="15" x14ac:dyDescent="0.25">
      <c r="B308" s="110">
        <v>63</v>
      </c>
      <c r="C308" s="120">
        <v>1</v>
      </c>
      <c r="D308" s="120">
        <f>PRODUCT('mil mi val'!$C272:C272)</f>
        <v>0.98450000000000004</v>
      </c>
      <c r="E308" s="120">
        <f>PRODUCT('mil mi val'!$C272:D272)</f>
        <v>0.97760849999999999</v>
      </c>
      <c r="F308" s="120">
        <f>PRODUCT('mil mi val'!$C272:E272)</f>
        <v>0.96959211030000003</v>
      </c>
      <c r="G308" s="120">
        <f>PRODUCT('mil mi val'!$C272:F272)</f>
        <v>0.96086578130730005</v>
      </c>
      <c r="H308" s="120">
        <f>PRODUCT('mil mi val'!$C272:G272)</f>
        <v>0.95164146980674991</v>
      </c>
      <c r="I308" s="120">
        <f>PRODUCT('mil mi val'!$C272:H272)</f>
        <v>0.94202989096170175</v>
      </c>
      <c r="J308" s="120">
        <f>PRODUCT('mil mi val'!$C272:I272)</f>
        <v>0.9319501711284115</v>
      </c>
      <c r="K308" s="120">
        <f>PRODUCT('mil mi val'!$C272:J272)</f>
        <v>0.92141913419466048</v>
      </c>
      <c r="L308" s="120">
        <f>PRODUCT('mil mi val'!$C272:K272)</f>
        <v>0.91054638841116342</v>
      </c>
      <c r="M308" s="120">
        <f>PRODUCT('mil mi val'!$C272:L272)</f>
        <v>0.89934666783370609</v>
      </c>
      <c r="N308" s="120">
        <f>PRODUCT('mil mi val'!$C272:M272)</f>
        <v>0.88792496515221797</v>
      </c>
      <c r="O308" s="120">
        <f>PRODUCT('mil mi val'!$C272:N272)</f>
        <v>0.87638194060523911</v>
      </c>
      <c r="P308" s="120">
        <f>PRODUCT('mil mi val'!$C272:O272)</f>
        <v>0.86481369898924998</v>
      </c>
      <c r="Q308" s="120">
        <f>PRODUCT('mil mi val'!$C272:P272)</f>
        <v>0.85322519542279407</v>
      </c>
      <c r="R308" s="120">
        <f>PRODUCT('mil mi val'!$C272:Q272)</f>
        <v>0.84179197780412862</v>
      </c>
      <c r="S308" s="120">
        <f>PRODUCT('mil mi val'!$C272:R272)</f>
        <v>0.83051196530155336</v>
      </c>
      <c r="T308" s="120">
        <f>PRODUCT('mil mi val'!$C272:S272)</f>
        <v>0.81938310496651257</v>
      </c>
      <c r="U308" s="120">
        <f>PRODUCT('mil mi val'!$C272:T272)</f>
        <v>0.80840337135996132</v>
      </c>
      <c r="V308" s="120">
        <f>PRODUCT('mil mi val'!$C272:U272)</f>
        <v>0.7975707661837379</v>
      </c>
      <c r="W308" s="120">
        <f>PRODUCT('mil mi val'!$C272:V272)</f>
        <v>0.78688331791687582</v>
      </c>
      <c r="X308" s="120">
        <f>PRODUCT('mil mi val'!$C272:W272)</f>
        <v>0.77633908145678976</v>
      </c>
      <c r="Y308" s="120">
        <f>PRODUCT('mil mi val'!$C272:X272)</f>
        <v>0.76593613776526881</v>
      </c>
      <c r="Z308" s="120">
        <f>PRODUCT('mil mi val'!$C272:Y272)</f>
        <v>0.75567259351921423</v>
      </c>
      <c r="AA308" s="120">
        <f>PRODUCT('mil mi val'!$C272:Z272)</f>
        <v>0.74554658076605673</v>
      </c>
      <c r="AB308" s="120">
        <f>PRODUCT('mil mi val'!$C272:AA272)</f>
        <v>0.73555625658379165</v>
      </c>
      <c r="AC308" s="120">
        <f>PRODUCT('mil mi val'!$C272:AB272)</f>
        <v>0.72569980274556889</v>
      </c>
      <c r="AD308" s="120">
        <f>PRODUCT('mil mi val'!$C272:AC272)</f>
        <v>0.71597542538877834</v>
      </c>
      <c r="AE308" s="120">
        <f>PRODUCT('mil mi val'!$C272:AD272)</f>
        <v>0.70638135468856877</v>
      </c>
      <c r="AF308" s="120">
        <f>PRODUCT('mil mi val'!$C272:AE272)</f>
        <v>0.69691584453574196</v>
      </c>
      <c r="AG308" s="120">
        <f>PRODUCT('mil mi val'!$C272:AF272)</f>
        <v>0.68757717221896308</v>
      </c>
      <c r="AH308" s="120">
        <f>PRODUCT('mil mi val'!$C272:AG272)</f>
        <v>0.67836363811122902</v>
      </c>
      <c r="AI308" s="120">
        <f>PRODUCT('mil mi val'!$C272:AH272)</f>
        <v>0.66927356536053861</v>
      </c>
      <c r="AJ308" s="120">
        <f>PRODUCT('mil mi val'!$C272:AI272)</f>
        <v>0.66030529958470741</v>
      </c>
      <c r="AK308" s="120">
        <f>PRODUCT('mil mi val'!$C272:AJ272)</f>
        <v>0.65145720857027234</v>
      </c>
      <c r="AL308" s="120">
        <f>PRODUCT('mil mi val'!$C272:AK272)</f>
        <v>0.64272768197543073</v>
      </c>
      <c r="AM308" s="120">
        <f>PRODUCT('mil mi val'!$C272:AL272)</f>
        <v>0.63411513103695993</v>
      </c>
      <c r="AN308" s="120">
        <f>PRODUCT('mil mi val'!$C272:AM272)</f>
        <v>0.62561798828106474</v>
      </c>
      <c r="AO308" s="120">
        <f>PRODUCT('mil mi val'!$C272:AN272)</f>
        <v>0.61723470723809848</v>
      </c>
      <c r="AP308" s="120">
        <f>PRODUCT('mil mi val'!$C272:AO272)</f>
        <v>0.60896376216110792</v>
      </c>
      <c r="AQ308" s="120">
        <f>PRODUCT('mil mi val'!$C272:AP272)</f>
        <v>0.60080364774814909</v>
      </c>
      <c r="AR308" s="120">
        <f>PRODUCT('mil mi val'!$C272:AQ272)</f>
        <v>0.59275287886832395</v>
      </c>
      <c r="AS308" s="120">
        <f>PRODUCT('mil mi val'!$C272:AR272)</f>
        <v>0.58480999029148839</v>
      </c>
      <c r="AT308" s="120">
        <f>PRODUCT('mil mi val'!$C272:AS272)</f>
        <v>0.57697353642158244</v>
      </c>
      <c r="AU308" s="120">
        <f>PRODUCT('mil mi val'!$C272:AT272)</f>
        <v>0.56924209103353329</v>
      </c>
      <c r="AV308" s="120">
        <f>PRODUCT('mil mi val'!$C272:AU272)</f>
        <v>0.56161424701368401</v>
      </c>
      <c r="AW308" s="120">
        <f>PRODUCT('mil mi val'!$C272:AV272)</f>
        <v>0.55408861610370064</v>
      </c>
      <c r="AX308" s="120">
        <f>PRODUCT('mil mi val'!$C272:AW272)</f>
        <v>0.54666382864791108</v>
      </c>
      <c r="AY308" s="120">
        <f>PRODUCT('mil mi val'!$C272:AX272)</f>
        <v>0.53933853334402904</v>
      </c>
      <c r="AZ308" s="120">
        <f>PRODUCT('mil mi val'!$C272:AY272)</f>
        <v>0.5321113969972191</v>
      </c>
      <c r="BA308" s="120">
        <f>PRODUCT('mil mi val'!$C272:AZ272)</f>
        <v>0.52498110427745637</v>
      </c>
      <c r="BB308" s="120">
        <f>PRODUCT('mil mi val'!$C272:BA272)</f>
        <v>0.51794635748013851</v>
      </c>
      <c r="BC308" s="120">
        <f>PRODUCT('mil mi val'!$C272:BB272)</f>
        <v>0.51100587628990468</v>
      </c>
      <c r="BD308" s="120">
        <f>PRODUCT('mil mi val'!$C272:BC272)</f>
        <v>0.50415839754761993</v>
      </c>
      <c r="BE308" s="120">
        <f>PRODUCT('mil mi val'!$C272:BD272)</f>
        <v>0.49740267502048185</v>
      </c>
      <c r="BF308" s="120">
        <f>PRODUCT('mil mi val'!$C272:BE272)</f>
        <v>0.49073747917520744</v>
      </c>
      <c r="BG308" s="120">
        <f>PRODUCT('mil mi val'!$C272:BF272)</f>
        <v>0.4841615969542597</v>
      </c>
      <c r="BH308" s="120">
        <f>PRODUCT('mil mi val'!$C272:BG272)</f>
        <v>0.47767383155507265</v>
      </c>
      <c r="BI308" s="120">
        <f>PRODUCT('mil mi val'!$C272:BH272)</f>
        <v>0.47127300221223467</v>
      </c>
      <c r="BJ308" s="120">
        <f>PRODUCT('mil mi val'!$C272:BI272)</f>
        <v>0.46495794398259072</v>
      </c>
      <c r="BK308" s="120">
        <f>PRODUCT('mil mi val'!$C272:BJ272)</f>
        <v>0.458727507533224</v>
      </c>
      <c r="BL308" s="120">
        <f>PRODUCT('mil mi val'!$C272:BK272)</f>
        <v>0.45258055893227883</v>
      </c>
      <c r="BM308" s="120">
        <f>PRODUCT('mil mi val'!$C272:BL272)</f>
        <v>0.44651597944258631</v>
      </c>
      <c r="BN308" s="120">
        <f>PRODUCT('mil mi val'!$C272:BM272)</f>
        <v>0.44053266531805568</v>
      </c>
      <c r="BO308" s="120">
        <f>PRODUCT('mil mi val'!$C272:BN272)</f>
        <v>0.43462952760279377</v>
      </c>
      <c r="BP308" s="120">
        <f>PRODUCT('mil mi val'!$C272:BO272)</f>
        <v>0.42880549193291634</v>
      </c>
      <c r="BQ308" s="120">
        <f>PRODUCT('mil mi val'!$C272:BP272)</f>
        <v>0.42305949834101525</v>
      </c>
      <c r="BR308" s="120">
        <f>PRODUCT('mil mi val'!$C272:BQ272)</f>
        <v>0.41739050106324566</v>
      </c>
      <c r="BS308" s="120">
        <f>PRODUCT('mil mi val'!$C272:BR272)</f>
        <v>0.41179746834899816</v>
      </c>
      <c r="BT308" s="120">
        <f>PRODUCT('mil mi val'!$C272:BS272)</f>
        <v>0.4062793822731216</v>
      </c>
      <c r="BU308" s="120">
        <f>PRODUCT('mil mi val'!$C272:BT272)</f>
        <v>0.40083523855066178</v>
      </c>
      <c r="BV308" s="120">
        <f>PRODUCT('mil mi val'!$C272:BU272)</f>
        <v>0.39546404635408294</v>
      </c>
      <c r="BW308" s="120">
        <f>PRODUCT('mil mi val'!$C272:BV272)</f>
        <v>0.39016482813293824</v>
      </c>
      <c r="BX308" s="120">
        <f>PRODUCT('mil mi val'!$C272:BW272)</f>
        <v>0.38493661943595686</v>
      </c>
      <c r="BY308" s="120">
        <f>PRODUCT('mil mi val'!$C272:BX272)</f>
        <v>0.37977846873551507</v>
      </c>
      <c r="BZ308" s="120">
        <f>PRODUCT('mil mi val'!$C272:BY272)</f>
        <v>0.37468943725445919</v>
      </c>
      <c r="CA308" s="120">
        <f>PRODUCT('mil mi val'!$C272:BZ272)</f>
        <v>0.36966859879524944</v>
      </c>
      <c r="CB308" s="120">
        <f>PRODUCT('mil mi val'!$C272:CA272)</f>
        <v>0.36471503957139312</v>
      </c>
      <c r="CC308" s="120">
        <f>PRODUCT('mil mi val'!$C272:CB272)</f>
        <v>0.35982785804113648</v>
      </c>
      <c r="CD308" s="120">
        <f>PRODUCT('mil mi val'!$C272:CC272)</f>
        <v>0.35500616474338526</v>
      </c>
      <c r="CE308" s="120">
        <f>PRODUCT('mil mi val'!$C272:CD272)</f>
        <v>0.3502490821358239</v>
      </c>
      <c r="CF308" s="120">
        <f>PRODUCT('mil mi val'!$C272:CE272)</f>
        <v>0.34555574443520387</v>
      </c>
      <c r="CG308" s="120">
        <f>PRODUCT('mil mi val'!$C272:CF272)</f>
        <v>0.34092529745977213</v>
      </c>
      <c r="CH308" s="120">
        <f>PRODUCT('mil mi val'!$C272:CG272)</f>
        <v>0.33635689847381117</v>
      </c>
      <c r="CI308" s="120">
        <f>PRODUCT('mil mi val'!$C272:CH272)</f>
        <v>0.33184971603426211</v>
      </c>
      <c r="CJ308" s="120">
        <f>PRODUCT('mil mi val'!$C272:CI272)</f>
        <v>0.327402929839403</v>
      </c>
      <c r="CK308" s="120">
        <f>PRODUCT('mil mi val'!$C272:CJ272)</f>
        <v>0.32301573057955502</v>
      </c>
      <c r="CL308" s="120">
        <f>PRODUCT('mil mi val'!$C272:CK272)</f>
        <v>0.31868731978978898</v>
      </c>
      <c r="CM308" s="120">
        <f>PRODUCT('mil mi val'!$C272:CL272)</f>
        <v>0.31441690970460584</v>
      </c>
      <c r="CN308" s="120">
        <f>PRODUCT('mil mi val'!$C272:CM272)</f>
        <v>0.31020372311456412</v>
      </c>
      <c r="CO308" s="120">
        <f>PRODUCT('mil mi val'!$C272:CN272)</f>
        <v>0.30604699322482898</v>
      </c>
      <c r="CP308" s="120">
        <f>PRODUCT('mil mi val'!$C272:CO272)</f>
        <v>0.30194596351561626</v>
      </c>
      <c r="CQ308" s="120">
        <f>PRODUCT('mil mi val'!$C272:CP272)</f>
        <v>0.29789988760450703</v>
      </c>
      <c r="CR308" s="120">
        <f>PRODUCT('mil mi val'!$C272:CQ272)</f>
        <v>0.29390802911060665</v>
      </c>
      <c r="CS308" s="120">
        <f>PRODUCT('mil mi val'!$C272:CR272)</f>
        <v>0.28996966152052456</v>
      </c>
      <c r="CT308" s="120">
        <f>PRODUCT('mil mi val'!$C272:CS272)</f>
        <v>0.28608406805614955</v>
      </c>
      <c r="CU308" s="120">
        <f>PRODUCT('mil mi val'!$C272:CT272)</f>
        <v>0.28225054154419715</v>
      </c>
      <c r="CV308" s="120">
        <f>PRODUCT('mil mi val'!$C272:CU272)</f>
        <v>0.27846838428750492</v>
      </c>
      <c r="CW308" s="120">
        <f>PRODUCT('mil mi val'!$C272:CV272)</f>
        <v>0.27473690793805239</v>
      </c>
      <c r="CX308" s="120">
        <f>PRODUCT('mil mi val'!$C272:CW272)</f>
        <v>0.27105543337168247</v>
      </c>
      <c r="CY308" s="120">
        <f>PRODUCT('mil mi val'!$C272:CX272)</f>
        <v>0.26742329056450193</v>
      </c>
      <c r="CZ308" s="120">
        <f>PRODUCT('mil mi val'!$C272:CY272)</f>
        <v>0.26383981847093763</v>
      </c>
      <c r="DA308" s="120">
        <f>PRODUCT('mil mi val'!$C272:CZ272)</f>
        <v>0.26030436490342707</v>
      </c>
      <c r="DB308" s="120">
        <f>PRODUCT('mil mi val'!$C272:DA272)</f>
        <v>0.25681628641372117</v>
      </c>
      <c r="DC308" s="120">
        <f>PRODUCT('mil mi val'!$C272:DB272)</f>
        <v>0.25337494817577733</v>
      </c>
    </row>
    <row r="309" spans="2:107" ht="15" x14ac:dyDescent="0.25">
      <c r="B309" s="110">
        <v>64</v>
      </c>
      <c r="C309" s="120">
        <v>1</v>
      </c>
      <c r="D309" s="120">
        <f>PRODUCT('mil mi val'!$C273:C273)</f>
        <v>0.98460000000000003</v>
      </c>
      <c r="E309" s="120">
        <f>PRODUCT('mil mi val'!$C273:D273)</f>
        <v>0.97770780000000002</v>
      </c>
      <c r="F309" s="120">
        <f>PRODUCT('mil mi val'!$C273:E273)</f>
        <v>0.96978836682000003</v>
      </c>
      <c r="G309" s="120">
        <f>PRODUCT('mil mi val'!$C273:F273)</f>
        <v>0.96115725035530197</v>
      </c>
      <c r="H309" s="120">
        <f>PRODUCT('mil mi val'!$C273:G273)</f>
        <v>0.95212237220196216</v>
      </c>
      <c r="I309" s="120">
        <f>PRODUCT('mil mi val'!$C273:H273)</f>
        <v>0.94260114847994259</v>
      </c>
      <c r="J309" s="120">
        <f>PRODUCT('mil mi val'!$C273:I273)</f>
        <v>0.93260957630605512</v>
      </c>
      <c r="K309" s="120">
        <f>PRODUCT('mil mi val'!$C273:J273)</f>
        <v>0.9221643490514273</v>
      </c>
      <c r="L309" s="120">
        <f>PRODUCT('mil mi val'!$C273:K273)</f>
        <v>0.91137502616752553</v>
      </c>
      <c r="M309" s="120">
        <f>PRODUCT('mil mi val'!$C273:L273)</f>
        <v>0.90034738835089845</v>
      </c>
      <c r="N309" s="120">
        <f>PRODUCT('mil mi val'!$C273:M273)</f>
        <v>0.88909304599651229</v>
      </c>
      <c r="O309" s="120">
        <f>PRODUCT('mil mi val'!$C273:N273)</f>
        <v>0.87762374570315727</v>
      </c>
      <c r="P309" s="120">
        <f>PRODUCT('mil mi val'!$C273:O273)</f>
        <v>0.86612687463444593</v>
      </c>
      <c r="Q309" s="120">
        <f>PRODUCT('mil mi val'!$C273:P273)</f>
        <v>0.85469399988927131</v>
      </c>
      <c r="R309" s="120">
        <f>PRODUCT('mil mi val'!$C273:Q273)</f>
        <v>0.84341203909073292</v>
      </c>
      <c r="S309" s="120">
        <f>PRODUCT('mil mi val'!$C273:R273)</f>
        <v>0.83227900017473522</v>
      </c>
      <c r="T309" s="120">
        <f>PRODUCT('mil mi val'!$C273:S273)</f>
        <v>0.82129291737242871</v>
      </c>
      <c r="U309" s="120">
        <f>PRODUCT('mil mi val'!$C273:T273)</f>
        <v>0.81045185086311267</v>
      </c>
      <c r="V309" s="120">
        <f>PRODUCT('mil mi val'!$C273:U273)</f>
        <v>0.79975388643171963</v>
      </c>
      <c r="W309" s="120">
        <f>PRODUCT('mil mi val'!$C273:V273)</f>
        <v>0.7891971351308209</v>
      </c>
      <c r="X309" s="120">
        <f>PRODUCT('mil mi val'!$C273:W273)</f>
        <v>0.77877973294709413</v>
      </c>
      <c r="Y309" s="120">
        <f>PRODUCT('mil mi val'!$C273:X273)</f>
        <v>0.76849984047219244</v>
      </c>
      <c r="Z309" s="120">
        <f>PRODUCT('mil mi val'!$C273:Y273)</f>
        <v>0.75835564257795951</v>
      </c>
      <c r="AA309" s="120">
        <f>PRODUCT('mil mi val'!$C273:Z273)</f>
        <v>0.74834534809593045</v>
      </c>
      <c r="AB309" s="120">
        <f>PRODUCT('mil mi val'!$C273:AA273)</f>
        <v>0.73846718950106416</v>
      </c>
      <c r="AC309" s="120">
        <f>PRODUCT('mil mi val'!$C273:AB273)</f>
        <v>0.72871942259965017</v>
      </c>
      <c r="AD309" s="120">
        <f>PRODUCT('mil mi val'!$C273:AC273)</f>
        <v>0.7191003262213348</v>
      </c>
      <c r="AE309" s="120">
        <f>PRODUCT('mil mi val'!$C273:AD273)</f>
        <v>0.70960820191521323</v>
      </c>
      <c r="AF309" s="120">
        <f>PRODUCT('mil mi val'!$C273:AE273)</f>
        <v>0.70024137364993244</v>
      </c>
      <c r="AG309" s="120">
        <f>PRODUCT('mil mi val'!$C273:AF273)</f>
        <v>0.69099818751775333</v>
      </c>
      <c r="AH309" s="120">
        <f>PRODUCT('mil mi val'!$C273:AG273)</f>
        <v>0.681877011442519</v>
      </c>
      <c r="AI309" s="120">
        <f>PRODUCT('mil mi val'!$C273:AH273)</f>
        <v>0.67287623489147774</v>
      </c>
      <c r="AJ309" s="120">
        <f>PRODUCT('mil mi val'!$C273:AI273)</f>
        <v>0.66399426859091026</v>
      </c>
      <c r="AK309" s="120">
        <f>PRODUCT('mil mi val'!$C273:AJ273)</f>
        <v>0.65522954424551028</v>
      </c>
      <c r="AL309" s="120">
        <f>PRODUCT('mil mi val'!$C273:AK273)</f>
        <v>0.64658051426146956</v>
      </c>
      <c r="AM309" s="120">
        <f>PRODUCT('mil mi val'!$C273:AL273)</f>
        <v>0.63804565147321812</v>
      </c>
      <c r="AN309" s="120">
        <f>PRODUCT('mil mi val'!$C273:AM273)</f>
        <v>0.62962344887377164</v>
      </c>
      <c r="AO309" s="120">
        <f>PRODUCT('mil mi val'!$C273:AN273)</f>
        <v>0.6213124193486379</v>
      </c>
      <c r="AP309" s="120">
        <f>PRODUCT('mil mi val'!$C273:AO273)</f>
        <v>0.61311109541323594</v>
      </c>
      <c r="AQ309" s="120">
        <f>PRODUCT('mil mi val'!$C273:AP273)</f>
        <v>0.60501802895378121</v>
      </c>
      <c r="AR309" s="120">
        <f>PRODUCT('mil mi val'!$C273:AQ273)</f>
        <v>0.59703179097159131</v>
      </c>
      <c r="AS309" s="120">
        <f>PRODUCT('mil mi val'!$C273:AR273)</f>
        <v>0.58915097133076633</v>
      </c>
      <c r="AT309" s="120">
        <f>PRODUCT('mil mi val'!$C273:AS273)</f>
        <v>0.58137417850920026</v>
      </c>
      <c r="AU309" s="120">
        <f>PRODUCT('mil mi val'!$C273:AT273)</f>
        <v>0.57370003935287883</v>
      </c>
      <c r="AV309" s="120">
        <f>PRODUCT('mil mi val'!$C273:AU273)</f>
        <v>0.56612719883342089</v>
      </c>
      <c r="AW309" s="120">
        <f>PRODUCT('mil mi val'!$C273:AV273)</f>
        <v>0.55865431980881974</v>
      </c>
      <c r="AX309" s="120">
        <f>PRODUCT('mil mi val'!$C273:AW273)</f>
        <v>0.55128008278734331</v>
      </c>
      <c r="AY309" s="120">
        <f>PRODUCT('mil mi val'!$C273:AX273)</f>
        <v>0.54400318569455042</v>
      </c>
      <c r="AZ309" s="120">
        <f>PRODUCT('mil mi val'!$C273:AY273)</f>
        <v>0.53682234364338233</v>
      </c>
      <c r="BA309" s="120">
        <f>PRODUCT('mil mi val'!$C273:AZ273)</f>
        <v>0.52973628870728973</v>
      </c>
      <c r="BB309" s="120">
        <f>PRODUCT('mil mi val'!$C273:BA273)</f>
        <v>0.5227437696963535</v>
      </c>
      <c r="BC309" s="120">
        <f>PRODUCT('mil mi val'!$C273:BB273)</f>
        <v>0.51584355193636167</v>
      </c>
      <c r="BD309" s="120">
        <f>PRODUCT('mil mi val'!$C273:BC273)</f>
        <v>0.50903441705080166</v>
      </c>
      <c r="BE309" s="120">
        <f>PRODUCT('mil mi val'!$C273:BD273)</f>
        <v>0.50231516274573107</v>
      </c>
      <c r="BF309" s="120">
        <f>PRODUCT('mil mi val'!$C273:BE273)</f>
        <v>0.49568460259748742</v>
      </c>
      <c r="BG309" s="120">
        <f>PRODUCT('mil mi val'!$C273:BF273)</f>
        <v>0.48914156584320062</v>
      </c>
      <c r="BH309" s="120">
        <f>PRODUCT('mil mi val'!$C273:BG273)</f>
        <v>0.48268489717407037</v>
      </c>
      <c r="BI309" s="120">
        <f>PRODUCT('mil mi val'!$C273:BH273)</f>
        <v>0.47631345653137264</v>
      </c>
      <c r="BJ309" s="120">
        <f>PRODUCT('mil mi val'!$C273:BI273)</f>
        <v>0.4700261189051585</v>
      </c>
      <c r="BK309" s="120">
        <f>PRODUCT('mil mi val'!$C273:BJ273)</f>
        <v>0.46382177413561043</v>
      </c>
      <c r="BL309" s="120">
        <f>PRODUCT('mil mi val'!$C273:BK273)</f>
        <v>0.4576993267170204</v>
      </c>
      <c r="BM309" s="120">
        <f>PRODUCT('mil mi val'!$C273:BL273)</f>
        <v>0.45165769560435576</v>
      </c>
      <c r="BN309" s="120">
        <f>PRODUCT('mil mi val'!$C273:BM273)</f>
        <v>0.44569581402237829</v>
      </c>
      <c r="BO309" s="120">
        <f>PRODUCT('mil mi val'!$C273:BN273)</f>
        <v>0.43981262927728287</v>
      </c>
      <c r="BP309" s="120">
        <f>PRODUCT('mil mi val'!$C273:BO273)</f>
        <v>0.43400710257082276</v>
      </c>
      <c r="BQ309" s="120">
        <f>PRODUCT('mil mi val'!$C273:BP273)</f>
        <v>0.42827820881688788</v>
      </c>
      <c r="BR309" s="120">
        <f>PRODUCT('mil mi val'!$C273:BQ273)</f>
        <v>0.42262493646050497</v>
      </c>
      <c r="BS309" s="120">
        <f>PRODUCT('mil mi val'!$C273:BR273)</f>
        <v>0.41704628729922633</v>
      </c>
      <c r="BT309" s="120">
        <f>PRODUCT('mil mi val'!$C273:BS273)</f>
        <v>0.41154127630687654</v>
      </c>
      <c r="BU309" s="120">
        <f>PRODUCT('mil mi val'!$C273:BT273)</f>
        <v>0.40610893145962579</v>
      </c>
      <c r="BV309" s="120">
        <f>PRODUCT('mil mi val'!$C273:BU273)</f>
        <v>0.40074829356435876</v>
      </c>
      <c r="BW309" s="120">
        <f>PRODUCT('mil mi val'!$C273:BV273)</f>
        <v>0.39545841608930921</v>
      </c>
      <c r="BX309" s="120">
        <f>PRODUCT('mil mi val'!$C273:BW273)</f>
        <v>0.39023836499693032</v>
      </c>
      <c r="BY309" s="120">
        <f>PRODUCT('mil mi val'!$C273:BX273)</f>
        <v>0.38508721857897082</v>
      </c>
      <c r="BZ309" s="120">
        <f>PRODUCT('mil mi val'!$C273:BY273)</f>
        <v>0.38000406729372843</v>
      </c>
      <c r="CA309" s="120">
        <f>PRODUCT('mil mi val'!$C273:BZ273)</f>
        <v>0.3749880136054512</v>
      </c>
      <c r="CB309" s="120">
        <f>PRODUCT('mil mi val'!$C273:CA273)</f>
        <v>0.37003817182585924</v>
      </c>
      <c r="CC309" s="120">
        <f>PRODUCT('mil mi val'!$C273:CB273)</f>
        <v>0.36515366795775789</v>
      </c>
      <c r="CD309" s="120">
        <f>PRODUCT('mil mi val'!$C273:CC273)</f>
        <v>0.36033363954071551</v>
      </c>
      <c r="CE309" s="120">
        <f>PRODUCT('mil mi val'!$C273:CD273)</f>
        <v>0.35557723549877807</v>
      </c>
      <c r="CF309" s="120">
        <f>PRODUCT('mil mi val'!$C273:CE273)</f>
        <v>0.35088361599019419</v>
      </c>
      <c r="CG309" s="120">
        <f>PRODUCT('mil mi val'!$C273:CF273)</f>
        <v>0.34625195225912364</v>
      </c>
      <c r="CH309" s="120">
        <f>PRODUCT('mil mi val'!$C273:CG273)</f>
        <v>0.34168142648930322</v>
      </c>
      <c r="CI309" s="120">
        <f>PRODUCT('mil mi val'!$C273:CH273)</f>
        <v>0.33717123165964441</v>
      </c>
      <c r="CJ309" s="120">
        <f>PRODUCT('mil mi val'!$C273:CI273)</f>
        <v>0.33272057140173711</v>
      </c>
      <c r="CK309" s="120">
        <f>PRODUCT('mil mi val'!$C273:CJ273)</f>
        <v>0.32832865985923421</v>
      </c>
      <c r="CL309" s="120">
        <f>PRODUCT('mil mi val'!$C273:CK273)</f>
        <v>0.32399472154909231</v>
      </c>
      <c r="CM309" s="120">
        <f>PRODUCT('mil mi val'!$C273:CL273)</f>
        <v>0.31971799122464428</v>
      </c>
      <c r="CN309" s="120">
        <f>PRODUCT('mil mi val'!$C273:CM273)</f>
        <v>0.31549771374047897</v>
      </c>
      <c r="CO309" s="120">
        <f>PRODUCT('mil mi val'!$C273:CN273)</f>
        <v>0.31133314391910466</v>
      </c>
      <c r="CP309" s="120">
        <f>PRODUCT('mil mi val'!$C273:CO273)</f>
        <v>0.3072235464193725</v>
      </c>
      <c r="CQ309" s="120">
        <f>PRODUCT('mil mi val'!$C273:CP273)</f>
        <v>0.30316819560663677</v>
      </c>
      <c r="CR309" s="120">
        <f>PRODUCT('mil mi val'!$C273:CQ273)</f>
        <v>0.29916637542462915</v>
      </c>
      <c r="CS309" s="120">
        <f>PRODUCT('mil mi val'!$C273:CR273)</f>
        <v>0.29521737926902403</v>
      </c>
      <c r="CT309" s="120">
        <f>PRODUCT('mil mi val'!$C273:CS273)</f>
        <v>0.29132050986267294</v>
      </c>
      <c r="CU309" s="120">
        <f>PRODUCT('mil mi val'!$C273:CT273)</f>
        <v>0.28747507913248566</v>
      </c>
      <c r="CV309" s="120">
        <f>PRODUCT('mil mi val'!$C273:CU273)</f>
        <v>0.28368040808793688</v>
      </c>
      <c r="CW309" s="120">
        <f>PRODUCT('mil mi val'!$C273:CV273)</f>
        <v>0.27993582670117612</v>
      </c>
      <c r="CX309" s="120">
        <f>PRODUCT('mil mi val'!$C273:CW273)</f>
        <v>0.27624067378872058</v>
      </c>
      <c r="CY309" s="120">
        <f>PRODUCT('mil mi val'!$C273:CX273)</f>
        <v>0.27259429689470949</v>
      </c>
      <c r="CZ309" s="120">
        <f>PRODUCT('mil mi val'!$C273:CY273)</f>
        <v>0.26899605217569933</v>
      </c>
      <c r="DA309" s="120">
        <f>PRODUCT('mil mi val'!$C273:CZ273)</f>
        <v>0.2654453042869801</v>
      </c>
      <c r="DB309" s="120">
        <f>PRODUCT('mil mi val'!$C273:DA273)</f>
        <v>0.26194142627039196</v>
      </c>
      <c r="DC309" s="120">
        <f>PRODUCT('mil mi val'!$C273:DB273)</f>
        <v>0.25848379944362282</v>
      </c>
    </row>
    <row r="310" spans="2:107" ht="15" x14ac:dyDescent="0.25">
      <c r="B310" s="110">
        <v>65</v>
      </c>
      <c r="C310" s="120">
        <v>1</v>
      </c>
      <c r="D310" s="120">
        <f>PRODUCT('mil mi val'!$C274:C274)</f>
        <v>0.98460000000000003</v>
      </c>
      <c r="E310" s="120">
        <f>PRODUCT('mil mi val'!$C274:D274)</f>
        <v>0.97780626000000004</v>
      </c>
      <c r="F310" s="120">
        <f>PRODUCT('mil mi val'!$C274:E274)</f>
        <v>0.96998380992</v>
      </c>
      <c r="G310" s="120">
        <f>PRODUCT('mil mi val'!$C274:F274)</f>
        <v>0.96144795239270398</v>
      </c>
      <c r="H310" s="120">
        <f>PRODUCT('mil mi val'!$C274:G274)</f>
        <v>0.95250648643545188</v>
      </c>
      <c r="I310" s="120">
        <f>PRODUCT('mil mi val'!$C274:H274)</f>
        <v>0.9430766722197409</v>
      </c>
      <c r="J310" s="120">
        <f>PRODUCT('mil mi val'!$C274:I274)</f>
        <v>0.93317436716143365</v>
      </c>
      <c r="K310" s="120">
        <f>PRODUCT('mil mi val'!$C274:J274)</f>
        <v>0.92290944912265782</v>
      </c>
      <c r="L310" s="120">
        <f>PRODUCT('mil mi val'!$C274:K274)</f>
        <v>0.91229599045774734</v>
      </c>
      <c r="M310" s="120">
        <f>PRODUCT('mil mi val'!$C274:L274)</f>
        <v>0.90134843857225433</v>
      </c>
      <c r="N310" s="120">
        <f>PRODUCT('mil mi val'!$C274:M274)</f>
        <v>0.89017171793395844</v>
      </c>
      <c r="O310" s="120">
        <f>PRODUCT('mil mi val'!$C274:N274)</f>
        <v>0.87886653711619711</v>
      </c>
      <c r="P310" s="120">
        <f>PRODUCT('mil mi val'!$C274:O274)</f>
        <v>0.86744127213368649</v>
      </c>
      <c r="Q310" s="120">
        <f>PRODUCT('mil mi val'!$C274:P274)</f>
        <v>0.85607779146873519</v>
      </c>
      <c r="R310" s="120">
        <f>PRODUCT('mil mi val'!$C274:Q274)</f>
        <v>0.8448631724004948</v>
      </c>
      <c r="S310" s="120">
        <f>PRODUCT('mil mi val'!$C274:R274)</f>
        <v>0.83379546484204836</v>
      </c>
      <c r="T310" s="120">
        <f>PRODUCT('mil mi val'!$C274:S274)</f>
        <v>0.82287274425261758</v>
      </c>
      <c r="U310" s="120">
        <f>PRODUCT('mil mi val'!$C274:T274)</f>
        <v>0.81209311130290829</v>
      </c>
      <c r="V310" s="120">
        <f>PRODUCT('mil mi val'!$C274:U274)</f>
        <v>0.80145469154484017</v>
      </c>
      <c r="W310" s="120">
        <f>PRODUCT('mil mi val'!$C274:V274)</f>
        <v>0.79095563508560274</v>
      </c>
      <c r="X310" s="120">
        <f>PRODUCT('mil mi val'!$C274:W274)</f>
        <v>0.7805941162659813</v>
      </c>
      <c r="Y310" s="120">
        <f>PRODUCT('mil mi val'!$C274:X274)</f>
        <v>0.77036833334289689</v>
      </c>
      <c r="Z310" s="120">
        <f>PRODUCT('mil mi val'!$C274:Y274)</f>
        <v>0.76027650817610493</v>
      </c>
      <c r="AA310" s="120">
        <f>PRODUCT('mil mi val'!$C274:Z274)</f>
        <v>0.75031688591899792</v>
      </c>
      <c r="AB310" s="120">
        <f>PRODUCT('mil mi val'!$C274:AA274)</f>
        <v>0.74048773471345908</v>
      </c>
      <c r="AC310" s="120">
        <f>PRODUCT('mil mi val'!$C274:AB274)</f>
        <v>0.73078734538871282</v>
      </c>
      <c r="AD310" s="120">
        <f>PRODUCT('mil mi val'!$C274:AC274)</f>
        <v>0.72121403116412064</v>
      </c>
      <c r="AE310" s="120">
        <f>PRODUCT('mil mi val'!$C274:AD274)</f>
        <v>0.71176612735587064</v>
      </c>
      <c r="AF310" s="120">
        <f>PRODUCT('mil mi val'!$C274:AE274)</f>
        <v>0.70244199108750871</v>
      </c>
      <c r="AG310" s="120">
        <f>PRODUCT('mil mi val'!$C274:AF274)</f>
        <v>0.69324000100426231</v>
      </c>
      <c r="AH310" s="120">
        <f>PRODUCT('mil mi val'!$C274:AG274)</f>
        <v>0.6841585569911065</v>
      </c>
      <c r="AI310" s="120">
        <f>PRODUCT('mil mi val'!$C274:AH274)</f>
        <v>0.67519607989452302</v>
      </c>
      <c r="AJ310" s="120">
        <f>PRODUCT('mil mi val'!$C274:AI274)</f>
        <v>0.66635101124790475</v>
      </c>
      <c r="AK310" s="120">
        <f>PRODUCT('mil mi val'!$C274:AJ274)</f>
        <v>0.65762181300055722</v>
      </c>
      <c r="AL310" s="120">
        <f>PRODUCT('mil mi val'!$C274:AK274)</f>
        <v>0.64900696725024987</v>
      </c>
      <c r="AM310" s="120">
        <f>PRODUCT('mil mi val'!$C274:AL274)</f>
        <v>0.64050497597927158</v>
      </c>
      <c r="AN310" s="120">
        <f>PRODUCT('mil mi val'!$C274:AM274)</f>
        <v>0.63211436079394312</v>
      </c>
      <c r="AO310" s="120">
        <f>PRODUCT('mil mi val'!$C274:AN274)</f>
        <v>0.62383366266754248</v>
      </c>
      <c r="AP310" s="120">
        <f>PRODUCT('mil mi val'!$C274:AO274)</f>
        <v>0.61566144168659764</v>
      </c>
      <c r="AQ310" s="120">
        <f>PRODUCT('mil mi val'!$C274:AP274)</f>
        <v>0.60759627680050321</v>
      </c>
      <c r="AR310" s="120">
        <f>PRODUCT('mil mi val'!$C274:AQ274)</f>
        <v>0.59963676557441659</v>
      </c>
      <c r="AS310" s="120">
        <f>PRODUCT('mil mi val'!$C274:AR274)</f>
        <v>0.59178152394539174</v>
      </c>
      <c r="AT310" s="120">
        <f>PRODUCT('mil mi val'!$C274:AS274)</f>
        <v>0.58402918598170706</v>
      </c>
      <c r="AU310" s="120">
        <f>PRODUCT('mil mi val'!$C274:AT274)</f>
        <v>0.57637840364534665</v>
      </c>
      <c r="AV310" s="120">
        <f>PRODUCT('mil mi val'!$C274:AU274)</f>
        <v>0.56882784655759255</v>
      </c>
      <c r="AW310" s="120">
        <f>PRODUCT('mil mi val'!$C274:AV274)</f>
        <v>0.5613762017676881</v>
      </c>
      <c r="AX310" s="120">
        <f>PRODUCT('mil mi val'!$C274:AW274)</f>
        <v>0.55402217352453142</v>
      </c>
      <c r="AY310" s="120">
        <f>PRODUCT('mil mi val'!$C274:AX274)</f>
        <v>0.54676448305136005</v>
      </c>
      <c r="AZ310" s="120">
        <f>PRODUCT('mil mi val'!$C274:AY274)</f>
        <v>0.53960186832338719</v>
      </c>
      <c r="BA310" s="120">
        <f>PRODUCT('mil mi val'!$C274:AZ274)</f>
        <v>0.53253308384835085</v>
      </c>
      <c r="BB310" s="120">
        <f>PRODUCT('mil mi val'!$C274:BA274)</f>
        <v>0.52555690044993741</v>
      </c>
      <c r="BC310" s="120">
        <f>PRODUCT('mil mi val'!$C274:BB274)</f>
        <v>0.51867210505404326</v>
      </c>
      <c r="BD310" s="120">
        <f>PRODUCT('mil mi val'!$C274:BC274)</f>
        <v>0.51187750047783531</v>
      </c>
      <c r="BE310" s="120">
        <f>PRODUCT('mil mi val'!$C274:BD274)</f>
        <v>0.50517190522157562</v>
      </c>
      <c r="BF310" s="120">
        <f>PRODUCT('mil mi val'!$C274:BE274)</f>
        <v>0.49855415326317298</v>
      </c>
      <c r="BG310" s="120">
        <f>PRODUCT('mil mi val'!$C274:BF274)</f>
        <v>0.49202309385542542</v>
      </c>
      <c r="BH310" s="120">
        <f>PRODUCT('mil mi val'!$C274:BG274)</f>
        <v>0.48557759132591932</v>
      </c>
      <c r="BI310" s="120">
        <f>PRODUCT('mil mi val'!$C274:BH274)</f>
        <v>0.4792165248795498</v>
      </c>
      <c r="BJ310" s="120">
        <f>PRODUCT('mil mi val'!$C274:BI274)</f>
        <v>0.47293878840362769</v>
      </c>
      <c r="BK310" s="120">
        <f>PRODUCT('mil mi val'!$C274:BJ274)</f>
        <v>0.46674329027554018</v>
      </c>
      <c r="BL310" s="120">
        <f>PRODUCT('mil mi val'!$C274:BK274)</f>
        <v>0.46062895317293062</v>
      </c>
      <c r="BM310" s="120">
        <f>PRODUCT('mil mi val'!$C274:BL274)</f>
        <v>0.45459471388636524</v>
      </c>
      <c r="BN310" s="120">
        <f>PRODUCT('mil mi val'!$C274:BM274)</f>
        <v>0.44863952313445388</v>
      </c>
      <c r="BO310" s="120">
        <f>PRODUCT('mil mi val'!$C274:BN274)</f>
        <v>0.44276234538139253</v>
      </c>
      <c r="BP310" s="120">
        <f>PRODUCT('mil mi val'!$C274:BO274)</f>
        <v>0.4369621586568963</v>
      </c>
      <c r="BQ310" s="120">
        <f>PRODUCT('mil mi val'!$C274:BP274)</f>
        <v>0.43123795437849094</v>
      </c>
      <c r="BR310" s="120">
        <f>PRODUCT('mil mi val'!$C274:BQ274)</f>
        <v>0.42558873717613271</v>
      </c>
      <c r="BS310" s="120">
        <f>PRODUCT('mil mi val'!$C274:BR274)</f>
        <v>0.4200135247191254</v>
      </c>
      <c r="BT310" s="120">
        <f>PRODUCT('mil mi val'!$C274:BS274)</f>
        <v>0.41451134754530483</v>
      </c>
      <c r="BU310" s="120">
        <f>PRODUCT('mil mi val'!$C274:BT274)</f>
        <v>0.40908124889246134</v>
      </c>
      <c r="BV310" s="120">
        <f>PRODUCT('mil mi val'!$C274:BU274)</f>
        <v>0.40372228453197007</v>
      </c>
      <c r="BW310" s="120">
        <f>PRODUCT('mil mi val'!$C274:BV274)</f>
        <v>0.39843352260460124</v>
      </c>
      <c r="BX310" s="120">
        <f>PRODUCT('mil mi val'!$C274:BW274)</f>
        <v>0.39321404345848099</v>
      </c>
      <c r="BY310" s="120">
        <f>PRODUCT('mil mi val'!$C274:BX274)</f>
        <v>0.38806293948917486</v>
      </c>
      <c r="BZ310" s="120">
        <f>PRODUCT('mil mi val'!$C274:BY274)</f>
        <v>0.38297931498186666</v>
      </c>
      <c r="CA310" s="120">
        <f>PRODUCT('mil mi val'!$C274:BZ274)</f>
        <v>0.37796228595560422</v>
      </c>
      <c r="CB310" s="120">
        <f>PRODUCT('mil mi val'!$C274:CA274)</f>
        <v>0.37301098000958582</v>
      </c>
      <c r="CC310" s="120">
        <f>PRODUCT('mil mi val'!$C274:CB274)</f>
        <v>0.36812453617146024</v>
      </c>
      <c r="CD310" s="120">
        <f>PRODUCT('mil mi val'!$C274:CC274)</f>
        <v>0.3633021047476141</v>
      </c>
      <c r="CE310" s="120">
        <f>PRODUCT('mil mi val'!$C274:CD274)</f>
        <v>0.35854284717542034</v>
      </c>
      <c r="CF310" s="120">
        <f>PRODUCT('mil mi val'!$C274:CE274)</f>
        <v>0.35384593587742236</v>
      </c>
      <c r="CG310" s="120">
        <f>PRODUCT('mil mi val'!$C274:CF274)</f>
        <v>0.34921055411742813</v>
      </c>
      <c r="CH310" s="120">
        <f>PRODUCT('mil mi val'!$C274:CG274)</f>
        <v>0.3446358958584898</v>
      </c>
      <c r="CI310" s="120">
        <f>PRODUCT('mil mi val'!$C274:CH274)</f>
        <v>0.34012116562274358</v>
      </c>
      <c r="CJ310" s="120">
        <f>PRODUCT('mil mi val'!$C274:CI274)</f>
        <v>0.33566557835308564</v>
      </c>
      <c r="CK310" s="120">
        <f>PRODUCT('mil mi val'!$C274:CJ274)</f>
        <v>0.33126835927666021</v>
      </c>
      <c r="CL310" s="120">
        <f>PRODUCT('mil mi val'!$C274:CK274)</f>
        <v>0.32692874377013598</v>
      </c>
      <c r="CM310" s="120">
        <f>PRODUCT('mil mi val'!$C274:CL274)</f>
        <v>0.3226459772267472</v>
      </c>
      <c r="CN310" s="120">
        <f>PRODUCT('mil mi val'!$C274:CM274)</f>
        <v>0.3184193149250768</v>
      </c>
      <c r="CO310" s="120">
        <f>PRODUCT('mil mi val'!$C274:CN274)</f>
        <v>0.31424802189955831</v>
      </c>
      <c r="CP310" s="120">
        <f>PRODUCT('mil mi val'!$C274:CO274)</f>
        <v>0.31013137281267411</v>
      </c>
      <c r="CQ310" s="120">
        <f>PRODUCT('mil mi val'!$C274:CP274)</f>
        <v>0.30606865182882809</v>
      </c>
      <c r="CR310" s="120">
        <f>PRODUCT('mil mi val'!$C274:CQ274)</f>
        <v>0.30205915248987042</v>
      </c>
      <c r="CS310" s="120">
        <f>PRODUCT('mil mi val'!$C274:CR274)</f>
        <v>0.2981021775922531</v>
      </c>
      <c r="CT310" s="120">
        <f>PRODUCT('mil mi val'!$C274:CS274)</f>
        <v>0.29419703906579459</v>
      </c>
      <c r="CU310" s="120">
        <f>PRODUCT('mil mi val'!$C274:CT274)</f>
        <v>0.29034305785403269</v>
      </c>
      <c r="CV310" s="120">
        <f>PRODUCT('mil mi val'!$C274:CU274)</f>
        <v>0.28653956379614487</v>
      </c>
      <c r="CW310" s="120">
        <f>PRODUCT('mil mi val'!$C274:CV274)</f>
        <v>0.28278589551041539</v>
      </c>
      <c r="CX310" s="120">
        <f>PRODUCT('mil mi val'!$C274:CW274)</f>
        <v>0.27908140027922895</v>
      </c>
      <c r="CY310" s="120">
        <f>PRODUCT('mil mi val'!$C274:CX274)</f>
        <v>0.27542543393557106</v>
      </c>
      <c r="CZ310" s="120">
        <f>PRODUCT('mil mi val'!$C274:CY274)</f>
        <v>0.27181736075101509</v>
      </c>
      <c r="DA310" s="120">
        <f>PRODUCT('mil mi val'!$C274:CZ274)</f>
        <v>0.26825655332517678</v>
      </c>
      <c r="DB310" s="120">
        <f>PRODUCT('mil mi val'!$C274:DA274)</f>
        <v>0.26474239247661696</v>
      </c>
      <c r="DC310" s="120">
        <f>PRODUCT('mil mi val'!$C274:DB274)</f>
        <v>0.26127426713517327</v>
      </c>
    </row>
    <row r="311" spans="2:107" ht="15" x14ac:dyDescent="0.25">
      <c r="B311" s="110">
        <v>66</v>
      </c>
      <c r="C311" s="120">
        <v>1</v>
      </c>
      <c r="D311" s="120">
        <f>PRODUCT('mil mi val'!$C275:C275)</f>
        <v>0.98460000000000003</v>
      </c>
      <c r="E311" s="120">
        <f>PRODUCT('mil mi val'!$C275:D275)</f>
        <v>0.97790471999999995</v>
      </c>
      <c r="F311" s="120">
        <f>PRODUCT('mil mi val'!$C275:E275)</f>
        <v>0.97017927271199988</v>
      </c>
      <c r="G311" s="120">
        <f>PRODUCT('mil mi val'!$C275:F275)</f>
        <v>0.96183573096667663</v>
      </c>
      <c r="H311" s="120">
        <f>PRODUCT('mil mi val'!$C275:G275)</f>
        <v>0.95298684224178321</v>
      </c>
      <c r="I311" s="120">
        <f>PRODUCT('mil mi val'!$C275:H275)</f>
        <v>0.94364757118781373</v>
      </c>
      <c r="J311" s="120">
        <f>PRODUCT('mil mi val'!$C275:I275)</f>
        <v>0.93383363644746054</v>
      </c>
      <c r="K311" s="120">
        <f>PRODUCT('mil mi val'!$C275:J275)</f>
        <v>0.9236548498101832</v>
      </c>
      <c r="L311" s="120">
        <f>PRODUCT('mil mi val'!$C275:K275)</f>
        <v>0.91312518452234714</v>
      </c>
      <c r="M311" s="120">
        <f>PRODUCT('mil mi val'!$C275:L275)</f>
        <v>0.90225899482653116</v>
      </c>
      <c r="N311" s="120">
        <f>PRODUCT('mil mi val'!$C275:M275)</f>
        <v>0.89116120919016484</v>
      </c>
      <c r="O311" s="120">
        <f>PRODUCT('mil mi val'!$C275:N275)</f>
        <v>0.87993257795436886</v>
      </c>
      <c r="P311" s="120">
        <f>PRODUCT('mil mi val'!$C275:O275)</f>
        <v>0.86866944095655285</v>
      </c>
      <c r="Q311" s="120">
        <f>PRODUCT('mil mi val'!$C275:P275)</f>
        <v>0.85746360516821329</v>
      </c>
      <c r="R311" s="120">
        <f>PRODUCT('mil mi val'!$C275:Q275)</f>
        <v>0.8464023246615433</v>
      </c>
      <c r="S311" s="120">
        <f>PRODUCT('mil mi val'!$C275:R275)</f>
        <v>0.83548373467340942</v>
      </c>
      <c r="T311" s="120">
        <f>PRODUCT('mil mi val'!$C275:S275)</f>
        <v>0.82470599449612236</v>
      </c>
      <c r="U311" s="120">
        <f>PRODUCT('mil mi val'!$C275:T275)</f>
        <v>0.8140672871671224</v>
      </c>
      <c r="V311" s="120">
        <f>PRODUCT('mil mi val'!$C275:U275)</f>
        <v>0.80356581916266645</v>
      </c>
      <c r="W311" s="120">
        <f>PRODUCT('mil mi val'!$C275:V275)</f>
        <v>0.79319982009546808</v>
      </c>
      <c r="X311" s="120">
        <f>PRODUCT('mil mi val'!$C275:W275)</f>
        <v>0.78296754241623656</v>
      </c>
      <c r="Y311" s="120">
        <f>PRODUCT('mil mi val'!$C275:X275)</f>
        <v>0.77286726111906712</v>
      </c>
      <c r="Z311" s="120">
        <f>PRODUCT('mil mi val'!$C275:Y275)</f>
        <v>0.76289727345063119</v>
      </c>
      <c r="AA311" s="120">
        <f>PRODUCT('mil mi val'!$C275:Z275)</f>
        <v>0.75305589862311806</v>
      </c>
      <c r="AB311" s="120">
        <f>PRODUCT('mil mi val'!$C275:AA275)</f>
        <v>0.74334147753087987</v>
      </c>
      <c r="AC311" s="120">
        <f>PRODUCT('mil mi val'!$C275:AB275)</f>
        <v>0.73375237247073155</v>
      </c>
      <c r="AD311" s="120">
        <f>PRODUCT('mil mi val'!$C275:AC275)</f>
        <v>0.72428696686585914</v>
      </c>
      <c r="AE311" s="120">
        <f>PRODUCT('mil mi val'!$C275:AD275)</f>
        <v>0.71494366499328954</v>
      </c>
      <c r="AF311" s="120">
        <f>PRODUCT('mil mi val'!$C275:AE275)</f>
        <v>0.70572089171487606</v>
      </c>
      <c r="AG311" s="120">
        <f>PRODUCT('mil mi val'!$C275:AF275)</f>
        <v>0.69661709221175416</v>
      </c>
      <c r="AH311" s="120">
        <f>PRODUCT('mil mi val'!$C275:AG275)</f>
        <v>0.68763073172222255</v>
      </c>
      <c r="AI311" s="120">
        <f>PRODUCT('mil mi val'!$C275:AH275)</f>
        <v>0.67876029528300585</v>
      </c>
      <c r="AJ311" s="120">
        <f>PRODUCT('mil mi val'!$C275:AI275)</f>
        <v>0.6700042874738551</v>
      </c>
      <c r="AK311" s="120">
        <f>PRODUCT('mil mi val'!$C275:AJ275)</f>
        <v>0.6613612321654424</v>
      </c>
      <c r="AL311" s="120">
        <f>PRODUCT('mil mi val'!$C275:AK275)</f>
        <v>0.65282967227050814</v>
      </c>
      <c r="AM311" s="120">
        <f>PRODUCT('mil mi val'!$C275:AL275)</f>
        <v>0.64440816949821855</v>
      </c>
      <c r="AN311" s="120">
        <f>PRODUCT('mil mi val'!$C275:AM275)</f>
        <v>0.63609530411169157</v>
      </c>
      <c r="AO311" s="120">
        <f>PRODUCT('mil mi val'!$C275:AN275)</f>
        <v>0.62788967468865076</v>
      </c>
      <c r="AP311" s="120">
        <f>PRODUCT('mil mi val'!$C275:AO275)</f>
        <v>0.61978989788516714</v>
      </c>
      <c r="AQ311" s="120">
        <f>PRODUCT('mil mi val'!$C275:AP275)</f>
        <v>0.61179460820244846</v>
      </c>
      <c r="AR311" s="120">
        <f>PRODUCT('mil mi val'!$C275:AQ275)</f>
        <v>0.60390245775663687</v>
      </c>
      <c r="AS311" s="120">
        <f>PRODUCT('mil mi val'!$C275:AR275)</f>
        <v>0.59611211605157621</v>
      </c>
      <c r="AT311" s="120">
        <f>PRODUCT('mil mi val'!$C275:AS275)</f>
        <v>0.58842226975451084</v>
      </c>
      <c r="AU311" s="120">
        <f>PRODUCT('mil mi val'!$C275:AT275)</f>
        <v>0.58083162247467768</v>
      </c>
      <c r="AV311" s="120">
        <f>PRODUCT('mil mi val'!$C275:AU275)</f>
        <v>0.57333889454475429</v>
      </c>
      <c r="AW311" s="120">
        <f>PRODUCT('mil mi val'!$C275:AV275)</f>
        <v>0.56594282280512698</v>
      </c>
      <c r="AX311" s="120">
        <f>PRODUCT('mil mi val'!$C275:AW275)</f>
        <v>0.55864216039094083</v>
      </c>
      <c r="AY311" s="120">
        <f>PRODUCT('mil mi val'!$C275:AX275)</f>
        <v>0.55143567652189773</v>
      </c>
      <c r="AZ311" s="120">
        <f>PRODUCT('mil mi val'!$C275:AY275)</f>
        <v>0.54432215629476521</v>
      </c>
      <c r="BA311" s="120">
        <f>PRODUCT('mil mi val'!$C275:AZ275)</f>
        <v>0.53730040047856276</v>
      </c>
      <c r="BB311" s="120">
        <f>PRODUCT('mil mi val'!$C275:BA275)</f>
        <v>0.53036922531238928</v>
      </c>
      <c r="BC311" s="120">
        <f>PRODUCT('mil mi val'!$C275:BB275)</f>
        <v>0.52352746230585945</v>
      </c>
      <c r="BD311" s="120">
        <f>PRODUCT('mil mi val'!$C275:BC275)</f>
        <v>0.5167739580421139</v>
      </c>
      <c r="BE311" s="120">
        <f>PRODUCT('mil mi val'!$C275:BD275)</f>
        <v>0.51010757398337059</v>
      </c>
      <c r="BF311" s="120">
        <f>PRODUCT('mil mi val'!$C275:BE275)</f>
        <v>0.50352718627898507</v>
      </c>
      <c r="BG311" s="120">
        <f>PRODUCT('mil mi val'!$C275:BF275)</f>
        <v>0.49703168557598615</v>
      </c>
      <c r="BH311" s="120">
        <f>PRODUCT('mil mi val'!$C275:BG275)</f>
        <v>0.49061997683205594</v>
      </c>
      <c r="BI311" s="120">
        <f>PRODUCT('mil mi val'!$C275:BH275)</f>
        <v>0.48429097913092239</v>
      </c>
      <c r="BJ311" s="120">
        <f>PRODUCT('mil mi val'!$C275:BI275)</f>
        <v>0.47804362550013346</v>
      </c>
      <c r="BK311" s="120">
        <f>PRODUCT('mil mi val'!$C275:BJ275)</f>
        <v>0.47187686273118173</v>
      </c>
      <c r="BL311" s="120">
        <f>PRODUCT('mil mi val'!$C275:BK275)</f>
        <v>0.46578965120194948</v>
      </c>
      <c r="BM311" s="120">
        <f>PRODUCT('mil mi val'!$C275:BL275)</f>
        <v>0.45978096470144431</v>
      </c>
      <c r="BN311" s="120">
        <f>PRODUCT('mil mi val'!$C275:BM275)</f>
        <v>0.45384979025679567</v>
      </c>
      <c r="BO311" s="120">
        <f>PRODUCT('mil mi val'!$C275:BN275)</f>
        <v>0.44799512796248298</v>
      </c>
      <c r="BP311" s="120">
        <f>PRODUCT('mil mi val'!$C275:BO275)</f>
        <v>0.44221599081176693</v>
      </c>
      <c r="BQ311" s="120">
        <f>PRODUCT('mil mi val'!$C275:BP275)</f>
        <v>0.43651140453029513</v>
      </c>
      <c r="BR311" s="120">
        <f>PRODUCT('mil mi val'!$C275:BQ275)</f>
        <v>0.43088040741185429</v>
      </c>
      <c r="BS311" s="120">
        <f>PRODUCT('mil mi val'!$C275:BR275)</f>
        <v>0.42532205015624136</v>
      </c>
      <c r="BT311" s="120">
        <f>PRODUCT('mil mi val'!$C275:BS275)</f>
        <v>0.41983539570922584</v>
      </c>
      <c r="BU311" s="120">
        <f>PRODUCT('mil mi val'!$C275:BT275)</f>
        <v>0.41441951910457681</v>
      </c>
      <c r="BV311" s="120">
        <f>PRODUCT('mil mi val'!$C275:BU275)</f>
        <v>0.40907350730812775</v>
      </c>
      <c r="BW311" s="120">
        <f>PRODUCT('mil mi val'!$C275:BV275)</f>
        <v>0.40379645906385286</v>
      </c>
      <c r="BX311" s="120">
        <f>PRODUCT('mil mi val'!$C275:BW275)</f>
        <v>0.39858748474192918</v>
      </c>
      <c r="BY311" s="120">
        <f>PRODUCT('mil mi val'!$C275:BX275)</f>
        <v>0.39344570618875829</v>
      </c>
      <c r="BZ311" s="120">
        <f>PRODUCT('mil mi val'!$C275:BY275)</f>
        <v>0.38837025657892332</v>
      </c>
      <c r="CA311" s="120">
        <f>PRODUCT('mil mi val'!$C275:BZ275)</f>
        <v>0.38336028026905522</v>
      </c>
      <c r="CB311" s="120">
        <f>PRODUCT('mil mi val'!$C275:CA275)</f>
        <v>0.37841493265358439</v>
      </c>
      <c r="CC311" s="120">
        <f>PRODUCT('mil mi val'!$C275:CB275)</f>
        <v>0.37353338002235315</v>
      </c>
      <c r="CD311" s="120">
        <f>PRODUCT('mil mi val'!$C275:CC275)</f>
        <v>0.3687147994200648</v>
      </c>
      <c r="CE311" s="120">
        <f>PRODUCT('mil mi val'!$C275:CD275)</f>
        <v>0.36395837850754598</v>
      </c>
      <c r="CF311" s="120">
        <f>PRODUCT('mil mi val'!$C275:CE275)</f>
        <v>0.35926331542479861</v>
      </c>
      <c r="CG311" s="120">
        <f>PRODUCT('mil mi val'!$C275:CF275)</f>
        <v>0.35462881865581869</v>
      </c>
      <c r="CH311" s="120">
        <f>PRODUCT('mil mi val'!$C275:CG275)</f>
        <v>0.35005410689515865</v>
      </c>
      <c r="CI311" s="120">
        <f>PRODUCT('mil mi val'!$C275:CH275)</f>
        <v>0.34553840891621107</v>
      </c>
      <c r="CJ311" s="120">
        <f>PRODUCT('mil mi val'!$C275:CI275)</f>
        <v>0.34108096344119193</v>
      </c>
      <c r="CK311" s="120">
        <f>PRODUCT('mil mi val'!$C275:CJ275)</f>
        <v>0.33668101901280056</v>
      </c>
      <c r="CL311" s="120">
        <f>PRODUCT('mil mi val'!$C275:CK275)</f>
        <v>0.3323378338675354</v>
      </c>
      <c r="CM311" s="120">
        <f>PRODUCT('mil mi val'!$C275:CL275)</f>
        <v>0.32805067581064418</v>
      </c>
      <c r="CN311" s="120">
        <f>PRODUCT('mil mi val'!$C275:CM275)</f>
        <v>0.32381882209268686</v>
      </c>
      <c r="CO311" s="120">
        <f>PRODUCT('mil mi val'!$C275:CN275)</f>
        <v>0.31964155928769122</v>
      </c>
      <c r="CP311" s="120">
        <f>PRODUCT('mil mi val'!$C275:CO275)</f>
        <v>0.31551818317288</v>
      </c>
      <c r="CQ311" s="120">
        <f>PRODUCT('mil mi val'!$C275:CP275)</f>
        <v>0.31144799860994982</v>
      </c>
      <c r="CR311" s="120">
        <f>PRODUCT('mil mi val'!$C275:CQ275)</f>
        <v>0.30743031942788146</v>
      </c>
      <c r="CS311" s="120">
        <f>PRODUCT('mil mi val'!$C275:CR275)</f>
        <v>0.30346446830726176</v>
      </c>
      <c r="CT311" s="120">
        <f>PRODUCT('mil mi val'!$C275:CS275)</f>
        <v>0.29954977666609806</v>
      </c>
      <c r="CU311" s="120">
        <f>PRODUCT('mil mi val'!$C275:CT275)</f>
        <v>0.29568558454710536</v>
      </c>
      <c r="CV311" s="120">
        <f>PRODUCT('mil mi val'!$C275:CU275)</f>
        <v>0.29187124050644769</v>
      </c>
      <c r="CW311" s="120">
        <f>PRODUCT('mil mi val'!$C275:CV275)</f>
        <v>0.28810610150391452</v>
      </c>
      <c r="CX311" s="120">
        <f>PRODUCT('mil mi val'!$C275:CW275)</f>
        <v>0.28438953279451401</v>
      </c>
      <c r="CY311" s="120">
        <f>PRODUCT('mil mi val'!$C275:CX275)</f>
        <v>0.28072090782146475</v>
      </c>
      <c r="CZ311" s="120">
        <f>PRODUCT('mil mi val'!$C275:CY275)</f>
        <v>0.27709960811056783</v>
      </c>
      <c r="DA311" s="120">
        <f>PRODUCT('mil mi val'!$C275:CZ275)</f>
        <v>0.27352502316594152</v>
      </c>
      <c r="DB311" s="120">
        <f>PRODUCT('mil mi val'!$C275:DA275)</f>
        <v>0.26999655036710085</v>
      </c>
      <c r="DC311" s="120">
        <f>PRODUCT('mil mi val'!$C275:DB275)</f>
        <v>0.26651359486736526</v>
      </c>
    </row>
    <row r="312" spans="2:107" ht="15" x14ac:dyDescent="0.25">
      <c r="B312" s="110">
        <v>67</v>
      </c>
      <c r="C312" s="120">
        <v>1</v>
      </c>
      <c r="D312" s="120">
        <f>PRODUCT('mil mi val'!$C276:C276)</f>
        <v>0.98460000000000003</v>
      </c>
      <c r="E312" s="120">
        <f>PRODUCT('mil mi val'!$C276:D276)</f>
        <v>0.97790471999999995</v>
      </c>
      <c r="F312" s="120">
        <f>PRODUCT('mil mi val'!$C276:E276)</f>
        <v>0.97027706318399987</v>
      </c>
      <c r="G312" s="120">
        <f>PRODUCT('mil mi val'!$C276:F276)</f>
        <v>0.96202970814693589</v>
      </c>
      <c r="H312" s="120">
        <f>PRODUCT('mil mi val'!$C276:G276)</f>
        <v>0.95327523780279877</v>
      </c>
      <c r="I312" s="120">
        <f>PRODUCT('mil mi val'!$C276:H276)</f>
        <v>0.94402846799611162</v>
      </c>
      <c r="J312" s="120">
        <f>PRODUCT('mil mi val'!$C276:I276)</f>
        <v>0.9343049747757517</v>
      </c>
      <c r="K312" s="120">
        <f>PRODUCT('mil mi val'!$C276:J276)</f>
        <v>0.9242144810481735</v>
      </c>
      <c r="L312" s="120">
        <f>PRODUCT('mil mi val'!$C276:K276)</f>
        <v>0.91377085741232911</v>
      </c>
      <c r="M312" s="120">
        <f>PRODUCT('mil mi val'!$C276:L276)</f>
        <v>0.90307973838060485</v>
      </c>
      <c r="N312" s="120">
        <f>PRODUCT('mil mi val'!$C276:M276)</f>
        <v>0.89215247354619953</v>
      </c>
      <c r="O312" s="120">
        <f>PRODUCT('mil mi val'!$C276:N276)</f>
        <v>0.88100056762687207</v>
      </c>
      <c r="P312" s="120">
        <f>PRODUCT('mil mi val'!$C276:O276)</f>
        <v>0.86981186041801073</v>
      </c>
      <c r="Q312" s="120">
        <f>PRODUCT('mil mi val'!$C276:P276)</f>
        <v>0.85867826860466012</v>
      </c>
      <c r="R312" s="120">
        <f>PRODUCT('mil mi val'!$C276:Q276)</f>
        <v>0.84768718676652044</v>
      </c>
      <c r="S312" s="120">
        <f>PRODUCT('mil mi val'!$C276:R276)</f>
        <v>0.836836790775909</v>
      </c>
      <c r="T312" s="120">
        <f>PRODUCT('mil mi val'!$C276:S276)</f>
        <v>0.82612527985397732</v>
      </c>
      <c r="U312" s="120">
        <f>PRODUCT('mil mi val'!$C276:T276)</f>
        <v>0.81555087627184641</v>
      </c>
      <c r="V312" s="120">
        <f>PRODUCT('mil mi val'!$C276:U276)</f>
        <v>0.80511182505556678</v>
      </c>
      <c r="W312" s="120">
        <f>PRODUCT('mil mi val'!$C276:V276)</f>
        <v>0.79480639369485551</v>
      </c>
      <c r="X312" s="120">
        <f>PRODUCT('mil mi val'!$C276:W276)</f>
        <v>0.7846328718555613</v>
      </c>
      <c r="Y312" s="120">
        <f>PRODUCT('mil mi val'!$C276:X276)</f>
        <v>0.77458957109581006</v>
      </c>
      <c r="Z312" s="120">
        <f>PRODUCT('mil mi val'!$C276:Y276)</f>
        <v>0.76467482458578362</v>
      </c>
      <c r="AA312" s="120">
        <f>PRODUCT('mil mi val'!$C276:Z276)</f>
        <v>0.75488698683108557</v>
      </c>
      <c r="AB312" s="120">
        <f>PRODUCT('mil mi val'!$C276:AA276)</f>
        <v>0.74522443339964761</v>
      </c>
      <c r="AC312" s="120">
        <f>PRODUCT('mil mi val'!$C276:AB276)</f>
        <v>0.73568556065213209</v>
      </c>
      <c r="AD312" s="120">
        <f>PRODUCT('mil mi val'!$C276:AC276)</f>
        <v>0.72626878547578477</v>
      </c>
      <c r="AE312" s="120">
        <f>PRODUCT('mil mi val'!$C276:AD276)</f>
        <v>0.71697254502169472</v>
      </c>
      <c r="AF312" s="120">
        <f>PRODUCT('mil mi val'!$C276:AE276)</f>
        <v>0.70779529644541705</v>
      </c>
      <c r="AG312" s="120">
        <f>PRODUCT('mil mi val'!$C276:AF276)</f>
        <v>0.69873551665091571</v>
      </c>
      <c r="AH312" s="120">
        <f>PRODUCT('mil mi val'!$C276:AG276)</f>
        <v>0.68979170203778395</v>
      </c>
      <c r="AI312" s="120">
        <f>PRODUCT('mil mi val'!$C276:AH276)</f>
        <v>0.68096236825170031</v>
      </c>
      <c r="AJ312" s="120">
        <f>PRODUCT('mil mi val'!$C276:AI276)</f>
        <v>0.67224604993807857</v>
      </c>
      <c r="AK312" s="120">
        <f>PRODUCT('mil mi val'!$C276:AJ276)</f>
        <v>0.66364130049887116</v>
      </c>
      <c r="AL312" s="120">
        <f>PRODUCT('mil mi val'!$C276:AK276)</f>
        <v>0.65514669185248553</v>
      </c>
      <c r="AM312" s="120">
        <f>PRODUCT('mil mi val'!$C276:AL276)</f>
        <v>0.64676081419677367</v>
      </c>
      <c r="AN312" s="120">
        <f>PRODUCT('mil mi val'!$C276:AM276)</f>
        <v>0.6384822757750549</v>
      </c>
      <c r="AO312" s="120">
        <f>PRODUCT('mil mi val'!$C276:AN276)</f>
        <v>0.6303097026451342</v>
      </c>
      <c r="AP312" s="120">
        <f>PRODUCT('mil mi val'!$C276:AO276)</f>
        <v>0.6222417384512765</v>
      </c>
      <c r="AQ312" s="120">
        <f>PRODUCT('mil mi val'!$C276:AP276)</f>
        <v>0.61427704419910012</v>
      </c>
      <c r="AR312" s="120">
        <f>PRODUCT('mil mi val'!$C276:AQ276)</f>
        <v>0.60641429803335156</v>
      </c>
      <c r="AS312" s="120">
        <f>PRODUCT('mil mi val'!$C276:AR276)</f>
        <v>0.59865219501852462</v>
      </c>
      <c r="AT312" s="120">
        <f>PRODUCT('mil mi val'!$C276:AS276)</f>
        <v>0.5909894469222875</v>
      </c>
      <c r="AU312" s="120">
        <f>PRODUCT('mil mi val'!$C276:AT276)</f>
        <v>0.58342478200168224</v>
      </c>
      <c r="AV312" s="120">
        <f>PRODUCT('mil mi val'!$C276:AU276)</f>
        <v>0.57595694479206072</v>
      </c>
      <c r="AW312" s="120">
        <f>PRODUCT('mil mi val'!$C276:AV276)</f>
        <v>0.56858469589872229</v>
      </c>
      <c r="AX312" s="120">
        <f>PRODUCT('mil mi val'!$C276:AW276)</f>
        <v>0.56130681179121866</v>
      </c>
      <c r="AY312" s="120">
        <f>PRODUCT('mil mi val'!$C276:AX276)</f>
        <v>0.554122084600291</v>
      </c>
      <c r="AZ312" s="120">
        <f>PRODUCT('mil mi val'!$C276:AY276)</f>
        <v>0.54702932191740727</v>
      </c>
      <c r="BA312" s="120">
        <f>PRODUCT('mil mi val'!$C276:AZ276)</f>
        <v>0.54002734659686447</v>
      </c>
      <c r="BB312" s="120">
        <f>PRODUCT('mil mi val'!$C276:BA276)</f>
        <v>0.5331149965604246</v>
      </c>
      <c r="BC312" s="120">
        <f>PRODUCT('mil mi val'!$C276:BB276)</f>
        <v>0.52629112460445115</v>
      </c>
      <c r="BD312" s="120">
        <f>PRODUCT('mil mi val'!$C276:BC276)</f>
        <v>0.51955459820951422</v>
      </c>
      <c r="BE312" s="120">
        <f>PRODUCT('mil mi val'!$C276:BD276)</f>
        <v>0.51290429935243242</v>
      </c>
      <c r="BF312" s="120">
        <f>PRODUCT('mil mi val'!$C276:BE276)</f>
        <v>0.50633912432072126</v>
      </c>
      <c r="BG312" s="120">
        <f>PRODUCT('mil mi val'!$C276:BF276)</f>
        <v>0.49985798352941602</v>
      </c>
      <c r="BH312" s="120">
        <f>PRODUCT('mil mi val'!$C276:BG276)</f>
        <v>0.49345980134023948</v>
      </c>
      <c r="BI312" s="120">
        <f>PRODUCT('mil mi val'!$C276:BH276)</f>
        <v>0.48714351588308441</v>
      </c>
      <c r="BJ312" s="120">
        <f>PRODUCT('mil mi val'!$C276:BI276)</f>
        <v>0.48090807887978093</v>
      </c>
      <c r="BK312" s="120">
        <f>PRODUCT('mil mi val'!$C276:BJ276)</f>
        <v>0.47475245547011974</v>
      </c>
      <c r="BL312" s="120">
        <f>PRODUCT('mil mi val'!$C276:BK276)</f>
        <v>0.46867562404010221</v>
      </c>
      <c r="BM312" s="120">
        <f>PRODUCT('mil mi val'!$C276:BL276)</f>
        <v>0.46267657605238888</v>
      </c>
      <c r="BN312" s="120">
        <f>PRODUCT('mil mi val'!$C276:BM276)</f>
        <v>0.45675431587891829</v>
      </c>
      <c r="BO312" s="120">
        <f>PRODUCT('mil mi val'!$C276:BN276)</f>
        <v>0.45090786063566812</v>
      </c>
      <c r="BP312" s="120">
        <f>PRODUCT('mil mi val'!$C276:BO276)</f>
        <v>0.44513624001953156</v>
      </c>
      <c r="BQ312" s="120">
        <f>PRODUCT('mil mi val'!$C276:BP276)</f>
        <v>0.43943849614728153</v>
      </c>
      <c r="BR312" s="120">
        <f>PRODUCT('mil mi val'!$C276:BQ276)</f>
        <v>0.43381368339659632</v>
      </c>
      <c r="BS312" s="120">
        <f>PRODUCT('mil mi val'!$C276:BR276)</f>
        <v>0.42826086824911985</v>
      </c>
      <c r="BT312" s="120">
        <f>PRODUCT('mil mi val'!$C276:BS276)</f>
        <v>0.42277912913553112</v>
      </c>
      <c r="BU312" s="120">
        <f>PRODUCT('mil mi val'!$C276:BT276)</f>
        <v>0.41736755628259631</v>
      </c>
      <c r="BV312" s="120">
        <f>PRODUCT('mil mi val'!$C276:BU276)</f>
        <v>0.41202525156217906</v>
      </c>
      <c r="BW312" s="120">
        <f>PRODUCT('mil mi val'!$C276:BV276)</f>
        <v>0.40675132834218314</v>
      </c>
      <c r="BX312" s="120">
        <f>PRODUCT('mil mi val'!$C276:BW276)</f>
        <v>0.40154491133940318</v>
      </c>
      <c r="BY312" s="120">
        <f>PRODUCT('mil mi val'!$C276:BX276)</f>
        <v>0.39640513647425879</v>
      </c>
      <c r="BZ312" s="120">
        <f>PRODUCT('mil mi val'!$C276:BY276)</f>
        <v>0.39133115072738828</v>
      </c>
      <c r="CA312" s="120">
        <f>PRODUCT('mil mi val'!$C276:BZ276)</f>
        <v>0.3863221119980777</v>
      </c>
      <c r="CB312" s="120">
        <f>PRODUCT('mil mi val'!$C276:CA276)</f>
        <v>0.38137718896450229</v>
      </c>
      <c r="CC312" s="120">
        <f>PRODUCT('mil mi val'!$C276:CB276)</f>
        <v>0.37649556094575665</v>
      </c>
      <c r="CD312" s="120">
        <f>PRODUCT('mil mi val'!$C276:CC276)</f>
        <v>0.37167641776565097</v>
      </c>
      <c r="CE312" s="120">
        <f>PRODUCT('mil mi val'!$C276:CD276)</f>
        <v>0.36691895961825061</v>
      </c>
      <c r="CF312" s="120">
        <f>PRODUCT('mil mi val'!$C276:CE276)</f>
        <v>0.36222239693513697</v>
      </c>
      <c r="CG312" s="120">
        <f>PRODUCT('mil mi val'!$C276:CF276)</f>
        <v>0.35758595025436718</v>
      </c>
      <c r="CH312" s="120">
        <f>PRODUCT('mil mi val'!$C276:CG276)</f>
        <v>0.35300885009111127</v>
      </c>
      <c r="CI312" s="120">
        <f>PRODUCT('mil mi val'!$C276:CH276)</f>
        <v>0.34849033680994501</v>
      </c>
      <c r="CJ312" s="120">
        <f>PRODUCT('mil mi val'!$C276:CI276)</f>
        <v>0.3440296604987777</v>
      </c>
      <c r="CK312" s="120">
        <f>PRODUCT('mil mi val'!$C276:CJ276)</f>
        <v>0.33962608084439333</v>
      </c>
      <c r="CL312" s="120">
        <f>PRODUCT('mil mi val'!$C276:CK276)</f>
        <v>0.33527886700958509</v>
      </c>
      <c r="CM312" s="120">
        <f>PRODUCT('mil mi val'!$C276:CL276)</f>
        <v>0.3309872975118624</v>
      </c>
      <c r="CN312" s="120">
        <f>PRODUCT('mil mi val'!$C276:CM276)</f>
        <v>0.32675066010371057</v>
      </c>
      <c r="CO312" s="120">
        <f>PRODUCT('mil mi val'!$C276:CN276)</f>
        <v>0.32256825165438308</v>
      </c>
      <c r="CP312" s="120">
        <f>PRODUCT('mil mi val'!$C276:CO276)</f>
        <v>0.31843937803320699</v>
      </c>
      <c r="CQ312" s="120">
        <f>PRODUCT('mil mi val'!$C276:CP276)</f>
        <v>0.31436335399438192</v>
      </c>
      <c r="CR312" s="120">
        <f>PRODUCT('mil mi val'!$C276:CQ276)</f>
        <v>0.31033950306325381</v>
      </c>
      <c r="CS312" s="120">
        <f>PRODUCT('mil mi val'!$C276:CR276)</f>
        <v>0.30636715742404413</v>
      </c>
      <c r="CT312" s="120">
        <f>PRODUCT('mil mi val'!$C276:CS276)</f>
        <v>0.30244565780901633</v>
      </c>
      <c r="CU312" s="120">
        <f>PRODUCT('mil mi val'!$C276:CT276)</f>
        <v>0.29857435338906091</v>
      </c>
      <c r="CV312" s="120">
        <f>PRODUCT('mil mi val'!$C276:CU276)</f>
        <v>0.2947526016656809</v>
      </c>
      <c r="CW312" s="120">
        <f>PRODUCT('mil mi val'!$C276:CV276)</f>
        <v>0.29097976836436018</v>
      </c>
      <c r="CX312" s="120">
        <f>PRODUCT('mil mi val'!$C276:CW276)</f>
        <v>0.28725522732929637</v>
      </c>
      <c r="CY312" s="120">
        <f>PRODUCT('mil mi val'!$C276:CX276)</f>
        <v>0.28357836041948137</v>
      </c>
      <c r="CZ312" s="120">
        <f>PRODUCT('mil mi val'!$C276:CY276)</f>
        <v>0.27994855740611202</v>
      </c>
      <c r="DA312" s="120">
        <f>PRODUCT('mil mi val'!$C276:CZ276)</f>
        <v>0.2763652158713138</v>
      </c>
      <c r="DB312" s="120">
        <f>PRODUCT('mil mi val'!$C276:DA276)</f>
        <v>0.27282774110816099</v>
      </c>
      <c r="DC312" s="120">
        <f>PRODUCT('mil mi val'!$C276:DB276)</f>
        <v>0.26933554602197651</v>
      </c>
    </row>
    <row r="313" spans="2:107" ht="15" x14ac:dyDescent="0.25">
      <c r="B313" s="110">
        <v>68</v>
      </c>
      <c r="C313" s="120">
        <v>1</v>
      </c>
      <c r="D313" s="120">
        <f>PRODUCT('mil mi val'!$C277:C277)</f>
        <v>0.98460000000000003</v>
      </c>
      <c r="E313" s="120">
        <f>PRODUCT('mil mi val'!$C277:D277)</f>
        <v>0.97800317999999997</v>
      </c>
      <c r="F313" s="120">
        <f>PRODUCT('mil mi val'!$C277:E277)</f>
        <v>0.97047255551399991</v>
      </c>
      <c r="G313" s="120">
        <f>PRODUCT('mil mi val'!$C277:F277)</f>
        <v>0.96232058604768234</v>
      </c>
      <c r="H313" s="120">
        <f>PRODUCT('mil mi val'!$C277:G277)</f>
        <v>0.95365970077325324</v>
      </c>
      <c r="I313" s="120">
        <f>PRODUCT('mil mi val'!$C277:H277)</f>
        <v>0.94450456764582991</v>
      </c>
      <c r="J313" s="120">
        <f>PRODUCT('mil mi val'!$C277:I277)</f>
        <v>0.93496507151260699</v>
      </c>
      <c r="K313" s="120">
        <f>PRODUCT('mil mi val'!$C277:J277)</f>
        <v>0.92496094524742201</v>
      </c>
      <c r="L313" s="120">
        <f>PRODUCT('mil mi val'!$C277:K277)</f>
        <v>0.91460138266065094</v>
      </c>
      <c r="M313" s="120">
        <f>PRODUCT('mil mi val'!$C277:L277)</f>
        <v>0.90399200662178736</v>
      </c>
      <c r="N313" s="120">
        <f>PRODUCT('mil mi val'!$C277:M277)</f>
        <v>0.8931441025423259</v>
      </c>
      <c r="O313" s="120">
        <f>PRODUCT('mil mi val'!$C277:N277)</f>
        <v>0.88215843008105532</v>
      </c>
      <c r="P313" s="120">
        <f>PRODUCT('mil mi val'!$C277:O277)</f>
        <v>0.87113144970504219</v>
      </c>
      <c r="Q313" s="120">
        <f>PRODUCT('mil mi val'!$C277:P277)</f>
        <v>0.86006808029378812</v>
      </c>
      <c r="R313" s="120">
        <f>PRODUCT('mil mi val'!$C277:Q277)</f>
        <v>0.84914521567405699</v>
      </c>
      <c r="S313" s="120">
        <f>PRODUCT('mil mi val'!$C277:R277)</f>
        <v>0.83836107143499639</v>
      </c>
      <c r="T313" s="120">
        <f>PRODUCT('mil mi val'!$C277:S277)</f>
        <v>0.82771388582777194</v>
      </c>
      <c r="U313" s="120">
        <f>PRODUCT('mil mi val'!$C277:T277)</f>
        <v>0.81720191947775922</v>
      </c>
      <c r="V313" s="120">
        <f>PRODUCT('mil mi val'!$C277:U277)</f>
        <v>0.80682345510039166</v>
      </c>
      <c r="W313" s="120">
        <f>PRODUCT('mil mi val'!$C277:V277)</f>
        <v>0.79657679722061669</v>
      </c>
      <c r="X313" s="120">
        <f>PRODUCT('mil mi val'!$C277:W277)</f>
        <v>0.78646027189591483</v>
      </c>
      <c r="Y313" s="120">
        <f>PRODUCT('mil mi val'!$C277:X277)</f>
        <v>0.77647222644283664</v>
      </c>
      <c r="Z313" s="120">
        <f>PRODUCT('mil mi val'!$C277:Y277)</f>
        <v>0.76661102916701263</v>
      </c>
      <c r="AA313" s="120">
        <f>PRODUCT('mil mi val'!$C277:Z277)</f>
        <v>0.75687506909659152</v>
      </c>
      <c r="AB313" s="120">
        <f>PRODUCT('mil mi val'!$C277:AA277)</f>
        <v>0.74726275571906475</v>
      </c>
      <c r="AC313" s="120">
        <f>PRODUCT('mil mi val'!$C277:AB277)</f>
        <v>0.73777251872143257</v>
      </c>
      <c r="AD313" s="120">
        <f>PRODUCT('mil mi val'!$C277:AC277)</f>
        <v>0.72840280773367039</v>
      </c>
      <c r="AE313" s="120">
        <f>PRODUCT('mil mi val'!$C277:AD277)</f>
        <v>0.71915209207545272</v>
      </c>
      <c r="AF313" s="120">
        <f>PRODUCT('mil mi val'!$C277:AE277)</f>
        <v>0.71001886050609442</v>
      </c>
      <c r="AG313" s="120">
        <f>PRODUCT('mil mi val'!$C277:AF277)</f>
        <v>0.70100162097766694</v>
      </c>
      <c r="AH313" s="120">
        <f>PRODUCT('mil mi val'!$C277:AG277)</f>
        <v>0.69209890039125055</v>
      </c>
      <c r="AI313" s="120">
        <f>PRODUCT('mil mi val'!$C277:AH277)</f>
        <v>0.6833092443562816</v>
      </c>
      <c r="AJ313" s="120">
        <f>PRODUCT('mil mi val'!$C277:AI277)</f>
        <v>0.6746312169529568</v>
      </c>
      <c r="AK313" s="120">
        <f>PRODUCT('mil mi val'!$C277:AJ277)</f>
        <v>0.66606340049765422</v>
      </c>
      <c r="AL313" s="120">
        <f>PRODUCT('mil mi val'!$C277:AK277)</f>
        <v>0.65760439531133397</v>
      </c>
      <c r="AM313" s="120">
        <f>PRODUCT('mil mi val'!$C277:AL277)</f>
        <v>0.64925281949087998</v>
      </c>
      <c r="AN313" s="120">
        <f>PRODUCT('mil mi val'!$C277:AM277)</f>
        <v>0.64100730868334577</v>
      </c>
      <c r="AO313" s="120">
        <f>PRODUCT('mil mi val'!$C277:AN277)</f>
        <v>0.63286651586306719</v>
      </c>
      <c r="AP313" s="120">
        <f>PRODUCT('mil mi val'!$C277:AO277)</f>
        <v>0.62482911111160622</v>
      </c>
      <c r="AQ313" s="120">
        <f>PRODUCT('mil mi val'!$C277:AP277)</f>
        <v>0.61689378140048878</v>
      </c>
      <c r="AR313" s="120">
        <f>PRODUCT('mil mi val'!$C277:AQ277)</f>
        <v>0.60905923037670251</v>
      </c>
      <c r="AS313" s="120">
        <f>PRODUCT('mil mi val'!$C277:AR277)</f>
        <v>0.60132417815091832</v>
      </c>
      <c r="AT313" s="120">
        <f>PRODUCT('mil mi val'!$C277:AS277)</f>
        <v>0.59368736108840159</v>
      </c>
      <c r="AU313" s="120">
        <f>PRODUCT('mil mi val'!$C277:AT277)</f>
        <v>0.58614753160257882</v>
      </c>
      <c r="AV313" s="120">
        <f>PRODUCT('mil mi val'!$C277:AU277)</f>
        <v>0.57870345795122602</v>
      </c>
      <c r="AW313" s="120">
        <f>PRODUCT('mil mi val'!$C277:AV277)</f>
        <v>0.57135392403524543</v>
      </c>
      <c r="AX313" s="120">
        <f>PRODUCT('mil mi val'!$C277:AW277)</f>
        <v>0.56409772919999779</v>
      </c>
      <c r="AY313" s="120">
        <f>PRODUCT('mil mi val'!$C277:AX277)</f>
        <v>0.55693368803915777</v>
      </c>
      <c r="AZ313" s="120">
        <f>PRODUCT('mil mi val'!$C277:AY277)</f>
        <v>0.54986063020106046</v>
      </c>
      <c r="BA313" s="120">
        <f>PRODUCT('mil mi val'!$C277:AZ277)</f>
        <v>0.54287740019750697</v>
      </c>
      <c r="BB313" s="120">
        <f>PRODUCT('mil mi val'!$C277:BA277)</f>
        <v>0.53598285721499861</v>
      </c>
      <c r="BC313" s="120">
        <f>PRODUCT('mil mi val'!$C277:BB277)</f>
        <v>0.52917587492836815</v>
      </c>
      <c r="BD313" s="120">
        <f>PRODUCT('mil mi val'!$C277:BC277)</f>
        <v>0.52245534131677784</v>
      </c>
      <c r="BE313" s="120">
        <f>PRODUCT('mil mi val'!$C277:BD277)</f>
        <v>0.51582015848205476</v>
      </c>
      <c r="BF313" s="120">
        <f>PRODUCT('mil mi val'!$C277:BE277)</f>
        <v>0.50926924246933269</v>
      </c>
      <c r="BG313" s="120">
        <f>PRODUCT('mil mi val'!$C277:BF277)</f>
        <v>0.50280152308997217</v>
      </c>
      <c r="BH313" s="120">
        <f>PRODUCT('mil mi val'!$C277:BG277)</f>
        <v>0.49641594374672948</v>
      </c>
      <c r="BI313" s="120">
        <f>PRODUCT('mil mi val'!$C277:BH277)</f>
        <v>0.49011146126114602</v>
      </c>
      <c r="BJ313" s="120">
        <f>PRODUCT('mil mi val'!$C277:BI277)</f>
        <v>0.48388704570312946</v>
      </c>
      <c r="BK313" s="120">
        <f>PRODUCT('mil mi val'!$C277:BJ277)</f>
        <v>0.47774168022269969</v>
      </c>
      <c r="BL313" s="120">
        <f>PRODUCT('mil mi val'!$C277:BK277)</f>
        <v>0.47167436088387138</v>
      </c>
      <c r="BM313" s="120">
        <f>PRODUCT('mil mi val'!$C277:BL277)</f>
        <v>0.46568409650064618</v>
      </c>
      <c r="BN313" s="120">
        <f>PRODUCT('mil mi val'!$C277:BM277)</f>
        <v>0.45976990847508797</v>
      </c>
      <c r="BO313" s="120">
        <f>PRODUCT('mil mi val'!$C277:BN277)</f>
        <v>0.45393083063745432</v>
      </c>
      <c r="BP313" s="120">
        <f>PRODUCT('mil mi val'!$C277:BO277)</f>
        <v>0.44816590908835863</v>
      </c>
      <c r="BQ313" s="120">
        <f>PRODUCT('mil mi val'!$C277:BP277)</f>
        <v>0.44247420204293647</v>
      </c>
      <c r="BR313" s="120">
        <f>PRODUCT('mil mi val'!$C277:BQ277)</f>
        <v>0.43685477967699116</v>
      </c>
      <c r="BS313" s="120">
        <f>PRODUCT('mil mi val'!$C277:BR277)</f>
        <v>0.43130672397509334</v>
      </c>
      <c r="BT313" s="120">
        <f>PRODUCT('mil mi val'!$C277:BS277)</f>
        <v>0.42582912858060962</v>
      </c>
      <c r="BU313" s="120">
        <f>PRODUCT('mil mi val'!$C277:BT277)</f>
        <v>0.42042109864763588</v>
      </c>
      <c r="BV313" s="120">
        <f>PRODUCT('mil mi val'!$C277:BU277)</f>
        <v>0.4150817506948109</v>
      </c>
      <c r="BW313" s="120">
        <f>PRODUCT('mil mi val'!$C277:BV277)</f>
        <v>0.40981021246098681</v>
      </c>
      <c r="BX313" s="120">
        <f>PRODUCT('mil mi val'!$C277:BW277)</f>
        <v>0.40460562276273226</v>
      </c>
      <c r="BY313" s="120">
        <f>PRODUCT('mil mi val'!$C277:BX277)</f>
        <v>0.39946713135364553</v>
      </c>
      <c r="BZ313" s="120">
        <f>PRODUCT('mil mi val'!$C277:BY277)</f>
        <v>0.39439389878545422</v>
      </c>
      <c r="CA313" s="120">
        <f>PRODUCT('mil mi val'!$C277:BZ277)</f>
        <v>0.38938509627087892</v>
      </c>
      <c r="CB313" s="120">
        <f>PRODUCT('mil mi val'!$C277:CA277)</f>
        <v>0.38443990554823876</v>
      </c>
      <c r="CC313" s="120">
        <f>PRODUCT('mil mi val'!$C277:CB277)</f>
        <v>0.3795575187477761</v>
      </c>
      <c r="CD313" s="120">
        <f>PRODUCT('mil mi val'!$C277:CC277)</f>
        <v>0.3747371382596793</v>
      </c>
      <c r="CE313" s="120">
        <f>PRODUCT('mil mi val'!$C277:CD277)</f>
        <v>0.36997797660378134</v>
      </c>
      <c r="CF313" s="120">
        <f>PRODUCT('mil mi val'!$C277:CE277)</f>
        <v>0.36527925630091329</v>
      </c>
      <c r="CG313" s="120">
        <f>PRODUCT('mil mi val'!$C277:CF277)</f>
        <v>0.36064020974589167</v>
      </c>
      <c r="CH313" s="120">
        <f>PRODUCT('mil mi val'!$C277:CG277)</f>
        <v>0.35606007908211884</v>
      </c>
      <c r="CI313" s="120">
        <f>PRODUCT('mil mi val'!$C277:CH277)</f>
        <v>0.35153811607777591</v>
      </c>
      <c r="CJ313" s="120">
        <f>PRODUCT('mil mi val'!$C277:CI277)</f>
        <v>0.34707358200358812</v>
      </c>
      <c r="CK313" s="120">
        <f>PRODUCT('mil mi val'!$C277:CJ277)</f>
        <v>0.34266574751214252</v>
      </c>
      <c r="CL313" s="120">
        <f>PRODUCT('mil mi val'!$C277:CK277)</f>
        <v>0.33831389251873828</v>
      </c>
      <c r="CM313" s="120">
        <f>PRODUCT('mil mi val'!$C277:CL277)</f>
        <v>0.3340173060837503</v>
      </c>
      <c r="CN313" s="120">
        <f>PRODUCT('mil mi val'!$C277:CM277)</f>
        <v>0.32977528629648667</v>
      </c>
      <c r="CO313" s="120">
        <f>PRODUCT('mil mi val'!$C277:CN277)</f>
        <v>0.32558714016052126</v>
      </c>
      <c r="CP313" s="120">
        <f>PRODUCT('mil mi val'!$C277:CO277)</f>
        <v>0.3214521834804826</v>
      </c>
      <c r="CQ313" s="120">
        <f>PRODUCT('mil mi val'!$C277:CP277)</f>
        <v>0.31736974075028046</v>
      </c>
      <c r="CR313" s="120">
        <f>PRODUCT('mil mi val'!$C277:CQ277)</f>
        <v>0.3133391450427519</v>
      </c>
      <c r="CS313" s="120">
        <f>PRODUCT('mil mi val'!$C277:CR277)</f>
        <v>0.30935973790070892</v>
      </c>
      <c r="CT313" s="120">
        <f>PRODUCT('mil mi val'!$C277:CS277)</f>
        <v>0.30543086922936991</v>
      </c>
      <c r="CU313" s="120">
        <f>PRODUCT('mil mi val'!$C277:CT277)</f>
        <v>0.3015518971901569</v>
      </c>
      <c r="CV313" s="120">
        <f>PRODUCT('mil mi val'!$C277:CU277)</f>
        <v>0.29772218809584189</v>
      </c>
      <c r="CW313" s="120">
        <f>PRODUCT('mil mi val'!$C277:CV277)</f>
        <v>0.29394111630702469</v>
      </c>
      <c r="CX313" s="120">
        <f>PRODUCT('mil mi val'!$C277:CW277)</f>
        <v>0.29020806412992545</v>
      </c>
      <c r="CY313" s="120">
        <f>PRODUCT('mil mi val'!$C277:CX277)</f>
        <v>0.28652242171547537</v>
      </c>
      <c r="CZ313" s="120">
        <f>PRODUCT('mil mi val'!$C277:CY277)</f>
        <v>0.28288358695968885</v>
      </c>
      <c r="DA313" s="120">
        <f>PRODUCT('mil mi val'!$C277:CZ277)</f>
        <v>0.2792909654053008</v>
      </c>
      <c r="DB313" s="120">
        <f>PRODUCT('mil mi val'!$C277:DA277)</f>
        <v>0.27574397014465346</v>
      </c>
      <c r="DC313" s="120">
        <f>PRODUCT('mil mi val'!$C277:DB277)</f>
        <v>0.27224202172381634</v>
      </c>
    </row>
    <row r="314" spans="2:107" ht="15" x14ac:dyDescent="0.25">
      <c r="B314" s="110">
        <v>69</v>
      </c>
      <c r="C314" s="120">
        <v>1</v>
      </c>
      <c r="D314" s="120">
        <f>PRODUCT('mil mi val'!$C278:C278)</f>
        <v>0.98460000000000003</v>
      </c>
      <c r="E314" s="120">
        <f>PRODUCT('mil mi val'!$C278:D278)</f>
        <v>0.97800317999999997</v>
      </c>
      <c r="F314" s="120">
        <f>PRODUCT('mil mi val'!$C278:E278)</f>
        <v>0.97047255551399991</v>
      </c>
      <c r="G314" s="120">
        <f>PRODUCT('mil mi val'!$C278:F278)</f>
        <v>0.96232058604768234</v>
      </c>
      <c r="H314" s="120">
        <f>PRODUCT('mil mi val'!$C278:G278)</f>
        <v>0.953755932831858</v>
      </c>
      <c r="I314" s="120">
        <f>PRODUCT('mil mi val'!$C278:H278)</f>
        <v>0.94469525146995537</v>
      </c>
      <c r="J314" s="120">
        <f>PRODUCT('mil mi val'!$C278:I278)</f>
        <v>0.93524829895525585</v>
      </c>
      <c r="K314" s="120">
        <f>PRODUCT('mil mi val'!$C278:J278)</f>
        <v>0.92542819181622571</v>
      </c>
      <c r="L314" s="120">
        <f>PRODUCT('mil mi val'!$C278:K278)</f>
        <v>0.91524848170624717</v>
      </c>
      <c r="M314" s="120">
        <f>PRODUCT('mil mi val'!$C278:L278)</f>
        <v>0.90472312416662537</v>
      </c>
      <c r="N314" s="120">
        <f>PRODUCT('mil mi val'!$C278:M278)</f>
        <v>0.8939569189890425</v>
      </c>
      <c r="O314" s="120">
        <f>PRODUCT('mil mi val'!$C278:N278)</f>
        <v>0.88305064457737614</v>
      </c>
      <c r="P314" s="120">
        <f>PRODUCT('mil mi val'!$C278:O278)</f>
        <v>0.87210081658461669</v>
      </c>
      <c r="Q314" s="120">
        <f>PRODUCT('mil mi val'!$C278:P278)</f>
        <v>0.86119955637730905</v>
      </c>
      <c r="R314" s="120">
        <f>PRODUCT('mil mi val'!$C278:Q278)</f>
        <v>0.8504345619225927</v>
      </c>
      <c r="S314" s="120">
        <f>PRODUCT('mil mi val'!$C278:R278)</f>
        <v>0.83980412989856035</v>
      </c>
      <c r="T314" s="120">
        <f>PRODUCT('mil mi val'!$C278:S278)</f>
        <v>0.82930657827482834</v>
      </c>
      <c r="U314" s="120">
        <f>PRODUCT('mil mi val'!$C278:T278)</f>
        <v>0.81894024604639304</v>
      </c>
      <c r="V314" s="120">
        <f>PRODUCT('mil mi val'!$C278:U278)</f>
        <v>0.80870349297081312</v>
      </c>
      <c r="W314" s="120">
        <f>PRODUCT('mil mi val'!$C278:V278)</f>
        <v>0.79859469930867799</v>
      </c>
      <c r="X314" s="120">
        <f>PRODUCT('mil mi val'!$C278:W278)</f>
        <v>0.78861226556731956</v>
      </c>
      <c r="Y314" s="120">
        <f>PRODUCT('mil mi val'!$C278:X278)</f>
        <v>0.77875461224772813</v>
      </c>
      <c r="Z314" s="120">
        <f>PRODUCT('mil mi val'!$C278:Y278)</f>
        <v>0.76902017959463154</v>
      </c>
      <c r="AA314" s="120">
        <f>PRODUCT('mil mi val'!$C278:Z278)</f>
        <v>0.75940742734969868</v>
      </c>
      <c r="AB314" s="120">
        <f>PRODUCT('mil mi val'!$C278:AA278)</f>
        <v>0.74991483450782748</v>
      </c>
      <c r="AC314" s="120">
        <f>PRODUCT('mil mi val'!$C278:AB278)</f>
        <v>0.74054089907647969</v>
      </c>
      <c r="AD314" s="120">
        <f>PRODUCT('mil mi val'!$C278:AC278)</f>
        <v>0.73128413783802371</v>
      </c>
      <c r="AE314" s="120">
        <f>PRODUCT('mil mi val'!$C278:AD278)</f>
        <v>0.7221430861150484</v>
      </c>
      <c r="AF314" s="120">
        <f>PRODUCT('mil mi val'!$C278:AE278)</f>
        <v>0.71311629753861028</v>
      </c>
      <c r="AG314" s="120">
        <f>PRODUCT('mil mi val'!$C278:AF278)</f>
        <v>0.70420234381937763</v>
      </c>
      <c r="AH314" s="120">
        <f>PRODUCT('mil mi val'!$C278:AG278)</f>
        <v>0.69539981452163546</v>
      </c>
      <c r="AI314" s="120">
        <f>PRODUCT('mil mi val'!$C278:AH278)</f>
        <v>0.6867073168401151</v>
      </c>
      <c r="AJ314" s="120">
        <f>PRODUCT('mil mi val'!$C278:AI278)</f>
        <v>0.6781234753796137</v>
      </c>
      <c r="AK314" s="120">
        <f>PRODUCT('mil mi val'!$C278:AJ278)</f>
        <v>0.66964693193736857</v>
      </c>
      <c r="AL314" s="120">
        <f>PRODUCT('mil mi val'!$C278:AK278)</f>
        <v>0.66127634528815149</v>
      </c>
      <c r="AM314" s="120">
        <f>PRODUCT('mil mi val'!$C278:AL278)</f>
        <v>0.6530103909720496</v>
      </c>
      <c r="AN314" s="120">
        <f>PRODUCT('mil mi val'!$C278:AM278)</f>
        <v>0.64484776108489905</v>
      </c>
      <c r="AO314" s="120">
        <f>PRODUCT('mil mi val'!$C278:AN278)</f>
        <v>0.63678716407133784</v>
      </c>
      <c r="AP314" s="120">
        <f>PRODUCT('mil mi val'!$C278:AO278)</f>
        <v>0.6288273245204461</v>
      </c>
      <c r="AQ314" s="120">
        <f>PRODUCT('mil mi val'!$C278:AP278)</f>
        <v>0.62096698296394059</v>
      </c>
      <c r="AR314" s="120">
        <f>PRODUCT('mil mi val'!$C278:AQ278)</f>
        <v>0.6132048956768914</v>
      </c>
      <c r="AS314" s="120">
        <f>PRODUCT('mil mi val'!$C278:AR278)</f>
        <v>0.60553983448093029</v>
      </c>
      <c r="AT314" s="120">
        <f>PRODUCT('mil mi val'!$C278:AS278)</f>
        <v>0.59797058654991875</v>
      </c>
      <c r="AU314" s="120">
        <f>PRODUCT('mil mi val'!$C278:AT278)</f>
        <v>0.59049595421804479</v>
      </c>
      <c r="AV314" s="120">
        <f>PRODUCT('mil mi val'!$C278:AU278)</f>
        <v>0.58311475479031927</v>
      </c>
      <c r="AW314" s="120">
        <f>PRODUCT('mil mi val'!$C278:AV278)</f>
        <v>0.57582582035544028</v>
      </c>
      <c r="AX314" s="120">
        <f>PRODUCT('mil mi val'!$C278:AW278)</f>
        <v>0.56862799760099725</v>
      </c>
      <c r="AY314" s="120">
        <f>PRODUCT('mil mi val'!$C278:AX278)</f>
        <v>0.56152014763098479</v>
      </c>
      <c r="AZ314" s="120">
        <f>PRODUCT('mil mi val'!$C278:AY278)</f>
        <v>0.5545011457855975</v>
      </c>
      <c r="BA314" s="120">
        <f>PRODUCT('mil mi val'!$C278:AZ278)</f>
        <v>0.54756988146327756</v>
      </c>
      <c r="BB314" s="120">
        <f>PRODUCT('mil mi val'!$C278:BA278)</f>
        <v>0.5407252579449866</v>
      </c>
      <c r="BC314" s="120">
        <f>PRODUCT('mil mi val'!$C278:BB278)</f>
        <v>0.53396619222067432</v>
      </c>
      <c r="BD314" s="120">
        <f>PRODUCT('mil mi val'!$C278:BC278)</f>
        <v>0.52729161481791587</v>
      </c>
      <c r="BE314" s="120">
        <f>PRODUCT('mil mi val'!$C278:BD278)</f>
        <v>0.5207004696326919</v>
      </c>
      <c r="BF314" s="120">
        <f>PRODUCT('mil mi val'!$C278:BE278)</f>
        <v>0.51419171376228323</v>
      </c>
      <c r="BG314" s="120">
        <f>PRODUCT('mil mi val'!$C278:BF278)</f>
        <v>0.50776431734025473</v>
      </c>
      <c r="BH314" s="120">
        <f>PRODUCT('mil mi val'!$C278:BG278)</f>
        <v>0.50141726337350156</v>
      </c>
      <c r="BI314" s="120">
        <f>PRODUCT('mil mi val'!$C278:BH278)</f>
        <v>0.49514954758133284</v>
      </c>
      <c r="BJ314" s="120">
        <f>PRODUCT('mil mi val'!$C278:BI278)</f>
        <v>0.48896017823656618</v>
      </c>
      <c r="BK314" s="120">
        <f>PRODUCT('mil mi val'!$C278:BJ278)</f>
        <v>0.48284817600860913</v>
      </c>
      <c r="BL314" s="120">
        <f>PRODUCT('mil mi val'!$C278:BK278)</f>
        <v>0.47681257380850156</v>
      </c>
      <c r="BM314" s="120">
        <f>PRODUCT('mil mi val'!$C278:BL278)</f>
        <v>0.47085241663589533</v>
      </c>
      <c r="BN314" s="120">
        <f>PRODUCT('mil mi val'!$C278:BM278)</f>
        <v>0.46496676142794668</v>
      </c>
      <c r="BO314" s="120">
        <f>PRODUCT('mil mi val'!$C278:BN278)</f>
        <v>0.45915467691009737</v>
      </c>
      <c r="BP314" s="120">
        <f>PRODUCT('mil mi val'!$C278:BO278)</f>
        <v>0.45341524344872119</v>
      </c>
      <c r="BQ314" s="120">
        <f>PRODUCT('mil mi val'!$C278:BP278)</f>
        <v>0.44774755290561219</v>
      </c>
      <c r="BR314" s="120">
        <f>PRODUCT('mil mi val'!$C278:BQ278)</f>
        <v>0.44215070849429206</v>
      </c>
      <c r="BS314" s="120">
        <f>PRODUCT('mil mi val'!$C278:BR278)</f>
        <v>0.43662382463811344</v>
      </c>
      <c r="BT314" s="120">
        <f>PRODUCT('mil mi val'!$C278:BS278)</f>
        <v>0.43116602683013705</v>
      </c>
      <c r="BU314" s="120">
        <f>PRODUCT('mil mi val'!$C278:BT278)</f>
        <v>0.42577645149476034</v>
      </c>
      <c r="BV314" s="120">
        <f>PRODUCT('mil mi val'!$C278:BU278)</f>
        <v>0.42045424585107588</v>
      </c>
      <c r="BW314" s="120">
        <f>PRODUCT('mil mi val'!$C278:BV278)</f>
        <v>0.41519856777793746</v>
      </c>
      <c r="BX314" s="120">
        <f>PRODUCT('mil mi val'!$C278:BW278)</f>
        <v>0.41000858568071324</v>
      </c>
      <c r="BY314" s="120">
        <f>PRODUCT('mil mi val'!$C278:BX278)</f>
        <v>0.40488347835970434</v>
      </c>
      <c r="BZ314" s="120">
        <f>PRODUCT('mil mi val'!$C278:BY278)</f>
        <v>0.39982243488020808</v>
      </c>
      <c r="CA314" s="120">
        <f>PRODUCT('mil mi val'!$C278:BZ278)</f>
        <v>0.3948246544442055</v>
      </c>
      <c r="CB314" s="120">
        <f>PRODUCT('mil mi val'!$C278:CA278)</f>
        <v>0.38988934626365296</v>
      </c>
      <c r="CC314" s="120">
        <f>PRODUCT('mil mi val'!$C278:CB278)</f>
        <v>0.38501572943535733</v>
      </c>
      <c r="CD314" s="120">
        <f>PRODUCT('mil mi val'!$C278:CC278)</f>
        <v>0.38020303281741541</v>
      </c>
      <c r="CE314" s="120">
        <f>PRODUCT('mil mi val'!$C278:CD278)</f>
        <v>0.37545049490719773</v>
      </c>
      <c r="CF314" s="120">
        <f>PRODUCT('mil mi val'!$C278:CE278)</f>
        <v>0.37075736372085777</v>
      </c>
      <c r="CG314" s="120">
        <f>PRODUCT('mil mi val'!$C278:CF278)</f>
        <v>0.36612289667434705</v>
      </c>
      <c r="CH314" s="120">
        <f>PRODUCT('mil mi val'!$C278:CG278)</f>
        <v>0.3615463604659177</v>
      </c>
      <c r="CI314" s="120">
        <f>PRODUCT('mil mi val'!$C278:CH278)</f>
        <v>0.35702703096009375</v>
      </c>
      <c r="CJ314" s="120">
        <f>PRODUCT('mil mi val'!$C278:CI278)</f>
        <v>0.35256419307309261</v>
      </c>
      <c r="CK314" s="120">
        <f>PRODUCT('mil mi val'!$C278:CJ278)</f>
        <v>0.34815714065967895</v>
      </c>
      <c r="CL314" s="120">
        <f>PRODUCT('mil mi val'!$C278:CK278)</f>
        <v>0.34380517640143299</v>
      </c>
      <c r="CM314" s="120">
        <f>PRODUCT('mil mi val'!$C278:CL278)</f>
        <v>0.33950761169641508</v>
      </c>
      <c r="CN314" s="120">
        <f>PRODUCT('mil mi val'!$C278:CM278)</f>
        <v>0.3352637665502099</v>
      </c>
      <c r="CO314" s="120">
        <f>PRODUCT('mil mi val'!$C278:CN278)</f>
        <v>0.33107296946833231</v>
      </c>
      <c r="CP314" s="120">
        <f>PRODUCT('mil mi val'!$C278:CO278)</f>
        <v>0.32693455734997817</v>
      </c>
      <c r="CQ314" s="120">
        <f>PRODUCT('mil mi val'!$C278:CP278)</f>
        <v>0.32284787538310344</v>
      </c>
      <c r="CR314" s="120">
        <f>PRODUCT('mil mi val'!$C278:CQ278)</f>
        <v>0.31881227694081465</v>
      </c>
      <c r="CS314" s="120">
        <f>PRODUCT('mil mi val'!$C278:CR278)</f>
        <v>0.3148271234790545</v>
      </c>
      <c r="CT314" s="120">
        <f>PRODUCT('mil mi val'!$C278:CS278)</f>
        <v>0.31089178443556637</v>
      </c>
      <c r="CU314" s="120">
        <f>PRODUCT('mil mi val'!$C278:CT278)</f>
        <v>0.3070056371301218</v>
      </c>
      <c r="CV314" s="120">
        <f>PRODUCT('mil mi val'!$C278:CU278)</f>
        <v>0.30316806666599527</v>
      </c>
      <c r="CW314" s="120">
        <f>PRODUCT('mil mi val'!$C278:CV278)</f>
        <v>0.29937846583267036</v>
      </c>
      <c r="CX314" s="120">
        <f>PRODUCT('mil mi val'!$C278:CW278)</f>
        <v>0.29563623500976199</v>
      </c>
      <c r="CY314" s="120">
        <f>PRODUCT('mil mi val'!$C278:CX278)</f>
        <v>0.29194078207213997</v>
      </c>
      <c r="CZ314" s="120">
        <f>PRODUCT('mil mi val'!$C278:CY278)</f>
        <v>0.28829152229623822</v>
      </c>
      <c r="DA314" s="120">
        <f>PRODUCT('mil mi val'!$C278:CZ278)</f>
        <v>0.28468787826753528</v>
      </c>
      <c r="DB314" s="120">
        <f>PRODUCT('mil mi val'!$C278:DA278)</f>
        <v>0.28112927978919111</v>
      </c>
      <c r="DC314" s="120">
        <f>PRODUCT('mil mi val'!$C278:DB278)</f>
        <v>0.27761516379182621</v>
      </c>
    </row>
    <row r="315" spans="2:107" ht="15" x14ac:dyDescent="0.25">
      <c r="B315" s="110">
        <v>70</v>
      </c>
      <c r="C315" s="120">
        <v>1</v>
      </c>
      <c r="D315" s="120">
        <f>PRODUCT('mil mi val'!$C279:C279)</f>
        <v>0.98460000000000003</v>
      </c>
      <c r="E315" s="120">
        <f>PRODUCT('mil mi val'!$C279:D279)</f>
        <v>0.97810163999999999</v>
      </c>
      <c r="F315" s="120">
        <f>PRODUCT('mil mi val'!$C279:E279)</f>
        <v>0.9707658777</v>
      </c>
      <c r="G315" s="120">
        <f>PRODUCT('mil mi val'!$C279:F279)</f>
        <v>0.96270852091509007</v>
      </c>
      <c r="H315" s="120">
        <f>PRODUCT('mil mi val'!$C279:G279)</f>
        <v>0.95423668593103728</v>
      </c>
      <c r="I315" s="120">
        <f>PRODUCT('mil mi val'!$C279:H279)</f>
        <v>0.94536228475187867</v>
      </c>
      <c r="J315" s="120">
        <f>PRODUCT('mil mi val'!$C279:I279)</f>
        <v>0.93600319813283506</v>
      </c>
      <c r="K315" s="120">
        <f>PRODUCT('mil mi val'!$C279:J279)</f>
        <v>0.92626876487225362</v>
      </c>
      <c r="L315" s="120">
        <f>PRODUCT('mil mi val'!$C279:K279)</f>
        <v>0.91617243533514603</v>
      </c>
      <c r="M315" s="120">
        <f>PRODUCT('mil mi val'!$C279:L279)</f>
        <v>0.90581968681585889</v>
      </c>
      <c r="N315" s="120">
        <f>PRODUCT('mil mi val'!$C279:M279)</f>
        <v>0.89522159648011335</v>
      </c>
      <c r="O315" s="120">
        <f>PRODUCT('mil mi val'!$C279:N279)</f>
        <v>0.88447893732235194</v>
      </c>
      <c r="P315" s="120">
        <f>PRODUCT('mil mi val'!$C279:O279)</f>
        <v>0.87359984639328703</v>
      </c>
      <c r="Q315" s="120">
        <f>PRODUCT('mil mi val'!$C279:P279)</f>
        <v>0.86276720829801035</v>
      </c>
      <c r="R315" s="120">
        <f>PRODUCT('mil mi val'!$C279:Q279)</f>
        <v>0.85206889491511506</v>
      </c>
      <c r="S315" s="120">
        <f>PRODUCT('mil mi val'!$C279:R279)</f>
        <v>0.84150324061816761</v>
      </c>
      <c r="T315" s="120">
        <f>PRODUCT('mil mi val'!$C279:S279)</f>
        <v>0.83106860043450237</v>
      </c>
      <c r="U315" s="120">
        <f>PRODUCT('mil mi val'!$C279:T279)</f>
        <v>0.82076334978911458</v>
      </c>
      <c r="V315" s="120">
        <f>PRODUCT('mil mi val'!$C279:U279)</f>
        <v>0.81058588425172962</v>
      </c>
      <c r="W315" s="120">
        <f>PRODUCT('mil mi val'!$C279:V279)</f>
        <v>0.8005346192870082</v>
      </c>
      <c r="X315" s="120">
        <f>PRODUCT('mil mi val'!$C279:W279)</f>
        <v>0.79060799000784932</v>
      </c>
      <c r="Y315" s="120">
        <f>PRODUCT('mil mi val'!$C279:X279)</f>
        <v>0.78080445093175199</v>
      </c>
      <c r="Z315" s="120">
        <f>PRODUCT('mil mi val'!$C279:Y279)</f>
        <v>0.77112247574019832</v>
      </c>
      <c r="AA315" s="120">
        <f>PRODUCT('mil mi val'!$C279:Z279)</f>
        <v>0.76156055704101988</v>
      </c>
      <c r="AB315" s="120">
        <f>PRODUCT('mil mi val'!$C279:AA279)</f>
        <v>0.75211720613371125</v>
      </c>
      <c r="AC315" s="120">
        <f>PRODUCT('mil mi val'!$C279:AB279)</f>
        <v>0.74279095277765328</v>
      </c>
      <c r="AD315" s="120">
        <f>PRODUCT('mil mi val'!$C279:AC279)</f>
        <v>0.73358034496321045</v>
      </c>
      <c r="AE315" s="120">
        <f>PRODUCT('mil mi val'!$C279:AD279)</f>
        <v>0.72448394868566668</v>
      </c>
      <c r="AF315" s="120">
        <f>PRODUCT('mil mi val'!$C279:AE279)</f>
        <v>0.71550034772196447</v>
      </c>
      <c r="AG315" s="120">
        <f>PRODUCT('mil mi val'!$C279:AF279)</f>
        <v>0.70662814341021218</v>
      </c>
      <c r="AH315" s="120">
        <f>PRODUCT('mil mi val'!$C279:AG279)</f>
        <v>0.69786595443192556</v>
      </c>
      <c r="AI315" s="120">
        <f>PRODUCT('mil mi val'!$C279:AH279)</f>
        <v>0.68921241659696975</v>
      </c>
      <c r="AJ315" s="120">
        <f>PRODUCT('mil mi val'!$C279:AI279)</f>
        <v>0.68066618263116729</v>
      </c>
      <c r="AK315" s="120">
        <f>PRODUCT('mil mi val'!$C279:AJ279)</f>
        <v>0.67222592196654085</v>
      </c>
      <c r="AL315" s="120">
        <f>PRODUCT('mil mi val'!$C279:AK279)</f>
        <v>0.66389032053415575</v>
      </c>
      <c r="AM315" s="120">
        <f>PRODUCT('mil mi val'!$C279:AL279)</f>
        <v>0.65565808055953223</v>
      </c>
      <c r="AN315" s="120">
        <f>PRODUCT('mil mi val'!$C279:AM279)</f>
        <v>0.64752792036059403</v>
      </c>
      <c r="AO315" s="120">
        <f>PRODUCT('mil mi val'!$C279:AN279)</f>
        <v>0.63949857414812272</v>
      </c>
      <c r="AP315" s="120">
        <f>PRODUCT('mil mi val'!$C279:AO279)</f>
        <v>0.63156879182868597</v>
      </c>
      <c r="AQ315" s="120">
        <f>PRODUCT('mil mi val'!$C279:AP279)</f>
        <v>0.62373733881001026</v>
      </c>
      <c r="AR315" s="120">
        <f>PRODUCT('mil mi val'!$C279:AQ279)</f>
        <v>0.61600299580876616</v>
      </c>
      <c r="AS315" s="120">
        <f>PRODUCT('mil mi val'!$C279:AR279)</f>
        <v>0.60836455866073746</v>
      </c>
      <c r="AT315" s="120">
        <f>PRODUCT('mil mi val'!$C279:AS279)</f>
        <v>0.6008208381333443</v>
      </c>
      <c r="AU315" s="120">
        <f>PRODUCT('mil mi val'!$C279:AT279)</f>
        <v>0.59337065974049086</v>
      </c>
      <c r="AV315" s="120">
        <f>PRODUCT('mil mi val'!$C279:AU279)</f>
        <v>0.58601286355970883</v>
      </c>
      <c r="AW315" s="120">
        <f>PRODUCT('mil mi val'!$C279:AV279)</f>
        <v>0.57874630405156846</v>
      </c>
      <c r="AX315" s="120">
        <f>PRODUCT('mil mi val'!$C279:AW279)</f>
        <v>0.57156984988132908</v>
      </c>
      <c r="AY315" s="120">
        <f>PRODUCT('mil mi val'!$C279:AX279)</f>
        <v>0.56448238374280058</v>
      </c>
      <c r="AZ315" s="120">
        <f>PRODUCT('mil mi val'!$C279:AY279)</f>
        <v>0.55748280218438984</v>
      </c>
      <c r="BA315" s="120">
        <f>PRODUCT('mil mi val'!$C279:AZ279)</f>
        <v>0.55057001543730344</v>
      </c>
      <c r="BB315" s="120">
        <f>PRODUCT('mil mi val'!$C279:BA279)</f>
        <v>0.5437429472458809</v>
      </c>
      <c r="BC315" s="120">
        <f>PRODUCT('mil mi val'!$C279:BB279)</f>
        <v>0.53700053470003195</v>
      </c>
      <c r="BD315" s="120">
        <f>PRODUCT('mil mi val'!$C279:BC279)</f>
        <v>0.53034172806975155</v>
      </c>
      <c r="BE315" s="120">
        <f>PRODUCT('mil mi val'!$C279:BD279)</f>
        <v>0.52376549064168665</v>
      </c>
      <c r="BF315" s="120">
        <f>PRODUCT('mil mi val'!$C279:BE279)</f>
        <v>0.51727079855772973</v>
      </c>
      <c r="BG315" s="120">
        <f>PRODUCT('mil mi val'!$C279:BF279)</f>
        <v>0.51085664065561387</v>
      </c>
      <c r="BH315" s="120">
        <f>PRODUCT('mil mi val'!$C279:BG279)</f>
        <v>0.50452201831148424</v>
      </c>
      <c r="BI315" s="120">
        <f>PRODUCT('mil mi val'!$C279:BH279)</f>
        <v>0.49826594528442186</v>
      </c>
      <c r="BJ315" s="120">
        <f>PRODUCT('mil mi val'!$C279:BI279)</f>
        <v>0.49208744756289508</v>
      </c>
      <c r="BK315" s="120">
        <f>PRODUCT('mil mi val'!$C279:BJ279)</f>
        <v>0.4859855632131152</v>
      </c>
      <c r="BL315" s="120">
        <f>PRODUCT('mil mi val'!$C279:BK279)</f>
        <v>0.47995934222927261</v>
      </c>
      <c r="BM315" s="120">
        <f>PRODUCT('mil mi val'!$C279:BL279)</f>
        <v>0.47400784638562965</v>
      </c>
      <c r="BN315" s="120">
        <f>PRODUCT('mil mi val'!$C279:BM279)</f>
        <v>0.46813014909044787</v>
      </c>
      <c r="BO315" s="120">
        <f>PRODUCT('mil mi val'!$C279:BN279)</f>
        <v>0.46232533524172631</v>
      </c>
      <c r="BP315" s="120">
        <f>PRODUCT('mil mi val'!$C279:BO279)</f>
        <v>0.45659250108472893</v>
      </c>
      <c r="BQ315" s="120">
        <f>PRODUCT('mil mi val'!$C279:BP279)</f>
        <v>0.45093075407127831</v>
      </c>
      <c r="BR315" s="120">
        <f>PRODUCT('mil mi val'!$C279:BQ279)</f>
        <v>0.44533921272079446</v>
      </c>
      <c r="BS315" s="120">
        <f>PRODUCT('mil mi val'!$C279:BR279)</f>
        <v>0.43981700648305661</v>
      </c>
      <c r="BT315" s="120">
        <f>PRODUCT('mil mi val'!$C279:BS279)</f>
        <v>0.43436327560266674</v>
      </c>
      <c r="BU315" s="120">
        <f>PRODUCT('mil mi val'!$C279:BT279)</f>
        <v>0.42897717098519367</v>
      </c>
      <c r="BV315" s="120">
        <f>PRODUCT('mil mi val'!$C279:BU279)</f>
        <v>0.4236578540649773</v>
      </c>
      <c r="BW315" s="120">
        <f>PRODUCT('mil mi val'!$C279:BV279)</f>
        <v>0.41840449667457158</v>
      </c>
      <c r="BX315" s="120">
        <f>PRODUCT('mil mi val'!$C279:BW279)</f>
        <v>0.41321628091580692</v>
      </c>
      <c r="BY315" s="120">
        <f>PRODUCT('mil mi val'!$C279:BX279)</f>
        <v>0.40809239903245093</v>
      </c>
      <c r="BZ315" s="120">
        <f>PRODUCT('mil mi val'!$C279:BY279)</f>
        <v>0.40303205328444852</v>
      </c>
      <c r="CA315" s="120">
        <f>PRODUCT('mil mi val'!$C279:BZ279)</f>
        <v>0.39803445582372138</v>
      </c>
      <c r="CB315" s="120">
        <f>PRODUCT('mil mi val'!$C279:CA279)</f>
        <v>0.39309882857150724</v>
      </c>
      <c r="CC315" s="120">
        <f>PRODUCT('mil mi val'!$C279:CB279)</f>
        <v>0.38822440309722056</v>
      </c>
      <c r="CD315" s="120">
        <f>PRODUCT('mil mi val'!$C279:CC279)</f>
        <v>0.38341042049881502</v>
      </c>
      <c r="CE315" s="120">
        <f>PRODUCT('mil mi val'!$C279:CD279)</f>
        <v>0.37865613128462972</v>
      </c>
      <c r="CF315" s="120">
        <f>PRODUCT('mil mi val'!$C279:CE279)</f>
        <v>0.37396079525670034</v>
      </c>
      <c r="CG315" s="120">
        <f>PRODUCT('mil mi val'!$C279:CF279)</f>
        <v>0.36932368139551724</v>
      </c>
      <c r="CH315" s="120">
        <f>PRODUCT('mil mi val'!$C279:CG279)</f>
        <v>0.36474406774621282</v>
      </c>
      <c r="CI315" s="120">
        <f>PRODUCT('mil mi val'!$C279:CH279)</f>
        <v>0.36022124130615979</v>
      </c>
      <c r="CJ315" s="120">
        <f>PRODUCT('mil mi val'!$C279:CI279)</f>
        <v>0.35575449791396341</v>
      </c>
      <c r="CK315" s="120">
        <f>PRODUCT('mil mi val'!$C279:CJ279)</f>
        <v>0.35134314213983026</v>
      </c>
      <c r="CL315" s="120">
        <f>PRODUCT('mil mi val'!$C279:CK279)</f>
        <v>0.34698648717729635</v>
      </c>
      <c r="CM315" s="120">
        <f>PRODUCT('mil mi val'!$C279:CL279)</f>
        <v>0.34268385473629787</v>
      </c>
      <c r="CN315" s="120">
        <f>PRODUCT('mil mi val'!$C279:CM279)</f>
        <v>0.33843457493756779</v>
      </c>
      <c r="CO315" s="120">
        <f>PRODUCT('mil mi val'!$C279:CN279)</f>
        <v>0.33423798620834194</v>
      </c>
      <c r="CP315" s="120">
        <f>PRODUCT('mil mi val'!$C279:CO279)</f>
        <v>0.33009343517935852</v>
      </c>
      <c r="CQ315" s="120">
        <f>PRODUCT('mil mi val'!$C279:CP279)</f>
        <v>0.32600027658313446</v>
      </c>
      <c r="CR315" s="120">
        <f>PRODUCT('mil mi val'!$C279:CQ279)</f>
        <v>0.3219578731535036</v>
      </c>
      <c r="CS315" s="120">
        <f>PRODUCT('mil mi val'!$C279:CR279)</f>
        <v>0.31796559552640019</v>
      </c>
      <c r="CT315" s="120">
        <f>PRODUCT('mil mi val'!$C279:CS279)</f>
        <v>0.31402282214187283</v>
      </c>
      <c r="CU315" s="120">
        <f>PRODUCT('mil mi val'!$C279:CT279)</f>
        <v>0.3101289391473136</v>
      </c>
      <c r="CV315" s="120">
        <f>PRODUCT('mil mi val'!$C279:CU279)</f>
        <v>0.30628334030188692</v>
      </c>
      <c r="CW315" s="120">
        <f>PRODUCT('mil mi val'!$C279:CV279)</f>
        <v>0.30248542688214353</v>
      </c>
      <c r="CX315" s="120">
        <f>PRODUCT('mil mi val'!$C279:CW279)</f>
        <v>0.29873460758880493</v>
      </c>
      <c r="CY315" s="120">
        <f>PRODUCT('mil mi val'!$C279:CX279)</f>
        <v>0.29503029845470374</v>
      </c>
      <c r="CZ315" s="120">
        <f>PRODUCT('mil mi val'!$C279:CY279)</f>
        <v>0.29137192275386542</v>
      </c>
      <c r="DA315" s="120">
        <f>PRODUCT('mil mi val'!$C279:CZ279)</f>
        <v>0.28775891091171751</v>
      </c>
      <c r="DB315" s="120">
        <f>PRODUCT('mil mi val'!$C279:DA279)</f>
        <v>0.2841907004164122</v>
      </c>
      <c r="DC315" s="120">
        <f>PRODUCT('mil mi val'!$C279:DB279)</f>
        <v>0.28066673573124867</v>
      </c>
    </row>
    <row r="316" spans="2:107" ht="15" x14ac:dyDescent="0.25">
      <c r="B316" s="110">
        <v>71</v>
      </c>
      <c r="C316" s="120">
        <v>1</v>
      </c>
      <c r="D316" s="120">
        <f>PRODUCT('mil mi val'!$C280:C280)</f>
        <v>0.98450000000000004</v>
      </c>
      <c r="E316" s="120">
        <f>PRODUCT('mil mi val'!$C280:D280)</f>
        <v>0.97800229999999999</v>
      </c>
      <c r="F316" s="120">
        <f>PRODUCT('mil mi val'!$C280:E280)</f>
        <v>0.97066728275000003</v>
      </c>
      <c r="G316" s="120">
        <f>PRODUCT('mil mi val'!$C280:F280)</f>
        <v>0.96280487775972501</v>
      </c>
      <c r="H316" s="120">
        <f>PRODUCT('mil mi val'!$C280:G280)</f>
        <v>0.9544284753232154</v>
      </c>
      <c r="I316" s="120">
        <f>PRODUCT('mil mi val'!$C280:H280)</f>
        <v>0.94564773335024188</v>
      </c>
      <c r="J316" s="120">
        <f>PRODUCT('mil mi val'!$C280:I280)</f>
        <v>0.93638038556340952</v>
      </c>
      <c r="K316" s="120">
        <f>PRODUCT('mil mi val'!$C280:J280)</f>
        <v>0.92673566759210646</v>
      </c>
      <c r="L316" s="120">
        <f>PRODUCT('mil mi val'!$C280:K280)</f>
        <v>0.91672692238211173</v>
      </c>
      <c r="M316" s="120">
        <f>PRODUCT('mil mi val'!$C280:L280)</f>
        <v>0.90645958085143208</v>
      </c>
      <c r="N316" s="120">
        <f>PRODUCT('mil mi val'!$C280:M280)</f>
        <v>0.89594464971355536</v>
      </c>
      <c r="O316" s="120">
        <f>PRODUCT('mil mi val'!$C280:N280)</f>
        <v>0.885282908381964</v>
      </c>
      <c r="P316" s="120">
        <f>PRODUCT('mil mi val'!$C280:O280)</f>
        <v>0.87457098519054222</v>
      </c>
      <c r="Q316" s="120">
        <f>PRODUCT('mil mi val'!$C280:P280)</f>
        <v>0.86390121917121765</v>
      </c>
      <c r="R316" s="120">
        <f>PRODUCT('mil mi val'!$C280:Q280)</f>
        <v>0.85336162429732876</v>
      </c>
      <c r="S316" s="120">
        <f>PRODUCT('mil mi val'!$C280:R280)</f>
        <v>0.84295061248090131</v>
      </c>
      <c r="T316" s="120">
        <f>PRODUCT('mil mi val'!$C280:S280)</f>
        <v>0.83266661500863437</v>
      </c>
      <c r="U316" s="120">
        <f>PRODUCT('mil mi val'!$C280:T280)</f>
        <v>0.82250808230552908</v>
      </c>
      <c r="V316" s="120">
        <f>PRODUCT('mil mi val'!$C280:U280)</f>
        <v>0.8124734837014016</v>
      </c>
      <c r="W316" s="120">
        <f>PRODUCT('mil mi val'!$C280:V280)</f>
        <v>0.80256130720024454</v>
      </c>
      <c r="X316" s="120">
        <f>PRODUCT('mil mi val'!$C280:W280)</f>
        <v>0.79277005925240152</v>
      </c>
      <c r="Y316" s="120">
        <f>PRODUCT('mil mi val'!$C280:X280)</f>
        <v>0.78309826452952225</v>
      </c>
      <c r="Z316" s="120">
        <f>PRODUCT('mil mi val'!$C280:Y280)</f>
        <v>0.7735444657022621</v>
      </c>
      <c r="AA316" s="120">
        <f>PRODUCT('mil mi val'!$C280:Z280)</f>
        <v>0.76410722322069446</v>
      </c>
      <c r="AB316" s="120">
        <f>PRODUCT('mil mi val'!$C280:AA280)</f>
        <v>0.75478511509740198</v>
      </c>
      <c r="AC316" s="120">
        <f>PRODUCT('mil mi val'!$C280:AB280)</f>
        <v>0.74557673669321367</v>
      </c>
      <c r="AD316" s="120">
        <f>PRODUCT('mil mi val'!$C280:AC280)</f>
        <v>0.73648070050555647</v>
      </c>
      <c r="AE316" s="120">
        <f>PRODUCT('mil mi val'!$C280:AD280)</f>
        <v>0.72749563595938871</v>
      </c>
      <c r="AF316" s="120">
        <f>PRODUCT('mil mi val'!$C280:AE280)</f>
        <v>0.71862018920068416</v>
      </c>
      <c r="AG316" s="120">
        <f>PRODUCT('mil mi val'!$C280:AF280)</f>
        <v>0.70985302289243579</v>
      </c>
      <c r="AH316" s="120">
        <f>PRODUCT('mil mi val'!$C280:AG280)</f>
        <v>0.70119281601314809</v>
      </c>
      <c r="AI316" s="120">
        <f>PRODUCT('mil mi val'!$C280:AH280)</f>
        <v>0.69263826365778769</v>
      </c>
      <c r="AJ316" s="120">
        <f>PRODUCT('mil mi val'!$C280:AI280)</f>
        <v>0.68418807684116267</v>
      </c>
      <c r="AK316" s="120">
        <f>PRODUCT('mil mi val'!$C280:AJ280)</f>
        <v>0.67584098230370049</v>
      </c>
      <c r="AL316" s="120">
        <f>PRODUCT('mil mi val'!$C280:AK280)</f>
        <v>0.6675957223195953</v>
      </c>
      <c r="AM316" s="120">
        <f>PRODUCT('mil mi val'!$C280:AL280)</f>
        <v>0.65945105450729624</v>
      </c>
      <c r="AN316" s="120">
        <f>PRODUCT('mil mi val'!$C280:AM280)</f>
        <v>0.65140575164230718</v>
      </c>
      <c r="AO316" s="120">
        <f>PRODUCT('mil mi val'!$C280:AN280)</f>
        <v>0.64345860147227107</v>
      </c>
      <c r="AP316" s="120">
        <f>PRODUCT('mil mi val'!$C280:AO280)</f>
        <v>0.63560840653430939</v>
      </c>
      <c r="AQ316" s="120">
        <f>PRODUCT('mil mi val'!$C280:AP280)</f>
        <v>0.6278539839745908</v>
      </c>
      <c r="AR316" s="120">
        <f>PRODUCT('mil mi val'!$C280:AQ280)</f>
        <v>0.62019416537010075</v>
      </c>
      <c r="AS316" s="120">
        <f>PRODUCT('mil mi val'!$C280:AR280)</f>
        <v>0.61262779655258548</v>
      </c>
      <c r="AT316" s="120">
        <f>PRODUCT('mil mi val'!$C280:AS280)</f>
        <v>0.60515373743464396</v>
      </c>
      <c r="AU316" s="120">
        <f>PRODUCT('mil mi val'!$C280:AT280)</f>
        <v>0.59777086183794126</v>
      </c>
      <c r="AV316" s="120">
        <f>PRODUCT('mil mi val'!$C280:AU280)</f>
        <v>0.59047805732351843</v>
      </c>
      <c r="AW316" s="120">
        <f>PRODUCT('mil mi val'!$C280:AV280)</f>
        <v>0.58327422502417148</v>
      </c>
      <c r="AX316" s="120">
        <f>PRODUCT('mil mi val'!$C280:AW280)</f>
        <v>0.57615827947887654</v>
      </c>
      <c r="AY316" s="120">
        <f>PRODUCT('mil mi val'!$C280:AX280)</f>
        <v>0.56912914846923424</v>
      </c>
      <c r="AZ316" s="120">
        <f>PRODUCT('mil mi val'!$C280:AY280)</f>
        <v>0.5621857728579096</v>
      </c>
      <c r="BA316" s="120">
        <f>PRODUCT('mil mi val'!$C280:AZ280)</f>
        <v>0.55532710642904315</v>
      </c>
      <c r="BB316" s="120">
        <f>PRODUCT('mil mi val'!$C280:BA280)</f>
        <v>0.5485521157306088</v>
      </c>
      <c r="BC316" s="120">
        <f>PRODUCT('mil mi val'!$C280:BB280)</f>
        <v>0.54185977991869538</v>
      </c>
      <c r="BD316" s="120">
        <f>PRODUCT('mil mi val'!$C280:BC280)</f>
        <v>0.53524909060368731</v>
      </c>
      <c r="BE316" s="120">
        <f>PRODUCT('mil mi val'!$C280:BD280)</f>
        <v>0.52871905169832234</v>
      </c>
      <c r="BF316" s="120">
        <f>PRODUCT('mil mi val'!$C280:BE280)</f>
        <v>0.52226867926760279</v>
      </c>
      <c r="BG316" s="120">
        <f>PRODUCT('mil mi val'!$C280:BF280)</f>
        <v>0.51589700138053807</v>
      </c>
      <c r="BH316" s="120">
        <f>PRODUCT('mil mi val'!$C280:BG280)</f>
        <v>0.50960305796369554</v>
      </c>
      <c r="BI316" s="120">
        <f>PRODUCT('mil mi val'!$C280:BH280)</f>
        <v>0.50338590065653843</v>
      </c>
      <c r="BJ316" s="120">
        <f>PRODUCT('mil mi val'!$C280:BI280)</f>
        <v>0.49724459266852866</v>
      </c>
      <c r="BK316" s="120">
        <f>PRODUCT('mil mi val'!$C280:BJ280)</f>
        <v>0.49117820863797262</v>
      </c>
      <c r="BL316" s="120">
        <f>PRODUCT('mil mi val'!$C280:BK280)</f>
        <v>0.48518583449258934</v>
      </c>
      <c r="BM316" s="120">
        <f>PRODUCT('mil mi val'!$C280:BL280)</f>
        <v>0.47926656731177975</v>
      </c>
      <c r="BN316" s="120">
        <f>PRODUCT('mil mi val'!$C280:BM280)</f>
        <v>0.47341951519057601</v>
      </c>
      <c r="BO316" s="120">
        <f>PRODUCT('mil mi val'!$C280:BN280)</f>
        <v>0.467643797105251</v>
      </c>
      <c r="BP316" s="120">
        <f>PRODUCT('mil mi val'!$C280:BO280)</f>
        <v>0.46193854278056695</v>
      </c>
      <c r="BQ316" s="120">
        <f>PRODUCT('mil mi val'!$C280:BP280)</f>
        <v>0.45630289255864404</v>
      </c>
      <c r="BR316" s="120">
        <f>PRODUCT('mil mi val'!$C280:BQ280)</f>
        <v>0.45073599726942859</v>
      </c>
      <c r="BS316" s="120">
        <f>PRODUCT('mil mi val'!$C280:BR280)</f>
        <v>0.44523701810274158</v>
      </c>
      <c r="BT316" s="120">
        <f>PRODUCT('mil mi val'!$C280:BS280)</f>
        <v>0.43980512648188813</v>
      </c>
      <c r="BU316" s="120">
        <f>PRODUCT('mil mi val'!$C280:BT280)</f>
        <v>0.43443950393880909</v>
      </c>
      <c r="BV316" s="120">
        <f>PRODUCT('mil mi val'!$C280:BU280)</f>
        <v>0.42913934199075565</v>
      </c>
      <c r="BW316" s="120">
        <f>PRODUCT('mil mi val'!$C280:BV280)</f>
        <v>0.42390384201846842</v>
      </c>
      <c r="BX316" s="120">
        <f>PRODUCT('mil mi val'!$C280:BW280)</f>
        <v>0.41873221514584313</v>
      </c>
      <c r="BY316" s="120">
        <f>PRODUCT('mil mi val'!$C280:BX280)</f>
        <v>0.41362368212106387</v>
      </c>
      <c r="BZ316" s="120">
        <f>PRODUCT('mil mi val'!$C280:BY280)</f>
        <v>0.40857747319918691</v>
      </c>
      <c r="CA316" s="120">
        <f>PRODUCT('mil mi val'!$C280:BZ280)</f>
        <v>0.40359282802615681</v>
      </c>
      <c r="CB316" s="120">
        <f>PRODUCT('mil mi val'!$C280:CA280)</f>
        <v>0.39866899552423768</v>
      </c>
      <c r="CC316" s="120">
        <f>PRODUCT('mil mi val'!$C280:CB280)</f>
        <v>0.39380523377884197</v>
      </c>
      <c r="CD316" s="120">
        <f>PRODUCT('mil mi val'!$C280:CC280)</f>
        <v>0.38900080992674008</v>
      </c>
      <c r="CE316" s="120">
        <f>PRODUCT('mil mi val'!$C280:CD280)</f>
        <v>0.38425500004563384</v>
      </c>
      <c r="CF316" s="120">
        <f>PRODUCT('mil mi val'!$C280:CE280)</f>
        <v>0.37956708904507713</v>
      </c>
      <c r="CG316" s="120">
        <f>PRODUCT('mil mi val'!$C280:CF280)</f>
        <v>0.37493637055872719</v>
      </c>
      <c r="CH316" s="120">
        <f>PRODUCT('mil mi val'!$C280:CG280)</f>
        <v>0.37036214683791074</v>
      </c>
      <c r="CI316" s="120">
        <f>PRODUCT('mil mi val'!$C280:CH280)</f>
        <v>0.36584372864648823</v>
      </c>
      <c r="CJ316" s="120">
        <f>PRODUCT('mil mi val'!$C280:CI280)</f>
        <v>0.36138043515700108</v>
      </c>
      <c r="CK316" s="120">
        <f>PRODUCT('mil mi val'!$C280:CJ280)</f>
        <v>0.35697159384808569</v>
      </c>
      <c r="CL316" s="120">
        <f>PRODUCT('mil mi val'!$C280:CK280)</f>
        <v>0.35261654040313906</v>
      </c>
      <c r="CM316" s="120">
        <f>PRODUCT('mil mi val'!$C280:CL280)</f>
        <v>0.34831461861022078</v>
      </c>
      <c r="CN316" s="120">
        <f>PRODUCT('mil mi val'!$C280:CM280)</f>
        <v>0.34406518026317612</v>
      </c>
      <c r="CO316" s="120">
        <f>PRODUCT('mil mi val'!$C280:CN280)</f>
        <v>0.33986758506396536</v>
      </c>
      <c r="CP316" s="120">
        <f>PRODUCT('mil mi val'!$C280:CO280)</f>
        <v>0.33572120052618498</v>
      </c>
      <c r="CQ316" s="120">
        <f>PRODUCT('mil mi val'!$C280:CP280)</f>
        <v>0.33162540187976552</v>
      </c>
      <c r="CR316" s="120">
        <f>PRODUCT('mil mi val'!$C280:CQ280)</f>
        <v>0.32757957197683241</v>
      </c>
      <c r="CS316" s="120">
        <f>PRODUCT('mil mi val'!$C280:CR280)</f>
        <v>0.32358310119871503</v>
      </c>
      <c r="CT316" s="120">
        <f>PRODUCT('mil mi val'!$C280:CS280)</f>
        <v>0.3196353873640907</v>
      </c>
      <c r="CU316" s="120">
        <f>PRODUCT('mil mi val'!$C280:CT280)</f>
        <v>0.31573583563824881</v>
      </c>
      <c r="CV316" s="120">
        <f>PRODUCT('mil mi val'!$C280:CU280)</f>
        <v>0.31188385844346217</v>
      </c>
      <c r="CW316" s="120">
        <f>PRODUCT('mil mi val'!$C280:CV280)</f>
        <v>0.30807887537045192</v>
      </c>
      <c r="CX316" s="120">
        <f>PRODUCT('mil mi val'!$C280:CW280)</f>
        <v>0.30432031309093244</v>
      </c>
      <c r="CY316" s="120">
        <f>PRODUCT('mil mi val'!$C280:CX280)</f>
        <v>0.30060760527122304</v>
      </c>
      <c r="CZ316" s="120">
        <f>PRODUCT('mil mi val'!$C280:CY280)</f>
        <v>0.29694019248691411</v>
      </c>
      <c r="DA316" s="120">
        <f>PRODUCT('mil mi val'!$C280:CZ280)</f>
        <v>0.29331752213857376</v>
      </c>
      <c r="DB316" s="120">
        <f>PRODUCT('mil mi val'!$C280:DA280)</f>
        <v>0.28973904836848319</v>
      </c>
      <c r="DC316" s="120">
        <f>PRODUCT('mil mi val'!$C280:DB280)</f>
        <v>0.28620423197838768</v>
      </c>
    </row>
    <row r="317" spans="2:107" ht="15" x14ac:dyDescent="0.25">
      <c r="B317" s="110">
        <v>72</v>
      </c>
      <c r="C317" s="120">
        <v>1</v>
      </c>
      <c r="D317" s="120">
        <f>PRODUCT('mil mi val'!$C281:C281)</f>
        <v>0.98440000000000005</v>
      </c>
      <c r="E317" s="120">
        <f>PRODUCT('mil mi val'!$C281:D281)</f>
        <v>0.97790295999999999</v>
      </c>
      <c r="F317" s="120">
        <f>PRODUCT('mil mi val'!$C281:E281)</f>
        <v>0.97066647809600004</v>
      </c>
      <c r="G317" s="120">
        <f>PRODUCT('mil mi val'!$C281:F281)</f>
        <v>0.96290114627123202</v>
      </c>
      <c r="H317" s="120">
        <f>PRODUCT('mil mi val'!$C281:G281)</f>
        <v>0.95471648652792662</v>
      </c>
      <c r="I317" s="120">
        <f>PRODUCT('mil mi val'!$C281:H281)</f>
        <v>0.94602856650052247</v>
      </c>
      <c r="J317" s="120">
        <f>PRODUCT('mil mi val'!$C281:I281)</f>
        <v>0.93685208940546738</v>
      </c>
      <c r="K317" s="120">
        <f>PRODUCT('mil mi val'!$C281:J281)</f>
        <v>0.92729619809353159</v>
      </c>
      <c r="L317" s="120">
        <f>PRODUCT('mil mi val'!$C281:K281)</f>
        <v>0.91746685839374009</v>
      </c>
      <c r="M317" s="120">
        <f>PRODUCT('mil mi val'!$C281:L281)</f>
        <v>0.90728297626556953</v>
      </c>
      <c r="N317" s="120">
        <f>PRODUCT('mil mi val'!$C281:M281)</f>
        <v>0.89684922203851547</v>
      </c>
      <c r="O317" s="120">
        <f>PRODUCT('mil mi val'!$C281:N281)</f>
        <v>0.88626640121846101</v>
      </c>
      <c r="P317" s="120">
        <f>PRODUCT('mil mi val'!$C281:O281)</f>
        <v>0.87563120440383946</v>
      </c>
      <c r="Q317" s="120">
        <f>PRODUCT('mil mi val'!$C281:P281)</f>
        <v>0.86503606683055301</v>
      </c>
      <c r="R317" s="120">
        <f>PRODUCT('mil mi val'!$C281:Q281)</f>
        <v>0.8545691304219033</v>
      </c>
      <c r="S317" s="120">
        <f>PRODUCT('mil mi val'!$C281:R281)</f>
        <v>0.84422884394379827</v>
      </c>
      <c r="T317" s="120">
        <f>PRODUCT('mil mi val'!$C281:S281)</f>
        <v>0.83401367493207834</v>
      </c>
      <c r="U317" s="120">
        <f>PRODUCT('mil mi val'!$C281:T281)</f>
        <v>0.82392210946540023</v>
      </c>
      <c r="V317" s="120">
        <f>PRODUCT('mil mi val'!$C281:U281)</f>
        <v>0.81395265194086885</v>
      </c>
      <c r="W317" s="120">
        <f>PRODUCT('mil mi val'!$C281:V281)</f>
        <v>0.8041038248523843</v>
      </c>
      <c r="X317" s="120">
        <f>PRODUCT('mil mi val'!$C281:W281)</f>
        <v>0.79437416857167042</v>
      </c>
      <c r="Y317" s="120">
        <f>PRODUCT('mil mi val'!$C281:X281)</f>
        <v>0.78476224113195325</v>
      </c>
      <c r="Z317" s="120">
        <f>PRODUCT('mil mi val'!$C281:Y281)</f>
        <v>0.77526661801425667</v>
      </c>
      <c r="AA317" s="120">
        <f>PRODUCT('mil mi val'!$C281:Z281)</f>
        <v>0.7658858919362842</v>
      </c>
      <c r="AB317" s="120">
        <f>PRODUCT('mil mi val'!$C281:AA281)</f>
        <v>0.75661867264385518</v>
      </c>
      <c r="AC317" s="120">
        <f>PRODUCT('mil mi val'!$C281:AB281)</f>
        <v>0.74746358670486457</v>
      </c>
      <c r="AD317" s="120">
        <f>PRODUCT('mil mi val'!$C281:AC281)</f>
        <v>0.73841927730573576</v>
      </c>
      <c r="AE317" s="120">
        <f>PRODUCT('mil mi val'!$C281:AD281)</f>
        <v>0.72948440405033632</v>
      </c>
      <c r="AF317" s="120">
        <f>PRODUCT('mil mi val'!$C281:AE281)</f>
        <v>0.72065764276132727</v>
      </c>
      <c r="AG317" s="120">
        <f>PRODUCT('mil mi val'!$C281:AF281)</f>
        <v>0.71193768528391521</v>
      </c>
      <c r="AH317" s="120">
        <f>PRODUCT('mil mi val'!$C281:AG281)</f>
        <v>0.70332323929197982</v>
      </c>
      <c r="AI317" s="120">
        <f>PRODUCT('mil mi val'!$C281:AH281)</f>
        <v>0.69481302809654688</v>
      </c>
      <c r="AJ317" s="120">
        <f>PRODUCT('mil mi val'!$C281:AI281)</f>
        <v>0.68640579045657868</v>
      </c>
      <c r="AK317" s="120">
        <f>PRODUCT('mil mi val'!$C281:AJ281)</f>
        <v>0.67810028039205406</v>
      </c>
      <c r="AL317" s="120">
        <f>PRODUCT('mil mi val'!$C281:AK281)</f>
        <v>0.66989526699931023</v>
      </c>
      <c r="AM317" s="120">
        <f>PRODUCT('mil mi val'!$C281:AL281)</f>
        <v>0.66178953426861853</v>
      </c>
      <c r="AN317" s="120">
        <f>PRODUCT('mil mi val'!$C281:AM281)</f>
        <v>0.65378188090396827</v>
      </c>
      <c r="AO317" s="120">
        <f>PRODUCT('mil mi val'!$C281:AN281)</f>
        <v>0.64587112014503023</v>
      </c>
      <c r="AP317" s="120">
        <f>PRODUCT('mil mi val'!$C281:AO281)</f>
        <v>0.63805607959127542</v>
      </c>
      <c r="AQ317" s="120">
        <f>PRODUCT('mil mi val'!$C281:AP281)</f>
        <v>0.63033560102822095</v>
      </c>
      <c r="AR317" s="120">
        <f>PRODUCT('mil mi val'!$C281:AQ281)</f>
        <v>0.62270854025577949</v>
      </c>
      <c r="AS317" s="120">
        <f>PRODUCT('mil mi val'!$C281:AR281)</f>
        <v>0.61517376691868453</v>
      </c>
      <c r="AT317" s="120">
        <f>PRODUCT('mil mi val'!$C281:AS281)</f>
        <v>0.60773016433896843</v>
      </c>
      <c r="AU317" s="120">
        <f>PRODUCT('mil mi val'!$C281:AT281)</f>
        <v>0.60037662935046687</v>
      </c>
      <c r="AV317" s="120">
        <f>PRODUCT('mil mi val'!$C281:AU281)</f>
        <v>0.59311207213532624</v>
      </c>
      <c r="AW317" s="120">
        <f>PRODUCT('mil mi val'!$C281:AV281)</f>
        <v>0.58593541606248878</v>
      </c>
      <c r="AX317" s="120">
        <f>PRODUCT('mil mi val'!$C281:AW281)</f>
        <v>0.57884559752813269</v>
      </c>
      <c r="AY317" s="120">
        <f>PRODUCT('mil mi val'!$C281:AX281)</f>
        <v>0.57184156579804224</v>
      </c>
      <c r="AZ317" s="120">
        <f>PRODUCT('mil mi val'!$C281:AY281)</f>
        <v>0.56492228285188595</v>
      </c>
      <c r="BA317" s="120">
        <f>PRODUCT('mil mi val'!$C281:AZ281)</f>
        <v>0.55808672322937813</v>
      </c>
      <c r="BB317" s="120">
        <f>PRODUCT('mil mi val'!$C281:BA281)</f>
        <v>0.55133387387830268</v>
      </c>
      <c r="BC317" s="120">
        <f>PRODUCT('mil mi val'!$C281:BB281)</f>
        <v>0.54466273400437526</v>
      </c>
      <c r="BD317" s="120">
        <f>PRODUCT('mil mi val'!$C281:BC281)</f>
        <v>0.53807231492292229</v>
      </c>
      <c r="BE317" s="120">
        <f>PRODUCT('mil mi val'!$C281:BD281)</f>
        <v>0.53156163991235494</v>
      </c>
      <c r="BF317" s="120">
        <f>PRODUCT('mil mi val'!$C281:BE281)</f>
        <v>0.52512974406941548</v>
      </c>
      <c r="BG317" s="120">
        <f>PRODUCT('mil mi val'!$C281:BF281)</f>
        <v>0.51877567416617554</v>
      </c>
      <c r="BH317" s="120">
        <f>PRODUCT('mil mi val'!$C281:BG281)</f>
        <v>0.51249848850876478</v>
      </c>
      <c r="BI317" s="120">
        <f>PRODUCT('mil mi val'!$C281:BH281)</f>
        <v>0.50629725679780868</v>
      </c>
      <c r="BJ317" s="120">
        <f>PRODUCT('mil mi val'!$C281:BI281)</f>
        <v>0.50017105999055522</v>
      </c>
      <c r="BK317" s="120">
        <f>PRODUCT('mil mi val'!$C281:BJ281)</f>
        <v>0.49411899016466948</v>
      </c>
      <c r="BL317" s="120">
        <f>PRODUCT('mil mi val'!$C281:BK281)</f>
        <v>0.48814015038367697</v>
      </c>
      <c r="BM317" s="120">
        <f>PRODUCT('mil mi val'!$C281:BL281)</f>
        <v>0.4822336545640345</v>
      </c>
      <c r="BN317" s="120">
        <f>PRODUCT('mil mi val'!$C281:BM281)</f>
        <v>0.47639862734380967</v>
      </c>
      <c r="BO317" s="120">
        <f>PRODUCT('mil mi val'!$C281:BN281)</f>
        <v>0.47063420395294958</v>
      </c>
      <c r="BP317" s="120">
        <f>PRODUCT('mil mi val'!$C281:BO281)</f>
        <v>0.4649395300851189</v>
      </c>
      <c r="BQ317" s="120">
        <f>PRODUCT('mil mi val'!$C281:BP281)</f>
        <v>0.45931376177108896</v>
      </c>
      <c r="BR317" s="120">
        <f>PRODUCT('mil mi val'!$C281:BQ281)</f>
        <v>0.4537560652536588</v>
      </c>
      <c r="BS317" s="120">
        <f>PRODUCT('mil mi val'!$C281:BR281)</f>
        <v>0.44826561686408956</v>
      </c>
      <c r="BT317" s="120">
        <f>PRODUCT('mil mi val'!$C281:BS281)</f>
        <v>0.44284160290003405</v>
      </c>
      <c r="BU317" s="120">
        <f>PRODUCT('mil mi val'!$C281:BT281)</f>
        <v>0.43748321950494362</v>
      </c>
      <c r="BV317" s="120">
        <f>PRODUCT('mil mi val'!$C281:BU281)</f>
        <v>0.43218967254893381</v>
      </c>
      <c r="BW317" s="120">
        <f>PRODUCT('mil mi val'!$C281:BV281)</f>
        <v>0.42696017751109172</v>
      </c>
      <c r="BX317" s="120">
        <f>PRODUCT('mil mi val'!$C281:BW281)</f>
        <v>0.42179395936320752</v>
      </c>
      <c r="BY317" s="120">
        <f>PRODUCT('mil mi val'!$C281:BX281)</f>
        <v>0.4166902524549127</v>
      </c>
      <c r="BZ317" s="120">
        <f>PRODUCT('mil mi val'!$C281:BY281)</f>
        <v>0.41164830040020828</v>
      </c>
      <c r="CA317" s="120">
        <f>PRODUCT('mil mi val'!$C281:BZ281)</f>
        <v>0.40666735596536574</v>
      </c>
      <c r="CB317" s="120">
        <f>PRODUCT('mil mi val'!$C281:CA281)</f>
        <v>0.40174668095818483</v>
      </c>
      <c r="CC317" s="120">
        <f>PRODUCT('mil mi val'!$C281:CB281)</f>
        <v>0.39688554611859078</v>
      </c>
      <c r="CD317" s="120">
        <f>PRODUCT('mil mi val'!$C281:CC281)</f>
        <v>0.39208323101055581</v>
      </c>
      <c r="CE317" s="120">
        <f>PRODUCT('mil mi val'!$C281:CD281)</f>
        <v>0.3873390239153281</v>
      </c>
      <c r="CF317" s="120">
        <f>PRODUCT('mil mi val'!$C281:CE281)</f>
        <v>0.38265222172595265</v>
      </c>
      <c r="CG317" s="120">
        <f>PRODUCT('mil mi val'!$C281:CF281)</f>
        <v>0.3780221298430686</v>
      </c>
      <c r="CH317" s="120">
        <f>PRODUCT('mil mi val'!$C281:CG281)</f>
        <v>0.37344806207196746</v>
      </c>
      <c r="CI317" s="120">
        <f>PRODUCT('mil mi val'!$C281:CH281)</f>
        <v>0.36892934052089665</v>
      </c>
      <c r="CJ317" s="120">
        <f>PRODUCT('mil mi val'!$C281:CI281)</f>
        <v>0.36446529550059381</v>
      </c>
      <c r="CK317" s="120">
        <f>PRODUCT('mil mi val'!$C281:CJ281)</f>
        <v>0.36005526542503663</v>
      </c>
      <c r="CL317" s="120">
        <f>PRODUCT('mil mi val'!$C281:CK281)</f>
        <v>0.35569859671339371</v>
      </c>
      <c r="CM317" s="120">
        <f>PRODUCT('mil mi val'!$C281:CL281)</f>
        <v>0.35139464369316165</v>
      </c>
      <c r="CN317" s="120">
        <f>PRODUCT('mil mi val'!$C281:CM281)</f>
        <v>0.3471427685044744</v>
      </c>
      <c r="CO317" s="120">
        <f>PRODUCT('mil mi val'!$C281:CN281)</f>
        <v>0.34294234100557025</v>
      </c>
      <c r="CP317" s="120">
        <f>PRODUCT('mil mi val'!$C281:CO281)</f>
        <v>0.33879273867940285</v>
      </c>
      <c r="CQ317" s="120">
        <f>PRODUCT('mil mi val'!$C281:CP281)</f>
        <v>0.33469334654138205</v>
      </c>
      <c r="CR317" s="120">
        <f>PRODUCT('mil mi val'!$C281:CQ281)</f>
        <v>0.33064355704823134</v>
      </c>
      <c r="CS317" s="120">
        <f>PRODUCT('mil mi val'!$C281:CR281)</f>
        <v>0.32664277000794772</v>
      </c>
      <c r="CT317" s="120">
        <f>PRODUCT('mil mi val'!$C281:CS281)</f>
        <v>0.32269039249085157</v>
      </c>
      <c r="CU317" s="120">
        <f>PRODUCT('mil mi val'!$C281:CT281)</f>
        <v>0.31878583874171229</v>
      </c>
      <c r="CV317" s="120">
        <f>PRODUCT('mil mi val'!$C281:CU281)</f>
        <v>0.31492853009293759</v>
      </c>
      <c r="CW317" s="120">
        <f>PRODUCT('mil mi val'!$C281:CV281)</f>
        <v>0.31111789487881303</v>
      </c>
      <c r="CX317" s="120">
        <f>PRODUCT('mil mi val'!$C281:CW281)</f>
        <v>0.30735336835077937</v>
      </c>
      <c r="CY317" s="120">
        <f>PRODUCT('mil mi val'!$C281:CX281)</f>
        <v>0.30363439259373493</v>
      </c>
      <c r="CZ317" s="120">
        <f>PRODUCT('mil mi val'!$C281:CY281)</f>
        <v>0.29996041644335075</v>
      </c>
      <c r="DA317" s="120">
        <f>PRODUCT('mil mi val'!$C281:CZ281)</f>
        <v>0.29633089540438623</v>
      </c>
      <c r="DB317" s="120">
        <f>PRODUCT('mil mi val'!$C281:DA281)</f>
        <v>0.29274529156999318</v>
      </c>
      <c r="DC317" s="120">
        <f>PRODUCT('mil mi val'!$C281:DB281)</f>
        <v>0.28920307354199626</v>
      </c>
    </row>
    <row r="318" spans="2:107" ht="15" x14ac:dyDescent="0.25">
      <c r="B318" s="110">
        <v>73</v>
      </c>
      <c r="C318" s="120">
        <v>1</v>
      </c>
      <c r="D318" s="120">
        <f>PRODUCT('mil mi val'!$C282:C282)</f>
        <v>0.98440000000000005</v>
      </c>
      <c r="E318" s="120">
        <f>PRODUCT('mil mi val'!$C282:D282)</f>
        <v>0.97790295999999999</v>
      </c>
      <c r="F318" s="120">
        <f>PRODUCT('mil mi val'!$C282:E282)</f>
        <v>0.97076426839200003</v>
      </c>
      <c r="G318" s="120">
        <f>PRODUCT('mil mi val'!$C282:F282)</f>
        <v>0.96309523067170322</v>
      </c>
      <c r="H318" s="120">
        <f>PRODUCT('mil mi val'!$C282:G282)</f>
        <v>0.95500523073406096</v>
      </c>
      <c r="I318" s="120">
        <f>PRODUCT('mil mi val'!$C282:H282)</f>
        <v>0.94641018365745444</v>
      </c>
      <c r="J318" s="120">
        <f>PRODUCT('mil mi val'!$C282:I282)</f>
        <v>0.93732464589434283</v>
      </c>
      <c r="K318" s="120">
        <f>PRODUCT('mil mi val'!$C282:J282)</f>
        <v>0.92785766697080996</v>
      </c>
      <c r="L318" s="120">
        <f>PRODUCT('mil mi val'!$C282:K282)</f>
        <v>0.91811516146761651</v>
      </c>
      <c r="M318" s="120">
        <f>PRODUCT('mil mi val'!$C282:L282)</f>
        <v>0.9080158946914727</v>
      </c>
      <c r="N318" s="120">
        <f>PRODUCT('mil mi val'!$C282:M282)</f>
        <v>0.89775531508145912</v>
      </c>
      <c r="O318" s="120">
        <f>PRODUCT('mil mi val'!$C282:N282)</f>
        <v>0.8873413534265141</v>
      </c>
      <c r="P318" s="120">
        <f>PRODUCT('mil mi val'!$C282:O282)</f>
        <v>0.87687072545608125</v>
      </c>
      <c r="Q318" s="120">
        <f>PRODUCT('mil mi val'!$C282:P282)</f>
        <v>0.86634827675060821</v>
      </c>
      <c r="R318" s="120">
        <f>PRODUCT('mil mi val'!$C282:Q282)</f>
        <v>0.85595209742960088</v>
      </c>
      <c r="S318" s="120">
        <f>PRODUCT('mil mi val'!$C282:R282)</f>
        <v>0.84568067226044563</v>
      </c>
      <c r="T318" s="120">
        <f>PRODUCT('mil mi val'!$C282:S282)</f>
        <v>0.83553250419332026</v>
      </c>
      <c r="U318" s="120">
        <f>PRODUCT('mil mi val'!$C282:T282)</f>
        <v>0.82550611414300046</v>
      </c>
      <c r="V318" s="120">
        <f>PRODUCT('mil mi val'!$C282:U282)</f>
        <v>0.81560004077328441</v>
      </c>
      <c r="W318" s="120">
        <f>PRODUCT('mil mi val'!$C282:V282)</f>
        <v>0.80581284028400502</v>
      </c>
      <c r="X318" s="120">
        <f>PRODUCT('mil mi val'!$C282:W282)</f>
        <v>0.79614308620059693</v>
      </c>
      <c r="Y318" s="120">
        <f>PRODUCT('mil mi val'!$C282:X282)</f>
        <v>0.78658936916618971</v>
      </c>
      <c r="Z318" s="120">
        <f>PRODUCT('mil mi val'!$C282:Y282)</f>
        <v>0.7771502967361954</v>
      </c>
      <c r="AA318" s="120">
        <f>PRODUCT('mil mi val'!$C282:Z282)</f>
        <v>0.76782449317536106</v>
      </c>
      <c r="AB318" s="120">
        <f>PRODUCT('mil mi val'!$C282:AA282)</f>
        <v>0.75861059925725671</v>
      </c>
      <c r="AC318" s="120">
        <f>PRODUCT('mil mi val'!$C282:AB282)</f>
        <v>0.74950727206616963</v>
      </c>
      <c r="AD318" s="120">
        <f>PRODUCT('mil mi val'!$C282:AC282)</f>
        <v>0.74051318480137562</v>
      </c>
      <c r="AE318" s="120">
        <f>PRODUCT('mil mi val'!$C282:AD282)</f>
        <v>0.73162702658375911</v>
      </c>
      <c r="AF318" s="120">
        <f>PRODUCT('mil mi val'!$C282:AE282)</f>
        <v>0.72284750226475403</v>
      </c>
      <c r="AG318" s="120">
        <f>PRODUCT('mil mi val'!$C282:AF282)</f>
        <v>0.71417333223757695</v>
      </c>
      <c r="AH318" s="120">
        <f>PRODUCT('mil mi val'!$C282:AG282)</f>
        <v>0.70560325225072607</v>
      </c>
      <c r="AI318" s="120">
        <f>PRODUCT('mil mi val'!$C282:AH282)</f>
        <v>0.69713601322371732</v>
      </c>
      <c r="AJ318" s="120">
        <f>PRODUCT('mil mi val'!$C282:AI282)</f>
        <v>0.68877038106503274</v>
      </c>
      <c r="AK318" s="120">
        <f>PRODUCT('mil mi val'!$C282:AJ282)</f>
        <v>0.6805051364922523</v>
      </c>
      <c r="AL318" s="120">
        <f>PRODUCT('mil mi val'!$C282:AK282)</f>
        <v>0.6723390748543453</v>
      </c>
      <c r="AM318" s="120">
        <f>PRODUCT('mil mi val'!$C282:AL282)</f>
        <v>0.66427100595609312</v>
      </c>
      <c r="AN318" s="120">
        <f>PRODUCT('mil mi val'!$C282:AM282)</f>
        <v>0.65629975388462003</v>
      </c>
      <c r="AO318" s="120">
        <f>PRODUCT('mil mi val'!$C282:AN282)</f>
        <v>0.64842415683800458</v>
      </c>
      <c r="AP318" s="120">
        <f>PRODUCT('mil mi val'!$C282:AO282)</f>
        <v>0.64064306695594853</v>
      </c>
      <c r="AQ318" s="120">
        <f>PRODUCT('mil mi val'!$C282:AP282)</f>
        <v>0.63295535015247717</v>
      </c>
      <c r="AR318" s="120">
        <f>PRODUCT('mil mi val'!$C282:AQ282)</f>
        <v>0.6253598859506474</v>
      </c>
      <c r="AS318" s="120">
        <f>PRODUCT('mil mi val'!$C282:AR282)</f>
        <v>0.61785556731923963</v>
      </c>
      <c r="AT318" s="120">
        <f>PRODUCT('mil mi val'!$C282:AS282)</f>
        <v>0.61044130051140877</v>
      </c>
      <c r="AU318" s="120">
        <f>PRODUCT('mil mi val'!$C282:AT282)</f>
        <v>0.60311600490527184</v>
      </c>
      <c r="AV318" s="120">
        <f>PRODUCT('mil mi val'!$C282:AU282)</f>
        <v>0.59587861284640853</v>
      </c>
      <c r="AW318" s="120">
        <f>PRODUCT('mil mi val'!$C282:AV282)</f>
        <v>0.58872806949225165</v>
      </c>
      <c r="AX318" s="120">
        <f>PRODUCT('mil mi val'!$C282:AW282)</f>
        <v>0.58166333265834458</v>
      </c>
      <c r="AY318" s="120">
        <f>PRODUCT('mil mi val'!$C282:AX282)</f>
        <v>0.57468337266644443</v>
      </c>
      <c r="AZ318" s="120">
        <f>PRODUCT('mil mi val'!$C282:AY282)</f>
        <v>0.56778717219444708</v>
      </c>
      <c r="BA318" s="120">
        <f>PRODUCT('mil mi val'!$C282:AZ282)</f>
        <v>0.56097372612811369</v>
      </c>
      <c r="BB318" s="120">
        <f>PRODUCT('mil mi val'!$C282:BA282)</f>
        <v>0.55424204141457634</v>
      </c>
      <c r="BC318" s="120">
        <f>PRODUCT('mil mi val'!$C282:BB282)</f>
        <v>0.54759113691760142</v>
      </c>
      <c r="BD318" s="120">
        <f>PRODUCT('mil mi val'!$C282:BC282)</f>
        <v>0.54102004327459019</v>
      </c>
      <c r="BE318" s="120">
        <f>PRODUCT('mil mi val'!$C282:BD282)</f>
        <v>0.5345278027552951</v>
      </c>
      <c r="BF318" s="120">
        <f>PRODUCT('mil mi val'!$C282:BE282)</f>
        <v>0.52811346912223156</v>
      </c>
      <c r="BG318" s="120">
        <f>PRODUCT('mil mi val'!$C282:BF282)</f>
        <v>0.52177610749276482</v>
      </c>
      <c r="BH318" s="120">
        <f>PRODUCT('mil mi val'!$C282:BG282)</f>
        <v>0.51551479420285162</v>
      </c>
      <c r="BI318" s="120">
        <f>PRODUCT('mil mi val'!$C282:BH282)</f>
        <v>0.50932861667241736</v>
      </c>
      <c r="BJ318" s="120">
        <f>PRODUCT('mil mi val'!$C282:BI282)</f>
        <v>0.50321667327234831</v>
      </c>
      <c r="BK318" s="120">
        <f>PRODUCT('mil mi val'!$C282:BJ282)</f>
        <v>0.49717807319308011</v>
      </c>
      <c r="BL318" s="120">
        <f>PRODUCT('mil mi val'!$C282:BK282)</f>
        <v>0.49121193631476312</v>
      </c>
      <c r="BM318" s="120">
        <f>PRODUCT('mil mi val'!$C282:BL282)</f>
        <v>0.48531739307898597</v>
      </c>
      <c r="BN318" s="120">
        <f>PRODUCT('mil mi val'!$C282:BM282)</f>
        <v>0.47949358436203815</v>
      </c>
      <c r="BO318" s="120">
        <f>PRODUCT('mil mi val'!$C282:BN282)</f>
        <v>0.4737396613496937</v>
      </c>
      <c r="BP318" s="120">
        <f>PRODUCT('mil mi val'!$C282:BO282)</f>
        <v>0.46805478541349738</v>
      </c>
      <c r="BQ318" s="120">
        <f>PRODUCT('mil mi val'!$C282:BP282)</f>
        <v>0.4624381279885354</v>
      </c>
      <c r="BR318" s="120">
        <f>PRODUCT('mil mi val'!$C282:BQ282)</f>
        <v>0.45688887045267296</v>
      </c>
      <c r="BS318" s="120">
        <f>PRODUCT('mil mi val'!$C282:BR282)</f>
        <v>0.45140620400724085</v>
      </c>
      <c r="BT318" s="120">
        <f>PRODUCT('mil mi val'!$C282:BS282)</f>
        <v>0.44598932955915394</v>
      </c>
      <c r="BU318" s="120">
        <f>PRODUCT('mil mi val'!$C282:BT282)</f>
        <v>0.44063745760444406</v>
      </c>
      <c r="BV318" s="120">
        <f>PRODUCT('mil mi val'!$C282:BU282)</f>
        <v>0.43534980811319074</v>
      </c>
      <c r="BW318" s="120">
        <f>PRODUCT('mil mi val'!$C282:BV282)</f>
        <v>0.43012561041583247</v>
      </c>
      <c r="BX318" s="120">
        <f>PRODUCT('mil mi val'!$C282:BW282)</f>
        <v>0.42496410309084248</v>
      </c>
      <c r="BY318" s="120">
        <f>PRODUCT('mil mi val'!$C282:BX282)</f>
        <v>0.41986453385375239</v>
      </c>
      <c r="BZ318" s="120">
        <f>PRODUCT('mil mi val'!$C282:BY282)</f>
        <v>0.41482615944750734</v>
      </c>
      <c r="CA318" s="120">
        <f>PRODUCT('mil mi val'!$C282:BZ282)</f>
        <v>0.40984824553413723</v>
      </c>
      <c r="CB318" s="120">
        <f>PRODUCT('mil mi val'!$C282:CA282)</f>
        <v>0.40493006658772757</v>
      </c>
      <c r="CC318" s="120">
        <f>PRODUCT('mil mi val'!$C282:CB282)</f>
        <v>0.40007090578867482</v>
      </c>
      <c r="CD318" s="120">
        <f>PRODUCT('mil mi val'!$C282:CC282)</f>
        <v>0.39527005491921074</v>
      </c>
      <c r="CE318" s="120">
        <f>PRODUCT('mil mi val'!$C282:CD282)</f>
        <v>0.39052681426018021</v>
      </c>
      <c r="CF318" s="120">
        <f>PRODUCT('mil mi val'!$C282:CE282)</f>
        <v>0.38584049248905805</v>
      </c>
      <c r="CG318" s="120">
        <f>PRODUCT('mil mi val'!$C282:CF282)</f>
        <v>0.38121040657918936</v>
      </c>
      <c r="CH318" s="120">
        <f>PRODUCT('mil mi val'!$C282:CG282)</f>
        <v>0.37663588170023909</v>
      </c>
      <c r="CI318" s="120">
        <f>PRODUCT('mil mi val'!$C282:CH282)</f>
        <v>0.37211625111983621</v>
      </c>
      <c r="CJ318" s="120">
        <f>PRODUCT('mil mi val'!$C282:CI282)</f>
        <v>0.36765085610639819</v>
      </c>
      <c r="CK318" s="120">
        <f>PRODUCT('mil mi val'!$C282:CJ282)</f>
        <v>0.36323904583312139</v>
      </c>
      <c r="CL318" s="120">
        <f>PRODUCT('mil mi val'!$C282:CK282)</f>
        <v>0.35888017728312394</v>
      </c>
      <c r="CM318" s="120">
        <f>PRODUCT('mil mi val'!$C282:CL282)</f>
        <v>0.35457361515572644</v>
      </c>
      <c r="CN318" s="120">
        <f>PRODUCT('mil mi val'!$C282:CM282)</f>
        <v>0.35031873177385769</v>
      </c>
      <c r="CO318" s="120">
        <f>PRODUCT('mil mi val'!$C282:CN282)</f>
        <v>0.34611490699257141</v>
      </c>
      <c r="CP318" s="120">
        <f>PRODUCT('mil mi val'!$C282:CO282)</f>
        <v>0.34196152810866054</v>
      </c>
      <c r="CQ318" s="120">
        <f>PRODUCT('mil mi val'!$C282:CP282)</f>
        <v>0.33785798977135661</v>
      </c>
      <c r="CR318" s="120">
        <f>PRODUCT('mil mi val'!$C282:CQ282)</f>
        <v>0.33380369389410031</v>
      </c>
      <c r="CS318" s="120">
        <f>PRODUCT('mil mi val'!$C282:CR282)</f>
        <v>0.32979804956737108</v>
      </c>
      <c r="CT318" s="120">
        <f>PRODUCT('mil mi val'!$C282:CS282)</f>
        <v>0.32584047297256263</v>
      </c>
      <c r="CU318" s="120">
        <f>PRODUCT('mil mi val'!$C282:CT282)</f>
        <v>0.32193038729689188</v>
      </c>
      <c r="CV318" s="120">
        <f>PRODUCT('mil mi val'!$C282:CU282)</f>
        <v>0.31806722264932918</v>
      </c>
      <c r="CW318" s="120">
        <f>PRODUCT('mil mi val'!$C282:CV282)</f>
        <v>0.31425041597753722</v>
      </c>
      <c r="CX318" s="120">
        <f>PRODUCT('mil mi val'!$C282:CW282)</f>
        <v>0.31047941098580678</v>
      </c>
      <c r="CY318" s="120">
        <f>PRODUCT('mil mi val'!$C282:CX282)</f>
        <v>0.30675365805397709</v>
      </c>
      <c r="CZ318" s="120">
        <f>PRODUCT('mil mi val'!$C282:CY282)</f>
        <v>0.30307261415732933</v>
      </c>
      <c r="DA318" s="120">
        <f>PRODUCT('mil mi val'!$C282:CZ282)</f>
        <v>0.29943574278744139</v>
      </c>
      <c r="DB318" s="120">
        <f>PRODUCT('mil mi val'!$C282:DA282)</f>
        <v>0.29584251387399207</v>
      </c>
      <c r="DC318" s="120">
        <f>PRODUCT('mil mi val'!$C282:DB282)</f>
        <v>0.29229240370750414</v>
      </c>
    </row>
    <row r="319" spans="2:107" ht="15" x14ac:dyDescent="0.25">
      <c r="B319" s="110">
        <v>74</v>
      </c>
      <c r="C319" s="120">
        <v>1</v>
      </c>
      <c r="D319" s="120">
        <f>PRODUCT('mil mi val'!$C283:C283)</f>
        <v>0.98429999999999995</v>
      </c>
      <c r="E319" s="120">
        <f>PRODUCT('mil mi val'!$C283:D283)</f>
        <v>0.97780361999999987</v>
      </c>
      <c r="F319" s="120">
        <f>PRODUCT('mil mi val'!$C283:E283)</f>
        <v>0.97066565357399992</v>
      </c>
      <c r="G319" s="120">
        <f>PRODUCT('mil mi val'!$C283:F283)</f>
        <v>0.96309446147612265</v>
      </c>
      <c r="H319" s="120">
        <f>PRODUCT('mil mi val'!$C283:G283)</f>
        <v>0.95510077744587085</v>
      </c>
      <c r="I319" s="120">
        <f>PRODUCT('mil mi val'!$C283:H283)</f>
        <v>0.94669589060434711</v>
      </c>
      <c r="J319" s="120">
        <f>PRODUCT('mil mi val'!$C283:I283)</f>
        <v>0.93789161882172667</v>
      </c>
      <c r="K319" s="120">
        <f>PRODUCT('mil mi val'!$C283:J283)</f>
        <v>0.92860649179539156</v>
      </c>
      <c r="L319" s="120">
        <f>PRODUCT('mil mi val'!$C283:K283)</f>
        <v>0.91894898428071947</v>
      </c>
      <c r="M319" s="120">
        <f>PRODUCT('mil mi val'!$C283:L283)</f>
        <v>0.90902433525048765</v>
      </c>
      <c r="N319" s="120">
        <f>PRODUCT('mil mi val'!$C283:M283)</f>
        <v>0.89884326269568215</v>
      </c>
      <c r="O319" s="120">
        <f>PRODUCT('mil mi val'!$C283:N283)</f>
        <v>0.88850656517468185</v>
      </c>
      <c r="P319" s="120">
        <f>PRODUCT('mil mi val'!$C283:O283)</f>
        <v>0.878111038362138</v>
      </c>
      <c r="Q319" s="120">
        <f>PRODUCT('mil mi val'!$C283:P283)</f>
        <v>0.8677493281094647</v>
      </c>
      <c r="R319" s="120">
        <f>PRODUCT('mil mi val'!$C283:Q283)</f>
        <v>0.85750988603777301</v>
      </c>
      <c r="S319" s="120">
        <f>PRODUCT('mil mi val'!$C283:R283)</f>
        <v>0.84739126938252729</v>
      </c>
      <c r="T319" s="120">
        <f>PRODUCT('mil mi val'!$C283:S283)</f>
        <v>0.83739205240381342</v>
      </c>
      <c r="U319" s="120">
        <f>PRODUCT('mil mi val'!$C283:T283)</f>
        <v>0.82751082618544836</v>
      </c>
      <c r="V319" s="120">
        <f>PRODUCT('mil mi val'!$C283:U283)</f>
        <v>0.81774619843646001</v>
      </c>
      <c r="W319" s="120">
        <f>PRODUCT('mil mi val'!$C283:V283)</f>
        <v>0.8080967932949098</v>
      </c>
      <c r="X319" s="120">
        <f>PRODUCT('mil mi val'!$C283:W283)</f>
        <v>0.79856125113402987</v>
      </c>
      <c r="Y319" s="120">
        <f>PRODUCT('mil mi val'!$C283:X283)</f>
        <v>0.78913822837064829</v>
      </c>
      <c r="Z319" s="120">
        <f>PRODUCT('mil mi val'!$C283:Y283)</f>
        <v>0.77982639727587466</v>
      </c>
      <c r="AA319" s="120">
        <f>PRODUCT('mil mi val'!$C283:Z283)</f>
        <v>0.77062444578801936</v>
      </c>
      <c r="AB319" s="120">
        <f>PRODUCT('mil mi val'!$C283:AA283)</f>
        <v>0.76153107732772074</v>
      </c>
      <c r="AC319" s="120">
        <f>PRODUCT('mil mi val'!$C283:AB283)</f>
        <v>0.75254501061525358</v>
      </c>
      <c r="AD319" s="120">
        <f>PRODUCT('mil mi val'!$C283:AC283)</f>
        <v>0.74366497948999355</v>
      </c>
      <c r="AE319" s="120">
        <f>PRODUCT('mil mi val'!$C283:AD283)</f>
        <v>0.73488973273201164</v>
      </c>
      <c r="AF319" s="120">
        <f>PRODUCT('mil mi val'!$C283:AE283)</f>
        <v>0.72621803388577388</v>
      </c>
      <c r="AG319" s="120">
        <f>PRODUCT('mil mi val'!$C283:AF283)</f>
        <v>0.71764866108592174</v>
      </c>
      <c r="AH319" s="120">
        <f>PRODUCT('mil mi val'!$C283:AG283)</f>
        <v>0.70918040688510786</v>
      </c>
      <c r="AI319" s="120">
        <f>PRODUCT('mil mi val'!$C283:AH283)</f>
        <v>0.70081207808386359</v>
      </c>
      <c r="AJ319" s="120">
        <f>PRODUCT('mil mi val'!$C283:AI283)</f>
        <v>0.69254249556247394</v>
      </c>
      <c r="AK319" s="120">
        <f>PRODUCT('mil mi val'!$C283:AJ283)</f>
        <v>0.68437049411483675</v>
      </c>
      <c r="AL319" s="120">
        <f>PRODUCT('mil mi val'!$C283:AK283)</f>
        <v>0.67629492228428167</v>
      </c>
      <c r="AM319" s="120">
        <f>PRODUCT('mil mi val'!$C283:AL283)</f>
        <v>0.66831464220132708</v>
      </c>
      <c r="AN319" s="120">
        <f>PRODUCT('mil mi val'!$C283:AM283)</f>
        <v>0.6604285294233514</v>
      </c>
      <c r="AO319" s="120">
        <f>PRODUCT('mil mi val'!$C283:AN283)</f>
        <v>0.65263547277615586</v>
      </c>
      <c r="AP319" s="120">
        <f>PRODUCT('mil mi val'!$C283:AO283)</f>
        <v>0.64493437419739719</v>
      </c>
      <c r="AQ319" s="120">
        <f>PRODUCT('mil mi val'!$C283:AP283)</f>
        <v>0.63732414858186792</v>
      </c>
      <c r="AR319" s="120">
        <f>PRODUCT('mil mi val'!$C283:AQ283)</f>
        <v>0.62980372362860182</v>
      </c>
      <c r="AS319" s="120">
        <f>PRODUCT('mil mi val'!$C283:AR283)</f>
        <v>0.62237203968978427</v>
      </c>
      <c r="AT319" s="120">
        <f>PRODUCT('mil mi val'!$C283:AS283)</f>
        <v>0.61502804962144475</v>
      </c>
      <c r="AU319" s="120">
        <f>PRODUCT('mil mi val'!$C283:AT283)</f>
        <v>0.6077707186359117</v>
      </c>
      <c r="AV319" s="120">
        <f>PRODUCT('mil mi val'!$C283:AU283)</f>
        <v>0.60059902415600797</v>
      </c>
      <c r="AW319" s="120">
        <f>PRODUCT('mil mi val'!$C283:AV283)</f>
        <v>0.59351195567096704</v>
      </c>
      <c r="AX319" s="120">
        <f>PRODUCT('mil mi val'!$C283:AW283)</f>
        <v>0.58650851459404962</v>
      </c>
      <c r="AY319" s="120">
        <f>PRODUCT('mil mi val'!$C283:AX283)</f>
        <v>0.57958771412183985</v>
      </c>
      <c r="AZ319" s="120">
        <f>PRODUCT('mil mi val'!$C283:AY283)</f>
        <v>0.57274857909520216</v>
      </c>
      <c r="BA319" s="120">
        <f>PRODUCT('mil mi val'!$C283:AZ283)</f>
        <v>0.56599014586187879</v>
      </c>
      <c r="BB319" s="120">
        <f>PRODUCT('mil mi val'!$C283:BA283)</f>
        <v>0.55931146214070859</v>
      </c>
      <c r="BC319" s="120">
        <f>PRODUCT('mil mi val'!$C283:BB283)</f>
        <v>0.55271158688744826</v>
      </c>
      <c r="BD319" s="120">
        <f>PRODUCT('mil mi val'!$C283:BC283)</f>
        <v>0.54618959016217639</v>
      </c>
      <c r="BE319" s="120">
        <f>PRODUCT('mil mi val'!$C283:BD283)</f>
        <v>0.53974455299826274</v>
      </c>
      <c r="BF319" s="120">
        <f>PRODUCT('mil mi val'!$C283:BE283)</f>
        <v>0.53337556727288327</v>
      </c>
      <c r="BG319" s="120">
        <f>PRODUCT('mil mi val'!$C283:BF283)</f>
        <v>0.52708173557906324</v>
      </c>
      <c r="BH319" s="120">
        <f>PRODUCT('mil mi val'!$C283:BG283)</f>
        <v>0.52086217109923028</v>
      </c>
      <c r="BI319" s="120">
        <f>PRODUCT('mil mi val'!$C283:BH283)</f>
        <v>0.51471599748025931</v>
      </c>
      <c r="BJ319" s="120">
        <f>PRODUCT('mil mi val'!$C283:BI283)</f>
        <v>0.50864234870999225</v>
      </c>
      <c r="BK319" s="120">
        <f>PRODUCT('mil mi val'!$C283:BJ283)</f>
        <v>0.50264036899521436</v>
      </c>
      <c r="BL319" s="120">
        <f>PRODUCT('mil mi val'!$C283:BK283)</f>
        <v>0.49670921264107082</v>
      </c>
      <c r="BM319" s="120">
        <f>PRODUCT('mil mi val'!$C283:BL283)</f>
        <v>0.49084804393190617</v>
      </c>
      <c r="BN319" s="120">
        <f>PRODUCT('mil mi val'!$C283:BM283)</f>
        <v>0.48505603701350969</v>
      </c>
      <c r="BO319" s="120">
        <f>PRODUCT('mil mi val'!$C283:BN283)</f>
        <v>0.47933237577675025</v>
      </c>
      <c r="BP319" s="120">
        <f>PRODUCT('mil mi val'!$C283:BO283)</f>
        <v>0.4736762537425846</v>
      </c>
      <c r="BQ319" s="120">
        <f>PRODUCT('mil mi val'!$C283:BP283)</f>
        <v>0.46808687394842208</v>
      </c>
      <c r="BR319" s="120">
        <f>PRODUCT('mil mi val'!$C283:BQ283)</f>
        <v>0.46256344883583067</v>
      </c>
      <c r="BS319" s="120">
        <f>PRODUCT('mil mi val'!$C283:BR283)</f>
        <v>0.45710520013956785</v>
      </c>
      <c r="BT319" s="120">
        <f>PRODUCT('mil mi val'!$C283:BS283)</f>
        <v>0.45171135877792096</v>
      </c>
      <c r="BU319" s="120">
        <f>PRODUCT('mil mi val'!$C283:BT283)</f>
        <v>0.44638116474434147</v>
      </c>
      <c r="BV319" s="120">
        <f>PRODUCT('mil mi val'!$C283:BU283)</f>
        <v>0.44111386700035821</v>
      </c>
      <c r="BW319" s="120">
        <f>PRODUCT('mil mi val'!$C283:BV283)</f>
        <v>0.43590872336975395</v>
      </c>
      <c r="BX319" s="120">
        <f>PRODUCT('mil mi val'!$C283:BW283)</f>
        <v>0.43076500043399085</v>
      </c>
      <c r="BY319" s="120">
        <f>PRODUCT('mil mi val'!$C283:BX283)</f>
        <v>0.42568197342886976</v>
      </c>
      <c r="BZ319" s="120">
        <f>PRODUCT('mil mi val'!$C283:BY283)</f>
        <v>0.42065892614240907</v>
      </c>
      <c r="CA319" s="120">
        <f>PRODUCT('mil mi val'!$C283:BZ283)</f>
        <v>0.41569515081392866</v>
      </c>
      <c r="CB319" s="120">
        <f>PRODUCT('mil mi val'!$C283:CA283)</f>
        <v>0.41078994803432428</v>
      </c>
      <c r="CC319" s="120">
        <f>PRODUCT('mil mi val'!$C283:CB283)</f>
        <v>0.40594262664751923</v>
      </c>
      <c r="CD319" s="120">
        <f>PRODUCT('mil mi val'!$C283:CC283)</f>
        <v>0.40115250365307847</v>
      </c>
      <c r="CE319" s="120">
        <f>PRODUCT('mil mi val'!$C283:CD283)</f>
        <v>0.39641890410997216</v>
      </c>
      <c r="CF319" s="120">
        <f>PRODUCT('mil mi val'!$C283:CE283)</f>
        <v>0.39174116104147449</v>
      </c>
      <c r="CG319" s="120">
        <f>PRODUCT('mil mi val'!$C283:CF283)</f>
        <v>0.38711861534118508</v>
      </c>
      <c r="CH319" s="120">
        <f>PRODUCT('mil mi val'!$C283:CG283)</f>
        <v>0.38255061568015908</v>
      </c>
      <c r="CI319" s="120">
        <f>PRODUCT('mil mi val'!$C283:CH283)</f>
        <v>0.37803651841513319</v>
      </c>
      <c r="CJ319" s="120">
        <f>PRODUCT('mil mi val'!$C283:CI283)</f>
        <v>0.3735756874978346</v>
      </c>
      <c r="CK319" s="120">
        <f>PRODUCT('mil mi val'!$C283:CJ283)</f>
        <v>0.36916749438536012</v>
      </c>
      <c r="CL319" s="120">
        <f>PRODUCT('mil mi val'!$C283:CK283)</f>
        <v>0.36481131795161287</v>
      </c>
      <c r="CM319" s="120">
        <f>PRODUCT('mil mi val'!$C283:CL283)</f>
        <v>0.3605065443997838</v>
      </c>
      <c r="CN319" s="120">
        <f>PRODUCT('mil mi val'!$C283:CM283)</f>
        <v>0.35625256717586634</v>
      </c>
      <c r="CO319" s="120">
        <f>PRODUCT('mil mi val'!$C283:CN283)</f>
        <v>0.35204878688319113</v>
      </c>
      <c r="CP319" s="120">
        <f>PRODUCT('mil mi val'!$C283:CO283)</f>
        <v>0.34789461119796949</v>
      </c>
      <c r="CQ319" s="120">
        <f>PRODUCT('mil mi val'!$C283:CP283)</f>
        <v>0.34378945478583345</v>
      </c>
      <c r="CR319" s="120">
        <f>PRODUCT('mil mi val'!$C283:CQ283)</f>
        <v>0.33973273921936059</v>
      </c>
      <c r="CS319" s="120">
        <f>PRODUCT('mil mi val'!$C283:CR283)</f>
        <v>0.33572389289657212</v>
      </c>
      <c r="CT319" s="120">
        <f>PRODUCT('mil mi val'!$C283:CS283)</f>
        <v>0.33176235096039258</v>
      </c>
      <c r="CU319" s="120">
        <f>PRODUCT('mil mi val'!$C283:CT283)</f>
        <v>0.32784755521905995</v>
      </c>
      <c r="CV319" s="120">
        <f>PRODUCT('mil mi val'!$C283:CU283)</f>
        <v>0.32397895406747501</v>
      </c>
      <c r="CW319" s="120">
        <f>PRODUCT('mil mi val'!$C283:CV283)</f>
        <v>0.32015600240947878</v>
      </c>
      <c r="CX319" s="120">
        <f>PRODUCT('mil mi val'!$C283:CW283)</f>
        <v>0.31637816158104692</v>
      </c>
      <c r="CY319" s="120">
        <f>PRODUCT('mil mi val'!$C283:CX283)</f>
        <v>0.31264489927439054</v>
      </c>
      <c r="CZ319" s="120">
        <f>PRODUCT('mil mi val'!$C283:CY283)</f>
        <v>0.30895568946295271</v>
      </c>
      <c r="DA319" s="120">
        <f>PRODUCT('mil mi val'!$C283:CZ283)</f>
        <v>0.30531001232728988</v>
      </c>
      <c r="DB319" s="120">
        <f>PRODUCT('mil mi val'!$C283:DA283)</f>
        <v>0.30170735418182787</v>
      </c>
      <c r="DC319" s="120">
        <f>PRODUCT('mil mi val'!$C283:DB283)</f>
        <v>0.29814720740248229</v>
      </c>
    </row>
    <row r="320" spans="2:107" ht="15" x14ac:dyDescent="0.25">
      <c r="B320" s="110">
        <v>75</v>
      </c>
      <c r="C320" s="120">
        <v>1</v>
      </c>
      <c r="D320" s="120">
        <f>PRODUCT('mil mi val'!$C284:C284)</f>
        <v>0.98429999999999995</v>
      </c>
      <c r="E320" s="120">
        <f>PRODUCT('mil mi val'!$C284:D284)</f>
        <v>0.97780361999999987</v>
      </c>
      <c r="F320" s="120">
        <f>PRODUCT('mil mi val'!$C284:E284)</f>
        <v>0.97076343393599984</v>
      </c>
      <c r="G320" s="120">
        <f>PRODUCT('mil mi val'!$C284:F284)</f>
        <v>0.96328855549469261</v>
      </c>
      <c r="H320" s="120">
        <f>PRODUCT('mil mi val'!$C284:G284)</f>
        <v>0.95548591819518558</v>
      </c>
      <c r="I320" s="120">
        <f>PRODUCT('mil mi val'!$C284:H284)</f>
        <v>0.94726873929870692</v>
      </c>
      <c r="J320" s="120">
        <f>PRODUCT('mil mi val'!$C284:I284)</f>
        <v>0.93864859377108867</v>
      </c>
      <c r="K320" s="120">
        <f>PRODUCT('mil mi val'!$C284:J284)</f>
        <v>0.92954370241150908</v>
      </c>
      <c r="L320" s="120">
        <f>PRODUCT('mil mi val'!$C284:K284)</f>
        <v>0.91996940227667057</v>
      </c>
      <c r="M320" s="120">
        <f>PRODUCT('mil mi val'!$C284:L284)</f>
        <v>0.9101257296723102</v>
      </c>
      <c r="N320" s="120">
        <f>PRODUCT('mil mi val'!$C284:M284)</f>
        <v>0.90002333407294755</v>
      </c>
      <c r="O320" s="120">
        <f>PRODUCT('mil mi val'!$C284:N284)</f>
        <v>0.88976306806451599</v>
      </c>
      <c r="P320" s="120">
        <f>PRODUCT('mil mi val'!$C284:O284)</f>
        <v>0.87944181647496755</v>
      </c>
      <c r="Q320" s="120">
        <f>PRODUCT('mil mi val'!$C284:P284)</f>
        <v>0.86915234722221035</v>
      </c>
      <c r="R320" s="120">
        <f>PRODUCT('mil mi val'!$C284:Q284)</f>
        <v>0.85898326475971043</v>
      </c>
      <c r="S320" s="120">
        <f>PRODUCT('mil mi val'!$C284:R284)</f>
        <v>0.84893316056202173</v>
      </c>
      <c r="T320" s="120">
        <f>PRODUCT('mil mi val'!$C284:S284)</f>
        <v>0.83900064258344609</v>
      </c>
      <c r="U320" s="120">
        <f>PRODUCT('mil mi val'!$C284:T284)</f>
        <v>0.82918433506521971</v>
      </c>
      <c r="V320" s="120">
        <f>PRODUCT('mil mi val'!$C284:U284)</f>
        <v>0.81948287834495659</v>
      </c>
      <c r="W320" s="120">
        <f>PRODUCT('mil mi val'!$C284:V284)</f>
        <v>0.80989492866832058</v>
      </c>
      <c r="X320" s="120">
        <f>PRODUCT('mil mi val'!$C284:W284)</f>
        <v>0.8004191580029012</v>
      </c>
      <c r="Y320" s="120">
        <f>PRODUCT('mil mi val'!$C284:X284)</f>
        <v>0.7910542538542672</v>
      </c>
      <c r="Z320" s="120">
        <f>PRODUCT('mil mi val'!$C284:Y284)</f>
        <v>0.78179891908417221</v>
      </c>
      <c r="AA320" s="120">
        <f>PRODUCT('mil mi val'!$C284:Z284)</f>
        <v>0.77265187173088734</v>
      </c>
      <c r="AB320" s="120">
        <f>PRODUCT('mil mi val'!$C284:AA284)</f>
        <v>0.76361184483163591</v>
      </c>
      <c r="AC320" s="120">
        <f>PRODUCT('mil mi val'!$C284:AB284)</f>
        <v>0.75467758624710579</v>
      </c>
      <c r="AD320" s="120">
        <f>PRODUCT('mil mi val'!$C284:AC284)</f>
        <v>0.7458478584880146</v>
      </c>
      <c r="AE320" s="120">
        <f>PRODUCT('mil mi val'!$C284:AD284)</f>
        <v>0.73712143854370482</v>
      </c>
      <c r="AF320" s="120">
        <f>PRODUCT('mil mi val'!$C284:AE284)</f>
        <v>0.72849711771274339</v>
      </c>
      <c r="AG320" s="120">
        <f>PRODUCT('mil mi val'!$C284:AF284)</f>
        <v>0.71997370143550421</v>
      </c>
      <c r="AH320" s="120">
        <f>PRODUCT('mil mi val'!$C284:AG284)</f>
        <v>0.7115500091287088</v>
      </c>
      <c r="AI320" s="120">
        <f>PRODUCT('mil mi val'!$C284:AH284)</f>
        <v>0.70322487402190292</v>
      </c>
      <c r="AJ320" s="120">
        <f>PRODUCT('mil mi val'!$C284:AI284)</f>
        <v>0.69499714299584658</v>
      </c>
      <c r="AK320" s="120">
        <f>PRODUCT('mil mi val'!$C284:AJ284)</f>
        <v>0.68686567642279517</v>
      </c>
      <c r="AL320" s="120">
        <f>PRODUCT('mil mi val'!$C284:AK284)</f>
        <v>0.67882934800864847</v>
      </c>
      <c r="AM320" s="120">
        <f>PRODUCT('mil mi val'!$C284:AL284)</f>
        <v>0.67088704463694726</v>
      </c>
      <c r="AN320" s="120">
        <f>PRODUCT('mil mi val'!$C284:AM284)</f>
        <v>0.66303766621469495</v>
      </c>
      <c r="AO320" s="120">
        <f>PRODUCT('mil mi val'!$C284:AN284)</f>
        <v>0.65528012551998305</v>
      </c>
      <c r="AP320" s="120">
        <f>PRODUCT('mil mi val'!$C284:AO284)</f>
        <v>0.64761334805139925</v>
      </c>
      <c r="AQ320" s="120">
        <f>PRODUCT('mil mi val'!$C284:AP284)</f>
        <v>0.64003627187919787</v>
      </c>
      <c r="AR320" s="120">
        <f>PRODUCT('mil mi val'!$C284:AQ284)</f>
        <v>0.63254784749821125</v>
      </c>
      <c r="AS320" s="120">
        <f>PRODUCT('mil mi val'!$C284:AR284)</f>
        <v>0.62514703768248214</v>
      </c>
      <c r="AT320" s="120">
        <f>PRODUCT('mil mi val'!$C284:AS284)</f>
        <v>0.61783281734159712</v>
      </c>
      <c r="AU320" s="120">
        <f>PRODUCT('mil mi val'!$C284:AT284)</f>
        <v>0.61060417337870043</v>
      </c>
      <c r="AV320" s="120">
        <f>PRODUCT('mil mi val'!$C284:AU284)</f>
        <v>0.60346010455016963</v>
      </c>
      <c r="AW320" s="120">
        <f>PRODUCT('mil mi val'!$C284:AV284)</f>
        <v>0.59639962132693258</v>
      </c>
      <c r="AX320" s="120">
        <f>PRODUCT('mil mi val'!$C284:AW284)</f>
        <v>0.58942174575740747</v>
      </c>
      <c r="AY320" s="120">
        <f>PRODUCT('mil mi val'!$C284:AX284)</f>
        <v>0.58252551133204578</v>
      </c>
      <c r="AZ320" s="120">
        <f>PRODUCT('mil mi val'!$C284:AY284)</f>
        <v>0.57570996284946085</v>
      </c>
      <c r="BA320" s="120">
        <f>PRODUCT('mil mi val'!$C284:AZ284)</f>
        <v>0.56897415628412218</v>
      </c>
      <c r="BB320" s="120">
        <f>PRODUCT('mil mi val'!$C284:BA284)</f>
        <v>0.56231715865559795</v>
      </c>
      <c r="BC320" s="120">
        <f>PRODUCT('mil mi val'!$C284:BB284)</f>
        <v>0.55573804789932746</v>
      </c>
      <c r="BD320" s="120">
        <f>PRODUCT('mil mi val'!$C284:BC284)</f>
        <v>0.54923591273890526</v>
      </c>
      <c r="BE320" s="120">
        <f>PRODUCT('mil mi val'!$C284:BD284)</f>
        <v>0.54280985255986003</v>
      </c>
      <c r="BF320" s="120">
        <f>PRODUCT('mil mi val'!$C284:BE284)</f>
        <v>0.53645897728490965</v>
      </c>
      <c r="BG320" s="120">
        <f>PRODUCT('mil mi val'!$C284:BF284)</f>
        <v>0.53018240725067622</v>
      </c>
      <c r="BH320" s="120">
        <f>PRODUCT('mil mi val'!$C284:BG284)</f>
        <v>0.52397927308584324</v>
      </c>
      <c r="BI320" s="120">
        <f>PRODUCT('mil mi val'!$C284:BH284)</f>
        <v>0.51784871559073886</v>
      </c>
      <c r="BJ320" s="120">
        <f>PRODUCT('mil mi val'!$C284:BI284)</f>
        <v>0.51178988561832717</v>
      </c>
      <c r="BK320" s="120">
        <f>PRODUCT('mil mi val'!$C284:BJ284)</f>
        <v>0.50580194395659273</v>
      </c>
      <c r="BL320" s="120">
        <f>PRODUCT('mil mi val'!$C284:BK284)</f>
        <v>0.49988406121230056</v>
      </c>
      <c r="BM320" s="120">
        <f>PRODUCT('mil mi val'!$C284:BL284)</f>
        <v>0.49403541769611664</v>
      </c>
      <c r="BN320" s="120">
        <f>PRODUCT('mil mi val'!$C284:BM284)</f>
        <v>0.48825520330907207</v>
      </c>
      <c r="BO320" s="120">
        <f>PRODUCT('mil mi val'!$C284:BN284)</f>
        <v>0.48254261743035592</v>
      </c>
      <c r="BP320" s="120">
        <f>PRODUCT('mil mi val'!$C284:BO284)</f>
        <v>0.47689686880642074</v>
      </c>
      <c r="BQ320" s="120">
        <f>PRODUCT('mil mi val'!$C284:BP284)</f>
        <v>0.47131717544138557</v>
      </c>
      <c r="BR320" s="120">
        <f>PRODUCT('mil mi val'!$C284:BQ284)</f>
        <v>0.46580276448872132</v>
      </c>
      <c r="BS320" s="120">
        <f>PRODUCT('mil mi val'!$C284:BR284)</f>
        <v>0.46035287214420328</v>
      </c>
      <c r="BT320" s="120">
        <f>PRODUCT('mil mi val'!$C284:BS284)</f>
        <v>0.45496674354011607</v>
      </c>
      <c r="BU320" s="120">
        <f>PRODUCT('mil mi val'!$C284:BT284)</f>
        <v>0.44964363264069668</v>
      </c>
      <c r="BV320" s="120">
        <f>PRODUCT('mil mi val'!$C284:BU284)</f>
        <v>0.44438280213880049</v>
      </c>
      <c r="BW320" s="120">
        <f>PRODUCT('mil mi val'!$C284:BV284)</f>
        <v>0.43918352335377653</v>
      </c>
      <c r="BX320" s="120">
        <f>PRODUCT('mil mi val'!$C284:BW284)</f>
        <v>0.43404507613053733</v>
      </c>
      <c r="BY320" s="120">
        <f>PRODUCT('mil mi val'!$C284:BX284)</f>
        <v>0.42896674873981</v>
      </c>
      <c r="BZ320" s="120">
        <f>PRODUCT('mil mi val'!$C284:BY284)</f>
        <v>0.42394783777955419</v>
      </c>
      <c r="CA320" s="120">
        <f>PRODUCT('mil mi val'!$C284:BZ284)</f>
        <v>0.41898764807753341</v>
      </c>
      <c r="CB320" s="120">
        <f>PRODUCT('mil mi val'!$C284:CA284)</f>
        <v>0.41408549259502625</v>
      </c>
      <c r="CC320" s="120">
        <f>PRODUCT('mil mi val'!$C284:CB284)</f>
        <v>0.40924069233166444</v>
      </c>
      <c r="CD320" s="120">
        <f>PRODUCT('mil mi val'!$C284:CC284)</f>
        <v>0.40445257623138392</v>
      </c>
      <c r="CE320" s="120">
        <f>PRODUCT('mil mi val'!$C284:CD284)</f>
        <v>0.39972048108947672</v>
      </c>
      <c r="CF320" s="120">
        <f>PRODUCT('mil mi val'!$C284:CE284)</f>
        <v>0.39504375146072984</v>
      </c>
      <c r="CG320" s="120">
        <f>PRODUCT('mil mi val'!$C284:CF284)</f>
        <v>0.39042173956863929</v>
      </c>
      <c r="CH320" s="120">
        <f>PRODUCT('mil mi val'!$C284:CG284)</f>
        <v>0.38585380521568619</v>
      </c>
      <c r="CI320" s="120">
        <f>PRODUCT('mil mi val'!$C284:CH284)</f>
        <v>0.38133931569466262</v>
      </c>
      <c r="CJ320" s="120">
        <f>PRODUCT('mil mi val'!$C284:CI284)</f>
        <v>0.37687764570103505</v>
      </c>
      <c r="CK320" s="120">
        <f>PRODUCT('mil mi val'!$C284:CJ284)</f>
        <v>0.37246817724633291</v>
      </c>
      <c r="CL320" s="120">
        <f>PRODUCT('mil mi val'!$C284:CK284)</f>
        <v>0.36811029957255081</v>
      </c>
      <c r="CM320" s="120">
        <f>PRODUCT('mil mi val'!$C284:CL284)</f>
        <v>0.36380340906755193</v>
      </c>
      <c r="CN320" s="120">
        <f>PRODUCT('mil mi val'!$C284:CM284)</f>
        <v>0.35954690918146154</v>
      </c>
      <c r="CO320" s="120">
        <f>PRODUCT('mil mi val'!$C284:CN284)</f>
        <v>0.3553402103440384</v>
      </c>
      <c r="CP320" s="120">
        <f>PRODUCT('mil mi val'!$C284:CO284)</f>
        <v>0.35118272988301313</v>
      </c>
      <c r="CQ320" s="120">
        <f>PRODUCT('mil mi val'!$C284:CP284)</f>
        <v>0.34707389194338184</v>
      </c>
      <c r="CR320" s="120">
        <f>PRODUCT('mil mi val'!$C284:CQ284)</f>
        <v>0.34301312740764428</v>
      </c>
      <c r="CS320" s="120">
        <f>PRODUCT('mil mi val'!$C284:CR284)</f>
        <v>0.33899987381697483</v>
      </c>
      <c r="CT320" s="120">
        <f>PRODUCT('mil mi val'!$C284:CS284)</f>
        <v>0.33503357529331623</v>
      </c>
      <c r="CU320" s="120">
        <f>PRODUCT('mil mi val'!$C284:CT284)</f>
        <v>0.33111368246238443</v>
      </c>
      <c r="CV320" s="120">
        <f>PRODUCT('mil mi val'!$C284:CU284)</f>
        <v>0.32723965237757452</v>
      </c>
      <c r="CW320" s="120">
        <f>PRODUCT('mil mi val'!$C284:CV284)</f>
        <v>0.32341094844475687</v>
      </c>
      <c r="CX320" s="120">
        <f>PRODUCT('mil mi val'!$C284:CW284)</f>
        <v>0.3196270403479532</v>
      </c>
      <c r="CY320" s="120">
        <f>PRODUCT('mil mi val'!$C284:CX284)</f>
        <v>0.31588740397588211</v>
      </c>
      <c r="CZ320" s="120">
        <f>PRODUCT('mil mi val'!$C284:CY284)</f>
        <v>0.31219152134936429</v>
      </c>
      <c r="DA320" s="120">
        <f>PRODUCT('mil mi val'!$C284:CZ284)</f>
        <v>0.30853888054957673</v>
      </c>
      <c r="DB320" s="120">
        <f>PRODUCT('mil mi val'!$C284:DA284)</f>
        <v>0.30492897564714666</v>
      </c>
      <c r="DC320" s="120">
        <f>PRODUCT('mil mi val'!$C284:DB284)</f>
        <v>0.30136130663207505</v>
      </c>
    </row>
    <row r="321" spans="2:107" ht="15" x14ac:dyDescent="0.25">
      <c r="B321" s="110">
        <v>76</v>
      </c>
      <c r="C321" s="120">
        <v>1</v>
      </c>
      <c r="D321" s="120">
        <f>PRODUCT('mil mi val'!$C285:C285)</f>
        <v>0.98419999999999996</v>
      </c>
      <c r="E321" s="120">
        <f>PRODUCT('mil mi val'!$C285:D285)</f>
        <v>0.97770427999999987</v>
      </c>
      <c r="F321" s="120">
        <f>PRODUCT('mil mi val'!$C285:E285)</f>
        <v>0.97066480918399989</v>
      </c>
      <c r="G321" s="120">
        <f>PRODUCT('mil mi val'!$C285:F285)</f>
        <v>0.96328775663420141</v>
      </c>
      <c r="H321" s="120">
        <f>PRODUCT('mil mi val'!$C285:G285)</f>
        <v>0.95558145458112775</v>
      </c>
      <c r="I321" s="120">
        <f>PRODUCT('mil mi val'!$C285:H285)</f>
        <v>0.9474590122171882</v>
      </c>
      <c r="J321" s="120">
        <f>PRODUCT('mil mi val'!$C285:I285)</f>
        <v>0.93902662700845518</v>
      </c>
      <c r="K321" s="120">
        <f>PRODUCT('mil mi val'!$C285:J285)</f>
        <v>0.93010587405187495</v>
      </c>
      <c r="L321" s="120">
        <f>PRODUCT('mil mi val'!$C285:K285)</f>
        <v>0.92080481531135616</v>
      </c>
      <c r="M321" s="120">
        <f>PRODUCT('mil mi val'!$C285:L285)</f>
        <v>0.9110442842690557</v>
      </c>
      <c r="N321" s="120">
        <f>PRODUCT('mil mi val'!$C285:M285)</f>
        <v>0.90111390157052296</v>
      </c>
      <c r="O321" s="120">
        <f>PRODUCT('mil mi val'!$C285:N285)</f>
        <v>0.89102142587293309</v>
      </c>
      <c r="P321" s="120">
        <f>PRODUCT('mil mi val'!$C285:O285)</f>
        <v>0.88086378161798173</v>
      </c>
      <c r="Q321" s="120">
        <f>PRODUCT('mil mi val'!$C285:P285)</f>
        <v>0.87064576175121311</v>
      </c>
      <c r="R321" s="120">
        <f>PRODUCT('mil mi val'!$C285:Q285)</f>
        <v>0.86054627091489899</v>
      </c>
      <c r="S321" s="120">
        <f>PRODUCT('mil mi val'!$C285:R285)</f>
        <v>0.85056393417228615</v>
      </c>
      <c r="T321" s="120">
        <f>PRODUCT('mil mi val'!$C285:S285)</f>
        <v>0.8406973925358876</v>
      </c>
      <c r="U321" s="120">
        <f>PRODUCT('mil mi val'!$C285:T285)</f>
        <v>0.83094530278247125</v>
      </c>
      <c r="V321" s="120">
        <f>PRODUCT('mil mi val'!$C285:U285)</f>
        <v>0.82130633727019453</v>
      </c>
      <c r="W321" s="120">
        <f>PRODUCT('mil mi val'!$C285:V285)</f>
        <v>0.81177918375786018</v>
      </c>
      <c r="X321" s="120">
        <f>PRODUCT('mil mi val'!$C285:W285)</f>
        <v>0.80236254522626893</v>
      </c>
      <c r="Y321" s="120">
        <f>PRODUCT('mil mi val'!$C285:X285)</f>
        <v>0.79305513970164421</v>
      </c>
      <c r="Z321" s="120">
        <f>PRODUCT('mil mi val'!$C285:Y285)</f>
        <v>0.78385570008110506</v>
      </c>
      <c r="AA321" s="120">
        <f>PRODUCT('mil mi val'!$C285:Z285)</f>
        <v>0.77476297396016425</v>
      </c>
      <c r="AB321" s="120">
        <f>PRODUCT('mil mi val'!$C285:AA285)</f>
        <v>0.76577572346222633</v>
      </c>
      <c r="AC321" s="120">
        <f>PRODUCT('mil mi val'!$C285:AB285)</f>
        <v>0.75689272507006444</v>
      </c>
      <c r="AD321" s="120">
        <f>PRODUCT('mil mi val'!$C285:AC285)</f>
        <v>0.74811276945925165</v>
      </c>
      <c r="AE321" s="120">
        <f>PRODUCT('mil mi val'!$C285:AD285)</f>
        <v>0.73943466133352431</v>
      </c>
      <c r="AF321" s="120">
        <f>PRODUCT('mil mi val'!$C285:AE285)</f>
        <v>0.73085721926205538</v>
      </c>
      <c r="AG321" s="120">
        <f>PRODUCT('mil mi val'!$C285:AF285)</f>
        <v>0.72237927551861547</v>
      </c>
      <c r="AH321" s="120">
        <f>PRODUCT('mil mi val'!$C285:AG285)</f>
        <v>0.7139996759225995</v>
      </c>
      <c r="AI321" s="120">
        <f>PRODUCT('mil mi val'!$C285:AH285)</f>
        <v>0.70571727968189735</v>
      </c>
      <c r="AJ321" s="120">
        <f>PRODUCT('mil mi val'!$C285:AI285)</f>
        <v>0.69753095923758734</v>
      </c>
      <c r="AK321" s="120">
        <f>PRODUCT('mil mi val'!$C285:AJ285)</f>
        <v>0.68943960011043126</v>
      </c>
      <c r="AL321" s="120">
        <f>PRODUCT('mil mi val'!$C285:AK285)</f>
        <v>0.68144210074915024</v>
      </c>
      <c r="AM321" s="120">
        <f>PRODUCT('mil mi val'!$C285:AL285)</f>
        <v>0.67353737238046008</v>
      </c>
      <c r="AN321" s="120">
        <f>PRODUCT('mil mi val'!$C285:AM285)</f>
        <v>0.6657243388608467</v>
      </c>
      <c r="AO321" s="120">
        <f>PRODUCT('mil mi val'!$C285:AN285)</f>
        <v>0.65800193653006089</v>
      </c>
      <c r="AP321" s="120">
        <f>PRODUCT('mil mi val'!$C285:AO285)</f>
        <v>0.65036911406631215</v>
      </c>
      <c r="AQ321" s="120">
        <f>PRODUCT('mil mi val'!$C285:AP285)</f>
        <v>0.64282483234314292</v>
      </c>
      <c r="AR321" s="120">
        <f>PRODUCT('mil mi val'!$C285:AQ285)</f>
        <v>0.63536806428796244</v>
      </c>
      <c r="AS321" s="120">
        <f>PRODUCT('mil mi val'!$C285:AR285)</f>
        <v>0.62799779474222206</v>
      </c>
      <c r="AT321" s="120">
        <f>PRODUCT('mil mi val'!$C285:AS285)</f>
        <v>0.62071302032321229</v>
      </c>
      <c r="AU321" s="120">
        <f>PRODUCT('mil mi val'!$C285:AT285)</f>
        <v>0.61351274928746302</v>
      </c>
      <c r="AV321" s="120">
        <f>PRODUCT('mil mi val'!$C285:AU285)</f>
        <v>0.60639600139572847</v>
      </c>
      <c r="AW321" s="120">
        <f>PRODUCT('mil mi val'!$C285:AV285)</f>
        <v>0.59936180777953796</v>
      </c>
      <c r="AX321" s="120">
        <f>PRODUCT('mil mi val'!$C285:AW285)</f>
        <v>0.59240921080929532</v>
      </c>
      <c r="AY321" s="120">
        <f>PRODUCT('mil mi val'!$C285:AX285)</f>
        <v>0.58553726396390748</v>
      </c>
      <c r="AZ321" s="120">
        <f>PRODUCT('mil mi val'!$C285:AY285)</f>
        <v>0.57874503170192615</v>
      </c>
      <c r="BA321" s="120">
        <f>PRODUCT('mil mi val'!$C285:AZ285)</f>
        <v>0.57203158933418374</v>
      </c>
      <c r="BB321" s="120">
        <f>PRODUCT('mil mi val'!$C285:BA285)</f>
        <v>0.56539602289790714</v>
      </c>
      <c r="BC321" s="120">
        <f>PRODUCT('mil mi val'!$C285:BB285)</f>
        <v>0.55883742903229139</v>
      </c>
      <c r="BD321" s="120">
        <f>PRODUCT('mil mi val'!$C285:BC285)</f>
        <v>0.5523549148555168</v>
      </c>
      <c r="BE321" s="120">
        <f>PRODUCT('mil mi val'!$C285:BD285)</f>
        <v>0.5459475978431928</v>
      </c>
      <c r="BF321" s="120">
        <f>PRODUCT('mil mi val'!$C285:BE285)</f>
        <v>0.53961460570821174</v>
      </c>
      <c r="BG321" s="120">
        <f>PRODUCT('mil mi val'!$C285:BF285)</f>
        <v>0.53335507628199641</v>
      </c>
      <c r="BH321" s="120">
        <f>PRODUCT('mil mi val'!$C285:BG285)</f>
        <v>0.52716815739712519</v>
      </c>
      <c r="BI321" s="120">
        <f>PRODUCT('mil mi val'!$C285:BH285)</f>
        <v>0.52105300677131849</v>
      </c>
      <c r="BJ321" s="120">
        <f>PRODUCT('mil mi val'!$C285:BI285)</f>
        <v>0.51500879189277116</v>
      </c>
      <c r="BK321" s="120">
        <f>PRODUCT('mil mi val'!$C285:BJ285)</f>
        <v>0.509034689906815</v>
      </c>
      <c r="BL321" s="120">
        <f>PRODUCT('mil mi val'!$C285:BK285)</f>
        <v>0.50312988750389587</v>
      </c>
      <c r="BM321" s="120">
        <f>PRODUCT('mil mi val'!$C285:BL285)</f>
        <v>0.49729358080885067</v>
      </c>
      <c r="BN321" s="120">
        <f>PRODUCT('mil mi val'!$C285:BM285)</f>
        <v>0.49152497527146799</v>
      </c>
      <c r="BO321" s="120">
        <f>PRODUCT('mil mi val'!$C285:BN285)</f>
        <v>0.48582328555831894</v>
      </c>
      <c r="BP321" s="120">
        <f>PRODUCT('mil mi val'!$C285:BO285)</f>
        <v>0.48018773544584242</v>
      </c>
      <c r="BQ321" s="120">
        <f>PRODUCT('mil mi val'!$C285:BP285)</f>
        <v>0.47461755771467062</v>
      </c>
      <c r="BR321" s="120">
        <f>PRODUCT('mil mi val'!$C285:BQ285)</f>
        <v>0.46911199404518039</v>
      </c>
      <c r="BS321" s="120">
        <f>PRODUCT('mil mi val'!$C285:BR285)</f>
        <v>0.46367029491425626</v>
      </c>
      <c r="BT321" s="120">
        <f>PRODUCT('mil mi val'!$C285:BS285)</f>
        <v>0.45829171949325087</v>
      </c>
      <c r="BU321" s="120">
        <f>PRODUCT('mil mi val'!$C285:BT285)</f>
        <v>0.45297553554712916</v>
      </c>
      <c r="BV321" s="120">
        <f>PRODUCT('mil mi val'!$C285:BU285)</f>
        <v>0.44772101933478242</v>
      </c>
      <c r="BW321" s="120">
        <f>PRODUCT('mil mi val'!$C285:BV285)</f>
        <v>0.44252745551049893</v>
      </c>
      <c r="BX321" s="120">
        <f>PRODUCT('mil mi val'!$C285:BW285)</f>
        <v>0.43739413702657715</v>
      </c>
      <c r="BY321" s="120">
        <f>PRODUCT('mil mi val'!$C285:BX285)</f>
        <v>0.43232036503706883</v>
      </c>
      <c r="BZ321" s="120">
        <f>PRODUCT('mil mi val'!$C285:BY285)</f>
        <v>0.42730544880263882</v>
      </c>
      <c r="CA321" s="120">
        <f>PRODUCT('mil mi val'!$C285:BZ285)</f>
        <v>0.42234870559652821</v>
      </c>
      <c r="CB321" s="120">
        <f>PRODUCT('mil mi val'!$C285:CA285)</f>
        <v>0.41744946061160848</v>
      </c>
      <c r="CC321" s="120">
        <f>PRODUCT('mil mi val'!$C285:CB285)</f>
        <v>0.41260704686851379</v>
      </c>
      <c r="CD321" s="120">
        <f>PRODUCT('mil mi val'!$C285:CC285)</f>
        <v>0.40782080512483904</v>
      </c>
      <c r="CE321" s="120">
        <f>PRODUCT('mil mi val'!$C285:CD285)</f>
        <v>0.40309008378539091</v>
      </c>
      <c r="CF321" s="120">
        <f>PRODUCT('mil mi val'!$C285:CE285)</f>
        <v>0.39841423881348037</v>
      </c>
      <c r="CG321" s="120">
        <f>PRODUCT('mil mi val'!$C285:CF285)</f>
        <v>0.39379263364324396</v>
      </c>
      <c r="CH321" s="120">
        <f>PRODUCT('mil mi val'!$C285:CG285)</f>
        <v>0.38922463909298233</v>
      </c>
      <c r="CI321" s="120">
        <f>PRODUCT('mil mi val'!$C285:CH285)</f>
        <v>0.38470963327950369</v>
      </c>
      <c r="CJ321" s="120">
        <f>PRODUCT('mil mi val'!$C285:CI285)</f>
        <v>0.38024700153346142</v>
      </c>
      <c r="CK321" s="120">
        <f>PRODUCT('mil mi val'!$C285:CJ285)</f>
        <v>0.37583613631567325</v>
      </c>
      <c r="CL321" s="120">
        <f>PRODUCT('mil mi val'!$C285:CK285)</f>
        <v>0.37147643713441142</v>
      </c>
      <c r="CM321" s="120">
        <f>PRODUCT('mil mi val'!$C285:CL285)</f>
        <v>0.36716731046365225</v>
      </c>
      <c r="CN321" s="120">
        <f>PRODUCT('mil mi val'!$C285:CM285)</f>
        <v>0.36290816966227385</v>
      </c>
      <c r="CO321" s="120">
        <f>PRODUCT('mil mi val'!$C285:CN285)</f>
        <v>0.35869843489419145</v>
      </c>
      <c r="CP321" s="120">
        <f>PRODUCT('mil mi val'!$C285:CO285)</f>
        <v>0.35453753304941882</v>
      </c>
      <c r="CQ321" s="120">
        <f>PRODUCT('mil mi val'!$C285:CP285)</f>
        <v>0.35042489766604557</v>
      </c>
      <c r="CR321" s="120">
        <f>PRODUCT('mil mi val'!$C285:CQ285)</f>
        <v>0.34635996885311943</v>
      </c>
      <c r="CS321" s="120">
        <f>PRODUCT('mil mi val'!$C285:CR285)</f>
        <v>0.34234219321442322</v>
      </c>
      <c r="CT321" s="120">
        <f>PRODUCT('mil mi val'!$C285:CS285)</f>
        <v>0.33837102377313588</v>
      </c>
      <c r="CU321" s="120">
        <f>PRODUCT('mil mi val'!$C285:CT285)</f>
        <v>0.33444591989736749</v>
      </c>
      <c r="CV321" s="120">
        <f>PRODUCT('mil mi val'!$C285:CU285)</f>
        <v>0.33056634722655803</v>
      </c>
      <c r="CW321" s="120">
        <f>PRODUCT('mil mi val'!$C285:CV285)</f>
        <v>0.32673177759872996</v>
      </c>
      <c r="CX321" s="120">
        <f>PRODUCT('mil mi val'!$C285:CW285)</f>
        <v>0.32294168897858466</v>
      </c>
      <c r="CY321" s="120">
        <f>PRODUCT('mil mi val'!$C285:CX285)</f>
        <v>0.31919556538643307</v>
      </c>
      <c r="CZ321" s="120">
        <f>PRODUCT('mil mi val'!$C285:CY285)</f>
        <v>0.31549289682795045</v>
      </c>
      <c r="DA321" s="120">
        <f>PRODUCT('mil mi val'!$C285:CZ285)</f>
        <v>0.31183317922474624</v>
      </c>
      <c r="DB321" s="120">
        <f>PRODUCT('mil mi val'!$C285:DA285)</f>
        <v>0.30821591434573914</v>
      </c>
      <c r="DC321" s="120">
        <f>PRODUCT('mil mi val'!$C285:DB285)</f>
        <v>0.30464060973932855</v>
      </c>
    </row>
    <row r="322" spans="2:107" ht="15" x14ac:dyDescent="0.25">
      <c r="B322" s="110">
        <v>77</v>
      </c>
      <c r="C322" s="120">
        <v>1</v>
      </c>
      <c r="D322" s="120">
        <f>PRODUCT('mil mi val'!$C286:C286)</f>
        <v>0.98419999999999996</v>
      </c>
      <c r="E322" s="120">
        <f>PRODUCT('mil mi val'!$C286:D286)</f>
        <v>0.97770427999999987</v>
      </c>
      <c r="F322" s="120">
        <f>PRODUCT('mil mi val'!$C286:E286)</f>
        <v>0.97066480918399989</v>
      </c>
      <c r="G322" s="120">
        <f>PRODUCT('mil mi val'!$C286:F286)</f>
        <v>0.96328775663420141</v>
      </c>
      <c r="H322" s="120">
        <f>PRODUCT('mil mi val'!$C286:G286)</f>
        <v>0.95567778335679121</v>
      </c>
      <c r="I322" s="120">
        <f>PRODUCT('mil mi val'!$C286:H286)</f>
        <v>0.94774565775492992</v>
      </c>
      <c r="J322" s="120">
        <f>PRODUCT('mil mi val'!$C286:I286)</f>
        <v>0.93940549596668654</v>
      </c>
      <c r="K322" s="120">
        <f>PRODUCT('mil mi val'!$C286:J286)</f>
        <v>0.93066902485419634</v>
      </c>
      <c r="L322" s="120">
        <f>PRODUCT('mil mi val'!$C286:K286)</f>
        <v>0.92154846841062521</v>
      </c>
      <c r="M322" s="120">
        <f>PRODUCT('mil mi val'!$C286:L286)</f>
        <v>0.91205651918599584</v>
      </c>
      <c r="N322" s="120">
        <f>PRODUCT('mil mi val'!$C286:M286)</f>
        <v>0.90220630877878705</v>
      </c>
      <c r="O322" s="120">
        <f>PRODUCT('mil mi val'!$C286:N286)</f>
        <v>0.89219181875134246</v>
      </c>
      <c r="P322" s="120">
        <f>PRODUCT('mil mi val'!$C286:O286)</f>
        <v>0.88211005119945229</v>
      </c>
      <c r="Q322" s="120">
        <f>PRODUCT('mil mi val'!$C286:P286)</f>
        <v>0.87205399661577854</v>
      </c>
      <c r="R322" s="120">
        <f>PRODUCT('mil mi val'!$C286:Q286)</f>
        <v>0.86211258105435873</v>
      </c>
      <c r="S322" s="120">
        <f>PRODUCT('mil mi val'!$C286:R286)</f>
        <v>0.85228449763033909</v>
      </c>
      <c r="T322" s="120">
        <f>PRODUCT('mil mi val'!$C286:S286)</f>
        <v>0.84256845435735328</v>
      </c>
      <c r="U322" s="120">
        <f>PRODUCT('mil mi val'!$C286:T286)</f>
        <v>0.83296317397767949</v>
      </c>
      <c r="V322" s="120">
        <f>PRODUCT('mil mi val'!$C286:U286)</f>
        <v>0.82346739379433398</v>
      </c>
      <c r="W322" s="120">
        <f>PRODUCT('mil mi val'!$C286:V286)</f>
        <v>0.8140798655050786</v>
      </c>
      <c r="X322" s="120">
        <f>PRODUCT('mil mi val'!$C286:W286)</f>
        <v>0.80479935503832079</v>
      </c>
      <c r="Y322" s="120">
        <f>PRODUCT('mil mi val'!$C286:X286)</f>
        <v>0.79562464239088393</v>
      </c>
      <c r="Z322" s="120">
        <f>PRODUCT('mil mi val'!$C286:Y286)</f>
        <v>0.78655452146762783</v>
      </c>
      <c r="AA322" s="120">
        <f>PRODUCT('mil mi val'!$C286:Z286)</f>
        <v>0.77758779992289695</v>
      </c>
      <c r="AB322" s="120">
        <f>PRODUCT('mil mi val'!$C286:AA286)</f>
        <v>0.76872329900377601</v>
      </c>
      <c r="AC322" s="120">
        <f>PRODUCT('mil mi val'!$C286:AB286)</f>
        <v>0.75995985339513294</v>
      </c>
      <c r="AD322" s="120">
        <f>PRODUCT('mil mi val'!$C286:AC286)</f>
        <v>0.75129631106642847</v>
      </c>
      <c r="AE322" s="120">
        <f>PRODUCT('mil mi val'!$C286:AD286)</f>
        <v>0.74273153312027118</v>
      </c>
      <c r="AF322" s="120">
        <f>PRODUCT('mil mi val'!$C286:AE286)</f>
        <v>0.73426439364270013</v>
      </c>
      <c r="AG322" s="120">
        <f>PRODUCT('mil mi val'!$C286:AF286)</f>
        <v>0.72589377955517342</v>
      </c>
      <c r="AH322" s="120">
        <f>PRODUCT('mil mi val'!$C286:AG286)</f>
        <v>0.7176185904682445</v>
      </c>
      <c r="AI322" s="120">
        <f>PRODUCT('mil mi val'!$C286:AH286)</f>
        <v>0.7094377385369065</v>
      </c>
      <c r="AJ322" s="120">
        <f>PRODUCT('mil mi val'!$C286:AI286)</f>
        <v>0.7013501483175858</v>
      </c>
      <c r="AK322" s="120">
        <f>PRODUCT('mil mi val'!$C286:AJ286)</f>
        <v>0.69335475662676538</v>
      </c>
      <c r="AL322" s="120">
        <f>PRODUCT('mil mi val'!$C286:AK286)</f>
        <v>0.68545051240122024</v>
      </c>
      <c r="AM322" s="120">
        <f>PRODUCT('mil mi val'!$C286:AL286)</f>
        <v>0.67763637655984632</v>
      </c>
      <c r="AN322" s="120">
        <f>PRODUCT('mil mi val'!$C286:AM286)</f>
        <v>0.66991132186706415</v>
      </c>
      <c r="AO322" s="120">
        <f>PRODUCT('mil mi val'!$C286:AN286)</f>
        <v>0.66227433279777959</v>
      </c>
      <c r="AP322" s="120">
        <f>PRODUCT('mil mi val'!$C286:AO286)</f>
        <v>0.65472440540388488</v>
      </c>
      <c r="AQ322" s="120">
        <f>PRODUCT('mil mi val'!$C286:AP286)</f>
        <v>0.64726054718228065</v>
      </c>
      <c r="AR322" s="120">
        <f>PRODUCT('mil mi val'!$C286:AQ286)</f>
        <v>0.63988177694440262</v>
      </c>
      <c r="AS322" s="120">
        <f>PRODUCT('mil mi val'!$C286:AR286)</f>
        <v>0.63258712468723644</v>
      </c>
      <c r="AT322" s="120">
        <f>PRODUCT('mil mi val'!$C286:AS286)</f>
        <v>0.625375631465802</v>
      </c>
      <c r="AU322" s="120">
        <f>PRODUCT('mil mi val'!$C286:AT286)</f>
        <v>0.61824634926709188</v>
      </c>
      <c r="AV322" s="120">
        <f>PRODUCT('mil mi val'!$C286:AU286)</f>
        <v>0.611198340885447</v>
      </c>
      <c r="AW322" s="120">
        <f>PRODUCT('mil mi val'!$C286:AV286)</f>
        <v>0.60423067979935297</v>
      </c>
      <c r="AX322" s="120">
        <f>PRODUCT('mil mi val'!$C286:AW286)</f>
        <v>0.59734245004964037</v>
      </c>
      <c r="AY322" s="120">
        <f>PRODUCT('mil mi val'!$C286:AX286)</f>
        <v>0.59053274611907447</v>
      </c>
      <c r="AZ322" s="120">
        <f>PRODUCT('mil mi val'!$C286:AY286)</f>
        <v>0.58380067281331705</v>
      </c>
      <c r="BA322" s="120">
        <f>PRODUCT('mil mi val'!$C286:AZ286)</f>
        <v>0.57714534514324523</v>
      </c>
      <c r="BB322" s="120">
        <f>PRODUCT('mil mi val'!$C286:BA286)</f>
        <v>0.5705658882086122</v>
      </c>
      <c r="BC322" s="120">
        <f>PRODUCT('mil mi val'!$C286:BB286)</f>
        <v>0.56406143708303402</v>
      </c>
      <c r="BD322" s="120">
        <f>PRODUCT('mil mi val'!$C286:BC286)</f>
        <v>0.55763113670028741</v>
      </c>
      <c r="BE322" s="120">
        <f>PRODUCT('mil mi val'!$C286:BD286)</f>
        <v>0.55127414174190414</v>
      </c>
      <c r="BF322" s="120">
        <f>PRODUCT('mil mi val'!$C286:BE286)</f>
        <v>0.54498961652604649</v>
      </c>
      <c r="BG322" s="120">
        <f>PRODUCT('mil mi val'!$C286:BF286)</f>
        <v>0.53877673489764955</v>
      </c>
      <c r="BH322" s="120">
        <f>PRODUCT('mil mi val'!$C286:BG286)</f>
        <v>0.53263468011981641</v>
      </c>
      <c r="BI322" s="120">
        <f>PRODUCT('mil mi val'!$C286:BH286)</f>
        <v>0.52656264476645054</v>
      </c>
      <c r="BJ322" s="120">
        <f>PRODUCT('mil mi val'!$C286:BI286)</f>
        <v>0.520559830616113</v>
      </c>
      <c r="BK322" s="120">
        <f>PRODUCT('mil mi val'!$C286:BJ286)</f>
        <v>0.51462544854708936</v>
      </c>
      <c r="BL322" s="120">
        <f>PRODUCT('mil mi val'!$C286:BK286)</f>
        <v>0.50875871843365261</v>
      </c>
      <c r="BM322" s="120">
        <f>PRODUCT('mil mi val'!$C286:BL286)</f>
        <v>0.50295886904350895</v>
      </c>
      <c r="BN322" s="120">
        <f>PRODUCT('mil mi val'!$C286:BM286)</f>
        <v>0.49722513793641299</v>
      </c>
      <c r="BO322" s="120">
        <f>PRODUCT('mil mi val'!$C286:BN286)</f>
        <v>0.49155677136393788</v>
      </c>
      <c r="BP322" s="120">
        <f>PRODUCT('mil mi val'!$C286:BO286)</f>
        <v>0.48595302417038899</v>
      </c>
      <c r="BQ322" s="120">
        <f>PRODUCT('mil mi val'!$C286:BP286)</f>
        <v>0.48041315969484655</v>
      </c>
      <c r="BR322" s="120">
        <f>PRODUCT('mil mi val'!$C286:BQ286)</f>
        <v>0.4749364496743253</v>
      </c>
      <c r="BS322" s="120">
        <f>PRODUCT('mil mi val'!$C286:BR286)</f>
        <v>0.46952217414803799</v>
      </c>
      <c r="BT322" s="120">
        <f>PRODUCT('mil mi val'!$C286:BS286)</f>
        <v>0.46416962136275036</v>
      </c>
      <c r="BU322" s="120">
        <f>PRODUCT('mil mi val'!$C286:BT286)</f>
        <v>0.45887808767921501</v>
      </c>
      <c r="BV322" s="120">
        <f>PRODUCT('mil mi val'!$C286:BU286)</f>
        <v>0.45364687747967197</v>
      </c>
      <c r="BW322" s="120">
        <f>PRODUCT('mil mi val'!$C286:BV286)</f>
        <v>0.44847530307640371</v>
      </c>
      <c r="BX322" s="120">
        <f>PRODUCT('mil mi val'!$C286:BW286)</f>
        <v>0.44336268462133271</v>
      </c>
      <c r="BY322" s="120">
        <f>PRODUCT('mil mi val'!$C286:BX286)</f>
        <v>0.43830835001664953</v>
      </c>
      <c r="BZ322" s="120">
        <f>PRODUCT('mil mi val'!$C286:BY286)</f>
        <v>0.43331163482645974</v>
      </c>
      <c r="CA322" s="120">
        <f>PRODUCT('mil mi val'!$C286:BZ286)</f>
        <v>0.42837188218943811</v>
      </c>
      <c r="CB322" s="120">
        <f>PRODUCT('mil mi val'!$C286:CA286)</f>
        <v>0.42348844273247854</v>
      </c>
      <c r="CC322" s="120">
        <f>PRODUCT('mil mi val'!$C286:CB286)</f>
        <v>0.41866067448532829</v>
      </c>
      <c r="CD322" s="120">
        <f>PRODUCT('mil mi val'!$C286:CC286)</f>
        <v>0.41388794279619556</v>
      </c>
      <c r="CE322" s="120">
        <f>PRODUCT('mil mi val'!$C286:CD286)</f>
        <v>0.40916962024831893</v>
      </c>
      <c r="CF322" s="120">
        <f>PRODUCT('mil mi val'!$C286:CE286)</f>
        <v>0.40450508657748813</v>
      </c>
      <c r="CG322" s="120">
        <f>PRODUCT('mil mi val'!$C286:CF286)</f>
        <v>0.39989372859050476</v>
      </c>
      <c r="CH322" s="120">
        <f>PRODUCT('mil mi val'!$C286:CG286)</f>
        <v>0.39533494008457304</v>
      </c>
      <c r="CI322" s="120">
        <f>PRODUCT('mil mi val'!$C286:CH286)</f>
        <v>0.39082812176760889</v>
      </c>
      <c r="CJ322" s="120">
        <f>PRODUCT('mil mi val'!$C286:CI286)</f>
        <v>0.38637268117945817</v>
      </c>
      <c r="CK322" s="120">
        <f>PRODUCT('mil mi val'!$C286:CJ286)</f>
        <v>0.38196803261401235</v>
      </c>
      <c r="CL322" s="120">
        <f>PRODUCT('mil mi val'!$C286:CK286)</f>
        <v>0.37761359704221265</v>
      </c>
      <c r="CM322" s="120">
        <f>PRODUCT('mil mi val'!$C286:CL286)</f>
        <v>0.37330880203593142</v>
      </c>
      <c r="CN322" s="120">
        <f>PRODUCT('mil mi val'!$C286:CM286)</f>
        <v>0.36905308169272183</v>
      </c>
      <c r="CO322" s="120">
        <f>PRODUCT('mil mi val'!$C286:CN286)</f>
        <v>0.36484587656142481</v>
      </c>
      <c r="CP322" s="120">
        <f>PRODUCT('mil mi val'!$C286:CO286)</f>
        <v>0.36068663356862457</v>
      </c>
      <c r="CQ322" s="120">
        <f>PRODUCT('mil mi val'!$C286:CP286)</f>
        <v>0.35657480594594226</v>
      </c>
      <c r="CR322" s="120">
        <f>PRODUCT('mil mi val'!$C286:CQ286)</f>
        <v>0.35250985315815853</v>
      </c>
      <c r="CS322" s="120">
        <f>PRODUCT('mil mi val'!$C286:CR286)</f>
        <v>0.34849124083215555</v>
      </c>
      <c r="CT322" s="120">
        <f>PRODUCT('mil mi val'!$C286:CS286)</f>
        <v>0.34451844068666898</v>
      </c>
      <c r="CU322" s="120">
        <f>PRODUCT('mil mi val'!$C286:CT286)</f>
        <v>0.34059093046284095</v>
      </c>
      <c r="CV322" s="120">
        <f>PRODUCT('mil mi val'!$C286:CU286)</f>
        <v>0.33670819385556455</v>
      </c>
      <c r="CW322" s="120">
        <f>PRODUCT('mil mi val'!$C286:CV286)</f>
        <v>0.33286972044561114</v>
      </c>
      <c r="CX322" s="120">
        <f>PRODUCT('mil mi val'!$C286:CW286)</f>
        <v>0.32907500563253117</v>
      </c>
      <c r="CY322" s="120">
        <f>PRODUCT('mil mi val'!$C286:CX286)</f>
        <v>0.32532355056832035</v>
      </c>
      <c r="CZ322" s="120">
        <f>PRODUCT('mil mi val'!$C286:CY286)</f>
        <v>0.32161486209184154</v>
      </c>
      <c r="DA322" s="120">
        <f>PRODUCT('mil mi val'!$C286:CZ286)</f>
        <v>0.31794845266399457</v>
      </c>
      <c r="DB322" s="120">
        <f>PRODUCT('mil mi val'!$C286:DA286)</f>
        <v>0.31432384030362504</v>
      </c>
      <c r="DC322" s="120">
        <f>PRODUCT('mil mi val'!$C286:DB286)</f>
        <v>0.31074054852416372</v>
      </c>
    </row>
    <row r="323" spans="2:107" ht="15" x14ac:dyDescent="0.25">
      <c r="B323" s="110">
        <v>78</v>
      </c>
      <c r="C323" s="120">
        <v>1</v>
      </c>
      <c r="D323" s="120">
        <f>PRODUCT('mil mi val'!$C287:C287)</f>
        <v>0.98419999999999996</v>
      </c>
      <c r="E323" s="120">
        <f>PRODUCT('mil mi val'!$C287:D287)</f>
        <v>0.97770427999999987</v>
      </c>
      <c r="F323" s="120">
        <f>PRODUCT('mil mi val'!$C287:E287)</f>
        <v>0.97076257961199985</v>
      </c>
      <c r="G323" s="120">
        <f>PRODUCT('mil mi val'!$C287:F287)</f>
        <v>0.9634818602649099</v>
      </c>
      <c r="H323" s="120">
        <f>PRODUCT('mil mi val'!$C287:G287)</f>
        <v>0.95596670175484355</v>
      </c>
      <c r="I323" s="120">
        <f>PRODUCT('mil mi val'!$C287:H287)</f>
        <v>0.94812777480045385</v>
      </c>
      <c r="J323" s="120">
        <f>PRODUCT('mil mi val'!$C287:I287)</f>
        <v>0.93997387593716986</v>
      </c>
      <c r="K323" s="120">
        <f>PRODUCT('mil mi val'!$C287:J287)</f>
        <v>0.93151411105373527</v>
      </c>
      <c r="L323" s="120">
        <f>PRODUCT('mil mi val'!$C287:K287)</f>
        <v>0.92266472699872482</v>
      </c>
      <c r="M323" s="120">
        <f>PRODUCT('mil mi val'!$C287:L287)</f>
        <v>0.91343807972873758</v>
      </c>
      <c r="N323" s="120">
        <f>PRODUCT('mil mi val'!$C287:M287)</f>
        <v>0.90384697989158591</v>
      </c>
      <c r="O323" s="120">
        <f>PRODUCT('mil mi val'!$C287:N287)</f>
        <v>0.89399504781076755</v>
      </c>
      <c r="P323" s="120">
        <f>PRODUCT('mil mi val'!$C287:O287)</f>
        <v>0.88398230327528693</v>
      </c>
      <c r="Q323" s="120">
        <f>PRODUCT('mil mi val'!$C287:P287)</f>
        <v>0.87399330324827618</v>
      </c>
      <c r="R323" s="120">
        <f>PRODUCT('mil mi val'!$C287:Q287)</f>
        <v>0.86411717892157069</v>
      </c>
      <c r="S323" s="120">
        <f>PRODUCT('mil mi val'!$C287:R287)</f>
        <v>0.85435265479975697</v>
      </c>
      <c r="T323" s="120">
        <f>PRODUCT('mil mi val'!$C287:S287)</f>
        <v>0.84469846980051977</v>
      </c>
      <c r="U323" s="120">
        <f>PRODUCT('mil mi val'!$C287:T287)</f>
        <v>0.83515337709177395</v>
      </c>
      <c r="V323" s="120">
        <f>PRODUCT('mil mi val'!$C287:U287)</f>
        <v>0.82571614393063697</v>
      </c>
      <c r="W323" s="120">
        <f>PRODUCT('mil mi val'!$C287:V287)</f>
        <v>0.81638555150422076</v>
      </c>
      <c r="X323" s="120">
        <f>PRODUCT('mil mi val'!$C287:W287)</f>
        <v>0.80716039477222312</v>
      </c>
      <c r="Y323" s="120">
        <f>PRODUCT('mil mi val'!$C287:X287)</f>
        <v>0.79803948231129707</v>
      </c>
      <c r="Z323" s="120">
        <f>PRODUCT('mil mi val'!$C287:Y287)</f>
        <v>0.78902163616117937</v>
      </c>
      <c r="AA323" s="120">
        <f>PRODUCT('mil mi val'!$C287:Z287)</f>
        <v>0.78010569167255805</v>
      </c>
      <c r="AB323" s="120">
        <f>PRODUCT('mil mi val'!$C287:AA287)</f>
        <v>0.77129049735665822</v>
      </c>
      <c r="AC323" s="120">
        <f>PRODUCT('mil mi val'!$C287:AB287)</f>
        <v>0.76257491473652805</v>
      </c>
      <c r="AD323" s="120">
        <f>PRODUCT('mil mi val'!$C287:AC287)</f>
        <v>0.75395781820000529</v>
      </c>
      <c r="AE323" s="120">
        <f>PRODUCT('mil mi val'!$C287:AD287)</f>
        <v>0.7454380948543452</v>
      </c>
      <c r="AF323" s="120">
        <f>PRODUCT('mil mi val'!$C287:AE287)</f>
        <v>0.73701464438249109</v>
      </c>
      <c r="AG323" s="120">
        <f>PRODUCT('mil mi val'!$C287:AF287)</f>
        <v>0.72868637890096899</v>
      </c>
      <c r="AH323" s="120">
        <f>PRODUCT('mil mi val'!$C287:AG287)</f>
        <v>0.72045222281938803</v>
      </c>
      <c r="AI323" s="120">
        <f>PRODUCT('mil mi val'!$C287:AH287)</f>
        <v>0.71231111270152891</v>
      </c>
      <c r="AJ323" s="120">
        <f>PRODUCT('mil mi val'!$C287:AI287)</f>
        <v>0.70426199712800164</v>
      </c>
      <c r="AK323" s="120">
        <f>PRODUCT('mil mi val'!$C287:AJ287)</f>
        <v>0.69630383656045525</v>
      </c>
      <c r="AL323" s="120">
        <f>PRODUCT('mil mi val'!$C287:AK287)</f>
        <v>0.68843560320732211</v>
      </c>
      <c r="AM323" s="120">
        <f>PRODUCT('mil mi val'!$C287:AL287)</f>
        <v>0.68065628089107943</v>
      </c>
      <c r="AN323" s="120">
        <f>PRODUCT('mil mi val'!$C287:AM287)</f>
        <v>0.67296486491701024</v>
      </c>
      <c r="AO323" s="120">
        <f>PRODUCT('mil mi val'!$C287:AN287)</f>
        <v>0.66536036194344805</v>
      </c>
      <c r="AP323" s="120">
        <f>PRODUCT('mil mi val'!$C287:AO287)</f>
        <v>0.65784178985348707</v>
      </c>
      <c r="AQ323" s="120">
        <f>PRODUCT('mil mi val'!$C287:AP287)</f>
        <v>0.65040817762814263</v>
      </c>
      <c r="AR323" s="120">
        <f>PRODUCT('mil mi val'!$C287:AQ287)</f>
        <v>0.64305856522094462</v>
      </c>
      <c r="AS323" s="120">
        <f>PRODUCT('mil mi val'!$C287:AR287)</f>
        <v>0.63579200343394793</v>
      </c>
      <c r="AT323" s="120">
        <f>PRODUCT('mil mi val'!$C287:AS287)</f>
        <v>0.62860755379514432</v>
      </c>
      <c r="AU323" s="120">
        <f>PRODUCT('mil mi val'!$C287:AT287)</f>
        <v>0.62150428843725924</v>
      </c>
      <c r="AV323" s="120">
        <f>PRODUCT('mil mi val'!$C287:AU287)</f>
        <v>0.61448128997791818</v>
      </c>
      <c r="AW323" s="120">
        <f>PRODUCT('mil mi val'!$C287:AV287)</f>
        <v>0.60753765140116767</v>
      </c>
      <c r="AX323" s="120">
        <f>PRODUCT('mil mi val'!$C287:AW287)</f>
        <v>0.60067247594033446</v>
      </c>
      <c r="AY323" s="120">
        <f>PRODUCT('mil mi val'!$C287:AX287)</f>
        <v>0.59388487696220871</v>
      </c>
      <c r="AZ323" s="120">
        <f>PRODUCT('mil mi val'!$C287:AY287)</f>
        <v>0.58717397785253578</v>
      </c>
      <c r="BA323" s="120">
        <f>PRODUCT('mil mi val'!$C287:AZ287)</f>
        <v>0.58053891190280216</v>
      </c>
      <c r="BB323" s="120">
        <f>PRODUCT('mil mi val'!$C287:BA287)</f>
        <v>0.57397882219830054</v>
      </c>
      <c r="BC323" s="120">
        <f>PRODUCT('mil mi val'!$C287:BB287)</f>
        <v>0.56749286150745981</v>
      </c>
      <c r="BD323" s="120">
        <f>PRODUCT('mil mi val'!$C287:BC287)</f>
        <v>0.56108019217242555</v>
      </c>
      <c r="BE323" s="120">
        <f>PRODUCT('mil mi val'!$C287:BD287)</f>
        <v>0.55473998600087715</v>
      </c>
      <c r="BF323" s="120">
        <f>PRODUCT('mil mi val'!$C287:BE287)</f>
        <v>0.54847142415906724</v>
      </c>
      <c r="BG323" s="120">
        <f>PRODUCT('mil mi val'!$C287:BF287)</f>
        <v>0.54227369706606976</v>
      </c>
      <c r="BH323" s="120">
        <f>PRODUCT('mil mi val'!$C287:BG287)</f>
        <v>0.53614600428922321</v>
      </c>
      <c r="BI323" s="120">
        <f>PRODUCT('mil mi val'!$C287:BH287)</f>
        <v>0.53008755444075495</v>
      </c>
      <c r="BJ323" s="120">
        <f>PRODUCT('mil mi val'!$C287:BI287)</f>
        <v>0.52409756507557448</v>
      </c>
      <c r="BK323" s="120">
        <f>PRODUCT('mil mi val'!$C287:BJ287)</f>
        <v>0.51817526259022051</v>
      </c>
      <c r="BL323" s="120">
        <f>PRODUCT('mil mi val'!$C287:BK287)</f>
        <v>0.51231988212295099</v>
      </c>
      <c r="BM323" s="120">
        <f>PRODUCT('mil mi val'!$C287:BL287)</f>
        <v>0.50653066745496167</v>
      </c>
      <c r="BN323" s="120">
        <f>PRODUCT('mil mi val'!$C287:BM287)</f>
        <v>0.50080687091272058</v>
      </c>
      <c r="BO323" s="120">
        <f>PRODUCT('mil mi val'!$C287:BN287)</f>
        <v>0.49514775327140687</v>
      </c>
      <c r="BP323" s="120">
        <f>PRODUCT('mil mi val'!$C287:BO287)</f>
        <v>0.48955258365943999</v>
      </c>
      <c r="BQ323" s="120">
        <f>PRODUCT('mil mi val'!$C287:BP287)</f>
        <v>0.48402063946408835</v>
      </c>
      <c r="BR323" s="120">
        <f>PRODUCT('mil mi val'!$C287:BQ287)</f>
        <v>0.47855120623814418</v>
      </c>
      <c r="BS323" s="120">
        <f>PRODUCT('mil mi val'!$C287:BR287)</f>
        <v>0.47314357760765319</v>
      </c>
      <c r="BT323" s="120">
        <f>PRODUCT('mil mi val'!$C287:BS287)</f>
        <v>0.46779705518068671</v>
      </c>
      <c r="BU323" s="120">
        <f>PRODUCT('mil mi val'!$C287:BT287)</f>
        <v>0.46251094845714497</v>
      </c>
      <c r="BV323" s="120">
        <f>PRODUCT('mil mi val'!$C287:BU287)</f>
        <v>0.45728457473957923</v>
      </c>
      <c r="BW323" s="120">
        <f>PRODUCT('mil mi val'!$C287:BV287)</f>
        <v>0.45211725904502198</v>
      </c>
      <c r="BX323" s="120">
        <f>PRODUCT('mil mi val'!$C287:BW287)</f>
        <v>0.44700833401781326</v>
      </c>
      <c r="BY323" s="120">
        <f>PRODUCT('mil mi val'!$C287:BX287)</f>
        <v>0.44195713984341201</v>
      </c>
      <c r="BZ323" s="120">
        <f>PRODUCT('mil mi val'!$C287:BY287)</f>
        <v>0.43696302416318145</v>
      </c>
      <c r="CA323" s="120">
        <f>PRODUCT('mil mi val'!$C287:BZ287)</f>
        <v>0.43202534199013748</v>
      </c>
      <c r="CB323" s="120">
        <f>PRODUCT('mil mi val'!$C287:CA287)</f>
        <v>0.42714345562564893</v>
      </c>
      <c r="CC323" s="120">
        <f>PRODUCT('mil mi val'!$C287:CB287)</f>
        <v>0.42231673457707908</v>
      </c>
      <c r="CD323" s="120">
        <f>PRODUCT('mil mi val'!$C287:CC287)</f>
        <v>0.4175445554763581</v>
      </c>
      <c r="CE323" s="120">
        <f>PRODUCT('mil mi val'!$C287:CD287)</f>
        <v>0.41282630199947529</v>
      </c>
      <c r="CF323" s="120">
        <f>PRODUCT('mil mi val'!$C287:CE287)</f>
        <v>0.40816136478688125</v>
      </c>
      <c r="CG323" s="120">
        <f>PRODUCT('mil mi val'!$C287:CF287)</f>
        <v>0.40354914136478953</v>
      </c>
      <c r="CH323" s="120">
        <f>PRODUCT('mil mi val'!$C287:CG287)</f>
        <v>0.39898903606736741</v>
      </c>
      <c r="CI323" s="120">
        <f>PRODUCT('mil mi val'!$C287:CH287)</f>
        <v>0.39448045995980618</v>
      </c>
      <c r="CJ323" s="120">
        <f>PRODUCT('mil mi val'!$C287:CI287)</f>
        <v>0.39002283076226041</v>
      </c>
      <c r="CK323" s="120">
        <f>PRODUCT('mil mi val'!$C287:CJ287)</f>
        <v>0.38561557277464686</v>
      </c>
      <c r="CL323" s="120">
        <f>PRODUCT('mil mi val'!$C287:CK287)</f>
        <v>0.38125811680229338</v>
      </c>
      <c r="CM323" s="120">
        <f>PRODUCT('mil mi val'!$C287:CL287)</f>
        <v>0.37694990008242746</v>
      </c>
      <c r="CN323" s="120">
        <f>PRODUCT('mil mi val'!$C287:CM287)</f>
        <v>0.37269036621149604</v>
      </c>
      <c r="CO323" s="120">
        <f>PRODUCT('mil mi val'!$C287:CN287)</f>
        <v>0.36847896507330613</v>
      </c>
      <c r="CP323" s="120">
        <f>PRODUCT('mil mi val'!$C287:CO287)</f>
        <v>0.36431515276797777</v>
      </c>
      <c r="CQ323" s="120">
        <f>PRODUCT('mil mi val'!$C287:CP287)</f>
        <v>0.36019839154169964</v>
      </c>
      <c r="CR323" s="120">
        <f>PRODUCT('mil mi val'!$C287:CQ287)</f>
        <v>0.35612814971727846</v>
      </c>
      <c r="CS323" s="120">
        <f>PRODUCT('mil mi val'!$C287:CR287)</f>
        <v>0.35210390162547323</v>
      </c>
      <c r="CT323" s="120">
        <f>PRODUCT('mil mi val'!$C287:CS287)</f>
        <v>0.34812512753710539</v>
      </c>
      <c r="CU323" s="120">
        <f>PRODUCT('mil mi val'!$C287:CT287)</f>
        <v>0.34419131359593613</v>
      </c>
      <c r="CV323" s="120">
        <f>PRODUCT('mil mi val'!$C287:CU287)</f>
        <v>0.34030195175230205</v>
      </c>
      <c r="CW323" s="120">
        <f>PRODUCT('mil mi val'!$C287:CV287)</f>
        <v>0.33645653969750106</v>
      </c>
      <c r="CX323" s="120">
        <f>PRODUCT('mil mi val'!$C287:CW287)</f>
        <v>0.3326545807989193</v>
      </c>
      <c r="CY323" s="120">
        <f>PRODUCT('mil mi val'!$C287:CX287)</f>
        <v>0.32889558403589153</v>
      </c>
      <c r="CZ323" s="120">
        <f>PRODUCT('mil mi val'!$C287:CY287)</f>
        <v>0.32517906393628598</v>
      </c>
      <c r="DA323" s="120">
        <f>PRODUCT('mil mi val'!$C287:CZ287)</f>
        <v>0.32150454051380595</v>
      </c>
      <c r="DB323" s="120">
        <f>PRODUCT('mil mi val'!$C287:DA287)</f>
        <v>0.31787153920599998</v>
      </c>
      <c r="DC323" s="120">
        <f>PRODUCT('mil mi val'!$C287:DB287)</f>
        <v>0.31427959081297219</v>
      </c>
    </row>
    <row r="324" spans="2:107" ht="15" x14ac:dyDescent="0.25">
      <c r="B324" s="110">
        <v>79</v>
      </c>
      <c r="C324" s="120">
        <v>1</v>
      </c>
      <c r="D324" s="120">
        <f>PRODUCT('mil mi val'!$C288:C288)</f>
        <v>0.98419999999999996</v>
      </c>
      <c r="E324" s="120">
        <f>PRODUCT('mil mi val'!$C288:D288)</f>
        <v>0.97770427999999987</v>
      </c>
      <c r="F324" s="120">
        <f>PRODUCT('mil mi val'!$C288:E288)</f>
        <v>0.97076257961199985</v>
      </c>
      <c r="G324" s="120">
        <f>PRODUCT('mil mi val'!$C288:F288)</f>
        <v>0.96357893652287108</v>
      </c>
      <c r="H324" s="120">
        <f>PRODUCT('mil mi val'!$C288:G288)</f>
        <v>0.95615937871164491</v>
      </c>
      <c r="I324" s="120">
        <f>PRODUCT('mil mi val'!$C288:H288)</f>
        <v>0.94851010368195177</v>
      </c>
      <c r="J324" s="120">
        <f>PRODUCT('mil mi val'!$C288:I288)</f>
        <v>0.94054261881102341</v>
      </c>
      <c r="K324" s="120">
        <f>PRODUCT('mil mi val'!$C288:J288)</f>
        <v>0.93226584376548638</v>
      </c>
      <c r="L324" s="120">
        <f>PRODUCT('mil mi val'!$C288:K288)</f>
        <v>0.92359577141846738</v>
      </c>
      <c r="M324" s="120">
        <f>PRODUCT('mil mi val'!$C288:L288)</f>
        <v>0.91454453285856641</v>
      </c>
      <c r="N324" s="120">
        <f>PRODUCT('mil mi val'!$C288:M288)</f>
        <v>0.90521617862340908</v>
      </c>
      <c r="O324" s="120">
        <f>PRODUCT('mil mi val'!$C288:N288)</f>
        <v>0.8955303655121386</v>
      </c>
      <c r="P324" s="120">
        <f>PRODUCT('mil mi val'!$C288:O288)</f>
        <v>0.88567953149150502</v>
      </c>
      <c r="Q324" s="120">
        <f>PRODUCT('mil mi val'!$C288:P288)</f>
        <v>0.87584848869194931</v>
      </c>
      <c r="R324" s="120">
        <f>PRODUCT('mil mi val'!$C288:Q288)</f>
        <v>0.86612657046746866</v>
      </c>
      <c r="S324" s="120">
        <f>PRODUCT('mil mi val'!$C288:R288)</f>
        <v>0.85651256553527977</v>
      </c>
      <c r="T324" s="120">
        <f>PRODUCT('mil mi val'!$C288:S288)</f>
        <v>0.84700527605783815</v>
      </c>
      <c r="U324" s="120">
        <f>PRODUCT('mil mi val'!$C288:T288)</f>
        <v>0.83760351749359618</v>
      </c>
      <c r="V324" s="120">
        <f>PRODUCT('mil mi val'!$C288:U288)</f>
        <v>0.82830611844941726</v>
      </c>
      <c r="W324" s="120">
        <f>PRODUCT('mil mi val'!$C288:V288)</f>
        <v>0.81911192053462878</v>
      </c>
      <c r="X324" s="120">
        <f>PRODUCT('mil mi val'!$C288:W288)</f>
        <v>0.81001977821669435</v>
      </c>
      <c r="Y324" s="120">
        <f>PRODUCT('mil mi val'!$C288:X288)</f>
        <v>0.8010285586784891</v>
      </c>
      <c r="Z324" s="120">
        <f>PRODUCT('mil mi val'!$C288:Y288)</f>
        <v>0.79213714167715787</v>
      </c>
      <c r="AA324" s="120">
        <f>PRODUCT('mil mi val'!$C288:Z288)</f>
        <v>0.78334441940454147</v>
      </c>
      <c r="AB324" s="120">
        <f>PRODUCT('mil mi val'!$C288:AA288)</f>
        <v>0.77464929634915103</v>
      </c>
      <c r="AC324" s="120">
        <f>PRODUCT('mil mi val'!$C288:AB288)</f>
        <v>0.76605068915967545</v>
      </c>
      <c r="AD324" s="120">
        <f>PRODUCT('mil mi val'!$C288:AC288)</f>
        <v>0.75754752651000301</v>
      </c>
      <c r="AE324" s="120">
        <f>PRODUCT('mil mi val'!$C288:AD288)</f>
        <v>0.74913874896574195</v>
      </c>
      <c r="AF324" s="120">
        <f>PRODUCT('mil mi val'!$C288:AE288)</f>
        <v>0.74082330885222225</v>
      </c>
      <c r="AG324" s="120">
        <f>PRODUCT('mil mi val'!$C288:AF288)</f>
        <v>0.73260017012396261</v>
      </c>
      <c r="AH324" s="120">
        <f>PRODUCT('mil mi val'!$C288:AG288)</f>
        <v>0.72446830823558661</v>
      </c>
      <c r="AI324" s="120">
        <f>PRODUCT('mil mi val'!$C288:AH288)</f>
        <v>0.71642671001417157</v>
      </c>
      <c r="AJ324" s="120">
        <f>PRODUCT('mil mi val'!$C288:AI288)</f>
        <v>0.70847437353301423</v>
      </c>
      <c r="AK324" s="120">
        <f>PRODUCT('mil mi val'!$C288:AJ288)</f>
        <v>0.7006103079867978</v>
      </c>
      <c r="AL324" s="120">
        <f>PRODUCT('mil mi val'!$C288:AK288)</f>
        <v>0.69283353356814437</v>
      </c>
      <c r="AM324" s="120">
        <f>PRODUCT('mil mi val'!$C288:AL288)</f>
        <v>0.68514308134553792</v>
      </c>
      <c r="AN324" s="120">
        <f>PRODUCT('mil mi val'!$C288:AM288)</f>
        <v>0.67753799314260243</v>
      </c>
      <c r="AO324" s="120">
        <f>PRODUCT('mil mi val'!$C288:AN288)</f>
        <v>0.6700173214187195</v>
      </c>
      <c r="AP324" s="120">
        <f>PRODUCT('mil mi val'!$C288:AO288)</f>
        <v>0.66258012915097175</v>
      </c>
      <c r="AQ324" s="120">
        <f>PRODUCT('mil mi val'!$C288:AP288)</f>
        <v>0.65522548971739591</v>
      </c>
      <c r="AR324" s="120">
        <f>PRODUCT('mil mi val'!$C288:AQ288)</f>
        <v>0.64795248678153283</v>
      </c>
      <c r="AS324" s="120">
        <f>PRODUCT('mil mi val'!$C288:AR288)</f>
        <v>0.64076021417825779</v>
      </c>
      <c r="AT324" s="120">
        <f>PRODUCT('mil mi val'!$C288:AS288)</f>
        <v>0.63364777580087916</v>
      </c>
      <c r="AU324" s="120">
        <f>PRODUCT('mil mi val'!$C288:AT288)</f>
        <v>0.62661428548948939</v>
      </c>
      <c r="AV324" s="120">
        <f>PRODUCT('mil mi val'!$C288:AU288)</f>
        <v>0.61965886692055605</v>
      </c>
      <c r="AW324" s="120">
        <f>PRODUCT('mil mi val'!$C288:AV288)</f>
        <v>0.61278065349773791</v>
      </c>
      <c r="AX324" s="120">
        <f>PRODUCT('mil mi val'!$C288:AW288)</f>
        <v>0.60597878824391305</v>
      </c>
      <c r="AY324" s="120">
        <f>PRODUCT('mil mi val'!$C288:AX288)</f>
        <v>0.59925242369440557</v>
      </c>
      <c r="AZ324" s="120">
        <f>PRODUCT('mil mi val'!$C288:AY288)</f>
        <v>0.59260072179139767</v>
      </c>
      <c r="BA324" s="120">
        <f>PRODUCT('mil mi val'!$C288:AZ288)</f>
        <v>0.58602285377951313</v>
      </c>
      <c r="BB324" s="120">
        <f>PRODUCT('mil mi val'!$C288:BA288)</f>
        <v>0.57951800010256049</v>
      </c>
      <c r="BC324" s="120">
        <f>PRODUCT('mil mi val'!$C288:BB288)</f>
        <v>0.57308535030142205</v>
      </c>
      <c r="BD324" s="120">
        <f>PRODUCT('mil mi val'!$C288:BC288)</f>
        <v>0.56672410291307629</v>
      </c>
      <c r="BE324" s="120">
        <f>PRODUCT('mil mi val'!$C288:BD288)</f>
        <v>0.56043346537074112</v>
      </c>
      <c r="BF324" s="120">
        <f>PRODUCT('mil mi val'!$C288:BE288)</f>
        <v>0.55421265390512586</v>
      </c>
      <c r="BG324" s="120">
        <f>PRODUCT('mil mi val'!$C288:BF288)</f>
        <v>0.548060893446779</v>
      </c>
      <c r="BH324" s="120">
        <f>PRODUCT('mil mi val'!$C288:BG288)</f>
        <v>0.54197741752951978</v>
      </c>
      <c r="BI324" s="120">
        <f>PRODUCT('mil mi val'!$C288:BH288)</f>
        <v>0.53596146819494206</v>
      </c>
      <c r="BJ324" s="120">
        <f>PRODUCT('mil mi val'!$C288:BI288)</f>
        <v>0.53001229589797816</v>
      </c>
      <c r="BK324" s="120">
        <f>PRODUCT('mil mi val'!$C288:BJ288)</f>
        <v>0.52412915941351057</v>
      </c>
      <c r="BL324" s="120">
        <f>PRODUCT('mil mi val'!$C288:BK288)</f>
        <v>0.51831132574402061</v>
      </c>
      <c r="BM324" s="120">
        <f>PRODUCT('mil mi val'!$C288:BL288)</f>
        <v>0.51255807002826204</v>
      </c>
      <c r="BN324" s="120">
        <f>PRODUCT('mil mi val'!$C288:BM288)</f>
        <v>0.50686867545094838</v>
      </c>
      <c r="BO324" s="120">
        <f>PRODUCT('mil mi val'!$C288:BN288)</f>
        <v>0.50124243315344286</v>
      </c>
      <c r="BP324" s="120">
        <f>PRODUCT('mil mi val'!$C288:BO288)</f>
        <v>0.49567864214543966</v>
      </c>
      <c r="BQ324" s="120">
        <f>PRODUCT('mil mi val'!$C288:BP288)</f>
        <v>0.49017660921762529</v>
      </c>
      <c r="BR324" s="120">
        <f>PRODUCT('mil mi val'!$C288:BQ288)</f>
        <v>0.48473564885530968</v>
      </c>
      <c r="BS324" s="120">
        <f>PRODUCT('mil mi val'!$C288:BR288)</f>
        <v>0.47935508315301573</v>
      </c>
      <c r="BT324" s="120">
        <f>PRODUCT('mil mi val'!$C288:BS288)</f>
        <v>0.47403424173001724</v>
      </c>
      <c r="BU324" s="120">
        <f>PRODUCT('mil mi val'!$C288:BT288)</f>
        <v>0.46877246164681402</v>
      </c>
      <c r="BV324" s="120">
        <f>PRODUCT('mil mi val'!$C288:BU288)</f>
        <v>0.46356908732253438</v>
      </c>
      <c r="BW324" s="120">
        <f>PRODUCT('mil mi val'!$C288:BV288)</f>
        <v>0.45842347045325427</v>
      </c>
      <c r="BX324" s="120">
        <f>PRODUCT('mil mi val'!$C288:BW288)</f>
        <v>0.45333496993122313</v>
      </c>
      <c r="BY324" s="120">
        <f>PRODUCT('mil mi val'!$C288:BX288)</f>
        <v>0.44830295176498658</v>
      </c>
      <c r="BZ324" s="120">
        <f>PRODUCT('mil mi val'!$C288:BY288)</f>
        <v>0.44332678900039524</v>
      </c>
      <c r="CA324" s="120">
        <f>PRODUCT('mil mi val'!$C288:BZ288)</f>
        <v>0.43840586164249085</v>
      </c>
      <c r="CB324" s="120">
        <f>PRODUCT('mil mi val'!$C288:CA288)</f>
        <v>0.43353955657825921</v>
      </c>
      <c r="CC324" s="120">
        <f>PRODUCT('mil mi val'!$C288:CB288)</f>
        <v>0.42872726750024054</v>
      </c>
      <c r="CD324" s="120">
        <f>PRODUCT('mil mi val'!$C288:CC288)</f>
        <v>0.42396839483098786</v>
      </c>
      <c r="CE324" s="120">
        <f>PRODUCT('mil mi val'!$C288:CD288)</f>
        <v>0.4192623456483639</v>
      </c>
      <c r="CF324" s="120">
        <f>PRODUCT('mil mi val'!$C288:CE288)</f>
        <v>0.41460853361166705</v>
      </c>
      <c r="CG324" s="120">
        <f>PRODUCT('mil mi val'!$C288:CF288)</f>
        <v>0.41000637888857755</v>
      </c>
      <c r="CH324" s="120">
        <f>PRODUCT('mil mi val'!$C288:CG288)</f>
        <v>0.40545530808291436</v>
      </c>
      <c r="CI324" s="120">
        <f>PRODUCT('mil mi val'!$C288:CH288)</f>
        <v>0.40095475416319398</v>
      </c>
      <c r="CJ324" s="120">
        <f>PRODUCT('mil mi val'!$C288:CI288)</f>
        <v>0.39650415639198255</v>
      </c>
      <c r="CK324" s="120">
        <f>PRODUCT('mil mi val'!$C288:CJ288)</f>
        <v>0.39210296025603153</v>
      </c>
      <c r="CL324" s="120">
        <f>PRODUCT('mil mi val'!$C288:CK288)</f>
        <v>0.38775061739718958</v>
      </c>
      <c r="CM324" s="120">
        <f>PRODUCT('mil mi val'!$C288:CL288)</f>
        <v>0.38344658554408079</v>
      </c>
      <c r="CN324" s="120">
        <f>PRODUCT('mil mi val'!$C288:CM288)</f>
        <v>0.37919032844454148</v>
      </c>
      <c r="CO324" s="120">
        <f>PRODUCT('mil mi val'!$C288:CN288)</f>
        <v>0.37498131579880706</v>
      </c>
      <c r="CP324" s="120">
        <f>PRODUCT('mil mi val'!$C288:CO288)</f>
        <v>0.37081902319344029</v>
      </c>
      <c r="CQ324" s="120">
        <f>PRODUCT('mil mi val'!$C288:CP288)</f>
        <v>0.36670293203599308</v>
      </c>
      <c r="CR324" s="120">
        <f>PRODUCT('mil mi val'!$C288:CQ288)</f>
        <v>0.36263252949039354</v>
      </c>
      <c r="CS324" s="120">
        <f>PRODUCT('mil mi val'!$C288:CR288)</f>
        <v>0.35860730841305016</v>
      </c>
      <c r="CT324" s="120">
        <f>PRODUCT('mil mi val'!$C288:CS288)</f>
        <v>0.3546267672896653</v>
      </c>
      <c r="CU324" s="120">
        <f>PRODUCT('mil mi val'!$C288:CT288)</f>
        <v>0.35069041017275004</v>
      </c>
      <c r="CV324" s="120">
        <f>PRODUCT('mil mi val'!$C288:CU288)</f>
        <v>0.34679774661983254</v>
      </c>
      <c r="CW324" s="120">
        <f>PRODUCT('mil mi val'!$C288:CV288)</f>
        <v>0.34294829163235241</v>
      </c>
      <c r="CX324" s="120">
        <f>PRODUCT('mil mi val'!$C288:CW288)</f>
        <v>0.33914156559523329</v>
      </c>
      <c r="CY324" s="120">
        <f>PRODUCT('mil mi val'!$C288:CX288)</f>
        <v>0.33537709421712619</v>
      </c>
      <c r="CZ324" s="120">
        <f>PRODUCT('mil mi val'!$C288:CY288)</f>
        <v>0.33165440847131611</v>
      </c>
      <c r="DA324" s="120">
        <f>PRODUCT('mil mi val'!$C288:CZ288)</f>
        <v>0.32797304453728449</v>
      </c>
      <c r="DB324" s="120">
        <f>PRODUCT('mil mi val'!$C288:DA288)</f>
        <v>0.32433254374292064</v>
      </c>
      <c r="DC324" s="120">
        <f>PRODUCT('mil mi val'!$C288:DB288)</f>
        <v>0.3207324525073742</v>
      </c>
    </row>
    <row r="325" spans="2:107" ht="15" x14ac:dyDescent="0.25">
      <c r="B325" s="110">
        <v>80</v>
      </c>
      <c r="C325" s="120">
        <v>1</v>
      </c>
      <c r="D325" s="120">
        <f>PRODUCT('mil mi val'!$C289:C289)</f>
        <v>0.98419999999999996</v>
      </c>
      <c r="E325" s="120">
        <f>PRODUCT('mil mi val'!$C289:D289)</f>
        <v>0.97780270000000002</v>
      </c>
      <c r="F325" s="120">
        <f>PRODUCT('mil mi val'!$C289:E289)</f>
        <v>0.97095808110000004</v>
      </c>
      <c r="G325" s="120">
        <f>PRODUCT('mil mi val'!$C289:F289)</f>
        <v>0.96387008710797006</v>
      </c>
      <c r="H325" s="120">
        <f>PRODUCT('mil mi val'!$C289:G289)</f>
        <v>0.95654467444594948</v>
      </c>
      <c r="I325" s="120">
        <f>PRODUCT('mil mi val'!$C289:H289)</f>
        <v>0.94898797151782643</v>
      </c>
      <c r="J325" s="120">
        <f>PRODUCT('mil mi val'!$C289:I289)</f>
        <v>0.94120627015138025</v>
      </c>
      <c r="K325" s="120">
        <f>PRODUCT('mil mi val'!$C289:J289)</f>
        <v>0.93311189622807833</v>
      </c>
      <c r="L325" s="120">
        <f>PRODUCT('mil mi val'!$C289:K289)</f>
        <v>0.92462057797240282</v>
      </c>
      <c r="M325" s="120">
        <f>PRODUCT('mil mi val'!$C289:L289)</f>
        <v>0.91583668248166505</v>
      </c>
      <c r="N325" s="120">
        <f>PRODUCT('mil mi val'!$C289:M289)</f>
        <v>0.90676989932509655</v>
      </c>
      <c r="O325" s="120">
        <f>PRODUCT('mil mi val'!$C289:N289)</f>
        <v>0.89733949237211563</v>
      </c>
      <c r="P325" s="120">
        <f>PRODUCT('mil mi val'!$C289:O289)</f>
        <v>0.88773795980373393</v>
      </c>
      <c r="Q325" s="120">
        <f>PRODUCT('mil mi val'!$C289:P289)</f>
        <v>0.87797284224589289</v>
      </c>
      <c r="R325" s="120">
        <f>PRODUCT('mil mi val'!$C289:Q289)</f>
        <v>0.86831514098118812</v>
      </c>
      <c r="S325" s="120">
        <f>PRODUCT('mil mi val'!$C289:R289)</f>
        <v>0.85876367443039503</v>
      </c>
      <c r="T325" s="120">
        <f>PRODUCT('mil mi val'!$C289:S289)</f>
        <v>0.84931727401166068</v>
      </c>
      <c r="U325" s="120">
        <f>PRODUCT('mil mi val'!$C289:T289)</f>
        <v>0.83997478399753245</v>
      </c>
      <c r="V325" s="120">
        <f>PRODUCT('mil mi val'!$C289:U289)</f>
        <v>0.83073506137355957</v>
      </c>
      <c r="W325" s="120">
        <f>PRODUCT('mil mi val'!$C289:V289)</f>
        <v>0.82159697569845036</v>
      </c>
      <c r="X325" s="120">
        <f>PRODUCT('mil mi val'!$C289:W289)</f>
        <v>0.81255940896576739</v>
      </c>
      <c r="Y325" s="120">
        <f>PRODUCT('mil mi val'!$C289:X289)</f>
        <v>0.80362125546714391</v>
      </c>
      <c r="Z325" s="120">
        <f>PRODUCT('mil mi val'!$C289:Y289)</f>
        <v>0.79478142165700527</v>
      </c>
      <c r="AA325" s="120">
        <f>PRODUCT('mil mi val'!$C289:Z289)</f>
        <v>0.78603882601877817</v>
      </c>
      <c r="AB325" s="120">
        <f>PRODUCT('mil mi val'!$C289:AA289)</f>
        <v>0.77739239893257162</v>
      </c>
      <c r="AC325" s="120">
        <f>PRODUCT('mil mi val'!$C289:AB289)</f>
        <v>0.76884108254431327</v>
      </c>
      <c r="AD325" s="120">
        <f>PRODUCT('mil mi val'!$C289:AC289)</f>
        <v>0.76038383063632586</v>
      </c>
      <c r="AE325" s="120">
        <f>PRODUCT('mil mi val'!$C289:AD289)</f>
        <v>0.75201960849932625</v>
      </c>
      <c r="AF325" s="120">
        <f>PRODUCT('mil mi val'!$C289:AE289)</f>
        <v>0.74374739280583368</v>
      </c>
      <c r="AG325" s="120">
        <f>PRODUCT('mil mi val'!$C289:AF289)</f>
        <v>0.7355661714849695</v>
      </c>
      <c r="AH325" s="120">
        <f>PRODUCT('mil mi val'!$C289:AG289)</f>
        <v>0.72747494359863485</v>
      </c>
      <c r="AI325" s="120">
        <f>PRODUCT('mil mi val'!$C289:AH289)</f>
        <v>0.71947271921904987</v>
      </c>
      <c r="AJ325" s="120">
        <f>PRODUCT('mil mi val'!$C289:AI289)</f>
        <v>0.71155851930764036</v>
      </c>
      <c r="AK325" s="120">
        <f>PRODUCT('mil mi val'!$C289:AJ289)</f>
        <v>0.70373137559525634</v>
      </c>
      <c r="AL325" s="120">
        <f>PRODUCT('mil mi val'!$C289:AK289)</f>
        <v>0.69599033046370851</v>
      </c>
      <c r="AM325" s="120">
        <f>PRODUCT('mil mi val'!$C289:AL289)</f>
        <v>0.68833443682860773</v>
      </c>
      <c r="AN325" s="120">
        <f>PRODUCT('mil mi val'!$C289:AM289)</f>
        <v>0.68076275802349306</v>
      </c>
      <c r="AO325" s="120">
        <f>PRODUCT('mil mi val'!$C289:AN289)</f>
        <v>0.67327436768523463</v>
      </c>
      <c r="AP325" s="120">
        <f>PRODUCT('mil mi val'!$C289:AO289)</f>
        <v>0.66586834964069708</v>
      </c>
      <c r="AQ325" s="120">
        <f>PRODUCT('mil mi val'!$C289:AP289)</f>
        <v>0.65854379779464944</v>
      </c>
      <c r="AR325" s="120">
        <f>PRODUCT('mil mi val'!$C289:AQ289)</f>
        <v>0.6512998160189083</v>
      </c>
      <c r="AS325" s="120">
        <f>PRODUCT('mil mi val'!$C289:AR289)</f>
        <v>0.64413551804270031</v>
      </c>
      <c r="AT325" s="120">
        <f>PRODUCT('mil mi val'!$C289:AS289)</f>
        <v>0.63705002734423055</v>
      </c>
      <c r="AU325" s="120">
        <f>PRODUCT('mil mi val'!$C289:AT289)</f>
        <v>0.63004247704344396</v>
      </c>
      <c r="AV325" s="120">
        <f>PRODUCT('mil mi val'!$C289:AU289)</f>
        <v>0.62311200979596604</v>
      </c>
      <c r="AW325" s="120">
        <f>PRODUCT('mil mi val'!$C289:AV289)</f>
        <v>0.61625777768821044</v>
      </c>
      <c r="AX325" s="120">
        <f>PRODUCT('mil mi val'!$C289:AW289)</f>
        <v>0.60947894213364007</v>
      </c>
      <c r="AY325" s="120">
        <f>PRODUCT('mil mi val'!$C289:AX289)</f>
        <v>0.60277467377017002</v>
      </c>
      <c r="AZ325" s="120">
        <f>PRODUCT('mil mi val'!$C289:AY289)</f>
        <v>0.59614415235869811</v>
      </c>
      <c r="BA325" s="120">
        <f>PRODUCT('mil mi val'!$C289:AZ289)</f>
        <v>0.58958656668275244</v>
      </c>
      <c r="BB325" s="120">
        <f>PRODUCT('mil mi val'!$C289:BA289)</f>
        <v>0.58310111444924217</v>
      </c>
      <c r="BC325" s="120">
        <f>PRODUCT('mil mi val'!$C289:BB289)</f>
        <v>0.57668700219030056</v>
      </c>
      <c r="BD325" s="120">
        <f>PRODUCT('mil mi val'!$C289:BC289)</f>
        <v>0.57034344516620727</v>
      </c>
      <c r="BE325" s="120">
        <f>PRODUCT('mil mi val'!$C289:BD289)</f>
        <v>0.56406966726937902</v>
      </c>
      <c r="BF325" s="120">
        <f>PRODUCT('mil mi val'!$C289:BE289)</f>
        <v>0.55786490092941587</v>
      </c>
      <c r="BG325" s="120">
        <f>PRODUCT('mil mi val'!$C289:BF289)</f>
        <v>0.55172838701919225</v>
      </c>
      <c r="BH325" s="120">
        <f>PRODUCT('mil mi val'!$C289:BG289)</f>
        <v>0.54565937476198112</v>
      </c>
      <c r="BI325" s="120">
        <f>PRODUCT('mil mi val'!$C289:BH289)</f>
        <v>0.53965712163959934</v>
      </c>
      <c r="BJ325" s="120">
        <f>PRODUCT('mil mi val'!$C289:BI289)</f>
        <v>0.53372089330156369</v>
      </c>
      <c r="BK325" s="120">
        <f>PRODUCT('mil mi val'!$C289:BJ289)</f>
        <v>0.52784996347524649</v>
      </c>
      <c r="BL325" s="120">
        <f>PRODUCT('mil mi val'!$C289:BK289)</f>
        <v>0.52204361387701881</v>
      </c>
      <c r="BM325" s="120">
        <f>PRODUCT('mil mi val'!$C289:BL289)</f>
        <v>0.51630113412437162</v>
      </c>
      <c r="BN325" s="120">
        <f>PRODUCT('mil mi val'!$C289:BM289)</f>
        <v>0.51062182164900349</v>
      </c>
      <c r="BO325" s="120">
        <f>PRODUCT('mil mi val'!$C289:BN289)</f>
        <v>0.50500498161086449</v>
      </c>
      <c r="BP325" s="120">
        <f>PRODUCT('mil mi val'!$C289:BO289)</f>
        <v>0.49944992681314498</v>
      </c>
      <c r="BQ325" s="120">
        <f>PRODUCT('mil mi val'!$C289:BP289)</f>
        <v>0.49395597761820037</v>
      </c>
      <c r="BR325" s="120">
        <f>PRODUCT('mil mi val'!$C289:BQ289)</f>
        <v>0.48852246186440018</v>
      </c>
      <c r="BS325" s="120">
        <f>PRODUCT('mil mi val'!$C289:BR289)</f>
        <v>0.48314871478389176</v>
      </c>
      <c r="BT325" s="120">
        <f>PRODUCT('mil mi val'!$C289:BS289)</f>
        <v>0.47783407892126895</v>
      </c>
      <c r="BU325" s="120">
        <f>PRODUCT('mil mi val'!$C289:BT289)</f>
        <v>0.47257790405313499</v>
      </c>
      <c r="BV325" s="120">
        <f>PRODUCT('mil mi val'!$C289:BU289)</f>
        <v>0.46737954710855051</v>
      </c>
      <c r="BW325" s="120">
        <f>PRODUCT('mil mi val'!$C289:BV289)</f>
        <v>0.46223837209035645</v>
      </c>
      <c r="BX325" s="120">
        <f>PRODUCT('mil mi val'!$C289:BW289)</f>
        <v>0.45715374999736252</v>
      </c>
      <c r="BY325" s="120">
        <f>PRODUCT('mil mi val'!$C289:BX289)</f>
        <v>0.45212505874739151</v>
      </c>
      <c r="BZ325" s="120">
        <f>PRODUCT('mil mi val'!$C289:BY289)</f>
        <v>0.44715168310117021</v>
      </c>
      <c r="CA325" s="120">
        <f>PRODUCT('mil mi val'!$C289:BZ289)</f>
        <v>0.44223301458705733</v>
      </c>
      <c r="CB325" s="120">
        <f>PRODUCT('mil mi val'!$C289:CA289)</f>
        <v>0.43736845142659969</v>
      </c>
      <c r="CC325" s="120">
        <f>PRODUCT('mil mi val'!$C289:CB289)</f>
        <v>0.43255739846090707</v>
      </c>
      <c r="CD325" s="120">
        <f>PRODUCT('mil mi val'!$C289:CC289)</f>
        <v>0.42779926707783711</v>
      </c>
      <c r="CE325" s="120">
        <f>PRODUCT('mil mi val'!$C289:CD289)</f>
        <v>0.42309347513998091</v>
      </c>
      <c r="CF325" s="120">
        <f>PRODUCT('mil mi val'!$C289:CE289)</f>
        <v>0.41843944691344109</v>
      </c>
      <c r="CG325" s="120">
        <f>PRODUCT('mil mi val'!$C289:CF289)</f>
        <v>0.41383661299739322</v>
      </c>
      <c r="CH325" s="120">
        <f>PRODUCT('mil mi val'!$C289:CG289)</f>
        <v>0.40928441025442186</v>
      </c>
      <c r="CI325" s="120">
        <f>PRODUCT('mil mi val'!$C289:CH289)</f>
        <v>0.40478228174162323</v>
      </c>
      <c r="CJ325" s="120">
        <f>PRODUCT('mil mi val'!$C289:CI289)</f>
        <v>0.40032967664246538</v>
      </c>
      <c r="CK325" s="120">
        <f>PRODUCT('mil mi val'!$C289:CJ289)</f>
        <v>0.39592605019939825</v>
      </c>
      <c r="CL325" s="120">
        <f>PRODUCT('mil mi val'!$C289:CK289)</f>
        <v>0.39157086364720489</v>
      </c>
      <c r="CM325" s="120">
        <f>PRODUCT('mil mi val'!$C289:CL289)</f>
        <v>0.38726358414708562</v>
      </c>
      <c r="CN325" s="120">
        <f>PRODUCT('mil mi val'!$C289:CM289)</f>
        <v>0.38300368472146767</v>
      </c>
      <c r="CO325" s="120">
        <f>PRODUCT('mil mi val'!$C289:CN289)</f>
        <v>0.37879064418953151</v>
      </c>
      <c r="CP325" s="120">
        <f>PRODUCT('mil mi val'!$C289:CO289)</f>
        <v>0.37462394710344665</v>
      </c>
      <c r="CQ325" s="120">
        <f>PRODUCT('mil mi val'!$C289:CP289)</f>
        <v>0.37050308368530871</v>
      </c>
      <c r="CR325" s="120">
        <f>PRODUCT('mil mi val'!$C289:CQ289)</f>
        <v>0.36642754976477032</v>
      </c>
      <c r="CS325" s="120">
        <f>PRODUCT('mil mi val'!$C289:CR289)</f>
        <v>0.36239684671735783</v>
      </c>
      <c r="CT325" s="120">
        <f>PRODUCT('mil mi val'!$C289:CS289)</f>
        <v>0.35841048140346687</v>
      </c>
      <c r="CU325" s="120">
        <f>PRODUCT('mil mi val'!$C289:CT289)</f>
        <v>0.35446796610802872</v>
      </c>
      <c r="CV325" s="120">
        <f>PRODUCT('mil mi val'!$C289:CU289)</f>
        <v>0.35056881848084043</v>
      </c>
      <c r="CW325" s="120">
        <f>PRODUCT('mil mi val'!$C289:CV289)</f>
        <v>0.3467125614775512</v>
      </c>
      <c r="CX325" s="120">
        <f>PRODUCT('mil mi val'!$C289:CW289)</f>
        <v>0.34289872330129811</v>
      </c>
      <c r="CY325" s="120">
        <f>PRODUCT('mil mi val'!$C289:CX289)</f>
        <v>0.33912683734498383</v>
      </c>
      <c r="CZ325" s="120">
        <f>PRODUCT('mil mi val'!$C289:CY289)</f>
        <v>0.33539644213418901</v>
      </c>
      <c r="DA325" s="120">
        <f>PRODUCT('mil mi val'!$C289:CZ289)</f>
        <v>0.33170708127071291</v>
      </c>
      <c r="DB325" s="120">
        <f>PRODUCT('mil mi val'!$C289:DA289)</f>
        <v>0.32805830337673508</v>
      </c>
      <c r="DC325" s="120">
        <f>PRODUCT('mil mi val'!$C289:DB289)</f>
        <v>0.32444966203959097</v>
      </c>
    </row>
    <row r="326" spans="2:107" ht="15" x14ac:dyDescent="0.25">
      <c r="B326" s="110">
        <v>81</v>
      </c>
      <c r="C326" s="120">
        <v>1</v>
      </c>
      <c r="D326" s="120">
        <f>PRODUCT('mil mi val'!$C290:C290)</f>
        <v>0.98440000000000005</v>
      </c>
      <c r="E326" s="120">
        <f>PRODUCT('mil mi val'!$C290:D290)</f>
        <v>0.97819828000000009</v>
      </c>
      <c r="F326" s="120">
        <f>PRODUCT('mil mi val'!$C290:E290)</f>
        <v>0.97154653169600003</v>
      </c>
      <c r="G326" s="120">
        <f>PRODUCT('mil mi val'!$C290:F290)</f>
        <v>0.96464855132095839</v>
      </c>
      <c r="H326" s="120">
        <f>PRODUCT('mil mi val'!$C290:G290)</f>
        <v>0.95760661689631543</v>
      </c>
      <c r="I326" s="120">
        <f>PRODUCT('mil mi val'!$C290:H290)</f>
        <v>0.95032880660790342</v>
      </c>
      <c r="J326" s="120">
        <f>PRODUCT('mil mi val'!$C290:I290)</f>
        <v>0.94282120903570099</v>
      </c>
      <c r="K326" s="120">
        <f>PRODUCT('mil mi val'!$C290:J290)</f>
        <v>0.93499579300070468</v>
      </c>
      <c r="L326" s="120">
        <f>PRODUCT('mil mi val'!$C290:K290)</f>
        <v>0.9268613296015985</v>
      </c>
      <c r="M326" s="120">
        <f>PRODUCT('mil mi val'!$C290:L290)</f>
        <v>0.91842689150222401</v>
      </c>
      <c r="N326" s="120">
        <f>PRODUCT('mil mi val'!$C290:M290)</f>
        <v>0.90970183603295296</v>
      </c>
      <c r="O326" s="120">
        <f>PRODUCT('mil mi val'!$C290:N290)</f>
        <v>0.90069578785622673</v>
      </c>
      <c r="P326" s="120">
        <f>PRODUCT('mil mi val'!$C290:O290)</f>
        <v>0.89141862124130766</v>
      </c>
      <c r="Q326" s="120">
        <f>PRODUCT('mil mi val'!$C290:P290)</f>
        <v>0.88205872571827393</v>
      </c>
      <c r="R326" s="120">
        <f>PRODUCT('mil mi val'!$C290:Q290)</f>
        <v>0.87279710909823205</v>
      </c>
      <c r="S326" s="120">
        <f>PRODUCT('mil mi val'!$C290:R290)</f>
        <v>0.86363273945270069</v>
      </c>
      <c r="T326" s="120">
        <f>PRODUCT('mil mi val'!$C290:S290)</f>
        <v>0.85456459568844734</v>
      </c>
      <c r="U326" s="120">
        <f>PRODUCT('mil mi val'!$C290:T290)</f>
        <v>0.84559166743371872</v>
      </c>
      <c r="V326" s="120">
        <f>PRODUCT('mil mi val'!$C290:U290)</f>
        <v>0.83671295492566466</v>
      </c>
      <c r="W326" s="120">
        <f>PRODUCT('mil mi val'!$C290:V290)</f>
        <v>0.8279274688989452</v>
      </c>
      <c r="X326" s="120">
        <f>PRODUCT('mil mi val'!$C290:W290)</f>
        <v>0.81923423047550636</v>
      </c>
      <c r="Y326" s="120">
        <f>PRODUCT('mil mi val'!$C290:X290)</f>
        <v>0.81063227105551361</v>
      </c>
      <c r="Z326" s="120">
        <f>PRODUCT('mil mi val'!$C290:Y290)</f>
        <v>0.80212063220943075</v>
      </c>
      <c r="AA326" s="120">
        <f>PRODUCT('mil mi val'!$C290:Z290)</f>
        <v>0.79369836557123175</v>
      </c>
      <c r="AB326" s="120">
        <f>PRODUCT('mil mi val'!$C290:AA290)</f>
        <v>0.78536453273273388</v>
      </c>
      <c r="AC326" s="120">
        <f>PRODUCT('mil mi val'!$C290:AB290)</f>
        <v>0.77711820513904017</v>
      </c>
      <c r="AD326" s="120">
        <f>PRODUCT('mil mi val'!$C290:AC290)</f>
        <v>0.76895846398508028</v>
      </c>
      <c r="AE326" s="120">
        <f>PRODUCT('mil mi val'!$C290:AD290)</f>
        <v>0.76088440011323699</v>
      </c>
      <c r="AF326" s="120">
        <f>PRODUCT('mil mi val'!$C290:AE290)</f>
        <v>0.752895113912048</v>
      </c>
      <c r="AG326" s="120">
        <f>PRODUCT('mil mi val'!$C290:AF290)</f>
        <v>0.74498971521597157</v>
      </c>
      <c r="AH326" s="120">
        <f>PRODUCT('mil mi val'!$C290:AG290)</f>
        <v>0.73716732320620393</v>
      </c>
      <c r="AI326" s="120">
        <f>PRODUCT('mil mi val'!$C290:AH290)</f>
        <v>0.72942706631253884</v>
      </c>
      <c r="AJ326" s="120">
        <f>PRODUCT('mil mi val'!$C290:AI290)</f>
        <v>0.7217680821162572</v>
      </c>
      <c r="AK326" s="120">
        <f>PRODUCT('mil mi val'!$C290:AJ290)</f>
        <v>0.71418951725403657</v>
      </c>
      <c r="AL326" s="120">
        <f>PRODUCT('mil mi val'!$C290:AK290)</f>
        <v>0.70669052732286919</v>
      </c>
      <c r="AM326" s="120">
        <f>PRODUCT('mil mi val'!$C290:AL290)</f>
        <v>0.69927027678597908</v>
      </c>
      <c r="AN326" s="120">
        <f>PRODUCT('mil mi val'!$C290:AM290)</f>
        <v>0.69192793887972637</v>
      </c>
      <c r="AO326" s="120">
        <f>PRODUCT('mil mi val'!$C290:AN290)</f>
        <v>0.68466269552148928</v>
      </c>
      <c r="AP326" s="120">
        <f>PRODUCT('mil mi val'!$C290:AO290)</f>
        <v>0.67747373721851367</v>
      </c>
      <c r="AQ326" s="120">
        <f>PRODUCT('mil mi val'!$C290:AP290)</f>
        <v>0.67036026297771933</v>
      </c>
      <c r="AR326" s="120">
        <f>PRODUCT('mil mi val'!$C290:AQ290)</f>
        <v>0.66332148021645332</v>
      </c>
      <c r="AS326" s="120">
        <f>PRODUCT('mil mi val'!$C290:AR290)</f>
        <v>0.65635660467418055</v>
      </c>
      <c r="AT326" s="120">
        <f>PRODUCT('mil mi val'!$C290:AS290)</f>
        <v>0.64946486032510164</v>
      </c>
      <c r="AU326" s="120">
        <f>PRODUCT('mil mi val'!$C290:AT290)</f>
        <v>0.64264547929168814</v>
      </c>
      <c r="AV326" s="120">
        <f>PRODUCT('mil mi val'!$C290:AU290)</f>
        <v>0.63589770175912541</v>
      </c>
      <c r="AW326" s="120">
        <f>PRODUCT('mil mi val'!$C290:AV290)</f>
        <v>0.62922077589065462</v>
      </c>
      <c r="AX326" s="120">
        <f>PRODUCT('mil mi val'!$C290:AW290)</f>
        <v>0.62261395774380279</v>
      </c>
      <c r="AY326" s="120">
        <f>PRODUCT('mil mi val'!$C290:AX290)</f>
        <v>0.61607651118749285</v>
      </c>
      <c r="AZ326" s="120">
        <f>PRODUCT('mil mi val'!$C290:AY290)</f>
        <v>0.60960770782002416</v>
      </c>
      <c r="BA326" s="120">
        <f>PRODUCT('mil mi val'!$C290:AZ290)</f>
        <v>0.60320682688791394</v>
      </c>
      <c r="BB326" s="120">
        <f>PRODUCT('mil mi val'!$C290:BA290)</f>
        <v>0.59687315520559092</v>
      </c>
      <c r="BC326" s="120">
        <f>PRODUCT('mil mi val'!$C290:BB290)</f>
        <v>0.59060598707593226</v>
      </c>
      <c r="BD326" s="120">
        <f>PRODUCT('mil mi val'!$C290:BC290)</f>
        <v>0.58440462421163497</v>
      </c>
      <c r="BE326" s="120">
        <f>PRODUCT('mil mi val'!$C290:BD290)</f>
        <v>0.57826837565741285</v>
      </c>
      <c r="BF326" s="120">
        <f>PRODUCT('mil mi val'!$C290:BE290)</f>
        <v>0.57219655771301003</v>
      </c>
      <c r="BG326" s="120">
        <f>PRODUCT('mil mi val'!$C290:BF290)</f>
        <v>0.56618849385702341</v>
      </c>
      <c r="BH326" s="120">
        <f>PRODUCT('mil mi val'!$C290:BG290)</f>
        <v>0.56024351467152467</v>
      </c>
      <c r="BI326" s="120">
        <f>PRODUCT('mil mi val'!$C290:BH290)</f>
        <v>0.55436095776747374</v>
      </c>
      <c r="BJ326" s="120">
        <f>PRODUCT('mil mi val'!$C290:BI290)</f>
        <v>0.54854016771091529</v>
      </c>
      <c r="BK326" s="120">
        <f>PRODUCT('mil mi val'!$C290:BJ290)</f>
        <v>0.5427804959499507</v>
      </c>
      <c r="BL326" s="120">
        <f>PRODUCT('mil mi val'!$C290:BK290)</f>
        <v>0.53708130074247629</v>
      </c>
      <c r="BM326" s="120">
        <f>PRODUCT('mil mi val'!$C290:BL290)</f>
        <v>0.53144194708468029</v>
      </c>
      <c r="BN326" s="120">
        <f>PRODUCT('mil mi val'!$C290:BM290)</f>
        <v>0.52586180664029114</v>
      </c>
      <c r="BO326" s="120">
        <f>PRODUCT('mil mi val'!$C290:BN290)</f>
        <v>0.52034025767056813</v>
      </c>
      <c r="BP326" s="120">
        <f>PRODUCT('mil mi val'!$C290:BO290)</f>
        <v>0.51487668496502714</v>
      </c>
      <c r="BQ326" s="120">
        <f>PRODUCT('mil mi val'!$C290:BP290)</f>
        <v>0.50947047977289439</v>
      </c>
      <c r="BR326" s="120">
        <f>PRODUCT('mil mi val'!$C290:BQ290)</f>
        <v>0.504121039735279</v>
      </c>
      <c r="BS326" s="120">
        <f>PRODUCT('mil mi val'!$C290:BR290)</f>
        <v>0.49882776881805857</v>
      </c>
      <c r="BT326" s="120">
        <f>PRODUCT('mil mi val'!$C290:BS290)</f>
        <v>0.49359007724546899</v>
      </c>
      <c r="BU326" s="120">
        <f>PRODUCT('mil mi val'!$C290:BT290)</f>
        <v>0.48840738143439161</v>
      </c>
      <c r="BV326" s="120">
        <f>PRODUCT('mil mi val'!$C290:BU290)</f>
        <v>0.48327910392933054</v>
      </c>
      <c r="BW326" s="120">
        <f>PRODUCT('mil mi val'!$C290:BV290)</f>
        <v>0.47820467333807259</v>
      </c>
      <c r="BX326" s="120">
        <f>PRODUCT('mil mi val'!$C290:BW290)</f>
        <v>0.47318352426802285</v>
      </c>
      <c r="BY326" s="120">
        <f>PRODUCT('mil mi val'!$C290:BX290)</f>
        <v>0.46821509726320865</v>
      </c>
      <c r="BZ326" s="120">
        <f>PRODUCT('mil mi val'!$C290:BY290)</f>
        <v>0.463298838741945</v>
      </c>
      <c r="CA326" s="120">
        <f>PRODUCT('mil mi val'!$C290:BZ290)</f>
        <v>0.45843420093515458</v>
      </c>
      <c r="CB326" s="120">
        <f>PRODUCT('mil mi val'!$C290:CA290)</f>
        <v>0.45362064182533546</v>
      </c>
      <c r="CC326" s="120">
        <f>PRODUCT('mil mi val'!$C290:CB290)</f>
        <v>0.44885762508616944</v>
      </c>
      <c r="CD326" s="120">
        <f>PRODUCT('mil mi val'!$C290:CC290)</f>
        <v>0.44414462002276467</v>
      </c>
      <c r="CE326" s="120">
        <f>PRODUCT('mil mi val'!$C290:CD290)</f>
        <v>0.43948110151252567</v>
      </c>
      <c r="CF326" s="120">
        <f>PRODUCT('mil mi val'!$C290:CE290)</f>
        <v>0.4348665499466442</v>
      </c>
      <c r="CG326" s="120">
        <f>PRODUCT('mil mi val'!$C290:CF290)</f>
        <v>0.43030045117220445</v>
      </c>
      <c r="CH326" s="120">
        <f>PRODUCT('mil mi val'!$C290:CG290)</f>
        <v>0.42578229643489635</v>
      </c>
      <c r="CI326" s="120">
        <f>PRODUCT('mil mi val'!$C290:CH290)</f>
        <v>0.42131158232232996</v>
      </c>
      <c r="CJ326" s="120">
        <f>PRODUCT('mil mi val'!$C290:CI290)</f>
        <v>0.41688781070794551</v>
      </c>
      <c r="CK326" s="120">
        <f>PRODUCT('mil mi val'!$C290:CJ290)</f>
        <v>0.4125104886955121</v>
      </c>
      <c r="CL326" s="120">
        <f>PRODUCT('mil mi val'!$C290:CK290)</f>
        <v>0.40817912856420924</v>
      </c>
      <c r="CM326" s="120">
        <f>PRODUCT('mil mi val'!$C290:CL290)</f>
        <v>0.40389324771428509</v>
      </c>
      <c r="CN326" s="120">
        <f>PRODUCT('mil mi val'!$C290:CM290)</f>
        <v>0.39965236861328512</v>
      </c>
      <c r="CO326" s="120">
        <f>PRODUCT('mil mi val'!$C290:CN290)</f>
        <v>0.39545601874284564</v>
      </c>
      <c r="CP326" s="120">
        <f>PRODUCT('mil mi val'!$C290:CO290)</f>
        <v>0.39130373054604578</v>
      </c>
      <c r="CQ326" s="120">
        <f>PRODUCT('mil mi val'!$C290:CP290)</f>
        <v>0.3871950413753123</v>
      </c>
      <c r="CR326" s="120">
        <f>PRODUCT('mil mi val'!$C290:CQ290)</f>
        <v>0.38312949344087155</v>
      </c>
      <c r="CS326" s="120">
        <f>PRODUCT('mil mi val'!$C290:CR290)</f>
        <v>0.37910663375974241</v>
      </c>
      <c r="CT326" s="120">
        <f>PRODUCT('mil mi val'!$C290:CS290)</f>
        <v>0.37512601410526514</v>
      </c>
      <c r="CU326" s="120">
        <f>PRODUCT('mil mi val'!$C290:CT290)</f>
        <v>0.37118719095715985</v>
      </c>
      <c r="CV326" s="120">
        <f>PRODUCT('mil mi val'!$C290:CU290)</f>
        <v>0.36728972545210969</v>
      </c>
      <c r="CW326" s="120">
        <f>PRODUCT('mil mi val'!$C290:CV290)</f>
        <v>0.36343318333486258</v>
      </c>
      <c r="CX326" s="120">
        <f>PRODUCT('mil mi val'!$C290:CW290)</f>
        <v>0.35961713490984654</v>
      </c>
      <c r="CY326" s="120">
        <f>PRODUCT('mil mi val'!$C290:CX290)</f>
        <v>0.35584115499329316</v>
      </c>
      <c r="CZ326" s="120">
        <f>PRODUCT('mil mi val'!$C290:CY290)</f>
        <v>0.35210482286586359</v>
      </c>
      <c r="DA326" s="120">
        <f>PRODUCT('mil mi val'!$C290:CZ290)</f>
        <v>0.34840772222577204</v>
      </c>
      <c r="DB326" s="120">
        <f>PRODUCT('mil mi val'!$C290:DA290)</f>
        <v>0.34474944114240147</v>
      </c>
      <c r="DC326" s="120">
        <f>PRODUCT('mil mi val'!$C290:DB290)</f>
        <v>0.34112957201040628</v>
      </c>
    </row>
    <row r="327" spans="2:107" ht="15" x14ac:dyDescent="0.25">
      <c r="B327" s="110">
        <v>82</v>
      </c>
      <c r="C327" s="120">
        <v>1</v>
      </c>
      <c r="D327" s="120">
        <f>PRODUCT('mil mi val'!$C291:C291)</f>
        <v>0.98460000000000003</v>
      </c>
      <c r="E327" s="120">
        <f>PRODUCT('mil mi val'!$C291:D291)</f>
        <v>0.97859394</v>
      </c>
      <c r="F327" s="120">
        <f>PRODUCT('mil mi val'!$C291:E291)</f>
        <v>0.97223307939000003</v>
      </c>
      <c r="G327" s="120">
        <f>PRODUCT('mil mi val'!$C291:F291)</f>
        <v>0.96562189445014801</v>
      </c>
      <c r="H327" s="120">
        <f>PRODUCT('mil mi val'!$C291:G291)</f>
        <v>0.95886254118899694</v>
      </c>
      <c r="I327" s="120">
        <f>PRODUCT('mil mi val'!$C291:H291)</f>
        <v>0.95195873089243621</v>
      </c>
      <c r="J327" s="120">
        <f>PRODUCT('mil mi val'!$C291:I291)</f>
        <v>0.94472384453765368</v>
      </c>
      <c r="K327" s="120">
        <f>PRODUCT('mil mi val'!$C291:J291)</f>
        <v>0.93726052616580624</v>
      </c>
      <c r="L327" s="120">
        <f>PRODUCT('mil mi val'!$C291:K291)</f>
        <v>0.92948126379863005</v>
      </c>
      <c r="M327" s="120">
        <f>PRODUCT('mil mi val'!$C291:L291)</f>
        <v>0.92139477680358195</v>
      </c>
      <c r="N327" s="120">
        <f>PRODUCT('mil mi val'!$C291:M291)</f>
        <v>0.91301008433466935</v>
      </c>
      <c r="O327" s="120">
        <f>PRODUCT('mil mi val'!$C291:N291)</f>
        <v>0.90442778954192349</v>
      </c>
      <c r="P327" s="120">
        <f>PRODUCT('mil mi val'!$C291:O291)</f>
        <v>0.89556439720441261</v>
      </c>
      <c r="Q327" s="120">
        <f>PRODUCT('mil mi val'!$C291:P291)</f>
        <v>0.88651919679264801</v>
      </c>
      <c r="R327" s="120">
        <f>PRODUCT('mil mi val'!$C291:Q291)</f>
        <v>0.87756535290504223</v>
      </c>
      <c r="S327" s="120">
        <f>PRODUCT('mil mi val'!$C291:R291)</f>
        <v>0.86870194284070135</v>
      </c>
      <c r="T327" s="120">
        <f>PRODUCT('mil mi val'!$C291:S291)</f>
        <v>0.85992805321801025</v>
      </c>
      <c r="U327" s="120">
        <f>PRODUCT('mil mi val'!$C291:T291)</f>
        <v>0.85124277988050834</v>
      </c>
      <c r="V327" s="120">
        <f>PRODUCT('mil mi val'!$C291:U291)</f>
        <v>0.8426452278037152</v>
      </c>
      <c r="W327" s="120">
        <f>PRODUCT('mil mi val'!$C291:V291)</f>
        <v>0.83413451100289771</v>
      </c>
      <c r="X327" s="120">
        <f>PRODUCT('mil mi val'!$C291:W291)</f>
        <v>0.82570975244176847</v>
      </c>
      <c r="Y327" s="120">
        <f>PRODUCT('mil mi val'!$C291:X291)</f>
        <v>0.81737008394210664</v>
      </c>
      <c r="Z327" s="120">
        <f>PRODUCT('mil mi val'!$C291:Y291)</f>
        <v>0.8091146460942914</v>
      </c>
      <c r="AA327" s="120">
        <f>PRODUCT('mil mi val'!$C291:Z291)</f>
        <v>0.80094258816873909</v>
      </c>
      <c r="AB327" s="120">
        <f>PRODUCT('mil mi val'!$C291:AA291)</f>
        <v>0.79285306802823485</v>
      </c>
      <c r="AC327" s="120">
        <f>PRODUCT('mil mi val'!$C291:AB291)</f>
        <v>0.78484525204114963</v>
      </c>
      <c r="AD327" s="120">
        <f>PRODUCT('mil mi val'!$C291:AC291)</f>
        <v>0.77691831499553399</v>
      </c>
      <c r="AE327" s="120">
        <f>PRODUCT('mil mi val'!$C291:AD291)</f>
        <v>0.76907144001407912</v>
      </c>
      <c r="AF327" s="120">
        <f>PRODUCT('mil mi val'!$C291:AE291)</f>
        <v>0.76130381846993689</v>
      </c>
      <c r="AG327" s="120">
        <f>PRODUCT('mil mi val'!$C291:AF291)</f>
        <v>0.75361464990339055</v>
      </c>
      <c r="AH327" s="120">
        <f>PRODUCT('mil mi val'!$C291:AG291)</f>
        <v>0.74600314193936634</v>
      </c>
      <c r="AI327" s="120">
        <f>PRODUCT('mil mi val'!$C291:AH291)</f>
        <v>0.73846851020577875</v>
      </c>
      <c r="AJ327" s="120">
        <f>PRODUCT('mil mi val'!$C291:AI291)</f>
        <v>0.73100997825270042</v>
      </c>
      <c r="AK327" s="120">
        <f>PRODUCT('mil mi val'!$C291:AJ291)</f>
        <v>0.72362677747234816</v>
      </c>
      <c r="AL327" s="120">
        <f>PRODUCT('mil mi val'!$C291:AK291)</f>
        <v>0.71631814701987739</v>
      </c>
      <c r="AM327" s="120">
        <f>PRODUCT('mil mi val'!$C291:AL291)</f>
        <v>0.70908333373497667</v>
      </c>
      <c r="AN327" s="120">
        <f>PRODUCT('mil mi val'!$C291:AM291)</f>
        <v>0.70192159206425342</v>
      </c>
      <c r="AO327" s="120">
        <f>PRODUCT('mil mi val'!$C291:AN291)</f>
        <v>0.69483218398440449</v>
      </c>
      <c r="AP327" s="120">
        <f>PRODUCT('mil mi val'!$C291:AO291)</f>
        <v>0.68781437892616204</v>
      </c>
      <c r="AQ327" s="120">
        <f>PRODUCT('mil mi val'!$C291:AP291)</f>
        <v>0.68086745369900781</v>
      </c>
      <c r="AR327" s="120">
        <f>PRODUCT('mil mi val'!$C291:AQ291)</f>
        <v>0.67399069241664789</v>
      </c>
      <c r="AS327" s="120">
        <f>PRODUCT('mil mi val'!$C291:AR291)</f>
        <v>0.66718338642323971</v>
      </c>
      <c r="AT327" s="120">
        <f>PRODUCT('mil mi val'!$C291:AS291)</f>
        <v>0.66044483422036504</v>
      </c>
      <c r="AU327" s="120">
        <f>PRODUCT('mil mi val'!$C291:AT291)</f>
        <v>0.65377434139473933</v>
      </c>
      <c r="AV327" s="120">
        <f>PRODUCT('mil mi val'!$C291:AU291)</f>
        <v>0.64717122054665244</v>
      </c>
      <c r="AW327" s="120">
        <f>PRODUCT('mil mi val'!$C291:AV291)</f>
        <v>0.64063479121913125</v>
      </c>
      <c r="AX327" s="120">
        <f>PRODUCT('mil mi val'!$C291:AW291)</f>
        <v>0.63416437982781804</v>
      </c>
      <c r="AY327" s="120">
        <f>PRODUCT('mil mi val'!$C291:AX291)</f>
        <v>0.62775931959155706</v>
      </c>
      <c r="AZ327" s="120">
        <f>PRODUCT('mil mi val'!$C291:AY291)</f>
        <v>0.62141895046368234</v>
      </c>
      <c r="BA327" s="120">
        <f>PRODUCT('mil mi val'!$C291:AZ291)</f>
        <v>0.61514261906399914</v>
      </c>
      <c r="BB327" s="120">
        <f>PRODUCT('mil mi val'!$C291:BA291)</f>
        <v>0.60892967861145275</v>
      </c>
      <c r="BC327" s="120">
        <f>PRODUCT('mil mi val'!$C291:BB291)</f>
        <v>0.60277948885747712</v>
      </c>
      <c r="BD327" s="120">
        <f>PRODUCT('mil mi val'!$C291:BC291)</f>
        <v>0.59669141602001663</v>
      </c>
      <c r="BE327" s="120">
        <f>PRODUCT('mil mi val'!$C291:BD291)</f>
        <v>0.59066483271821446</v>
      </c>
      <c r="BF327" s="120">
        <f>PRODUCT('mil mi val'!$C291:BE291)</f>
        <v>0.58469911790776052</v>
      </c>
      <c r="BG327" s="120">
        <f>PRODUCT('mil mi val'!$C291:BF291)</f>
        <v>0.5787936568168921</v>
      </c>
      <c r="BH327" s="120">
        <f>PRODUCT('mil mi val'!$C291:BG291)</f>
        <v>0.57294784088304151</v>
      </c>
      <c r="BI327" s="120">
        <f>PRODUCT('mil mi val'!$C291:BH291)</f>
        <v>0.56716106769012276</v>
      </c>
      <c r="BJ327" s="120">
        <f>PRODUCT('mil mi val'!$C291:BI291)</f>
        <v>0.56143274090645257</v>
      </c>
      <c r="BK327" s="120">
        <f>PRODUCT('mil mi val'!$C291:BJ291)</f>
        <v>0.55576227022329738</v>
      </c>
      <c r="BL327" s="120">
        <f>PRODUCT('mil mi val'!$C291:BK291)</f>
        <v>0.55014907129404211</v>
      </c>
      <c r="BM327" s="120">
        <f>PRODUCT('mil mi val'!$C291:BL291)</f>
        <v>0.5445925656739723</v>
      </c>
      <c r="BN327" s="120">
        <f>PRODUCT('mil mi val'!$C291:BM291)</f>
        <v>0.53909218076066523</v>
      </c>
      <c r="BO327" s="120">
        <f>PRODUCT('mil mi val'!$C291:BN291)</f>
        <v>0.53364734973498251</v>
      </c>
      <c r="BP327" s="120">
        <f>PRODUCT('mil mi val'!$C291:BO291)</f>
        <v>0.5282575115026592</v>
      </c>
      <c r="BQ327" s="120">
        <f>PRODUCT('mil mi val'!$C291:BP291)</f>
        <v>0.52292211063648231</v>
      </c>
      <c r="BR327" s="120">
        <f>PRODUCT('mil mi val'!$C291:BQ291)</f>
        <v>0.51764059731905387</v>
      </c>
      <c r="BS327" s="120">
        <f>PRODUCT('mil mi val'!$C291:BR291)</f>
        <v>0.51241242728613146</v>
      </c>
      <c r="BT327" s="120">
        <f>PRODUCT('mil mi val'!$C291:BS291)</f>
        <v>0.50723706177054151</v>
      </c>
      <c r="BU327" s="120">
        <f>PRODUCT('mil mi val'!$C291:BT291)</f>
        <v>0.50211396744665904</v>
      </c>
      <c r="BV327" s="120">
        <f>PRODUCT('mil mi val'!$C291:BU291)</f>
        <v>0.49704261637544778</v>
      </c>
      <c r="BW327" s="120">
        <f>PRODUCT('mil mi val'!$C291:BV291)</f>
        <v>0.49202248595005577</v>
      </c>
      <c r="BX327" s="120">
        <f>PRODUCT('mil mi val'!$C291:BW291)</f>
        <v>0.48705305884196021</v>
      </c>
      <c r="BY327" s="120">
        <f>PRODUCT('mil mi val'!$C291:BX291)</f>
        <v>0.48213382294765639</v>
      </c>
      <c r="BZ327" s="120">
        <f>PRODUCT('mil mi val'!$C291:BY291)</f>
        <v>0.47726427133588506</v>
      </c>
      <c r="CA327" s="120">
        <f>PRODUCT('mil mi val'!$C291:BZ291)</f>
        <v>0.47244390219539262</v>
      </c>
      <c r="CB327" s="120">
        <f>PRODUCT('mil mi val'!$C291:CA291)</f>
        <v>0.46767221878321913</v>
      </c>
      <c r="CC327" s="120">
        <f>PRODUCT('mil mi val'!$C291:CB291)</f>
        <v>0.46294872937350862</v>
      </c>
      <c r="CD327" s="120">
        <f>PRODUCT('mil mi val'!$C291:CC291)</f>
        <v>0.4582729472068362</v>
      </c>
      <c r="CE327" s="120">
        <f>PRODUCT('mil mi val'!$C291:CD291)</f>
        <v>0.45364439044004717</v>
      </c>
      <c r="CF327" s="120">
        <f>PRODUCT('mil mi val'!$C291:CE291)</f>
        <v>0.44906258209660271</v>
      </c>
      <c r="CG327" s="120">
        <f>PRODUCT('mil mi val'!$C291:CF291)</f>
        <v>0.44452705001742704</v>
      </c>
      <c r="CH327" s="120">
        <f>PRODUCT('mil mi val'!$C291:CG291)</f>
        <v>0.44003732681225105</v>
      </c>
      <c r="CI327" s="120">
        <f>PRODUCT('mil mi val'!$C291:CH291)</f>
        <v>0.43559294981144731</v>
      </c>
      <c r="CJ327" s="120">
        <f>PRODUCT('mil mi val'!$C291:CI291)</f>
        <v>0.43119346101835171</v>
      </c>
      <c r="CK327" s="120">
        <f>PRODUCT('mil mi val'!$C291:CJ291)</f>
        <v>0.42683840706206638</v>
      </c>
      <c r="CL327" s="120">
        <f>PRODUCT('mil mi val'!$C291:CK291)</f>
        <v>0.42252733915073953</v>
      </c>
      <c r="CM327" s="120">
        <f>PRODUCT('mil mi val'!$C291:CL291)</f>
        <v>0.41825981302531706</v>
      </c>
      <c r="CN327" s="120">
        <f>PRODUCT('mil mi val'!$C291:CM291)</f>
        <v>0.41403538891376135</v>
      </c>
      <c r="CO327" s="120">
        <f>PRODUCT('mil mi val'!$C291:CN291)</f>
        <v>0.40985363148573234</v>
      </c>
      <c r="CP327" s="120">
        <f>PRODUCT('mil mi val'!$C291:CO291)</f>
        <v>0.40571410980772643</v>
      </c>
      <c r="CQ327" s="120">
        <f>PRODUCT('mil mi val'!$C291:CP291)</f>
        <v>0.40161639729866838</v>
      </c>
      <c r="CR327" s="120">
        <f>PRODUCT('mil mi val'!$C291:CQ291)</f>
        <v>0.39756007168595181</v>
      </c>
      <c r="CS327" s="120">
        <f>PRODUCT('mil mi val'!$C291:CR291)</f>
        <v>0.39354471496192373</v>
      </c>
      <c r="CT327" s="120">
        <f>PRODUCT('mil mi val'!$C291:CS291)</f>
        <v>0.38956991334080832</v>
      </c>
      <c r="CU327" s="120">
        <f>PRODUCT('mil mi val'!$C291:CT291)</f>
        <v>0.38563525721606617</v>
      </c>
      <c r="CV327" s="120">
        <f>PRODUCT('mil mi val'!$C291:CU291)</f>
        <v>0.38174034111818389</v>
      </c>
      <c r="CW327" s="120">
        <f>PRODUCT('mil mi val'!$C291:CV291)</f>
        <v>0.37788476367289026</v>
      </c>
      <c r="CX327" s="120">
        <f>PRODUCT('mil mi val'!$C291:CW291)</f>
        <v>0.37406812755979407</v>
      </c>
      <c r="CY327" s="120">
        <f>PRODUCT('mil mi val'!$C291:CX291)</f>
        <v>0.37029003947144018</v>
      </c>
      <c r="CZ327" s="120">
        <f>PRODUCT('mil mi val'!$C291:CY291)</f>
        <v>0.36655011007277866</v>
      </c>
      <c r="DA327" s="120">
        <f>PRODUCT('mil mi val'!$C291:CZ291)</f>
        <v>0.36284795396104358</v>
      </c>
      <c r="DB327" s="120">
        <f>PRODUCT('mil mi val'!$C291:DA291)</f>
        <v>0.35918318962603701</v>
      </c>
      <c r="DC327" s="120">
        <f>PRODUCT('mil mi val'!$C291:DB291)</f>
        <v>0.35555543941081402</v>
      </c>
    </row>
    <row r="328" spans="2:107" ht="15" x14ac:dyDescent="0.25">
      <c r="B328" s="110">
        <v>83</v>
      </c>
      <c r="C328" s="120">
        <v>1</v>
      </c>
      <c r="D328" s="120">
        <f>PRODUCT('mil mi val'!$C292:C292)</f>
        <v>0.98480000000000001</v>
      </c>
      <c r="E328" s="120">
        <f>PRODUCT('mil mi val'!$C292:D292)</f>
        <v>0.97908815999999999</v>
      </c>
      <c r="F328" s="120">
        <f>PRODUCT('mil mi val'!$C292:E292)</f>
        <v>0.97301781340799998</v>
      </c>
      <c r="G328" s="120">
        <f>PRODUCT('mil mi val'!$C292:F292)</f>
        <v>0.96669319762084804</v>
      </c>
      <c r="H328" s="120">
        <f>PRODUCT('mil mi val'!$C292:G292)</f>
        <v>0.96021635319678833</v>
      </c>
      <c r="I328" s="120">
        <f>PRODUCT('mil mi val'!$C292:H292)</f>
        <v>0.95359086035973051</v>
      </c>
      <c r="J328" s="120">
        <f>PRODUCT('mil mi val'!$C292:I292)</f>
        <v>0.94672500616514044</v>
      </c>
      <c r="K328" s="120">
        <f>PRODUCT('mil mi val'!$C292:J292)</f>
        <v>0.93962456861890198</v>
      </c>
      <c r="L328" s="120">
        <f>PRODUCT('mil mi val'!$C292:K292)</f>
        <v>0.93220153452681265</v>
      </c>
      <c r="M328" s="120">
        <f>PRODUCT('mil mi val'!$C292:L292)</f>
        <v>0.9245574819436928</v>
      </c>
      <c r="N328" s="120">
        <f>PRODUCT('mil mi val'!$C292:M292)</f>
        <v>0.916606287598977</v>
      </c>
      <c r="O328" s="120">
        <f>PRODUCT('mil mi val'!$C292:N292)</f>
        <v>0.90835683101058617</v>
      </c>
      <c r="P328" s="120">
        <f>PRODUCT('mil mi val'!$C292:O292)</f>
        <v>0.89990911248218775</v>
      </c>
      <c r="Q328" s="120">
        <f>PRODUCT('mil mi val'!$C292:P292)</f>
        <v>0.89126998500235866</v>
      </c>
      <c r="R328" s="120">
        <f>PRODUCT('mil mi val'!$C292:Q292)</f>
        <v>0.88271379314633591</v>
      </c>
      <c r="S328" s="120">
        <f>PRODUCT('mil mi val'!$C292:R292)</f>
        <v>0.87423974073213107</v>
      </c>
      <c r="T328" s="120">
        <f>PRODUCT('mil mi val'!$C292:S292)</f>
        <v>0.86584703922110251</v>
      </c>
      <c r="U328" s="120">
        <f>PRODUCT('mil mi val'!$C292:T292)</f>
        <v>0.85753490764457985</v>
      </c>
      <c r="V328" s="120">
        <f>PRODUCT('mil mi val'!$C292:U292)</f>
        <v>0.84930257253119179</v>
      </c>
      <c r="W328" s="120">
        <f>PRODUCT('mil mi val'!$C292:V292)</f>
        <v>0.8411492678348923</v>
      </c>
      <c r="X328" s="120">
        <f>PRODUCT('mil mi val'!$C292:W292)</f>
        <v>0.83307423486367727</v>
      </c>
      <c r="Y328" s="120">
        <f>PRODUCT('mil mi val'!$C292:X292)</f>
        <v>0.82507672220898587</v>
      </c>
      <c r="Z328" s="120">
        <f>PRODUCT('mil mi val'!$C292:Y292)</f>
        <v>0.81715598567577952</v>
      </c>
      <c r="AA328" s="120">
        <f>PRODUCT('mil mi val'!$C292:Z292)</f>
        <v>0.80931128821329201</v>
      </c>
      <c r="AB328" s="120">
        <f>PRODUCT('mil mi val'!$C292:AA292)</f>
        <v>0.80154189984644442</v>
      </c>
      <c r="AC328" s="120">
        <f>PRODUCT('mil mi val'!$C292:AB292)</f>
        <v>0.79384709760791849</v>
      </c>
      <c r="AD328" s="120">
        <f>PRODUCT('mil mi val'!$C292:AC292)</f>
        <v>0.78622616547088242</v>
      </c>
      <c r="AE328" s="120">
        <f>PRODUCT('mil mi val'!$C292:AD292)</f>
        <v>0.77867839428236196</v>
      </c>
      <c r="AF328" s="120">
        <f>PRODUCT('mil mi val'!$C292:AE292)</f>
        <v>0.77120308169725127</v>
      </c>
      <c r="AG328" s="120">
        <f>PRODUCT('mil mi val'!$C292:AF292)</f>
        <v>0.76379953211295759</v>
      </c>
      <c r="AH328" s="120">
        <f>PRODUCT('mil mi val'!$C292:AG292)</f>
        <v>0.75646705660467317</v>
      </c>
      <c r="AI328" s="120">
        <f>PRODUCT('mil mi val'!$C292:AH292)</f>
        <v>0.7492049728612683</v>
      </c>
      <c r="AJ328" s="120">
        <f>PRODUCT('mil mi val'!$C292:AI292)</f>
        <v>0.74201260512180012</v>
      </c>
      <c r="AK328" s="120">
        <f>PRODUCT('mil mi val'!$C292:AJ292)</f>
        <v>0.73488928411263077</v>
      </c>
      <c r="AL328" s="120">
        <f>PRODUCT('mil mi val'!$C292:AK292)</f>
        <v>0.72783434698514948</v>
      </c>
      <c r="AM328" s="120">
        <f>PRODUCT('mil mi val'!$C292:AL292)</f>
        <v>0.720847137254092</v>
      </c>
      <c r="AN328" s="120">
        <f>PRODUCT('mil mi val'!$C292:AM292)</f>
        <v>0.71392700473645265</v>
      </c>
      <c r="AO328" s="120">
        <f>PRODUCT('mil mi val'!$C292:AN292)</f>
        <v>0.70707330549098268</v>
      </c>
      <c r="AP328" s="120">
        <f>PRODUCT('mil mi val'!$C292:AO292)</f>
        <v>0.70028540175826925</v>
      </c>
      <c r="AQ328" s="120">
        <f>PRODUCT('mil mi val'!$C292:AP292)</f>
        <v>0.69356266190138982</v>
      </c>
      <c r="AR328" s="120">
        <f>PRODUCT('mil mi val'!$C292:AQ292)</f>
        <v>0.68690446034713648</v>
      </c>
      <c r="AS328" s="120">
        <f>PRODUCT('mil mi val'!$C292:AR292)</f>
        <v>0.68031017752780398</v>
      </c>
      <c r="AT328" s="120">
        <f>PRODUCT('mil mi val'!$C292:AS292)</f>
        <v>0.67377919982353707</v>
      </c>
      <c r="AU328" s="120">
        <f>PRODUCT('mil mi val'!$C292:AT292)</f>
        <v>0.66731091950523103</v>
      </c>
      <c r="AV328" s="120">
        <f>PRODUCT('mil mi val'!$C292:AU292)</f>
        <v>0.66090473467798072</v>
      </c>
      <c r="AW328" s="120">
        <f>PRODUCT('mil mi val'!$C292:AV292)</f>
        <v>0.65456004922507205</v>
      </c>
      <c r="AX328" s="120">
        <f>PRODUCT('mil mi val'!$C292:AW292)</f>
        <v>0.64827627275251132</v>
      </c>
      <c r="AY328" s="120">
        <f>PRODUCT('mil mi val'!$C292:AX292)</f>
        <v>0.64205282053408719</v>
      </c>
      <c r="AZ328" s="120">
        <f>PRODUCT('mil mi val'!$C292:AY292)</f>
        <v>0.63588911345695986</v>
      </c>
      <c r="BA328" s="120">
        <f>PRODUCT('mil mi val'!$C292:AZ292)</f>
        <v>0.62978457796777298</v>
      </c>
      <c r="BB328" s="120">
        <f>PRODUCT('mil mi val'!$C292:BA292)</f>
        <v>0.62373864601928231</v>
      </c>
      <c r="BC328" s="120">
        <f>PRODUCT('mil mi val'!$C292:BB292)</f>
        <v>0.61775075501749721</v>
      </c>
      <c r="BD328" s="120">
        <f>PRODUCT('mil mi val'!$C292:BC292)</f>
        <v>0.61182034776932925</v>
      </c>
      <c r="BE328" s="120">
        <f>PRODUCT('mil mi val'!$C292:BD292)</f>
        <v>0.60594687243074363</v>
      </c>
      <c r="BF328" s="120">
        <f>PRODUCT('mil mi val'!$C292:BE292)</f>
        <v>0.60012978245540849</v>
      </c>
      <c r="BG328" s="120">
        <f>PRODUCT('mil mi val'!$C292:BF292)</f>
        <v>0.59436853654383659</v>
      </c>
      <c r="BH328" s="120">
        <f>PRODUCT('mil mi val'!$C292:BG292)</f>
        <v>0.58866259859301573</v>
      </c>
      <c r="BI328" s="120">
        <f>PRODUCT('mil mi val'!$C292:BH292)</f>
        <v>0.58301143764652275</v>
      </c>
      <c r="BJ328" s="120">
        <f>PRODUCT('mil mi val'!$C292:BI292)</f>
        <v>0.57741452784511604</v>
      </c>
      <c r="BK328" s="120">
        <f>PRODUCT('mil mi val'!$C292:BJ292)</f>
        <v>0.57187134837780285</v>
      </c>
      <c r="BL328" s="120">
        <f>PRODUCT('mil mi val'!$C292:BK292)</f>
        <v>0.56638138343337596</v>
      </c>
      <c r="BM328" s="120">
        <f>PRODUCT('mil mi val'!$C292:BL292)</f>
        <v>0.56094412215241551</v>
      </c>
      <c r="BN328" s="120">
        <f>PRODUCT('mil mi val'!$C292:BM292)</f>
        <v>0.5555590585797523</v>
      </c>
      <c r="BO328" s="120">
        <f>PRODUCT('mil mi val'!$C292:BN292)</f>
        <v>0.55022569161738666</v>
      </c>
      <c r="BP328" s="120">
        <f>PRODUCT('mil mi val'!$C292:BO292)</f>
        <v>0.54494352497785969</v>
      </c>
      <c r="BQ328" s="120">
        <f>PRODUCT('mil mi val'!$C292:BP292)</f>
        <v>0.53971206713807218</v>
      </c>
      <c r="BR328" s="120">
        <f>PRODUCT('mil mi val'!$C292:BQ292)</f>
        <v>0.53453083129354662</v>
      </c>
      <c r="BS328" s="120">
        <f>PRODUCT('mil mi val'!$C292:BR292)</f>
        <v>0.52939933531312855</v>
      </c>
      <c r="BT328" s="120">
        <f>PRODUCT('mil mi val'!$C292:BS292)</f>
        <v>0.52431710169412249</v>
      </c>
      <c r="BU328" s="120">
        <f>PRODUCT('mil mi val'!$C292:BT292)</f>
        <v>0.51928365751785888</v>
      </c>
      <c r="BV328" s="120">
        <f>PRODUCT('mil mi val'!$C292:BU292)</f>
        <v>0.5142985344056874</v>
      </c>
      <c r="BW328" s="120">
        <f>PRODUCT('mil mi val'!$C292:BV292)</f>
        <v>0.50936126847539276</v>
      </c>
      <c r="BX328" s="120">
        <f>PRODUCT('mil mi val'!$C292:BW292)</f>
        <v>0.50447140029802895</v>
      </c>
      <c r="BY328" s="120">
        <f>PRODUCT('mil mi val'!$C292:BX292)</f>
        <v>0.49962847485516787</v>
      </c>
      <c r="BZ328" s="120">
        <f>PRODUCT('mil mi val'!$C292:BY292)</f>
        <v>0.49483204149655824</v>
      </c>
      <c r="CA328" s="120">
        <f>PRODUCT('mil mi val'!$C292:BZ292)</f>
        <v>0.49008165389819125</v>
      </c>
      <c r="CB328" s="120">
        <f>PRODUCT('mil mi val'!$C292:CA292)</f>
        <v>0.48537687002076857</v>
      </c>
      <c r="CC328" s="120">
        <f>PRODUCT('mil mi val'!$C292:CB292)</f>
        <v>0.48071725206856919</v>
      </c>
      <c r="CD328" s="120">
        <f>PRODUCT('mil mi val'!$C292:CC292)</f>
        <v>0.4761023664487109</v>
      </c>
      <c r="CE328" s="120">
        <f>PRODUCT('mil mi val'!$C292:CD292)</f>
        <v>0.47153178373080323</v>
      </c>
      <c r="CF328" s="120">
        <f>PRODUCT('mil mi val'!$C292:CE292)</f>
        <v>0.46700507860698748</v>
      </c>
      <c r="CG328" s="120">
        <f>PRODUCT('mil mi val'!$C292:CF292)</f>
        <v>0.4625218298523604</v>
      </c>
      <c r="CH328" s="120">
        <f>PRODUCT('mil mi val'!$C292:CG292)</f>
        <v>0.4580816202857777</v>
      </c>
      <c r="CI328" s="120">
        <f>PRODUCT('mil mi val'!$C292:CH292)</f>
        <v>0.45368403673103419</v>
      </c>
      <c r="CJ328" s="120">
        <f>PRODUCT('mil mi val'!$C292:CI292)</f>
        <v>0.44932866997841625</v>
      </c>
      <c r="CK328" s="120">
        <f>PRODUCT('mil mi val'!$C292:CJ292)</f>
        <v>0.44501511474662342</v>
      </c>
      <c r="CL328" s="120">
        <f>PRODUCT('mil mi val'!$C292:CK292)</f>
        <v>0.44074296964505583</v>
      </c>
      <c r="CM328" s="120">
        <f>PRODUCT('mil mi val'!$C292:CL292)</f>
        <v>0.43651183713646324</v>
      </c>
      <c r="CN328" s="120">
        <f>PRODUCT('mil mi val'!$C292:CM292)</f>
        <v>0.43232132349995317</v>
      </c>
      <c r="CO328" s="120">
        <f>PRODUCT('mil mi val'!$C292:CN292)</f>
        <v>0.42817103879435359</v>
      </c>
      <c r="CP328" s="120">
        <f>PRODUCT('mil mi val'!$C292:CO292)</f>
        <v>0.42406059682192776</v>
      </c>
      <c r="CQ328" s="120">
        <f>PRODUCT('mil mi val'!$C292:CP292)</f>
        <v>0.41998961509243721</v>
      </c>
      <c r="CR328" s="120">
        <f>PRODUCT('mil mi val'!$C292:CQ292)</f>
        <v>0.41595771478754978</v>
      </c>
      <c r="CS328" s="120">
        <f>PRODUCT('mil mi val'!$C292:CR292)</f>
        <v>0.41196452072558926</v>
      </c>
      <c r="CT328" s="120">
        <f>PRODUCT('mil mi val'!$C292:CS292)</f>
        <v>0.40800966132662358</v>
      </c>
      <c r="CU328" s="120">
        <f>PRODUCT('mil mi val'!$C292:CT292)</f>
        <v>0.40409276857788795</v>
      </c>
      <c r="CV328" s="120">
        <f>PRODUCT('mil mi val'!$C292:CU292)</f>
        <v>0.40021347799954021</v>
      </c>
      <c r="CW328" s="120">
        <f>PRODUCT('mil mi val'!$C292:CV292)</f>
        <v>0.39637142861074459</v>
      </c>
      <c r="CX328" s="120">
        <f>PRODUCT('mil mi val'!$C292:CW292)</f>
        <v>0.39256626289608143</v>
      </c>
      <c r="CY328" s="120">
        <f>PRODUCT('mil mi val'!$C292:CX292)</f>
        <v>0.38879762677227903</v>
      </c>
      <c r="CZ328" s="120">
        <f>PRODUCT('mil mi val'!$C292:CY292)</f>
        <v>0.38506516955526515</v>
      </c>
      <c r="DA328" s="120">
        <f>PRODUCT('mil mi val'!$C292:CZ292)</f>
        <v>0.38136854392753461</v>
      </c>
      <c r="DB328" s="120">
        <f>PRODUCT('mil mi val'!$C292:DA292)</f>
        <v>0.37770740590583024</v>
      </c>
      <c r="DC328" s="120">
        <f>PRODUCT('mil mi val'!$C292:DB292)</f>
        <v>0.37408141480913426</v>
      </c>
    </row>
    <row r="329" spans="2:107" ht="15" x14ac:dyDescent="0.25">
      <c r="B329" s="110">
        <v>84</v>
      </c>
      <c r="C329" s="120">
        <v>1</v>
      </c>
      <c r="D329" s="120">
        <f>PRODUCT('mil mi val'!$C293:C293)</f>
        <v>0.98499999999999999</v>
      </c>
      <c r="E329" s="120">
        <f>PRODUCT('mil mi val'!$C293:D293)</f>
        <v>0.97948399999999991</v>
      </c>
      <c r="F329" s="120">
        <f>PRODUCT('mil mi val'!$C293:E293)</f>
        <v>0.97370504439999994</v>
      </c>
      <c r="G329" s="120">
        <f>PRODUCT('mil mi val'!$C293:F293)</f>
        <v>0.96766807312471992</v>
      </c>
      <c r="H329" s="120">
        <f>PRODUCT('mil mi val'!$C293:G293)</f>
        <v>0.96147499745672171</v>
      </c>
      <c r="I329" s="120">
        <f>PRODUCT('mil mi val'!$C293:H293)</f>
        <v>0.95512926247350727</v>
      </c>
      <c r="J329" s="120">
        <f>PRODUCT('mil mi val'!$C293:I293)</f>
        <v>0.94853887056244002</v>
      </c>
      <c r="K329" s="120">
        <f>PRODUCT('mil mi val'!$C293:J293)</f>
        <v>0.94180424458144674</v>
      </c>
      <c r="L329" s="120">
        <f>PRODUCT('mil mi val'!$C293:K293)</f>
        <v>0.93474071274708592</v>
      </c>
      <c r="M329" s="120">
        <f>PRODUCT('mil mi val'!$C293:L293)</f>
        <v>0.92744973518765861</v>
      </c>
      <c r="N329" s="120">
        <f>PRODUCT('mil mi val'!$C293:M293)</f>
        <v>0.91984464735911986</v>
      </c>
      <c r="O329" s="120">
        <f>PRODUCT('mil mi val'!$C293:N293)</f>
        <v>0.91202596785656742</v>
      </c>
      <c r="P329" s="120">
        <f>PRODUCT('mil mi val'!$C293:O293)</f>
        <v>0.90390893674264394</v>
      </c>
      <c r="Q329" s="120">
        <f>PRODUCT('mil mi val'!$C293:P293)</f>
        <v>0.89568336541828586</v>
      </c>
      <c r="R329" s="120">
        <f>PRODUCT('mil mi val'!$C293:Q293)</f>
        <v>0.8875326467929795</v>
      </c>
      <c r="S329" s="120">
        <f>PRODUCT('mil mi val'!$C293:R293)</f>
        <v>0.87945609970716343</v>
      </c>
      <c r="T329" s="120">
        <f>PRODUCT('mil mi val'!$C293:S293)</f>
        <v>0.87145304919982824</v>
      </c>
      <c r="U329" s="120">
        <f>PRODUCT('mil mi val'!$C293:T293)</f>
        <v>0.86352282645210976</v>
      </c>
      <c r="V329" s="120">
        <f>PRODUCT('mil mi val'!$C293:U293)</f>
        <v>0.85566476873139552</v>
      </c>
      <c r="W329" s="120">
        <f>PRODUCT('mil mi val'!$C293:V293)</f>
        <v>0.84787821933593988</v>
      </c>
      <c r="X329" s="120">
        <f>PRODUCT('mil mi val'!$C293:W293)</f>
        <v>0.84016252753998277</v>
      </c>
      <c r="Y329" s="120">
        <f>PRODUCT('mil mi val'!$C293:X293)</f>
        <v>0.83251704853936892</v>
      </c>
      <c r="Z329" s="120">
        <f>PRODUCT('mil mi val'!$C293:Y293)</f>
        <v>0.82494114339766067</v>
      </c>
      <c r="AA329" s="120">
        <f>PRODUCT('mil mi val'!$C293:Z293)</f>
        <v>0.81743417899274196</v>
      </c>
      <c r="AB329" s="120">
        <f>PRODUCT('mil mi val'!$C293:AA293)</f>
        <v>0.80999552796390806</v>
      </c>
      <c r="AC329" s="120">
        <f>PRODUCT('mil mi val'!$C293:AB293)</f>
        <v>0.80262456865943654</v>
      </c>
      <c r="AD329" s="120">
        <f>PRODUCT('mil mi val'!$C293:AC293)</f>
        <v>0.79532068508463571</v>
      </c>
      <c r="AE329" s="120">
        <f>PRODUCT('mil mi val'!$C293:AD293)</f>
        <v>0.78808326685036556</v>
      </c>
      <c r="AF329" s="120">
        <f>PRODUCT('mil mi val'!$C293:AE293)</f>
        <v>0.78091170912202723</v>
      </c>
      <c r="AG329" s="120">
        <f>PRODUCT('mil mi val'!$C293:AF293)</f>
        <v>0.7738054125690168</v>
      </c>
      <c r="AH329" s="120">
        <f>PRODUCT('mil mi val'!$C293:AG293)</f>
        <v>0.76676378331463879</v>
      </c>
      <c r="AI329" s="120">
        <f>PRODUCT('mil mi val'!$C293:AH293)</f>
        <v>0.75978623288647562</v>
      </c>
      <c r="AJ329" s="120">
        <f>PRODUCT('mil mi val'!$C293:AI293)</f>
        <v>0.75287217816720875</v>
      </c>
      <c r="AK329" s="120">
        <f>PRODUCT('mil mi val'!$C293:AJ293)</f>
        <v>0.7460210413458872</v>
      </c>
      <c r="AL329" s="120">
        <f>PRODUCT('mil mi val'!$C293:AK293)</f>
        <v>0.73923224986963965</v>
      </c>
      <c r="AM329" s="120">
        <f>PRODUCT('mil mi val'!$C293:AL293)</f>
        <v>0.73250523639582588</v>
      </c>
      <c r="AN329" s="120">
        <f>PRODUCT('mil mi val'!$C293:AM293)</f>
        <v>0.72583943874462387</v>
      </c>
      <c r="AO329" s="120">
        <f>PRODUCT('mil mi val'!$C293:AN293)</f>
        <v>0.71923429985204779</v>
      </c>
      <c r="AP329" s="120">
        <f>PRODUCT('mil mi val'!$C293:AO293)</f>
        <v>0.71268926772339414</v>
      </c>
      <c r="AQ329" s="120">
        <f>PRODUCT('mil mi val'!$C293:AP293)</f>
        <v>0.7062037953871112</v>
      </c>
      <c r="AR329" s="120">
        <f>PRODUCT('mil mi val'!$C293:AQ293)</f>
        <v>0.69977734084908849</v>
      </c>
      <c r="AS329" s="120">
        <f>PRODUCT('mil mi val'!$C293:AR293)</f>
        <v>0.69340936704736178</v>
      </c>
      <c r="AT329" s="120">
        <f>PRODUCT('mil mi val'!$C293:AS293)</f>
        <v>0.68709934180723076</v>
      </c>
      <c r="AU329" s="120">
        <f>PRODUCT('mil mi val'!$C293:AT293)</f>
        <v>0.68084673779678495</v>
      </c>
      <c r="AV329" s="120">
        <f>PRODUCT('mil mi val'!$C293:AU293)</f>
        <v>0.6746510324828342</v>
      </c>
      <c r="AW329" s="120">
        <f>PRODUCT('mil mi val'!$C293:AV293)</f>
        <v>0.66851170808724036</v>
      </c>
      <c r="AX329" s="120">
        <f>PRODUCT('mil mi val'!$C293:AW293)</f>
        <v>0.66242825154364648</v>
      </c>
      <c r="AY329" s="120">
        <f>PRODUCT('mil mi val'!$C293:AX293)</f>
        <v>0.65640015445459932</v>
      </c>
      <c r="AZ329" s="120">
        <f>PRODUCT('mil mi val'!$C293:AY293)</f>
        <v>0.65042691304906242</v>
      </c>
      <c r="BA329" s="120">
        <f>PRODUCT('mil mi val'!$C293:AZ293)</f>
        <v>0.64450802814031594</v>
      </c>
      <c r="BB329" s="120">
        <f>PRODUCT('mil mi val'!$C293:BA293)</f>
        <v>0.6386430050842391</v>
      </c>
      <c r="BC329" s="120">
        <f>PRODUCT('mil mi val'!$C293:BB293)</f>
        <v>0.6328313537379725</v>
      </c>
      <c r="BD329" s="120">
        <f>PRODUCT('mil mi val'!$C293:BC293)</f>
        <v>0.62707258841895697</v>
      </c>
      <c r="BE329" s="120">
        <f>PRODUCT('mil mi val'!$C293:BD293)</f>
        <v>0.62136622786434448</v>
      </c>
      <c r="BF329" s="120">
        <f>PRODUCT('mil mi val'!$C293:BE293)</f>
        <v>0.6157117951907789</v>
      </c>
      <c r="BG329" s="120">
        <f>PRODUCT('mil mi val'!$C293:BF293)</f>
        <v>0.61010881785454285</v>
      </c>
      <c r="BH329" s="120">
        <f>PRODUCT('mil mi val'!$C293:BG293)</f>
        <v>0.60455682761206653</v>
      </c>
      <c r="BI329" s="120">
        <f>PRODUCT('mil mi val'!$C293:BH293)</f>
        <v>0.59905536048079677</v>
      </c>
      <c r="BJ329" s="120">
        <f>PRODUCT('mil mi val'!$C293:BI293)</f>
        <v>0.59360395670042154</v>
      </c>
      <c r="BK329" s="120">
        <f>PRODUCT('mil mi val'!$C293:BJ293)</f>
        <v>0.58820216069444775</v>
      </c>
      <c r="BL329" s="120">
        <f>PRODUCT('mil mi val'!$C293:BK293)</f>
        <v>0.58284952103212828</v>
      </c>
      <c r="BM329" s="120">
        <f>PRODUCT('mil mi val'!$C293:BL293)</f>
        <v>0.57754559039073594</v>
      </c>
      <c r="BN329" s="120">
        <f>PRODUCT('mil mi val'!$C293:BM293)</f>
        <v>0.57228992551818025</v>
      </c>
      <c r="BO329" s="120">
        <f>PRODUCT('mil mi val'!$C293:BN293)</f>
        <v>0.56708208719596487</v>
      </c>
      <c r="BP329" s="120">
        <f>PRODUCT('mil mi val'!$C293:BO293)</f>
        <v>0.56192164020248159</v>
      </c>
      <c r="BQ329" s="120">
        <f>PRODUCT('mil mi val'!$C293:BP293)</f>
        <v>0.55680815327663902</v>
      </c>
      <c r="BR329" s="120">
        <f>PRODUCT('mil mi val'!$C293:BQ293)</f>
        <v>0.55174119908182162</v>
      </c>
      <c r="BS329" s="120">
        <f>PRODUCT('mil mi val'!$C293:BR293)</f>
        <v>0.54672035417017706</v>
      </c>
      <c r="BT329" s="120">
        <f>PRODUCT('mil mi val'!$C293:BS293)</f>
        <v>0.5417451989472285</v>
      </c>
      <c r="BU329" s="120">
        <f>PRODUCT('mil mi val'!$C293:BT293)</f>
        <v>0.53681531763680868</v>
      </c>
      <c r="BV329" s="120">
        <f>PRODUCT('mil mi val'!$C293:BU293)</f>
        <v>0.53193029824631377</v>
      </c>
      <c r="BW329" s="120">
        <f>PRODUCT('mil mi val'!$C293:BV293)</f>
        <v>0.52708973253227231</v>
      </c>
      <c r="BX329" s="120">
        <f>PRODUCT('mil mi val'!$C293:BW293)</f>
        <v>0.52229321596622869</v>
      </c>
      <c r="BY329" s="120">
        <f>PRODUCT('mil mi val'!$C293:BX293)</f>
        <v>0.51754034770093604</v>
      </c>
      <c r="BZ329" s="120">
        <f>PRODUCT('mil mi val'!$C293:BY293)</f>
        <v>0.51283073053685757</v>
      </c>
      <c r="CA329" s="120">
        <f>PRODUCT('mil mi val'!$C293:BZ293)</f>
        <v>0.50816397088897214</v>
      </c>
      <c r="CB329" s="120">
        <f>PRODUCT('mil mi val'!$C293:CA293)</f>
        <v>0.5035396787538825</v>
      </c>
      <c r="CC329" s="120">
        <f>PRODUCT('mil mi val'!$C293:CB293)</f>
        <v>0.49895746767722216</v>
      </c>
      <c r="CD329" s="120">
        <f>PRODUCT('mil mi val'!$C293:CC293)</f>
        <v>0.49441695472135944</v>
      </c>
      <c r="CE329" s="120">
        <f>PRODUCT('mil mi val'!$C293:CD293)</f>
        <v>0.48991776043339508</v>
      </c>
      <c r="CF329" s="120">
        <f>PRODUCT('mil mi val'!$C293:CE293)</f>
        <v>0.48545950881345118</v>
      </c>
      <c r="CG329" s="120">
        <f>PRODUCT('mil mi val'!$C293:CF293)</f>
        <v>0.48104182728324879</v>
      </c>
      <c r="CH329" s="120">
        <f>PRODUCT('mil mi val'!$C293:CG293)</f>
        <v>0.4766643466549712</v>
      </c>
      <c r="CI329" s="120">
        <f>PRODUCT('mil mi val'!$C293:CH293)</f>
        <v>0.47232670110041097</v>
      </c>
      <c r="CJ329" s="120">
        <f>PRODUCT('mil mi val'!$C293:CI293)</f>
        <v>0.46802852812039725</v>
      </c>
      <c r="CK329" s="120">
        <f>PRODUCT('mil mi val'!$C293:CJ293)</f>
        <v>0.46376946851450163</v>
      </c>
      <c r="CL329" s="120">
        <f>PRODUCT('mil mi val'!$C293:CK293)</f>
        <v>0.45954916635101967</v>
      </c>
      <c r="CM329" s="120">
        <f>PRODUCT('mil mi val'!$C293:CL293)</f>
        <v>0.4553672689372254</v>
      </c>
      <c r="CN329" s="120">
        <f>PRODUCT('mil mi val'!$C293:CM293)</f>
        <v>0.45122342678989663</v>
      </c>
      <c r="CO329" s="120">
        <f>PRODUCT('mil mi val'!$C293:CN293)</f>
        <v>0.44711729360610858</v>
      </c>
      <c r="CP329" s="120">
        <f>PRODUCT('mil mi val'!$C293:CO293)</f>
        <v>0.44304852623429297</v>
      </c>
      <c r="CQ329" s="120">
        <f>PRODUCT('mil mi val'!$C293:CP293)</f>
        <v>0.43901678464556093</v>
      </c>
      <c r="CR329" s="120">
        <f>PRODUCT('mil mi val'!$C293:CQ293)</f>
        <v>0.43502173190528631</v>
      </c>
      <c r="CS329" s="120">
        <f>PRODUCT('mil mi val'!$C293:CR293)</f>
        <v>0.43106303414494823</v>
      </c>
      <c r="CT329" s="120">
        <f>PRODUCT('mil mi val'!$C293:CS293)</f>
        <v>0.42714036053422921</v>
      </c>
      <c r="CU329" s="120">
        <f>PRODUCT('mil mi val'!$C293:CT293)</f>
        <v>0.42325338325336775</v>
      </c>
      <c r="CV329" s="120">
        <f>PRODUCT('mil mi val'!$C293:CU293)</f>
        <v>0.41940177746576213</v>
      </c>
      <c r="CW329" s="120">
        <f>PRODUCT('mil mi val'!$C293:CV293)</f>
        <v>0.4155852212908237</v>
      </c>
      <c r="CX329" s="120">
        <f>PRODUCT('mil mi val'!$C293:CW293)</f>
        <v>0.4118033957770772</v>
      </c>
      <c r="CY329" s="120">
        <f>PRODUCT('mil mi val'!$C293:CX293)</f>
        <v>0.40805598487550582</v>
      </c>
      <c r="CZ329" s="120">
        <f>PRODUCT('mil mi val'!$C293:CY293)</f>
        <v>0.40434267541313873</v>
      </c>
      <c r="DA329" s="120">
        <f>PRODUCT('mil mi val'!$C293:CZ293)</f>
        <v>0.40066315706687916</v>
      </c>
      <c r="DB329" s="120">
        <f>PRODUCT('mil mi val'!$C293:DA293)</f>
        <v>0.39701712233757058</v>
      </c>
      <c r="DC329" s="120">
        <f>PRODUCT('mil mi val'!$C293:DB293)</f>
        <v>0.39340426652429872</v>
      </c>
    </row>
    <row r="330" spans="2:107" ht="15" x14ac:dyDescent="0.25">
      <c r="B330" s="110">
        <v>85</v>
      </c>
      <c r="C330" s="120">
        <v>1</v>
      </c>
      <c r="D330" s="120">
        <f>PRODUCT('mil mi val'!$C294:C294)</f>
        <v>0.98519999999999996</v>
      </c>
      <c r="E330" s="120">
        <f>PRODUCT('mil mi val'!$C294:D294)</f>
        <v>0.97987992000000002</v>
      </c>
      <c r="F330" s="120">
        <f>PRODUCT('mil mi val'!$C294:E294)</f>
        <v>0.97429460445600002</v>
      </c>
      <c r="G330" s="120">
        <f>PRODUCT('mil mi val'!$C294:F294)</f>
        <v>0.96854626628970963</v>
      </c>
      <c r="H330" s="120">
        <f>PRODUCT('mil mi val'!$C294:G294)</f>
        <v>0.96273498869197138</v>
      </c>
      <c r="I330" s="120">
        <f>PRODUCT('mil mi val'!$C294:H294)</f>
        <v>0.95666975826321199</v>
      </c>
      <c r="J330" s="120">
        <f>PRODUCT('mil mi val'!$C294:I294)</f>
        <v>0.95045140483450119</v>
      </c>
      <c r="K330" s="120">
        <f>PRODUCT('mil mi val'!$C294:J294)</f>
        <v>0.94398833528162651</v>
      </c>
      <c r="L330" s="120">
        <f>PRODUCT('mil mi val'!$C294:K294)</f>
        <v>0.93728601810112699</v>
      </c>
      <c r="M330" s="120">
        <f>PRODUCT('mil mi val'!$C294:L294)</f>
        <v>0.93035010156717868</v>
      </c>
      <c r="N330" s="120">
        <f>PRODUCT('mil mi val'!$C294:M294)</f>
        <v>0.92318640578511135</v>
      </c>
      <c r="O330" s="120">
        <f>PRODUCT('mil mi val'!$C294:N294)</f>
        <v>0.91570859589825193</v>
      </c>
      <c r="P330" s="120">
        <f>PRODUCT('mil mi val'!$C294:O294)</f>
        <v>0.90801664369270663</v>
      </c>
      <c r="Q330" s="120">
        <f>PRODUCT('mil mi val'!$C294:P294)</f>
        <v>0.90011689889258006</v>
      </c>
      <c r="R330" s="120">
        <f>PRODUCT('mil mi val'!$C294:Q294)</f>
        <v>0.89228588187221458</v>
      </c>
      <c r="S330" s="120">
        <f>PRODUCT('mil mi val'!$C294:R294)</f>
        <v>0.88452299469992623</v>
      </c>
      <c r="T330" s="120">
        <f>PRODUCT('mil mi val'!$C294:S294)</f>
        <v>0.8768276446460368</v>
      </c>
      <c r="U330" s="120">
        <f>PRODUCT('mil mi val'!$C294:T294)</f>
        <v>0.86919924413761629</v>
      </c>
      <c r="V330" s="120">
        <f>PRODUCT('mil mi val'!$C294:U294)</f>
        <v>0.86163721071361898</v>
      </c>
      <c r="W330" s="120">
        <f>PRODUCT('mil mi val'!$C294:V294)</f>
        <v>0.85414096698041042</v>
      </c>
      <c r="X330" s="120">
        <f>PRODUCT('mil mi val'!$C294:W294)</f>
        <v>0.84670994056768079</v>
      </c>
      <c r="Y330" s="120">
        <f>PRODUCT('mil mi val'!$C294:X294)</f>
        <v>0.83934356408474198</v>
      </c>
      <c r="Z330" s="120">
        <f>PRODUCT('mil mi val'!$C294:Y294)</f>
        <v>0.83204127507720471</v>
      </c>
      <c r="AA330" s="120">
        <f>PRODUCT('mil mi val'!$C294:Z294)</f>
        <v>0.82480251598403298</v>
      </c>
      <c r="AB330" s="120">
        <f>PRODUCT('mil mi val'!$C294:AA294)</f>
        <v>0.81762673409497189</v>
      </c>
      <c r="AC330" s="120">
        <f>PRODUCT('mil mi val'!$C294:AB294)</f>
        <v>0.81051338150834562</v>
      </c>
      <c r="AD330" s="120">
        <f>PRODUCT('mil mi val'!$C294:AC294)</f>
        <v>0.80346191508922293</v>
      </c>
      <c r="AE330" s="120">
        <f>PRODUCT('mil mi val'!$C294:AD294)</f>
        <v>0.79647179642794663</v>
      </c>
      <c r="AF330" s="120">
        <f>PRODUCT('mil mi val'!$C294:AE294)</f>
        <v>0.78954249179902347</v>
      </c>
      <c r="AG330" s="120">
        <f>PRODUCT('mil mi val'!$C294:AF294)</f>
        <v>0.78267347212037197</v>
      </c>
      <c r="AH330" s="120">
        <f>PRODUCT('mil mi val'!$C294:AG294)</f>
        <v>0.77586421291292473</v>
      </c>
      <c r="AI330" s="120">
        <f>PRODUCT('mil mi val'!$C294:AH294)</f>
        <v>0.76911419426058225</v>
      </c>
      <c r="AJ330" s="120">
        <f>PRODUCT('mil mi val'!$C294:AI294)</f>
        <v>0.76242290077051511</v>
      </c>
      <c r="AK330" s="120">
        <f>PRODUCT('mil mi val'!$C294:AJ294)</f>
        <v>0.75578982153381158</v>
      </c>
      <c r="AL330" s="120">
        <f>PRODUCT('mil mi val'!$C294:AK294)</f>
        <v>0.74921445008646737</v>
      </c>
      <c r="AM330" s="120">
        <f>PRODUCT('mil mi val'!$C294:AL294)</f>
        <v>0.74269628437071511</v>
      </c>
      <c r="AN330" s="120">
        <f>PRODUCT('mil mi val'!$C294:AM294)</f>
        <v>0.73623482669668983</v>
      </c>
      <c r="AO330" s="120">
        <f>PRODUCT('mil mi val'!$C294:AN294)</f>
        <v>0.72982958370442863</v>
      </c>
      <c r="AP330" s="120">
        <f>PRODUCT('mil mi val'!$C294:AO294)</f>
        <v>0.7234800663262001</v>
      </c>
      <c r="AQ330" s="120">
        <f>PRODUCT('mil mi val'!$C294:AP294)</f>
        <v>0.71718578974916214</v>
      </c>
      <c r="AR330" s="120">
        <f>PRODUCT('mil mi val'!$C294:AQ294)</f>
        <v>0.71094627337834437</v>
      </c>
      <c r="AS330" s="120">
        <f>PRODUCT('mil mi val'!$C294:AR294)</f>
        <v>0.70476104079995272</v>
      </c>
      <c r="AT330" s="120">
        <f>PRODUCT('mil mi val'!$C294:AS294)</f>
        <v>0.69862961974499316</v>
      </c>
      <c r="AU330" s="120">
        <f>PRODUCT('mil mi val'!$C294:AT294)</f>
        <v>0.69255154205321168</v>
      </c>
      <c r="AV330" s="120">
        <f>PRODUCT('mil mi val'!$C294:AU294)</f>
        <v>0.68652634363734866</v>
      </c>
      <c r="AW330" s="120">
        <f>PRODUCT('mil mi val'!$C294:AV294)</f>
        <v>0.68055356444770365</v>
      </c>
      <c r="AX330" s="120">
        <f>PRODUCT('mil mi val'!$C294:AW294)</f>
        <v>0.6746327484370086</v>
      </c>
      <c r="AY330" s="120">
        <f>PRODUCT('mil mi val'!$C294:AX294)</f>
        <v>0.66876344352560657</v>
      </c>
      <c r="AZ330" s="120">
        <f>PRODUCT('mil mi val'!$C294:AY294)</f>
        <v>0.66294520156693382</v>
      </c>
      <c r="BA330" s="120">
        <f>PRODUCT('mil mi val'!$C294:AZ294)</f>
        <v>0.65717757831330148</v>
      </c>
      <c r="BB330" s="120">
        <f>PRODUCT('mil mi val'!$C294:BA294)</f>
        <v>0.65146013338197573</v>
      </c>
      <c r="BC330" s="120">
        <f>PRODUCT('mil mi val'!$C294:BB294)</f>
        <v>0.64579243022155253</v>
      </c>
      <c r="BD330" s="120">
        <f>PRODUCT('mil mi val'!$C294:BC294)</f>
        <v>0.640174036078625</v>
      </c>
      <c r="BE330" s="120">
        <f>PRODUCT('mil mi val'!$C294:BD294)</f>
        <v>0.63460452196474093</v>
      </c>
      <c r="BF330" s="120">
        <f>PRODUCT('mil mi val'!$C294:BE294)</f>
        <v>0.62908346262364767</v>
      </c>
      <c r="BG330" s="120">
        <f>PRODUCT('mil mi val'!$C294:BF294)</f>
        <v>0.62361043649882186</v>
      </c>
      <c r="BH330" s="120">
        <f>PRODUCT('mil mi val'!$C294:BG294)</f>
        <v>0.61818502570128209</v>
      </c>
      <c r="BI330" s="120">
        <f>PRODUCT('mil mi val'!$C294:BH294)</f>
        <v>0.61280681597768094</v>
      </c>
      <c r="BJ330" s="120">
        <f>PRODUCT('mil mi val'!$C294:BI294)</f>
        <v>0.60747539667867512</v>
      </c>
      <c r="BK330" s="120">
        <f>PRODUCT('mil mi val'!$C294:BJ294)</f>
        <v>0.60219036072757059</v>
      </c>
      <c r="BL330" s="120">
        <f>PRODUCT('mil mi val'!$C294:BK294)</f>
        <v>0.59695130458924073</v>
      </c>
      <c r="BM330" s="120">
        <f>PRODUCT('mil mi val'!$C294:BL294)</f>
        <v>0.59175782823931433</v>
      </c>
      <c r="BN330" s="120">
        <f>PRODUCT('mil mi val'!$C294:BM294)</f>
        <v>0.58660953513363223</v>
      </c>
      <c r="BO330" s="120">
        <f>PRODUCT('mil mi val'!$C294:BN294)</f>
        <v>0.58150603217796959</v>
      </c>
      <c r="BP330" s="120">
        <f>PRODUCT('mil mi val'!$C294:BO294)</f>
        <v>0.57644692969802125</v>
      </c>
      <c r="BQ330" s="120">
        <f>PRODUCT('mil mi val'!$C294:BP294)</f>
        <v>0.57143184140964842</v>
      </c>
      <c r="BR330" s="120">
        <f>PRODUCT('mil mi val'!$C294:BQ294)</f>
        <v>0.56646038438938451</v>
      </c>
      <c r="BS330" s="120">
        <f>PRODUCT('mil mi val'!$C294:BR294)</f>
        <v>0.56153217904519681</v>
      </c>
      <c r="BT330" s="120">
        <f>PRODUCT('mil mi val'!$C294:BS294)</f>
        <v>0.55664684908750361</v>
      </c>
      <c r="BU330" s="120">
        <f>PRODUCT('mil mi val'!$C294:BT294)</f>
        <v>0.55180402150044228</v>
      </c>
      <c r="BV330" s="120">
        <f>PRODUCT('mil mi val'!$C294:BU294)</f>
        <v>0.54700332651338845</v>
      </c>
      <c r="BW330" s="120">
        <f>PRODUCT('mil mi val'!$C294:BV294)</f>
        <v>0.54224439757272191</v>
      </c>
      <c r="BX330" s="120">
        <f>PRODUCT('mil mi val'!$C294:BW294)</f>
        <v>0.53752687131383925</v>
      </c>
      <c r="BY330" s="120">
        <f>PRODUCT('mil mi val'!$C294:BX294)</f>
        <v>0.53285038753340885</v>
      </c>
      <c r="BZ330" s="120">
        <f>PRODUCT('mil mi val'!$C294:BY294)</f>
        <v>0.52821458916186814</v>
      </c>
      <c r="CA330" s="120">
        <f>PRODUCT('mil mi val'!$C294:BZ294)</f>
        <v>0.52361912223615992</v>
      </c>
      <c r="CB330" s="120">
        <f>PRODUCT('mil mi val'!$C294:CA294)</f>
        <v>0.51906363587270532</v>
      </c>
      <c r="CC330" s="120">
        <f>PRODUCT('mil mi val'!$C294:CB294)</f>
        <v>0.51454778224061282</v>
      </c>
      <c r="CD330" s="120">
        <f>PRODUCT('mil mi val'!$C294:CC294)</f>
        <v>0.51007121653511944</v>
      </c>
      <c r="CE330" s="120">
        <f>PRODUCT('mil mi val'!$C294:CD294)</f>
        <v>0.50563359695126386</v>
      </c>
      <c r="CF330" s="120">
        <f>PRODUCT('mil mi val'!$C294:CE294)</f>
        <v>0.50123458465778781</v>
      </c>
      <c r="CG330" s="120">
        <f>PRODUCT('mil mi val'!$C294:CF294)</f>
        <v>0.49687384377126503</v>
      </c>
      <c r="CH330" s="120">
        <f>PRODUCT('mil mi val'!$C294:CG294)</f>
        <v>0.49255104133045502</v>
      </c>
      <c r="CI330" s="120">
        <f>PRODUCT('mil mi val'!$C294:CH294)</f>
        <v>0.48826584727088002</v>
      </c>
      <c r="CJ330" s="120">
        <f>PRODUCT('mil mi val'!$C294:CI294)</f>
        <v>0.48401793439962332</v>
      </c>
      <c r="CK330" s="120">
        <f>PRODUCT('mil mi val'!$C294:CJ294)</f>
        <v>0.47980697837034658</v>
      </c>
      <c r="CL330" s="120">
        <f>PRODUCT('mil mi val'!$C294:CK294)</f>
        <v>0.47563265765852453</v>
      </c>
      <c r="CM330" s="120">
        <f>PRODUCT('mil mi val'!$C294:CL294)</f>
        <v>0.47149465353689535</v>
      </c>
      <c r="CN330" s="120">
        <f>PRODUCT('mil mi val'!$C294:CM294)</f>
        <v>0.46739265005112435</v>
      </c>
      <c r="CO330" s="120">
        <f>PRODUCT('mil mi val'!$C294:CN294)</f>
        <v>0.46332633399567957</v>
      </c>
      <c r="CP330" s="120">
        <f>PRODUCT('mil mi val'!$C294:CO294)</f>
        <v>0.45929539488991716</v>
      </c>
      <c r="CQ330" s="120">
        <f>PRODUCT('mil mi val'!$C294:CP294)</f>
        <v>0.45529952495437487</v>
      </c>
      <c r="CR330" s="120">
        <f>PRODUCT('mil mi val'!$C294:CQ294)</f>
        <v>0.45133841908727179</v>
      </c>
      <c r="CS330" s="120">
        <f>PRODUCT('mil mi val'!$C294:CR294)</f>
        <v>0.44741177484121253</v>
      </c>
      <c r="CT330" s="120">
        <f>PRODUCT('mil mi val'!$C294:CS294)</f>
        <v>0.44351929240009397</v>
      </c>
      <c r="CU330" s="120">
        <f>PRODUCT('mil mi val'!$C294:CT294)</f>
        <v>0.4396606745562131</v>
      </c>
      <c r="CV330" s="120">
        <f>PRODUCT('mil mi val'!$C294:CU294)</f>
        <v>0.43583562668757403</v>
      </c>
      <c r="CW330" s="120">
        <f>PRODUCT('mil mi val'!$C294:CV294)</f>
        <v>0.43204385673539214</v>
      </c>
      <c r="CX330" s="120">
        <f>PRODUCT('mil mi val'!$C294:CW294)</f>
        <v>0.42828507518179421</v>
      </c>
      <c r="CY330" s="120">
        <f>PRODUCT('mil mi val'!$C294:CX294)</f>
        <v>0.4245589950277126</v>
      </c>
      <c r="CZ330" s="120">
        <f>PRODUCT('mil mi val'!$C294:CY294)</f>
        <v>0.42086533177097146</v>
      </c>
      <c r="DA330" s="120">
        <f>PRODUCT('mil mi val'!$C294:CZ294)</f>
        <v>0.41720380338456398</v>
      </c>
      <c r="DB330" s="120">
        <f>PRODUCT('mil mi val'!$C294:DA294)</f>
        <v>0.41357413029511825</v>
      </c>
      <c r="DC330" s="120">
        <f>PRODUCT('mil mi val'!$C294:DB294)</f>
        <v>0.40997603536155069</v>
      </c>
    </row>
    <row r="331" spans="2:107" ht="15" x14ac:dyDescent="0.25">
      <c r="B331" s="110">
        <v>86</v>
      </c>
      <c r="C331" s="120">
        <v>1</v>
      </c>
      <c r="D331" s="120">
        <f>PRODUCT('mil mi val'!$C295:C295)</f>
        <v>0.98540000000000005</v>
      </c>
      <c r="E331" s="120">
        <f>PRODUCT('mil mi val'!$C295:D295)</f>
        <v>0.98037446000000006</v>
      </c>
      <c r="F331" s="120">
        <f>PRODUCT('mil mi val'!$C295:E295)</f>
        <v>0.97508043791600008</v>
      </c>
      <c r="G331" s="120">
        <f>PRODUCT('mil mi val'!$C295:F295)</f>
        <v>0.9696199874636704</v>
      </c>
      <c r="H331" s="120">
        <f>PRODUCT('mil mi val'!$C295:G295)</f>
        <v>0.96409315353512748</v>
      </c>
      <c r="I331" s="120">
        <f>PRODUCT('mil mi val'!$C295:H295)</f>
        <v>0.95840500392927019</v>
      </c>
      <c r="J331" s="120">
        <f>PRODUCT('mil mi val'!$C295:I295)</f>
        <v>0.95255873340530162</v>
      </c>
      <c r="K331" s="120">
        <f>PRODUCT('mil mi val'!$C295:J295)</f>
        <v>0.94646235751150776</v>
      </c>
      <c r="L331" s="120">
        <f>PRODUCT('mil mi val'!$C295:K295)</f>
        <v>0.94012105971618065</v>
      </c>
      <c r="M331" s="120">
        <f>PRODUCT('mil mi val'!$C295:L295)</f>
        <v>0.93354021229816742</v>
      </c>
      <c r="N331" s="120">
        <f>PRODUCT('mil mi val'!$C295:M295)</f>
        <v>0.92672536874839084</v>
      </c>
      <c r="O331" s="120">
        <f>PRODUCT('mil mi val'!$C295:N295)</f>
        <v>0.91968225594590303</v>
      </c>
      <c r="P331" s="120">
        <f>PRODUCT('mil mi val'!$C295:O295)</f>
        <v>0.91241676612393041</v>
      </c>
      <c r="Q331" s="120">
        <f>PRODUCT('mil mi val'!$C295:P295)</f>
        <v>0.9049349486417142</v>
      </c>
      <c r="R331" s="120">
        <f>PRODUCT('mil mi val'!$C295:Q295)</f>
        <v>0.89751448206285211</v>
      </c>
      <c r="S331" s="120">
        <f>PRODUCT('mil mi val'!$C295:R295)</f>
        <v>0.89015486330993676</v>
      </c>
      <c r="T331" s="120">
        <f>PRODUCT('mil mi val'!$C295:S295)</f>
        <v>0.88285559343079534</v>
      </c>
      <c r="U331" s="120">
        <f>PRODUCT('mil mi val'!$C295:T295)</f>
        <v>0.87561617756466281</v>
      </c>
      <c r="V331" s="120">
        <f>PRODUCT('mil mi val'!$C295:U295)</f>
        <v>0.86843612490863265</v>
      </c>
      <c r="W331" s="120">
        <f>PRODUCT('mil mi val'!$C295:V295)</f>
        <v>0.86131494868438185</v>
      </c>
      <c r="X331" s="120">
        <f>PRODUCT('mil mi val'!$C295:W295)</f>
        <v>0.85425216610516996</v>
      </c>
      <c r="Y331" s="120">
        <f>PRODUCT('mil mi val'!$C295:X295)</f>
        <v>0.84724729834310764</v>
      </c>
      <c r="Z331" s="120">
        <f>PRODUCT('mil mi val'!$C295:Y295)</f>
        <v>0.84029987049669419</v>
      </c>
      <c r="AA331" s="120">
        <f>PRODUCT('mil mi val'!$C295:Z295)</f>
        <v>0.83340941155862136</v>
      </c>
      <c r="AB331" s="120">
        <f>PRODUCT('mil mi val'!$C295:AA295)</f>
        <v>0.82657545438384072</v>
      </c>
      <c r="AC331" s="120">
        <f>PRODUCT('mil mi val'!$C295:AB295)</f>
        <v>0.81979753565789326</v>
      </c>
      <c r="AD331" s="120">
        <f>PRODUCT('mil mi val'!$C295:AC295)</f>
        <v>0.81307519586549859</v>
      </c>
      <c r="AE331" s="120">
        <f>PRODUCT('mil mi val'!$C295:AD295)</f>
        <v>0.80640797925940155</v>
      </c>
      <c r="AF331" s="120">
        <f>PRODUCT('mil mi val'!$C295:AE295)</f>
        <v>0.79979543382947449</v>
      </c>
      <c r="AG331" s="120">
        <f>PRODUCT('mil mi val'!$C295:AF295)</f>
        <v>0.79323711127207286</v>
      </c>
      <c r="AH331" s="120">
        <f>PRODUCT('mil mi val'!$C295:AG295)</f>
        <v>0.78673256695964189</v>
      </c>
      <c r="AI331" s="120">
        <f>PRODUCT('mil mi val'!$C295:AH295)</f>
        <v>0.78028135991057279</v>
      </c>
      <c r="AJ331" s="120">
        <f>PRODUCT('mil mi val'!$C295:AI295)</f>
        <v>0.77388305275930613</v>
      </c>
      <c r="AK331" s="120">
        <f>PRODUCT('mil mi val'!$C295:AJ295)</f>
        <v>0.76753721172667988</v>
      </c>
      <c r="AL331" s="120">
        <f>PRODUCT('mil mi val'!$C295:AK295)</f>
        <v>0.76124340659052114</v>
      </c>
      <c r="AM331" s="120">
        <f>PRODUCT('mil mi val'!$C295:AL295)</f>
        <v>0.75500121065647885</v>
      </c>
      <c r="AN331" s="120">
        <f>PRODUCT('mil mi val'!$C295:AM295)</f>
        <v>0.74881020072909577</v>
      </c>
      <c r="AO331" s="120">
        <f>PRODUCT('mil mi val'!$C295:AN295)</f>
        <v>0.74266995708311723</v>
      </c>
      <c r="AP331" s="120">
        <f>PRODUCT('mil mi val'!$C295:AO295)</f>
        <v>0.73658006343503568</v>
      </c>
      <c r="AQ331" s="120">
        <f>PRODUCT('mil mi val'!$C295:AP295)</f>
        <v>0.73054010691486837</v>
      </c>
      <c r="AR331" s="120">
        <f>PRODUCT('mil mi val'!$C295:AQ295)</f>
        <v>0.7245496780381665</v>
      </c>
      <c r="AS331" s="120">
        <f>PRODUCT('mil mi val'!$C295:AR295)</f>
        <v>0.71860837067825356</v>
      </c>
      <c r="AT331" s="120">
        <f>PRODUCT('mil mi val'!$C295:AS295)</f>
        <v>0.7127157820386919</v>
      </c>
      <c r="AU331" s="120">
        <f>PRODUCT('mil mi val'!$C295:AT295)</f>
        <v>0.70687151262597459</v>
      </c>
      <c r="AV331" s="120">
        <f>PRODUCT('mil mi val'!$C295:AU295)</f>
        <v>0.70107516622244159</v>
      </c>
      <c r="AW331" s="120">
        <f>PRODUCT('mil mi val'!$C295:AV295)</f>
        <v>0.69532634985941755</v>
      </c>
      <c r="AX331" s="120">
        <f>PRODUCT('mil mi val'!$C295:AW295)</f>
        <v>0.68962467379057035</v>
      </c>
      <c r="AY331" s="120">
        <f>PRODUCT('mil mi val'!$C295:AX295)</f>
        <v>0.68396975146548766</v>
      </c>
      <c r="AZ331" s="120">
        <f>PRODUCT('mil mi val'!$C295:AY295)</f>
        <v>0.67836119950347062</v>
      </c>
      <c r="BA331" s="120">
        <f>PRODUCT('mil mi val'!$C295:AZ295)</f>
        <v>0.67279863766754222</v>
      </c>
      <c r="BB331" s="120">
        <f>PRODUCT('mil mi val'!$C295:BA295)</f>
        <v>0.66728168883866834</v>
      </c>
      <c r="BC331" s="120">
        <f>PRODUCT('mil mi val'!$C295:BB295)</f>
        <v>0.66180997899019123</v>
      </c>
      <c r="BD331" s="120">
        <f>PRODUCT('mil mi val'!$C295:BC295)</f>
        <v>0.65638313716247165</v>
      </c>
      <c r="BE331" s="120">
        <f>PRODUCT('mil mi val'!$C295:BD295)</f>
        <v>0.65100079543773937</v>
      </c>
      <c r="BF331" s="120">
        <f>PRODUCT('mil mi val'!$C295:BE295)</f>
        <v>0.64566258891514994</v>
      </c>
      <c r="BG331" s="120">
        <f>PRODUCT('mil mi val'!$C295:BF295)</f>
        <v>0.64036815568604577</v>
      </c>
      <c r="BH331" s="120">
        <f>PRODUCT('mil mi val'!$C295:BG295)</f>
        <v>0.63511713680942017</v>
      </c>
      <c r="BI331" s="120">
        <f>PRODUCT('mil mi val'!$C295:BH295)</f>
        <v>0.62990917628758292</v>
      </c>
      <c r="BJ331" s="120">
        <f>PRODUCT('mil mi val'!$C295:BI295)</f>
        <v>0.6247439210420247</v>
      </c>
      <c r="BK331" s="120">
        <f>PRODUCT('mil mi val'!$C295:BJ295)</f>
        <v>0.61962102088948012</v>
      </c>
      <c r="BL331" s="120">
        <f>PRODUCT('mil mi val'!$C295:BK295)</f>
        <v>0.6145401285181864</v>
      </c>
      <c r="BM331" s="120">
        <f>PRODUCT('mil mi val'!$C295:BL295)</f>
        <v>0.60950089946433728</v>
      </c>
      <c r="BN331" s="120">
        <f>PRODUCT('mil mi val'!$C295:BM295)</f>
        <v>0.60450299208872971</v>
      </c>
      <c r="BO331" s="120">
        <f>PRODUCT('mil mi val'!$C295:BN295)</f>
        <v>0.59954606755360218</v>
      </c>
      <c r="BP331" s="120">
        <f>PRODUCT('mil mi val'!$C295:BO295)</f>
        <v>0.59462978979966263</v>
      </c>
      <c r="BQ331" s="120">
        <f>PRODUCT('mil mi val'!$C295:BP295)</f>
        <v>0.58975382552330546</v>
      </c>
      <c r="BR331" s="120">
        <f>PRODUCT('mil mi val'!$C295:BQ295)</f>
        <v>0.58491784415401438</v>
      </c>
      <c r="BS331" s="120">
        <f>PRODUCT('mil mi val'!$C295:BR295)</f>
        <v>0.58012151783195143</v>
      </c>
      <c r="BT331" s="120">
        <f>PRODUCT('mil mi val'!$C295:BS295)</f>
        <v>0.57536452138572947</v>
      </c>
      <c r="BU331" s="120">
        <f>PRODUCT('mil mi val'!$C295:BT295)</f>
        <v>0.57064653231036644</v>
      </c>
      <c r="BV331" s="120">
        <f>PRODUCT('mil mi val'!$C295:BU295)</f>
        <v>0.56596723074542143</v>
      </c>
      <c r="BW331" s="120">
        <f>PRODUCT('mil mi val'!$C295:BV295)</f>
        <v>0.56132629945330903</v>
      </c>
      <c r="BX331" s="120">
        <f>PRODUCT('mil mi val'!$C295:BW295)</f>
        <v>0.55672342379779194</v>
      </c>
      <c r="BY331" s="120">
        <f>PRODUCT('mil mi val'!$C295:BX295)</f>
        <v>0.55215829172265007</v>
      </c>
      <c r="BZ331" s="120">
        <f>PRODUCT('mil mi val'!$C295:BY295)</f>
        <v>0.54763059373052436</v>
      </c>
      <c r="CA331" s="120">
        <f>PRODUCT('mil mi val'!$C295:BZ295)</f>
        <v>0.54314002286193408</v>
      </c>
      <c r="CB331" s="120">
        <f>PRODUCT('mil mi val'!$C295:CA295)</f>
        <v>0.53868627467446628</v>
      </c>
      <c r="CC331" s="120">
        <f>PRODUCT('mil mi val'!$C295:CB295)</f>
        <v>0.53426904722213564</v>
      </c>
      <c r="CD331" s="120">
        <f>PRODUCT('mil mi val'!$C295:CC295)</f>
        <v>0.52988804103491416</v>
      </c>
      <c r="CE331" s="120">
        <f>PRODUCT('mil mi val'!$C295:CD295)</f>
        <v>0.52554295909842785</v>
      </c>
      <c r="CF331" s="120">
        <f>PRODUCT('mil mi val'!$C295:CE295)</f>
        <v>0.52123350683382075</v>
      </c>
      <c r="CG331" s="120">
        <f>PRODUCT('mil mi val'!$C295:CF295)</f>
        <v>0.51695939207778341</v>
      </c>
      <c r="CH331" s="120">
        <f>PRODUCT('mil mi val'!$C295:CG295)</f>
        <v>0.51272032506274556</v>
      </c>
      <c r="CI331" s="120">
        <f>PRODUCT('mil mi val'!$C295:CH295)</f>
        <v>0.50851601839723104</v>
      </c>
      <c r="CJ331" s="120">
        <f>PRODUCT('mil mi val'!$C295:CI295)</f>
        <v>0.5043461870463738</v>
      </c>
      <c r="CK331" s="120">
        <f>PRODUCT('mil mi val'!$C295:CJ295)</f>
        <v>0.50021054831259348</v>
      </c>
      <c r="CL331" s="120">
        <f>PRODUCT('mil mi val'!$C295:CK295)</f>
        <v>0.49610882181643023</v>
      </c>
      <c r="CM331" s="120">
        <f>PRODUCT('mil mi val'!$C295:CL295)</f>
        <v>0.49204072947753552</v>
      </c>
      <c r="CN331" s="120">
        <f>PRODUCT('mil mi val'!$C295:CM295)</f>
        <v>0.48800599549581974</v>
      </c>
      <c r="CO331" s="120">
        <f>PRODUCT('mil mi val'!$C295:CN295)</f>
        <v>0.48400434633275402</v>
      </c>
      <c r="CP331" s="120">
        <f>PRODUCT('mil mi val'!$C295:CO295)</f>
        <v>0.48003551069282546</v>
      </c>
      <c r="CQ331" s="120">
        <f>PRODUCT('mil mi val'!$C295:CP295)</f>
        <v>0.47609921950514428</v>
      </c>
      <c r="CR331" s="120">
        <f>PRODUCT('mil mi val'!$C295:CQ295)</f>
        <v>0.47219520590520209</v>
      </c>
      <c r="CS331" s="120">
        <f>PRODUCT('mil mi val'!$C295:CR295)</f>
        <v>0.46832320521677945</v>
      </c>
      <c r="CT331" s="120">
        <f>PRODUCT('mil mi val'!$C295:CS295)</f>
        <v>0.46448295493400188</v>
      </c>
      <c r="CU331" s="120">
        <f>PRODUCT('mil mi val'!$C295:CT295)</f>
        <v>0.46067419470354309</v>
      </c>
      <c r="CV331" s="120">
        <f>PRODUCT('mil mi val'!$C295:CU295)</f>
        <v>0.45689666630697406</v>
      </c>
      <c r="CW331" s="120">
        <f>PRODUCT('mil mi val'!$C295:CV295)</f>
        <v>0.45315011364325686</v>
      </c>
      <c r="CX331" s="120">
        <f>PRODUCT('mil mi val'!$C295:CW295)</f>
        <v>0.44943428271138214</v>
      </c>
      <c r="CY331" s="120">
        <f>PRODUCT('mil mi val'!$C295:CX295)</f>
        <v>0.44574892159314883</v>
      </c>
      <c r="CZ331" s="120">
        <f>PRODUCT('mil mi val'!$C295:CY295)</f>
        <v>0.44209378043608499</v>
      </c>
      <c r="DA331" s="120">
        <f>PRODUCT('mil mi val'!$C295:CZ295)</f>
        <v>0.43846861143650911</v>
      </c>
      <c r="DB331" s="120">
        <f>PRODUCT('mil mi val'!$C295:DA295)</f>
        <v>0.43487316882272975</v>
      </c>
      <c r="DC331" s="120">
        <f>PRODUCT('mil mi val'!$C295:DB295)</f>
        <v>0.43130720883838336</v>
      </c>
    </row>
    <row r="332" spans="2:107" ht="15" x14ac:dyDescent="0.25">
      <c r="B332" s="110">
        <v>87</v>
      </c>
      <c r="C332" s="120">
        <v>1</v>
      </c>
      <c r="D332" s="120">
        <f>PRODUCT('mil mi val'!$C296:C296)</f>
        <v>0.98560000000000003</v>
      </c>
      <c r="E332" s="120">
        <f>PRODUCT('mil mi val'!$C296:D296)</f>
        <v>0.98077056000000007</v>
      </c>
      <c r="F332" s="120">
        <f>PRODUCT('mil mi val'!$C296:E296)</f>
        <v>0.9756705530880001</v>
      </c>
      <c r="G332" s="120">
        <f>PRODUCT('mil mi val'!$C296:F296)</f>
        <v>0.97040193210132497</v>
      </c>
      <c r="H332" s="120">
        <f>PRODUCT('mil mi val'!$C296:G296)</f>
        <v>0.96516176166797785</v>
      </c>
      <c r="I332" s="120">
        <f>PRODUCT('mil mi val'!$C296:H296)</f>
        <v>0.95985337197880405</v>
      </c>
      <c r="J332" s="120">
        <f>PRODUCT('mil mi val'!$C296:I296)</f>
        <v>0.95428622242132699</v>
      </c>
      <c r="K332" s="120">
        <f>PRODUCT('mil mi val'!$C296:J296)</f>
        <v>0.94856050508679901</v>
      </c>
      <c r="L332" s="120">
        <f>PRODUCT('mil mi val'!$C296:K296)</f>
        <v>0.94258457390475225</v>
      </c>
      <c r="M332" s="120">
        <f>PRODUCT('mil mi val'!$C296:L296)</f>
        <v>0.93636351571698084</v>
      </c>
      <c r="N332" s="120">
        <f>PRODUCT('mil mi val'!$C296:M296)</f>
        <v>0.9299026074585337</v>
      </c>
      <c r="O332" s="120">
        <f>PRODUCT('mil mi val'!$C296:N296)</f>
        <v>0.92320730868483225</v>
      </c>
      <c r="P332" s="120">
        <f>PRODUCT('mil mi val'!$C296:O296)</f>
        <v>0.916283253869696</v>
      </c>
      <c r="Q332" s="120">
        <f>PRODUCT('mil mi val'!$C296:P296)</f>
        <v>0.90922787281489925</v>
      </c>
      <c r="R332" s="120">
        <f>PRODUCT('mil mi val'!$C296:Q296)</f>
        <v>0.90222681819422446</v>
      </c>
      <c r="S332" s="120">
        <f>PRODUCT('mil mi val'!$C296:R296)</f>
        <v>0.89527967169412892</v>
      </c>
      <c r="T332" s="120">
        <f>PRODUCT('mil mi val'!$C296:S296)</f>
        <v>0.88838601822208407</v>
      </c>
      <c r="U332" s="120">
        <f>PRODUCT('mil mi val'!$C296:T296)</f>
        <v>0.88154544588177397</v>
      </c>
      <c r="V332" s="120">
        <f>PRODUCT('mil mi val'!$C296:U296)</f>
        <v>0.87475754594848432</v>
      </c>
      <c r="W332" s="120">
        <f>PRODUCT('mil mi val'!$C296:V296)</f>
        <v>0.868021912844681</v>
      </c>
      <c r="X332" s="120">
        <f>PRODUCT('mil mi val'!$C296:W296)</f>
        <v>0.86133814411577692</v>
      </c>
      <c r="Y332" s="120">
        <f>PRODUCT('mil mi val'!$C296:X296)</f>
        <v>0.85470584040608544</v>
      </c>
      <c r="Z332" s="120">
        <f>PRODUCT('mil mi val'!$C296:Y296)</f>
        <v>0.8481246054349586</v>
      </c>
      <c r="AA332" s="120">
        <f>PRODUCT('mil mi val'!$C296:Z296)</f>
        <v>0.84159404597310938</v>
      </c>
      <c r="AB332" s="120">
        <f>PRODUCT('mil mi val'!$C296:AA296)</f>
        <v>0.83511377181911639</v>
      </c>
      <c r="AC332" s="120">
        <f>PRODUCT('mil mi val'!$C296:AB296)</f>
        <v>0.82868339577610917</v>
      </c>
      <c r="AD332" s="120">
        <f>PRODUCT('mil mi val'!$C296:AC296)</f>
        <v>0.82230253362863315</v>
      </c>
      <c r="AE332" s="120">
        <f>PRODUCT('mil mi val'!$C296:AD296)</f>
        <v>0.81597080411969269</v>
      </c>
      <c r="AF332" s="120">
        <f>PRODUCT('mil mi val'!$C296:AE296)</f>
        <v>0.80968782892797098</v>
      </c>
      <c r="AG332" s="120">
        <f>PRODUCT('mil mi val'!$C296:AF296)</f>
        <v>0.80345323264522561</v>
      </c>
      <c r="AH332" s="120">
        <f>PRODUCT('mil mi val'!$C296:AG296)</f>
        <v>0.79726664275385739</v>
      </c>
      <c r="AI332" s="120">
        <f>PRODUCT('mil mi val'!$C296:AH296)</f>
        <v>0.79112768960465263</v>
      </c>
      <c r="AJ332" s="120">
        <f>PRODUCT('mil mi val'!$C296:AI296)</f>
        <v>0.78503600639469673</v>
      </c>
      <c r="AK332" s="120">
        <f>PRODUCT('mil mi val'!$C296:AJ296)</f>
        <v>0.77899122914545749</v>
      </c>
      <c r="AL332" s="120">
        <f>PRODUCT('mil mi val'!$C296:AK296)</f>
        <v>0.77299299668103738</v>
      </c>
      <c r="AM332" s="120">
        <f>PRODUCT('mil mi val'!$C296:AL296)</f>
        <v>0.76704095060659339</v>
      </c>
      <c r="AN332" s="120">
        <f>PRODUCT('mil mi val'!$C296:AM296)</f>
        <v>0.76113473528692255</v>
      </c>
      <c r="AO332" s="120">
        <f>PRODUCT('mil mi val'!$C296:AN296)</f>
        <v>0.75527399782521321</v>
      </c>
      <c r="AP332" s="120">
        <f>PRODUCT('mil mi val'!$C296:AO296)</f>
        <v>0.74945838804195908</v>
      </c>
      <c r="AQ332" s="120">
        <f>PRODUCT('mil mi val'!$C296:AP296)</f>
        <v>0.743687558454036</v>
      </c>
      <c r="AR332" s="120">
        <f>PRODUCT('mil mi val'!$C296:AQ296)</f>
        <v>0.73796116425393987</v>
      </c>
      <c r="AS332" s="120">
        <f>PRODUCT('mil mi val'!$C296:AR296)</f>
        <v>0.73227886328918446</v>
      </c>
      <c r="AT332" s="120">
        <f>PRODUCT('mil mi val'!$C296:AS296)</f>
        <v>0.72664031604185775</v>
      </c>
      <c r="AU332" s="120">
        <f>PRODUCT('mil mi val'!$C296:AT296)</f>
        <v>0.72104518560833541</v>
      </c>
      <c r="AV332" s="120">
        <f>PRODUCT('mil mi val'!$C296:AU296)</f>
        <v>0.71549313767915124</v>
      </c>
      <c r="AW332" s="120">
        <f>PRODUCT('mil mi val'!$C296:AV296)</f>
        <v>0.70998384051902175</v>
      </c>
      <c r="AX332" s="120">
        <f>PRODUCT('mil mi val'!$C296:AW296)</f>
        <v>0.7045169649470252</v>
      </c>
      <c r="AY332" s="120">
        <f>PRODUCT('mil mi val'!$C296:AX296)</f>
        <v>0.6990921843169331</v>
      </c>
      <c r="AZ332" s="120">
        <f>PRODUCT('mil mi val'!$C296:AY296)</f>
        <v>0.69370917449769265</v>
      </c>
      <c r="BA332" s="120">
        <f>PRODUCT('mil mi val'!$C296:AZ296)</f>
        <v>0.68836761385406042</v>
      </c>
      <c r="BB332" s="120">
        <f>PRODUCT('mil mi val'!$C296:BA296)</f>
        <v>0.68306718322738413</v>
      </c>
      <c r="BC332" s="120">
        <f>PRODUCT('mil mi val'!$C296:BB296)</f>
        <v>0.67780756591653324</v>
      </c>
      <c r="BD332" s="120">
        <f>PRODUCT('mil mi val'!$C296:BC296)</f>
        <v>0.67258844765897585</v>
      </c>
      <c r="BE332" s="120">
        <f>PRODUCT('mil mi val'!$C296:BD296)</f>
        <v>0.66740951661200176</v>
      </c>
      <c r="BF332" s="120">
        <f>PRODUCT('mil mi val'!$C296:BE296)</f>
        <v>0.66227046333408934</v>
      </c>
      <c r="BG332" s="120">
        <f>PRODUCT('mil mi val'!$C296:BF296)</f>
        <v>0.65717098076641678</v>
      </c>
      <c r="BH332" s="120">
        <f>PRODUCT('mil mi val'!$C296:BG296)</f>
        <v>0.6521107642145153</v>
      </c>
      <c r="BI332" s="120">
        <f>PRODUCT('mil mi val'!$C296:BH296)</f>
        <v>0.64708951133006354</v>
      </c>
      <c r="BJ332" s="120">
        <f>PRODUCT('mil mi val'!$C296:BI296)</f>
        <v>0.64210692209282205</v>
      </c>
      <c r="BK332" s="120">
        <f>PRODUCT('mil mi val'!$C296:BJ296)</f>
        <v>0.63716269879270726</v>
      </c>
      <c r="BL332" s="120">
        <f>PRODUCT('mil mi val'!$C296:BK296)</f>
        <v>0.63225654601200343</v>
      </c>
      <c r="BM332" s="120">
        <f>PRODUCT('mil mi val'!$C296:BL296)</f>
        <v>0.62738817060771102</v>
      </c>
      <c r="BN332" s="120">
        <f>PRODUCT('mil mi val'!$C296:BM296)</f>
        <v>0.62255728169403157</v>
      </c>
      <c r="BO332" s="120">
        <f>PRODUCT('mil mi val'!$C296:BN296)</f>
        <v>0.61776359062498754</v>
      </c>
      <c r="BP332" s="120">
        <f>PRODUCT('mil mi val'!$C296:BO296)</f>
        <v>0.61300681097717513</v>
      </c>
      <c r="BQ332" s="120">
        <f>PRODUCT('mil mi val'!$C296:BP296)</f>
        <v>0.60828665853265085</v>
      </c>
      <c r="BR332" s="120">
        <f>PRODUCT('mil mi val'!$C296:BQ296)</f>
        <v>0.60360285126194946</v>
      </c>
      <c r="BS332" s="120">
        <f>PRODUCT('mil mi val'!$C296:BR296)</f>
        <v>0.59895510930723239</v>
      </c>
      <c r="BT332" s="120">
        <f>PRODUCT('mil mi val'!$C296:BS296)</f>
        <v>0.59434315496556667</v>
      </c>
      <c r="BU332" s="120">
        <f>PRODUCT('mil mi val'!$C296:BT296)</f>
        <v>0.58976671267233183</v>
      </c>
      <c r="BV332" s="120">
        <f>PRODUCT('mil mi val'!$C296:BU296)</f>
        <v>0.58522550898475489</v>
      </c>
      <c r="BW332" s="120">
        <f>PRODUCT('mil mi val'!$C296:BV296)</f>
        <v>0.58071927256557221</v>
      </c>
      <c r="BX332" s="120">
        <f>PRODUCT('mil mi val'!$C296:BW296)</f>
        <v>0.57624773416681729</v>
      </c>
      <c r="BY332" s="120">
        <f>PRODUCT('mil mi val'!$C296:BX296)</f>
        <v>0.57181062661373283</v>
      </c>
      <c r="BZ332" s="120">
        <f>PRODUCT('mil mi val'!$C296:BY296)</f>
        <v>0.5674076847888071</v>
      </c>
      <c r="CA332" s="120">
        <f>PRODUCT('mil mi val'!$C296:BZ296)</f>
        <v>0.56303864561593331</v>
      </c>
      <c r="CB332" s="120">
        <f>PRODUCT('mil mi val'!$C296:CA296)</f>
        <v>0.55870324804469063</v>
      </c>
      <c r="CC332" s="120">
        <f>PRODUCT('mil mi val'!$C296:CB296)</f>
        <v>0.55440123303474653</v>
      </c>
      <c r="CD332" s="120">
        <f>PRODUCT('mil mi val'!$C296:CC296)</f>
        <v>0.55013234354037899</v>
      </c>
      <c r="CE332" s="120">
        <f>PRODUCT('mil mi val'!$C296:CD296)</f>
        <v>0.54589632449511805</v>
      </c>
      <c r="CF332" s="120">
        <f>PRODUCT('mil mi val'!$C296:CE296)</f>
        <v>0.5416929227965056</v>
      </c>
      <c r="CG332" s="120">
        <f>PRODUCT('mil mi val'!$C296:CF296)</f>
        <v>0.5375218872909725</v>
      </c>
      <c r="CH332" s="120">
        <f>PRODUCT('mil mi val'!$C296:CG296)</f>
        <v>0.53338296875883195</v>
      </c>
      <c r="CI332" s="120">
        <f>PRODUCT('mil mi val'!$C296:CH296)</f>
        <v>0.52927591989938894</v>
      </c>
      <c r="CJ332" s="120">
        <f>PRODUCT('mil mi val'!$C296:CI296)</f>
        <v>0.52520049531616364</v>
      </c>
      <c r="CK332" s="120">
        <f>PRODUCT('mil mi val'!$C296:CJ296)</f>
        <v>0.52115645150222911</v>
      </c>
      <c r="CL332" s="120">
        <f>PRODUCT('mil mi val'!$C296:CK296)</f>
        <v>0.51714354682566188</v>
      </c>
      <c r="CM332" s="120">
        <f>PRODUCT('mil mi val'!$C296:CL296)</f>
        <v>0.51316154151510429</v>
      </c>
      <c r="CN332" s="120">
        <f>PRODUCT('mil mi val'!$C296:CM296)</f>
        <v>0.50921019764543796</v>
      </c>
      <c r="CO332" s="120">
        <f>PRODUCT('mil mi val'!$C296:CN296)</f>
        <v>0.50528927912356802</v>
      </c>
      <c r="CP332" s="120">
        <f>PRODUCT('mil mi val'!$C296:CO296)</f>
        <v>0.50139855167431657</v>
      </c>
      <c r="CQ332" s="120">
        <f>PRODUCT('mil mi val'!$C296:CP296)</f>
        <v>0.4975377828264243</v>
      </c>
      <c r="CR332" s="120">
        <f>PRODUCT('mil mi val'!$C296:CQ296)</f>
        <v>0.49370674189866082</v>
      </c>
      <c r="CS332" s="120">
        <f>PRODUCT('mil mi val'!$C296:CR296)</f>
        <v>0.4899051999860411</v>
      </c>
      <c r="CT332" s="120">
        <f>PRODUCT('mil mi val'!$C296:CS296)</f>
        <v>0.48613292994614854</v>
      </c>
      <c r="CU332" s="120">
        <f>PRODUCT('mil mi val'!$C296:CT296)</f>
        <v>0.48238970638556317</v>
      </c>
      <c r="CV332" s="120">
        <f>PRODUCT('mil mi val'!$C296:CU296)</f>
        <v>0.47867530564639432</v>
      </c>
      <c r="CW332" s="120">
        <f>PRODUCT('mil mi val'!$C296:CV296)</f>
        <v>0.47498950579291704</v>
      </c>
      <c r="CX332" s="120">
        <f>PRODUCT('mil mi val'!$C296:CW296)</f>
        <v>0.47133208659831155</v>
      </c>
      <c r="CY332" s="120">
        <f>PRODUCT('mil mi val'!$C296:CX296)</f>
        <v>0.46770282953150455</v>
      </c>
      <c r="CZ332" s="120">
        <f>PRODUCT('mil mi val'!$C296:CY296)</f>
        <v>0.46410151774411196</v>
      </c>
      <c r="DA332" s="120">
        <f>PRODUCT('mil mi val'!$C296:CZ296)</f>
        <v>0.46052793605748227</v>
      </c>
      <c r="DB332" s="120">
        <f>PRODUCT('mil mi val'!$C296:DA296)</f>
        <v>0.45698187094983966</v>
      </c>
      <c r="DC332" s="120">
        <f>PRODUCT('mil mi val'!$C296:DB296)</f>
        <v>0.45346311054352589</v>
      </c>
    </row>
    <row r="333" spans="2:107" ht="15" x14ac:dyDescent="0.25">
      <c r="B333" s="110">
        <v>88</v>
      </c>
      <c r="C333" s="120">
        <v>1</v>
      </c>
      <c r="D333" s="120">
        <f>PRODUCT('mil mi val'!$C297:C297)</f>
        <v>0.9859</v>
      </c>
      <c r="E333" s="120">
        <f>PRODUCT('mil mi val'!$C297:D297)</f>
        <v>0.98126627</v>
      </c>
      <c r="F333" s="120">
        <f>PRODUCT('mil mi val'!$C297:E297)</f>
        <v>0.97645806527699996</v>
      </c>
      <c r="G333" s="120">
        <f>PRODUCT('mil mi val'!$C297:F297)</f>
        <v>0.97147812914408727</v>
      </c>
      <c r="H333" s="120">
        <f>PRODUCT('mil mi val'!$C297:G297)</f>
        <v>0.96642644287253798</v>
      </c>
      <c r="I333" s="120">
        <f>PRODUCT('mil mi val'!$C297:H297)</f>
        <v>0.9613043827253136</v>
      </c>
      <c r="J333" s="120">
        <f>PRODUCT('mil mi val'!$C297:I297)</f>
        <v>0.95611333905859697</v>
      </c>
      <c r="K333" s="120">
        <f>PRODUCT('mil mi val'!$C297:J297)</f>
        <v>0.95075910435986877</v>
      </c>
      <c r="L333" s="120">
        <f>PRODUCT('mil mi val'!$C297:K297)</f>
        <v>0.94514962564414551</v>
      </c>
      <c r="M333" s="120">
        <f>PRODUCT('mil mi val'!$C297:L297)</f>
        <v>0.93938421292771623</v>
      </c>
      <c r="N333" s="120">
        <f>PRODUCT('mil mi val'!$C297:M297)</f>
        <v>0.93337215396497886</v>
      </c>
      <c r="O333" s="120">
        <f>PRODUCT('mil mi val'!$C297:N297)</f>
        <v>0.92711856053341346</v>
      </c>
      <c r="P333" s="120">
        <f>PRODUCT('mil mi val'!$C297:O297)</f>
        <v>0.92062873060967954</v>
      </c>
      <c r="Q333" s="120">
        <f>PRODUCT('mil mi val'!$C297:P297)</f>
        <v>0.91390814087622885</v>
      </c>
      <c r="R333" s="120">
        <f>PRODUCT('mil mi val'!$C297:Q297)</f>
        <v>0.90723661144783241</v>
      </c>
      <c r="S333" s="120">
        <f>PRODUCT('mil mi val'!$C297:R297)</f>
        <v>0.9006137841842633</v>
      </c>
      <c r="T333" s="120">
        <f>PRODUCT('mil mi val'!$C297:S297)</f>
        <v>0.89403930355971817</v>
      </c>
      <c r="U333" s="120">
        <f>PRODUCT('mil mi val'!$C297:T297)</f>
        <v>0.88751281664373227</v>
      </c>
      <c r="V333" s="120">
        <f>PRODUCT('mil mi val'!$C297:U297)</f>
        <v>0.88103397308223308</v>
      </c>
      <c r="W333" s="120">
        <f>PRODUCT('mil mi val'!$C297:V297)</f>
        <v>0.87460242507873276</v>
      </c>
      <c r="X333" s="120">
        <f>PRODUCT('mil mi val'!$C297:W297)</f>
        <v>0.868217827375658</v>
      </c>
      <c r="Y333" s="120">
        <f>PRODUCT('mil mi val'!$C297:X297)</f>
        <v>0.86187983723581574</v>
      </c>
      <c r="Z333" s="120">
        <f>PRODUCT('mil mi val'!$C297:Y297)</f>
        <v>0.85558811442399429</v>
      </c>
      <c r="AA333" s="120">
        <f>PRODUCT('mil mi val'!$C297:Z297)</f>
        <v>0.84934232118869912</v>
      </c>
      <c r="AB333" s="120">
        <f>PRODUCT('mil mi val'!$C297:AA297)</f>
        <v>0.84314212224402163</v>
      </c>
      <c r="AC333" s="120">
        <f>PRODUCT('mil mi val'!$C297:AB297)</f>
        <v>0.83698718475164025</v>
      </c>
      <c r="AD333" s="120">
        <f>PRODUCT('mil mi val'!$C297:AC297)</f>
        <v>0.83087717830295327</v>
      </c>
      <c r="AE333" s="120">
        <f>PRODUCT('mil mi val'!$C297:AD297)</f>
        <v>0.82481177490134172</v>
      </c>
      <c r="AF333" s="120">
        <f>PRODUCT('mil mi val'!$C297:AE297)</f>
        <v>0.81879064894456199</v>
      </c>
      <c r="AG333" s="120">
        <f>PRODUCT('mil mi val'!$C297:AF297)</f>
        <v>0.81281347720726671</v>
      </c>
      <c r="AH333" s="120">
        <f>PRODUCT('mil mi val'!$C297:AG297)</f>
        <v>0.80687993882365372</v>
      </c>
      <c r="AI333" s="120">
        <f>PRODUCT('mil mi val'!$C297:AH297)</f>
        <v>0.8009897152702411</v>
      </c>
      <c r="AJ333" s="120">
        <f>PRODUCT('mil mi val'!$C297:AI297)</f>
        <v>0.79514249034876838</v>
      </c>
      <c r="AK333" s="120">
        <f>PRODUCT('mil mi val'!$C297:AJ297)</f>
        <v>0.78933795016922237</v>
      </c>
      <c r="AL333" s="120">
        <f>PRODUCT('mil mi val'!$C297:AK297)</f>
        <v>0.78357578313298704</v>
      </c>
      <c r="AM333" s="120">
        <f>PRODUCT('mil mi val'!$C297:AL297)</f>
        <v>0.77785567991611626</v>
      </c>
      <c r="AN333" s="120">
        <f>PRODUCT('mil mi val'!$C297:AM297)</f>
        <v>0.77217733345272865</v>
      </c>
      <c r="AO333" s="120">
        <f>PRODUCT('mil mi val'!$C297:AN297)</f>
        <v>0.76654043891852375</v>
      </c>
      <c r="AP333" s="120">
        <f>PRODUCT('mil mi val'!$C297:AO297)</f>
        <v>0.76094469371441853</v>
      </c>
      <c r="AQ333" s="120">
        <f>PRODUCT('mil mi val'!$C297:AP297)</f>
        <v>0.75538979745030332</v>
      </c>
      <c r="AR333" s="120">
        <f>PRODUCT('mil mi val'!$C297:AQ297)</f>
        <v>0.74987545192891614</v>
      </c>
      <c r="AS333" s="120">
        <f>PRODUCT('mil mi val'!$C297:AR297)</f>
        <v>0.74440136112983502</v>
      </c>
      <c r="AT333" s="120">
        <f>PRODUCT('mil mi val'!$C297:AS297)</f>
        <v>0.7389672311935872</v>
      </c>
      <c r="AU333" s="120">
        <f>PRODUCT('mil mi val'!$C297:AT297)</f>
        <v>0.73357277040587399</v>
      </c>
      <c r="AV333" s="120">
        <f>PRODUCT('mil mi val'!$C297:AU297)</f>
        <v>0.7282176891819111</v>
      </c>
      <c r="AW333" s="120">
        <f>PRODUCT('mil mi val'!$C297:AV297)</f>
        <v>0.72290170005088317</v>
      </c>
      <c r="AX333" s="120">
        <f>PRODUCT('mil mi val'!$C297:AW297)</f>
        <v>0.71762451764051172</v>
      </c>
      <c r="AY333" s="120">
        <f>PRODUCT('mil mi val'!$C297:AX297)</f>
        <v>0.71238585866173598</v>
      </c>
      <c r="AZ333" s="120">
        <f>PRODUCT('mil mi val'!$C297:AY297)</f>
        <v>0.7071854418935053</v>
      </c>
      <c r="BA333" s="120">
        <f>PRODUCT('mil mi val'!$C297:AZ297)</f>
        <v>0.70202298816768272</v>
      </c>
      <c r="BB333" s="120">
        <f>PRODUCT('mil mi val'!$C297:BA297)</f>
        <v>0.69689822035405868</v>
      </c>
      <c r="BC333" s="120">
        <f>PRODUCT('mil mi val'!$C297:BB297)</f>
        <v>0.69181086334547404</v>
      </c>
      <c r="BD333" s="120">
        <f>PRODUCT('mil mi val'!$C297:BC297)</f>
        <v>0.68676064404305215</v>
      </c>
      <c r="BE333" s="120">
        <f>PRODUCT('mil mi val'!$C297:BD297)</f>
        <v>0.68174729134153789</v>
      </c>
      <c r="BF333" s="120">
        <f>PRODUCT('mil mi val'!$C297:BE297)</f>
        <v>0.67677053611474469</v>
      </c>
      <c r="BG333" s="120">
        <f>PRODUCT('mil mi val'!$C297:BF297)</f>
        <v>0.67183011120110703</v>
      </c>
      <c r="BH333" s="120">
        <f>PRODUCT('mil mi val'!$C297:BG297)</f>
        <v>0.66692575138933896</v>
      </c>
      <c r="BI333" s="120">
        <f>PRODUCT('mil mi val'!$C297:BH297)</f>
        <v>0.66205719340419678</v>
      </c>
      <c r="BJ333" s="120">
        <f>PRODUCT('mil mi val'!$C297:BI297)</f>
        <v>0.65722417589234616</v>
      </c>
      <c r="BK333" s="120">
        <f>PRODUCT('mil mi val'!$C297:BJ297)</f>
        <v>0.652426439408332</v>
      </c>
      <c r="BL333" s="120">
        <f>PRODUCT('mil mi val'!$C297:BK297)</f>
        <v>0.64766372640065117</v>
      </c>
      <c r="BM333" s="120">
        <f>PRODUCT('mil mi val'!$C297:BL297)</f>
        <v>0.64293578119792649</v>
      </c>
      <c r="BN333" s="120">
        <f>PRODUCT('mil mi val'!$C297:BM297)</f>
        <v>0.6382423499951817</v>
      </c>
      <c r="BO333" s="120">
        <f>PRODUCT('mil mi val'!$C297:BN297)</f>
        <v>0.63358318084021692</v>
      </c>
      <c r="BP333" s="120">
        <f>PRODUCT('mil mi val'!$C297:BO297)</f>
        <v>0.62895802362008335</v>
      </c>
      <c r="BQ333" s="120">
        <f>PRODUCT('mil mi val'!$C297:BP297)</f>
        <v>0.6243666300476568</v>
      </c>
      <c r="BR333" s="120">
        <f>PRODUCT('mil mi val'!$C297:BQ297)</f>
        <v>0.6198087536483089</v>
      </c>
      <c r="BS333" s="120">
        <f>PRODUCT('mil mi val'!$C297:BR297)</f>
        <v>0.61528414974667622</v>
      </c>
      <c r="BT333" s="120">
        <f>PRODUCT('mil mi val'!$C297:BS297)</f>
        <v>0.6107925754535255</v>
      </c>
      <c r="BU333" s="120">
        <f>PRODUCT('mil mi val'!$C297:BT297)</f>
        <v>0.60633378965271478</v>
      </c>
      <c r="BV333" s="120">
        <f>PRODUCT('mil mi val'!$C297:BU297)</f>
        <v>0.60190755298824994</v>
      </c>
      <c r="BW333" s="120">
        <f>PRODUCT('mil mi val'!$C297:BV297)</f>
        <v>0.59751362785143569</v>
      </c>
      <c r="BX333" s="120">
        <f>PRODUCT('mil mi val'!$C297:BW297)</f>
        <v>0.59315177836812027</v>
      </c>
      <c r="BY333" s="120">
        <f>PRODUCT('mil mi val'!$C297:BX297)</f>
        <v>0.58882177038603301</v>
      </c>
      <c r="BZ333" s="120">
        <f>PRODUCT('mil mi val'!$C297:BY297)</f>
        <v>0.584523371462215</v>
      </c>
      <c r="CA333" s="120">
        <f>PRODUCT('mil mi val'!$C297:BZ297)</f>
        <v>0.58025635085054084</v>
      </c>
      <c r="CB333" s="120">
        <f>PRODUCT('mil mi val'!$C297:CA297)</f>
        <v>0.57602047948933188</v>
      </c>
      <c r="CC333" s="120">
        <f>PRODUCT('mil mi val'!$C297:CB297)</f>
        <v>0.57181552998905982</v>
      </c>
      <c r="CD333" s="120">
        <f>PRODUCT('mil mi val'!$C297:CC297)</f>
        <v>0.56764127662013975</v>
      </c>
      <c r="CE333" s="120">
        <f>PRODUCT('mil mi val'!$C297:CD297)</f>
        <v>0.56349749530081272</v>
      </c>
      <c r="CF333" s="120">
        <f>PRODUCT('mil mi val'!$C297:CE297)</f>
        <v>0.55938396358511677</v>
      </c>
      <c r="CG333" s="120">
        <f>PRODUCT('mil mi val'!$C297:CF297)</f>
        <v>0.5553004606509454</v>
      </c>
      <c r="CH333" s="120">
        <f>PRODUCT('mil mi val'!$C297:CG297)</f>
        <v>0.55124676728819355</v>
      </c>
      <c r="CI333" s="120">
        <f>PRODUCT('mil mi val'!$C297:CH297)</f>
        <v>0.54722266588698976</v>
      </c>
      <c r="CJ333" s="120">
        <f>PRODUCT('mil mi val'!$C297:CI297)</f>
        <v>0.54322794042601474</v>
      </c>
      <c r="CK333" s="120">
        <f>PRODUCT('mil mi val'!$C297:CJ297)</f>
        <v>0.5392623764609048</v>
      </c>
      <c r="CL333" s="120">
        <f>PRODUCT('mil mi val'!$C297:CK297)</f>
        <v>0.53532576111274022</v>
      </c>
      <c r="CM333" s="120">
        <f>PRODUCT('mil mi val'!$C297:CL297)</f>
        <v>0.53141788305661719</v>
      </c>
      <c r="CN333" s="120">
        <f>PRODUCT('mil mi val'!$C297:CM297)</f>
        <v>0.52753853251030391</v>
      </c>
      <c r="CO333" s="120">
        <f>PRODUCT('mil mi val'!$C297:CN297)</f>
        <v>0.52368750122297869</v>
      </c>
      <c r="CP333" s="120">
        <f>PRODUCT('mil mi val'!$C297:CO297)</f>
        <v>0.51986458246405098</v>
      </c>
      <c r="CQ333" s="120">
        <f>PRODUCT('mil mi val'!$C297:CP297)</f>
        <v>0.51606957101206341</v>
      </c>
      <c r="CR333" s="120">
        <f>PRODUCT('mil mi val'!$C297:CQ297)</f>
        <v>0.51230226314367533</v>
      </c>
      <c r="CS333" s="120">
        <f>PRODUCT('mil mi val'!$C297:CR297)</f>
        <v>0.50856245662272648</v>
      </c>
      <c r="CT333" s="120">
        <f>PRODUCT('mil mi val'!$C297:CS297)</f>
        <v>0.50484995068938054</v>
      </c>
      <c r="CU333" s="120">
        <f>PRODUCT('mil mi val'!$C297:CT297)</f>
        <v>0.50116454604934813</v>
      </c>
      <c r="CV333" s="120">
        <f>PRODUCT('mil mi val'!$C297:CU297)</f>
        <v>0.49750604486318789</v>
      </c>
      <c r="CW333" s="120">
        <f>PRODUCT('mil mi val'!$C297:CV297)</f>
        <v>0.49387425073568664</v>
      </c>
      <c r="CX333" s="120">
        <f>PRODUCT('mil mi val'!$C297:CW297)</f>
        <v>0.49026896870531611</v>
      </c>
      <c r="CY333" s="120">
        <f>PRODUCT('mil mi val'!$C297:CX297)</f>
        <v>0.48669000523376732</v>
      </c>
      <c r="CZ333" s="120">
        <f>PRODUCT('mil mi val'!$C297:CY297)</f>
        <v>0.48313716819556085</v>
      </c>
      <c r="DA333" s="120">
        <f>PRODUCT('mil mi val'!$C297:CZ297)</f>
        <v>0.47961026686773328</v>
      </c>
      <c r="DB333" s="120">
        <f>PRODUCT('mil mi val'!$C297:DA297)</f>
        <v>0.47610911191959882</v>
      </c>
      <c r="DC333" s="120">
        <f>PRODUCT('mil mi val'!$C297:DB297)</f>
        <v>0.47263351540258575</v>
      </c>
    </row>
    <row r="334" spans="2:107" ht="15" x14ac:dyDescent="0.25">
      <c r="B334" s="110">
        <v>89</v>
      </c>
      <c r="C334" s="120">
        <v>1</v>
      </c>
      <c r="D334" s="120">
        <f>PRODUCT('mil mi val'!$C298:C298)</f>
        <v>0.98609999999999998</v>
      </c>
      <c r="E334" s="120">
        <f>PRODUCT('mil mi val'!$C298:D298)</f>
        <v>0.98176116000000002</v>
      </c>
      <c r="F334" s="120">
        <f>PRODUCT('mil mi val'!$C298:E298)</f>
        <v>0.97714688254799997</v>
      </c>
      <c r="G334" s="120">
        <f>PRODUCT('mil mi val'!$C298:F298)</f>
        <v>0.9724565775117695</v>
      </c>
      <c r="H334" s="120">
        <f>PRODUCT('mil mi val'!$C298:G298)</f>
        <v>0.9676915402819618</v>
      </c>
      <c r="I334" s="120">
        <f>PRODUCT('mil mi val'!$C298:H298)</f>
        <v>0.96285308258055202</v>
      </c>
      <c r="J334" s="120">
        <f>PRODUCT('mil mi val'!$C298:I298)</f>
        <v>0.95794253185939127</v>
      </c>
      <c r="K334" s="120">
        <f>PRODUCT('mil mi val'!$C298:J298)</f>
        <v>0.95296123069372241</v>
      </c>
      <c r="L334" s="120">
        <f>PRODUCT('mil mi val'!$C298:K298)</f>
        <v>0.94781524004797635</v>
      </c>
      <c r="M334" s="120">
        <f>PRODUCT('mil mi val'!$C298:L298)</f>
        <v>0.94241269317970289</v>
      </c>
      <c r="N334" s="120">
        <f>PRODUCT('mil mi val'!$C298:M298)</f>
        <v>0.93675821702062467</v>
      </c>
      <c r="O334" s="120">
        <f>PRODUCT('mil mi val'!$C298:N298)</f>
        <v>0.93085664025339476</v>
      </c>
      <c r="P334" s="120">
        <f>PRODUCT('mil mi val'!$C298:O298)</f>
        <v>0.9248060720917477</v>
      </c>
      <c r="Q334" s="120">
        <f>PRODUCT('mil mi val'!$C298:P298)</f>
        <v>0.91851739080152384</v>
      </c>
      <c r="R334" s="120">
        <f>PRODUCT('mil mi val'!$C298:Q298)</f>
        <v>0.91227147254407348</v>
      </c>
      <c r="S334" s="120">
        <f>PRODUCT('mil mi val'!$C298:R298)</f>
        <v>0.90606802653077378</v>
      </c>
      <c r="T334" s="120">
        <f>PRODUCT('mil mi val'!$C298:S298)</f>
        <v>0.89990676395036451</v>
      </c>
      <c r="U334" s="120">
        <f>PRODUCT('mil mi val'!$C298:T298)</f>
        <v>0.89378739795550199</v>
      </c>
      <c r="V334" s="120">
        <f>PRODUCT('mil mi val'!$C298:U298)</f>
        <v>0.88770964364940452</v>
      </c>
      <c r="W334" s="120">
        <f>PRODUCT('mil mi val'!$C298:V298)</f>
        <v>0.88167321807258858</v>
      </c>
      <c r="X334" s="120">
        <f>PRODUCT('mil mi val'!$C298:W298)</f>
        <v>0.87567784018969497</v>
      </c>
      <c r="Y334" s="120">
        <f>PRODUCT('mil mi val'!$C298:X298)</f>
        <v>0.86972323087640502</v>
      </c>
      <c r="Z334" s="120">
        <f>PRODUCT('mil mi val'!$C298:Y298)</f>
        <v>0.86380911290644546</v>
      </c>
      <c r="AA334" s="120">
        <f>PRODUCT('mil mi val'!$C298:Z298)</f>
        <v>0.85793521093868164</v>
      </c>
      <c r="AB334" s="120">
        <f>PRODUCT('mil mi val'!$C298:AA298)</f>
        <v>0.85210125150429861</v>
      </c>
      <c r="AC334" s="120">
        <f>PRODUCT('mil mi val'!$C298:AB298)</f>
        <v>0.84630696299406938</v>
      </c>
      <c r="AD334" s="120">
        <f>PRODUCT('mil mi val'!$C298:AC298)</f>
        <v>0.84055207564570966</v>
      </c>
      <c r="AE334" s="120">
        <f>PRODUCT('mil mi val'!$C298:AD298)</f>
        <v>0.83483632153131881</v>
      </c>
      <c r="AF334" s="120">
        <f>PRODUCT('mil mi val'!$C298:AE298)</f>
        <v>0.82915943454490582</v>
      </c>
      <c r="AG334" s="120">
        <f>PRODUCT('mil mi val'!$C298:AF298)</f>
        <v>0.8235211503900004</v>
      </c>
      <c r="AH334" s="120">
        <f>PRODUCT('mil mi val'!$C298:AG298)</f>
        <v>0.81792120656734835</v>
      </c>
      <c r="AI334" s="120">
        <f>PRODUCT('mil mi val'!$C298:AH298)</f>
        <v>0.81235934236269036</v>
      </c>
      <c r="AJ334" s="120">
        <f>PRODUCT('mil mi val'!$C298:AI298)</f>
        <v>0.80683529883462402</v>
      </c>
      <c r="AK334" s="120">
        <f>PRODUCT('mil mi val'!$C298:AJ298)</f>
        <v>0.8013488188025486</v>
      </c>
      <c r="AL334" s="120">
        <f>PRODUCT('mil mi val'!$C298:AK298)</f>
        <v>0.79589964683469128</v>
      </c>
      <c r="AM334" s="120">
        <f>PRODUCT('mil mi val'!$C298:AL298)</f>
        <v>0.79048752923621535</v>
      </c>
      <c r="AN334" s="120">
        <f>PRODUCT('mil mi val'!$C298:AM298)</f>
        <v>0.78511221403740905</v>
      </c>
      <c r="AO334" s="120">
        <f>PRODUCT('mil mi val'!$C298:AN298)</f>
        <v>0.77977345098195461</v>
      </c>
      <c r="AP334" s="120">
        <f>PRODUCT('mil mi val'!$C298:AO298)</f>
        <v>0.77447099151527732</v>
      </c>
      <c r="AQ334" s="120">
        <f>PRODUCT('mil mi val'!$C298:AP298)</f>
        <v>0.76920458877297337</v>
      </c>
      <c r="AR334" s="120">
        <f>PRODUCT('mil mi val'!$C298:AQ298)</f>
        <v>0.76397399756931716</v>
      </c>
      <c r="AS334" s="120">
        <f>PRODUCT('mil mi val'!$C298:AR298)</f>
        <v>0.75877897438584574</v>
      </c>
      <c r="AT334" s="120">
        <f>PRODUCT('mil mi val'!$C298:AS298)</f>
        <v>0.75361927736002199</v>
      </c>
      <c r="AU334" s="120">
        <f>PRODUCT('mil mi val'!$C298:AT298)</f>
        <v>0.74849466627397376</v>
      </c>
      <c r="AV334" s="120">
        <f>PRODUCT('mil mi val'!$C298:AU298)</f>
        <v>0.74340490254331071</v>
      </c>
      <c r="AW334" s="120">
        <f>PRODUCT('mil mi val'!$C298:AV298)</f>
        <v>0.73834974920601615</v>
      </c>
      <c r="AX334" s="120">
        <f>PRODUCT('mil mi val'!$C298:AW298)</f>
        <v>0.73332897091141525</v>
      </c>
      <c r="AY334" s="120">
        <f>PRODUCT('mil mi val'!$C298:AX298)</f>
        <v>0.72834233390921765</v>
      </c>
      <c r="AZ334" s="120">
        <f>PRODUCT('mil mi val'!$C298:AY298)</f>
        <v>0.723389606038635</v>
      </c>
      <c r="BA334" s="120">
        <f>PRODUCT('mil mi val'!$C298:AZ298)</f>
        <v>0.71847055671757232</v>
      </c>
      <c r="BB334" s="120">
        <f>PRODUCT('mil mi val'!$C298:BA298)</f>
        <v>0.71358495693189283</v>
      </c>
      <c r="BC334" s="120">
        <f>PRODUCT('mil mi val'!$C298:BB298)</f>
        <v>0.70873257922475597</v>
      </c>
      <c r="BD334" s="120">
        <f>PRODUCT('mil mi val'!$C298:BC298)</f>
        <v>0.70391319768602756</v>
      </c>
      <c r="BE334" s="120">
        <f>PRODUCT('mil mi val'!$C298:BD298)</f>
        <v>0.69912658794176252</v>
      </c>
      <c r="BF334" s="120">
        <f>PRODUCT('mil mi val'!$C298:BE298)</f>
        <v>0.69437252714375852</v>
      </c>
      <c r="BG334" s="120">
        <f>PRODUCT('mil mi val'!$C298:BF298)</f>
        <v>0.68965079395918094</v>
      </c>
      <c r="BH334" s="120">
        <f>PRODUCT('mil mi val'!$C298:BG298)</f>
        <v>0.68496116856025846</v>
      </c>
      <c r="BI334" s="120">
        <f>PRODUCT('mil mi val'!$C298:BH298)</f>
        <v>0.68030343261404869</v>
      </c>
      <c r="BJ334" s="120">
        <f>PRODUCT('mil mi val'!$C298:BI298)</f>
        <v>0.67567736927227318</v>
      </c>
      <c r="BK334" s="120">
        <f>PRODUCT('mil mi val'!$C298:BJ298)</f>
        <v>0.67108276316122173</v>
      </c>
      <c r="BL334" s="120">
        <f>PRODUCT('mil mi val'!$C298:BK298)</f>
        <v>0.66651940037172541</v>
      </c>
      <c r="BM334" s="120">
        <f>PRODUCT('mil mi val'!$C298:BL298)</f>
        <v>0.66198706844919764</v>
      </c>
      <c r="BN334" s="120">
        <f>PRODUCT('mil mi val'!$C298:BM298)</f>
        <v>0.65748555638374306</v>
      </c>
      <c r="BO334" s="120">
        <f>PRODUCT('mil mi val'!$C298:BN298)</f>
        <v>0.65301465460033359</v>
      </c>
      <c r="BP334" s="120">
        <f>PRODUCT('mil mi val'!$C298:BO298)</f>
        <v>0.64857415494905135</v>
      </c>
      <c r="BQ334" s="120">
        <f>PRODUCT('mil mi val'!$C298:BP298)</f>
        <v>0.64416385069539783</v>
      </c>
      <c r="BR334" s="120">
        <f>PRODUCT('mil mi val'!$C298:BQ298)</f>
        <v>0.6397835365106691</v>
      </c>
      <c r="BS334" s="120">
        <f>PRODUCT('mil mi val'!$C298:BR298)</f>
        <v>0.63543300846239659</v>
      </c>
      <c r="BT334" s="120">
        <f>PRODUCT('mil mi val'!$C298:BS298)</f>
        <v>0.63111206400485231</v>
      </c>
      <c r="BU334" s="120">
        <f>PRODUCT('mil mi val'!$C298:BT298)</f>
        <v>0.62682050196961925</v>
      </c>
      <c r="BV334" s="120">
        <f>PRODUCT('mil mi val'!$C298:BU298)</f>
        <v>0.62255812255622578</v>
      </c>
      <c r="BW334" s="120">
        <f>PRODUCT('mil mi val'!$C298:BV298)</f>
        <v>0.61832472732284338</v>
      </c>
      <c r="BX334" s="120">
        <f>PRODUCT('mil mi val'!$C298:BW298)</f>
        <v>0.61412011917704801</v>
      </c>
      <c r="BY334" s="120">
        <f>PRODUCT('mil mi val'!$C298:BX298)</f>
        <v>0.60994410236664409</v>
      </c>
      <c r="BZ334" s="120">
        <f>PRODUCT('mil mi val'!$C298:BY298)</f>
        <v>0.60579648247055085</v>
      </c>
      <c r="CA334" s="120">
        <f>PRODUCT('mil mi val'!$C298:BZ298)</f>
        <v>0.60167706638975105</v>
      </c>
      <c r="CB334" s="120">
        <f>PRODUCT('mil mi val'!$C298:CA298)</f>
        <v>0.59758566233830068</v>
      </c>
      <c r="CC334" s="120">
        <f>PRODUCT('mil mi val'!$C298:CB298)</f>
        <v>0.5935220798344002</v>
      </c>
      <c r="CD334" s="120">
        <f>PRODUCT('mil mi val'!$C298:CC298)</f>
        <v>0.58948612969152625</v>
      </c>
      <c r="CE334" s="120">
        <f>PRODUCT('mil mi val'!$C298:CD298)</f>
        <v>0.58547762400962389</v>
      </c>
      <c r="CF334" s="120">
        <f>PRODUCT('mil mi val'!$C298:CE298)</f>
        <v>0.58149637616635841</v>
      </c>
      <c r="CG334" s="120">
        <f>PRODUCT('mil mi val'!$C298:CF298)</f>
        <v>0.57754220080842711</v>
      </c>
      <c r="CH334" s="120">
        <f>PRODUCT('mil mi val'!$C298:CG298)</f>
        <v>0.57361491384292984</v>
      </c>
      <c r="CI334" s="120">
        <f>PRODUCT('mil mi val'!$C298:CH298)</f>
        <v>0.56971433242879788</v>
      </c>
      <c r="CJ334" s="120">
        <f>PRODUCT('mil mi val'!$C298:CI298)</f>
        <v>0.56584027496828204</v>
      </c>
      <c r="CK334" s="120">
        <f>PRODUCT('mil mi val'!$C298:CJ298)</f>
        <v>0.56199256109849771</v>
      </c>
      <c r="CL334" s="120">
        <f>PRODUCT('mil mi val'!$C298:CK298)</f>
        <v>0.55817101168302796</v>
      </c>
      <c r="CM334" s="120">
        <f>PRODUCT('mil mi val'!$C298:CL298)</f>
        <v>0.55437544880358336</v>
      </c>
      <c r="CN334" s="120">
        <f>PRODUCT('mil mi val'!$C298:CM298)</f>
        <v>0.55060569575171903</v>
      </c>
      <c r="CO334" s="120">
        <f>PRODUCT('mil mi val'!$C298:CN298)</f>
        <v>0.54686157702060734</v>
      </c>
      <c r="CP334" s="120">
        <f>PRODUCT('mil mi val'!$C298:CO298)</f>
        <v>0.54314291829686723</v>
      </c>
      <c r="CQ334" s="120">
        <f>PRODUCT('mil mi val'!$C298:CP298)</f>
        <v>0.53944954645244847</v>
      </c>
      <c r="CR334" s="120">
        <f>PRODUCT('mil mi val'!$C298:CQ298)</f>
        <v>0.53578128953657178</v>
      </c>
      <c r="CS334" s="120">
        <f>PRODUCT('mil mi val'!$C298:CR298)</f>
        <v>0.53213797676772312</v>
      </c>
      <c r="CT334" s="120">
        <f>PRODUCT('mil mi val'!$C298:CS298)</f>
        <v>0.5285194385257026</v>
      </c>
      <c r="CU334" s="120">
        <f>PRODUCT('mil mi val'!$C298:CT298)</f>
        <v>0.52492550634372781</v>
      </c>
      <c r="CV334" s="120">
        <f>PRODUCT('mil mi val'!$C298:CU298)</f>
        <v>0.52135601290059042</v>
      </c>
      <c r="CW334" s="120">
        <f>PRODUCT('mil mi val'!$C298:CV298)</f>
        <v>0.51781079201286639</v>
      </c>
      <c r="CX334" s="120">
        <f>PRODUCT('mil mi val'!$C298:CW298)</f>
        <v>0.51428967862717889</v>
      </c>
      <c r="CY334" s="120">
        <f>PRODUCT('mil mi val'!$C298:CX298)</f>
        <v>0.51079250881251403</v>
      </c>
      <c r="CZ334" s="120">
        <f>PRODUCT('mil mi val'!$C298:CY298)</f>
        <v>0.50731911975258892</v>
      </c>
      <c r="DA334" s="120">
        <f>PRODUCT('mil mi val'!$C298:CZ298)</f>
        <v>0.50386934973827135</v>
      </c>
      <c r="DB334" s="120">
        <f>PRODUCT('mil mi val'!$C298:DA298)</f>
        <v>0.50044303816005109</v>
      </c>
      <c r="DC334" s="120">
        <f>PRODUCT('mil mi val'!$C298:DB298)</f>
        <v>0.49704002550056275</v>
      </c>
    </row>
    <row r="335" spans="2:107" ht="15" x14ac:dyDescent="0.25">
      <c r="B335" s="110">
        <v>90</v>
      </c>
      <c r="C335" s="120">
        <v>1</v>
      </c>
      <c r="D335" s="120">
        <f>PRODUCT('mil mi val'!$C299:C299)</f>
        <v>0.98629999999999995</v>
      </c>
      <c r="E335" s="120">
        <f>PRODUCT('mil mi val'!$C299:D299)</f>
        <v>0.98225616999999998</v>
      </c>
      <c r="F335" s="120">
        <f>PRODUCT('mil mi val'!$C299:E299)</f>
        <v>0.97793424285200004</v>
      </c>
      <c r="G335" s="120">
        <f>PRODUCT('mil mi val'!$C299:F299)</f>
        <v>0.97353353875916604</v>
      </c>
      <c r="H335" s="120">
        <f>PRODUCT('mil mi val'!$C299:G299)</f>
        <v>0.96905528448087386</v>
      </c>
      <c r="I335" s="120">
        <f>PRODUCT('mil mi val'!$C299:H299)</f>
        <v>0.96450072464381376</v>
      </c>
      <c r="J335" s="120">
        <f>PRODUCT('mil mi val'!$C299:I299)</f>
        <v>0.95987112116552342</v>
      </c>
      <c r="K335" s="120">
        <f>PRODUCT('mil mi val'!$C299:J299)</f>
        <v>0.95516775267181231</v>
      </c>
      <c r="L335" s="120">
        <f>PRODUCT('mil mi val'!$C299:K299)</f>
        <v>0.95039191390845323</v>
      </c>
      <c r="M335" s="120">
        <f>PRODUCT('mil mi val'!$C299:L299)</f>
        <v>0.94535483676473842</v>
      </c>
      <c r="N335" s="120">
        <f>PRODUCT('mil mi val'!$C299:M299)</f>
        <v>0.94015538516253239</v>
      </c>
      <c r="O335" s="120">
        <f>PRODUCT('mil mi val'!$C299:N299)</f>
        <v>0.93470248392858968</v>
      </c>
      <c r="P335" s="120">
        <f>PRODUCT('mil mi val'!$C299:O299)</f>
        <v>0.92900079877662534</v>
      </c>
      <c r="Q335" s="120">
        <f>PRODUCT('mil mi val'!$C299:P299)</f>
        <v>0.9231480937443326</v>
      </c>
      <c r="R335" s="120">
        <f>PRODUCT('mil mi val'!$C299:Q299)</f>
        <v>0.9173322607537433</v>
      </c>
      <c r="S335" s="120">
        <f>PRODUCT('mil mi val'!$C299:R299)</f>
        <v>0.91155306751099474</v>
      </c>
      <c r="T335" s="120">
        <f>PRODUCT('mil mi val'!$C299:S299)</f>
        <v>0.90581028318567547</v>
      </c>
      <c r="U335" s="120">
        <f>PRODUCT('mil mi val'!$C299:T299)</f>
        <v>0.90010367840160577</v>
      </c>
      <c r="V335" s="120">
        <f>PRODUCT('mil mi val'!$C299:U299)</f>
        <v>0.89443302522767565</v>
      </c>
      <c r="W335" s="120">
        <f>PRODUCT('mil mi val'!$C299:V299)</f>
        <v>0.88879809716874136</v>
      </c>
      <c r="X335" s="120">
        <f>PRODUCT('mil mi val'!$C299:W299)</f>
        <v>0.8831986691565783</v>
      </c>
      <c r="Y335" s="120">
        <f>PRODUCT('mil mi val'!$C299:X299)</f>
        <v>0.87763451754089183</v>
      </c>
      <c r="Z335" s="120">
        <f>PRODUCT('mil mi val'!$C299:Y299)</f>
        <v>0.87210542008038427</v>
      </c>
      <c r="AA335" s="120">
        <f>PRODUCT('mil mi val'!$C299:Z299)</f>
        <v>0.86661115593387783</v>
      </c>
      <c r="AB335" s="120">
        <f>PRODUCT('mil mi val'!$C299:AA299)</f>
        <v>0.86115150565149445</v>
      </c>
      <c r="AC335" s="120">
        <f>PRODUCT('mil mi val'!$C299:AB299)</f>
        <v>0.85572625116589007</v>
      </c>
      <c r="AD335" s="120">
        <f>PRODUCT('mil mi val'!$C299:AC299)</f>
        <v>0.85033517578354501</v>
      </c>
      <c r="AE335" s="120">
        <f>PRODUCT('mil mi val'!$C299:AD299)</f>
        <v>0.84497806417610866</v>
      </c>
      <c r="AF335" s="120">
        <f>PRODUCT('mil mi val'!$C299:AE299)</f>
        <v>0.83965470237179918</v>
      </c>
      <c r="AG335" s="120">
        <f>PRODUCT('mil mi val'!$C299:AF299)</f>
        <v>0.83436487774685686</v>
      </c>
      <c r="AH335" s="120">
        <f>PRODUCT('mil mi val'!$C299:AG299)</f>
        <v>0.8291083790170517</v>
      </c>
      <c r="AI335" s="120">
        <f>PRODUCT('mil mi val'!$C299:AH299)</f>
        <v>0.82388499622924427</v>
      </c>
      <c r="AJ335" s="120">
        <f>PRODUCT('mil mi val'!$C299:AI299)</f>
        <v>0.81869452075300009</v>
      </c>
      <c r="AK335" s="120">
        <f>PRODUCT('mil mi val'!$C299:AJ299)</f>
        <v>0.81353674527225617</v>
      </c>
      <c r="AL335" s="120">
        <f>PRODUCT('mil mi val'!$C299:AK299)</f>
        <v>0.80841146377704098</v>
      </c>
      <c r="AM335" s="120">
        <f>PRODUCT('mil mi val'!$C299:AL299)</f>
        <v>0.80331847155524561</v>
      </c>
      <c r="AN335" s="120">
        <f>PRODUCT('mil mi val'!$C299:AM299)</f>
        <v>0.79825756518444757</v>
      </c>
      <c r="AO335" s="120">
        <f>PRODUCT('mil mi val'!$C299:AN299)</f>
        <v>0.79322854252378561</v>
      </c>
      <c r="AP335" s="120">
        <f>PRODUCT('mil mi val'!$C299:AO299)</f>
        <v>0.78823120270588576</v>
      </c>
      <c r="AQ335" s="120">
        <f>PRODUCT('mil mi val'!$C299:AP299)</f>
        <v>0.78326534612883869</v>
      </c>
      <c r="AR335" s="120">
        <f>PRODUCT('mil mi val'!$C299:AQ299)</f>
        <v>0.77833077444822707</v>
      </c>
      <c r="AS335" s="120">
        <f>PRODUCT('mil mi val'!$C299:AR299)</f>
        <v>0.77342729056920323</v>
      </c>
      <c r="AT335" s="120">
        <f>PRODUCT('mil mi val'!$C299:AS299)</f>
        <v>0.76855469863861725</v>
      </c>
      <c r="AU335" s="120">
        <f>PRODUCT('mil mi val'!$C299:AT299)</f>
        <v>0.76371280403719399</v>
      </c>
      <c r="AV335" s="120">
        <f>PRODUCT('mil mi val'!$C299:AU299)</f>
        <v>0.75890141337175965</v>
      </c>
      <c r="AW335" s="120">
        <f>PRODUCT('mil mi val'!$C299:AV299)</f>
        <v>0.75412033446751758</v>
      </c>
      <c r="AX335" s="120">
        <f>PRODUCT('mil mi val'!$C299:AW299)</f>
        <v>0.74936937636037226</v>
      </c>
      <c r="AY335" s="120">
        <f>PRODUCT('mil mi val'!$C299:AX299)</f>
        <v>0.7446483492893019</v>
      </c>
      <c r="AZ335" s="120">
        <f>PRODUCT('mil mi val'!$C299:AY299)</f>
        <v>0.73995706468877931</v>
      </c>
      <c r="BA335" s="120">
        <f>PRODUCT('mil mi val'!$C299:AZ299)</f>
        <v>0.73529533518124002</v>
      </c>
      <c r="BB335" s="120">
        <f>PRODUCT('mil mi val'!$C299:BA299)</f>
        <v>0.73066297456959828</v>
      </c>
      <c r="BC335" s="120">
        <f>PRODUCT('mil mi val'!$C299:BB299)</f>
        <v>0.72605979782980978</v>
      </c>
      <c r="BD335" s="120">
        <f>PRODUCT('mil mi val'!$C299:BC299)</f>
        <v>0.72148562110348202</v>
      </c>
      <c r="BE335" s="120">
        <f>PRODUCT('mil mi val'!$C299:BD299)</f>
        <v>0.71694026169053016</v>
      </c>
      <c r="BF335" s="120">
        <f>PRODUCT('mil mi val'!$C299:BE299)</f>
        <v>0.71242353804187986</v>
      </c>
      <c r="BG335" s="120">
        <f>PRODUCT('mil mi val'!$C299:BF299)</f>
        <v>0.70793526975221599</v>
      </c>
      <c r="BH335" s="120">
        <f>PRODUCT('mil mi val'!$C299:BG299)</f>
        <v>0.70347527755277706</v>
      </c>
      <c r="BI335" s="120">
        <f>PRODUCT('mil mi val'!$C299:BH299)</f>
        <v>0.69904338330419458</v>
      </c>
      <c r="BJ335" s="120">
        <f>PRODUCT('mil mi val'!$C299:BI299)</f>
        <v>0.69463940998937812</v>
      </c>
      <c r="BK335" s="120">
        <f>PRODUCT('mil mi val'!$C299:BJ299)</f>
        <v>0.69026318170644507</v>
      </c>
      <c r="BL335" s="120">
        <f>PRODUCT('mil mi val'!$C299:BK299)</f>
        <v>0.68591452366169448</v>
      </c>
      <c r="BM335" s="120">
        <f>PRODUCT('mil mi val'!$C299:BL299)</f>
        <v>0.68159326216262583</v>
      </c>
      <c r="BN335" s="120">
        <f>PRODUCT('mil mi val'!$C299:BM299)</f>
        <v>0.67729922461100134</v>
      </c>
      <c r="BO335" s="120">
        <f>PRODUCT('mil mi val'!$C299:BN299)</f>
        <v>0.67303223949595203</v>
      </c>
      <c r="BP335" s="120">
        <f>PRODUCT('mil mi val'!$C299:BO299)</f>
        <v>0.66879213638712753</v>
      </c>
      <c r="BQ335" s="120">
        <f>PRODUCT('mil mi val'!$C299:BP299)</f>
        <v>0.66457874592788868</v>
      </c>
      <c r="BR335" s="120">
        <f>PRODUCT('mil mi val'!$C299:BQ299)</f>
        <v>0.66039189982854296</v>
      </c>
      <c r="BS335" s="120">
        <f>PRODUCT('mil mi val'!$C299:BR299)</f>
        <v>0.65623143085962321</v>
      </c>
      <c r="BT335" s="120">
        <f>PRODUCT('mil mi val'!$C299:BS299)</f>
        <v>0.65209717284520763</v>
      </c>
      <c r="BU335" s="120">
        <f>PRODUCT('mil mi val'!$C299:BT299)</f>
        <v>0.64798896065628286</v>
      </c>
      <c r="BV335" s="120">
        <f>PRODUCT('mil mi val'!$C299:BU299)</f>
        <v>0.64390663020414829</v>
      </c>
      <c r="BW335" s="120">
        <f>PRODUCT('mil mi val'!$C299:BV299)</f>
        <v>0.63985001843386213</v>
      </c>
      <c r="BX335" s="120">
        <f>PRODUCT('mil mi val'!$C299:BW299)</f>
        <v>0.6358189633177288</v>
      </c>
      <c r="BY335" s="120">
        <f>PRODUCT('mil mi val'!$C299:BX299)</f>
        <v>0.63181330384882717</v>
      </c>
      <c r="BZ335" s="120">
        <f>PRODUCT('mil mi val'!$C299:BY299)</f>
        <v>0.6278328800345796</v>
      </c>
      <c r="CA335" s="120">
        <f>PRODUCT('mil mi val'!$C299:BZ299)</f>
        <v>0.62387753289036174</v>
      </c>
      <c r="CB335" s="120">
        <f>PRODUCT('mil mi val'!$C299:CA299)</f>
        <v>0.61994710443315248</v>
      </c>
      <c r="CC335" s="120">
        <f>PRODUCT('mil mi val'!$C299:CB299)</f>
        <v>0.61604143767522368</v>
      </c>
      <c r="CD335" s="120">
        <f>PRODUCT('mil mi val'!$C299:CC299)</f>
        <v>0.61216037661786982</v>
      </c>
      <c r="CE335" s="120">
        <f>PRODUCT('mil mi val'!$C299:CD299)</f>
        <v>0.60830376624517724</v>
      </c>
      <c r="CF335" s="120">
        <f>PRODUCT('mil mi val'!$C299:CE299)</f>
        <v>0.60447145251783263</v>
      </c>
      <c r="CG335" s="120">
        <f>PRODUCT('mil mi val'!$C299:CF299)</f>
        <v>0.60066328236697031</v>
      </c>
      <c r="CH335" s="120">
        <f>PRODUCT('mil mi val'!$C299:CG299)</f>
        <v>0.59687910368805841</v>
      </c>
      <c r="CI335" s="120">
        <f>PRODUCT('mil mi val'!$C299:CH299)</f>
        <v>0.59311876533482366</v>
      </c>
      <c r="CJ335" s="120">
        <f>PRODUCT('mil mi val'!$C299:CI299)</f>
        <v>0.58938211711321431</v>
      </c>
      <c r="CK335" s="120">
        <f>PRODUCT('mil mi val'!$C299:CJ299)</f>
        <v>0.58566900977540104</v>
      </c>
      <c r="CL335" s="120">
        <f>PRODUCT('mil mi val'!$C299:CK299)</f>
        <v>0.58197929501381607</v>
      </c>
      <c r="CM335" s="120">
        <f>PRODUCT('mil mi val'!$C299:CL299)</f>
        <v>0.578312825455229</v>
      </c>
      <c r="CN335" s="120">
        <f>PRODUCT('mil mi val'!$C299:CM299)</f>
        <v>0.57466945465486108</v>
      </c>
      <c r="CO335" s="120">
        <f>PRODUCT('mil mi val'!$C299:CN299)</f>
        <v>0.57104903709053545</v>
      </c>
      <c r="CP335" s="120">
        <f>PRODUCT('mil mi val'!$C299:CO299)</f>
        <v>0.56745142815686511</v>
      </c>
      <c r="CQ335" s="120">
        <f>PRODUCT('mil mi val'!$C299:CP299)</f>
        <v>0.56387648415947689</v>
      </c>
      <c r="CR335" s="120">
        <f>PRODUCT('mil mi val'!$C299:CQ299)</f>
        <v>0.56032406230927223</v>
      </c>
      <c r="CS335" s="120">
        <f>PRODUCT('mil mi val'!$C299:CR299)</f>
        <v>0.55679402071672379</v>
      </c>
      <c r="CT335" s="120">
        <f>PRODUCT('mil mi val'!$C299:CS299)</f>
        <v>0.55328621838620839</v>
      </c>
      <c r="CU335" s="120">
        <f>PRODUCT('mil mi val'!$C299:CT299)</f>
        <v>0.54980051521037532</v>
      </c>
      <c r="CV335" s="120">
        <f>PRODUCT('mil mi val'!$C299:CU299)</f>
        <v>0.54633677196454999</v>
      </c>
      <c r="CW335" s="120">
        <f>PRODUCT('mil mi val'!$C299:CV299)</f>
        <v>0.54289485030117335</v>
      </c>
      <c r="CX335" s="120">
        <f>PRODUCT('mil mi val'!$C299:CW299)</f>
        <v>0.53947461274427599</v>
      </c>
      <c r="CY335" s="120">
        <f>PRODUCT('mil mi val'!$C299:CX299)</f>
        <v>0.53607592268398707</v>
      </c>
      <c r="CZ335" s="120">
        <f>PRODUCT('mil mi val'!$C299:CY299)</f>
        <v>0.53269864437107795</v>
      </c>
      <c r="DA335" s="120">
        <f>PRODUCT('mil mi val'!$C299:CZ299)</f>
        <v>0.52934264291154021</v>
      </c>
      <c r="DB335" s="120">
        <f>PRODUCT('mil mi val'!$C299:DA299)</f>
        <v>0.52600778426119754</v>
      </c>
      <c r="DC335" s="120">
        <f>PRODUCT('mil mi val'!$C299:DB299)</f>
        <v>0.52269393522035201</v>
      </c>
    </row>
    <row r="336" spans="2:107" ht="15" x14ac:dyDescent="0.25">
      <c r="B336" s="110">
        <v>91</v>
      </c>
      <c r="C336" s="120">
        <v>1</v>
      </c>
      <c r="D336" s="120">
        <f>PRODUCT('mil mi val'!$C300:C300)</f>
        <v>0.98660000000000003</v>
      </c>
      <c r="E336" s="120">
        <f>PRODUCT('mil mi val'!$C300:D300)</f>
        <v>0.98275226000000004</v>
      </c>
      <c r="F336" s="120">
        <f>PRODUCT('mil mi val'!$C300:E300)</f>
        <v>0.97872297573400002</v>
      </c>
      <c r="G336" s="120">
        <f>PRODUCT('mil mi val'!$C300:F300)</f>
        <v>0.97461233923591728</v>
      </c>
      <c r="H336" s="120">
        <f>PRODUCT('mil mi val'!$C300:G300)</f>
        <v>0.97042150617720291</v>
      </c>
      <c r="I336" s="120">
        <f>PRODUCT('mil mi val'!$C300:H300)</f>
        <v>0.96615165155002325</v>
      </c>
      <c r="J336" s="120">
        <f>PRODUCT('mil mi val'!$C300:I300)</f>
        <v>0.96180396911804822</v>
      </c>
      <c r="K336" s="120">
        <f>PRODUCT('mil mi val'!$C300:J300)</f>
        <v>0.95737967086010511</v>
      </c>
      <c r="L336" s="120">
        <f>PRODUCT('mil mi val'!$C300:K300)</f>
        <v>0.95287998640706262</v>
      </c>
      <c r="M336" s="120">
        <f>PRODUCT('mil mi val'!$C300:L300)</f>
        <v>0.9483061624723087</v>
      </c>
      <c r="N336" s="120">
        <f>PRODUCT('mil mi val'!$C300:M300)</f>
        <v>0.94346980104369993</v>
      </c>
      <c r="O336" s="120">
        <f>PRODUCT('mil mi val'!$C300:N300)</f>
        <v>0.93837506411806404</v>
      </c>
      <c r="P336" s="120">
        <f>PRODUCT('mil mi val'!$C300:O300)</f>
        <v>0.93312016375900286</v>
      </c>
      <c r="Q336" s="120">
        <f>PRODUCT('mil mi val'!$C300:P300)</f>
        <v>0.92761475479282474</v>
      </c>
      <c r="R336" s="120">
        <f>PRODUCT('mil mi val'!$C300:Q300)</f>
        <v>0.922141827739547</v>
      </c>
      <c r="S336" s="120">
        <f>PRODUCT('mil mi val'!$C300:R300)</f>
        <v>0.91670119095588365</v>
      </c>
      <c r="T336" s="120">
        <f>PRODUCT('mil mi val'!$C300:S300)</f>
        <v>0.91129265392924397</v>
      </c>
      <c r="U336" s="120">
        <f>PRODUCT('mil mi val'!$C300:T300)</f>
        <v>0.90591602727106146</v>
      </c>
      <c r="V336" s="120">
        <f>PRODUCT('mil mi val'!$C300:U300)</f>
        <v>0.90057112271016215</v>
      </c>
      <c r="W336" s="120">
        <f>PRODUCT('mil mi val'!$C300:V300)</f>
        <v>0.89525775308617217</v>
      </c>
      <c r="X336" s="120">
        <f>PRODUCT('mil mi val'!$C300:W300)</f>
        <v>0.88997573234296379</v>
      </c>
      <c r="Y336" s="120">
        <f>PRODUCT('mil mi val'!$C300:X300)</f>
        <v>0.8847248755221403</v>
      </c>
      <c r="Z336" s="120">
        <f>PRODUCT('mil mi val'!$C300:Y300)</f>
        <v>0.87950499875655963</v>
      </c>
      <c r="AA336" s="120">
        <f>PRODUCT('mil mi val'!$C300:Z300)</f>
        <v>0.87431591926389596</v>
      </c>
      <c r="AB336" s="120">
        <f>PRODUCT('mil mi val'!$C300:AA300)</f>
        <v>0.86915745534023892</v>
      </c>
      <c r="AC336" s="120">
        <f>PRODUCT('mil mi val'!$C300:AB300)</f>
        <v>0.86402942635373148</v>
      </c>
      <c r="AD336" s="120">
        <f>PRODUCT('mil mi val'!$C300:AC300)</f>
        <v>0.85893165273824446</v>
      </c>
      <c r="AE336" s="120">
        <f>PRODUCT('mil mi val'!$C300:AD300)</f>
        <v>0.85386395598708875</v>
      </c>
      <c r="AF336" s="120">
        <f>PRODUCT('mil mi val'!$C300:AE300)</f>
        <v>0.84882615864676492</v>
      </c>
      <c r="AG336" s="120">
        <f>PRODUCT('mil mi val'!$C300:AF300)</f>
        <v>0.84381808431074901</v>
      </c>
      <c r="AH336" s="120">
        <f>PRODUCT('mil mi val'!$C300:AG300)</f>
        <v>0.83883955761331552</v>
      </c>
      <c r="AI336" s="120">
        <f>PRODUCT('mil mi val'!$C300:AH300)</f>
        <v>0.833890404223397</v>
      </c>
      <c r="AJ336" s="120">
        <f>PRODUCT('mil mi val'!$C300:AI300)</f>
        <v>0.82897045083847898</v>
      </c>
      <c r="AK336" s="120">
        <f>PRODUCT('mil mi val'!$C300:AJ300)</f>
        <v>0.82407952517853189</v>
      </c>
      <c r="AL336" s="120">
        <f>PRODUCT('mil mi val'!$C300:AK300)</f>
        <v>0.81921745597997853</v>
      </c>
      <c r="AM336" s="120">
        <f>PRODUCT('mil mi val'!$C300:AL300)</f>
        <v>0.81438407298969662</v>
      </c>
      <c r="AN336" s="120">
        <f>PRODUCT('mil mi val'!$C300:AM300)</f>
        <v>0.80957920695905738</v>
      </c>
      <c r="AO336" s="120">
        <f>PRODUCT('mil mi val'!$C300:AN300)</f>
        <v>0.80480268963799895</v>
      </c>
      <c r="AP336" s="120">
        <f>PRODUCT('mil mi val'!$C300:AO300)</f>
        <v>0.8000543537691347</v>
      </c>
      <c r="AQ336" s="120">
        <f>PRODUCT('mil mi val'!$C300:AP300)</f>
        <v>0.79533403308189676</v>
      </c>
      <c r="AR336" s="120">
        <f>PRODUCT('mil mi val'!$C300:AQ300)</f>
        <v>0.79064156228671356</v>
      </c>
      <c r="AS336" s="120">
        <f>PRODUCT('mil mi val'!$C300:AR300)</f>
        <v>0.78597677706922198</v>
      </c>
      <c r="AT336" s="120">
        <f>PRODUCT('mil mi val'!$C300:AS300)</f>
        <v>0.78133951408451352</v>
      </c>
      <c r="AU336" s="120">
        <f>PRODUCT('mil mi val'!$C300:AT300)</f>
        <v>0.77672961095141491</v>
      </c>
      <c r="AV336" s="120">
        <f>PRODUCT('mil mi val'!$C300:AU300)</f>
        <v>0.7721469062468016</v>
      </c>
      <c r="AW336" s="120">
        <f>PRODUCT('mil mi val'!$C300:AV300)</f>
        <v>0.76759123949994545</v>
      </c>
      <c r="AX336" s="120">
        <f>PRODUCT('mil mi val'!$C300:AW300)</f>
        <v>0.76306245118689575</v>
      </c>
      <c r="AY336" s="120">
        <f>PRODUCT('mil mi val'!$C300:AX300)</f>
        <v>0.75856038272489301</v>
      </c>
      <c r="AZ336" s="120">
        <f>PRODUCT('mil mi val'!$C300:AY300)</f>
        <v>0.7540848764668161</v>
      </c>
      <c r="BA336" s="120">
        <f>PRODUCT('mil mi val'!$C300:AZ300)</f>
        <v>0.74963577569566187</v>
      </c>
      <c r="BB336" s="120">
        <f>PRODUCT('mil mi val'!$C300:BA300)</f>
        <v>0.74521292461905742</v>
      </c>
      <c r="BC336" s="120">
        <f>PRODUCT('mil mi val'!$C300:BB300)</f>
        <v>0.74081616836380493</v>
      </c>
      <c r="BD336" s="120">
        <f>PRODUCT('mil mi val'!$C300:BC300)</f>
        <v>0.73644535297045843</v>
      </c>
      <c r="BE336" s="120">
        <f>PRODUCT('mil mi val'!$C300:BD300)</f>
        <v>0.73210032538793268</v>
      </c>
      <c r="BF336" s="120">
        <f>PRODUCT('mil mi val'!$C300:BE300)</f>
        <v>0.72778093346814388</v>
      </c>
      <c r="BG336" s="120">
        <f>PRODUCT('mil mi val'!$C300:BF300)</f>
        <v>0.72348702596068182</v>
      </c>
      <c r="BH336" s="120">
        <f>PRODUCT('mil mi val'!$C300:BG300)</f>
        <v>0.71921845250751382</v>
      </c>
      <c r="BI336" s="120">
        <f>PRODUCT('mil mi val'!$C300:BH300)</f>
        <v>0.71497506363771945</v>
      </c>
      <c r="BJ336" s="120">
        <f>PRODUCT('mil mi val'!$C300:BI300)</f>
        <v>0.71075671076225688</v>
      </c>
      <c r="BK336" s="120">
        <f>PRODUCT('mil mi val'!$C300:BJ300)</f>
        <v>0.70656324616875954</v>
      </c>
      <c r="BL336" s="120">
        <f>PRODUCT('mil mi val'!$C300:BK300)</f>
        <v>0.70239452301636385</v>
      </c>
      <c r="BM336" s="120">
        <f>PRODUCT('mil mi val'!$C300:BL300)</f>
        <v>0.69825039533056732</v>
      </c>
      <c r="BN336" s="120">
        <f>PRODUCT('mil mi val'!$C300:BM300)</f>
        <v>0.69413071799811699</v>
      </c>
      <c r="BO336" s="120">
        <f>PRODUCT('mil mi val'!$C300:BN300)</f>
        <v>0.69003534676192813</v>
      </c>
      <c r="BP336" s="120">
        <f>PRODUCT('mil mi val'!$C300:BO300)</f>
        <v>0.68596413821603275</v>
      </c>
      <c r="BQ336" s="120">
        <f>PRODUCT('mil mi val'!$C300:BP300)</f>
        <v>0.68191694980055817</v>
      </c>
      <c r="BR336" s="120">
        <f>PRODUCT('mil mi val'!$C300:BQ300)</f>
        <v>0.67789363979673489</v>
      </c>
      <c r="BS336" s="120">
        <f>PRODUCT('mil mi val'!$C300:BR300)</f>
        <v>0.67389406732193413</v>
      </c>
      <c r="BT336" s="120">
        <f>PRODUCT('mil mi val'!$C300:BS300)</f>
        <v>0.66991809232473476</v>
      </c>
      <c r="BU336" s="120">
        <f>PRODUCT('mil mi val'!$C300:BT300)</f>
        <v>0.66596557558001879</v>
      </c>
      <c r="BV336" s="120">
        <f>PRODUCT('mil mi val'!$C300:BU300)</f>
        <v>0.6620363786840967</v>
      </c>
      <c r="BW336" s="120">
        <f>PRODUCT('mil mi val'!$C300:BV300)</f>
        <v>0.65813036404986047</v>
      </c>
      <c r="BX336" s="120">
        <f>PRODUCT('mil mi val'!$C300:BW300)</f>
        <v>0.65424739490196626</v>
      </c>
      <c r="BY336" s="120">
        <f>PRODUCT('mil mi val'!$C300:BX300)</f>
        <v>0.65038733527204462</v>
      </c>
      <c r="BZ336" s="120">
        <f>PRODUCT('mil mi val'!$C300:BY300)</f>
        <v>0.6465500499939395</v>
      </c>
      <c r="CA336" s="120">
        <f>PRODUCT('mil mi val'!$C300:BZ300)</f>
        <v>0.64273540469897528</v>
      </c>
      <c r="CB336" s="120">
        <f>PRODUCT('mil mi val'!$C300:CA300)</f>
        <v>0.63894326581125127</v>
      </c>
      <c r="CC336" s="120">
        <f>PRODUCT('mil mi val'!$C300:CB300)</f>
        <v>0.63517350054296484</v>
      </c>
      <c r="CD336" s="120">
        <f>PRODUCT('mil mi val'!$C300:CC300)</f>
        <v>0.63142597688976132</v>
      </c>
      <c r="CE336" s="120">
        <f>PRODUCT('mil mi val'!$C300:CD300)</f>
        <v>0.62770056362611171</v>
      </c>
      <c r="CF336" s="120">
        <f>PRODUCT('mil mi val'!$C300:CE300)</f>
        <v>0.62399713030071768</v>
      </c>
      <c r="CG336" s="120">
        <f>PRODUCT('mil mi val'!$C300:CF300)</f>
        <v>0.62031554723194349</v>
      </c>
      <c r="CH336" s="120">
        <f>PRODUCT('mil mi val'!$C300:CG300)</f>
        <v>0.61665568550327499</v>
      </c>
      <c r="CI336" s="120">
        <f>PRODUCT('mil mi val'!$C300:CH300)</f>
        <v>0.61301741695880563</v>
      </c>
      <c r="CJ336" s="120">
        <f>PRODUCT('mil mi val'!$C300:CI300)</f>
        <v>0.60940061419874869</v>
      </c>
      <c r="CK336" s="120">
        <f>PRODUCT('mil mi val'!$C300:CJ300)</f>
        <v>0.60580515057497608</v>
      </c>
      <c r="CL336" s="120">
        <f>PRODUCT('mil mi val'!$C300:CK300)</f>
        <v>0.60223090018658376</v>
      </c>
      <c r="CM336" s="120">
        <f>PRODUCT('mil mi val'!$C300:CL300)</f>
        <v>0.59867773787548295</v>
      </c>
      <c r="CN336" s="120">
        <f>PRODUCT('mil mi val'!$C300:CM300)</f>
        <v>0.59514553922201763</v>
      </c>
      <c r="CO336" s="120">
        <f>PRODUCT('mil mi val'!$C300:CN300)</f>
        <v>0.59163418054060768</v>
      </c>
      <c r="CP336" s="120">
        <f>PRODUCT('mil mi val'!$C300:CO300)</f>
        <v>0.58814353887541804</v>
      </c>
      <c r="CQ336" s="120">
        <f>PRODUCT('mil mi val'!$C300:CP300)</f>
        <v>0.58467349199605301</v>
      </c>
      <c r="CR336" s="120">
        <f>PRODUCT('mil mi val'!$C300:CQ300)</f>
        <v>0.58122391839327625</v>
      </c>
      <c r="CS336" s="120">
        <f>PRODUCT('mil mi val'!$C300:CR300)</f>
        <v>0.57779469727475596</v>
      </c>
      <c r="CT336" s="120">
        <f>PRODUCT('mil mi val'!$C300:CS300)</f>
        <v>0.57438570856083493</v>
      </c>
      <c r="CU336" s="120">
        <f>PRODUCT('mil mi val'!$C300:CT300)</f>
        <v>0.57099683288032599</v>
      </c>
      <c r="CV336" s="120">
        <f>PRODUCT('mil mi val'!$C300:CU300)</f>
        <v>0.56762795156633206</v>
      </c>
      <c r="CW336" s="120">
        <f>PRODUCT('mil mi val'!$C300:CV300)</f>
        <v>0.56427894665209066</v>
      </c>
      <c r="CX336" s="120">
        <f>PRODUCT('mil mi val'!$C300:CW300)</f>
        <v>0.56094970086684337</v>
      </c>
      <c r="CY336" s="120">
        <f>PRODUCT('mil mi val'!$C300:CX300)</f>
        <v>0.55764009763172895</v>
      </c>
      <c r="CZ336" s="120">
        <f>PRODUCT('mil mi val'!$C300:CY300)</f>
        <v>0.55435002105570175</v>
      </c>
      <c r="DA336" s="120">
        <f>PRODUCT('mil mi val'!$C300:CZ300)</f>
        <v>0.55107935593147306</v>
      </c>
      <c r="DB336" s="120">
        <f>PRODUCT('mil mi val'!$C300:DA300)</f>
        <v>0.54782798773147734</v>
      </c>
      <c r="DC336" s="120">
        <f>PRODUCT('mil mi val'!$C300:DB300)</f>
        <v>0.54459580260386165</v>
      </c>
    </row>
    <row r="337" spans="2:107" ht="15" x14ac:dyDescent="0.25">
      <c r="B337" s="110">
        <v>92</v>
      </c>
      <c r="C337" s="120">
        <v>1</v>
      </c>
      <c r="D337" s="120">
        <f>PRODUCT('mil mi val'!$C301:C301)</f>
        <v>0.9869</v>
      </c>
      <c r="E337" s="120">
        <f>PRODUCT('mil mi val'!$C301:D301)</f>
        <v>0.98334716</v>
      </c>
      <c r="F337" s="120">
        <f>PRODUCT('mil mi val'!$C301:E301)</f>
        <v>0.97961044079199999</v>
      </c>
      <c r="G337" s="120">
        <f>PRODUCT('mil mi val'!$C301:F301)</f>
        <v>0.97569199902883197</v>
      </c>
      <c r="H337" s="120">
        <f>PRODUCT('mil mi val'!$C301:G301)</f>
        <v>0.97178923103271664</v>
      </c>
      <c r="I337" s="120">
        <f>PRODUCT('mil mi val'!$C301:H301)</f>
        <v>0.96780489518548252</v>
      </c>
      <c r="J337" s="120">
        <f>PRODUCT('mil mi val'!$C301:I301)</f>
        <v>0.96374011462570353</v>
      </c>
      <c r="K337" s="120">
        <f>PRODUCT('mil mi val'!$C301:J301)</f>
        <v>0.95959603213281308</v>
      </c>
      <c r="L337" s="120">
        <f>PRODUCT('mil mi val'!$C301:K301)</f>
        <v>0.9553738095914287</v>
      </c>
      <c r="M337" s="120">
        <f>PRODUCT('mil mi val'!$C301:L301)</f>
        <v>0.95107462744826732</v>
      </c>
      <c r="N337" s="120">
        <f>PRODUCT('mil mi val'!$C301:M301)</f>
        <v>0.94669968416200523</v>
      </c>
      <c r="O337" s="120">
        <f>PRODUCT('mil mi val'!$C301:N301)</f>
        <v>0.9420608557096114</v>
      </c>
      <c r="P337" s="120">
        <f>PRODUCT('mil mi val'!$C301:O301)</f>
        <v>0.93716213925992142</v>
      </c>
      <c r="Q337" s="120">
        <f>PRODUCT('mil mi val'!$C301:P301)</f>
        <v>0.93210146370791791</v>
      </c>
      <c r="R337" s="120">
        <f>PRODUCT('mil mi val'!$C301:Q301)</f>
        <v>0.92706811580389514</v>
      </c>
      <c r="S337" s="120">
        <f>PRODUCT('mil mi val'!$C301:R301)</f>
        <v>0.92206194797855412</v>
      </c>
      <c r="T337" s="120">
        <f>PRODUCT('mil mi val'!$C301:S301)</f>
        <v>0.91708281345946996</v>
      </c>
      <c r="U337" s="120">
        <f>PRODUCT('mil mi val'!$C301:T301)</f>
        <v>0.9121305662667889</v>
      </c>
      <c r="V337" s="120">
        <f>PRODUCT('mil mi val'!$C301:U301)</f>
        <v>0.90720506120894828</v>
      </c>
      <c r="W337" s="120">
        <f>PRODUCT('mil mi val'!$C301:V301)</f>
        <v>0.90230615387841995</v>
      </c>
      <c r="X337" s="120">
        <f>PRODUCT('mil mi val'!$C301:W301)</f>
        <v>0.89743370064747652</v>
      </c>
      <c r="Y337" s="120">
        <f>PRODUCT('mil mi val'!$C301:X301)</f>
        <v>0.89258755866398021</v>
      </c>
      <c r="Z337" s="120">
        <f>PRODUCT('mil mi val'!$C301:Y301)</f>
        <v>0.88776758584719473</v>
      </c>
      <c r="AA337" s="120">
        <f>PRODUCT('mil mi val'!$C301:Z301)</f>
        <v>0.88297364088361996</v>
      </c>
      <c r="AB337" s="120">
        <f>PRODUCT('mil mi val'!$C301:AA301)</f>
        <v>0.87820558322284847</v>
      </c>
      <c r="AC337" s="120">
        <f>PRODUCT('mil mi val'!$C301:AB301)</f>
        <v>0.87346327307344518</v>
      </c>
      <c r="AD337" s="120">
        <f>PRODUCT('mil mi val'!$C301:AC301)</f>
        <v>0.86874657139884859</v>
      </c>
      <c r="AE337" s="120">
        <f>PRODUCT('mil mi val'!$C301:AD301)</f>
        <v>0.86405533991329486</v>
      </c>
      <c r="AF337" s="120">
        <f>PRODUCT('mil mi val'!$C301:AE301)</f>
        <v>0.85938944107776305</v>
      </c>
      <c r="AG337" s="120">
        <f>PRODUCT('mil mi val'!$C301:AF301)</f>
        <v>0.85474873809594321</v>
      </c>
      <c r="AH337" s="120">
        <f>PRODUCT('mil mi val'!$C301:AG301)</f>
        <v>0.85013309491022515</v>
      </c>
      <c r="AI337" s="120">
        <f>PRODUCT('mil mi val'!$C301:AH301)</f>
        <v>0.84554237619771</v>
      </c>
      <c r="AJ337" s="120">
        <f>PRODUCT('mil mi val'!$C301:AI301)</f>
        <v>0.84097644736624244</v>
      </c>
      <c r="AK337" s="120">
        <f>PRODUCT('mil mi val'!$C301:AJ301)</f>
        <v>0.83643517455046479</v>
      </c>
      <c r="AL337" s="120">
        <f>PRODUCT('mil mi val'!$C301:AK301)</f>
        <v>0.83191842460789234</v>
      </c>
      <c r="AM337" s="120">
        <f>PRODUCT('mil mi val'!$C301:AL301)</f>
        <v>0.82742606511500971</v>
      </c>
      <c r="AN337" s="120">
        <f>PRODUCT('mil mi val'!$C301:AM301)</f>
        <v>0.82295796436338864</v>
      </c>
      <c r="AO337" s="120">
        <f>PRODUCT('mil mi val'!$C301:AN301)</f>
        <v>0.81851399135582636</v>
      </c>
      <c r="AP337" s="120">
        <f>PRODUCT('mil mi val'!$C301:AO301)</f>
        <v>0.81409401580250496</v>
      </c>
      <c r="AQ337" s="120">
        <f>PRODUCT('mil mi val'!$C301:AP301)</f>
        <v>0.80969790811717146</v>
      </c>
      <c r="AR337" s="120">
        <f>PRODUCT('mil mi val'!$C301:AQ301)</f>
        <v>0.80532553941333873</v>
      </c>
      <c r="AS337" s="120">
        <f>PRODUCT('mil mi val'!$C301:AR301)</f>
        <v>0.80097678150050677</v>
      </c>
      <c r="AT337" s="120">
        <f>PRODUCT('mil mi val'!$C301:AS301)</f>
        <v>0.79665150688040409</v>
      </c>
      <c r="AU337" s="120">
        <f>PRODUCT('mil mi val'!$C301:AT301)</f>
        <v>0.7923495887432499</v>
      </c>
      <c r="AV337" s="120">
        <f>PRODUCT('mil mi val'!$C301:AU301)</f>
        <v>0.78807090096403642</v>
      </c>
      <c r="AW337" s="120">
        <f>PRODUCT('mil mi val'!$C301:AV301)</f>
        <v>0.78381531809883065</v>
      </c>
      <c r="AX337" s="120">
        <f>PRODUCT('mil mi val'!$C301:AW301)</f>
        <v>0.77958271538109702</v>
      </c>
      <c r="AY337" s="120">
        <f>PRODUCT('mil mi val'!$C301:AX301)</f>
        <v>0.77537296871803918</v>
      </c>
      <c r="AZ337" s="120">
        <f>PRODUCT('mil mi val'!$C301:AY301)</f>
        <v>0.77118595468696183</v>
      </c>
      <c r="BA337" s="120">
        <f>PRODUCT('mil mi val'!$C301:AZ301)</f>
        <v>0.76702155053165222</v>
      </c>
      <c r="BB337" s="120">
        <f>PRODUCT('mil mi val'!$C301:BA301)</f>
        <v>0.76287963415878135</v>
      </c>
      <c r="BC337" s="120">
        <f>PRODUCT('mil mi val'!$C301:BB301)</f>
        <v>0.75876008413432394</v>
      </c>
      <c r="BD337" s="120">
        <f>PRODUCT('mil mi val'!$C301:BC301)</f>
        <v>0.75466277967999862</v>
      </c>
      <c r="BE337" s="120">
        <f>PRODUCT('mil mi val'!$C301:BD301)</f>
        <v>0.75058760066972663</v>
      </c>
      <c r="BF337" s="120">
        <f>PRODUCT('mil mi val'!$C301:BE301)</f>
        <v>0.74653442762611011</v>
      </c>
      <c r="BG337" s="120">
        <f>PRODUCT('mil mi val'!$C301:BF301)</f>
        <v>0.7425031417169291</v>
      </c>
      <c r="BH337" s="120">
        <f>PRODUCT('mil mi val'!$C301:BG301)</f>
        <v>0.7384936247516577</v>
      </c>
      <c r="BI337" s="120">
        <f>PRODUCT('mil mi val'!$C301:BH301)</f>
        <v>0.73450575917799876</v>
      </c>
      <c r="BJ337" s="120">
        <f>PRODUCT('mil mi val'!$C301:BI301)</f>
        <v>0.73053942807843764</v>
      </c>
      <c r="BK337" s="120">
        <f>PRODUCT('mil mi val'!$C301:BJ301)</f>
        <v>0.72659451516681406</v>
      </c>
      <c r="BL337" s="120">
        <f>PRODUCT('mil mi val'!$C301:BK301)</f>
        <v>0.72267090478491325</v>
      </c>
      <c r="BM337" s="120">
        <f>PRODUCT('mil mi val'!$C301:BL301)</f>
        <v>0.71876848189907472</v>
      </c>
      <c r="BN337" s="120">
        <f>PRODUCT('mil mi val'!$C301:BM301)</f>
        <v>0.71488713209681976</v>
      </c>
      <c r="BO337" s="120">
        <f>PRODUCT('mil mi val'!$C301:BN301)</f>
        <v>0.71102674158349699</v>
      </c>
      <c r="BP337" s="120">
        <f>PRODUCT('mil mi val'!$C301:BO301)</f>
        <v>0.70718719717894618</v>
      </c>
      <c r="BQ337" s="120">
        <f>PRODUCT('mil mi val'!$C301:BP301)</f>
        <v>0.70336838631417986</v>
      </c>
      <c r="BR337" s="120">
        <f>PRODUCT('mil mi val'!$C301:BQ301)</f>
        <v>0.69957019702808332</v>
      </c>
      <c r="BS337" s="120">
        <f>PRODUCT('mil mi val'!$C301:BR301)</f>
        <v>0.69579251796413166</v>
      </c>
      <c r="BT337" s="120">
        <f>PRODUCT('mil mi val'!$C301:BS301)</f>
        <v>0.69203523836712533</v>
      </c>
      <c r="BU337" s="120">
        <f>PRODUCT('mil mi val'!$C301:BT301)</f>
        <v>0.68829824807994289</v>
      </c>
      <c r="BV337" s="120">
        <f>PRODUCT('mil mi val'!$C301:BU301)</f>
        <v>0.6845814375403112</v>
      </c>
      <c r="BW337" s="120">
        <f>PRODUCT('mil mi val'!$C301:BV301)</f>
        <v>0.68088469777759353</v>
      </c>
      <c r="BX337" s="120">
        <f>PRODUCT('mil mi val'!$C301:BW301)</f>
        <v>0.67720792040959454</v>
      </c>
      <c r="BY337" s="120">
        <f>PRODUCT('mil mi val'!$C301:BX301)</f>
        <v>0.67355099763938275</v>
      </c>
      <c r="BZ337" s="120">
        <f>PRODUCT('mil mi val'!$C301:BY301)</f>
        <v>0.66991382225213014</v>
      </c>
      <c r="CA337" s="120">
        <f>PRODUCT('mil mi val'!$C301:BZ301)</f>
        <v>0.66629628761196869</v>
      </c>
      <c r="CB337" s="120">
        <f>PRODUCT('mil mi val'!$C301:CA301)</f>
        <v>0.66269828765886407</v>
      </c>
      <c r="CC337" s="120">
        <f>PRODUCT('mil mi val'!$C301:CB301)</f>
        <v>0.65911971690550619</v>
      </c>
      <c r="CD337" s="120">
        <f>PRODUCT('mil mi val'!$C301:CC301)</f>
        <v>0.6555604704342165</v>
      </c>
      <c r="CE337" s="120">
        <f>PRODUCT('mil mi val'!$C301:CD301)</f>
        <v>0.6520204438938717</v>
      </c>
      <c r="CF337" s="120">
        <f>PRODUCT('mil mi val'!$C301:CE301)</f>
        <v>0.64849953349684486</v>
      </c>
      <c r="CG337" s="120">
        <f>PRODUCT('mil mi val'!$C301:CF301)</f>
        <v>0.64499763601596194</v>
      </c>
      <c r="CH337" s="120">
        <f>PRODUCT('mil mi val'!$C301:CG301)</f>
        <v>0.64151464878147579</v>
      </c>
      <c r="CI337" s="120">
        <f>PRODUCT('mil mi val'!$C301:CH301)</f>
        <v>0.6380504696780559</v>
      </c>
      <c r="CJ337" s="120">
        <f>PRODUCT('mil mi val'!$C301:CI301)</f>
        <v>0.63460499714179441</v>
      </c>
      <c r="CK337" s="120">
        <f>PRODUCT('mil mi val'!$C301:CJ301)</f>
        <v>0.63117813015722879</v>
      </c>
      <c r="CL337" s="120">
        <f>PRODUCT('mil mi val'!$C301:CK301)</f>
        <v>0.6277697682543798</v>
      </c>
      <c r="CM337" s="120">
        <f>PRODUCT('mil mi val'!$C301:CL301)</f>
        <v>0.62437981150580613</v>
      </c>
      <c r="CN337" s="120">
        <f>PRODUCT('mil mi val'!$C301:CM301)</f>
        <v>0.6210081605236748</v>
      </c>
      <c r="CO337" s="120">
        <f>PRODUCT('mil mi val'!$C301:CN301)</f>
        <v>0.617654716456847</v>
      </c>
      <c r="CP337" s="120">
        <f>PRODUCT('mil mi val'!$C301:CO301)</f>
        <v>0.61431938098798</v>
      </c>
      <c r="CQ337" s="120">
        <f>PRODUCT('mil mi val'!$C301:CP301)</f>
        <v>0.61100205633064497</v>
      </c>
      <c r="CR337" s="120">
        <f>PRODUCT('mil mi val'!$C301:CQ301)</f>
        <v>0.60770264522645956</v>
      </c>
      <c r="CS337" s="120">
        <f>PRODUCT('mil mi val'!$C301:CR301)</f>
        <v>0.60442105094223675</v>
      </c>
      <c r="CT337" s="120">
        <f>PRODUCT('mil mi val'!$C301:CS301)</f>
        <v>0.60115717726714868</v>
      </c>
      <c r="CU337" s="120">
        <f>PRODUCT('mil mi val'!$C301:CT301)</f>
        <v>0.59791092850990613</v>
      </c>
      <c r="CV337" s="120">
        <f>PRODUCT('mil mi val'!$C301:CU301)</f>
        <v>0.59468220949595263</v>
      </c>
      <c r="CW337" s="120">
        <f>PRODUCT('mil mi val'!$C301:CV301)</f>
        <v>0.59147092556467451</v>
      </c>
      <c r="CX337" s="120">
        <f>PRODUCT('mil mi val'!$C301:CW301)</f>
        <v>0.58827698256662531</v>
      </c>
      <c r="CY337" s="120">
        <f>PRODUCT('mil mi val'!$C301:CX301)</f>
        <v>0.58510028686076554</v>
      </c>
      <c r="CZ337" s="120">
        <f>PRODUCT('mil mi val'!$C301:CY301)</f>
        <v>0.58194074531171747</v>
      </c>
      <c r="DA337" s="120">
        <f>PRODUCT('mil mi val'!$C301:CZ301)</f>
        <v>0.57879826528703426</v>
      </c>
      <c r="DB337" s="120">
        <f>PRODUCT('mil mi val'!$C301:DA301)</f>
        <v>0.57567275465448431</v>
      </c>
      <c r="DC337" s="120">
        <f>PRODUCT('mil mi val'!$C301:DB301)</f>
        <v>0.57256412177935012</v>
      </c>
    </row>
    <row r="338" spans="2:107" ht="15" x14ac:dyDescent="0.25">
      <c r="B338" s="110">
        <v>93</v>
      </c>
      <c r="C338" s="120">
        <v>1</v>
      </c>
      <c r="D338" s="120">
        <f>PRODUCT('mil mi val'!$C302:C302)</f>
        <v>0.98719999999999997</v>
      </c>
      <c r="E338" s="120">
        <f>PRODUCT('mil mi val'!$C302:D302)</f>
        <v>0.98394223999999997</v>
      </c>
      <c r="F338" s="120">
        <f>PRODUCT('mil mi val'!$C302:E302)</f>
        <v>0.98049844216000004</v>
      </c>
      <c r="G338" s="120">
        <f>PRODUCT('mil mi val'!$C302:F302)</f>
        <v>0.97687059792400799</v>
      </c>
      <c r="H338" s="120">
        <f>PRODUCT('mil mi val'!$C302:G302)</f>
        <v>0.97325617671168907</v>
      </c>
      <c r="I338" s="120">
        <f>PRODUCT('mil mi val'!$C302:H302)</f>
        <v>0.96955780324018459</v>
      </c>
      <c r="J338" s="120">
        <f>PRODUCT('mil mi val'!$C302:I302)</f>
        <v>0.96577652780754786</v>
      </c>
      <c r="K338" s="120">
        <f>PRODUCT('mil mi val'!$C302:J302)</f>
        <v>0.96191342169631766</v>
      </c>
      <c r="L338" s="120">
        <f>PRODUCT('mil mi val'!$C302:K302)</f>
        <v>0.95796957666736282</v>
      </c>
      <c r="M338" s="120">
        <f>PRODUCT('mil mi val'!$C302:L302)</f>
        <v>0.95394610444535988</v>
      </c>
      <c r="N338" s="120">
        <f>PRODUCT('mil mi val'!$C302:M302)</f>
        <v>0.94984413619624486</v>
      </c>
      <c r="O338" s="120">
        <f>PRODUCT('mil mi val'!$C302:N302)</f>
        <v>0.94566482199698143</v>
      </c>
      <c r="P338" s="120">
        <f>PRODUCT('mil mi val'!$C302:O302)</f>
        <v>0.94122019733359563</v>
      </c>
      <c r="Q338" s="120">
        <f>PRODUCT('mil mi val'!$C302:P302)</f>
        <v>0.93660821836666097</v>
      </c>
      <c r="R338" s="120">
        <f>PRODUCT('mil mi val'!$C302:Q302)</f>
        <v>0.9320188380966643</v>
      </c>
      <c r="S338" s="120">
        <f>PRODUCT('mil mi val'!$C302:R302)</f>
        <v>0.92745194578999068</v>
      </c>
      <c r="T338" s="120">
        <f>PRODUCT('mil mi val'!$C302:S302)</f>
        <v>0.92290743125561969</v>
      </c>
      <c r="U338" s="120">
        <f>PRODUCT('mil mi val'!$C302:T302)</f>
        <v>0.91838518484246712</v>
      </c>
      <c r="V338" s="120">
        <f>PRODUCT('mil mi val'!$C302:U302)</f>
        <v>0.91388509743673907</v>
      </c>
      <c r="W338" s="120">
        <f>PRODUCT('mil mi val'!$C302:V302)</f>
        <v>0.90940706045929909</v>
      </c>
      <c r="X338" s="120">
        <f>PRODUCT('mil mi val'!$C302:W302)</f>
        <v>0.90495096586304846</v>
      </c>
      <c r="Y338" s="120">
        <f>PRODUCT('mil mi val'!$C302:X302)</f>
        <v>0.90051670613031953</v>
      </c>
      <c r="Z338" s="120">
        <f>PRODUCT('mil mi val'!$C302:Y302)</f>
        <v>0.896104174270281</v>
      </c>
      <c r="AA338" s="120">
        <f>PRODUCT('mil mi val'!$C302:Z302)</f>
        <v>0.89171326381635663</v>
      </c>
      <c r="AB338" s="120">
        <f>PRODUCT('mil mi val'!$C302:AA302)</f>
        <v>0.88734386882365646</v>
      </c>
      <c r="AC338" s="120">
        <f>PRODUCT('mil mi val'!$C302:AB302)</f>
        <v>0.88299588386642047</v>
      </c>
      <c r="AD338" s="120">
        <f>PRODUCT('mil mi val'!$C302:AC302)</f>
        <v>0.87866920403547499</v>
      </c>
      <c r="AE338" s="120">
        <f>PRODUCT('mil mi val'!$C302:AD302)</f>
        <v>0.87436372493570114</v>
      </c>
      <c r="AF338" s="120">
        <f>PRODUCT('mil mi val'!$C302:AE302)</f>
        <v>0.87007934268351617</v>
      </c>
      <c r="AG338" s="120">
        <f>PRODUCT('mil mi val'!$C302:AF302)</f>
        <v>0.86581595390436694</v>
      </c>
      <c r="AH338" s="120">
        <f>PRODUCT('mil mi val'!$C302:AG302)</f>
        <v>0.86157345573023558</v>
      </c>
      <c r="AI338" s="120">
        <f>PRODUCT('mil mi val'!$C302:AH302)</f>
        <v>0.85735174579715745</v>
      </c>
      <c r="AJ338" s="120">
        <f>PRODUCT('mil mi val'!$C302:AI302)</f>
        <v>0.85315072224275135</v>
      </c>
      <c r="AK338" s="120">
        <f>PRODUCT('mil mi val'!$C302:AJ302)</f>
        <v>0.84897028370376182</v>
      </c>
      <c r="AL338" s="120">
        <f>PRODUCT('mil mi val'!$C302:AK302)</f>
        <v>0.84481032931361333</v>
      </c>
      <c r="AM338" s="120">
        <f>PRODUCT('mil mi val'!$C302:AL302)</f>
        <v>0.84067075869997665</v>
      </c>
      <c r="AN338" s="120">
        <f>PRODUCT('mil mi val'!$C302:AM302)</f>
        <v>0.83655147198234681</v>
      </c>
      <c r="AO338" s="120">
        <f>PRODUCT('mil mi val'!$C302:AN302)</f>
        <v>0.83245236976963333</v>
      </c>
      <c r="AP338" s="120">
        <f>PRODUCT('mil mi val'!$C302:AO302)</f>
        <v>0.82837335315776206</v>
      </c>
      <c r="AQ338" s="120">
        <f>PRODUCT('mil mi val'!$C302:AP302)</f>
        <v>0.82431432372728897</v>
      </c>
      <c r="AR338" s="120">
        <f>PRODUCT('mil mi val'!$C302:AQ302)</f>
        <v>0.82027518354102524</v>
      </c>
      <c r="AS338" s="120">
        <f>PRODUCT('mil mi val'!$C302:AR302)</f>
        <v>0.81625583514167421</v>
      </c>
      <c r="AT338" s="120">
        <f>PRODUCT('mil mi val'!$C302:AS302)</f>
        <v>0.81225618154947998</v>
      </c>
      <c r="AU338" s="120">
        <f>PRODUCT('mil mi val'!$C302:AT302)</f>
        <v>0.80827612625988754</v>
      </c>
      <c r="AV338" s="120">
        <f>PRODUCT('mil mi val'!$C302:AU302)</f>
        <v>0.80431557324121405</v>
      </c>
      <c r="AW338" s="120">
        <f>PRODUCT('mil mi val'!$C302:AV302)</f>
        <v>0.80037442693233207</v>
      </c>
      <c r="AX338" s="120">
        <f>PRODUCT('mil mi val'!$C302:AW302)</f>
        <v>0.79645259224036369</v>
      </c>
      <c r="AY338" s="120">
        <f>PRODUCT('mil mi val'!$C302:AX302)</f>
        <v>0.79254997453838594</v>
      </c>
      <c r="AZ338" s="120">
        <f>PRODUCT('mil mi val'!$C302:AY302)</f>
        <v>0.78866647966314785</v>
      </c>
      <c r="BA338" s="120">
        <f>PRODUCT('mil mi val'!$C302:AZ302)</f>
        <v>0.78480201391279836</v>
      </c>
      <c r="BB338" s="120">
        <f>PRODUCT('mil mi val'!$C302:BA302)</f>
        <v>0.78095648404462559</v>
      </c>
      <c r="BC338" s="120">
        <f>PRODUCT('mil mi val'!$C302:BB302)</f>
        <v>0.77712979727280695</v>
      </c>
      <c r="BD338" s="120">
        <f>PRODUCT('mil mi val'!$C302:BC302)</f>
        <v>0.7733218612661702</v>
      </c>
      <c r="BE338" s="120">
        <f>PRODUCT('mil mi val'!$C302:BD302)</f>
        <v>0.76953258414596593</v>
      </c>
      <c r="BF338" s="120">
        <f>PRODUCT('mil mi val'!$C302:BE302)</f>
        <v>0.76576187448365063</v>
      </c>
      <c r="BG338" s="120">
        <f>PRODUCT('mil mi val'!$C302:BF302)</f>
        <v>0.76200964129868076</v>
      </c>
      <c r="BH338" s="120">
        <f>PRODUCT('mil mi val'!$C302:BG302)</f>
        <v>0.75827579405631718</v>
      </c>
      <c r="BI338" s="120">
        <f>PRODUCT('mil mi val'!$C302:BH302)</f>
        <v>0.75456024266544119</v>
      </c>
      <c r="BJ338" s="120">
        <f>PRODUCT('mil mi val'!$C302:BI302)</f>
        <v>0.75086289747638058</v>
      </c>
      <c r="BK338" s="120">
        <f>PRODUCT('mil mi val'!$C302:BJ302)</f>
        <v>0.74718366927874635</v>
      </c>
      <c r="BL338" s="120">
        <f>PRODUCT('mil mi val'!$C302:BK302)</f>
        <v>0.74352246929928045</v>
      </c>
      <c r="BM338" s="120">
        <f>PRODUCT('mil mi val'!$C302:BL302)</f>
        <v>0.73987920919971395</v>
      </c>
      <c r="BN338" s="120">
        <f>PRODUCT('mil mi val'!$C302:BM302)</f>
        <v>0.73625380107463534</v>
      </c>
      <c r="BO338" s="120">
        <f>PRODUCT('mil mi val'!$C302:BN302)</f>
        <v>0.73264615744936956</v>
      </c>
      <c r="BP338" s="120">
        <f>PRODUCT('mil mi val'!$C302:BO302)</f>
        <v>0.72905619127786769</v>
      </c>
      <c r="BQ338" s="120">
        <f>PRODUCT('mil mi val'!$C302:BP302)</f>
        <v>0.72548381594060618</v>
      </c>
      <c r="BR338" s="120">
        <f>PRODUCT('mil mi val'!$C302:BQ302)</f>
        <v>0.72192894524249718</v>
      </c>
      <c r="BS338" s="120">
        <f>PRODUCT('mil mi val'!$C302:BR302)</f>
        <v>0.71839149341080888</v>
      </c>
      <c r="BT338" s="120">
        <f>PRODUCT('mil mi val'!$C302:BS302)</f>
        <v>0.71487137509309595</v>
      </c>
      <c r="BU338" s="120">
        <f>PRODUCT('mil mi val'!$C302:BT302)</f>
        <v>0.71136850535513974</v>
      </c>
      <c r="BV338" s="120">
        <f>PRODUCT('mil mi val'!$C302:BU302)</f>
        <v>0.70788279967889955</v>
      </c>
      <c r="BW338" s="120">
        <f>PRODUCT('mil mi val'!$C302:BV302)</f>
        <v>0.7044141739604729</v>
      </c>
      <c r="BX338" s="120">
        <f>PRODUCT('mil mi val'!$C302:BW302)</f>
        <v>0.70096254450806661</v>
      </c>
      <c r="BY338" s="120">
        <f>PRODUCT('mil mi val'!$C302:BX302)</f>
        <v>0.69752782803997704</v>
      </c>
      <c r="BZ338" s="120">
        <f>PRODUCT('mil mi val'!$C302:BY302)</f>
        <v>0.69410994168258111</v>
      </c>
      <c r="CA338" s="120">
        <f>PRODUCT('mil mi val'!$C302:BZ302)</f>
        <v>0.69070880296833648</v>
      </c>
      <c r="CB338" s="120">
        <f>PRODUCT('mil mi val'!$C302:CA302)</f>
        <v>0.68732432983379166</v>
      </c>
      <c r="CC338" s="120">
        <f>PRODUCT('mil mi val'!$C302:CB302)</f>
        <v>0.68395644061760608</v>
      </c>
      <c r="CD338" s="120">
        <f>PRODUCT('mil mi val'!$C302:CC302)</f>
        <v>0.68060505405857985</v>
      </c>
      <c r="CE338" s="120">
        <f>PRODUCT('mil mi val'!$C302:CD302)</f>
        <v>0.67727008929369281</v>
      </c>
      <c r="CF338" s="120">
        <f>PRODUCT('mil mi val'!$C302:CE302)</f>
        <v>0.67395146585615373</v>
      </c>
      <c r="CG338" s="120">
        <f>PRODUCT('mil mi val'!$C302:CF302)</f>
        <v>0.67064910367345854</v>
      </c>
      <c r="CH338" s="120">
        <f>PRODUCT('mil mi val'!$C302:CG302)</f>
        <v>0.66736292306545852</v>
      </c>
      <c r="CI338" s="120">
        <f>PRODUCT('mil mi val'!$C302:CH302)</f>
        <v>0.66409284474243779</v>
      </c>
      <c r="CJ338" s="120">
        <f>PRODUCT('mil mi val'!$C302:CI302)</f>
        <v>0.66083878980319988</v>
      </c>
      <c r="CK338" s="120">
        <f>PRODUCT('mil mi val'!$C302:CJ302)</f>
        <v>0.65760067973316416</v>
      </c>
      <c r="CL338" s="120">
        <f>PRODUCT('mil mi val'!$C302:CK302)</f>
        <v>0.65437843640247162</v>
      </c>
      <c r="CM338" s="120">
        <f>PRODUCT('mil mi val'!$C302:CL302)</f>
        <v>0.65117198206409954</v>
      </c>
      <c r="CN338" s="120">
        <f>PRODUCT('mil mi val'!$C302:CM302)</f>
        <v>0.64798123935198548</v>
      </c>
      <c r="CO338" s="120">
        <f>PRODUCT('mil mi val'!$C302:CN302)</f>
        <v>0.64480613127916075</v>
      </c>
      <c r="CP338" s="120">
        <f>PRODUCT('mil mi val'!$C302:CO302)</f>
        <v>0.64164658123589291</v>
      </c>
      <c r="CQ338" s="120">
        <f>PRODUCT('mil mi val'!$C302:CP302)</f>
        <v>0.638502512987837</v>
      </c>
      <c r="CR338" s="120">
        <f>PRODUCT('mil mi val'!$C302:CQ302)</f>
        <v>0.63537385067419661</v>
      </c>
      <c r="CS338" s="120">
        <f>PRODUCT('mil mi val'!$C302:CR302)</f>
        <v>0.63226051880589307</v>
      </c>
      <c r="CT338" s="120">
        <f>PRODUCT('mil mi val'!$C302:CS302)</f>
        <v>0.62916244226374418</v>
      </c>
      <c r="CU338" s="120">
        <f>PRODUCT('mil mi val'!$C302:CT302)</f>
        <v>0.62607954629665186</v>
      </c>
      <c r="CV338" s="120">
        <f>PRODUCT('mil mi val'!$C302:CU302)</f>
        <v>0.62301175651979823</v>
      </c>
      <c r="CW338" s="120">
        <f>PRODUCT('mil mi val'!$C302:CV302)</f>
        <v>0.61995899891285122</v>
      </c>
      <c r="CX338" s="120">
        <f>PRODUCT('mil mi val'!$C302:CW302)</f>
        <v>0.61692119981817828</v>
      </c>
      <c r="CY338" s="120">
        <f>PRODUCT('mil mi val'!$C302:CX302)</f>
        <v>0.61389828593906914</v>
      </c>
      <c r="CZ338" s="120">
        <f>PRODUCT('mil mi val'!$C302:CY302)</f>
        <v>0.61089018433796771</v>
      </c>
      <c r="DA338" s="120">
        <f>PRODUCT('mil mi val'!$C302:CZ302)</f>
        <v>0.60789682243471166</v>
      </c>
      <c r="DB338" s="120">
        <f>PRODUCT('mil mi val'!$C302:DA302)</f>
        <v>0.60491812800478151</v>
      </c>
      <c r="DC338" s="120">
        <f>PRODUCT('mil mi val'!$C302:DB302)</f>
        <v>0.60195402917755803</v>
      </c>
    </row>
    <row r="339" spans="2:107" ht="15" x14ac:dyDescent="0.25">
      <c r="B339" s="110">
        <v>94</v>
      </c>
      <c r="C339" s="120">
        <v>1</v>
      </c>
      <c r="D339" s="120">
        <f>PRODUCT('mil mi val'!$C303:C303)</f>
        <v>0.98740000000000006</v>
      </c>
      <c r="E339" s="120">
        <f>PRODUCT('mil mi val'!$C303:D303)</f>
        <v>0.98443780000000003</v>
      </c>
      <c r="F339" s="120">
        <f>PRODUCT('mil mi val'!$C303:E303)</f>
        <v>0.98128759904000007</v>
      </c>
      <c r="G339" s="120">
        <f>PRODUCT('mil mi val'!$C303:F303)</f>
        <v>0.97804934996316806</v>
      </c>
      <c r="H339" s="120">
        <f>PRODUCT('mil mi val'!$C303:G303)</f>
        <v>0.97472398217329337</v>
      </c>
      <c r="I339" s="120">
        <f>PRODUCT('mil mi val'!$C303:H303)</f>
        <v>0.97131244823568685</v>
      </c>
      <c r="J339" s="120">
        <f>PRODUCT('mil mi val'!$C303:I303)</f>
        <v>0.96781572342203837</v>
      </c>
      <c r="K339" s="120">
        <f>PRODUCT('mil mi val'!$C303:J303)</f>
        <v>0.96423480524537675</v>
      </c>
      <c r="L339" s="120">
        <f>PRODUCT('mil mi val'!$C303:K303)</f>
        <v>0.96057071298544427</v>
      </c>
      <c r="M339" s="120">
        <f>PRODUCT('mil mi val'!$C303:L303)</f>
        <v>0.95682448720480107</v>
      </c>
      <c r="N339" s="120">
        <f>PRODUCT('mil mi val'!$C303:M303)</f>
        <v>0.95299718925598187</v>
      </c>
      <c r="O339" s="120">
        <f>PRODUCT('mil mi val'!$C303:N303)</f>
        <v>0.9490899007800323</v>
      </c>
      <c r="P339" s="120">
        <f>PRODUCT('mil mi val'!$C303:O303)</f>
        <v>0.94510372319675617</v>
      </c>
      <c r="Q339" s="120">
        <f>PRODUCT('mil mi val'!$C303:P303)</f>
        <v>0.94085075644237082</v>
      </c>
      <c r="R339" s="120">
        <f>PRODUCT('mil mi val'!$C303:Q303)</f>
        <v>0.93661692803838015</v>
      </c>
      <c r="S339" s="120">
        <f>PRODUCT('mil mi val'!$C303:R303)</f>
        <v>0.93240215186220754</v>
      </c>
      <c r="T339" s="120">
        <f>PRODUCT('mil mi val'!$C303:S303)</f>
        <v>0.92820634217882769</v>
      </c>
      <c r="U339" s="120">
        <f>PRODUCT('mil mi val'!$C303:T303)</f>
        <v>0.92402941363902302</v>
      </c>
      <c r="V339" s="120">
        <f>PRODUCT('mil mi val'!$C303:U303)</f>
        <v>0.9198712812776475</v>
      </c>
      <c r="W339" s="120">
        <f>PRODUCT('mil mi val'!$C303:V303)</f>
        <v>0.91573186051189814</v>
      </c>
      <c r="X339" s="120">
        <f>PRODUCT('mil mi val'!$C303:W303)</f>
        <v>0.91161106713959461</v>
      </c>
      <c r="Y339" s="120">
        <f>PRODUCT('mil mi val'!$C303:X303)</f>
        <v>0.90750881733746647</v>
      </c>
      <c r="Z339" s="120">
        <f>PRODUCT('mil mi val'!$C303:Y303)</f>
        <v>0.90342502765944788</v>
      </c>
      <c r="AA339" s="120">
        <f>PRODUCT('mil mi val'!$C303:Z303)</f>
        <v>0.89935961503498041</v>
      </c>
      <c r="AB339" s="120">
        <f>PRODUCT('mil mi val'!$C303:AA303)</f>
        <v>0.89531249676732305</v>
      </c>
      <c r="AC339" s="120">
        <f>PRODUCT('mil mi val'!$C303:AB303)</f>
        <v>0.89128359053187012</v>
      </c>
      <c r="AD339" s="120">
        <f>PRODUCT('mil mi val'!$C303:AC303)</f>
        <v>0.8872728143744768</v>
      </c>
      <c r="AE339" s="120">
        <f>PRODUCT('mil mi val'!$C303:AD303)</f>
        <v>0.88328008670979175</v>
      </c>
      <c r="AF339" s="120">
        <f>PRODUCT('mil mi val'!$C303:AE303)</f>
        <v>0.87930532631959768</v>
      </c>
      <c r="AG339" s="120">
        <f>PRODUCT('mil mi val'!$C303:AF303)</f>
        <v>0.87534845235115954</v>
      </c>
      <c r="AH339" s="120">
        <f>PRODUCT('mil mi val'!$C303:AG303)</f>
        <v>0.87140938431557935</v>
      </c>
      <c r="AI339" s="120">
        <f>PRODUCT('mil mi val'!$C303:AH303)</f>
        <v>0.86748804208615926</v>
      </c>
      <c r="AJ339" s="120">
        <f>PRODUCT('mil mi val'!$C303:AI303)</f>
        <v>0.86358434589677158</v>
      </c>
      <c r="AK339" s="120">
        <f>PRODUCT('mil mi val'!$C303:AJ303)</f>
        <v>0.85969821634023613</v>
      </c>
      <c r="AL339" s="120">
        <f>PRODUCT('mil mi val'!$C303:AK303)</f>
        <v>0.85582957436670515</v>
      </c>
      <c r="AM339" s="120">
        <f>PRODUCT('mil mi val'!$C303:AL303)</f>
        <v>0.85197834128205507</v>
      </c>
      <c r="AN339" s="120">
        <f>PRODUCT('mil mi val'!$C303:AM303)</f>
        <v>0.84814443874628587</v>
      </c>
      <c r="AO339" s="120">
        <f>PRODUCT('mil mi val'!$C303:AN303)</f>
        <v>0.8443277887719276</v>
      </c>
      <c r="AP339" s="120">
        <f>PRODUCT('mil mi val'!$C303:AO303)</f>
        <v>0.84052831372245396</v>
      </c>
      <c r="AQ339" s="120">
        <f>PRODUCT('mil mi val'!$C303:AP303)</f>
        <v>0.83674593631070293</v>
      </c>
      <c r="AR339" s="120">
        <f>PRODUCT('mil mi val'!$C303:AQ303)</f>
        <v>0.83298057959730476</v>
      </c>
      <c r="AS339" s="120">
        <f>PRODUCT('mil mi val'!$C303:AR303)</f>
        <v>0.82923216698911695</v>
      </c>
      <c r="AT339" s="120">
        <f>PRODUCT('mil mi val'!$C303:AS303)</f>
        <v>0.82550062223766596</v>
      </c>
      <c r="AU339" s="120">
        <f>PRODUCT('mil mi val'!$C303:AT303)</f>
        <v>0.82178586943759646</v>
      </c>
      <c r="AV339" s="120">
        <f>PRODUCT('mil mi val'!$C303:AU303)</f>
        <v>0.81808783302512733</v>
      </c>
      <c r="AW339" s="120">
        <f>PRODUCT('mil mi val'!$C303:AV303)</f>
        <v>0.81440643777651434</v>
      </c>
      <c r="AX339" s="120">
        <f>PRODUCT('mil mi val'!$C303:AW303)</f>
        <v>0.81074160880652002</v>
      </c>
      <c r="AY339" s="120">
        <f>PRODUCT('mil mi val'!$C303:AX303)</f>
        <v>0.8070932715668907</v>
      </c>
      <c r="AZ339" s="120">
        <f>PRODUCT('mil mi val'!$C303:AY303)</f>
        <v>0.80346135184483969</v>
      </c>
      <c r="BA339" s="120">
        <f>PRODUCT('mil mi val'!$C303:AZ303)</f>
        <v>0.79984577576153792</v>
      </c>
      <c r="BB339" s="120">
        <f>PRODUCT('mil mi val'!$C303:BA303)</f>
        <v>0.79624646977061109</v>
      </c>
      <c r="BC339" s="120">
        <f>PRODUCT('mil mi val'!$C303:BB303)</f>
        <v>0.79266336065664333</v>
      </c>
      <c r="BD339" s="120">
        <f>PRODUCT('mil mi val'!$C303:BC303)</f>
        <v>0.7890963755336885</v>
      </c>
      <c r="BE339" s="120">
        <f>PRODUCT('mil mi val'!$C303:BD303)</f>
        <v>0.78554544184378694</v>
      </c>
      <c r="BF339" s="120">
        <f>PRODUCT('mil mi val'!$C303:BE303)</f>
        <v>0.78201048735548995</v>
      </c>
      <c r="BG339" s="120">
        <f>PRODUCT('mil mi val'!$C303:BF303)</f>
        <v>0.77849144016239025</v>
      </c>
      <c r="BH339" s="120">
        <f>PRODUCT('mil mi val'!$C303:BG303)</f>
        <v>0.77498822868165951</v>
      </c>
      <c r="BI339" s="120">
        <f>PRODUCT('mil mi val'!$C303:BH303)</f>
        <v>0.77150078165259206</v>
      </c>
      <c r="BJ339" s="120">
        <f>PRODUCT('mil mi val'!$C303:BI303)</f>
        <v>0.76802902813515539</v>
      </c>
      <c r="BK339" s="120">
        <f>PRODUCT('mil mi val'!$C303:BJ303)</f>
        <v>0.76457289750854718</v>
      </c>
      <c r="BL339" s="120">
        <f>PRODUCT('mil mi val'!$C303:BK303)</f>
        <v>0.76113231946975879</v>
      </c>
      <c r="BM339" s="120">
        <f>PRODUCT('mil mi val'!$C303:BL303)</f>
        <v>0.75770722403214497</v>
      </c>
      <c r="BN339" s="120">
        <f>PRODUCT('mil mi val'!$C303:BM303)</f>
        <v>0.7542975415240003</v>
      </c>
      <c r="BO339" s="120">
        <f>PRODUCT('mil mi val'!$C303:BN303)</f>
        <v>0.75090320258714238</v>
      </c>
      <c r="BP339" s="120">
        <f>PRODUCT('mil mi val'!$C303:BO303)</f>
        <v>0.74752413817550023</v>
      </c>
      <c r="BQ339" s="120">
        <f>PRODUCT('mil mi val'!$C303:BP303)</f>
        <v>0.74416027955371056</v>
      </c>
      <c r="BR339" s="120">
        <f>PRODUCT('mil mi val'!$C303:BQ303)</f>
        <v>0.74081155829571887</v>
      </c>
      <c r="BS339" s="120">
        <f>PRODUCT('mil mi val'!$C303:BR303)</f>
        <v>0.73747790628338816</v>
      </c>
      <c r="BT339" s="120">
        <f>PRODUCT('mil mi val'!$C303:BS303)</f>
        <v>0.73415925570511298</v>
      </c>
      <c r="BU339" s="120">
        <f>PRODUCT('mil mi val'!$C303:BT303)</f>
        <v>0.73085553905444001</v>
      </c>
      <c r="BV339" s="120">
        <f>PRODUCT('mil mi val'!$C303:BU303)</f>
        <v>0.72756668912869504</v>
      </c>
      <c r="BW339" s="120">
        <f>PRODUCT('mil mi val'!$C303:BV303)</f>
        <v>0.72429263902761598</v>
      </c>
      <c r="BX339" s="120">
        <f>PRODUCT('mil mi val'!$C303:BW303)</f>
        <v>0.72103332215199178</v>
      </c>
      <c r="BY339" s="120">
        <f>PRODUCT('mil mi val'!$C303:BX303)</f>
        <v>0.71778867220230791</v>
      </c>
      <c r="BZ339" s="120">
        <f>PRODUCT('mil mi val'!$C303:BY303)</f>
        <v>0.7145586231773976</v>
      </c>
      <c r="CA339" s="120">
        <f>PRODUCT('mil mi val'!$C303:BZ303)</f>
        <v>0.7113431093730993</v>
      </c>
      <c r="CB339" s="120">
        <f>PRODUCT('mil mi val'!$C303:CA303)</f>
        <v>0.70814206538092039</v>
      </c>
      <c r="CC339" s="120">
        <f>PRODUCT('mil mi val'!$C303:CB303)</f>
        <v>0.70495542608670625</v>
      </c>
      <c r="CD339" s="120">
        <f>PRODUCT('mil mi val'!$C303:CC303)</f>
        <v>0.70178312666931608</v>
      </c>
      <c r="CE339" s="120">
        <f>PRODUCT('mil mi val'!$C303:CD303)</f>
        <v>0.69862510259930422</v>
      </c>
      <c r="CF339" s="120">
        <f>PRODUCT('mil mi val'!$C303:CE303)</f>
        <v>0.69548128963760736</v>
      </c>
      <c r="CG339" s="120">
        <f>PRODUCT('mil mi val'!$C303:CF303)</f>
        <v>0.69235162383423821</v>
      </c>
      <c r="CH339" s="120">
        <f>PRODUCT('mil mi val'!$C303:CG303)</f>
        <v>0.68923604152698414</v>
      </c>
      <c r="CI339" s="120">
        <f>PRODUCT('mil mi val'!$C303:CH303)</f>
        <v>0.68613447934011274</v>
      </c>
      <c r="CJ339" s="120">
        <f>PRODUCT('mil mi val'!$C303:CI303)</f>
        <v>0.6830468741830823</v>
      </c>
      <c r="CK339" s="120">
        <f>PRODUCT('mil mi val'!$C303:CJ303)</f>
        <v>0.67997316324925849</v>
      </c>
      <c r="CL339" s="120">
        <f>PRODUCT('mil mi val'!$C303:CK303)</f>
        <v>0.67691328401463691</v>
      </c>
      <c r="CM339" s="120">
        <f>PRODUCT('mil mi val'!$C303:CL303)</f>
        <v>0.67386717423657105</v>
      </c>
      <c r="CN339" s="120">
        <f>PRODUCT('mil mi val'!$C303:CM303)</f>
        <v>0.67083477195250651</v>
      </c>
      <c r="CO339" s="120">
        <f>PRODUCT('mil mi val'!$C303:CN303)</f>
        <v>0.66781601547872027</v>
      </c>
      <c r="CP339" s="120">
        <f>PRODUCT('mil mi val'!$C303:CO303)</f>
        <v>0.66481084340906604</v>
      </c>
      <c r="CQ339" s="120">
        <f>PRODUCT('mil mi val'!$C303:CP303)</f>
        <v>0.66181919461372529</v>
      </c>
      <c r="CR339" s="120">
        <f>PRODUCT('mil mi val'!$C303:CQ303)</f>
        <v>0.65884100823796354</v>
      </c>
      <c r="CS339" s="120">
        <f>PRODUCT('mil mi val'!$C303:CR303)</f>
        <v>0.65587622370089271</v>
      </c>
      <c r="CT339" s="120">
        <f>PRODUCT('mil mi val'!$C303:CS303)</f>
        <v>0.65292478069423876</v>
      </c>
      <c r="CU339" s="120">
        <f>PRODUCT('mil mi val'!$C303:CT303)</f>
        <v>0.64998661918111467</v>
      </c>
      <c r="CV339" s="120">
        <f>PRODUCT('mil mi val'!$C303:CU303)</f>
        <v>0.64706167939479964</v>
      </c>
      <c r="CW339" s="120">
        <f>PRODUCT('mil mi val'!$C303:CV303)</f>
        <v>0.64414990183752308</v>
      </c>
      <c r="CX339" s="120">
        <f>PRODUCT('mil mi val'!$C303:CW303)</f>
        <v>0.64125122727925421</v>
      </c>
      <c r="CY339" s="120">
        <f>PRODUCT('mil mi val'!$C303:CX303)</f>
        <v>0.63836559675649762</v>
      </c>
      <c r="CZ339" s="120">
        <f>PRODUCT('mil mi val'!$C303:CY303)</f>
        <v>0.63549295157109342</v>
      </c>
      <c r="DA339" s="120">
        <f>PRODUCT('mil mi val'!$C303:CZ303)</f>
        <v>0.63263323328902354</v>
      </c>
      <c r="DB339" s="120">
        <f>PRODUCT('mil mi val'!$C303:DA303)</f>
        <v>0.62978638373922302</v>
      </c>
      <c r="DC339" s="120">
        <f>PRODUCT('mil mi val'!$C303:DB303)</f>
        <v>0.62695234501239649</v>
      </c>
    </row>
    <row r="340" spans="2:107" ht="15" x14ac:dyDescent="0.25">
      <c r="B340" s="110">
        <v>95</v>
      </c>
      <c r="C340" s="120">
        <v>1</v>
      </c>
      <c r="D340" s="120">
        <f>PRODUCT('mil mi val'!$C304:C304)</f>
        <v>0.98770000000000002</v>
      </c>
      <c r="E340" s="120">
        <f>PRODUCT('mil mi val'!$C304:D304)</f>
        <v>0.98503320999999999</v>
      </c>
      <c r="F340" s="120">
        <f>PRODUCT('mil mi val'!$C304:E304)</f>
        <v>0.98217661369099996</v>
      </c>
      <c r="G340" s="120">
        <f>PRODUCT('mil mi val'!$C304:F304)</f>
        <v>0.97923008384992694</v>
      </c>
      <c r="H340" s="120">
        <f>PRODUCT('mil mi val'!$C304:G304)</f>
        <v>0.9761944705899922</v>
      </c>
      <c r="I340" s="120">
        <f>PRODUCT('mil mi val'!$C304:H304)</f>
        <v>0.97307064828410428</v>
      </c>
      <c r="J340" s="120">
        <f>PRODUCT('mil mi val'!$C304:I304)</f>
        <v>0.96985951514476676</v>
      </c>
      <c r="K340" s="120">
        <f>PRODUCT('mil mi val'!$C304:J304)</f>
        <v>0.96656199279327459</v>
      </c>
      <c r="L340" s="120">
        <f>PRODUCT('mil mi val'!$C304:K304)</f>
        <v>0.96317902581849824</v>
      </c>
      <c r="M340" s="120">
        <f>PRODUCT('mil mi val'!$C304:L304)</f>
        <v>0.95971158132555157</v>
      </c>
      <c r="N340" s="120">
        <f>PRODUCT('mil mi val'!$C304:M304)</f>
        <v>0.95616064847464699</v>
      </c>
      <c r="O340" s="120">
        <f>PRODUCT('mil mi val'!$C304:N304)</f>
        <v>0.95252723801044326</v>
      </c>
      <c r="P340" s="120">
        <f>PRODUCT('mil mi val'!$C304:O304)</f>
        <v>0.94881238178220251</v>
      </c>
      <c r="Q340" s="120">
        <f>PRODUCT('mil mi val'!$C304:P304)</f>
        <v>0.94501713225507367</v>
      </c>
      <c r="R340" s="120">
        <f>PRODUCT('mil mi val'!$C304:Q304)</f>
        <v>0.94123706372605331</v>
      </c>
      <c r="S340" s="120">
        <f>PRODUCT('mil mi val'!$C304:R304)</f>
        <v>0.93747211547114906</v>
      </c>
      <c r="T340" s="120">
        <f>PRODUCT('mil mi val'!$C304:S304)</f>
        <v>0.93372222700926444</v>
      </c>
      <c r="U340" s="120">
        <f>PRODUCT('mil mi val'!$C304:T304)</f>
        <v>0.92998733810122736</v>
      </c>
      <c r="V340" s="120">
        <f>PRODUCT('mil mi val'!$C304:U304)</f>
        <v>0.92626738874882242</v>
      </c>
      <c r="W340" s="120">
        <f>PRODUCT('mil mi val'!$C304:V304)</f>
        <v>0.92256231919382714</v>
      </c>
      <c r="X340" s="120">
        <f>PRODUCT('mil mi val'!$C304:W304)</f>
        <v>0.91887206991705184</v>
      </c>
      <c r="Y340" s="120">
        <f>PRODUCT('mil mi val'!$C304:X304)</f>
        <v>0.9151965816373836</v>
      </c>
      <c r="Z340" s="120">
        <f>PRODUCT('mil mi val'!$C304:Y304)</f>
        <v>0.91153579531083406</v>
      </c>
      <c r="AA340" s="120">
        <f>PRODUCT('mil mi val'!$C304:Z304)</f>
        <v>0.90788965212959072</v>
      </c>
      <c r="AB340" s="120">
        <f>PRODUCT('mil mi val'!$C304:AA304)</f>
        <v>0.90425809352107234</v>
      </c>
      <c r="AC340" s="120">
        <f>PRODUCT('mil mi val'!$C304:AB304)</f>
        <v>0.90064106114698805</v>
      </c>
      <c r="AD340" s="120">
        <f>PRODUCT('mil mi val'!$C304:AC304)</f>
        <v>0.89703849690240012</v>
      </c>
      <c r="AE340" s="120">
        <f>PRODUCT('mil mi val'!$C304:AD304)</f>
        <v>0.89345034291479053</v>
      </c>
      <c r="AF340" s="120">
        <f>PRODUCT('mil mi val'!$C304:AE304)</f>
        <v>0.88987654154313134</v>
      </c>
      <c r="AG340" s="120">
        <f>PRODUCT('mil mi val'!$C304:AF304)</f>
        <v>0.88631703537695883</v>
      </c>
      <c r="AH340" s="120">
        <f>PRODUCT('mil mi val'!$C304:AG304)</f>
        <v>0.88277176723545103</v>
      </c>
      <c r="AI340" s="120">
        <f>PRODUCT('mil mi val'!$C304:AH304)</f>
        <v>0.87924068016650925</v>
      </c>
      <c r="AJ340" s="120">
        <f>PRODUCT('mil mi val'!$C304:AI304)</f>
        <v>0.87572371744584321</v>
      </c>
      <c r="AK340" s="120">
        <f>PRODUCT('mil mi val'!$C304:AJ304)</f>
        <v>0.87222082257605982</v>
      </c>
      <c r="AL340" s="120">
        <f>PRODUCT('mil mi val'!$C304:AK304)</f>
        <v>0.86873193928575554</v>
      </c>
      <c r="AM340" s="120">
        <f>PRODUCT('mil mi val'!$C304:AL304)</f>
        <v>0.86525701152861256</v>
      </c>
      <c r="AN340" s="120">
        <f>PRODUCT('mil mi val'!$C304:AM304)</f>
        <v>0.86179598348249808</v>
      </c>
      <c r="AO340" s="120">
        <f>PRODUCT('mil mi val'!$C304:AN304)</f>
        <v>0.85834879954856813</v>
      </c>
      <c r="AP340" s="120">
        <f>PRODUCT('mil mi val'!$C304:AO304)</f>
        <v>0.85491540435037383</v>
      </c>
      <c r="AQ340" s="120">
        <f>PRODUCT('mil mi val'!$C304:AP304)</f>
        <v>0.85149574273297235</v>
      </c>
      <c r="AR340" s="120">
        <f>PRODUCT('mil mi val'!$C304:AQ304)</f>
        <v>0.84808975976204048</v>
      </c>
      <c r="AS340" s="120">
        <f>PRODUCT('mil mi val'!$C304:AR304)</f>
        <v>0.84469740072299238</v>
      </c>
      <c r="AT340" s="120">
        <f>PRODUCT('mil mi val'!$C304:AS304)</f>
        <v>0.84131861112010042</v>
      </c>
      <c r="AU340" s="120">
        <f>PRODUCT('mil mi val'!$C304:AT304)</f>
        <v>0.83795333667562</v>
      </c>
      <c r="AV340" s="120">
        <f>PRODUCT('mil mi val'!$C304:AU304)</f>
        <v>0.83460152332891746</v>
      </c>
      <c r="AW340" s="120">
        <f>PRODUCT('mil mi val'!$C304:AV304)</f>
        <v>0.83126311723560176</v>
      </c>
      <c r="AX340" s="120">
        <f>PRODUCT('mil mi val'!$C304:AW304)</f>
        <v>0.82793806476665932</v>
      </c>
      <c r="AY340" s="120">
        <f>PRODUCT('mil mi val'!$C304:AX304)</f>
        <v>0.82462631250759266</v>
      </c>
      <c r="AZ340" s="120">
        <f>PRODUCT('mil mi val'!$C304:AY304)</f>
        <v>0.82132780725756227</v>
      </c>
      <c r="BA340" s="120">
        <f>PRODUCT('mil mi val'!$C304:AZ304)</f>
        <v>0.81804249602853207</v>
      </c>
      <c r="BB340" s="120">
        <f>PRODUCT('mil mi val'!$C304:BA304)</f>
        <v>0.8147703260444179</v>
      </c>
      <c r="BC340" s="120">
        <f>PRODUCT('mil mi val'!$C304:BB304)</f>
        <v>0.81151124474024028</v>
      </c>
      <c r="BD340" s="120">
        <f>PRODUCT('mil mi val'!$C304:BC304)</f>
        <v>0.80826519976127931</v>
      </c>
      <c r="BE340" s="120">
        <f>PRODUCT('mil mi val'!$C304:BD304)</f>
        <v>0.80503213896223413</v>
      </c>
      <c r="BF340" s="120">
        <f>PRODUCT('mil mi val'!$C304:BE304)</f>
        <v>0.80181201040638517</v>
      </c>
      <c r="BG340" s="120">
        <f>PRODUCT('mil mi val'!$C304:BF304)</f>
        <v>0.79860476236475963</v>
      </c>
      <c r="BH340" s="120">
        <f>PRODUCT('mil mi val'!$C304:BG304)</f>
        <v>0.79541034331530058</v>
      </c>
      <c r="BI340" s="120">
        <f>PRODUCT('mil mi val'!$C304:BH304)</f>
        <v>0.79222870194203943</v>
      </c>
      <c r="BJ340" s="120">
        <f>PRODUCT('mil mi val'!$C304:BI304)</f>
        <v>0.78905978713427127</v>
      </c>
      <c r="BK340" s="120">
        <f>PRODUCT('mil mi val'!$C304:BJ304)</f>
        <v>0.78590354798573414</v>
      </c>
      <c r="BL340" s="120">
        <f>PRODUCT('mil mi val'!$C304:BK304)</f>
        <v>0.78275993379379116</v>
      </c>
      <c r="BM340" s="120">
        <f>PRODUCT('mil mi val'!$C304:BL304)</f>
        <v>0.77962889405861602</v>
      </c>
      <c r="BN340" s="120">
        <f>PRODUCT('mil mi val'!$C304:BM304)</f>
        <v>0.77651037848238158</v>
      </c>
      <c r="BO340" s="120">
        <f>PRODUCT('mil mi val'!$C304:BN304)</f>
        <v>0.77340433696845201</v>
      </c>
      <c r="BP340" s="120">
        <f>PRODUCT('mil mi val'!$C304:BO304)</f>
        <v>0.77031071962057818</v>
      </c>
      <c r="BQ340" s="120">
        <f>PRODUCT('mil mi val'!$C304:BP304)</f>
        <v>0.76722947674209585</v>
      </c>
      <c r="BR340" s="120">
        <f>PRODUCT('mil mi val'!$C304:BQ304)</f>
        <v>0.76416055883512746</v>
      </c>
      <c r="BS340" s="120">
        <f>PRODUCT('mil mi val'!$C304:BR304)</f>
        <v>0.76110391659978693</v>
      </c>
      <c r="BT340" s="120">
        <f>PRODUCT('mil mi val'!$C304:BS304)</f>
        <v>0.75805950093338781</v>
      </c>
      <c r="BU340" s="120">
        <f>PRODUCT('mil mi val'!$C304:BT304)</f>
        <v>0.75502726292965427</v>
      </c>
      <c r="BV340" s="120">
        <f>PRODUCT('mil mi val'!$C304:BU304)</f>
        <v>0.75200715387793571</v>
      </c>
      <c r="BW340" s="120">
        <f>PRODUCT('mil mi val'!$C304:BV304)</f>
        <v>0.74899912526242396</v>
      </c>
      <c r="BX340" s="120">
        <f>PRODUCT('mil mi val'!$C304:BW304)</f>
        <v>0.74600312876137431</v>
      </c>
      <c r="BY340" s="120">
        <f>PRODUCT('mil mi val'!$C304:BX304)</f>
        <v>0.74301911624632877</v>
      </c>
      <c r="BZ340" s="120">
        <f>PRODUCT('mil mi val'!$C304:BY304)</f>
        <v>0.74004703978134345</v>
      </c>
      <c r="CA340" s="120">
        <f>PRODUCT('mil mi val'!$C304:BZ304)</f>
        <v>0.7370868516222181</v>
      </c>
      <c r="CB340" s="120">
        <f>PRODUCT('mil mi val'!$C304:CA304)</f>
        <v>0.73413850421572924</v>
      </c>
      <c r="CC340" s="120">
        <f>PRODUCT('mil mi val'!$C304:CB304)</f>
        <v>0.73120195019886636</v>
      </c>
      <c r="CD340" s="120">
        <f>PRODUCT('mil mi val'!$C304:CC304)</f>
        <v>0.72827714239807084</v>
      </c>
      <c r="CE340" s="120">
        <f>PRODUCT('mil mi val'!$C304:CD304)</f>
        <v>0.72536403382847858</v>
      </c>
      <c r="CF340" s="120">
        <f>PRODUCT('mil mi val'!$C304:CE304)</f>
        <v>0.72246257769316469</v>
      </c>
      <c r="CG340" s="120">
        <f>PRODUCT('mil mi val'!$C304:CF304)</f>
        <v>0.71957272738239197</v>
      </c>
      <c r="CH340" s="120">
        <f>PRODUCT('mil mi val'!$C304:CG304)</f>
        <v>0.71669443647286235</v>
      </c>
      <c r="CI340" s="120">
        <f>PRODUCT('mil mi val'!$C304:CH304)</f>
        <v>0.71382765872697085</v>
      </c>
      <c r="CJ340" s="120">
        <f>PRODUCT('mil mi val'!$C304:CI304)</f>
        <v>0.710972348092063</v>
      </c>
      <c r="CK340" s="120">
        <f>PRODUCT('mil mi val'!$C304:CJ304)</f>
        <v>0.70812845869969476</v>
      </c>
      <c r="CL340" s="120">
        <f>PRODUCT('mil mi val'!$C304:CK304)</f>
        <v>0.705295944864896</v>
      </c>
      <c r="CM340" s="120">
        <f>PRODUCT('mil mi val'!$C304:CL304)</f>
        <v>0.70247476108543638</v>
      </c>
      <c r="CN340" s="120">
        <f>PRODUCT('mil mi val'!$C304:CM304)</f>
        <v>0.69966486204109468</v>
      </c>
      <c r="CO340" s="120">
        <f>PRODUCT('mil mi val'!$C304:CN304)</f>
        <v>0.69686620259293031</v>
      </c>
      <c r="CP340" s="120">
        <f>PRODUCT('mil mi val'!$C304:CO304)</f>
        <v>0.69407873778255857</v>
      </c>
      <c r="CQ340" s="120">
        <f>PRODUCT('mil mi val'!$C304:CP304)</f>
        <v>0.69130242283142829</v>
      </c>
      <c r="CR340" s="120">
        <f>PRODUCT('mil mi val'!$C304:CQ304)</f>
        <v>0.68853721314010252</v>
      </c>
      <c r="CS340" s="120">
        <f>PRODUCT('mil mi val'!$C304:CR304)</f>
        <v>0.6857830642875421</v>
      </c>
      <c r="CT340" s="120">
        <f>PRODUCT('mil mi val'!$C304:CS304)</f>
        <v>0.68303993203039193</v>
      </c>
      <c r="CU340" s="120">
        <f>PRODUCT('mil mi val'!$C304:CT304)</f>
        <v>0.68030777230227035</v>
      </c>
      <c r="CV340" s="120">
        <f>PRODUCT('mil mi val'!$C304:CU304)</f>
        <v>0.67758654121306128</v>
      </c>
      <c r="CW340" s="120">
        <f>PRODUCT('mil mi val'!$C304:CV304)</f>
        <v>0.67487619504820906</v>
      </c>
      <c r="CX340" s="120">
        <f>PRODUCT('mil mi val'!$C304:CW304)</f>
        <v>0.67217669026801619</v>
      </c>
      <c r="CY340" s="120">
        <f>PRODUCT('mil mi val'!$C304:CX304)</f>
        <v>0.66948798350694416</v>
      </c>
      <c r="CZ340" s="120">
        <f>PRODUCT('mil mi val'!$C304:CY304)</f>
        <v>0.66681003157291641</v>
      </c>
      <c r="DA340" s="120">
        <f>PRODUCT('mil mi val'!$C304:CZ304)</f>
        <v>0.66414279144662469</v>
      </c>
      <c r="DB340" s="120">
        <f>PRODUCT('mil mi val'!$C304:DA304)</f>
        <v>0.66148622028083814</v>
      </c>
      <c r="DC340" s="120">
        <f>PRODUCT('mil mi val'!$C304:DB304)</f>
        <v>0.65884027539971479</v>
      </c>
    </row>
    <row r="341" spans="2:107" ht="15" x14ac:dyDescent="0.25">
      <c r="B341" s="110">
        <v>96</v>
      </c>
      <c r="C341" s="120">
        <v>1</v>
      </c>
      <c r="D341" s="120">
        <f>PRODUCT('mil mi val'!$C305:C305)</f>
        <v>0.9879</v>
      </c>
      <c r="E341" s="120">
        <f>PRODUCT('mil mi val'!$C305:D305)</f>
        <v>0.98543025000000006</v>
      </c>
      <c r="F341" s="120">
        <f>PRODUCT('mil mi val'!$C305:E305)</f>
        <v>0.98276958832500005</v>
      </c>
      <c r="G341" s="120">
        <f>PRODUCT('mil mi val'!$C305:F305)</f>
        <v>0.98001783347769</v>
      </c>
      <c r="H341" s="120">
        <f>PRODUCT('mil mi val'!$C305:G305)</f>
        <v>0.97717578176060471</v>
      </c>
      <c r="I341" s="120">
        <f>PRODUCT('mil mi val'!$C305:H305)</f>
        <v>0.97424425441532292</v>
      </c>
      <c r="J341" s="120">
        <f>PRODUCT('mil mi val'!$C305:I305)</f>
        <v>0.97122409722663539</v>
      </c>
      <c r="K341" s="120">
        <f>PRODUCT('mil mi val'!$C305:J305)</f>
        <v>0.96811618011551015</v>
      </c>
      <c r="L341" s="120">
        <f>PRODUCT('mil mi val'!$C305:K305)</f>
        <v>0.96492139672112898</v>
      </c>
      <c r="M341" s="120">
        <f>PRODUCT('mil mi val'!$C305:L305)</f>
        <v>0.96164066397227721</v>
      </c>
      <c r="N341" s="120">
        <f>PRODUCT('mil mi val'!$C305:M305)</f>
        <v>0.95827492164837424</v>
      </c>
      <c r="O341" s="120">
        <f>PRODUCT('mil mi val'!$C305:N305)</f>
        <v>0.95482513193044005</v>
      </c>
      <c r="P341" s="120">
        <f>PRODUCT('mil mi val'!$C305:O305)</f>
        <v>0.9512922789422974</v>
      </c>
      <c r="Q341" s="120">
        <f>PRODUCT('mil mi val'!$C305:P305)</f>
        <v>0.94767736828231663</v>
      </c>
      <c r="R341" s="120">
        <f>PRODUCT('mil mi val'!$C305:Q305)</f>
        <v>0.94407619428284384</v>
      </c>
      <c r="S341" s="120">
        <f>PRODUCT('mil mi val'!$C305:R305)</f>
        <v>0.94048870474456903</v>
      </c>
      <c r="T341" s="120">
        <f>PRODUCT('mil mi val'!$C305:S305)</f>
        <v>0.93691484766653965</v>
      </c>
      <c r="U341" s="120">
        <f>PRODUCT('mil mi val'!$C305:T305)</f>
        <v>0.93335457124540677</v>
      </c>
      <c r="V341" s="120">
        <f>PRODUCT('mil mi val'!$C305:U305)</f>
        <v>0.9298078238746742</v>
      </c>
      <c r="W341" s="120">
        <f>PRODUCT('mil mi val'!$C305:V305)</f>
        <v>0.92627455414395043</v>
      </c>
      <c r="X341" s="120">
        <f>PRODUCT('mil mi val'!$C305:W305)</f>
        <v>0.92275471083820337</v>
      </c>
      <c r="Y341" s="120">
        <f>PRODUCT('mil mi val'!$C305:X305)</f>
        <v>0.91924824293701812</v>
      </c>
      <c r="Z341" s="120">
        <f>PRODUCT('mil mi val'!$C305:Y305)</f>
        <v>0.91575509961385748</v>
      </c>
      <c r="AA341" s="120">
        <f>PRODUCT('mil mi val'!$C305:Z305)</f>
        <v>0.91227523023532475</v>
      </c>
      <c r="AB341" s="120">
        <f>PRODUCT('mil mi val'!$C305:AA305)</f>
        <v>0.90880858436043055</v>
      </c>
      <c r="AC341" s="120">
        <f>PRODUCT('mil mi val'!$C305:AB305)</f>
        <v>0.90535511173986094</v>
      </c>
      <c r="AD341" s="120">
        <f>PRODUCT('mil mi val'!$C305:AC305)</f>
        <v>0.90191476231524947</v>
      </c>
      <c r="AE341" s="120">
        <f>PRODUCT('mil mi val'!$C305:AD305)</f>
        <v>0.89848748621845154</v>
      </c>
      <c r="AF341" s="120">
        <f>PRODUCT('mil mi val'!$C305:AE305)</f>
        <v>0.89507323377082137</v>
      </c>
      <c r="AG341" s="120">
        <f>PRODUCT('mil mi val'!$C305:AF305)</f>
        <v>0.89167195548249223</v>
      </c>
      <c r="AH341" s="120">
        <f>PRODUCT('mil mi val'!$C305:AG305)</f>
        <v>0.88828360205165868</v>
      </c>
      <c r="AI341" s="120">
        <f>PRODUCT('mil mi val'!$C305:AH305)</f>
        <v>0.88490812436386235</v>
      </c>
      <c r="AJ341" s="120">
        <f>PRODUCT('mil mi val'!$C305:AI305)</f>
        <v>0.88154547349127965</v>
      </c>
      <c r="AK341" s="120">
        <f>PRODUCT('mil mi val'!$C305:AJ305)</f>
        <v>0.87819560069201275</v>
      </c>
      <c r="AL341" s="120">
        <f>PRODUCT('mil mi val'!$C305:AK305)</f>
        <v>0.87485845740938306</v>
      </c>
      <c r="AM341" s="120">
        <f>PRODUCT('mil mi val'!$C305:AL305)</f>
        <v>0.87153399527122744</v>
      </c>
      <c r="AN341" s="120">
        <f>PRODUCT('mil mi val'!$C305:AM305)</f>
        <v>0.86822216608919678</v>
      </c>
      <c r="AO341" s="120">
        <f>PRODUCT('mil mi val'!$C305:AN305)</f>
        <v>0.86492292185805786</v>
      </c>
      <c r="AP341" s="120">
        <f>PRODUCT('mil mi val'!$C305:AO305)</f>
        <v>0.86163621475499719</v>
      </c>
      <c r="AQ341" s="120">
        <f>PRODUCT('mil mi val'!$C305:AP305)</f>
        <v>0.85836199713892813</v>
      </c>
      <c r="AR341" s="120">
        <f>PRODUCT('mil mi val'!$C305:AQ305)</f>
        <v>0.85510022154980014</v>
      </c>
      <c r="AS341" s="120">
        <f>PRODUCT('mil mi val'!$C305:AR305)</f>
        <v>0.85185084070791084</v>
      </c>
      <c r="AT341" s="120">
        <f>PRODUCT('mil mi val'!$C305:AS305)</f>
        <v>0.8486138075132208</v>
      </c>
      <c r="AU341" s="120">
        <f>PRODUCT('mil mi val'!$C305:AT305)</f>
        <v>0.84538907504467053</v>
      </c>
      <c r="AV341" s="120">
        <f>PRODUCT('mil mi val'!$C305:AU305)</f>
        <v>0.84217659655950072</v>
      </c>
      <c r="AW341" s="120">
        <f>PRODUCT('mil mi val'!$C305:AV305)</f>
        <v>0.83897632549257461</v>
      </c>
      <c r="AX341" s="120">
        <f>PRODUCT('mil mi val'!$C305:AW305)</f>
        <v>0.83578821545570281</v>
      </c>
      <c r="AY341" s="120">
        <f>PRODUCT('mil mi val'!$C305:AX305)</f>
        <v>0.83261222023697112</v>
      </c>
      <c r="AZ341" s="120">
        <f>PRODUCT('mil mi val'!$C305:AY305)</f>
        <v>0.82944829380007057</v>
      </c>
      <c r="BA341" s="120">
        <f>PRODUCT('mil mi val'!$C305:AZ305)</f>
        <v>0.82629639028363033</v>
      </c>
      <c r="BB341" s="120">
        <f>PRODUCT('mil mi val'!$C305:BA305)</f>
        <v>0.82315646400055253</v>
      </c>
      <c r="BC341" s="120">
        <f>PRODUCT('mil mi val'!$C305:BB305)</f>
        <v>0.82002846943735042</v>
      </c>
      <c r="BD341" s="120">
        <f>PRODUCT('mil mi val'!$C305:BC305)</f>
        <v>0.81691236125348843</v>
      </c>
      <c r="BE341" s="120">
        <f>PRODUCT('mil mi val'!$C305:BD305)</f>
        <v>0.8138080942807252</v>
      </c>
      <c r="BF341" s="120">
        <f>PRODUCT('mil mi val'!$C305:BE305)</f>
        <v>0.81071562352245841</v>
      </c>
      <c r="BG341" s="120">
        <f>PRODUCT('mil mi val'!$C305:BF305)</f>
        <v>0.80763490415307304</v>
      </c>
      <c r="BH341" s="120">
        <f>PRODUCT('mil mi val'!$C305:BG305)</f>
        <v>0.8045658915172913</v>
      </c>
      <c r="BI341" s="120">
        <f>PRODUCT('mil mi val'!$C305:BH305)</f>
        <v>0.80150854112952552</v>
      </c>
      <c r="BJ341" s="120">
        <f>PRODUCT('mil mi val'!$C305:BI305)</f>
        <v>0.79846280867323327</v>
      </c>
      <c r="BK341" s="120">
        <f>PRODUCT('mil mi val'!$C305:BJ305)</f>
        <v>0.79542865000027496</v>
      </c>
      <c r="BL341" s="120">
        <f>PRODUCT('mil mi val'!$C305:BK305)</f>
        <v>0.79240602113027392</v>
      </c>
      <c r="BM341" s="120">
        <f>PRODUCT('mil mi val'!$C305:BL305)</f>
        <v>0.78939487824997889</v>
      </c>
      <c r="BN341" s="120">
        <f>PRODUCT('mil mi val'!$C305:BM305)</f>
        <v>0.7863951777126289</v>
      </c>
      <c r="BO341" s="120">
        <f>PRODUCT('mil mi val'!$C305:BN305)</f>
        <v>0.78340687603732084</v>
      </c>
      <c r="BP341" s="120">
        <f>PRODUCT('mil mi val'!$C305:BO305)</f>
        <v>0.78042992990837901</v>
      </c>
      <c r="BQ341" s="120">
        <f>PRODUCT('mil mi val'!$C305:BP305)</f>
        <v>0.77746429617472712</v>
      </c>
      <c r="BR341" s="120">
        <f>PRODUCT('mil mi val'!$C305:BQ305)</f>
        <v>0.77450993184926309</v>
      </c>
      <c r="BS341" s="120">
        <f>PRODUCT('mil mi val'!$C305:BR305)</f>
        <v>0.77156679410823592</v>
      </c>
      <c r="BT341" s="120">
        <f>PRODUCT('mil mi val'!$C305:BS305)</f>
        <v>0.76863484029062457</v>
      </c>
      <c r="BU341" s="120">
        <f>PRODUCT('mil mi val'!$C305:BT305)</f>
        <v>0.76571402789752019</v>
      </c>
      <c r="BV341" s="120">
        <f>PRODUCT('mil mi val'!$C305:BU305)</f>
        <v>0.76280431459150955</v>
      </c>
      <c r="BW341" s="120">
        <f>PRODUCT('mil mi val'!$C305:BV305)</f>
        <v>0.75990565819606182</v>
      </c>
      <c r="BX341" s="120">
        <f>PRODUCT('mil mi val'!$C305:BW305)</f>
        <v>0.75701801669491675</v>
      </c>
      <c r="BY341" s="120">
        <f>PRODUCT('mil mi val'!$C305:BX305)</f>
        <v>0.75414134823147605</v>
      </c>
      <c r="BZ341" s="120">
        <f>PRODUCT('mil mi val'!$C305:BY305)</f>
        <v>0.75127561110819641</v>
      </c>
      <c r="CA341" s="120">
        <f>PRODUCT('mil mi val'!$C305:BZ305)</f>
        <v>0.74842076378598521</v>
      </c>
      <c r="CB341" s="120">
        <f>PRODUCT('mil mi val'!$C305:CA305)</f>
        <v>0.74557676488359848</v>
      </c>
      <c r="CC341" s="120">
        <f>PRODUCT('mil mi val'!$C305:CB305)</f>
        <v>0.74274357317704076</v>
      </c>
      <c r="CD341" s="120">
        <f>PRODUCT('mil mi val'!$C305:CC305)</f>
        <v>0.73992114759896799</v>
      </c>
      <c r="CE341" s="120">
        <f>PRODUCT('mil mi val'!$C305:CD305)</f>
        <v>0.73710944723809191</v>
      </c>
      <c r="CF341" s="120">
        <f>PRODUCT('mil mi val'!$C305:CE305)</f>
        <v>0.73430843133858714</v>
      </c>
      <c r="CG341" s="120">
        <f>PRODUCT('mil mi val'!$C305:CF305)</f>
        <v>0.73151805929950053</v>
      </c>
      <c r="CH341" s="120">
        <f>PRODUCT('mil mi val'!$C305:CG305)</f>
        <v>0.7287382906741624</v>
      </c>
      <c r="CI341" s="120">
        <f>PRODUCT('mil mi val'!$C305:CH305)</f>
        <v>0.72596908516960057</v>
      </c>
      <c r="CJ341" s="120">
        <f>PRODUCT('mil mi val'!$C305:CI305)</f>
        <v>0.72321040264595604</v>
      </c>
      <c r="CK341" s="120">
        <f>PRODUCT('mil mi val'!$C305:CJ305)</f>
        <v>0.72046220311590137</v>
      </c>
      <c r="CL341" s="120">
        <f>PRODUCT('mil mi val'!$C305:CK305)</f>
        <v>0.71772444674406088</v>
      </c>
      <c r="CM341" s="120">
        <f>PRODUCT('mil mi val'!$C305:CL305)</f>
        <v>0.7149970938464334</v>
      </c>
      <c r="CN341" s="120">
        <f>PRODUCT('mil mi val'!$C305:CM305)</f>
        <v>0.71228010488981697</v>
      </c>
      <c r="CO341" s="120">
        <f>PRODUCT('mil mi val'!$C305:CN305)</f>
        <v>0.70957344049123561</v>
      </c>
      <c r="CP341" s="120">
        <f>PRODUCT('mil mi val'!$C305:CO305)</f>
        <v>0.70687706141736895</v>
      </c>
      <c r="CQ341" s="120">
        <f>PRODUCT('mil mi val'!$C305:CP305)</f>
        <v>0.70419092858398291</v>
      </c>
      <c r="CR341" s="120">
        <f>PRODUCT('mil mi val'!$C305:CQ305)</f>
        <v>0.70151500305536374</v>
      </c>
      <c r="CS341" s="120">
        <f>PRODUCT('mil mi val'!$C305:CR305)</f>
        <v>0.69884924604375331</v>
      </c>
      <c r="CT341" s="120">
        <f>PRODUCT('mil mi val'!$C305:CS305)</f>
        <v>0.69619361890878706</v>
      </c>
      <c r="CU341" s="120">
        <f>PRODUCT('mil mi val'!$C305:CT305)</f>
        <v>0.69354808315693361</v>
      </c>
      <c r="CV341" s="120">
        <f>PRODUCT('mil mi val'!$C305:CU305)</f>
        <v>0.69091260044093727</v>
      </c>
      <c r="CW341" s="120">
        <f>PRODUCT('mil mi val'!$C305:CV305)</f>
        <v>0.68828713255926166</v>
      </c>
      <c r="CX341" s="120">
        <f>PRODUCT('mil mi val'!$C305:CW305)</f>
        <v>0.6856716414555365</v>
      </c>
      <c r="CY341" s="120">
        <f>PRODUCT('mil mi val'!$C305:CX305)</f>
        <v>0.68306608921800549</v>
      </c>
      <c r="CZ341" s="120">
        <f>PRODUCT('mil mi val'!$C305:CY305)</f>
        <v>0.680470438078977</v>
      </c>
      <c r="DA341" s="120">
        <f>PRODUCT('mil mi val'!$C305:CZ305)</f>
        <v>0.67788465041427692</v>
      </c>
      <c r="DB341" s="120">
        <f>PRODUCT('mil mi val'!$C305:DA305)</f>
        <v>0.67530868874270267</v>
      </c>
      <c r="DC341" s="120">
        <f>PRODUCT('mil mi val'!$C305:DB305)</f>
        <v>0.67274251572548038</v>
      </c>
    </row>
    <row r="342" spans="2:107" ht="15" x14ac:dyDescent="0.25">
      <c r="B342" s="110">
        <v>97</v>
      </c>
      <c r="C342" s="120">
        <v>1</v>
      </c>
      <c r="D342" s="120">
        <f>PRODUCT('mil mi val'!$C306:C306)</f>
        <v>0.98799999999999999</v>
      </c>
      <c r="E342" s="120">
        <f>PRODUCT('mil mi val'!$C306:D306)</f>
        <v>0.98572760000000004</v>
      </c>
      <c r="F342" s="120">
        <f>PRODUCT('mil mi val'!$C306:E306)</f>
        <v>0.98326328100000004</v>
      </c>
      <c r="G342" s="120">
        <f>PRODUCT('mil mi val'!$C306:F306)</f>
        <v>0.98070679646939996</v>
      </c>
      <c r="H342" s="120">
        <f>PRODUCT('mil mi val'!$C306:G306)</f>
        <v>0.97805888811893249</v>
      </c>
      <c r="I342" s="120">
        <f>PRODUCT('mil mi val'!$C306:H306)</f>
        <v>0.97532032323219942</v>
      </c>
      <c r="J342" s="120">
        <f>PRODUCT('mil mi val'!$C306:I306)</f>
        <v>0.97249189429482608</v>
      </c>
      <c r="K342" s="120">
        <f>PRODUCT('mil mi val'!$C306:J306)</f>
        <v>0.9695744186119416</v>
      </c>
      <c r="L342" s="120">
        <f>PRODUCT('mil mi val'!$C306:K306)</f>
        <v>0.96656873791424458</v>
      </c>
      <c r="M342" s="120">
        <f>PRODUCT('mil mi val'!$C306:L306)</f>
        <v>0.96347571795291898</v>
      </c>
      <c r="N342" s="120">
        <f>PRODUCT('mil mi val'!$C306:M306)</f>
        <v>0.96029624808367442</v>
      </c>
      <c r="O342" s="120">
        <f>PRODUCT('mil mi val'!$C306:N306)</f>
        <v>0.95703124084018998</v>
      </c>
      <c r="P342" s="120">
        <f>PRODUCT('mil mi val'!$C306:O306)</f>
        <v>0.95368163149724938</v>
      </c>
      <c r="Q342" s="120">
        <f>PRODUCT('mil mi val'!$C306:P306)</f>
        <v>0.95024837762385927</v>
      </c>
      <c r="R342" s="120">
        <f>PRODUCT('mil mi val'!$C306:Q306)</f>
        <v>0.94682748346441337</v>
      </c>
      <c r="S342" s="120">
        <f>PRODUCT('mil mi val'!$C306:R306)</f>
        <v>0.94341890452394139</v>
      </c>
      <c r="T342" s="120">
        <f>PRODUCT('mil mi val'!$C306:S306)</f>
        <v>0.94002259646765518</v>
      </c>
      <c r="U342" s="120">
        <f>PRODUCT('mil mi val'!$C306:T306)</f>
        <v>0.93663851512037155</v>
      </c>
      <c r="V342" s="120">
        <f>PRODUCT('mil mi val'!$C306:U306)</f>
        <v>0.93326661646593811</v>
      </c>
      <c r="W342" s="120">
        <f>PRODUCT('mil mi val'!$C306:V306)</f>
        <v>0.92990685664666073</v>
      </c>
      <c r="X342" s="120">
        <f>PRODUCT('mil mi val'!$C306:W306)</f>
        <v>0.92655919196273273</v>
      </c>
      <c r="Y342" s="120">
        <f>PRODUCT('mil mi val'!$C306:X306)</f>
        <v>0.92322357887166684</v>
      </c>
      <c r="Z342" s="120">
        <f>PRODUCT('mil mi val'!$C306:Y306)</f>
        <v>0.91989997398772883</v>
      </c>
      <c r="AA342" s="120">
        <f>PRODUCT('mil mi val'!$C306:Z306)</f>
        <v>0.91658833408137297</v>
      </c>
      <c r="AB342" s="120">
        <f>PRODUCT('mil mi val'!$C306:AA306)</f>
        <v>0.91328861607867995</v>
      </c>
      <c r="AC342" s="120">
        <f>PRODUCT('mil mi val'!$C306:AB306)</f>
        <v>0.91000077706079663</v>
      </c>
      <c r="AD342" s="120">
        <f>PRODUCT('mil mi val'!$C306:AC306)</f>
        <v>0.90672477426337772</v>
      </c>
      <c r="AE342" s="120">
        <f>PRODUCT('mil mi val'!$C306:AD306)</f>
        <v>0.90346056507602956</v>
      </c>
      <c r="AF342" s="120">
        <f>PRODUCT('mil mi val'!$C306:AE306)</f>
        <v>0.9002081070417558</v>
      </c>
      <c r="AG342" s="120">
        <f>PRODUCT('mil mi val'!$C306:AF306)</f>
        <v>0.89696735785640547</v>
      </c>
      <c r="AH342" s="120">
        <f>PRODUCT('mil mi val'!$C306:AG306)</f>
        <v>0.89373827536812234</v>
      </c>
      <c r="AI342" s="120">
        <f>PRODUCT('mil mi val'!$C306:AH306)</f>
        <v>0.89052081757679702</v>
      </c>
      <c r="AJ342" s="120">
        <f>PRODUCT('mil mi val'!$C306:AI306)</f>
        <v>0.88731494263352051</v>
      </c>
      <c r="AK342" s="120">
        <f>PRODUCT('mil mi val'!$C306:AJ306)</f>
        <v>0.88412060884003985</v>
      </c>
      <c r="AL342" s="120">
        <f>PRODUCT('mil mi val'!$C306:AK306)</f>
        <v>0.88093777464821565</v>
      </c>
      <c r="AM342" s="120">
        <f>PRODUCT('mil mi val'!$C306:AL306)</f>
        <v>0.87776639865948203</v>
      </c>
      <c r="AN342" s="120">
        <f>PRODUCT('mil mi val'!$C306:AM306)</f>
        <v>0.87460643962430784</v>
      </c>
      <c r="AO342" s="120">
        <f>PRODUCT('mil mi val'!$C306:AN306)</f>
        <v>0.87145785644166029</v>
      </c>
      <c r="AP342" s="120">
        <f>PRODUCT('mil mi val'!$C306:AO306)</f>
        <v>0.86832060815847023</v>
      </c>
      <c r="AQ342" s="120">
        <f>PRODUCT('mil mi val'!$C306:AP306)</f>
        <v>0.86519465396909967</v>
      </c>
      <c r="AR342" s="120">
        <f>PRODUCT('mil mi val'!$C306:AQ306)</f>
        <v>0.8620799532148109</v>
      </c>
      <c r="AS342" s="120">
        <f>PRODUCT('mil mi val'!$C306:AR306)</f>
        <v>0.85897646538323758</v>
      </c>
      <c r="AT342" s="120">
        <f>PRODUCT('mil mi val'!$C306:AS306)</f>
        <v>0.8558841501078579</v>
      </c>
      <c r="AU342" s="120">
        <f>PRODUCT('mil mi val'!$C306:AT306)</f>
        <v>0.85280296716746962</v>
      </c>
      <c r="AV342" s="120">
        <f>PRODUCT('mil mi val'!$C306:AU306)</f>
        <v>0.84973287648566664</v>
      </c>
      <c r="AW342" s="120">
        <f>PRODUCT('mil mi val'!$C306:AV306)</f>
        <v>0.84667383813031816</v>
      </c>
      <c r="AX342" s="120">
        <f>PRODUCT('mil mi val'!$C306:AW306)</f>
        <v>0.84362581231304901</v>
      </c>
      <c r="AY342" s="120">
        <f>PRODUCT('mil mi val'!$C306:AX306)</f>
        <v>0.84058875938872202</v>
      </c>
      <c r="AZ342" s="120">
        <f>PRODUCT('mil mi val'!$C306:AY306)</f>
        <v>0.83756263985492263</v>
      </c>
      <c r="BA342" s="120">
        <f>PRODUCT('mil mi val'!$C306:AZ306)</f>
        <v>0.83454741435144486</v>
      </c>
      <c r="BB342" s="120">
        <f>PRODUCT('mil mi val'!$C306:BA306)</f>
        <v>0.8315430436597796</v>
      </c>
      <c r="BC342" s="120">
        <f>PRODUCT('mil mi val'!$C306:BB306)</f>
        <v>0.82854948870260436</v>
      </c>
      <c r="BD342" s="120">
        <f>PRODUCT('mil mi val'!$C306:BC306)</f>
        <v>0.82556671054327491</v>
      </c>
      <c r="BE342" s="120">
        <f>PRODUCT('mil mi val'!$C306:BD306)</f>
        <v>0.82259467038531908</v>
      </c>
      <c r="BF342" s="120">
        <f>PRODUCT('mil mi val'!$C306:BE306)</f>
        <v>0.81963332957193191</v>
      </c>
      <c r="BG342" s="120">
        <f>PRODUCT('mil mi val'!$C306:BF306)</f>
        <v>0.81668264958547288</v>
      </c>
      <c r="BH342" s="120">
        <f>PRODUCT('mil mi val'!$C306:BG306)</f>
        <v>0.81374259204696509</v>
      </c>
      <c r="BI342" s="120">
        <f>PRODUCT('mil mi val'!$C306:BH306)</f>
        <v>0.81081311871559603</v>
      </c>
      <c r="BJ342" s="120">
        <f>PRODUCT('mil mi val'!$C306:BI306)</f>
        <v>0.80789419148821984</v>
      </c>
      <c r="BK342" s="120">
        <f>PRODUCT('mil mi val'!$C306:BJ306)</f>
        <v>0.80498577239886215</v>
      </c>
      <c r="BL342" s="120">
        <f>PRODUCT('mil mi val'!$C306:BK306)</f>
        <v>0.80208782361822617</v>
      </c>
      <c r="BM342" s="120">
        <f>PRODUCT('mil mi val'!$C306:BL306)</f>
        <v>0.79920030745320048</v>
      </c>
      <c r="BN342" s="120">
        <f>PRODUCT('mil mi val'!$C306:BM306)</f>
        <v>0.79632318634636889</v>
      </c>
      <c r="BO342" s="120">
        <f>PRODUCT('mil mi val'!$C306:BN306)</f>
        <v>0.79345642287552198</v>
      </c>
      <c r="BP342" s="120">
        <f>PRODUCT('mil mi val'!$C306:BO306)</f>
        <v>0.79059997975317009</v>
      </c>
      <c r="BQ342" s="120">
        <f>PRODUCT('mil mi val'!$C306:BP306)</f>
        <v>0.78775381982605863</v>
      </c>
      <c r="BR342" s="120">
        <f>PRODUCT('mil mi val'!$C306:BQ306)</f>
        <v>0.78491790607468481</v>
      </c>
      <c r="BS342" s="120">
        <f>PRODUCT('mil mi val'!$C306:BR306)</f>
        <v>0.7820922016128159</v>
      </c>
      <c r="BT342" s="120">
        <f>PRODUCT('mil mi val'!$C306:BS306)</f>
        <v>0.7792766696870097</v>
      </c>
      <c r="BU342" s="120">
        <f>PRODUCT('mil mi val'!$C306:BT306)</f>
        <v>0.77647127367613644</v>
      </c>
      <c r="BV342" s="120">
        <f>PRODUCT('mil mi val'!$C306:BU306)</f>
        <v>0.7736759770909023</v>
      </c>
      <c r="BW342" s="120">
        <f>PRODUCT('mil mi val'!$C306:BV306)</f>
        <v>0.77089074357337506</v>
      </c>
      <c r="BX342" s="120">
        <f>PRODUCT('mil mi val'!$C306:BW306)</f>
        <v>0.76811553689651091</v>
      </c>
      <c r="BY342" s="120">
        <f>PRODUCT('mil mi val'!$C306:BX306)</f>
        <v>0.76535032096368338</v>
      </c>
      <c r="BZ342" s="120">
        <f>PRODUCT('mil mi val'!$C306:BY306)</f>
        <v>0.76259505980821407</v>
      </c>
      <c r="CA342" s="120">
        <f>PRODUCT('mil mi val'!$C306:BZ306)</f>
        <v>0.75984971759290443</v>
      </c>
      <c r="CB342" s="120">
        <f>PRODUCT('mil mi val'!$C306:CA306)</f>
        <v>0.75711425860956993</v>
      </c>
      <c r="CC342" s="120">
        <f>PRODUCT('mil mi val'!$C306:CB306)</f>
        <v>0.75438864727857546</v>
      </c>
      <c r="CD342" s="120">
        <f>PRODUCT('mil mi val'!$C306:CC306)</f>
        <v>0.75167284814837254</v>
      </c>
      <c r="CE342" s="120">
        <f>PRODUCT('mil mi val'!$C306:CD306)</f>
        <v>0.74896682589503838</v>
      </c>
      <c r="CF342" s="120">
        <f>PRODUCT('mil mi val'!$C306:CE306)</f>
        <v>0.74627054532181625</v>
      </c>
      <c r="CG342" s="120">
        <f>PRODUCT('mil mi val'!$C306:CF306)</f>
        <v>0.74358397135865772</v>
      </c>
      <c r="CH342" s="120">
        <f>PRODUCT('mil mi val'!$C306:CG306)</f>
        <v>0.74090706906176651</v>
      </c>
      <c r="CI342" s="120">
        <f>PRODUCT('mil mi val'!$C306:CH306)</f>
        <v>0.73823980361314412</v>
      </c>
      <c r="CJ342" s="120">
        <f>PRODUCT('mil mi val'!$C306:CI306)</f>
        <v>0.7355821403201368</v>
      </c>
      <c r="CK342" s="120">
        <f>PRODUCT('mil mi val'!$C306:CJ306)</f>
        <v>0.73293404461498424</v>
      </c>
      <c r="CL342" s="120">
        <f>PRODUCT('mil mi val'!$C306:CK306)</f>
        <v>0.73029548205437023</v>
      </c>
      <c r="CM342" s="120">
        <f>PRODUCT('mil mi val'!$C306:CL306)</f>
        <v>0.72766641831897449</v>
      </c>
      <c r="CN342" s="120">
        <f>PRODUCT('mil mi val'!$C306:CM306)</f>
        <v>0.72504681921302616</v>
      </c>
      <c r="CO342" s="120">
        <f>PRODUCT('mil mi val'!$C306:CN306)</f>
        <v>0.7224366506638592</v>
      </c>
      <c r="CP342" s="120">
        <f>PRODUCT('mil mi val'!$C306:CO306)</f>
        <v>0.71983587872146926</v>
      </c>
      <c r="CQ342" s="120">
        <f>PRODUCT('mil mi val'!$C306:CP306)</f>
        <v>0.71724446955807197</v>
      </c>
      <c r="CR342" s="120">
        <f>PRODUCT('mil mi val'!$C306:CQ306)</f>
        <v>0.71466238946766292</v>
      </c>
      <c r="CS342" s="120">
        <f>PRODUCT('mil mi val'!$C306:CR306)</f>
        <v>0.71208960486557926</v>
      </c>
      <c r="CT342" s="120">
        <f>PRODUCT('mil mi val'!$C306:CS306)</f>
        <v>0.70952608228806313</v>
      </c>
      <c r="CU342" s="120">
        <f>PRODUCT('mil mi val'!$C306:CT306)</f>
        <v>0.70697178839182606</v>
      </c>
      <c r="CV342" s="120">
        <f>PRODUCT('mil mi val'!$C306:CU306)</f>
        <v>0.70442668995361546</v>
      </c>
      <c r="CW342" s="120">
        <f>PRODUCT('mil mi val'!$C306:CV306)</f>
        <v>0.70189075386978239</v>
      </c>
      <c r="CX342" s="120">
        <f>PRODUCT('mil mi val'!$C306:CW306)</f>
        <v>0.69936394715585115</v>
      </c>
      <c r="CY342" s="120">
        <f>PRODUCT('mil mi val'!$C306:CX306)</f>
        <v>0.69684623694609005</v>
      </c>
      <c r="CZ342" s="120">
        <f>PRODUCT('mil mi val'!$C306:CY306)</f>
        <v>0.69433759049308408</v>
      </c>
      <c r="DA342" s="120">
        <f>PRODUCT('mil mi val'!$C306:CZ306)</f>
        <v>0.69183797516730894</v>
      </c>
      <c r="DB342" s="120">
        <f>PRODUCT('mil mi val'!$C306:DA306)</f>
        <v>0.68934735845670658</v>
      </c>
      <c r="DC342" s="120">
        <f>PRODUCT('mil mi val'!$C306:DB306)</f>
        <v>0.68686570796626245</v>
      </c>
    </row>
    <row r="343" spans="2:107" ht="15" x14ac:dyDescent="0.25">
      <c r="B343" s="110">
        <v>98</v>
      </c>
      <c r="C343" s="120">
        <v>1</v>
      </c>
      <c r="D343" s="120">
        <f>PRODUCT('mil mi val'!$C307:C307)</f>
        <v>0.98809999999999998</v>
      </c>
      <c r="E343" s="120">
        <f>PRODUCT('mil mi val'!$C307:D307)</f>
        <v>0.98602498999999999</v>
      </c>
      <c r="F343" s="120">
        <f>PRODUCT('mil mi val'!$C307:E307)</f>
        <v>0.98375713252300001</v>
      </c>
      <c r="G343" s="120">
        <f>PRODUCT('mil mi val'!$C307:F307)</f>
        <v>0.98139611540494487</v>
      </c>
      <c r="H343" s="120">
        <f>PRODUCT('mil mi val'!$C307:G307)</f>
        <v>0.9789426251164326</v>
      </c>
      <c r="I343" s="120">
        <f>PRODUCT('mil mi val'!$C307:H307)</f>
        <v>0.97639737429112983</v>
      </c>
      <c r="J343" s="120">
        <f>PRODUCT('mil mi val'!$C307:I307)</f>
        <v>0.97376110138054373</v>
      </c>
      <c r="K343" s="120">
        <f>PRODUCT('mil mi val'!$C307:J307)</f>
        <v>0.97103457029667817</v>
      </c>
      <c r="L343" s="120">
        <f>PRODUCT('mil mi val'!$C307:K307)</f>
        <v>0.96821857004281775</v>
      </c>
      <c r="M343" s="120">
        <f>PRODUCT('mil mi val'!$C307:L307)</f>
        <v>0.96531391433268932</v>
      </c>
      <c r="N343" s="120">
        <f>PRODUCT('mil mi val'!$C307:M307)</f>
        <v>0.96232144119825802</v>
      </c>
      <c r="O343" s="120">
        <f>PRODUCT('mil mi val'!$C307:N307)</f>
        <v>0.95924201258642361</v>
      </c>
      <c r="P343" s="120">
        <f>PRODUCT('mil mi val'!$C307:O307)</f>
        <v>0.95607651394488846</v>
      </c>
      <c r="Q343" s="120">
        <f>PRODUCT('mil mi val'!$C307:P307)</f>
        <v>0.95282585379747586</v>
      </c>
      <c r="R343" s="120">
        <f>PRODUCT('mil mi val'!$C307:Q307)</f>
        <v>0.94958624589456453</v>
      </c>
      <c r="S343" s="120">
        <f>PRODUCT('mil mi val'!$C307:R307)</f>
        <v>0.94635765265852301</v>
      </c>
      <c r="T343" s="120">
        <f>PRODUCT('mil mi val'!$C307:S307)</f>
        <v>0.94314003663948409</v>
      </c>
      <c r="U343" s="120">
        <f>PRODUCT('mil mi val'!$C307:T307)</f>
        <v>0.93993336051490983</v>
      </c>
      <c r="V343" s="120">
        <f>PRODUCT('mil mi val'!$C307:U307)</f>
        <v>0.93673758708915922</v>
      </c>
      <c r="W343" s="120">
        <f>PRODUCT('mil mi val'!$C307:V307)</f>
        <v>0.93355267929305608</v>
      </c>
      <c r="X343" s="120">
        <f>PRODUCT('mil mi val'!$C307:W307)</f>
        <v>0.93037860018345975</v>
      </c>
      <c r="Y343" s="120">
        <f>PRODUCT('mil mi val'!$C307:X307)</f>
        <v>0.92721531294283599</v>
      </c>
      <c r="Z343" s="120">
        <f>PRODUCT('mil mi val'!$C307:Y307)</f>
        <v>0.92406278087883043</v>
      </c>
      <c r="AA343" s="120">
        <f>PRODUCT('mil mi val'!$C307:Z307)</f>
        <v>0.92092096742384244</v>
      </c>
      <c r="AB343" s="120">
        <f>PRODUCT('mil mi val'!$C307:AA307)</f>
        <v>0.91778983613460141</v>
      </c>
      <c r="AC343" s="120">
        <f>PRODUCT('mil mi val'!$C307:AB307)</f>
        <v>0.91466935069174382</v>
      </c>
      <c r="AD343" s="120">
        <f>PRODUCT('mil mi val'!$C307:AC307)</f>
        <v>0.91155947489939193</v>
      </c>
      <c r="AE343" s="120">
        <f>PRODUCT('mil mi val'!$C307:AD307)</f>
        <v>0.908460172684734</v>
      </c>
      <c r="AF343" s="120">
        <f>PRODUCT('mil mi val'!$C307:AE307)</f>
        <v>0.90537140809760597</v>
      </c>
      <c r="AG343" s="120">
        <f>PRODUCT('mil mi val'!$C307:AF307)</f>
        <v>0.9022931453100741</v>
      </c>
      <c r="AH343" s="120">
        <f>PRODUCT('mil mi val'!$C307:AG307)</f>
        <v>0.89922534861601988</v>
      </c>
      <c r="AI343" s="120">
        <f>PRODUCT('mil mi val'!$C307:AH307)</f>
        <v>0.89616798243072548</v>
      </c>
      <c r="AJ343" s="120">
        <f>PRODUCT('mil mi val'!$C307:AI307)</f>
        <v>0.89312101129046106</v>
      </c>
      <c r="AK343" s="120">
        <f>PRODUCT('mil mi val'!$C307:AJ307)</f>
        <v>0.89008439985207355</v>
      </c>
      <c r="AL343" s="120">
        <f>PRODUCT('mil mi val'!$C307:AK307)</f>
        <v>0.88705811289257652</v>
      </c>
      <c r="AM343" s="120">
        <f>PRODUCT('mil mi val'!$C307:AL307)</f>
        <v>0.88404211530874177</v>
      </c>
      <c r="AN343" s="120">
        <f>PRODUCT('mil mi val'!$C307:AM307)</f>
        <v>0.88103637211669206</v>
      </c>
      <c r="AO343" s="120">
        <f>PRODUCT('mil mi val'!$C307:AN307)</f>
        <v>0.87804084845149533</v>
      </c>
      <c r="AP343" s="120">
        <f>PRODUCT('mil mi val'!$C307:AO307)</f>
        <v>0.87505550956676026</v>
      </c>
      <c r="AQ343" s="120">
        <f>PRODUCT('mil mi val'!$C307:AP307)</f>
        <v>0.87208032083423326</v>
      </c>
      <c r="AR343" s="120">
        <f>PRODUCT('mil mi val'!$C307:AQ307)</f>
        <v>0.86911524774339688</v>
      </c>
      <c r="AS343" s="120">
        <f>PRODUCT('mil mi val'!$C307:AR307)</f>
        <v>0.86616025590106938</v>
      </c>
      <c r="AT343" s="120">
        <f>PRODUCT('mil mi val'!$C307:AS307)</f>
        <v>0.86321531103100579</v>
      </c>
      <c r="AU343" s="120">
        <f>PRODUCT('mil mi val'!$C307:AT307)</f>
        <v>0.8602803789735004</v>
      </c>
      <c r="AV343" s="120">
        <f>PRODUCT('mil mi val'!$C307:AU307)</f>
        <v>0.85735542568499057</v>
      </c>
      <c r="AW343" s="120">
        <f>PRODUCT('mil mi val'!$C307:AV307)</f>
        <v>0.85444041723766162</v>
      </c>
      <c r="AX343" s="120">
        <f>PRODUCT('mil mi val'!$C307:AW307)</f>
        <v>0.85153531981905362</v>
      </c>
      <c r="AY343" s="120">
        <f>PRODUCT('mil mi val'!$C307:AX307)</f>
        <v>0.84864009973166887</v>
      </c>
      <c r="AZ343" s="120">
        <f>PRODUCT('mil mi val'!$C307:AY307)</f>
        <v>0.84575472339258129</v>
      </c>
      <c r="BA343" s="120">
        <f>PRODUCT('mil mi val'!$C307:AZ307)</f>
        <v>0.84287915733304652</v>
      </c>
      <c r="BB343" s="120">
        <f>PRODUCT('mil mi val'!$C307:BA307)</f>
        <v>0.84001336819811423</v>
      </c>
      <c r="BC343" s="120">
        <f>PRODUCT('mil mi val'!$C307:BB307)</f>
        <v>0.83715732274624066</v>
      </c>
      <c r="BD343" s="120">
        <f>PRODUCT('mil mi val'!$C307:BC307)</f>
        <v>0.83431098784890345</v>
      </c>
      <c r="BE343" s="120">
        <f>PRODUCT('mil mi val'!$C307:BD307)</f>
        <v>0.83147433049021724</v>
      </c>
      <c r="BF343" s="120">
        <f>PRODUCT('mil mi val'!$C307:BE307)</f>
        <v>0.82864731776655054</v>
      </c>
      <c r="BG343" s="120">
        <f>PRODUCT('mil mi val'!$C307:BF307)</f>
        <v>0.82582991688614427</v>
      </c>
      <c r="BH343" s="120">
        <f>PRODUCT('mil mi val'!$C307:BG307)</f>
        <v>0.82302209516873137</v>
      </c>
      <c r="BI343" s="120">
        <f>PRODUCT('mil mi val'!$C307:BH307)</f>
        <v>0.8202238200451577</v>
      </c>
      <c r="BJ343" s="120">
        <f>PRODUCT('mil mi val'!$C307:BI307)</f>
        <v>0.8174350590570042</v>
      </c>
      <c r="BK343" s="120">
        <f>PRODUCT('mil mi val'!$C307:BJ307)</f>
        <v>0.8146557798562104</v>
      </c>
      <c r="BL343" s="120">
        <f>PRODUCT('mil mi val'!$C307:BK307)</f>
        <v>0.81188595020469934</v>
      </c>
      <c r="BM343" s="120">
        <f>PRODUCT('mil mi val'!$C307:BL307)</f>
        <v>0.80912553797400344</v>
      </c>
      <c r="BN343" s="120">
        <f>PRODUCT('mil mi val'!$C307:BM307)</f>
        <v>0.80637451114489189</v>
      </c>
      <c r="BO343" s="120">
        <f>PRODUCT('mil mi val'!$C307:BN307)</f>
        <v>0.80363283780699934</v>
      </c>
      <c r="BP343" s="120">
        <f>PRODUCT('mil mi val'!$C307:BO307)</f>
        <v>0.80090048615845555</v>
      </c>
      <c r="BQ343" s="120">
        <f>PRODUCT('mil mi val'!$C307:BP307)</f>
        <v>0.79817742450551687</v>
      </c>
      <c r="BR343" s="120">
        <f>PRODUCT('mil mi val'!$C307:BQ307)</f>
        <v>0.79546362126219816</v>
      </c>
      <c r="BS343" s="120">
        <f>PRODUCT('mil mi val'!$C307:BR307)</f>
        <v>0.79275904494990668</v>
      </c>
      <c r="BT343" s="120">
        <f>PRODUCT('mil mi val'!$C307:BS307)</f>
        <v>0.79006366419707708</v>
      </c>
      <c r="BU343" s="120">
        <f>PRODUCT('mil mi val'!$C307:BT307)</f>
        <v>0.78737744773880702</v>
      </c>
      <c r="BV343" s="120">
        <f>PRODUCT('mil mi val'!$C307:BU307)</f>
        <v>0.78470036441649516</v>
      </c>
      <c r="BW343" s="120">
        <f>PRODUCT('mil mi val'!$C307:BV307)</f>
        <v>0.78203238317747914</v>
      </c>
      <c r="BX343" s="120">
        <f>PRODUCT('mil mi val'!$C307:BW307)</f>
        <v>0.77937347307467575</v>
      </c>
      <c r="BY343" s="120">
        <f>PRODUCT('mil mi val'!$C307:BX307)</f>
        <v>0.77672360326622192</v>
      </c>
      <c r="BZ343" s="120">
        <f>PRODUCT('mil mi val'!$C307:BY307)</f>
        <v>0.77408274301511681</v>
      </c>
      <c r="CA343" s="120">
        <f>PRODUCT('mil mi val'!$C307:BZ307)</f>
        <v>0.77145086168886545</v>
      </c>
      <c r="CB343" s="120">
        <f>PRODUCT('mil mi val'!$C307:CA307)</f>
        <v>0.76882792875912331</v>
      </c>
      <c r="CC343" s="120">
        <f>PRODUCT('mil mi val'!$C307:CB307)</f>
        <v>0.76621391380134229</v>
      </c>
      <c r="CD343" s="120">
        <f>PRODUCT('mil mi val'!$C307:CC307)</f>
        <v>0.76360878649441777</v>
      </c>
      <c r="CE343" s="120">
        <f>PRODUCT('mil mi val'!$C307:CD307)</f>
        <v>0.76101251662033675</v>
      </c>
      <c r="CF343" s="120">
        <f>PRODUCT('mil mi val'!$C307:CE307)</f>
        <v>0.75842507406382764</v>
      </c>
      <c r="CG343" s="120">
        <f>PRODUCT('mil mi val'!$C307:CF307)</f>
        <v>0.7558464288120107</v>
      </c>
      <c r="CH343" s="120">
        <f>PRODUCT('mil mi val'!$C307:CG307)</f>
        <v>0.75327655095404988</v>
      </c>
      <c r="CI343" s="120">
        <f>PRODUCT('mil mi val'!$C307:CH307)</f>
        <v>0.75071541068080616</v>
      </c>
      <c r="CJ343" s="120">
        <f>PRODUCT('mil mi val'!$C307:CI307)</f>
        <v>0.74816297828449141</v>
      </c>
      <c r="CK343" s="120">
        <f>PRODUCT('mil mi val'!$C307:CJ307)</f>
        <v>0.74561922415832416</v>
      </c>
      <c r="CL343" s="120">
        <f>PRODUCT('mil mi val'!$C307:CK307)</f>
        <v>0.74308411879618586</v>
      </c>
      <c r="CM343" s="120">
        <f>PRODUCT('mil mi val'!$C307:CL307)</f>
        <v>0.74055763279227882</v>
      </c>
      <c r="CN343" s="120">
        <f>PRODUCT('mil mi val'!$C307:CM307)</f>
        <v>0.73803973684078505</v>
      </c>
      <c r="CO343" s="120">
        <f>PRODUCT('mil mi val'!$C307:CN307)</f>
        <v>0.73553040173552642</v>
      </c>
      <c r="CP343" s="120">
        <f>PRODUCT('mil mi val'!$C307:CO307)</f>
        <v>0.73302959836962567</v>
      </c>
      <c r="CQ343" s="120">
        <f>PRODUCT('mil mi val'!$C307:CP307)</f>
        <v>0.73053729773516896</v>
      </c>
      <c r="CR343" s="120">
        <f>PRODUCT('mil mi val'!$C307:CQ307)</f>
        <v>0.72805347092286943</v>
      </c>
      <c r="CS343" s="120">
        <f>PRODUCT('mil mi val'!$C307:CR307)</f>
        <v>0.72557808912173172</v>
      </c>
      <c r="CT343" s="120">
        <f>PRODUCT('mil mi val'!$C307:CS307)</f>
        <v>0.72311112361871788</v>
      </c>
      <c r="CU343" s="120">
        <f>PRODUCT('mil mi val'!$C307:CT307)</f>
        <v>0.72065254579841431</v>
      </c>
      <c r="CV343" s="120">
        <f>PRODUCT('mil mi val'!$C307:CU307)</f>
        <v>0.71820232714269971</v>
      </c>
      <c r="CW343" s="120">
        <f>PRODUCT('mil mi val'!$C307:CV307)</f>
        <v>0.71576043923041455</v>
      </c>
      <c r="CX343" s="120">
        <f>PRODUCT('mil mi val'!$C307:CW307)</f>
        <v>0.7133268537370312</v>
      </c>
      <c r="CY343" s="120">
        <f>PRODUCT('mil mi val'!$C307:CX307)</f>
        <v>0.71090154243432535</v>
      </c>
      <c r="CZ343" s="120">
        <f>PRODUCT('mil mi val'!$C307:CY307)</f>
        <v>0.7084844771900487</v>
      </c>
      <c r="DA343" s="120">
        <f>PRODUCT('mil mi val'!$C307:CZ307)</f>
        <v>0.70607562996760254</v>
      </c>
      <c r="DB343" s="120">
        <f>PRODUCT('mil mi val'!$C307:DA307)</f>
        <v>0.70367497282571267</v>
      </c>
      <c r="DC343" s="120">
        <f>PRODUCT('mil mi val'!$C307:DB307)</f>
        <v>0.70128247791810527</v>
      </c>
    </row>
    <row r="344" spans="2:107" ht="15" x14ac:dyDescent="0.25">
      <c r="B344" s="110">
        <v>99</v>
      </c>
      <c r="C344" s="120">
        <v>1</v>
      </c>
      <c r="D344" s="120">
        <f>PRODUCT('mil mi val'!$C308:C308)</f>
        <v>0.98819999999999997</v>
      </c>
      <c r="E344" s="120">
        <f>PRODUCT('mil mi val'!$C308:D308)</f>
        <v>0.98622359999999998</v>
      </c>
      <c r="F344" s="120">
        <f>PRODUCT('mil mi val'!$C308:E308)</f>
        <v>0.98415253043999995</v>
      </c>
      <c r="G344" s="120">
        <f>PRODUCT('mil mi val'!$C308:F308)</f>
        <v>0.98198739487303199</v>
      </c>
      <c r="H344" s="120">
        <f>PRODUCT('mil mi val'!$C308:G308)</f>
        <v>0.97972882386482407</v>
      </c>
      <c r="I344" s="120">
        <f>PRODUCT('mil mi val'!$C308:H308)</f>
        <v>0.97737747468754854</v>
      </c>
      <c r="J344" s="120">
        <f>PRODUCT('mil mi val'!$C308:I308)</f>
        <v>0.97493403100082976</v>
      </c>
      <c r="K344" s="120">
        <f>PRODUCT('mil mi val'!$C308:J308)</f>
        <v>0.9723992025202276</v>
      </c>
      <c r="L344" s="120">
        <f>PRODUCT('mil mi val'!$C308:K308)</f>
        <v>0.96977372467342293</v>
      </c>
      <c r="M344" s="120">
        <f>PRODUCT('mil mi val'!$C308:L308)</f>
        <v>0.96705835824433728</v>
      </c>
      <c r="N344" s="120">
        <f>PRODUCT('mil mi val'!$C308:M308)</f>
        <v>0.96425388900542863</v>
      </c>
      <c r="O344" s="120">
        <f>PRODUCT('mil mi val'!$C308:N308)</f>
        <v>0.96136112733841239</v>
      </c>
      <c r="P344" s="120">
        <f>PRODUCT('mil mi val'!$C308:O308)</f>
        <v>0.95838090784366337</v>
      </c>
      <c r="Q344" s="120">
        <f>PRODUCT('mil mi val'!$C308:P308)</f>
        <v>0.95531408893856362</v>
      </c>
      <c r="R344" s="120">
        <f>PRODUCT('mil mi val'!$C308:Q308)</f>
        <v>0.95225708385396024</v>
      </c>
      <c r="S344" s="120">
        <f>PRODUCT('mil mi val'!$C308:R308)</f>
        <v>0.94920986118562756</v>
      </c>
      <c r="T344" s="120">
        <f>PRODUCT('mil mi val'!$C308:S308)</f>
        <v>0.94617238962983352</v>
      </c>
      <c r="U344" s="120">
        <f>PRODUCT('mil mi val'!$C308:T308)</f>
        <v>0.94314463798301806</v>
      </c>
      <c r="V344" s="120">
        <f>PRODUCT('mil mi val'!$C308:U308)</f>
        <v>0.94012657514147246</v>
      </c>
      <c r="W344" s="120">
        <f>PRODUCT('mil mi val'!$C308:V308)</f>
        <v>0.93711817010101972</v>
      </c>
      <c r="X344" s="120">
        <f>PRODUCT('mil mi val'!$C308:W308)</f>
        <v>0.93411939195669647</v>
      </c>
      <c r="Y344" s="120">
        <f>PRODUCT('mil mi val'!$C308:X308)</f>
        <v>0.931130209902435</v>
      </c>
      <c r="Z344" s="120">
        <f>PRODUCT('mil mi val'!$C308:Y308)</f>
        <v>0.92815059323074722</v>
      </c>
      <c r="AA344" s="120">
        <f>PRODUCT('mil mi val'!$C308:Z308)</f>
        <v>0.92518051133240886</v>
      </c>
      <c r="AB344" s="120">
        <f>PRODUCT('mil mi val'!$C308:AA308)</f>
        <v>0.92221993369614519</v>
      </c>
      <c r="AC344" s="120">
        <f>PRODUCT('mil mi val'!$C308:AB308)</f>
        <v>0.9192688299083176</v>
      </c>
      <c r="AD344" s="120">
        <f>PRODUCT('mil mi val'!$C308:AC308)</f>
        <v>0.91632716965261096</v>
      </c>
      <c r="AE344" s="120">
        <f>PRODUCT('mil mi val'!$C308:AD308)</f>
        <v>0.91339492270972267</v>
      </c>
      <c r="AF344" s="120">
        <f>PRODUCT('mil mi val'!$C308:AE308)</f>
        <v>0.91047205895705152</v>
      </c>
      <c r="AG344" s="120">
        <f>PRODUCT('mil mi val'!$C308:AF308)</f>
        <v>0.90755854836838901</v>
      </c>
      <c r="AH344" s="120">
        <f>PRODUCT('mil mi val'!$C308:AG308)</f>
        <v>0.90465436101361019</v>
      </c>
      <c r="AI344" s="120">
        <f>PRODUCT('mil mi val'!$C308:AH308)</f>
        <v>0.90175946705836663</v>
      </c>
      <c r="AJ344" s="120">
        <f>PRODUCT('mil mi val'!$C308:AI308)</f>
        <v>0.89887383676377985</v>
      </c>
      <c r="AK344" s="120">
        <f>PRODUCT('mil mi val'!$C308:AJ308)</f>
        <v>0.89599744048613572</v>
      </c>
      <c r="AL344" s="120">
        <f>PRODUCT('mil mi val'!$C308:AK308)</f>
        <v>0.89313024867658009</v>
      </c>
      <c r="AM344" s="120">
        <f>PRODUCT('mil mi val'!$C308:AL308)</f>
        <v>0.89027223188081506</v>
      </c>
      <c r="AN344" s="120">
        <f>PRODUCT('mil mi val'!$C308:AM308)</f>
        <v>0.88742336073879646</v>
      </c>
      <c r="AO344" s="120">
        <f>PRODUCT('mil mi val'!$C308:AN308)</f>
        <v>0.88458360598443231</v>
      </c>
      <c r="AP344" s="120">
        <f>PRODUCT('mil mi val'!$C308:AO308)</f>
        <v>0.88175293844528213</v>
      </c>
      <c r="AQ344" s="120">
        <f>PRODUCT('mil mi val'!$C308:AP308)</f>
        <v>0.87893132904225724</v>
      </c>
      <c r="AR344" s="120">
        <f>PRODUCT('mil mi val'!$C308:AQ308)</f>
        <v>0.87611874878932205</v>
      </c>
      <c r="AS344" s="120">
        <f>PRODUCT('mil mi val'!$C308:AR308)</f>
        <v>0.87331516879319626</v>
      </c>
      <c r="AT344" s="120">
        <f>PRODUCT('mil mi val'!$C308:AS308)</f>
        <v>0.87052056025305802</v>
      </c>
      <c r="AU344" s="120">
        <f>PRODUCT('mil mi val'!$C308:AT308)</f>
        <v>0.86773489446024821</v>
      </c>
      <c r="AV344" s="120">
        <f>PRODUCT('mil mi val'!$C308:AU308)</f>
        <v>0.86495814279797545</v>
      </c>
      <c r="AW344" s="120">
        <f>PRODUCT('mil mi val'!$C308:AV308)</f>
        <v>0.862190276741022</v>
      </c>
      <c r="AX344" s="120">
        <f>PRODUCT('mil mi val'!$C308:AW308)</f>
        <v>0.85943126785545076</v>
      </c>
      <c r="AY344" s="120">
        <f>PRODUCT('mil mi val'!$C308:AX308)</f>
        <v>0.85668108779831331</v>
      </c>
      <c r="AZ344" s="120">
        <f>PRODUCT('mil mi val'!$C308:AY308)</f>
        <v>0.85393970831735877</v>
      </c>
      <c r="BA344" s="120">
        <f>PRODUCT('mil mi val'!$C308:AZ308)</f>
        <v>0.85120710125074328</v>
      </c>
      <c r="BB344" s="120">
        <f>PRODUCT('mil mi val'!$C308:BA308)</f>
        <v>0.8484832385267409</v>
      </c>
      <c r="BC344" s="120">
        <f>PRODUCT('mil mi val'!$C308:BB308)</f>
        <v>0.84576809216345539</v>
      </c>
      <c r="BD344" s="120">
        <f>PRODUCT('mil mi val'!$C308:BC308)</f>
        <v>0.84306163426853231</v>
      </c>
      <c r="BE344" s="120">
        <f>PRODUCT('mil mi val'!$C308:BD308)</f>
        <v>0.84036383703887307</v>
      </c>
      <c r="BF344" s="120">
        <f>PRODUCT('mil mi val'!$C308:BE308)</f>
        <v>0.83767467276034868</v>
      </c>
      <c r="BG344" s="120">
        <f>PRODUCT('mil mi val'!$C308:BF308)</f>
        <v>0.83499411380751554</v>
      </c>
      <c r="BH344" s="120">
        <f>PRODUCT('mil mi val'!$C308:BG308)</f>
        <v>0.83232213264333155</v>
      </c>
      <c r="BI344" s="120">
        <f>PRODUCT('mil mi val'!$C308:BH308)</f>
        <v>0.82965870181887291</v>
      </c>
      <c r="BJ344" s="120">
        <f>PRODUCT('mil mi val'!$C308:BI308)</f>
        <v>0.82700379397305257</v>
      </c>
      <c r="BK344" s="120">
        <f>PRODUCT('mil mi val'!$C308:BJ308)</f>
        <v>0.82435738183233886</v>
      </c>
      <c r="BL344" s="120">
        <f>PRODUCT('mil mi val'!$C308:BK308)</f>
        <v>0.82171943821047544</v>
      </c>
      <c r="BM344" s="120">
        <f>PRODUCT('mil mi val'!$C308:BL308)</f>
        <v>0.8190899360082019</v>
      </c>
      <c r="BN344" s="120">
        <f>PRODUCT('mil mi val'!$C308:BM308)</f>
        <v>0.81646884821297572</v>
      </c>
      <c r="BO344" s="120">
        <f>PRODUCT('mil mi val'!$C308:BN308)</f>
        <v>0.8138561478986942</v>
      </c>
      <c r="BP344" s="120">
        <f>PRODUCT('mil mi val'!$C308:BO308)</f>
        <v>0.81125180822541842</v>
      </c>
      <c r="BQ344" s="120">
        <f>PRODUCT('mil mi val'!$C308:BP308)</f>
        <v>0.80865580243909707</v>
      </c>
      <c r="BR344" s="120">
        <f>PRODUCT('mil mi val'!$C308:BQ308)</f>
        <v>0.80606810387129202</v>
      </c>
      <c r="BS344" s="120">
        <f>PRODUCT('mil mi val'!$C308:BR308)</f>
        <v>0.80348868593890388</v>
      </c>
      <c r="BT344" s="120">
        <f>PRODUCT('mil mi val'!$C308:BS308)</f>
        <v>0.80091752214389944</v>
      </c>
      <c r="BU344" s="120">
        <f>PRODUCT('mil mi val'!$C308:BT308)</f>
        <v>0.798354586073039</v>
      </c>
      <c r="BV344" s="120">
        <f>PRODUCT('mil mi val'!$C308:BU308)</f>
        <v>0.79579985139760534</v>
      </c>
      <c r="BW344" s="120">
        <f>PRODUCT('mil mi val'!$C308:BV308)</f>
        <v>0.79325329187313298</v>
      </c>
      <c r="BX344" s="120">
        <f>PRODUCT('mil mi val'!$C308:BW308)</f>
        <v>0.79071488133913892</v>
      </c>
      <c r="BY344" s="120">
        <f>PRODUCT('mil mi val'!$C308:BX308)</f>
        <v>0.78818459371885374</v>
      </c>
      <c r="BZ344" s="120">
        <f>PRODUCT('mil mi val'!$C308:BY308)</f>
        <v>0.7856624030189534</v>
      </c>
      <c r="CA344" s="120">
        <f>PRODUCT('mil mi val'!$C308:BZ308)</f>
        <v>0.78314828332929276</v>
      </c>
      <c r="CB344" s="120">
        <f>PRODUCT('mil mi val'!$C308:CA308)</f>
        <v>0.78064220882263902</v>
      </c>
      <c r="CC344" s="120">
        <f>PRODUCT('mil mi val'!$C308:CB308)</f>
        <v>0.7781441537544066</v>
      </c>
      <c r="CD344" s="120">
        <f>PRODUCT('mil mi val'!$C308:CC308)</f>
        <v>0.77565409246239247</v>
      </c>
      <c r="CE344" s="120">
        <f>PRODUCT('mil mi val'!$C308:CD308)</f>
        <v>0.77317199936651282</v>
      </c>
      <c r="CF344" s="120">
        <f>PRODUCT('mil mi val'!$C308:CE308)</f>
        <v>0.77069784896853999</v>
      </c>
      <c r="CG344" s="120">
        <f>PRODUCT('mil mi val'!$C308:CF308)</f>
        <v>0.76823161585184063</v>
      </c>
      <c r="CH344" s="120">
        <f>PRODUCT('mil mi val'!$C308:CG308)</f>
        <v>0.76577327468111478</v>
      </c>
      <c r="CI344" s="120">
        <f>PRODUCT('mil mi val'!$C308:CH308)</f>
        <v>0.76332280020213528</v>
      </c>
      <c r="CJ344" s="120">
        <f>PRODUCT('mil mi val'!$C308:CI308)</f>
        <v>0.76088016724148844</v>
      </c>
      <c r="CK344" s="120">
        <f>PRODUCT('mil mi val'!$C308:CJ308)</f>
        <v>0.75844535070631569</v>
      </c>
      <c r="CL344" s="120">
        <f>PRODUCT('mil mi val'!$C308:CK308)</f>
        <v>0.75601832558405546</v>
      </c>
      <c r="CM344" s="120">
        <f>PRODUCT('mil mi val'!$C308:CL308)</f>
        <v>0.75359906694218648</v>
      </c>
      <c r="CN344" s="120">
        <f>PRODUCT('mil mi val'!$C308:CM308)</f>
        <v>0.75118754992797154</v>
      </c>
      <c r="CO344" s="120">
        <f>PRODUCT('mil mi val'!$C308:CN308)</f>
        <v>0.74878374976820206</v>
      </c>
      <c r="CP344" s="120">
        <f>PRODUCT('mil mi val'!$C308:CO308)</f>
        <v>0.74638764176894379</v>
      </c>
      <c r="CQ344" s="120">
        <f>PRODUCT('mil mi val'!$C308:CP308)</f>
        <v>0.74399920131528319</v>
      </c>
      <c r="CR344" s="120">
        <f>PRODUCT('mil mi val'!$C308:CQ308)</f>
        <v>0.74161840387107425</v>
      </c>
      <c r="CS344" s="120">
        <f>PRODUCT('mil mi val'!$C308:CR308)</f>
        <v>0.73924522497868683</v>
      </c>
      <c r="CT344" s="120">
        <f>PRODUCT('mil mi val'!$C308:CS308)</f>
        <v>0.73687964025875508</v>
      </c>
      <c r="CU344" s="120">
        <f>PRODUCT('mil mi val'!$C308:CT308)</f>
        <v>0.73452162540992705</v>
      </c>
      <c r="CV344" s="120">
        <f>PRODUCT('mil mi val'!$C308:CU308)</f>
        <v>0.73217115620861528</v>
      </c>
      <c r="CW344" s="120">
        <f>PRODUCT('mil mi val'!$C308:CV308)</f>
        <v>0.72982820850874774</v>
      </c>
      <c r="CX344" s="120">
        <f>PRODUCT('mil mi val'!$C308:CW308)</f>
        <v>0.72749275824151982</v>
      </c>
      <c r="CY344" s="120">
        <f>PRODUCT('mil mi val'!$C308:CX308)</f>
        <v>0.72516478141514695</v>
      </c>
      <c r="CZ344" s="120">
        <f>PRODUCT('mil mi val'!$C308:CY308)</f>
        <v>0.7228442541146185</v>
      </c>
      <c r="DA344" s="120">
        <f>PRODUCT('mil mi val'!$C308:CZ308)</f>
        <v>0.72053115250145172</v>
      </c>
      <c r="DB344" s="120">
        <f>PRODUCT('mil mi val'!$C308:DA308)</f>
        <v>0.71822545281344707</v>
      </c>
      <c r="DC344" s="120">
        <f>PRODUCT('mil mi val'!$C308:DB308)</f>
        <v>0.71592713136444408</v>
      </c>
    </row>
    <row r="345" spans="2:107" ht="15" x14ac:dyDescent="0.25">
      <c r="B345" s="110">
        <v>100</v>
      </c>
      <c r="C345" s="120">
        <v>1</v>
      </c>
      <c r="D345" s="120">
        <f>PRODUCT('mil mi val'!$C309:C309)</f>
        <v>0.98829999999999996</v>
      </c>
      <c r="E345" s="120">
        <f>PRODUCT('mil mi val'!$C309:D309)</f>
        <v>0.98642222999999996</v>
      </c>
      <c r="F345" s="120">
        <f>PRODUCT('mil mi val'!$C309:E309)</f>
        <v>0.98444938553999994</v>
      </c>
      <c r="G345" s="120">
        <f>PRODUCT('mil mi val'!$C309:F309)</f>
        <v>0.98248048676891997</v>
      </c>
      <c r="H345" s="120">
        <f>PRODUCT('mil mi val'!$C309:G309)</f>
        <v>0.98041727774670528</v>
      </c>
      <c r="I345" s="120">
        <f>PRODUCT('mil mi val'!$C309:H309)</f>
        <v>0.9782603597356625</v>
      </c>
      <c r="J345" s="120">
        <f>PRODUCT('mil mi val'!$C309:I309)</f>
        <v>0.97601036090827054</v>
      </c>
      <c r="K345" s="120">
        <f>PRODUCT('mil mi val'!$C309:J309)</f>
        <v>0.97366793604209068</v>
      </c>
      <c r="L345" s="120">
        <f>PRODUCT('mil mi val'!$C309:K309)</f>
        <v>0.97123376620198554</v>
      </c>
      <c r="M345" s="120">
        <f>PRODUCT('mil mi val'!$C309:L309)</f>
        <v>0.96870855840986037</v>
      </c>
      <c r="N345" s="120">
        <f>PRODUCT('mil mi val'!$C309:M309)</f>
        <v>0.96609304530215367</v>
      </c>
      <c r="O345" s="120">
        <f>PRODUCT('mil mi val'!$C309:N309)</f>
        <v>0.96338798477530763</v>
      </c>
      <c r="P345" s="120">
        <f>PRODUCT('mil mi val'!$C309:O309)</f>
        <v>0.96059415961945926</v>
      </c>
      <c r="Q345" s="120">
        <f>PRODUCT('mil mi val'!$C309:P309)</f>
        <v>0.95771237714060087</v>
      </c>
      <c r="R345" s="120">
        <f>PRODUCT('mil mi val'!$C309:Q309)</f>
        <v>0.95483924000917908</v>
      </c>
      <c r="S345" s="120">
        <f>PRODUCT('mil mi val'!$C309:R309)</f>
        <v>0.95197472228915159</v>
      </c>
      <c r="T345" s="120">
        <f>PRODUCT('mil mi val'!$C309:S309)</f>
        <v>0.94911879812228417</v>
      </c>
      <c r="U345" s="120">
        <f>PRODUCT('mil mi val'!$C309:T309)</f>
        <v>0.94627144172791733</v>
      </c>
      <c r="V345" s="120">
        <f>PRODUCT('mil mi val'!$C309:U309)</f>
        <v>0.94343262740273359</v>
      </c>
      <c r="W345" s="120">
        <f>PRODUCT('mil mi val'!$C309:V309)</f>
        <v>0.94060232952052536</v>
      </c>
      <c r="X345" s="120">
        <f>PRODUCT('mil mi val'!$C309:W309)</f>
        <v>0.93778052253196376</v>
      </c>
      <c r="Y345" s="120">
        <f>PRODUCT('mil mi val'!$C309:X309)</f>
        <v>0.93496718096436782</v>
      </c>
      <c r="Z345" s="120">
        <f>PRODUCT('mil mi val'!$C309:Y309)</f>
        <v>0.93216227942147467</v>
      </c>
      <c r="AA345" s="120">
        <f>PRODUCT('mil mi val'!$C309:Z309)</f>
        <v>0.92936579258321028</v>
      </c>
      <c r="AB345" s="120">
        <f>PRODUCT('mil mi val'!$C309:AA309)</f>
        <v>0.92657769520546063</v>
      </c>
      <c r="AC345" s="120">
        <f>PRODUCT('mil mi val'!$C309:AB309)</f>
        <v>0.92379796211984422</v>
      </c>
      <c r="AD345" s="120">
        <f>PRODUCT('mil mi val'!$C309:AC309)</f>
        <v>0.92102656823348472</v>
      </c>
      <c r="AE345" s="120">
        <f>PRODUCT('mil mi val'!$C309:AD309)</f>
        <v>0.91826348852878426</v>
      </c>
      <c r="AF345" s="120">
        <f>PRODUCT('mil mi val'!$C309:AE309)</f>
        <v>0.9155086980631979</v>
      </c>
      <c r="AG345" s="120">
        <f>PRODUCT('mil mi val'!$C309:AF309)</f>
        <v>0.91276217196900833</v>
      </c>
      <c r="AH345" s="120">
        <f>PRODUCT('mil mi val'!$C309:AG309)</f>
        <v>0.91002388545310131</v>
      </c>
      <c r="AI345" s="120">
        <f>PRODUCT('mil mi val'!$C309:AH309)</f>
        <v>0.90729381379674201</v>
      </c>
      <c r="AJ345" s="120">
        <f>PRODUCT('mil mi val'!$C309:AI309)</f>
        <v>0.90457193235535183</v>
      </c>
      <c r="AK345" s="120">
        <f>PRODUCT('mil mi val'!$C309:AJ309)</f>
        <v>0.9018582165582858</v>
      </c>
      <c r="AL345" s="120">
        <f>PRODUCT('mil mi val'!$C309:AK309)</f>
        <v>0.89915264190861088</v>
      </c>
      <c r="AM345" s="120">
        <f>PRODUCT('mil mi val'!$C309:AL309)</f>
        <v>0.89645518398288504</v>
      </c>
      <c r="AN345" s="120">
        <f>PRODUCT('mil mi val'!$C309:AM309)</f>
        <v>0.89376581843093639</v>
      </c>
      <c r="AO345" s="120">
        <f>PRODUCT('mil mi val'!$C309:AN309)</f>
        <v>0.89108452097564361</v>
      </c>
      <c r="AP345" s="120">
        <f>PRODUCT('mil mi val'!$C309:AO309)</f>
        <v>0.8884112674127167</v>
      </c>
      <c r="AQ345" s="120">
        <f>PRODUCT('mil mi val'!$C309:AP309)</f>
        <v>0.88574603361047854</v>
      </c>
      <c r="AR345" s="120">
        <f>PRODUCT('mil mi val'!$C309:AQ309)</f>
        <v>0.88308879550964714</v>
      </c>
      <c r="AS345" s="120">
        <f>PRODUCT('mil mi val'!$C309:AR309)</f>
        <v>0.88043952912311818</v>
      </c>
      <c r="AT345" s="120">
        <f>PRODUCT('mil mi val'!$C309:AS309)</f>
        <v>0.8777982105357488</v>
      </c>
      <c r="AU345" s="120">
        <f>PRODUCT('mil mi val'!$C309:AT309)</f>
        <v>0.87516481590414152</v>
      </c>
      <c r="AV345" s="120">
        <f>PRODUCT('mil mi val'!$C309:AU309)</f>
        <v>0.8725393214564291</v>
      </c>
      <c r="AW345" s="120">
        <f>PRODUCT('mil mi val'!$C309:AV309)</f>
        <v>0.86992170349205977</v>
      </c>
      <c r="AX345" s="120">
        <f>PRODUCT('mil mi val'!$C309:AW309)</f>
        <v>0.8673119383815836</v>
      </c>
      <c r="AY345" s="120">
        <f>PRODUCT('mil mi val'!$C309:AX309)</f>
        <v>0.86471000256643882</v>
      </c>
      <c r="AZ345" s="120">
        <f>PRODUCT('mil mi val'!$C309:AY309)</f>
        <v>0.86211587255873945</v>
      </c>
      <c r="BA345" s="120">
        <f>PRODUCT('mil mi val'!$C309:AZ309)</f>
        <v>0.85952952494106327</v>
      </c>
      <c r="BB345" s="120">
        <f>PRODUCT('mil mi val'!$C309:BA309)</f>
        <v>0.85695093636624009</v>
      </c>
      <c r="BC345" s="120">
        <f>PRODUCT('mil mi val'!$C309:BB309)</f>
        <v>0.85438008355714135</v>
      </c>
      <c r="BD345" s="120">
        <f>PRODUCT('mil mi val'!$C309:BC309)</f>
        <v>0.85181694330646995</v>
      </c>
      <c r="BE345" s="120">
        <f>PRODUCT('mil mi val'!$C309:BD309)</f>
        <v>0.84926149247655058</v>
      </c>
      <c r="BF345" s="120">
        <f>PRODUCT('mil mi val'!$C309:BE309)</f>
        <v>0.84671370799912093</v>
      </c>
      <c r="BG345" s="120">
        <f>PRODUCT('mil mi val'!$C309:BF309)</f>
        <v>0.84417356687512357</v>
      </c>
      <c r="BH345" s="120">
        <f>PRODUCT('mil mi val'!$C309:BG309)</f>
        <v>0.8416410461744982</v>
      </c>
      <c r="BI345" s="120">
        <f>PRODUCT('mil mi val'!$C309:BH309)</f>
        <v>0.83911612303597471</v>
      </c>
      <c r="BJ345" s="120">
        <f>PRODUCT('mil mi val'!$C309:BI309)</f>
        <v>0.83659877466686683</v>
      </c>
      <c r="BK345" s="120">
        <f>PRODUCT('mil mi val'!$C309:BJ309)</f>
        <v>0.83408897834286622</v>
      </c>
      <c r="BL345" s="120">
        <f>PRODUCT('mil mi val'!$C309:BK309)</f>
        <v>0.83158671140783758</v>
      </c>
      <c r="BM345" s="120">
        <f>PRODUCT('mil mi val'!$C309:BL309)</f>
        <v>0.82909195127361401</v>
      </c>
      <c r="BN345" s="120">
        <f>PRODUCT('mil mi val'!$C309:BM309)</f>
        <v>0.82660467541979321</v>
      </c>
      <c r="BO345" s="120">
        <f>PRODUCT('mil mi val'!$C309:BN309)</f>
        <v>0.8241248613935338</v>
      </c>
      <c r="BP345" s="120">
        <f>PRODUCT('mil mi val'!$C309:BO309)</f>
        <v>0.82165248680935321</v>
      </c>
      <c r="BQ345" s="120">
        <f>PRODUCT('mil mi val'!$C309:BP309)</f>
        <v>0.81918752934892514</v>
      </c>
      <c r="BR345" s="120">
        <f>PRODUCT('mil mi val'!$C309:BQ309)</f>
        <v>0.81672996676087839</v>
      </c>
      <c r="BS345" s="120">
        <f>PRODUCT('mil mi val'!$C309:BR309)</f>
        <v>0.81427977686059572</v>
      </c>
      <c r="BT345" s="120">
        <f>PRODUCT('mil mi val'!$C309:BS309)</f>
        <v>0.81183693753001396</v>
      </c>
      <c r="BU345" s="120">
        <f>PRODUCT('mil mi val'!$C309:BT309)</f>
        <v>0.80940142671742388</v>
      </c>
      <c r="BV345" s="120">
        <f>PRODUCT('mil mi val'!$C309:BU309)</f>
        <v>0.80697322243727165</v>
      </c>
      <c r="BW345" s="120">
        <f>PRODUCT('mil mi val'!$C309:BV309)</f>
        <v>0.80455230276995982</v>
      </c>
      <c r="BX345" s="120">
        <f>PRODUCT('mil mi val'!$C309:BW309)</f>
        <v>0.80213864586164996</v>
      </c>
      <c r="BY345" s="120">
        <f>PRODUCT('mil mi val'!$C309:BX309)</f>
        <v>0.79973222992406501</v>
      </c>
      <c r="BZ345" s="120">
        <f>PRODUCT('mil mi val'!$C309:BY309)</f>
        <v>0.79733303323429283</v>
      </c>
      <c r="CA345" s="120">
        <f>PRODUCT('mil mi val'!$C309:BZ309)</f>
        <v>0.79494103413458994</v>
      </c>
      <c r="CB345" s="120">
        <f>PRODUCT('mil mi val'!$C309:CA309)</f>
        <v>0.79255621103218621</v>
      </c>
      <c r="CC345" s="120">
        <f>PRODUCT('mil mi val'!$C309:CB309)</f>
        <v>0.79017854239908969</v>
      </c>
      <c r="CD345" s="120">
        <f>PRODUCT('mil mi val'!$C309:CC309)</f>
        <v>0.78780800677189244</v>
      </c>
      <c r="CE345" s="120">
        <f>PRODUCT('mil mi val'!$C309:CD309)</f>
        <v>0.7854445827515768</v>
      </c>
      <c r="CF345" s="120">
        <f>PRODUCT('mil mi val'!$C309:CE309)</f>
        <v>0.78308824900332208</v>
      </c>
      <c r="CG345" s="120">
        <f>PRODUCT('mil mi val'!$C309:CF309)</f>
        <v>0.78073898425631216</v>
      </c>
      <c r="CH345" s="120">
        <f>PRODUCT('mil mi val'!$C309:CG309)</f>
        <v>0.77839676730354324</v>
      </c>
      <c r="CI345" s="120">
        <f>PRODUCT('mil mi val'!$C309:CH309)</f>
        <v>0.77606157700163259</v>
      </c>
      <c r="CJ345" s="120">
        <f>PRODUCT('mil mi val'!$C309:CI309)</f>
        <v>0.77373339227062765</v>
      </c>
      <c r="CK345" s="120">
        <f>PRODUCT('mil mi val'!$C309:CJ309)</f>
        <v>0.77141219209381573</v>
      </c>
      <c r="CL345" s="120">
        <f>PRODUCT('mil mi val'!$C309:CK309)</f>
        <v>0.76909795551753424</v>
      </c>
      <c r="CM345" s="120">
        <f>PRODUCT('mil mi val'!$C309:CL309)</f>
        <v>0.76679066165098164</v>
      </c>
      <c r="CN345" s="120">
        <f>PRODUCT('mil mi val'!$C309:CM309)</f>
        <v>0.76449028966602872</v>
      </c>
      <c r="CO345" s="120">
        <f>PRODUCT('mil mi val'!$C309:CN309)</f>
        <v>0.76219681879703061</v>
      </c>
      <c r="CP345" s="120">
        <f>PRODUCT('mil mi val'!$C309:CO309)</f>
        <v>0.75991022834063948</v>
      </c>
      <c r="CQ345" s="120">
        <f>PRODUCT('mil mi val'!$C309:CP309)</f>
        <v>0.75763049765561752</v>
      </c>
      <c r="CR345" s="120">
        <f>PRODUCT('mil mi val'!$C309:CQ309)</f>
        <v>0.75535760616265069</v>
      </c>
      <c r="CS345" s="120">
        <f>PRODUCT('mil mi val'!$C309:CR309)</f>
        <v>0.75309153334416268</v>
      </c>
      <c r="CT345" s="120">
        <f>PRODUCT('mil mi val'!$C309:CS309)</f>
        <v>0.75083225874413018</v>
      </c>
      <c r="CU345" s="120">
        <f>PRODUCT('mil mi val'!$C309:CT309)</f>
        <v>0.74857976196789777</v>
      </c>
      <c r="CV345" s="120">
        <f>PRODUCT('mil mi val'!$C309:CU309)</f>
        <v>0.74633402268199411</v>
      </c>
      <c r="CW345" s="120">
        <f>PRODUCT('mil mi val'!$C309:CV309)</f>
        <v>0.74409502061394817</v>
      </c>
      <c r="CX345" s="120">
        <f>PRODUCT('mil mi val'!$C309:CW309)</f>
        <v>0.74186273555210636</v>
      </c>
      <c r="CY345" s="120">
        <f>PRODUCT('mil mi val'!$C309:CX309)</f>
        <v>0.73963714734545005</v>
      </c>
      <c r="CZ345" s="120">
        <f>PRODUCT('mil mi val'!$C309:CY309)</f>
        <v>0.73741823590341371</v>
      </c>
      <c r="DA345" s="120">
        <f>PRODUCT('mil mi val'!$C309:CZ309)</f>
        <v>0.73520598119570346</v>
      </c>
      <c r="DB345" s="120">
        <f>PRODUCT('mil mi val'!$C309:DA309)</f>
        <v>0.73300036325211637</v>
      </c>
      <c r="DC345" s="120">
        <f>PRODUCT('mil mi val'!$C309:DB309)</f>
        <v>0.73080136216236002</v>
      </c>
    </row>
    <row r="346" spans="2:107" ht="15" x14ac:dyDescent="0.25">
      <c r="B346" s="110">
        <v>101</v>
      </c>
      <c r="C346" s="120">
        <v>1</v>
      </c>
      <c r="D346" s="120">
        <f>PRODUCT('mil mi val'!$C310:C310)</f>
        <v>0.98839999999999995</v>
      </c>
      <c r="E346" s="120">
        <f>PRODUCT('mil mi val'!$C310:D310)</f>
        <v>0.98662087999999992</v>
      </c>
      <c r="F346" s="120">
        <f>PRODUCT('mil mi val'!$C310:E310)</f>
        <v>0.98484496241599995</v>
      </c>
      <c r="G346" s="120">
        <f>PRODUCT('mil mi val'!$C310:F310)</f>
        <v>0.98297375698740952</v>
      </c>
      <c r="H346" s="120">
        <f>PRODUCT('mil mi val'!$C310:G310)</f>
        <v>0.98110610684913346</v>
      </c>
      <c r="I346" s="120">
        <f>PRODUCT('mil mi val'!$C310:H310)</f>
        <v>0.97914389463543516</v>
      </c>
      <c r="J346" s="120">
        <f>PRODUCT('mil mi val'!$C310:I310)</f>
        <v>0.9770876924567008</v>
      </c>
      <c r="K346" s="120">
        <f>PRODUCT('mil mi val'!$C310:J310)</f>
        <v>0.97493809953329602</v>
      </c>
      <c r="L346" s="120">
        <f>PRODUCT('mil mi val'!$C310:K310)</f>
        <v>0.97269574190436947</v>
      </c>
      <c r="M346" s="120">
        <f>PRODUCT('mil mi val'!$C310:L310)</f>
        <v>0.97036127212379908</v>
      </c>
      <c r="N346" s="120">
        <f>PRODUCT('mil mi val'!$C310:M310)</f>
        <v>0.96793536894348964</v>
      </c>
      <c r="O346" s="120">
        <f>PRODUCT('mil mi val'!$C310:N310)</f>
        <v>0.96541873698423653</v>
      </c>
      <c r="P346" s="120">
        <f>PRODUCT('mil mi val'!$C310:O310)</f>
        <v>0.96281210639437909</v>
      </c>
      <c r="Q346" s="120">
        <f>PRODUCT('mil mi val'!$C310:P310)</f>
        <v>0.96011623249647482</v>
      </c>
      <c r="R346" s="120">
        <f>PRODUCT('mil mi val'!$C310:Q310)</f>
        <v>0.95742790704548464</v>
      </c>
      <c r="S346" s="120">
        <f>PRODUCT('mil mi val'!$C310:R310)</f>
        <v>0.9547471089057572</v>
      </c>
      <c r="T346" s="120">
        <f>PRODUCT('mil mi val'!$C310:S310)</f>
        <v>0.95207381700082105</v>
      </c>
      <c r="U346" s="120">
        <f>PRODUCT('mil mi val'!$C310:T310)</f>
        <v>0.94940801031321875</v>
      </c>
      <c r="V346" s="120">
        <f>PRODUCT('mil mi val'!$C310:U310)</f>
        <v>0.94674966788434167</v>
      </c>
      <c r="W346" s="120">
        <f>PRODUCT('mil mi val'!$C310:V310)</f>
        <v>0.94409876881426547</v>
      </c>
      <c r="X346" s="120">
        <f>PRODUCT('mil mi val'!$C310:W310)</f>
        <v>0.94145529226158553</v>
      </c>
      <c r="Y346" s="120">
        <f>PRODUCT('mil mi val'!$C310:X310)</f>
        <v>0.93881921744325303</v>
      </c>
      <c r="Z346" s="120">
        <f>PRODUCT('mil mi val'!$C310:Y310)</f>
        <v>0.93619052363441191</v>
      </c>
      <c r="AA346" s="120">
        <f>PRODUCT('mil mi val'!$C310:Z310)</f>
        <v>0.93356919016823559</v>
      </c>
      <c r="AB346" s="120">
        <f>PRODUCT('mil mi val'!$C310:AA310)</f>
        <v>0.93095519643576452</v>
      </c>
      <c r="AC346" s="120">
        <f>PRODUCT('mil mi val'!$C310:AB310)</f>
        <v>0.92834852188574435</v>
      </c>
      <c r="AD346" s="120">
        <f>PRODUCT('mil mi val'!$C310:AC310)</f>
        <v>0.92574914602446423</v>
      </c>
      <c r="AE346" s="120">
        <f>PRODUCT('mil mi val'!$C310:AD310)</f>
        <v>0.92315704841559576</v>
      </c>
      <c r="AF346" s="120">
        <f>PRODUCT('mil mi val'!$C310:AE310)</f>
        <v>0.92057220868003209</v>
      </c>
      <c r="AG346" s="120">
        <f>PRODUCT('mil mi val'!$C310:AF310)</f>
        <v>0.91799460649572795</v>
      </c>
      <c r="AH346" s="120">
        <f>PRODUCT('mil mi val'!$C310:AG310)</f>
        <v>0.91542422159753989</v>
      </c>
      <c r="AI346" s="120">
        <f>PRODUCT('mil mi val'!$C310:AH310)</f>
        <v>0.91286103377706673</v>
      </c>
      <c r="AJ346" s="120">
        <f>PRODUCT('mil mi val'!$C310:AI310)</f>
        <v>0.91030502288249093</v>
      </c>
      <c r="AK346" s="120">
        <f>PRODUCT('mil mi val'!$C310:AJ310)</f>
        <v>0.90775616881841992</v>
      </c>
      <c r="AL346" s="120">
        <f>PRODUCT('mil mi val'!$C310:AK310)</f>
        <v>0.90521445154572833</v>
      </c>
      <c r="AM346" s="120">
        <f>PRODUCT('mil mi val'!$C310:AL310)</f>
        <v>0.90267985108140025</v>
      </c>
      <c r="AN346" s="120">
        <f>PRODUCT('mil mi val'!$C310:AM310)</f>
        <v>0.90015234749837236</v>
      </c>
      <c r="AO346" s="120">
        <f>PRODUCT('mil mi val'!$C310:AN310)</f>
        <v>0.89763192092537691</v>
      </c>
      <c r="AP346" s="120">
        <f>PRODUCT('mil mi val'!$C310:AO310)</f>
        <v>0.89511855154678588</v>
      </c>
      <c r="AQ346" s="120">
        <f>PRODUCT('mil mi val'!$C310:AP310)</f>
        <v>0.89261221960245485</v>
      </c>
      <c r="AR346" s="120">
        <f>PRODUCT('mil mi val'!$C310:AQ310)</f>
        <v>0.89011290538756793</v>
      </c>
      <c r="AS346" s="120">
        <f>PRODUCT('mil mi val'!$C310:AR310)</f>
        <v>0.88762058925248277</v>
      </c>
      <c r="AT346" s="120">
        <f>PRODUCT('mil mi val'!$C310:AS310)</f>
        <v>0.88513525160257578</v>
      </c>
      <c r="AU346" s="120">
        <f>PRODUCT('mil mi val'!$C310:AT310)</f>
        <v>0.88265687289808858</v>
      </c>
      <c r="AV346" s="120">
        <f>PRODUCT('mil mi val'!$C310:AU310)</f>
        <v>0.88018543365397395</v>
      </c>
      <c r="AW346" s="120">
        <f>PRODUCT('mil mi val'!$C310:AV310)</f>
        <v>0.87772091443974276</v>
      </c>
      <c r="AX346" s="120">
        <f>PRODUCT('mil mi val'!$C310:AW310)</f>
        <v>0.87526329587931151</v>
      </c>
      <c r="AY346" s="120">
        <f>PRODUCT('mil mi val'!$C310:AX310)</f>
        <v>0.87281255865084939</v>
      </c>
      <c r="AZ346" s="120">
        <f>PRODUCT('mil mi val'!$C310:AY310)</f>
        <v>0.87036868348662699</v>
      </c>
      <c r="BA346" s="120">
        <f>PRODUCT('mil mi val'!$C310:AZ310)</f>
        <v>0.86793165117286442</v>
      </c>
      <c r="BB346" s="120">
        <f>PRODUCT('mil mi val'!$C310:BA310)</f>
        <v>0.86550144254958039</v>
      </c>
      <c r="BC346" s="120">
        <f>PRODUCT('mil mi val'!$C310:BB310)</f>
        <v>0.86307803851044151</v>
      </c>
      <c r="BD346" s="120">
        <f>PRODUCT('mil mi val'!$C310:BC310)</f>
        <v>0.86066142000261225</v>
      </c>
      <c r="BE346" s="120">
        <f>PRODUCT('mil mi val'!$C310:BD310)</f>
        <v>0.85825156802660496</v>
      </c>
      <c r="BF346" s="120">
        <f>PRODUCT('mil mi val'!$C310:BE310)</f>
        <v>0.85584846363613043</v>
      </c>
      <c r="BG346" s="120">
        <f>PRODUCT('mil mi val'!$C310:BF310)</f>
        <v>0.85345208793794924</v>
      </c>
      <c r="BH346" s="120">
        <f>PRODUCT('mil mi val'!$C310:BG310)</f>
        <v>0.851062422091723</v>
      </c>
      <c r="BI346" s="120">
        <f>PRODUCT('mil mi val'!$C310:BH310)</f>
        <v>0.84867944730986611</v>
      </c>
      <c r="BJ346" s="120">
        <f>PRODUCT('mil mi val'!$C310:BI310)</f>
        <v>0.84630314485739844</v>
      </c>
      <c r="BK346" s="120">
        <f>PRODUCT('mil mi val'!$C310:BJ310)</f>
        <v>0.84393349605179768</v>
      </c>
      <c r="BL346" s="120">
        <f>PRODUCT('mil mi val'!$C310:BK310)</f>
        <v>0.84157048226285258</v>
      </c>
      <c r="BM346" s="120">
        <f>PRODUCT('mil mi val'!$C310:BL310)</f>
        <v>0.83921408491251659</v>
      </c>
      <c r="BN346" s="120">
        <f>PRODUCT('mil mi val'!$C310:BM310)</f>
        <v>0.83686428547476155</v>
      </c>
      <c r="BO346" s="120">
        <f>PRODUCT('mil mi val'!$C310:BN310)</f>
        <v>0.83452106547543214</v>
      </c>
      <c r="BP346" s="120">
        <f>PRODUCT('mil mi val'!$C310:BO310)</f>
        <v>0.8321844064921009</v>
      </c>
      <c r="BQ346" s="120">
        <f>PRODUCT('mil mi val'!$C310:BP310)</f>
        <v>0.82985429015392298</v>
      </c>
      <c r="BR346" s="120">
        <f>PRODUCT('mil mi val'!$C310:BQ310)</f>
        <v>0.82753069814149194</v>
      </c>
      <c r="BS346" s="120">
        <f>PRODUCT('mil mi val'!$C310:BR310)</f>
        <v>0.82521361218669576</v>
      </c>
      <c r="BT346" s="120">
        <f>PRODUCT('mil mi val'!$C310:BS310)</f>
        <v>0.82290301407257294</v>
      </c>
      <c r="BU346" s="120">
        <f>PRODUCT('mil mi val'!$C310:BT310)</f>
        <v>0.82059888563316974</v>
      </c>
      <c r="BV346" s="120">
        <f>PRODUCT('mil mi val'!$C310:BU310)</f>
        <v>0.81830120875339685</v>
      </c>
      <c r="BW346" s="120">
        <f>PRODUCT('mil mi val'!$C310:BV310)</f>
        <v>0.81600996536888737</v>
      </c>
      <c r="BX346" s="120">
        <f>PRODUCT('mil mi val'!$C310:BW310)</f>
        <v>0.81372513746585451</v>
      </c>
      <c r="BY346" s="120">
        <f>PRODUCT('mil mi val'!$C310:BX310)</f>
        <v>0.81144670708095012</v>
      </c>
      <c r="BZ346" s="120">
        <f>PRODUCT('mil mi val'!$C310:BY310)</f>
        <v>0.8091746563011234</v>
      </c>
      <c r="CA346" s="120">
        <f>PRODUCT('mil mi val'!$C310:BZ310)</f>
        <v>0.80690896726348027</v>
      </c>
      <c r="CB346" s="120">
        <f>PRODUCT('mil mi val'!$C310:CA310)</f>
        <v>0.80464962215514246</v>
      </c>
      <c r="CC346" s="120">
        <f>PRODUCT('mil mi val'!$C310:CB310)</f>
        <v>0.80239660321310802</v>
      </c>
      <c r="CD346" s="120">
        <f>PRODUCT('mil mi val'!$C310:CC310)</f>
        <v>0.8001498927241113</v>
      </c>
      <c r="CE346" s="120">
        <f>PRODUCT('mil mi val'!$C310:CD310)</f>
        <v>0.79790947302448378</v>
      </c>
      <c r="CF346" s="120">
        <f>PRODUCT('mil mi val'!$C310:CE310)</f>
        <v>0.79567532650001516</v>
      </c>
      <c r="CG346" s="120">
        <f>PRODUCT('mil mi val'!$C310:CF310)</f>
        <v>0.7934474355858151</v>
      </c>
      <c r="CH346" s="120">
        <f>PRODUCT('mil mi val'!$C310:CG310)</f>
        <v>0.79122578276617483</v>
      </c>
      <c r="CI346" s="120">
        <f>PRODUCT('mil mi val'!$C310:CH310)</f>
        <v>0.78901035057442948</v>
      </c>
      <c r="CJ346" s="120">
        <f>PRODUCT('mil mi val'!$C310:CI310)</f>
        <v>0.78680112159282101</v>
      </c>
      <c r="CK346" s="120">
        <f>PRODUCT('mil mi val'!$C310:CJ310)</f>
        <v>0.78459807845236107</v>
      </c>
      <c r="CL346" s="120">
        <f>PRODUCT('mil mi val'!$C310:CK310)</f>
        <v>0.7824012038326944</v>
      </c>
      <c r="CM346" s="120">
        <f>PRODUCT('mil mi val'!$C310:CL310)</f>
        <v>0.78021048046196284</v>
      </c>
      <c r="CN346" s="120">
        <f>PRODUCT('mil mi val'!$C310:CM310)</f>
        <v>0.77802589111666931</v>
      </c>
      <c r="CO346" s="120">
        <f>PRODUCT('mil mi val'!$C310:CN310)</f>
        <v>0.77584741862154261</v>
      </c>
      <c r="CP346" s="120">
        <f>PRODUCT('mil mi val'!$C310:CO310)</f>
        <v>0.77367504584940228</v>
      </c>
      <c r="CQ346" s="120">
        <f>PRODUCT('mil mi val'!$C310:CP310)</f>
        <v>0.77150875572102395</v>
      </c>
      <c r="CR346" s="120">
        <f>PRODUCT('mil mi val'!$C310:CQ310)</f>
        <v>0.76934853120500502</v>
      </c>
      <c r="CS346" s="120">
        <f>PRODUCT('mil mi val'!$C310:CR310)</f>
        <v>0.76719435531763103</v>
      </c>
      <c r="CT346" s="120">
        <f>PRODUCT('mil mi val'!$C310:CS310)</f>
        <v>0.76504621112274163</v>
      </c>
      <c r="CU346" s="120">
        <f>PRODUCT('mil mi val'!$C310:CT310)</f>
        <v>0.76290408173159796</v>
      </c>
      <c r="CV346" s="120">
        <f>PRODUCT('mil mi val'!$C310:CU310)</f>
        <v>0.76076795030274946</v>
      </c>
      <c r="CW346" s="120">
        <f>PRODUCT('mil mi val'!$C310:CV310)</f>
        <v>0.75863780004190173</v>
      </c>
      <c r="CX346" s="120">
        <f>PRODUCT('mil mi val'!$C310:CW310)</f>
        <v>0.75651361420178442</v>
      </c>
      <c r="CY346" s="120">
        <f>PRODUCT('mil mi val'!$C310:CX310)</f>
        <v>0.75439537608201945</v>
      </c>
      <c r="CZ346" s="120">
        <f>PRODUCT('mil mi val'!$C310:CY310)</f>
        <v>0.75228306902898978</v>
      </c>
      <c r="DA346" s="120">
        <f>PRODUCT('mil mi val'!$C310:CZ310)</f>
        <v>0.75017667643570862</v>
      </c>
      <c r="DB346" s="120">
        <f>PRODUCT('mil mi val'!$C310:DA310)</f>
        <v>0.74807618174168866</v>
      </c>
      <c r="DC346" s="120">
        <f>PRODUCT('mil mi val'!$C310:DB310)</f>
        <v>0.74598156843281194</v>
      </c>
    </row>
    <row r="347" spans="2:107" ht="15" x14ac:dyDescent="0.25">
      <c r="B347" s="110">
        <v>102</v>
      </c>
      <c r="C347" s="120">
        <v>1</v>
      </c>
      <c r="D347" s="120">
        <f>PRODUCT('mil mi val'!$C311:C311)</f>
        <v>0.98850000000000005</v>
      </c>
      <c r="E347" s="120">
        <f>PRODUCT('mil mi val'!$C311:D311)</f>
        <v>0.98691839999999997</v>
      </c>
      <c r="F347" s="120">
        <f>PRODUCT('mil mi val'!$C311:E311)</f>
        <v>0.98524063871999989</v>
      </c>
      <c r="G347" s="120">
        <f>PRODUCT('mil mi val'!$C311:F311)</f>
        <v>0.98356572963417588</v>
      </c>
      <c r="H347" s="120">
        <f>PRODUCT('mil mi val'!$C311:G311)</f>
        <v>0.98179531132083431</v>
      </c>
      <c r="I347" s="120">
        <f>PRODUCT('mil mi val'!$C311:H311)</f>
        <v>0.98002807976045681</v>
      </c>
      <c r="J347" s="120">
        <f>PRODUCT('mil mi val'!$C311:I311)</f>
        <v>0.97816602640891193</v>
      </c>
      <c r="K347" s="120">
        <f>PRODUCT('mil mi val'!$C311:J311)</f>
        <v>0.97620969435609406</v>
      </c>
      <c r="L347" s="120">
        <f>PRODUCT('mil mi val'!$C311:K311)</f>
        <v>0.97415965399794624</v>
      </c>
      <c r="M347" s="120">
        <f>PRODUCT('mil mi val'!$C311:L311)</f>
        <v>0.97201650275915075</v>
      </c>
      <c r="N347" s="120">
        <f>PRODUCT('mil mi val'!$C311:M311)</f>
        <v>0.96978086480280468</v>
      </c>
      <c r="O347" s="120">
        <f>PRODUCT('mil mi val'!$C311:N311)</f>
        <v>0.96745339072727798</v>
      </c>
      <c r="P347" s="120">
        <f>PRODUCT('mil mi val'!$C311:O311)</f>
        <v>0.96503475725045984</v>
      </c>
      <c r="Q347" s="120">
        <f>PRODUCT('mil mi val'!$C311:P311)</f>
        <v>0.96252566688160857</v>
      </c>
      <c r="R347" s="120">
        <f>PRODUCT('mil mi val'!$C311:Q311)</f>
        <v>0.9600231001477163</v>
      </c>
      <c r="S347" s="120">
        <f>PRODUCT('mil mi val'!$C311:R311)</f>
        <v>0.95752704008733225</v>
      </c>
      <c r="T347" s="120">
        <f>PRODUCT('mil mi val'!$C311:S311)</f>
        <v>0.95503746978310511</v>
      </c>
      <c r="U347" s="120">
        <f>PRODUCT('mil mi val'!$C311:T311)</f>
        <v>0.95255437236166896</v>
      </c>
      <c r="V347" s="120">
        <f>PRODUCT('mil mi val'!$C311:U311)</f>
        <v>0.95007773099352855</v>
      </c>
      <c r="W347" s="120">
        <f>PRODUCT('mil mi val'!$C311:V311)</f>
        <v>0.94760752889294531</v>
      </c>
      <c r="X347" s="120">
        <f>PRODUCT('mil mi val'!$C311:W311)</f>
        <v>0.94514374931782363</v>
      </c>
      <c r="Y347" s="120">
        <f>PRODUCT('mil mi val'!$C311:X311)</f>
        <v>0.94268637556959722</v>
      </c>
      <c r="Z347" s="120">
        <f>PRODUCT('mil mi val'!$C311:Y311)</f>
        <v>0.94023539099311626</v>
      </c>
      <c r="AA347" s="120">
        <f>PRODUCT('mil mi val'!$C311:Z311)</f>
        <v>0.93779077897653407</v>
      </c>
      <c r="AB347" s="120">
        <f>PRODUCT('mil mi val'!$C311:AA311)</f>
        <v>0.93535252295119509</v>
      </c>
      <c r="AC347" s="120">
        <f>PRODUCT('mil mi val'!$C311:AB311)</f>
        <v>0.93292060639152197</v>
      </c>
      <c r="AD347" s="120">
        <f>PRODUCT('mil mi val'!$C311:AC311)</f>
        <v>0.93049501281490399</v>
      </c>
      <c r="AE347" s="120">
        <f>PRODUCT('mil mi val'!$C311:AD311)</f>
        <v>0.92807572578158515</v>
      </c>
      <c r="AF347" s="120">
        <f>PRODUCT('mil mi val'!$C311:AE311)</f>
        <v>0.92566272889455303</v>
      </c>
      <c r="AG347" s="120">
        <f>PRODUCT('mil mi val'!$C311:AF311)</f>
        <v>0.92325600579942713</v>
      </c>
      <c r="AH347" s="120">
        <f>PRODUCT('mil mi val'!$C311:AG311)</f>
        <v>0.92085554018434856</v>
      </c>
      <c r="AI347" s="120">
        <f>PRODUCT('mil mi val'!$C311:AH311)</f>
        <v>0.91846131577986923</v>
      </c>
      <c r="AJ347" s="120">
        <f>PRODUCT('mil mi val'!$C311:AI311)</f>
        <v>0.91607331635884148</v>
      </c>
      <c r="AK347" s="120">
        <f>PRODUCT('mil mi val'!$C311:AJ311)</f>
        <v>0.91369152573630841</v>
      </c>
      <c r="AL347" s="120">
        <f>PRODUCT('mil mi val'!$C311:AK311)</f>
        <v>0.91131592776939396</v>
      </c>
      <c r="AM347" s="120">
        <f>PRODUCT('mil mi val'!$C311:AL311)</f>
        <v>0.90894650635719354</v>
      </c>
      <c r="AN347" s="120">
        <f>PRODUCT('mil mi val'!$C311:AM311)</f>
        <v>0.90658324544066482</v>
      </c>
      <c r="AO347" s="120">
        <f>PRODUCT('mil mi val'!$C311:AN311)</f>
        <v>0.90422612900251909</v>
      </c>
      <c r="AP347" s="120">
        <f>PRODUCT('mil mi val'!$C311:AO311)</f>
        <v>0.90187514106711253</v>
      </c>
      <c r="AQ347" s="120">
        <f>PRODUCT('mil mi val'!$C311:AP311)</f>
        <v>0.89953026570033801</v>
      </c>
      <c r="AR347" s="120">
        <f>PRODUCT('mil mi val'!$C311:AQ311)</f>
        <v>0.89719148700951712</v>
      </c>
      <c r="AS347" s="120">
        <f>PRODUCT('mil mi val'!$C311:AR311)</f>
        <v>0.89485878914329231</v>
      </c>
      <c r="AT347" s="120">
        <f>PRODUCT('mil mi val'!$C311:AS311)</f>
        <v>0.89253215629151972</v>
      </c>
      <c r="AU347" s="120">
        <f>PRODUCT('mil mi val'!$C311:AT311)</f>
        <v>0.89021157268516171</v>
      </c>
      <c r="AV347" s="120">
        <f>PRODUCT('mil mi val'!$C311:AU311)</f>
        <v>0.8878970225961802</v>
      </c>
      <c r="AW347" s="120">
        <f>PRODUCT('mil mi val'!$C311:AV311)</f>
        <v>0.88558849033743003</v>
      </c>
      <c r="AX347" s="120">
        <f>PRODUCT('mil mi val'!$C311:AW311)</f>
        <v>0.88328596026255268</v>
      </c>
      <c r="AY347" s="120">
        <f>PRODUCT('mil mi val'!$C311:AX311)</f>
        <v>0.88098941676587006</v>
      </c>
      <c r="AZ347" s="120">
        <f>PRODUCT('mil mi val'!$C311:AY311)</f>
        <v>0.87869884428227873</v>
      </c>
      <c r="BA347" s="120">
        <f>PRODUCT('mil mi val'!$C311:AZ311)</f>
        <v>0.8764142272871448</v>
      </c>
      <c r="BB347" s="120">
        <f>PRODUCT('mil mi val'!$C311:BA311)</f>
        <v>0.87413555029619816</v>
      </c>
      <c r="BC347" s="120">
        <f>PRODUCT('mil mi val'!$C311:BB311)</f>
        <v>0.87186279786542797</v>
      </c>
      <c r="BD347" s="120">
        <f>PRODUCT('mil mi val'!$C311:BC311)</f>
        <v>0.86959595459097783</v>
      </c>
      <c r="BE347" s="120">
        <f>PRODUCT('mil mi val'!$C311:BD311)</f>
        <v>0.86733500510904127</v>
      </c>
      <c r="BF347" s="120">
        <f>PRODUCT('mil mi val'!$C311:BE311)</f>
        <v>0.86507993409575767</v>
      </c>
      <c r="BG347" s="120">
        <f>PRODUCT('mil mi val'!$C311:BF311)</f>
        <v>0.86283072626710866</v>
      </c>
      <c r="BH347" s="120">
        <f>PRODUCT('mil mi val'!$C311:BG311)</f>
        <v>0.86058736637881417</v>
      </c>
      <c r="BI347" s="120">
        <f>PRODUCT('mil mi val'!$C311:BH311)</f>
        <v>0.85834983922622921</v>
      </c>
      <c r="BJ347" s="120">
        <f>PRODUCT('mil mi val'!$C311:BI311)</f>
        <v>0.85611812964424094</v>
      </c>
      <c r="BK347" s="120">
        <f>PRODUCT('mil mi val'!$C311:BJ311)</f>
        <v>0.8538922225071659</v>
      </c>
      <c r="BL347" s="120">
        <f>PRODUCT('mil mi val'!$C311:BK311)</f>
        <v>0.85167210272864724</v>
      </c>
      <c r="BM347" s="120">
        <f>PRODUCT('mil mi val'!$C311:BL311)</f>
        <v>0.84945775526155276</v>
      </c>
      <c r="BN347" s="120">
        <f>PRODUCT('mil mi val'!$C311:BM311)</f>
        <v>0.84724916509787274</v>
      </c>
      <c r="BO347" s="120">
        <f>PRODUCT('mil mi val'!$C311:BN311)</f>
        <v>0.84504631726861823</v>
      </c>
      <c r="BP347" s="120">
        <f>PRODUCT('mil mi val'!$C311:BO311)</f>
        <v>0.84284919684371973</v>
      </c>
      <c r="BQ347" s="120">
        <f>PRODUCT('mil mi val'!$C311:BP311)</f>
        <v>0.840657788931926</v>
      </c>
      <c r="BR347" s="120">
        <f>PRODUCT('mil mi val'!$C311:BQ311)</f>
        <v>0.83847207868070295</v>
      </c>
      <c r="BS347" s="120">
        <f>PRODUCT('mil mi val'!$C311:BR311)</f>
        <v>0.83629205127613304</v>
      </c>
      <c r="BT347" s="120">
        <f>PRODUCT('mil mi val'!$C311:BS311)</f>
        <v>0.83411769194281504</v>
      </c>
      <c r="BU347" s="120">
        <f>PRODUCT('mil mi val'!$C311:BT311)</f>
        <v>0.83194898594376365</v>
      </c>
      <c r="BV347" s="120">
        <f>PRODUCT('mil mi val'!$C311:BU311)</f>
        <v>0.82978591858030981</v>
      </c>
      <c r="BW347" s="120">
        <f>PRODUCT('mil mi val'!$C311:BV311)</f>
        <v>0.827628475192001</v>
      </c>
      <c r="BX347" s="120">
        <f>PRODUCT('mil mi val'!$C311:BW311)</f>
        <v>0.82547664115650177</v>
      </c>
      <c r="BY347" s="120">
        <f>PRODUCT('mil mi val'!$C311:BX311)</f>
        <v>0.8233304018894948</v>
      </c>
      <c r="BZ347" s="120">
        <f>PRODUCT('mil mi val'!$C311:BY311)</f>
        <v>0.82118974284458213</v>
      </c>
      <c r="CA347" s="120">
        <f>PRODUCT('mil mi val'!$C311:BZ311)</f>
        <v>0.81905464951318618</v>
      </c>
      <c r="CB347" s="120">
        <f>PRODUCT('mil mi val'!$C311:CA311)</f>
        <v>0.8169251074244519</v>
      </c>
      <c r="CC347" s="120">
        <f>PRODUCT('mil mi val'!$C311:CB311)</f>
        <v>0.81480110214514834</v>
      </c>
      <c r="CD347" s="120">
        <f>PRODUCT('mil mi val'!$C311:CC311)</f>
        <v>0.81268261927957086</v>
      </c>
      <c r="CE347" s="120">
        <f>PRODUCT('mil mi val'!$C311:CD311)</f>
        <v>0.81056964446944391</v>
      </c>
      <c r="CF347" s="120">
        <f>PRODUCT('mil mi val'!$C311:CE311)</f>
        <v>0.80846216339382326</v>
      </c>
      <c r="CG347" s="120">
        <f>PRODUCT('mil mi val'!$C311:CF311)</f>
        <v>0.80636016176899927</v>
      </c>
      <c r="CH347" s="120">
        <f>PRODUCT('mil mi val'!$C311:CG311)</f>
        <v>0.80426362534839979</v>
      </c>
      <c r="CI347" s="120">
        <f>PRODUCT('mil mi val'!$C311:CH311)</f>
        <v>0.80217253992249393</v>
      </c>
      <c r="CJ347" s="120">
        <f>PRODUCT('mil mi val'!$C311:CI311)</f>
        <v>0.80008689131869537</v>
      </c>
      <c r="CK347" s="120">
        <f>PRODUCT('mil mi val'!$C311:CJ311)</f>
        <v>0.79800666540126675</v>
      </c>
      <c r="CL347" s="120">
        <f>PRODUCT('mil mi val'!$C311:CK311)</f>
        <v>0.79593184807122341</v>
      </c>
      <c r="CM347" s="120">
        <f>PRODUCT('mil mi val'!$C311:CL311)</f>
        <v>0.79386242526623818</v>
      </c>
      <c r="CN347" s="120">
        <f>PRODUCT('mil mi val'!$C311:CM311)</f>
        <v>0.79179838296054594</v>
      </c>
      <c r="CO347" s="120">
        <f>PRODUCT('mil mi val'!$C311:CN311)</f>
        <v>0.78973970716484854</v>
      </c>
      <c r="CP347" s="120">
        <f>PRODUCT('mil mi val'!$C311:CO311)</f>
        <v>0.78768638392621992</v>
      </c>
      <c r="CQ347" s="120">
        <f>PRODUCT('mil mi val'!$C311:CP311)</f>
        <v>0.78563839932801172</v>
      </c>
      <c r="CR347" s="120">
        <f>PRODUCT('mil mi val'!$C311:CQ311)</f>
        <v>0.7835957394897588</v>
      </c>
      <c r="CS347" s="120">
        <f>PRODUCT('mil mi val'!$C311:CR311)</f>
        <v>0.78155839056708543</v>
      </c>
      <c r="CT347" s="120">
        <f>PRODUCT('mil mi val'!$C311:CS311)</f>
        <v>0.77952633875161093</v>
      </c>
      <c r="CU347" s="120">
        <f>PRODUCT('mil mi val'!$C311:CT311)</f>
        <v>0.7774995702708567</v>
      </c>
      <c r="CV347" s="120">
        <f>PRODUCT('mil mi val'!$C311:CU311)</f>
        <v>0.77547807138815239</v>
      </c>
      <c r="CW347" s="120">
        <f>PRODUCT('mil mi val'!$C311:CV311)</f>
        <v>0.77346182840254318</v>
      </c>
      <c r="CX347" s="120">
        <f>PRODUCT('mil mi val'!$C311:CW311)</f>
        <v>0.77145082764869655</v>
      </c>
      <c r="CY347" s="120">
        <f>PRODUCT('mil mi val'!$C311:CX311)</f>
        <v>0.76944505549680986</v>
      </c>
      <c r="CZ347" s="120">
        <f>PRODUCT('mil mi val'!$C311:CY311)</f>
        <v>0.76744449835251816</v>
      </c>
      <c r="DA347" s="120">
        <f>PRODUCT('mil mi val'!$C311:CZ311)</f>
        <v>0.76544914265680153</v>
      </c>
      <c r="DB347" s="120">
        <f>PRODUCT('mil mi val'!$C311:DA311)</f>
        <v>0.76345897488589376</v>
      </c>
      <c r="DC347" s="120">
        <f>PRODUCT('mil mi val'!$C311:DB311)</f>
        <v>0.76147398155119039</v>
      </c>
    </row>
    <row r="348" spans="2:107" ht="15" x14ac:dyDescent="0.25">
      <c r="B348" s="110">
        <v>103</v>
      </c>
      <c r="C348" s="120">
        <v>1</v>
      </c>
      <c r="D348" s="120">
        <f>PRODUCT('mil mi val'!$C312:C312)</f>
        <v>0.98860000000000003</v>
      </c>
      <c r="E348" s="120">
        <f>PRODUCT('mil mi val'!$C312:D312)</f>
        <v>0.98711710000000008</v>
      </c>
      <c r="F348" s="120">
        <f>PRODUCT('mil mi val'!$C312:E312)</f>
        <v>0.98553771264000001</v>
      </c>
      <c r="G348" s="120">
        <f>PRODUCT('mil mi val'!$C312:F312)</f>
        <v>0.98396085229977592</v>
      </c>
      <c r="H348" s="120">
        <f>PRODUCT('mil mi val'!$C312:G312)</f>
        <v>0.98238651493609619</v>
      </c>
      <c r="I348" s="120">
        <f>PRODUCT('mil mi val'!$C312:H312)</f>
        <v>0.98081469651219844</v>
      </c>
      <c r="J348" s="120">
        <f>PRODUCT('mil mi val'!$C312:I312)</f>
        <v>0.97914731152812762</v>
      </c>
      <c r="K348" s="120">
        <f>PRODUCT('mil mi val'!$C312:J312)</f>
        <v>0.97738484636737699</v>
      </c>
      <c r="L348" s="120">
        <f>PRODUCT('mil mi val'!$C312:K312)</f>
        <v>0.975527815159279</v>
      </c>
      <c r="M348" s="120">
        <f>PRODUCT('mil mi val'!$C312:L312)</f>
        <v>0.97357675952896039</v>
      </c>
      <c r="N348" s="120">
        <f>PRODUCT('mil mi val'!$C312:M312)</f>
        <v>0.97153224833394958</v>
      </c>
      <c r="O348" s="120">
        <f>PRODUCT('mil mi val'!$C312:N312)</f>
        <v>0.96939487738761487</v>
      </c>
      <c r="P348" s="120">
        <f>PRODUCT('mil mi val'!$C312:O312)</f>
        <v>0.96716526916962342</v>
      </c>
      <c r="Q348" s="120">
        <f>PRODUCT('mil mi val'!$C312:P312)</f>
        <v>0.96484407252361637</v>
      </c>
      <c r="R348" s="120">
        <f>PRODUCT('mil mi val'!$C312:Q312)</f>
        <v>0.96252844674955973</v>
      </c>
      <c r="S348" s="120">
        <f>PRODUCT('mil mi val'!$C312:R312)</f>
        <v>0.9602183784773608</v>
      </c>
      <c r="T348" s="120">
        <f>PRODUCT('mil mi val'!$C312:S312)</f>
        <v>0.95791385436901522</v>
      </c>
      <c r="U348" s="120">
        <f>PRODUCT('mil mi val'!$C312:T312)</f>
        <v>0.95561486111852967</v>
      </c>
      <c r="V348" s="120">
        <f>PRODUCT('mil mi val'!$C312:U312)</f>
        <v>0.95332138545184519</v>
      </c>
      <c r="W348" s="120">
        <f>PRODUCT('mil mi val'!$C312:V312)</f>
        <v>0.95103341412676079</v>
      </c>
      <c r="X348" s="120">
        <f>PRODUCT('mil mi val'!$C312:W312)</f>
        <v>0.94875093393285659</v>
      </c>
      <c r="Y348" s="120">
        <f>PRODUCT('mil mi val'!$C312:X312)</f>
        <v>0.9464739316914178</v>
      </c>
      <c r="Z348" s="120">
        <f>PRODUCT('mil mi val'!$C312:Y312)</f>
        <v>0.94420239425535846</v>
      </c>
      <c r="AA348" s="120">
        <f>PRODUCT('mil mi val'!$C312:Z312)</f>
        <v>0.94193630850914567</v>
      </c>
      <c r="AB348" s="120">
        <f>PRODUCT('mil mi val'!$C312:AA312)</f>
        <v>0.93967566136872371</v>
      </c>
      <c r="AC348" s="120">
        <f>PRODUCT('mil mi val'!$C312:AB312)</f>
        <v>0.93742043978143885</v>
      </c>
      <c r="AD348" s="120">
        <f>PRODUCT('mil mi val'!$C312:AC312)</f>
        <v>0.9351706307259634</v>
      </c>
      <c r="AE348" s="120">
        <f>PRODUCT('mil mi val'!$C312:AD312)</f>
        <v>0.93292622121222113</v>
      </c>
      <c r="AF348" s="120">
        <f>PRODUCT('mil mi val'!$C312:AE312)</f>
        <v>0.93068719828131186</v>
      </c>
      <c r="AG348" s="120">
        <f>PRODUCT('mil mi val'!$C312:AF312)</f>
        <v>0.92845354900543675</v>
      </c>
      <c r="AH348" s="120">
        <f>PRODUCT('mil mi val'!$C312:AG312)</f>
        <v>0.92622526048782372</v>
      </c>
      <c r="AI348" s="120">
        <f>PRODUCT('mil mi val'!$C312:AH312)</f>
        <v>0.92400231986265302</v>
      </c>
      <c r="AJ348" s="120">
        <f>PRODUCT('mil mi val'!$C312:AI312)</f>
        <v>0.92178471429498265</v>
      </c>
      <c r="AK348" s="120">
        <f>PRODUCT('mil mi val'!$C312:AJ312)</f>
        <v>0.91957243098067476</v>
      </c>
      <c r="AL348" s="120">
        <f>PRODUCT('mil mi val'!$C312:AK312)</f>
        <v>0.91736545714632123</v>
      </c>
      <c r="AM348" s="120">
        <f>PRODUCT('mil mi val'!$C312:AL312)</f>
        <v>0.91516378004917009</v>
      </c>
      <c r="AN348" s="120">
        <f>PRODUCT('mil mi val'!$C312:AM312)</f>
        <v>0.91296738697705215</v>
      </c>
      <c r="AO348" s="120">
        <f>PRODUCT('mil mi val'!$C312:AN312)</f>
        <v>0.91077626524830724</v>
      </c>
      <c r="AP348" s="120">
        <f>PRODUCT('mil mi val'!$C312:AO312)</f>
        <v>0.90859040221171139</v>
      </c>
      <c r="AQ348" s="120">
        <f>PRODUCT('mil mi val'!$C312:AP312)</f>
        <v>0.90640978524640337</v>
      </c>
      <c r="AR348" s="120">
        <f>PRODUCT('mil mi val'!$C312:AQ312)</f>
        <v>0.90423440176181202</v>
      </c>
      <c r="AS348" s="120">
        <f>PRODUCT('mil mi val'!$C312:AR312)</f>
        <v>0.90206423919758372</v>
      </c>
      <c r="AT348" s="120">
        <f>PRODUCT('mil mi val'!$C312:AS312)</f>
        <v>0.89989928502350958</v>
      </c>
      <c r="AU348" s="120">
        <f>PRODUCT('mil mi val'!$C312:AT312)</f>
        <v>0.89773952673945323</v>
      </c>
      <c r="AV348" s="120">
        <f>PRODUCT('mil mi val'!$C312:AU312)</f>
        <v>0.89558495187527853</v>
      </c>
      <c r="AW348" s="120">
        <f>PRODUCT('mil mi val'!$C312:AV312)</f>
        <v>0.89343554799077796</v>
      </c>
      <c r="AX348" s="120">
        <f>PRODUCT('mil mi val'!$C312:AW312)</f>
        <v>0.89129130267560008</v>
      </c>
      <c r="AY348" s="120">
        <f>PRODUCT('mil mi val'!$C312:AX312)</f>
        <v>0.88915220354917868</v>
      </c>
      <c r="AZ348" s="120">
        <f>PRODUCT('mil mi val'!$C312:AY312)</f>
        <v>0.88701823826066073</v>
      </c>
      <c r="BA348" s="120">
        <f>PRODUCT('mil mi val'!$C312:AZ312)</f>
        <v>0.88488939448883519</v>
      </c>
      <c r="BB348" s="120">
        <f>PRODUCT('mil mi val'!$C312:BA312)</f>
        <v>0.88276565994206202</v>
      </c>
      <c r="BC348" s="120">
        <f>PRODUCT('mil mi val'!$C312:BB312)</f>
        <v>0.88064702235820114</v>
      </c>
      <c r="BD348" s="120">
        <f>PRODUCT('mil mi val'!$C312:BC312)</f>
        <v>0.87853346950454148</v>
      </c>
      <c r="BE348" s="120">
        <f>PRODUCT('mil mi val'!$C312:BD312)</f>
        <v>0.8764249891777306</v>
      </c>
      <c r="BF348" s="120">
        <f>PRODUCT('mil mi val'!$C312:BE312)</f>
        <v>0.87432156920370407</v>
      </c>
      <c r="BG348" s="120">
        <f>PRODUCT('mil mi val'!$C312:BF312)</f>
        <v>0.87222319743761523</v>
      </c>
      <c r="BH348" s="120">
        <f>PRODUCT('mil mi val'!$C312:BG312)</f>
        <v>0.87012986176376494</v>
      </c>
      <c r="BI348" s="120">
        <f>PRODUCT('mil mi val'!$C312:BH312)</f>
        <v>0.86804155009553197</v>
      </c>
      <c r="BJ348" s="120">
        <f>PRODUCT('mil mi val'!$C312:BI312)</f>
        <v>0.86595825037530272</v>
      </c>
      <c r="BK348" s="120">
        <f>PRODUCT('mil mi val'!$C312:BJ312)</f>
        <v>0.86387995057440203</v>
      </c>
      <c r="BL348" s="120">
        <f>PRODUCT('mil mi val'!$C312:BK312)</f>
        <v>0.86180663869302354</v>
      </c>
      <c r="BM348" s="120">
        <f>PRODUCT('mil mi val'!$C312:BL312)</f>
        <v>0.85973830276016028</v>
      </c>
      <c r="BN348" s="120">
        <f>PRODUCT('mil mi val'!$C312:BM312)</f>
        <v>0.85767493083353596</v>
      </c>
      <c r="BO348" s="120">
        <f>PRODUCT('mil mi val'!$C312:BN312)</f>
        <v>0.85561651099953551</v>
      </c>
      <c r="BP348" s="120">
        <f>PRODUCT('mil mi val'!$C312:BO312)</f>
        <v>0.8535630313731366</v>
      </c>
      <c r="BQ348" s="120">
        <f>PRODUCT('mil mi val'!$C312:BP312)</f>
        <v>0.85151448009784114</v>
      </c>
      <c r="BR348" s="120">
        <f>PRODUCT('mil mi val'!$C312:BQ312)</f>
        <v>0.84947084534560635</v>
      </c>
      <c r="BS348" s="120">
        <f>PRODUCT('mil mi val'!$C312:BR312)</f>
        <v>0.84743211531677698</v>
      </c>
      <c r="BT348" s="120">
        <f>PRODUCT('mil mi val'!$C312:BS312)</f>
        <v>0.84539827824001679</v>
      </c>
      <c r="BU348" s="120">
        <f>PRODUCT('mil mi val'!$C312:BT312)</f>
        <v>0.84336932237224083</v>
      </c>
      <c r="BV348" s="120">
        <f>PRODUCT('mil mi val'!$C312:BU312)</f>
        <v>0.84134523599854749</v>
      </c>
      <c r="BW348" s="120">
        <f>PRODUCT('mil mi val'!$C312:BV312)</f>
        <v>0.83932600743215102</v>
      </c>
      <c r="BX348" s="120">
        <f>PRODUCT('mil mi val'!$C312:BW312)</f>
        <v>0.83731162501431389</v>
      </c>
      <c r="BY348" s="120">
        <f>PRODUCT('mil mi val'!$C312:BX312)</f>
        <v>0.83530207711427962</v>
      </c>
      <c r="BZ348" s="120">
        <f>PRODUCT('mil mi val'!$C312:BY312)</f>
        <v>0.83329735212920542</v>
      </c>
      <c r="CA348" s="120">
        <f>PRODUCT('mil mi val'!$C312:BZ312)</f>
        <v>0.83129743848409532</v>
      </c>
      <c r="CB348" s="120">
        <f>PRODUCT('mil mi val'!$C312:CA312)</f>
        <v>0.82930232463173348</v>
      </c>
      <c r="CC348" s="120">
        <f>PRODUCT('mil mi val'!$C312:CB312)</f>
        <v>0.82731199905261732</v>
      </c>
      <c r="CD348" s="120">
        <f>PRODUCT('mil mi val'!$C312:CC312)</f>
        <v>0.82532645025489104</v>
      </c>
      <c r="CE348" s="120">
        <f>PRODUCT('mil mi val'!$C312:CD312)</f>
        <v>0.82334566677427934</v>
      </c>
      <c r="CF348" s="120">
        <f>PRODUCT('mil mi val'!$C312:CE312)</f>
        <v>0.82136963717402112</v>
      </c>
      <c r="CG348" s="120">
        <f>PRODUCT('mil mi val'!$C312:CF312)</f>
        <v>0.81939835004480355</v>
      </c>
      <c r="CH348" s="120">
        <f>PRODUCT('mil mi val'!$C312:CG312)</f>
        <v>0.81743179400469601</v>
      </c>
      <c r="CI348" s="120">
        <f>PRODUCT('mil mi val'!$C312:CH312)</f>
        <v>0.81546995769908481</v>
      </c>
      <c r="CJ348" s="120">
        <f>PRODUCT('mil mi val'!$C312:CI312)</f>
        <v>0.81351282980060702</v>
      </c>
      <c r="CK348" s="120">
        <f>PRODUCT('mil mi val'!$C312:CJ312)</f>
        <v>0.81156039900908561</v>
      </c>
      <c r="CL348" s="120">
        <f>PRODUCT('mil mi val'!$C312:CK312)</f>
        <v>0.80961265405146388</v>
      </c>
      <c r="CM348" s="120">
        <f>PRODUCT('mil mi val'!$C312:CL312)</f>
        <v>0.80766958368174036</v>
      </c>
      <c r="CN348" s="120">
        <f>PRODUCT('mil mi val'!$C312:CM312)</f>
        <v>0.80573117668090422</v>
      </c>
      <c r="CO348" s="120">
        <f>PRODUCT('mil mi val'!$C312:CN312)</f>
        <v>0.80379742185687009</v>
      </c>
      <c r="CP348" s="120">
        <f>PRODUCT('mil mi val'!$C312:CO312)</f>
        <v>0.80186830804441367</v>
      </c>
      <c r="CQ348" s="120">
        <f>PRODUCT('mil mi val'!$C312:CP312)</f>
        <v>0.79994382410510712</v>
      </c>
      <c r="CR348" s="120">
        <f>PRODUCT('mil mi val'!$C312:CQ312)</f>
        <v>0.79802395892725486</v>
      </c>
      <c r="CS348" s="120">
        <f>PRODUCT('mil mi val'!$C312:CR312)</f>
        <v>0.79610870142582946</v>
      </c>
      <c r="CT348" s="120">
        <f>PRODUCT('mil mi val'!$C312:CS312)</f>
        <v>0.7941980405424075</v>
      </c>
      <c r="CU348" s="120">
        <f>PRODUCT('mil mi val'!$C312:CT312)</f>
        <v>0.79229196524510581</v>
      </c>
      <c r="CV348" s="120">
        <f>PRODUCT('mil mi val'!$C312:CU312)</f>
        <v>0.79039046452851758</v>
      </c>
      <c r="CW348" s="120">
        <f>PRODUCT('mil mi val'!$C312:CV312)</f>
        <v>0.7884935274136492</v>
      </c>
      <c r="CX348" s="120">
        <f>PRODUCT('mil mi val'!$C312:CW312)</f>
        <v>0.78660114294785644</v>
      </c>
      <c r="CY348" s="120">
        <f>PRODUCT('mil mi val'!$C312:CX312)</f>
        <v>0.78471330020478158</v>
      </c>
      <c r="CZ348" s="120">
        <f>PRODUCT('mil mi val'!$C312:CY312)</f>
        <v>0.78282998828429018</v>
      </c>
      <c r="DA348" s="120">
        <f>PRODUCT('mil mi val'!$C312:CZ312)</f>
        <v>0.78095119631240795</v>
      </c>
      <c r="DB348" s="120">
        <f>PRODUCT('mil mi val'!$C312:DA312)</f>
        <v>0.77907691344125818</v>
      </c>
      <c r="DC348" s="120">
        <f>PRODUCT('mil mi val'!$C312:DB312)</f>
        <v>0.77720712884899923</v>
      </c>
    </row>
    <row r="349" spans="2:107" ht="15" x14ac:dyDescent="0.25">
      <c r="B349" s="110">
        <v>104</v>
      </c>
      <c r="C349" s="120">
        <v>1</v>
      </c>
      <c r="D349" s="120">
        <f>PRODUCT('mil mi val'!$C313:C313)</f>
        <v>0.98860000000000003</v>
      </c>
      <c r="E349" s="120">
        <f>PRODUCT('mil mi val'!$C313:D313)</f>
        <v>0.98711710000000008</v>
      </c>
      <c r="F349" s="120">
        <f>PRODUCT('mil mi val'!$C313:E313)</f>
        <v>0.98573513606000007</v>
      </c>
      <c r="G349" s="120">
        <f>PRODUCT('mil mi val'!$C313:F313)</f>
        <v>0.98435510686951611</v>
      </c>
      <c r="H349" s="120">
        <f>PRODUCT('mil mi val'!$C313:G313)</f>
        <v>0.98297700971989888</v>
      </c>
      <c r="I349" s="120">
        <f>PRODUCT('mil mi val'!$C313:H313)</f>
        <v>0.98150254420531913</v>
      </c>
      <c r="J349" s="120">
        <f>PRODUCT('mil mi val'!$C313:I313)</f>
        <v>0.98003029038901124</v>
      </c>
      <c r="K349" s="120">
        <f>PRODUCT('mil mi val'!$C313:J313)</f>
        <v>0.9784622419243888</v>
      </c>
      <c r="L349" s="120">
        <f>PRODUCT('mil mi val'!$C313:K313)</f>
        <v>0.97679885611311734</v>
      </c>
      <c r="M349" s="120">
        <f>PRODUCT('mil mi val'!$C313:L313)</f>
        <v>0.97504061817211374</v>
      </c>
      <c r="N349" s="120">
        <f>PRODUCT('mil mi val'!$C313:M313)</f>
        <v>0.97318804099758671</v>
      </c>
      <c r="O349" s="120">
        <f>PRODUCT('mil mi val'!$C313:N313)</f>
        <v>0.9712416649155915</v>
      </c>
      <c r="P349" s="120">
        <f>PRODUCT('mil mi val'!$C313:O313)</f>
        <v>0.96920205741926879</v>
      </c>
      <c r="Q349" s="120">
        <f>PRODUCT('mil mi val'!$C313:P313)</f>
        <v>0.96706981289294647</v>
      </c>
      <c r="R349" s="120">
        <f>PRODUCT('mil mi val'!$C313:Q313)</f>
        <v>0.964942259304582</v>
      </c>
      <c r="S349" s="120">
        <f>PRODUCT('mil mi val'!$C313:R313)</f>
        <v>0.9628193863341119</v>
      </c>
      <c r="T349" s="120">
        <f>PRODUCT('mil mi val'!$C313:S313)</f>
        <v>0.9607011836841769</v>
      </c>
      <c r="U349" s="120">
        <f>PRODUCT('mil mi val'!$C313:T313)</f>
        <v>0.95858764108007177</v>
      </c>
      <c r="V349" s="120">
        <f>PRODUCT('mil mi val'!$C313:U313)</f>
        <v>0.95647874826969559</v>
      </c>
      <c r="W349" s="120">
        <f>PRODUCT('mil mi val'!$C313:V313)</f>
        <v>0.95437449502350225</v>
      </c>
      <c r="X349" s="120">
        <f>PRODUCT('mil mi val'!$C313:W313)</f>
        <v>0.95227487113445053</v>
      </c>
      <c r="Y349" s="120">
        <f>PRODUCT('mil mi val'!$C313:X313)</f>
        <v>0.95017986641795471</v>
      </c>
      <c r="Z349" s="120">
        <f>PRODUCT('mil mi val'!$C313:Y313)</f>
        <v>0.94808947071183525</v>
      </c>
      <c r="AA349" s="120">
        <f>PRODUCT('mil mi val'!$C313:Z313)</f>
        <v>0.94600367387626927</v>
      </c>
      <c r="AB349" s="120">
        <f>PRODUCT('mil mi val'!$C313:AA313)</f>
        <v>0.94392246579374151</v>
      </c>
      <c r="AC349" s="120">
        <f>PRODUCT('mil mi val'!$C313:AB313)</f>
        <v>0.94184583636899533</v>
      </c>
      <c r="AD349" s="120">
        <f>PRODUCT('mil mi val'!$C313:AC313)</f>
        <v>0.93977377552898356</v>
      </c>
      <c r="AE349" s="120">
        <f>PRODUCT('mil mi val'!$C313:AD313)</f>
        <v>0.93770627322281985</v>
      </c>
      <c r="AF349" s="120">
        <f>PRODUCT('mil mi val'!$C313:AE313)</f>
        <v>0.93564331942172962</v>
      </c>
      <c r="AG349" s="120">
        <f>PRODUCT('mil mi val'!$C313:AF313)</f>
        <v>0.93358490411900186</v>
      </c>
      <c r="AH349" s="120">
        <f>PRODUCT('mil mi val'!$C313:AG313)</f>
        <v>0.93153101732994004</v>
      </c>
      <c r="AI349" s="120">
        <f>PRODUCT('mil mi val'!$C313:AH313)</f>
        <v>0.92948164909181419</v>
      </c>
      <c r="AJ349" s="120">
        <f>PRODUCT('mil mi val'!$C313:AI313)</f>
        <v>0.92743678946381225</v>
      </c>
      <c r="AK349" s="120">
        <f>PRODUCT('mil mi val'!$C313:AJ313)</f>
        <v>0.92539642852699189</v>
      </c>
      <c r="AL349" s="120">
        <f>PRODUCT('mil mi val'!$C313:AK313)</f>
        <v>0.92336055638423253</v>
      </c>
      <c r="AM349" s="120">
        <f>PRODUCT('mil mi val'!$C313:AL313)</f>
        <v>0.9213291631601872</v>
      </c>
      <c r="AN349" s="120">
        <f>PRODUCT('mil mi val'!$C313:AM313)</f>
        <v>0.91930223900123476</v>
      </c>
      <c r="AO349" s="120">
        <f>PRODUCT('mil mi val'!$C313:AN313)</f>
        <v>0.91727977407543204</v>
      </c>
      <c r="AP349" s="120">
        <f>PRODUCT('mil mi val'!$C313:AO313)</f>
        <v>0.91526175857246606</v>
      </c>
      <c r="AQ349" s="120">
        <f>PRODUCT('mil mi val'!$C313:AP313)</f>
        <v>0.91324818270360664</v>
      </c>
      <c r="AR349" s="120">
        <f>PRODUCT('mil mi val'!$C313:AQ313)</f>
        <v>0.91123903670165873</v>
      </c>
      <c r="AS349" s="120">
        <f>PRODUCT('mil mi val'!$C313:AR313)</f>
        <v>0.9092343108209151</v>
      </c>
      <c r="AT349" s="120">
        <f>PRODUCT('mil mi val'!$C313:AS313)</f>
        <v>0.90723399533710913</v>
      </c>
      <c r="AU349" s="120">
        <f>PRODUCT('mil mi val'!$C313:AT313)</f>
        <v>0.90523808054736754</v>
      </c>
      <c r="AV349" s="120">
        <f>PRODUCT('mil mi val'!$C313:AU313)</f>
        <v>0.9032465567701633</v>
      </c>
      <c r="AW349" s="120">
        <f>PRODUCT('mil mi val'!$C313:AV313)</f>
        <v>0.90125941434526891</v>
      </c>
      <c r="AX349" s="120">
        <f>PRODUCT('mil mi val'!$C313:AW313)</f>
        <v>0.89927664363370929</v>
      </c>
      <c r="AY349" s="120">
        <f>PRODUCT('mil mi val'!$C313:AX313)</f>
        <v>0.89729823501771511</v>
      </c>
      <c r="AZ349" s="120">
        <f>PRODUCT('mil mi val'!$C313:AY313)</f>
        <v>0.89532417890067617</v>
      </c>
      <c r="BA349" s="120">
        <f>PRODUCT('mil mi val'!$C313:AZ313)</f>
        <v>0.89335446570709465</v>
      </c>
      <c r="BB349" s="120">
        <f>PRODUCT('mil mi val'!$C313:BA313)</f>
        <v>0.89138908588253907</v>
      </c>
      <c r="BC349" s="120">
        <f>PRODUCT('mil mi val'!$C313:BB313)</f>
        <v>0.88942802989359748</v>
      </c>
      <c r="BD349" s="120">
        <f>PRODUCT('mil mi val'!$C313:BC313)</f>
        <v>0.88747128822783161</v>
      </c>
      <c r="BE349" s="120">
        <f>PRODUCT('mil mi val'!$C313:BD313)</f>
        <v>0.88551885139373043</v>
      </c>
      <c r="BF349" s="120">
        <f>PRODUCT('mil mi val'!$C313:BE313)</f>
        <v>0.88357070992066422</v>
      </c>
      <c r="BG349" s="120">
        <f>PRODUCT('mil mi val'!$C313:BF313)</f>
        <v>0.88162685435883881</v>
      </c>
      <c r="BH349" s="120">
        <f>PRODUCT('mil mi val'!$C313:BG313)</f>
        <v>0.87968727527924939</v>
      </c>
      <c r="BI349" s="120">
        <f>PRODUCT('mil mi val'!$C313:BH313)</f>
        <v>0.87775196327363503</v>
      </c>
      <c r="BJ349" s="120">
        <f>PRODUCT('mil mi val'!$C313:BI313)</f>
        <v>0.8758209089544331</v>
      </c>
      <c r="BK349" s="120">
        <f>PRODUCT('mil mi val'!$C313:BJ313)</f>
        <v>0.87389410295473335</v>
      </c>
      <c r="BL349" s="120">
        <f>PRODUCT('mil mi val'!$C313:BK313)</f>
        <v>0.87197153592823295</v>
      </c>
      <c r="BM349" s="120">
        <f>PRODUCT('mil mi val'!$C313:BL313)</f>
        <v>0.87005319854919083</v>
      </c>
      <c r="BN349" s="120">
        <f>PRODUCT('mil mi val'!$C313:BM313)</f>
        <v>0.86813908151238262</v>
      </c>
      <c r="BO349" s="120">
        <f>PRODUCT('mil mi val'!$C313:BN313)</f>
        <v>0.86622917553305534</v>
      </c>
      <c r="BP349" s="120">
        <f>PRODUCT('mil mi val'!$C313:BO313)</f>
        <v>0.86432347134688259</v>
      </c>
      <c r="BQ349" s="120">
        <f>PRODUCT('mil mi val'!$C313:BP313)</f>
        <v>0.86242195970991942</v>
      </c>
      <c r="BR349" s="120">
        <f>PRODUCT('mil mi val'!$C313:BQ313)</f>
        <v>0.86052463139855762</v>
      </c>
      <c r="BS349" s="120">
        <f>PRODUCT('mil mi val'!$C313:BR313)</f>
        <v>0.85863147720948085</v>
      </c>
      <c r="BT349" s="120">
        <f>PRODUCT('mil mi val'!$C313:BS313)</f>
        <v>0.85674248795962005</v>
      </c>
      <c r="BU349" s="120">
        <f>PRODUCT('mil mi val'!$C313:BT313)</f>
        <v>0.85485765448610895</v>
      </c>
      <c r="BV349" s="120">
        <f>PRODUCT('mil mi val'!$C313:BU313)</f>
        <v>0.85297696764623954</v>
      </c>
      <c r="BW349" s="120">
        <f>PRODUCT('mil mi val'!$C313:BV313)</f>
        <v>0.85110041831741778</v>
      </c>
      <c r="BX349" s="120">
        <f>PRODUCT('mil mi val'!$C313:BW313)</f>
        <v>0.84922799739711952</v>
      </c>
      <c r="BY349" s="120">
        <f>PRODUCT('mil mi val'!$C313:BX313)</f>
        <v>0.84735969580284587</v>
      </c>
      <c r="BZ349" s="120">
        <f>PRODUCT('mil mi val'!$C313:BY313)</f>
        <v>0.84549550447207966</v>
      </c>
      <c r="CA349" s="120">
        <f>PRODUCT('mil mi val'!$C313:BZ313)</f>
        <v>0.8436354143622411</v>
      </c>
      <c r="CB349" s="120">
        <f>PRODUCT('mil mi val'!$C313:CA313)</f>
        <v>0.84177941645064414</v>
      </c>
      <c r="CC349" s="120">
        <f>PRODUCT('mil mi val'!$C313:CB313)</f>
        <v>0.83992750173445274</v>
      </c>
      <c r="CD349" s="120">
        <f>PRODUCT('mil mi val'!$C313:CC313)</f>
        <v>0.83807966123063693</v>
      </c>
      <c r="CE349" s="120">
        <f>PRODUCT('mil mi val'!$C313:CD313)</f>
        <v>0.83623588597592957</v>
      </c>
      <c r="CF349" s="120">
        <f>PRODUCT('mil mi val'!$C313:CE313)</f>
        <v>0.83439616702678254</v>
      </c>
      <c r="CG349" s="120">
        <f>PRODUCT('mil mi val'!$C313:CF313)</f>
        <v>0.83256049545932365</v>
      </c>
      <c r="CH349" s="120">
        <f>PRODUCT('mil mi val'!$C313:CG313)</f>
        <v>0.8307288623693132</v>
      </c>
      <c r="CI349" s="120">
        <f>PRODUCT('mil mi val'!$C313:CH313)</f>
        <v>0.82890125887210075</v>
      </c>
      <c r="CJ349" s="120">
        <f>PRODUCT('mil mi val'!$C313:CI313)</f>
        <v>0.8270776761025822</v>
      </c>
      <c r="CK349" s="120">
        <f>PRODUCT('mil mi val'!$C313:CJ313)</f>
        <v>0.82525810521515652</v>
      </c>
      <c r="CL349" s="120">
        <f>PRODUCT('mil mi val'!$C313:CK313)</f>
        <v>0.82344253738368323</v>
      </c>
      <c r="CM349" s="120">
        <f>PRODUCT('mil mi val'!$C313:CL313)</f>
        <v>0.82163096380143918</v>
      </c>
      <c r="CN349" s="120">
        <f>PRODUCT('mil mi val'!$C313:CM313)</f>
        <v>0.81982337568107599</v>
      </c>
      <c r="CO349" s="120">
        <f>PRODUCT('mil mi val'!$C313:CN313)</f>
        <v>0.81801976425457767</v>
      </c>
      <c r="CP349" s="120">
        <f>PRODUCT('mil mi val'!$C313:CO313)</f>
        <v>0.81622012077321759</v>
      </c>
      <c r="CQ349" s="120">
        <f>PRODUCT('mil mi val'!$C313:CP313)</f>
        <v>0.8144244365075165</v>
      </c>
      <c r="CR349" s="120">
        <f>PRODUCT('mil mi val'!$C313:CQ313)</f>
        <v>0.81263270274720001</v>
      </c>
      <c r="CS349" s="120">
        <f>PRODUCT('mil mi val'!$C313:CR313)</f>
        <v>0.81084491080115617</v>
      </c>
      <c r="CT349" s="120">
        <f>PRODUCT('mil mi val'!$C313:CS313)</f>
        <v>0.80906105199739364</v>
      </c>
      <c r="CU349" s="120">
        <f>PRODUCT('mil mi val'!$C313:CT313)</f>
        <v>0.80728111768299937</v>
      </c>
      <c r="CV349" s="120">
        <f>PRODUCT('mil mi val'!$C313:CU313)</f>
        <v>0.80550509922409674</v>
      </c>
      <c r="CW349" s="120">
        <f>PRODUCT('mil mi val'!$C313:CV313)</f>
        <v>0.80373298800580373</v>
      </c>
      <c r="CX349" s="120">
        <f>PRODUCT('mil mi val'!$C313:CW313)</f>
        <v>0.80196477543219102</v>
      </c>
      <c r="CY349" s="120">
        <f>PRODUCT('mil mi val'!$C313:CX313)</f>
        <v>0.8002004529262402</v>
      </c>
      <c r="CZ349" s="120">
        <f>PRODUCT('mil mi val'!$C313:CY313)</f>
        <v>0.79844001192980252</v>
      </c>
      <c r="DA349" s="120">
        <f>PRODUCT('mil mi val'!$C313:CZ313)</f>
        <v>0.79668344390355694</v>
      </c>
      <c r="DB349" s="120">
        <f>PRODUCT('mil mi val'!$C313:DA313)</f>
        <v>0.79493074032696909</v>
      </c>
      <c r="DC349" s="120">
        <f>PRODUCT('mil mi val'!$C313:DB313)</f>
        <v>0.79318189269824979</v>
      </c>
    </row>
    <row r="350" spans="2:107" ht="15" x14ac:dyDescent="0.25">
      <c r="B350" s="110">
        <v>105</v>
      </c>
      <c r="C350" s="120">
        <v>1</v>
      </c>
      <c r="D350" s="120">
        <f>PRODUCT('mil mi val'!$C314:C314)</f>
        <v>0.98870000000000002</v>
      </c>
      <c r="E350" s="120">
        <f>PRODUCT('mil mi val'!$C314:D314)</f>
        <v>0.98731582000000007</v>
      </c>
      <c r="F350" s="120">
        <f>PRODUCT('mil mi val'!$C314:E314)</f>
        <v>0.98593357785200009</v>
      </c>
      <c r="G350" s="120">
        <f>PRODUCT('mil mi val'!$C314:F314)</f>
        <v>0.98465186420079254</v>
      </c>
      <c r="H350" s="120">
        <f>PRODUCT('mil mi val'!$C314:G314)</f>
        <v>0.98337181677733154</v>
      </c>
      <c r="I350" s="120">
        <f>PRODUCT('mil mi val'!$C314:H314)</f>
        <v>0.98209343341552102</v>
      </c>
      <c r="J350" s="120">
        <f>PRODUCT('mil mi val'!$C314:I314)</f>
        <v>0.98071850260873938</v>
      </c>
      <c r="K350" s="120">
        <f>PRODUCT('mil mi val'!$C314:J314)</f>
        <v>0.97934549670508719</v>
      </c>
      <c r="L350" s="120">
        <f>PRODUCT('mil mi val'!$C314:K314)</f>
        <v>0.97787647846002956</v>
      </c>
      <c r="M350" s="120">
        <f>PRODUCT('mil mi val'!$C314:L314)</f>
        <v>0.97631187609449344</v>
      </c>
      <c r="N350" s="120">
        <f>PRODUCT('mil mi val'!$C314:M314)</f>
        <v>0.97465214590513272</v>
      </c>
      <c r="O350" s="120">
        <f>PRODUCT('mil mi val'!$C314:N314)</f>
        <v>0.97289777204250349</v>
      </c>
      <c r="P350" s="120">
        <f>PRODUCT('mil mi val'!$C314:O314)</f>
        <v>0.97104926627562271</v>
      </c>
      <c r="Q350" s="120">
        <f>PRODUCT('mil mi val'!$C314:P314)</f>
        <v>0.96910716774307148</v>
      </c>
      <c r="R350" s="120">
        <f>PRODUCT('mil mi val'!$C314:Q314)</f>
        <v>0.96716895340758535</v>
      </c>
      <c r="S350" s="120">
        <f>PRODUCT('mil mi val'!$C314:R314)</f>
        <v>0.96523461550077017</v>
      </c>
      <c r="T350" s="120">
        <f>PRODUCT('mil mi val'!$C314:S314)</f>
        <v>0.96330414626976857</v>
      </c>
      <c r="U350" s="120">
        <f>PRODUCT('mil mi val'!$C314:T314)</f>
        <v>0.96137753797722902</v>
      </c>
      <c r="V350" s="120">
        <f>PRODUCT('mil mi val'!$C314:U314)</f>
        <v>0.95945478290127462</v>
      </c>
      <c r="W350" s="120">
        <f>PRODUCT('mil mi val'!$C314:V314)</f>
        <v>0.95753587333547208</v>
      </c>
      <c r="X350" s="120">
        <f>PRODUCT('mil mi val'!$C314:W314)</f>
        <v>0.95562080158880114</v>
      </c>
      <c r="Y350" s="120">
        <f>PRODUCT('mil mi val'!$C314:X314)</f>
        <v>0.95370955998562357</v>
      </c>
      <c r="Z350" s="120">
        <f>PRODUCT('mil mi val'!$C314:Y314)</f>
        <v>0.95180214086565229</v>
      </c>
      <c r="AA350" s="120">
        <f>PRODUCT('mil mi val'!$C314:Z314)</f>
        <v>0.94989853658392098</v>
      </c>
      <c r="AB350" s="120">
        <f>PRODUCT('mil mi val'!$C314:AA314)</f>
        <v>0.94799873951075309</v>
      </c>
      <c r="AC350" s="120">
        <f>PRODUCT('mil mi val'!$C314:AB314)</f>
        <v>0.94610274203173161</v>
      </c>
      <c r="AD350" s="120">
        <f>PRODUCT('mil mi val'!$C314:AC314)</f>
        <v>0.94421053654766818</v>
      </c>
      <c r="AE350" s="120">
        <f>PRODUCT('mil mi val'!$C314:AD314)</f>
        <v>0.94232211547457279</v>
      </c>
      <c r="AF350" s="120">
        <f>PRODUCT('mil mi val'!$C314:AE314)</f>
        <v>0.94043747124362365</v>
      </c>
      <c r="AG350" s="120">
        <f>PRODUCT('mil mi val'!$C314:AF314)</f>
        <v>0.93855659630113641</v>
      </c>
      <c r="AH350" s="120">
        <f>PRODUCT('mil mi val'!$C314:AG314)</f>
        <v>0.93667948310853411</v>
      </c>
      <c r="AI350" s="120">
        <f>PRODUCT('mil mi val'!$C314:AH314)</f>
        <v>0.93480612414231701</v>
      </c>
      <c r="AJ350" s="120">
        <f>PRODUCT('mil mi val'!$C314:AI314)</f>
        <v>0.93293651189403237</v>
      </c>
      <c r="AK350" s="120">
        <f>PRODUCT('mil mi val'!$C314:AJ314)</f>
        <v>0.93107063887024433</v>
      </c>
      <c r="AL350" s="120">
        <f>PRODUCT('mil mi val'!$C314:AK314)</f>
        <v>0.92920849759250379</v>
      </c>
      <c r="AM350" s="120">
        <f>PRODUCT('mil mi val'!$C314:AL314)</f>
        <v>0.92735008059731883</v>
      </c>
      <c r="AN350" s="120">
        <f>PRODUCT('mil mi val'!$C314:AM314)</f>
        <v>0.92549538043612423</v>
      </c>
      <c r="AO350" s="120">
        <f>PRODUCT('mil mi val'!$C314:AN314)</f>
        <v>0.92364438967525198</v>
      </c>
      <c r="AP350" s="120">
        <f>PRODUCT('mil mi val'!$C314:AO314)</f>
        <v>0.9217971008959015</v>
      </c>
      <c r="AQ350" s="120">
        <f>PRODUCT('mil mi val'!$C314:AP314)</f>
        <v>0.91995350669410969</v>
      </c>
      <c r="AR350" s="120">
        <f>PRODUCT('mil mi val'!$C314:AQ314)</f>
        <v>0.91811359968072148</v>
      </c>
      <c r="AS350" s="120">
        <f>PRODUCT('mil mi val'!$C314:AR314)</f>
        <v>0.91627737248135999</v>
      </c>
      <c r="AT350" s="120">
        <f>PRODUCT('mil mi val'!$C314:AS314)</f>
        <v>0.9144448177363973</v>
      </c>
      <c r="AU350" s="120">
        <f>PRODUCT('mil mi val'!$C314:AT314)</f>
        <v>0.91261592810092451</v>
      </c>
      <c r="AV350" s="120">
        <f>PRODUCT('mil mi val'!$C314:AU314)</f>
        <v>0.91079069624472264</v>
      </c>
      <c r="AW350" s="120">
        <f>PRODUCT('mil mi val'!$C314:AV314)</f>
        <v>0.9089691148522332</v>
      </c>
      <c r="AX350" s="120">
        <f>PRODUCT('mil mi val'!$C314:AW314)</f>
        <v>0.90715117662252875</v>
      </c>
      <c r="AY350" s="120">
        <f>PRODUCT('mil mi val'!$C314:AX314)</f>
        <v>0.90533687426928366</v>
      </c>
      <c r="AZ350" s="120">
        <f>PRODUCT('mil mi val'!$C314:AY314)</f>
        <v>0.90352620052074506</v>
      </c>
      <c r="BA350" s="120">
        <f>PRODUCT('mil mi val'!$C314:AZ314)</f>
        <v>0.90171914811970355</v>
      </c>
      <c r="BB350" s="120">
        <f>PRODUCT('mil mi val'!$C314:BA314)</f>
        <v>0.89991570982346414</v>
      </c>
      <c r="BC350" s="120">
        <f>PRODUCT('mil mi val'!$C314:BB314)</f>
        <v>0.89811587840381724</v>
      </c>
      <c r="BD350" s="120">
        <f>PRODUCT('mil mi val'!$C314:BC314)</f>
        <v>0.89631964664700958</v>
      </c>
      <c r="BE350" s="120">
        <f>PRODUCT('mil mi val'!$C314:BD314)</f>
        <v>0.8945270073537156</v>
      </c>
      <c r="BF350" s="120">
        <f>PRODUCT('mil mi val'!$C314:BE314)</f>
        <v>0.89273795333900818</v>
      </c>
      <c r="BG350" s="120">
        <f>PRODUCT('mil mi val'!$C314:BF314)</f>
        <v>0.89095247743233019</v>
      </c>
      <c r="BH350" s="120">
        <f>PRODUCT('mil mi val'!$C314:BG314)</f>
        <v>0.88917057247746556</v>
      </c>
      <c r="BI350" s="120">
        <f>PRODUCT('mil mi val'!$C314:BH314)</f>
        <v>0.88739223133251066</v>
      </c>
      <c r="BJ350" s="120">
        <f>PRODUCT('mil mi val'!$C314:BI314)</f>
        <v>0.88561744686984567</v>
      </c>
      <c r="BK350" s="120">
        <f>PRODUCT('mil mi val'!$C314:BJ314)</f>
        <v>0.88384621197610602</v>
      </c>
      <c r="BL350" s="120">
        <f>PRODUCT('mil mi val'!$C314:BK314)</f>
        <v>0.88207851955215377</v>
      </c>
      <c r="BM350" s="120">
        <f>PRODUCT('mil mi val'!$C314:BL314)</f>
        <v>0.88031436251304951</v>
      </c>
      <c r="BN350" s="120">
        <f>PRODUCT('mil mi val'!$C314:BM314)</f>
        <v>0.87855373378802337</v>
      </c>
      <c r="BO350" s="120">
        <f>PRODUCT('mil mi val'!$C314:BN314)</f>
        <v>0.8767966263204473</v>
      </c>
      <c r="BP350" s="120">
        <f>PRODUCT('mil mi val'!$C314:BO314)</f>
        <v>0.8750430330678064</v>
      </c>
      <c r="BQ350" s="120">
        <f>PRODUCT('mil mi val'!$C314:BP314)</f>
        <v>0.87329294700167082</v>
      </c>
      <c r="BR350" s="120">
        <f>PRODUCT('mil mi val'!$C314:BQ314)</f>
        <v>0.87154636110766748</v>
      </c>
      <c r="BS350" s="120">
        <f>PRODUCT('mil mi val'!$C314:BR314)</f>
        <v>0.86980326838545219</v>
      </c>
      <c r="BT350" s="120">
        <f>PRODUCT('mil mi val'!$C314:BS314)</f>
        <v>0.86806366184868133</v>
      </c>
      <c r="BU350" s="120">
        <f>PRODUCT('mil mi val'!$C314:BT314)</f>
        <v>0.86632753452498401</v>
      </c>
      <c r="BV350" s="120">
        <f>PRODUCT('mil mi val'!$C314:BU314)</f>
        <v>0.86459487945593405</v>
      </c>
      <c r="BW350" s="120">
        <f>PRODUCT('mil mi val'!$C314:BV314)</f>
        <v>0.86286568969702215</v>
      </c>
      <c r="BX350" s="120">
        <f>PRODUCT('mil mi val'!$C314:BW314)</f>
        <v>0.86113995831762813</v>
      </c>
      <c r="BY350" s="120">
        <f>PRODUCT('mil mi val'!$C314:BX314)</f>
        <v>0.85941767840099292</v>
      </c>
      <c r="BZ350" s="120">
        <f>PRODUCT('mil mi val'!$C314:BY314)</f>
        <v>0.85769884304419097</v>
      </c>
      <c r="CA350" s="120">
        <f>PRODUCT('mil mi val'!$C314:BZ314)</f>
        <v>0.85598344535810256</v>
      </c>
      <c r="CB350" s="120">
        <f>PRODUCT('mil mi val'!$C314:CA314)</f>
        <v>0.85427147846738638</v>
      </c>
      <c r="CC350" s="120">
        <f>PRODUCT('mil mi val'!$C314:CB314)</f>
        <v>0.85256293551045159</v>
      </c>
      <c r="CD350" s="120">
        <f>PRODUCT('mil mi val'!$C314:CC314)</f>
        <v>0.8508578096394307</v>
      </c>
      <c r="CE350" s="120">
        <f>PRODUCT('mil mi val'!$C314:CD314)</f>
        <v>0.8491560940201518</v>
      </c>
      <c r="CF350" s="120">
        <f>PRODUCT('mil mi val'!$C314:CE314)</f>
        <v>0.84745778183211151</v>
      </c>
      <c r="CG350" s="120">
        <f>PRODUCT('mil mi val'!$C314:CF314)</f>
        <v>0.84576286626844732</v>
      </c>
      <c r="CH350" s="120">
        <f>PRODUCT('mil mi val'!$C314:CG314)</f>
        <v>0.84407134053591037</v>
      </c>
      <c r="CI350" s="120">
        <f>PRODUCT('mil mi val'!$C314:CH314)</f>
        <v>0.84238319785483851</v>
      </c>
      <c r="CJ350" s="120">
        <f>PRODUCT('mil mi val'!$C314:CI314)</f>
        <v>0.84069843145912881</v>
      </c>
      <c r="CK350" s="120">
        <f>PRODUCT('mil mi val'!$C314:CJ314)</f>
        <v>0.83901703459621058</v>
      </c>
      <c r="CL350" s="120">
        <f>PRODUCT('mil mi val'!$C314:CK314)</f>
        <v>0.83733900052701815</v>
      </c>
      <c r="CM350" s="120">
        <f>PRODUCT('mil mi val'!$C314:CL314)</f>
        <v>0.83566432252596412</v>
      </c>
      <c r="CN350" s="120">
        <f>PRODUCT('mil mi val'!$C314:CM314)</f>
        <v>0.83399299388091219</v>
      </c>
      <c r="CO350" s="120">
        <f>PRODUCT('mil mi val'!$C314:CN314)</f>
        <v>0.83232500789315034</v>
      </c>
      <c r="CP350" s="120">
        <f>PRODUCT('mil mi val'!$C314:CO314)</f>
        <v>0.83066035787736403</v>
      </c>
      <c r="CQ350" s="120">
        <f>PRODUCT('mil mi val'!$C314:CP314)</f>
        <v>0.82899903716160928</v>
      </c>
      <c r="CR350" s="120">
        <f>PRODUCT('mil mi val'!$C314:CQ314)</f>
        <v>0.82734103908728607</v>
      </c>
      <c r="CS350" s="120">
        <f>PRODUCT('mil mi val'!$C314:CR314)</f>
        <v>0.82568635700911153</v>
      </c>
      <c r="CT350" s="120">
        <f>PRODUCT('mil mi val'!$C314:CS314)</f>
        <v>0.82403498429509325</v>
      </c>
      <c r="CU350" s="120">
        <f>PRODUCT('mil mi val'!$C314:CT314)</f>
        <v>0.82238691432650302</v>
      </c>
      <c r="CV350" s="120">
        <f>PRODUCT('mil mi val'!$C314:CU314)</f>
        <v>0.82074214049784999</v>
      </c>
      <c r="CW350" s="120">
        <f>PRODUCT('mil mi val'!$C314:CV314)</f>
        <v>0.81910065621685424</v>
      </c>
      <c r="CX350" s="120">
        <f>PRODUCT('mil mi val'!$C314:CW314)</f>
        <v>0.81746245490442049</v>
      </c>
      <c r="CY350" s="120">
        <f>PRODUCT('mil mi val'!$C314:CX314)</f>
        <v>0.81582752999461161</v>
      </c>
      <c r="CZ350" s="120">
        <f>PRODUCT('mil mi val'!$C314:CY314)</f>
        <v>0.81419587493462242</v>
      </c>
      <c r="DA350" s="120">
        <f>PRODUCT('mil mi val'!$C314:CZ314)</f>
        <v>0.81256748318475314</v>
      </c>
      <c r="DB350" s="120">
        <f>PRODUCT('mil mi val'!$C314:DA314)</f>
        <v>0.81094234821838362</v>
      </c>
      <c r="DC350" s="120">
        <f>PRODUCT('mil mi val'!$C314:DB314)</f>
        <v>0.80932046352194686</v>
      </c>
    </row>
    <row r="351" spans="2:107" ht="15" x14ac:dyDescent="0.25">
      <c r="B351" s="110">
        <v>106</v>
      </c>
      <c r="C351" s="120">
        <v>1</v>
      </c>
      <c r="D351" s="120">
        <f>PRODUCT('mil mi val'!$C315:C315)</f>
        <v>0.98870000000000002</v>
      </c>
      <c r="E351" s="120">
        <f>PRODUCT('mil mi val'!$C315:D315)</f>
        <v>0.98731582000000007</v>
      </c>
      <c r="F351" s="120">
        <f>PRODUCT('mil mi val'!$C315:E315)</f>
        <v>0.98603230943400011</v>
      </c>
      <c r="G351" s="120">
        <f>PRODUCT('mil mi val'!$C315:F315)</f>
        <v>0.98484907066267935</v>
      </c>
      <c r="H351" s="120">
        <f>PRODUCT('mil mi val'!$C315:G315)</f>
        <v>0.98366725177788417</v>
      </c>
      <c r="I351" s="120">
        <f>PRODUCT('mil mi val'!$C315:H315)</f>
        <v>0.98248685107575073</v>
      </c>
      <c r="J351" s="120">
        <f>PRODUCT('mil mi val'!$C315:I315)</f>
        <v>0.98130786685445981</v>
      </c>
      <c r="K351" s="120">
        <f>PRODUCT('mil mi val'!$C315:J315)</f>
        <v>0.98013029741423452</v>
      </c>
      <c r="L351" s="120">
        <f>PRODUCT('mil mi val'!$C315:K315)</f>
        <v>0.97885612802759603</v>
      </c>
      <c r="M351" s="120">
        <f>PRODUCT('mil mi val'!$C315:L315)</f>
        <v>0.97748572944835743</v>
      </c>
      <c r="N351" s="120">
        <f>PRODUCT('mil mi val'!$C315:M315)</f>
        <v>0.97601950085418498</v>
      </c>
      <c r="O351" s="120">
        <f>PRODUCT('mil mi val'!$C315:N315)</f>
        <v>0.97445786965281822</v>
      </c>
      <c r="P351" s="120">
        <f>PRODUCT('mil mi val'!$C315:O315)</f>
        <v>0.9728012912744084</v>
      </c>
      <c r="Q351" s="120">
        <f>PRODUCT('mil mi val'!$C315:P315)</f>
        <v>0.97105024895011449</v>
      </c>
      <c r="R351" s="120">
        <f>PRODUCT('mil mi val'!$C315:Q315)</f>
        <v>0.9693023585020043</v>
      </c>
      <c r="S351" s="120">
        <f>PRODUCT('mil mi val'!$C315:R315)</f>
        <v>0.96755761425670073</v>
      </c>
      <c r="T351" s="120">
        <f>PRODUCT('mil mi val'!$C315:S315)</f>
        <v>0.96581601055103861</v>
      </c>
      <c r="U351" s="120">
        <f>PRODUCT('mil mi val'!$C315:T315)</f>
        <v>0.96407754173204674</v>
      </c>
      <c r="V351" s="120">
        <f>PRODUCT('mil mi val'!$C315:U315)</f>
        <v>0.96234220215692901</v>
      </c>
      <c r="W351" s="120">
        <f>PRODUCT('mil mi val'!$C315:V315)</f>
        <v>0.96060998619304649</v>
      </c>
      <c r="X351" s="120">
        <f>PRODUCT('mil mi val'!$C315:W315)</f>
        <v>0.95888088821789896</v>
      </c>
      <c r="Y351" s="120">
        <f>PRODUCT('mil mi val'!$C315:X315)</f>
        <v>0.95715490261910674</v>
      </c>
      <c r="Z351" s="120">
        <f>PRODUCT('mil mi val'!$C315:Y315)</f>
        <v>0.95543202379439229</v>
      </c>
      <c r="AA351" s="120">
        <f>PRODUCT('mil mi val'!$C315:Z315)</f>
        <v>0.95371224615156236</v>
      </c>
      <c r="AB351" s="120">
        <f>PRODUCT('mil mi val'!$C315:AA315)</f>
        <v>0.95199556410848951</v>
      </c>
      <c r="AC351" s="120">
        <f>PRODUCT('mil mi val'!$C315:AB315)</f>
        <v>0.95028197209309417</v>
      </c>
      <c r="AD351" s="120">
        <f>PRODUCT('mil mi val'!$C315:AC315)</f>
        <v>0.94857146454332664</v>
      </c>
      <c r="AE351" s="120">
        <f>PRODUCT('mil mi val'!$C315:AD315)</f>
        <v>0.94686403590714863</v>
      </c>
      <c r="AF351" s="120">
        <f>PRODUCT('mil mi val'!$C315:AE315)</f>
        <v>0.94515968064251576</v>
      </c>
      <c r="AG351" s="120">
        <f>PRODUCT('mil mi val'!$C315:AF315)</f>
        <v>0.94345839321735925</v>
      </c>
      <c r="AH351" s="120">
        <f>PRODUCT('mil mi val'!$C315:AG315)</f>
        <v>0.94176016810956797</v>
      </c>
      <c r="AI351" s="120">
        <f>PRODUCT('mil mi val'!$C315:AH315)</f>
        <v>0.94006499980697078</v>
      </c>
      <c r="AJ351" s="120">
        <f>PRODUCT('mil mi val'!$C315:AI315)</f>
        <v>0.93837288280731823</v>
      </c>
      <c r="AK351" s="120">
        <f>PRODUCT('mil mi val'!$C315:AJ315)</f>
        <v>0.93668381161826508</v>
      </c>
      <c r="AL351" s="120">
        <f>PRODUCT('mil mi val'!$C315:AK315)</f>
        <v>0.93499778075735218</v>
      </c>
      <c r="AM351" s="120">
        <f>PRODUCT('mil mi val'!$C315:AL315)</f>
        <v>0.93331478475198892</v>
      </c>
      <c r="AN351" s="120">
        <f>PRODUCT('mil mi val'!$C315:AM315)</f>
        <v>0.93163481813943527</v>
      </c>
      <c r="AO351" s="120">
        <f>PRODUCT('mil mi val'!$C315:AN315)</f>
        <v>0.92995787546678421</v>
      </c>
      <c r="AP351" s="120">
        <f>PRODUCT('mil mi val'!$C315:AO315)</f>
        <v>0.92828395129094399</v>
      </c>
      <c r="AQ351" s="120">
        <f>PRODUCT('mil mi val'!$C315:AP315)</f>
        <v>0.92661304017862023</v>
      </c>
      <c r="AR351" s="120">
        <f>PRODUCT('mil mi val'!$C315:AQ315)</f>
        <v>0.92494513670629874</v>
      </c>
      <c r="AS351" s="120">
        <f>PRODUCT('mil mi val'!$C315:AR315)</f>
        <v>0.92328023546022742</v>
      </c>
      <c r="AT351" s="120">
        <f>PRODUCT('mil mi val'!$C315:AS315)</f>
        <v>0.92161833103639901</v>
      </c>
      <c r="AU351" s="120">
        <f>PRODUCT('mil mi val'!$C315:AT315)</f>
        <v>0.91995941804053349</v>
      </c>
      <c r="AV351" s="120">
        <f>PRODUCT('mil mi val'!$C315:AU315)</f>
        <v>0.91830349108806053</v>
      </c>
      <c r="AW351" s="120">
        <f>PRODUCT('mil mi val'!$C315:AV315)</f>
        <v>0.91665054480410202</v>
      </c>
      <c r="AX351" s="120">
        <f>PRODUCT('mil mi val'!$C315:AW315)</f>
        <v>0.91500057382345457</v>
      </c>
      <c r="AY351" s="120">
        <f>PRODUCT('mil mi val'!$C315:AX315)</f>
        <v>0.91335357279057228</v>
      </c>
      <c r="AZ351" s="120">
        <f>PRODUCT('mil mi val'!$C315:AY315)</f>
        <v>0.91170953635954921</v>
      </c>
      <c r="BA351" s="120">
        <f>PRODUCT('mil mi val'!$C315:AZ315)</f>
        <v>0.91006845919410195</v>
      </c>
      <c r="BB351" s="120">
        <f>PRODUCT('mil mi val'!$C315:BA315)</f>
        <v>0.90843033596755252</v>
      </c>
      <c r="BC351" s="120">
        <f>PRODUCT('mil mi val'!$C315:BB315)</f>
        <v>0.90679516136281091</v>
      </c>
      <c r="BD351" s="120">
        <f>PRODUCT('mil mi val'!$C315:BC315)</f>
        <v>0.90516293007235782</v>
      </c>
      <c r="BE351" s="120">
        <f>PRODUCT('mil mi val'!$C315:BD315)</f>
        <v>0.90353363679822751</v>
      </c>
      <c r="BF351" s="120">
        <f>PRODUCT('mil mi val'!$C315:BE315)</f>
        <v>0.90190727625199063</v>
      </c>
      <c r="BG351" s="120">
        <f>PRODUCT('mil mi val'!$C315:BF315)</f>
        <v>0.90028384315473697</v>
      </c>
      <c r="BH351" s="120">
        <f>PRODUCT('mil mi val'!$C315:BG315)</f>
        <v>0.89866333223705841</v>
      </c>
      <c r="BI351" s="120">
        <f>PRODUCT('mil mi val'!$C315:BH315)</f>
        <v>0.89704573823903166</v>
      </c>
      <c r="BJ351" s="120">
        <f>PRODUCT('mil mi val'!$C315:BI315)</f>
        <v>0.89543105591020133</v>
      </c>
      <c r="BK351" s="120">
        <f>PRODUCT('mil mi val'!$C315:BJ315)</f>
        <v>0.8938192800095629</v>
      </c>
      <c r="BL351" s="120">
        <f>PRODUCT('mil mi val'!$C315:BK315)</f>
        <v>0.89221040530554563</v>
      </c>
      <c r="BM351" s="120">
        <f>PRODUCT('mil mi val'!$C315:BL315)</f>
        <v>0.89060442657599559</v>
      </c>
      <c r="BN351" s="120">
        <f>PRODUCT('mil mi val'!$C315:BM315)</f>
        <v>0.88900133860815878</v>
      </c>
      <c r="BO351" s="120">
        <f>PRODUCT('mil mi val'!$C315:BN315)</f>
        <v>0.88740113619866412</v>
      </c>
      <c r="BP351" s="120">
        <f>PRODUCT('mil mi val'!$C315:BO315)</f>
        <v>0.88580381415350651</v>
      </c>
      <c r="BQ351" s="120">
        <f>PRODUCT('mil mi val'!$C315:BP315)</f>
        <v>0.88420936728803012</v>
      </c>
      <c r="BR351" s="120">
        <f>PRODUCT('mil mi val'!$C315:BQ315)</f>
        <v>0.88261779042691169</v>
      </c>
      <c r="BS351" s="120">
        <f>PRODUCT('mil mi val'!$C315:BR315)</f>
        <v>0.88102907840414324</v>
      </c>
      <c r="BT351" s="120">
        <f>PRODUCT('mil mi val'!$C315:BS315)</f>
        <v>0.87944322606301573</v>
      </c>
      <c r="BU351" s="120">
        <f>PRODUCT('mil mi val'!$C315:BT315)</f>
        <v>0.87786022825610233</v>
      </c>
      <c r="BV351" s="120">
        <f>PRODUCT('mil mi val'!$C315:BU315)</f>
        <v>0.87628007984524137</v>
      </c>
      <c r="BW351" s="120">
        <f>PRODUCT('mil mi val'!$C315:BV315)</f>
        <v>0.87470277570151989</v>
      </c>
      <c r="BX351" s="120">
        <f>PRODUCT('mil mi val'!$C315:BW315)</f>
        <v>0.87312831070525709</v>
      </c>
      <c r="BY351" s="120">
        <f>PRODUCT('mil mi val'!$C315:BX315)</f>
        <v>0.87155667974598761</v>
      </c>
      <c r="BZ351" s="120">
        <f>PRODUCT('mil mi val'!$C315:BY315)</f>
        <v>0.86998787772244479</v>
      </c>
      <c r="CA351" s="120">
        <f>PRODUCT('mil mi val'!$C315:BZ315)</f>
        <v>0.86842189954254434</v>
      </c>
      <c r="CB351" s="120">
        <f>PRODUCT('mil mi val'!$C315:CA315)</f>
        <v>0.86685874012336772</v>
      </c>
      <c r="CC351" s="120">
        <f>PRODUCT('mil mi val'!$C315:CB315)</f>
        <v>0.86529839439114564</v>
      </c>
      <c r="CD351" s="120">
        <f>PRODUCT('mil mi val'!$C315:CC315)</f>
        <v>0.86374085728124161</v>
      </c>
      <c r="CE351" s="120">
        <f>PRODUCT('mil mi val'!$C315:CD315)</f>
        <v>0.86218612373813541</v>
      </c>
      <c r="CF351" s="120">
        <f>PRODUCT('mil mi val'!$C315:CE315)</f>
        <v>0.86063418871540676</v>
      </c>
      <c r="CG351" s="120">
        <f>PRODUCT('mil mi val'!$C315:CF315)</f>
        <v>0.85908504717571899</v>
      </c>
      <c r="CH351" s="120">
        <f>PRODUCT('mil mi val'!$C315:CG315)</f>
        <v>0.85753869409080263</v>
      </c>
      <c r="CI351" s="120">
        <f>PRODUCT('mil mi val'!$C315:CH315)</f>
        <v>0.85599512444143921</v>
      </c>
      <c r="CJ351" s="120">
        <f>PRODUCT('mil mi val'!$C315:CI315)</f>
        <v>0.85445433321744457</v>
      </c>
      <c r="CK351" s="120">
        <f>PRODUCT('mil mi val'!$C315:CJ315)</f>
        <v>0.85291631541765311</v>
      </c>
      <c r="CL351" s="120">
        <f>PRODUCT('mil mi val'!$C315:CK315)</f>
        <v>0.85138106604990127</v>
      </c>
      <c r="CM351" s="120">
        <f>PRODUCT('mil mi val'!$C315:CL315)</f>
        <v>0.84984858013101139</v>
      </c>
      <c r="CN351" s="120">
        <f>PRODUCT('mil mi val'!$C315:CM315)</f>
        <v>0.84831885268677554</v>
      </c>
      <c r="CO351" s="120">
        <f>PRODUCT('mil mi val'!$C315:CN315)</f>
        <v>0.84679187875193929</v>
      </c>
      <c r="CP351" s="120">
        <f>PRODUCT('mil mi val'!$C315:CO315)</f>
        <v>0.84526765337018572</v>
      </c>
      <c r="CQ351" s="120">
        <f>PRODUCT('mil mi val'!$C315:CP315)</f>
        <v>0.84374617159411935</v>
      </c>
      <c r="CR351" s="120">
        <f>PRODUCT('mil mi val'!$C315:CQ315)</f>
        <v>0.8422274284852499</v>
      </c>
      <c r="CS351" s="120">
        <f>PRODUCT('mil mi val'!$C315:CR315)</f>
        <v>0.8407114191139764</v>
      </c>
      <c r="CT351" s="120">
        <f>PRODUCT('mil mi val'!$C315:CS315)</f>
        <v>0.83919813855957126</v>
      </c>
      <c r="CU351" s="120">
        <f>PRODUCT('mil mi val'!$C315:CT315)</f>
        <v>0.83768758191016401</v>
      </c>
      <c r="CV351" s="120">
        <f>PRODUCT('mil mi val'!$C315:CU315)</f>
        <v>0.83617974426272568</v>
      </c>
      <c r="CW351" s="120">
        <f>PRODUCT('mil mi val'!$C315:CV315)</f>
        <v>0.83467462072305276</v>
      </c>
      <c r="CX351" s="120">
        <f>PRODUCT('mil mi val'!$C315:CW315)</f>
        <v>0.83317220640575129</v>
      </c>
      <c r="CY351" s="120">
        <f>PRODUCT('mil mi val'!$C315:CX315)</f>
        <v>0.83167249643422092</v>
      </c>
      <c r="CZ351" s="120">
        <f>PRODUCT('mil mi val'!$C315:CY315)</f>
        <v>0.83017548594063928</v>
      </c>
      <c r="DA351" s="120">
        <f>PRODUCT('mil mi val'!$C315:CZ315)</f>
        <v>0.8286811700659461</v>
      </c>
      <c r="DB351" s="120">
        <f>PRODUCT('mil mi val'!$C315:DA315)</f>
        <v>0.82718954395982736</v>
      </c>
      <c r="DC351" s="120">
        <f>PRODUCT('mil mi val'!$C315:DB315)</f>
        <v>0.82570060278069968</v>
      </c>
    </row>
    <row r="352" spans="2:107" ht="15" x14ac:dyDescent="0.25">
      <c r="B352" s="110">
        <v>107</v>
      </c>
      <c r="C352" s="120">
        <v>1</v>
      </c>
      <c r="D352" s="120">
        <f>PRODUCT('mil mi val'!$C316:C316)</f>
        <v>0.98880000000000001</v>
      </c>
      <c r="E352" s="120">
        <f>PRODUCT('mil mi val'!$C316:D316)</f>
        <v>0.98751456000000004</v>
      </c>
      <c r="F352" s="120">
        <f>PRODUCT('mil mi val'!$C316:E316)</f>
        <v>0.98632954252800009</v>
      </c>
      <c r="G352" s="120">
        <f>PRODUCT('mil mi val'!$C316:F316)</f>
        <v>0.98514594707696657</v>
      </c>
      <c r="H352" s="120">
        <f>PRODUCT('mil mi val'!$C316:G316)</f>
        <v>0.98406228653518191</v>
      </c>
      <c r="I352" s="120">
        <f>PRODUCT('mil mi val'!$C316:H316)</f>
        <v>0.98307822424864677</v>
      </c>
      <c r="J352" s="120">
        <f>PRODUCT('mil mi val'!$C316:I316)</f>
        <v>0.98209514602439807</v>
      </c>
      <c r="K352" s="120">
        <f>PRODUCT('mil mi val'!$C316:J316)</f>
        <v>0.98101484136377126</v>
      </c>
      <c r="L352" s="120">
        <f>PRODUCT('mil mi val'!$C316:K316)</f>
        <v>0.97993572503827109</v>
      </c>
      <c r="M352" s="120">
        <f>PRODUCT('mil mi val'!$C316:L316)</f>
        <v>0.97875980216822522</v>
      </c>
      <c r="N352" s="120">
        <f>PRODUCT('mil mi val'!$C316:M316)</f>
        <v>0.97748741442540654</v>
      </c>
      <c r="O352" s="120">
        <f>PRODUCT('mil mi val'!$C316:N316)</f>
        <v>0.97611893204521105</v>
      </c>
      <c r="P352" s="120">
        <f>PRODUCT('mil mi val'!$C316:O316)</f>
        <v>0.97465475364714327</v>
      </c>
      <c r="Q352" s="120">
        <f>PRODUCT('mil mi val'!$C316:P316)</f>
        <v>0.97309530604130778</v>
      </c>
      <c r="R352" s="120">
        <f>PRODUCT('mil mi val'!$C316:Q316)</f>
        <v>0.97153835355164164</v>
      </c>
      <c r="S352" s="120">
        <f>PRODUCT('mil mi val'!$C316:R316)</f>
        <v>0.96998389218595893</v>
      </c>
      <c r="T352" s="120">
        <f>PRODUCT('mil mi val'!$C316:S316)</f>
        <v>0.9684319179584614</v>
      </c>
      <c r="U352" s="120">
        <f>PRODUCT('mil mi val'!$C316:T316)</f>
        <v>0.96688242688972781</v>
      </c>
      <c r="V352" s="120">
        <f>PRODUCT('mil mi val'!$C316:U316)</f>
        <v>0.96533541500670417</v>
      </c>
      <c r="W352" s="120">
        <f>PRODUCT('mil mi val'!$C316:V316)</f>
        <v>0.96379087834269339</v>
      </c>
      <c r="X352" s="120">
        <f>PRODUCT('mil mi val'!$C316:W316)</f>
        <v>0.96224881293734499</v>
      </c>
      <c r="Y352" s="120">
        <f>PRODUCT('mil mi val'!$C316:X316)</f>
        <v>0.96070921483664518</v>
      </c>
      <c r="Z352" s="120">
        <f>PRODUCT('mil mi val'!$C316:Y316)</f>
        <v>0.95917208009290655</v>
      </c>
      <c r="AA352" s="120">
        <f>PRODUCT('mil mi val'!$C316:Z316)</f>
        <v>0.95763740476475789</v>
      </c>
      <c r="AB352" s="120">
        <f>PRODUCT('mil mi val'!$C316:AA316)</f>
        <v>0.95610518491713425</v>
      </c>
      <c r="AC352" s="120">
        <f>PRODUCT('mil mi val'!$C316:AB316)</f>
        <v>0.95457541662126677</v>
      </c>
      <c r="AD352" s="120">
        <f>PRODUCT('mil mi val'!$C316:AC316)</f>
        <v>0.95304809595467266</v>
      </c>
      <c r="AE352" s="120">
        <f>PRODUCT('mil mi val'!$C316:AD316)</f>
        <v>0.95152321900114512</v>
      </c>
      <c r="AF352" s="120">
        <f>PRODUCT('mil mi val'!$C316:AE316)</f>
        <v>0.95000078185074321</v>
      </c>
      <c r="AG352" s="120">
        <f>PRODUCT('mil mi val'!$C316:AF316)</f>
        <v>0.94848078059978203</v>
      </c>
      <c r="AH352" s="120">
        <f>PRODUCT('mil mi val'!$C316:AG316)</f>
        <v>0.94696321135082229</v>
      </c>
      <c r="AI352" s="120">
        <f>PRODUCT('mil mi val'!$C316:AH316)</f>
        <v>0.94544807021266097</v>
      </c>
      <c r="AJ352" s="120">
        <f>PRODUCT('mil mi val'!$C316:AI316)</f>
        <v>0.94393535330032063</v>
      </c>
      <c r="AK352" s="120">
        <f>PRODUCT('mil mi val'!$C316:AJ316)</f>
        <v>0.94242505673504007</v>
      </c>
      <c r="AL352" s="120">
        <f>PRODUCT('mil mi val'!$C316:AK316)</f>
        <v>0.940917176644264</v>
      </c>
      <c r="AM352" s="120">
        <f>PRODUCT('mil mi val'!$C316:AL316)</f>
        <v>0.93941170916163308</v>
      </c>
      <c r="AN352" s="120">
        <f>PRODUCT('mil mi val'!$C316:AM316)</f>
        <v>0.93790865042697447</v>
      </c>
      <c r="AO352" s="120">
        <f>PRODUCT('mil mi val'!$C316:AN316)</f>
        <v>0.93640799658629126</v>
      </c>
      <c r="AP352" s="120">
        <f>PRODUCT('mil mi val'!$C316:AO316)</f>
        <v>0.93490974379175318</v>
      </c>
      <c r="AQ352" s="120">
        <f>PRODUCT('mil mi val'!$C316:AP316)</f>
        <v>0.93341388820168636</v>
      </c>
      <c r="AR352" s="120">
        <f>PRODUCT('mil mi val'!$C316:AQ316)</f>
        <v>0.93192042598056357</v>
      </c>
      <c r="AS352" s="120">
        <f>PRODUCT('mil mi val'!$C316:AR316)</f>
        <v>0.93042935329899468</v>
      </c>
      <c r="AT352" s="120">
        <f>PRODUCT('mil mi val'!$C316:AS316)</f>
        <v>0.92894066633371619</v>
      </c>
      <c r="AU352" s="120">
        <f>PRODUCT('mil mi val'!$C316:AT316)</f>
        <v>0.92745436126758218</v>
      </c>
      <c r="AV352" s="120">
        <f>PRODUCT('mil mi val'!$C316:AU316)</f>
        <v>0.92597043428955406</v>
      </c>
      <c r="AW352" s="120">
        <f>PRODUCT('mil mi val'!$C316:AV316)</f>
        <v>0.92448888159469078</v>
      </c>
      <c r="AX352" s="120">
        <f>PRODUCT('mil mi val'!$C316:AW316)</f>
        <v>0.92300969938413924</v>
      </c>
      <c r="AY352" s="120">
        <f>PRODUCT('mil mi val'!$C316:AX316)</f>
        <v>0.92153288386512455</v>
      </c>
      <c r="AZ352" s="120">
        <f>PRODUCT('mil mi val'!$C316:AY316)</f>
        <v>0.92005843125094033</v>
      </c>
      <c r="BA352" s="120">
        <f>PRODUCT('mil mi val'!$C316:AZ316)</f>
        <v>0.91858633776093879</v>
      </c>
      <c r="BB352" s="120">
        <f>PRODUCT('mil mi val'!$C316:BA316)</f>
        <v>0.91711659962052128</v>
      </c>
      <c r="BC352" s="120">
        <f>PRODUCT('mil mi val'!$C316:BB316)</f>
        <v>0.91564921306112845</v>
      </c>
      <c r="BD352" s="120">
        <f>PRODUCT('mil mi val'!$C316:BC316)</f>
        <v>0.91418417432023058</v>
      </c>
      <c r="BE352" s="120">
        <f>PRODUCT('mil mi val'!$C316:BD316)</f>
        <v>0.91272147964131822</v>
      </c>
      <c r="BF352" s="120">
        <f>PRODUCT('mil mi val'!$C316:BE316)</f>
        <v>0.91126112527389203</v>
      </c>
      <c r="BG352" s="120">
        <f>PRODUCT('mil mi val'!$C316:BF316)</f>
        <v>0.90980310747345372</v>
      </c>
      <c r="BH352" s="120">
        <f>PRODUCT('mil mi val'!$C316:BG316)</f>
        <v>0.90834742250149614</v>
      </c>
      <c r="BI352" s="120">
        <f>PRODUCT('mil mi val'!$C316:BH316)</f>
        <v>0.90689406662549366</v>
      </c>
      <c r="BJ352" s="120">
        <f>PRODUCT('mil mi val'!$C316:BI316)</f>
        <v>0.90544303611889287</v>
      </c>
      <c r="BK352" s="120">
        <f>PRODUCT('mil mi val'!$C316:BJ316)</f>
        <v>0.90399432726110263</v>
      </c>
      <c r="BL352" s="120">
        <f>PRODUCT('mil mi val'!$C316:BK316)</f>
        <v>0.90254793633748487</v>
      </c>
      <c r="BM352" s="120">
        <f>PRODUCT('mil mi val'!$C316:BL316)</f>
        <v>0.90110385963934481</v>
      </c>
      <c r="BN352" s="120">
        <f>PRODUCT('mil mi val'!$C316:BM316)</f>
        <v>0.89966209346392179</v>
      </c>
      <c r="BO352" s="120">
        <f>PRODUCT('mil mi val'!$C316:BN316)</f>
        <v>0.89822263411437941</v>
      </c>
      <c r="BP352" s="120">
        <f>PRODUCT('mil mi val'!$C316:BO316)</f>
        <v>0.89678547789979635</v>
      </c>
      <c r="BQ352" s="120">
        <f>PRODUCT('mil mi val'!$C316:BP316)</f>
        <v>0.89535062113515662</v>
      </c>
      <c r="BR352" s="120">
        <f>PRODUCT('mil mi val'!$C316:BQ316)</f>
        <v>0.89391806014134034</v>
      </c>
      <c r="BS352" s="120">
        <f>PRODUCT('mil mi val'!$C316:BR316)</f>
        <v>0.89248779124511413</v>
      </c>
      <c r="BT352" s="120">
        <f>PRODUCT('mil mi val'!$C316:BS316)</f>
        <v>0.89105981077912189</v>
      </c>
      <c r="BU352" s="120">
        <f>PRODUCT('mil mi val'!$C316:BT316)</f>
        <v>0.88963411508187529</v>
      </c>
      <c r="BV352" s="120">
        <f>PRODUCT('mil mi val'!$C316:BU316)</f>
        <v>0.8882107004977442</v>
      </c>
      <c r="BW352" s="120">
        <f>PRODUCT('mil mi val'!$C316:BV316)</f>
        <v>0.88678956337694781</v>
      </c>
      <c r="BX352" s="120">
        <f>PRODUCT('mil mi val'!$C316:BW316)</f>
        <v>0.88537070007554464</v>
      </c>
      <c r="BY352" s="120">
        <f>PRODUCT('mil mi val'!$C316:BX316)</f>
        <v>0.88395410695542376</v>
      </c>
      <c r="BZ352" s="120">
        <f>PRODUCT('mil mi val'!$C316:BY316)</f>
        <v>0.88253978038429504</v>
      </c>
      <c r="CA352" s="120">
        <f>PRODUCT('mil mi val'!$C316:BZ316)</f>
        <v>0.88112771673568013</v>
      </c>
      <c r="CB352" s="120">
        <f>PRODUCT('mil mi val'!$C316:CA316)</f>
        <v>0.87971791238890296</v>
      </c>
      <c r="CC352" s="120">
        <f>PRODUCT('mil mi val'!$C316:CB316)</f>
        <v>0.87831036372908067</v>
      </c>
      <c r="CD352" s="120">
        <f>PRODUCT('mil mi val'!$C316:CC316)</f>
        <v>0.87690506714711414</v>
      </c>
      <c r="CE352" s="120">
        <f>PRODUCT('mil mi val'!$C316:CD316)</f>
        <v>0.87550201903967872</v>
      </c>
      <c r="CF352" s="120">
        <f>PRODUCT('mil mi val'!$C316:CE316)</f>
        <v>0.87410121580921518</v>
      </c>
      <c r="CG352" s="120">
        <f>PRODUCT('mil mi val'!$C316:CF316)</f>
        <v>0.87270265386392043</v>
      </c>
      <c r="CH352" s="120">
        <f>PRODUCT('mil mi val'!$C316:CG316)</f>
        <v>0.87130632961773813</v>
      </c>
      <c r="CI352" s="120">
        <f>PRODUCT('mil mi val'!$C316:CH316)</f>
        <v>0.86991223949034968</v>
      </c>
      <c r="CJ352" s="120">
        <f>PRODUCT('mil mi val'!$C316:CI316)</f>
        <v>0.86852037990716513</v>
      </c>
      <c r="CK352" s="120">
        <f>PRODUCT('mil mi val'!$C316:CJ316)</f>
        <v>0.86713074729931361</v>
      </c>
      <c r="CL352" s="120">
        <f>PRODUCT('mil mi val'!$C316:CK316)</f>
        <v>0.86574333810363469</v>
      </c>
      <c r="CM352" s="120">
        <f>PRODUCT('mil mi val'!$C316:CL316)</f>
        <v>0.86435814876266881</v>
      </c>
      <c r="CN352" s="120">
        <f>PRODUCT('mil mi val'!$C316:CM316)</f>
        <v>0.86297517572464855</v>
      </c>
      <c r="CO352" s="120">
        <f>PRODUCT('mil mi val'!$C316:CN316)</f>
        <v>0.86159441544348903</v>
      </c>
      <c r="CP352" s="120">
        <f>PRODUCT('mil mi val'!$C316:CO316)</f>
        <v>0.86021586437877939</v>
      </c>
      <c r="CQ352" s="120">
        <f>PRODUCT('mil mi val'!$C316:CP316)</f>
        <v>0.85883951899577327</v>
      </c>
      <c r="CR352" s="120">
        <f>PRODUCT('mil mi val'!$C316:CQ316)</f>
        <v>0.85746537576537996</v>
      </c>
      <c r="CS352" s="120">
        <f>PRODUCT('mil mi val'!$C316:CR316)</f>
        <v>0.85609343116415526</v>
      </c>
      <c r="CT352" s="120">
        <f>PRODUCT('mil mi val'!$C316:CS316)</f>
        <v>0.85472368167429258</v>
      </c>
      <c r="CU352" s="120">
        <f>PRODUCT('mil mi val'!$C316:CT316)</f>
        <v>0.8533561237836137</v>
      </c>
      <c r="CV352" s="120">
        <f>PRODUCT('mil mi val'!$C316:CU316)</f>
        <v>0.8519907539855599</v>
      </c>
      <c r="CW352" s="120">
        <f>PRODUCT('mil mi val'!$C316:CV316)</f>
        <v>0.850627568779183</v>
      </c>
      <c r="CX352" s="120">
        <f>PRODUCT('mil mi val'!$C316:CW316)</f>
        <v>0.8492665646691363</v>
      </c>
      <c r="CY352" s="120">
        <f>PRODUCT('mil mi val'!$C316:CX316)</f>
        <v>0.84790773816566567</v>
      </c>
      <c r="CZ352" s="120">
        <f>PRODUCT('mil mi val'!$C316:CY316)</f>
        <v>0.84655108578460059</v>
      </c>
      <c r="DA352" s="120">
        <f>PRODUCT('mil mi val'!$C316:CZ316)</f>
        <v>0.8451966040473452</v>
      </c>
      <c r="DB352" s="120">
        <f>PRODUCT('mil mi val'!$C316:DA316)</f>
        <v>0.84384428948086943</v>
      </c>
      <c r="DC352" s="120">
        <f>PRODUCT('mil mi val'!$C316:DB316)</f>
        <v>0.84249413861769995</v>
      </c>
    </row>
    <row r="353" spans="2:107" ht="15" x14ac:dyDescent="0.25">
      <c r="B353" s="110">
        <v>108</v>
      </c>
      <c r="C353" s="120">
        <v>1</v>
      </c>
      <c r="D353" s="120">
        <f>PRODUCT('mil mi val'!$C317:C317)</f>
        <v>0.9889</v>
      </c>
      <c r="E353" s="120">
        <f>PRODUCT('mil mi val'!$C317:D317)</f>
        <v>0.98771332000000001</v>
      </c>
      <c r="F353" s="120">
        <f>PRODUCT('mil mi val'!$C317:E317)</f>
        <v>0.98652806401600002</v>
      </c>
      <c r="G353" s="120">
        <f>PRODUCT('mil mi val'!$C317:F317)</f>
        <v>0.98544288314558248</v>
      </c>
      <c r="H353" s="120">
        <f>PRODUCT('mil mi val'!$C317:G317)</f>
        <v>0.98445744026243687</v>
      </c>
      <c r="I353" s="120">
        <f>PRODUCT('mil mi val'!$C317:H317)</f>
        <v>0.98357142856620061</v>
      </c>
      <c r="J353" s="120">
        <f>PRODUCT('mil mi val'!$C317:I317)</f>
        <v>0.98268621428049097</v>
      </c>
      <c r="K353" s="120">
        <f>PRODUCT('mil mi val'!$C317:J317)</f>
        <v>0.98180179668763856</v>
      </c>
      <c r="L353" s="120">
        <f>PRODUCT('mil mi val'!$C317:K317)</f>
        <v>0.98081999489095095</v>
      </c>
      <c r="M353" s="120">
        <f>PRODUCT('mil mi val'!$C317:L317)</f>
        <v>0.97983917489605998</v>
      </c>
      <c r="N353" s="120">
        <f>PRODUCT('mil mi val'!$C317:M317)</f>
        <v>0.9787613518036743</v>
      </c>
      <c r="O353" s="120">
        <f>PRODUCT('mil mi val'!$C317:N317)</f>
        <v>0.97758683818150993</v>
      </c>
      <c r="P353" s="120">
        <f>PRODUCT('mil mi val'!$C317:O317)</f>
        <v>0.97631597529187397</v>
      </c>
      <c r="Q353" s="120">
        <f>PRODUCT('mil mi val'!$C317:P317)</f>
        <v>0.97494913292646534</v>
      </c>
      <c r="R353" s="120">
        <f>PRODUCT('mil mi val'!$C317:Q317)</f>
        <v>0.97358420414036828</v>
      </c>
      <c r="S353" s="120">
        <f>PRODUCT('mil mi val'!$C317:R317)</f>
        <v>0.97222118625457177</v>
      </c>
      <c r="T353" s="120">
        <f>PRODUCT('mil mi val'!$C317:S317)</f>
        <v>0.97086007659381546</v>
      </c>
      <c r="U353" s="120">
        <f>PRODUCT('mil mi val'!$C317:T317)</f>
        <v>0.96950087248658412</v>
      </c>
      <c r="V353" s="120">
        <f>PRODUCT('mil mi val'!$C317:U317)</f>
        <v>0.96814357126510298</v>
      </c>
      <c r="W353" s="120">
        <f>PRODUCT('mil mi val'!$C317:V317)</f>
        <v>0.96678817026533193</v>
      </c>
      <c r="X353" s="120">
        <f>PRODUCT('mil mi val'!$C317:W317)</f>
        <v>0.96543466682696055</v>
      </c>
      <c r="Y353" s="120">
        <f>PRODUCT('mil mi val'!$C317:X317)</f>
        <v>0.96408305829340279</v>
      </c>
      <c r="Z353" s="120">
        <f>PRODUCT('mil mi val'!$C317:Y317)</f>
        <v>0.96273334201179206</v>
      </c>
      <c r="AA353" s="120">
        <f>PRODUCT('mil mi val'!$C317:Z317)</f>
        <v>0.96138551533297556</v>
      </c>
      <c r="AB353" s="120">
        <f>PRODUCT('mil mi val'!$C317:AA317)</f>
        <v>0.96003957561150943</v>
      </c>
      <c r="AC353" s="120">
        <f>PRODUCT('mil mi val'!$C317:AB317)</f>
        <v>0.95869552020565341</v>
      </c>
      <c r="AD353" s="120">
        <f>PRODUCT('mil mi val'!$C317:AC317)</f>
        <v>0.95735334647736559</v>
      </c>
      <c r="AE353" s="120">
        <f>PRODUCT('mil mi val'!$C317:AD317)</f>
        <v>0.95601305179229734</v>
      </c>
      <c r="AF353" s="120">
        <f>PRODUCT('mil mi val'!$C317:AE317)</f>
        <v>0.95467463351978821</v>
      </c>
      <c r="AG353" s="120">
        <f>PRODUCT('mil mi val'!$C317:AF317)</f>
        <v>0.95333808903286055</v>
      </c>
      <c r="AH353" s="120">
        <f>PRODUCT('mil mi val'!$C317:AG317)</f>
        <v>0.95200341570821456</v>
      </c>
      <c r="AI353" s="120">
        <f>PRODUCT('mil mi val'!$C317:AH317)</f>
        <v>0.95067061092622307</v>
      </c>
      <c r="AJ353" s="120">
        <f>PRODUCT('mil mi val'!$C317:AI317)</f>
        <v>0.9493396720709264</v>
      </c>
      <c r="AK353" s="120">
        <f>PRODUCT('mil mi val'!$C317:AJ317)</f>
        <v>0.94801059653002717</v>
      </c>
      <c r="AL353" s="120">
        <f>PRODUCT('mil mi val'!$C317:AK317)</f>
        <v>0.9466833816948852</v>
      </c>
      <c r="AM353" s="120">
        <f>PRODUCT('mil mi val'!$C317:AL317)</f>
        <v>0.94535802496051236</v>
      </c>
      <c r="AN353" s="120">
        <f>PRODUCT('mil mi val'!$C317:AM317)</f>
        <v>0.94403452372556773</v>
      </c>
      <c r="AO353" s="120">
        <f>PRODUCT('mil mi val'!$C317:AN317)</f>
        <v>0.94271287539235193</v>
      </c>
      <c r="AP353" s="120">
        <f>PRODUCT('mil mi val'!$C317:AO317)</f>
        <v>0.94139307736680267</v>
      </c>
      <c r="AQ353" s="120">
        <f>PRODUCT('mil mi val'!$C317:AP317)</f>
        <v>0.94007512705848917</v>
      </c>
      <c r="AR353" s="120">
        <f>PRODUCT('mil mi val'!$C317:AQ317)</f>
        <v>0.93875902188060734</v>
      </c>
      <c r="AS353" s="120">
        <f>PRODUCT('mil mi val'!$C317:AR317)</f>
        <v>0.9374447592499745</v>
      </c>
      <c r="AT353" s="120">
        <f>PRODUCT('mil mi val'!$C317:AS317)</f>
        <v>0.93613233658702455</v>
      </c>
      <c r="AU353" s="120">
        <f>PRODUCT('mil mi val'!$C317:AT317)</f>
        <v>0.93482175131580281</v>
      </c>
      <c r="AV353" s="120">
        <f>PRODUCT('mil mi val'!$C317:AU317)</f>
        <v>0.93351300086396072</v>
      </c>
      <c r="AW353" s="120">
        <f>PRODUCT('mil mi val'!$C317:AV317)</f>
        <v>0.93220608266275118</v>
      </c>
      <c r="AX353" s="120">
        <f>PRODUCT('mil mi val'!$C317:AW317)</f>
        <v>0.93090099414702332</v>
      </c>
      <c r="AY353" s="120">
        <f>PRODUCT('mil mi val'!$C317:AX317)</f>
        <v>0.92959773275521751</v>
      </c>
      <c r="AZ353" s="120">
        <f>PRODUCT('mil mi val'!$C317:AY317)</f>
        <v>0.92829629592936025</v>
      </c>
      <c r="BA353" s="120">
        <f>PRODUCT('mil mi val'!$C317:AZ317)</f>
        <v>0.92699668111505917</v>
      </c>
      <c r="BB353" s="120">
        <f>PRODUCT('mil mi val'!$C317:BA317)</f>
        <v>0.92569888576149817</v>
      </c>
      <c r="BC353" s="120">
        <f>PRODUCT('mil mi val'!$C317:BB317)</f>
        <v>0.92440290732143215</v>
      </c>
      <c r="BD353" s="120">
        <f>PRODUCT('mil mi val'!$C317:BC317)</f>
        <v>0.9231087432511822</v>
      </c>
      <c r="BE353" s="120">
        <f>PRODUCT('mil mi val'!$C317:BD317)</f>
        <v>0.92181639101063062</v>
      </c>
      <c r="BF353" s="120">
        <f>PRODUCT('mil mi val'!$C317:BE317)</f>
        <v>0.9205258480632158</v>
      </c>
      <c r="BG353" s="120">
        <f>PRODUCT('mil mi val'!$C317:BF317)</f>
        <v>0.91923711187592738</v>
      </c>
      <c r="BH353" s="120">
        <f>PRODUCT('mil mi val'!$C317:BG317)</f>
        <v>0.91795017991930117</v>
      </c>
      <c r="BI353" s="120">
        <f>PRODUCT('mil mi val'!$C317:BH317)</f>
        <v>0.91666504966741413</v>
      </c>
      <c r="BJ353" s="120">
        <f>PRODUCT('mil mi val'!$C317:BI317)</f>
        <v>0.91538171859787976</v>
      </c>
      <c r="BK353" s="120">
        <f>PRODUCT('mil mi val'!$C317:BJ317)</f>
        <v>0.9141001841918428</v>
      </c>
      <c r="BL353" s="120">
        <f>PRODUCT('mil mi val'!$C317:BK317)</f>
        <v>0.91282044393397421</v>
      </c>
      <c r="BM353" s="120">
        <f>PRODUCT('mil mi val'!$C317:BL317)</f>
        <v>0.91154249531246667</v>
      </c>
      <c r="BN353" s="120">
        <f>PRODUCT('mil mi val'!$C317:BM317)</f>
        <v>0.91026633581902927</v>
      </c>
      <c r="BO353" s="120">
        <f>PRODUCT('mil mi val'!$C317:BN317)</f>
        <v>0.90899196294888263</v>
      </c>
      <c r="BP353" s="120">
        <f>PRODUCT('mil mi val'!$C317:BO317)</f>
        <v>0.90771937420075421</v>
      </c>
      <c r="BQ353" s="120">
        <f>PRODUCT('mil mi val'!$C317:BP317)</f>
        <v>0.90644856707687316</v>
      </c>
      <c r="BR353" s="120">
        <f>PRODUCT('mil mi val'!$C317:BQ317)</f>
        <v>0.90517953908296556</v>
      </c>
      <c r="BS353" s="120">
        <f>PRODUCT('mil mi val'!$C317:BR317)</f>
        <v>0.9039122877282495</v>
      </c>
      <c r="BT353" s="120">
        <f>PRODUCT('mil mi val'!$C317:BS317)</f>
        <v>0.90264681052542994</v>
      </c>
      <c r="BU353" s="120">
        <f>PRODUCT('mil mi val'!$C317:BT317)</f>
        <v>0.90138310499069441</v>
      </c>
      <c r="BV353" s="120">
        <f>PRODUCT('mil mi val'!$C317:BU317)</f>
        <v>0.9001211686437075</v>
      </c>
      <c r="BW353" s="120">
        <f>PRODUCT('mil mi val'!$C317:BV317)</f>
        <v>0.8988609990076063</v>
      </c>
      <c r="BX353" s="120">
        <f>PRODUCT('mil mi val'!$C317:BW317)</f>
        <v>0.89760259360899564</v>
      </c>
      <c r="BY353" s="120">
        <f>PRODUCT('mil mi val'!$C317:BX317)</f>
        <v>0.89634594997794304</v>
      </c>
      <c r="BZ353" s="120">
        <f>PRODUCT('mil mi val'!$C317:BY317)</f>
        <v>0.89509106564797392</v>
      </c>
      <c r="CA353" s="120">
        <f>PRODUCT('mil mi val'!$C317:BZ317)</f>
        <v>0.89383793815606682</v>
      </c>
      <c r="CB353" s="120">
        <f>PRODUCT('mil mi val'!$C317:CA317)</f>
        <v>0.89258656504264833</v>
      </c>
      <c r="CC353" s="120">
        <f>PRODUCT('mil mi val'!$C317:CB317)</f>
        <v>0.89133694385158868</v>
      </c>
      <c r="CD353" s="120">
        <f>PRODUCT('mil mi val'!$C317:CC317)</f>
        <v>0.8900890721301965</v>
      </c>
      <c r="CE353" s="120">
        <f>PRODUCT('mil mi val'!$C317:CD317)</f>
        <v>0.88884294742921421</v>
      </c>
      <c r="CF353" s="120">
        <f>PRODUCT('mil mi val'!$C317:CE317)</f>
        <v>0.88759856730281339</v>
      </c>
      <c r="CG353" s="120">
        <f>PRODUCT('mil mi val'!$C317:CF317)</f>
        <v>0.88635592930858953</v>
      </c>
      <c r="CH353" s="120">
        <f>PRODUCT('mil mi val'!$C317:CG317)</f>
        <v>0.88511503100755751</v>
      </c>
      <c r="CI353" s="120">
        <f>PRODUCT('mil mi val'!$C317:CH317)</f>
        <v>0.88387586996414691</v>
      </c>
      <c r="CJ353" s="120">
        <f>PRODUCT('mil mi val'!$C317:CI317)</f>
        <v>0.88263844374619715</v>
      </c>
      <c r="CK353" s="120">
        <f>PRODUCT('mil mi val'!$C317:CJ317)</f>
        <v>0.88140274992495249</v>
      </c>
      <c r="CL353" s="120">
        <f>PRODUCT('mil mi val'!$C317:CK317)</f>
        <v>0.88016878607505755</v>
      </c>
      <c r="CM353" s="120">
        <f>PRODUCT('mil mi val'!$C317:CL317)</f>
        <v>0.87893654977455249</v>
      </c>
      <c r="CN353" s="120">
        <f>PRODUCT('mil mi val'!$C317:CM317)</f>
        <v>0.87770603860486818</v>
      </c>
      <c r="CO353" s="120">
        <f>PRODUCT('mil mi val'!$C317:CN317)</f>
        <v>0.87647725015082145</v>
      </c>
      <c r="CP353" s="120">
        <f>PRODUCT('mil mi val'!$C317:CO317)</f>
        <v>0.87525018200061033</v>
      </c>
      <c r="CQ353" s="120">
        <f>PRODUCT('mil mi val'!$C317:CP317)</f>
        <v>0.87402483174580947</v>
      </c>
      <c r="CR353" s="120">
        <f>PRODUCT('mil mi val'!$C317:CQ317)</f>
        <v>0.87280119698136538</v>
      </c>
      <c r="CS353" s="120">
        <f>PRODUCT('mil mi val'!$C317:CR317)</f>
        <v>0.87157927530559154</v>
      </c>
      <c r="CT353" s="120">
        <f>PRODUCT('mil mi val'!$C317:CS317)</f>
        <v>0.87035906432016374</v>
      </c>
      <c r="CU353" s="120">
        <f>PRODUCT('mil mi val'!$C317:CT317)</f>
        <v>0.86914056163011555</v>
      </c>
      <c r="CV353" s="120">
        <f>PRODUCT('mil mi val'!$C317:CU317)</f>
        <v>0.86792376484383338</v>
      </c>
      <c r="CW353" s="120">
        <f>PRODUCT('mil mi val'!$C317:CV317)</f>
        <v>0.86670867157305209</v>
      </c>
      <c r="CX353" s="120">
        <f>PRODUCT('mil mi val'!$C317:CW317)</f>
        <v>0.86549527943284987</v>
      </c>
      <c r="CY353" s="120">
        <f>PRODUCT('mil mi val'!$C317:CX317)</f>
        <v>0.8642835860416439</v>
      </c>
      <c r="CZ353" s="120">
        <f>PRODUCT('mil mi val'!$C317:CY317)</f>
        <v>0.86307358902118569</v>
      </c>
      <c r="DA353" s="120">
        <f>PRODUCT('mil mi val'!$C317:CZ317)</f>
        <v>0.8618652859965561</v>
      </c>
      <c r="DB353" s="120">
        <f>PRODUCT('mil mi val'!$C317:DA317)</f>
        <v>0.86065867459616097</v>
      </c>
      <c r="DC353" s="120">
        <f>PRODUCT('mil mi val'!$C317:DB317)</f>
        <v>0.85945375245172639</v>
      </c>
    </row>
    <row r="354" spans="2:107" ht="15" x14ac:dyDescent="0.25">
      <c r="B354" s="110">
        <v>109</v>
      </c>
      <c r="C354" s="120">
        <v>1</v>
      </c>
      <c r="D354" s="120">
        <f>PRODUCT('mil mi val'!$C318:C318)</f>
        <v>0.98899999999999999</v>
      </c>
      <c r="E354" s="120">
        <f>PRODUCT('mil mi val'!$C318:D318)</f>
        <v>0.98791209999999996</v>
      </c>
      <c r="F354" s="120">
        <f>PRODUCT('mil mi val'!$C318:E318)</f>
        <v>0.98682539669000002</v>
      </c>
      <c r="G354" s="120">
        <f>PRODUCT('mil mi val'!$C318:F318)</f>
        <v>0.98583857129330998</v>
      </c>
      <c r="H354" s="120">
        <f>PRODUCT('mil mi val'!$C318:G318)</f>
        <v>0.98495131657914603</v>
      </c>
      <c r="I354" s="120">
        <f>PRODUCT('mil mi val'!$C318:H318)</f>
        <v>0.98406486039422481</v>
      </c>
      <c r="J354" s="120">
        <f>PRODUCT('mil mi val'!$C318:I318)</f>
        <v>0.9832776085059094</v>
      </c>
      <c r="K354" s="120">
        <f>PRODUCT('mil mi val'!$C318:J318)</f>
        <v>0.98258931417995521</v>
      </c>
      <c r="L354" s="120">
        <f>PRODUCT('mil mi val'!$C318:K318)</f>
        <v>0.98180324272861119</v>
      </c>
      <c r="M354" s="120">
        <f>PRODUCT('mil mi val'!$C318:L318)</f>
        <v>0.9810178001344283</v>
      </c>
      <c r="N354" s="120">
        <f>PRODUCT('mil mi val'!$C318:M318)</f>
        <v>0.98013488411430727</v>
      </c>
      <c r="O354" s="120">
        <f>PRODUCT('mil mi val'!$C318:N318)</f>
        <v>0.97915474923019297</v>
      </c>
      <c r="P354" s="120">
        <f>PRODUCT('mil mi val'!$C318:O318)</f>
        <v>0.97807767900603981</v>
      </c>
      <c r="Q354" s="120">
        <f>PRODUCT('mil mi val'!$C318:P318)</f>
        <v>0.97690398579123261</v>
      </c>
      <c r="R354" s="120">
        <f>PRODUCT('mil mi val'!$C318:Q318)</f>
        <v>0.9757317010082831</v>
      </c>
      <c r="S354" s="120">
        <f>PRODUCT('mil mi val'!$C318:R318)</f>
        <v>0.97456082296707314</v>
      </c>
      <c r="T354" s="120">
        <f>PRODUCT('mil mi val'!$C318:S318)</f>
        <v>0.97339134997951271</v>
      </c>
      <c r="U354" s="120">
        <f>PRODUCT('mil mi val'!$C318:T318)</f>
        <v>0.97222328035953731</v>
      </c>
      <c r="V354" s="120">
        <f>PRODUCT('mil mi val'!$C318:U318)</f>
        <v>0.97105661242310592</v>
      </c>
      <c r="W354" s="120">
        <f>PRODUCT('mil mi val'!$C318:V318)</f>
        <v>0.96989134448819825</v>
      </c>
      <c r="X354" s="120">
        <f>PRODUCT('mil mi val'!$C318:W318)</f>
        <v>0.96872747487481248</v>
      </c>
      <c r="Y354" s="120">
        <f>PRODUCT('mil mi val'!$C318:X318)</f>
        <v>0.96756500190496275</v>
      </c>
      <c r="Z354" s="120">
        <f>PRODUCT('mil mi val'!$C318:Y318)</f>
        <v>0.96640392390267682</v>
      </c>
      <c r="AA354" s="120">
        <f>PRODUCT('mil mi val'!$C318:Z318)</f>
        <v>0.9652442391939936</v>
      </c>
      <c r="AB354" s="120">
        <f>PRODUCT('mil mi val'!$C318:AA318)</f>
        <v>0.96408594610696086</v>
      </c>
      <c r="AC354" s="120">
        <f>PRODUCT('mil mi val'!$C318:AB318)</f>
        <v>0.96292904297163251</v>
      </c>
      <c r="AD354" s="120">
        <f>PRODUCT('mil mi val'!$C318:AC318)</f>
        <v>0.96177352812006656</v>
      </c>
      <c r="AE354" s="120">
        <f>PRODUCT('mil mi val'!$C318:AD318)</f>
        <v>0.9606193998863225</v>
      </c>
      <c r="AF354" s="120">
        <f>PRODUCT('mil mi val'!$C318:AE318)</f>
        <v>0.95946665660645891</v>
      </c>
      <c r="AG354" s="120">
        <f>PRODUCT('mil mi val'!$C318:AF318)</f>
        <v>0.95831529661853121</v>
      </c>
      <c r="AH354" s="120">
        <f>PRODUCT('mil mi val'!$C318:AG318)</f>
        <v>0.95716531826258899</v>
      </c>
      <c r="AI354" s="120">
        <f>PRODUCT('mil mi val'!$C318:AH318)</f>
        <v>0.95601671988067394</v>
      </c>
      <c r="AJ354" s="120">
        <f>PRODUCT('mil mi val'!$C318:AI318)</f>
        <v>0.95486949981681712</v>
      </c>
      <c r="AK354" s="120">
        <f>PRODUCT('mil mi val'!$C318:AJ318)</f>
        <v>0.95372365641703694</v>
      </c>
      <c r="AL354" s="120">
        <f>PRODUCT('mil mi val'!$C318:AK318)</f>
        <v>0.9525791880293365</v>
      </c>
      <c r="AM354" s="120">
        <f>PRODUCT('mil mi val'!$C318:AL318)</f>
        <v>0.95143609300370136</v>
      </c>
      <c r="AN354" s="120">
        <f>PRODUCT('mil mi val'!$C318:AM318)</f>
        <v>0.95029436969209691</v>
      </c>
      <c r="AO354" s="120">
        <f>PRODUCT('mil mi val'!$C318:AN318)</f>
        <v>0.94915401644846642</v>
      </c>
      <c r="AP354" s="120">
        <f>PRODUCT('mil mi val'!$C318:AO318)</f>
        <v>0.94801503162872824</v>
      </c>
      <c r="AQ354" s="120">
        <f>PRODUCT('mil mi val'!$C318:AP318)</f>
        <v>0.94687741359077382</v>
      </c>
      <c r="AR354" s="120">
        <f>PRODUCT('mil mi val'!$C318:AQ318)</f>
        <v>0.9457411606944649</v>
      </c>
      <c r="AS354" s="120">
        <f>PRODUCT('mil mi val'!$C318:AR318)</f>
        <v>0.94460627130163155</v>
      </c>
      <c r="AT354" s="120">
        <f>PRODUCT('mil mi val'!$C318:AS318)</f>
        <v>0.9434727437760696</v>
      </c>
      <c r="AU354" s="120">
        <f>PRODUCT('mil mi val'!$C318:AT318)</f>
        <v>0.94234057648353831</v>
      </c>
      <c r="AV354" s="120">
        <f>PRODUCT('mil mi val'!$C318:AU318)</f>
        <v>0.94120976779175813</v>
      </c>
      <c r="AW354" s="120">
        <f>PRODUCT('mil mi val'!$C318:AV318)</f>
        <v>0.9400803160704081</v>
      </c>
      <c r="AX354" s="120">
        <f>PRODUCT('mil mi val'!$C318:AW318)</f>
        <v>0.93895221969112364</v>
      </c>
      <c r="AY354" s="120">
        <f>PRODUCT('mil mi val'!$C318:AX318)</f>
        <v>0.9378254770274943</v>
      </c>
      <c r="AZ354" s="120">
        <f>PRODUCT('mil mi val'!$C318:AY318)</f>
        <v>0.93670008645506131</v>
      </c>
      <c r="BA354" s="120">
        <f>PRODUCT('mil mi val'!$C318:AZ318)</f>
        <v>0.9355760463513153</v>
      </c>
      <c r="BB354" s="120">
        <f>PRODUCT('mil mi val'!$C318:BA318)</f>
        <v>0.93445335509569372</v>
      </c>
      <c r="BC354" s="120">
        <f>PRODUCT('mil mi val'!$C318:BB318)</f>
        <v>0.93333201106957886</v>
      </c>
      <c r="BD354" s="120">
        <f>PRODUCT('mil mi val'!$C318:BC318)</f>
        <v>0.93221201265629539</v>
      </c>
      <c r="BE354" s="120">
        <f>PRODUCT('mil mi val'!$C318:BD318)</f>
        <v>0.93109335824110784</v>
      </c>
      <c r="BF354" s="120">
        <f>PRODUCT('mil mi val'!$C318:BE318)</f>
        <v>0.92997604621121854</v>
      </c>
      <c r="BG354" s="120">
        <f>PRODUCT('mil mi val'!$C318:BF318)</f>
        <v>0.92886007495576506</v>
      </c>
      <c r="BH354" s="120">
        <f>PRODUCT('mil mi val'!$C318:BG318)</f>
        <v>0.92774544286581817</v>
      </c>
      <c r="BI354" s="120">
        <f>PRODUCT('mil mi val'!$C318:BH318)</f>
        <v>0.92663214833437924</v>
      </c>
      <c r="BJ354" s="120">
        <f>PRODUCT('mil mi val'!$C318:BI318)</f>
        <v>0.92552018975637795</v>
      </c>
      <c r="BK354" s="120">
        <f>PRODUCT('mil mi val'!$C318:BJ318)</f>
        <v>0.92440956552867037</v>
      </c>
      <c r="BL354" s="120">
        <f>PRODUCT('mil mi val'!$C318:BK318)</f>
        <v>0.92330027405003601</v>
      </c>
      <c r="BM354" s="120">
        <f>PRODUCT('mil mi val'!$C318:BL318)</f>
        <v>0.92219231372117594</v>
      </c>
      <c r="BN354" s="120">
        <f>PRODUCT('mil mi val'!$C318:BM318)</f>
        <v>0.92108568294471049</v>
      </c>
      <c r="BO354" s="120">
        <f>PRODUCT('mil mi val'!$C318:BN318)</f>
        <v>0.91998038012517691</v>
      </c>
      <c r="BP354" s="120">
        <f>PRODUCT('mil mi val'!$C318:BO318)</f>
        <v>0.91887640366902668</v>
      </c>
      <c r="BQ354" s="120">
        <f>PRODUCT('mil mi val'!$C318:BP318)</f>
        <v>0.91777375198462385</v>
      </c>
      <c r="BR354" s="120">
        <f>PRODUCT('mil mi val'!$C318:BQ318)</f>
        <v>0.91667242348224232</v>
      </c>
      <c r="BS354" s="120">
        <f>PRODUCT('mil mi val'!$C318:BR318)</f>
        <v>0.91557241657406363</v>
      </c>
      <c r="BT354" s="120">
        <f>PRODUCT('mil mi val'!$C318:BS318)</f>
        <v>0.91447372967417473</v>
      </c>
      <c r="BU354" s="120">
        <f>PRODUCT('mil mi val'!$C318:BT318)</f>
        <v>0.91337636119856569</v>
      </c>
      <c r="BV354" s="120">
        <f>PRODUCT('mil mi val'!$C318:BU318)</f>
        <v>0.9122803095651274</v>
      </c>
      <c r="BW354" s="120">
        <f>PRODUCT('mil mi val'!$C318:BV318)</f>
        <v>0.91118557319364923</v>
      </c>
      <c r="BX354" s="120">
        <f>PRODUCT('mil mi val'!$C318:BW318)</f>
        <v>0.91009215050581682</v>
      </c>
      <c r="BY354" s="120">
        <f>PRODUCT('mil mi val'!$C318:BX318)</f>
        <v>0.90900003992520984</v>
      </c>
      <c r="BZ354" s="120">
        <f>PRODUCT('mil mi val'!$C318:BY318)</f>
        <v>0.90790923987729966</v>
      </c>
      <c r="CA354" s="120">
        <f>PRODUCT('mil mi val'!$C318:BZ318)</f>
        <v>0.90681974878944693</v>
      </c>
      <c r="CB354" s="120">
        <f>PRODUCT('mil mi val'!$C318:CA318)</f>
        <v>0.90573156509089958</v>
      </c>
      <c r="CC354" s="120">
        <f>PRODUCT('mil mi val'!$C318:CB318)</f>
        <v>0.90464468721279057</v>
      </c>
      <c r="CD354" s="120">
        <f>PRODUCT('mil mi val'!$C318:CC318)</f>
        <v>0.90355911358813523</v>
      </c>
      <c r="CE354" s="120">
        <f>PRODUCT('mil mi val'!$C318:CD318)</f>
        <v>0.90247484265182953</v>
      </c>
      <c r="CF354" s="120">
        <f>PRODUCT('mil mi val'!$C318:CE318)</f>
        <v>0.90139187284064737</v>
      </c>
      <c r="CG354" s="120">
        <f>PRODUCT('mil mi val'!$C318:CF318)</f>
        <v>0.90031020259323857</v>
      </c>
      <c r="CH354" s="120">
        <f>PRODUCT('mil mi val'!$C318:CG318)</f>
        <v>0.89922983035012671</v>
      </c>
      <c r="CI354" s="120">
        <f>PRODUCT('mil mi val'!$C318:CH318)</f>
        <v>0.89815075455370663</v>
      </c>
      <c r="CJ354" s="120">
        <f>PRODUCT('mil mi val'!$C318:CI318)</f>
        <v>0.89707297364824223</v>
      </c>
      <c r="CK354" s="120">
        <f>PRODUCT('mil mi val'!$C318:CJ318)</f>
        <v>0.89599648607986437</v>
      </c>
      <c r="CL354" s="120">
        <f>PRODUCT('mil mi val'!$C318:CK318)</f>
        <v>0.89492129029656853</v>
      </c>
      <c r="CM354" s="120">
        <f>PRODUCT('mil mi val'!$C318:CL318)</f>
        <v>0.89384738474821268</v>
      </c>
      <c r="CN354" s="120">
        <f>PRODUCT('mil mi val'!$C318:CM318)</f>
        <v>0.89277476788651489</v>
      </c>
      <c r="CO354" s="120">
        <f>PRODUCT('mil mi val'!$C318:CN318)</f>
        <v>0.89170343816505104</v>
      </c>
      <c r="CP354" s="120">
        <f>PRODUCT('mil mi val'!$C318:CO318)</f>
        <v>0.89063339403925301</v>
      </c>
      <c r="CQ354" s="120">
        <f>PRODUCT('mil mi val'!$C318:CP318)</f>
        <v>0.88956463396640595</v>
      </c>
      <c r="CR354" s="120">
        <f>PRODUCT('mil mi val'!$C318:CQ318)</f>
        <v>0.8884971564056463</v>
      </c>
      <c r="CS354" s="120">
        <f>PRODUCT('mil mi val'!$C318:CR318)</f>
        <v>0.8874309598179595</v>
      </c>
      <c r="CT354" s="120">
        <f>PRODUCT('mil mi val'!$C318:CS318)</f>
        <v>0.88636604266617791</v>
      </c>
      <c r="CU354" s="120">
        <f>PRODUCT('mil mi val'!$C318:CT318)</f>
        <v>0.88530240341497857</v>
      </c>
      <c r="CV354" s="120">
        <f>PRODUCT('mil mi val'!$C318:CU318)</f>
        <v>0.88424004053088057</v>
      </c>
      <c r="CW354" s="120">
        <f>PRODUCT('mil mi val'!$C318:CV318)</f>
        <v>0.88317895248224354</v>
      </c>
      <c r="CX354" s="120">
        <f>PRODUCT('mil mi val'!$C318:CW318)</f>
        <v>0.88211913773926487</v>
      </c>
      <c r="CY354" s="120">
        <f>PRODUCT('mil mi val'!$C318:CX318)</f>
        <v>0.8810605947739778</v>
      </c>
      <c r="CZ354" s="120">
        <f>PRODUCT('mil mi val'!$C318:CY318)</f>
        <v>0.880003322060249</v>
      </c>
      <c r="DA354" s="120">
        <f>PRODUCT('mil mi val'!$C318:CZ318)</f>
        <v>0.87894731807377668</v>
      </c>
      <c r="DB354" s="120">
        <f>PRODUCT('mil mi val'!$C318:DA318)</f>
        <v>0.87789258129208814</v>
      </c>
      <c r="DC354" s="120">
        <f>PRODUCT('mil mi val'!$C318:DB318)</f>
        <v>0.87683911019453764</v>
      </c>
    </row>
    <row r="355" spans="2:107" ht="15" x14ac:dyDescent="0.25">
      <c r="B355" s="110">
        <v>110</v>
      </c>
      <c r="C355" s="120">
        <v>1</v>
      </c>
      <c r="D355" s="120">
        <f>PRODUCT('mil mi val'!$C319:C319)</f>
        <v>0.98919999999999997</v>
      </c>
      <c r="E355" s="120">
        <f>PRODUCT('mil mi val'!$C319:D319)</f>
        <v>0.98830971999999995</v>
      </c>
      <c r="F355" s="120">
        <f>PRODUCT('mil mi val'!$C319:E319)</f>
        <v>0.9874202412519999</v>
      </c>
      <c r="G355" s="120">
        <f>PRODUCT('mil mi val'!$C319:F319)</f>
        <v>0.9865315630348731</v>
      </c>
      <c r="H355" s="120">
        <f>PRODUCT('mil mi val'!$C319:G319)</f>
        <v>0.9857423377844452</v>
      </c>
      <c r="I355" s="120">
        <f>PRODUCT('mil mi val'!$C319:H319)</f>
        <v>0.98495374391421764</v>
      </c>
      <c r="J355" s="120">
        <f>PRODUCT('mil mi val'!$C319:I319)</f>
        <v>0.98426427629347768</v>
      </c>
      <c r="K355" s="120">
        <f>PRODUCT('mil mi val'!$C319:J319)</f>
        <v>0.98367371772770151</v>
      </c>
      <c r="L355" s="120">
        <f>PRODUCT('mil mi val'!$C319:K319)</f>
        <v>0.9830835134970648</v>
      </c>
      <c r="M355" s="120">
        <f>PRODUCT('mil mi val'!$C319:L319)</f>
        <v>0.98249366338896649</v>
      </c>
      <c r="N355" s="120">
        <f>PRODUCT('mil mi val'!$C319:M319)</f>
        <v>0.98180591782459414</v>
      </c>
      <c r="O355" s="120">
        <f>PRODUCT('mil mi val'!$C319:N319)</f>
        <v>0.98102047309033447</v>
      </c>
      <c r="P355" s="120">
        <f>PRODUCT('mil mi val'!$C319:O319)</f>
        <v>0.9801375546645531</v>
      </c>
      <c r="Q355" s="120">
        <f>PRODUCT('mil mi val'!$C319:P319)</f>
        <v>0.97915741710988857</v>
      </c>
      <c r="R355" s="120">
        <f>PRODUCT('mil mi val'!$C319:Q319)</f>
        <v>0.97817825969277872</v>
      </c>
      <c r="S355" s="120">
        <f>PRODUCT('mil mi val'!$C319:R319)</f>
        <v>0.9772000814330859</v>
      </c>
      <c r="T355" s="120">
        <f>PRODUCT('mil mi val'!$C319:S319)</f>
        <v>0.9762228813516528</v>
      </c>
      <c r="U355" s="120">
        <f>PRODUCT('mil mi val'!$C319:T319)</f>
        <v>0.97524665847030112</v>
      </c>
      <c r="V355" s="120">
        <f>PRODUCT('mil mi val'!$C319:U319)</f>
        <v>0.97427141181183086</v>
      </c>
      <c r="W355" s="120">
        <f>PRODUCT('mil mi val'!$C319:V319)</f>
        <v>0.97329714040001902</v>
      </c>
      <c r="X355" s="120">
        <f>PRODUCT('mil mi val'!$C319:W319)</f>
        <v>0.97232384325961896</v>
      </c>
      <c r="Y355" s="120">
        <f>PRODUCT('mil mi val'!$C319:X319)</f>
        <v>0.97135151941635933</v>
      </c>
      <c r="Z355" s="120">
        <f>PRODUCT('mil mi val'!$C319:Y319)</f>
        <v>0.97038016789694292</v>
      </c>
      <c r="AA355" s="120">
        <f>PRODUCT('mil mi val'!$C319:Z319)</f>
        <v>0.96940978772904596</v>
      </c>
      <c r="AB355" s="120">
        <f>PRODUCT('mil mi val'!$C319:AA319)</f>
        <v>0.96844037794131688</v>
      </c>
      <c r="AC355" s="120">
        <f>PRODUCT('mil mi val'!$C319:AB319)</f>
        <v>0.96747193756337557</v>
      </c>
      <c r="AD355" s="120">
        <f>PRODUCT('mil mi val'!$C319:AC319)</f>
        <v>0.96650446562581216</v>
      </c>
      <c r="AE355" s="120">
        <f>PRODUCT('mil mi val'!$C319:AD319)</f>
        <v>0.96553796116018631</v>
      </c>
      <c r="AF355" s="120">
        <f>PRODUCT('mil mi val'!$C319:AE319)</f>
        <v>0.96457242319902614</v>
      </c>
      <c r="AG355" s="120">
        <f>PRODUCT('mil mi val'!$C319:AF319)</f>
        <v>0.96360785077582711</v>
      </c>
      <c r="AH355" s="120">
        <f>PRODUCT('mil mi val'!$C319:AG319)</f>
        <v>0.96264424292505124</v>
      </c>
      <c r="AI355" s="120">
        <f>PRODUCT('mil mi val'!$C319:AH319)</f>
        <v>0.96168159868212622</v>
      </c>
      <c r="AJ355" s="120">
        <f>PRODUCT('mil mi val'!$C319:AI319)</f>
        <v>0.96071991708344406</v>
      </c>
      <c r="AK355" s="120">
        <f>PRODUCT('mil mi val'!$C319:AJ319)</f>
        <v>0.9597591971663606</v>
      </c>
      <c r="AL355" s="120">
        <f>PRODUCT('mil mi val'!$C319:AK319)</f>
        <v>0.9587994379691942</v>
      </c>
      <c r="AM355" s="120">
        <f>PRODUCT('mil mi val'!$C319:AL319)</f>
        <v>0.95784063853122503</v>
      </c>
      <c r="AN355" s="120">
        <f>PRODUCT('mil mi val'!$C319:AM319)</f>
        <v>0.95688279789269381</v>
      </c>
      <c r="AO355" s="120">
        <f>PRODUCT('mil mi val'!$C319:AN319)</f>
        <v>0.95592591509480107</v>
      </c>
      <c r="AP355" s="120">
        <f>PRODUCT('mil mi val'!$C319:AO319)</f>
        <v>0.95496998917970621</v>
      </c>
      <c r="AQ355" s="120">
        <f>PRODUCT('mil mi val'!$C319:AP319)</f>
        <v>0.95401501919052656</v>
      </c>
      <c r="AR355" s="120">
        <f>PRODUCT('mil mi val'!$C319:AQ319)</f>
        <v>0.95306100417133599</v>
      </c>
      <c r="AS355" s="120">
        <f>PRODUCT('mil mi val'!$C319:AR319)</f>
        <v>0.95210794316716463</v>
      </c>
      <c r="AT355" s="120">
        <f>PRODUCT('mil mi val'!$C319:AS319)</f>
        <v>0.95115583522399749</v>
      </c>
      <c r="AU355" s="120">
        <f>PRODUCT('mil mi val'!$C319:AT319)</f>
        <v>0.95020467938877351</v>
      </c>
      <c r="AV355" s="120">
        <f>PRODUCT('mil mi val'!$C319:AU319)</f>
        <v>0.94925447470938473</v>
      </c>
      <c r="AW355" s="120">
        <f>PRODUCT('mil mi val'!$C319:AV319)</f>
        <v>0.94830522023467534</v>
      </c>
      <c r="AX355" s="120">
        <f>PRODUCT('mil mi val'!$C319:AW319)</f>
        <v>0.94735691501444064</v>
      </c>
      <c r="AY355" s="120">
        <f>PRODUCT('mil mi val'!$C319:AX319)</f>
        <v>0.94640955809942617</v>
      </c>
      <c r="AZ355" s="120">
        <f>PRODUCT('mil mi val'!$C319:AY319)</f>
        <v>0.94546314854132674</v>
      </c>
      <c r="BA355" s="120">
        <f>PRODUCT('mil mi val'!$C319:AZ319)</f>
        <v>0.94451768539278536</v>
      </c>
      <c r="BB355" s="120">
        <f>PRODUCT('mil mi val'!$C319:BA319)</f>
        <v>0.94357316770739252</v>
      </c>
      <c r="BC355" s="120">
        <f>PRODUCT('mil mi val'!$C319:BB319)</f>
        <v>0.94262959453968509</v>
      </c>
      <c r="BD355" s="120">
        <f>PRODUCT('mil mi val'!$C319:BC319)</f>
        <v>0.94168696494514537</v>
      </c>
      <c r="BE355" s="120">
        <f>PRODUCT('mil mi val'!$C319:BD319)</f>
        <v>0.94074527798020025</v>
      </c>
      <c r="BF355" s="120">
        <f>PRODUCT('mil mi val'!$C319:BE319)</f>
        <v>0.93980453270222009</v>
      </c>
      <c r="BG355" s="120">
        <f>PRODUCT('mil mi val'!$C319:BF319)</f>
        <v>0.93886472816951783</v>
      </c>
      <c r="BH355" s="120">
        <f>PRODUCT('mil mi val'!$C319:BG319)</f>
        <v>0.93792586344134832</v>
      </c>
      <c r="BI355" s="120">
        <f>PRODUCT('mil mi val'!$C319:BH319)</f>
        <v>0.93698793757790699</v>
      </c>
      <c r="BJ355" s="120">
        <f>PRODUCT('mil mi val'!$C319:BI319)</f>
        <v>0.93605094964032909</v>
      </c>
      <c r="BK355" s="120">
        <f>PRODUCT('mil mi val'!$C319:BJ319)</f>
        <v>0.93511489869068876</v>
      </c>
      <c r="BL355" s="120">
        <f>PRODUCT('mil mi val'!$C319:BK319)</f>
        <v>0.93417978379199806</v>
      </c>
      <c r="BM355" s="120">
        <f>PRODUCT('mil mi val'!$C319:BL319)</f>
        <v>0.93324560400820611</v>
      </c>
      <c r="BN355" s="120">
        <f>PRODUCT('mil mi val'!$C319:BM319)</f>
        <v>0.93231235840419791</v>
      </c>
      <c r="BO355" s="120">
        <f>PRODUCT('mil mi val'!$C319:BN319)</f>
        <v>0.93138004604579372</v>
      </c>
      <c r="BP355" s="120">
        <f>PRODUCT('mil mi val'!$C319:BO319)</f>
        <v>0.93044866599974796</v>
      </c>
      <c r="BQ355" s="120">
        <f>PRODUCT('mil mi val'!$C319:BP319)</f>
        <v>0.92951821733374818</v>
      </c>
      <c r="BR355" s="120">
        <f>PRODUCT('mil mi val'!$C319:BQ319)</f>
        <v>0.9285886991164144</v>
      </c>
      <c r="BS355" s="120">
        <f>PRODUCT('mil mi val'!$C319:BR319)</f>
        <v>0.92766011041729801</v>
      </c>
      <c r="BT355" s="120">
        <f>PRODUCT('mil mi val'!$C319:BS319)</f>
        <v>0.92673245030688067</v>
      </c>
      <c r="BU355" s="120">
        <f>PRODUCT('mil mi val'!$C319:BT319)</f>
        <v>0.92580571785657384</v>
      </c>
      <c r="BV355" s="120">
        <f>PRODUCT('mil mi val'!$C319:BU319)</f>
        <v>0.92487991213871723</v>
      </c>
      <c r="BW355" s="120">
        <f>PRODUCT('mil mi val'!$C319:BV319)</f>
        <v>0.92395503222657849</v>
      </c>
      <c r="BX355" s="120">
        <f>PRODUCT('mil mi val'!$C319:BW319)</f>
        <v>0.92303107719435196</v>
      </c>
      <c r="BY355" s="120">
        <f>PRODUCT('mil mi val'!$C319:BX319)</f>
        <v>0.92210804611715758</v>
      </c>
      <c r="BZ355" s="120">
        <f>PRODUCT('mil mi val'!$C319:BY319)</f>
        <v>0.92118593807104043</v>
      </c>
      <c r="CA355" s="120">
        <f>PRODUCT('mil mi val'!$C319:BZ319)</f>
        <v>0.92026475213296943</v>
      </c>
      <c r="CB355" s="120">
        <f>PRODUCT('mil mi val'!$C319:CA319)</f>
        <v>0.91934448738083652</v>
      </c>
      <c r="CC355" s="120">
        <f>PRODUCT('mil mi val'!$C319:CB319)</f>
        <v>0.91842514289345567</v>
      </c>
      <c r="CD355" s="120">
        <f>PRODUCT('mil mi val'!$C319:CC319)</f>
        <v>0.91750671775056225</v>
      </c>
      <c r="CE355" s="120">
        <f>PRODUCT('mil mi val'!$C319:CD319)</f>
        <v>0.91658921103281166</v>
      </c>
      <c r="CF355" s="120">
        <f>PRODUCT('mil mi val'!$C319:CE319)</f>
        <v>0.91567262182177889</v>
      </c>
      <c r="CG355" s="120">
        <f>PRODUCT('mil mi val'!$C319:CF319)</f>
        <v>0.91475694919995709</v>
      </c>
      <c r="CH355" s="120">
        <f>PRODUCT('mil mi val'!$C319:CG319)</f>
        <v>0.91384219225075713</v>
      </c>
      <c r="CI355" s="120">
        <f>PRODUCT('mil mi val'!$C319:CH319)</f>
        <v>0.91292835005850637</v>
      </c>
      <c r="CJ355" s="120">
        <f>PRODUCT('mil mi val'!$C319:CI319)</f>
        <v>0.91201542170844785</v>
      </c>
      <c r="CK355" s="120">
        <f>PRODUCT('mil mi val'!$C319:CJ319)</f>
        <v>0.91110340628673936</v>
      </c>
      <c r="CL355" s="120">
        <f>PRODUCT('mil mi val'!$C319:CK319)</f>
        <v>0.91019230288045261</v>
      </c>
      <c r="CM355" s="120">
        <f>PRODUCT('mil mi val'!$C319:CL319)</f>
        <v>0.90928211057757213</v>
      </c>
      <c r="CN355" s="120">
        <f>PRODUCT('mil mi val'!$C319:CM319)</f>
        <v>0.90837282846699452</v>
      </c>
      <c r="CO355" s="120">
        <f>PRODUCT('mil mi val'!$C319:CN319)</f>
        <v>0.90746445563852751</v>
      </c>
      <c r="CP355" s="120">
        <f>PRODUCT('mil mi val'!$C319:CO319)</f>
        <v>0.90655699118288902</v>
      </c>
      <c r="CQ355" s="120">
        <f>PRODUCT('mil mi val'!$C319:CP319)</f>
        <v>0.9056504341917061</v>
      </c>
      <c r="CR355" s="120">
        <f>PRODUCT('mil mi val'!$C319:CQ319)</f>
        <v>0.90474478375751444</v>
      </c>
      <c r="CS355" s="120">
        <f>PRODUCT('mil mi val'!$C319:CR319)</f>
        <v>0.90384003897375698</v>
      </c>
      <c r="CT355" s="120">
        <f>PRODUCT('mil mi val'!$C319:CS319)</f>
        <v>0.90293619893478327</v>
      </c>
      <c r="CU355" s="120">
        <f>PRODUCT('mil mi val'!$C319:CT319)</f>
        <v>0.9020332627358485</v>
      </c>
      <c r="CV355" s="120">
        <f>PRODUCT('mil mi val'!$C319:CU319)</f>
        <v>0.90113122947311264</v>
      </c>
      <c r="CW355" s="120">
        <f>PRODUCT('mil mi val'!$C319:CV319)</f>
        <v>0.90023009824363953</v>
      </c>
      <c r="CX355" s="120">
        <f>PRODUCT('mil mi val'!$C319:CW319)</f>
        <v>0.89932986814539584</v>
      </c>
      <c r="CY355" s="120">
        <f>PRODUCT('mil mi val'!$C319:CX319)</f>
        <v>0.89843053827725039</v>
      </c>
      <c r="CZ355" s="120">
        <f>PRODUCT('mil mi val'!$C319:CY319)</f>
        <v>0.89753210773897318</v>
      </c>
      <c r="DA355" s="120">
        <f>PRODUCT('mil mi val'!$C319:CZ319)</f>
        <v>0.89663457563123417</v>
      </c>
      <c r="DB355" s="120">
        <f>PRODUCT('mil mi val'!$C319:DA319)</f>
        <v>0.89573794105560289</v>
      </c>
      <c r="DC355" s="120">
        <f>PRODUCT('mil mi val'!$C319:DB319)</f>
        <v>0.89484220311454732</v>
      </c>
    </row>
    <row r="356" spans="2:107" ht="15" x14ac:dyDescent="0.25">
      <c r="B356" s="110">
        <v>111</v>
      </c>
      <c r="C356" s="120">
        <v>1</v>
      </c>
      <c r="D356" s="120">
        <f>PRODUCT('mil mi val'!$C320:C320)</f>
        <v>0.98929999999999996</v>
      </c>
      <c r="E356" s="120">
        <f>PRODUCT('mil mi val'!$C320:D320)</f>
        <v>0.98850855999999998</v>
      </c>
      <c r="F356" s="120">
        <f>PRODUCT('mil mi val'!$C320:E320)</f>
        <v>0.98771775315199994</v>
      </c>
      <c r="G356" s="120">
        <f>PRODUCT('mil mi val'!$C320:F320)</f>
        <v>0.98692757894947836</v>
      </c>
      <c r="H356" s="120">
        <f>PRODUCT('mil mi val'!$C320:G320)</f>
        <v>0.98613803688631874</v>
      </c>
      <c r="I356" s="120">
        <f>PRODUCT('mil mi val'!$C320:H320)</f>
        <v>0.98544774026049831</v>
      </c>
      <c r="J356" s="120">
        <f>PRODUCT('mil mi val'!$C320:I320)</f>
        <v>0.98485647161634193</v>
      </c>
      <c r="K356" s="120">
        <f>PRODUCT('mil mi val'!$C320:J320)</f>
        <v>0.9842655577333721</v>
      </c>
      <c r="L356" s="120">
        <f>PRODUCT('mil mi val'!$C320:K320)</f>
        <v>0.98377342495450548</v>
      </c>
      <c r="M356" s="120">
        <f>PRODUCT('mil mi val'!$C320:L320)</f>
        <v>0.98328153824202824</v>
      </c>
      <c r="N356" s="120">
        <f>PRODUCT('mil mi val'!$C320:M320)</f>
        <v>0.98278989747290724</v>
      </c>
      <c r="O356" s="120">
        <f>PRODUCT('mil mi val'!$C320:N320)</f>
        <v>0.98220022353442349</v>
      </c>
      <c r="P356" s="120">
        <f>PRODUCT('mil mi val'!$C320:O320)</f>
        <v>0.98151268337794939</v>
      </c>
      <c r="Q356" s="120">
        <f>PRODUCT('mil mi val'!$C320:P320)</f>
        <v>0.98072747323124698</v>
      </c>
      <c r="R356" s="120">
        <f>PRODUCT('mil mi val'!$C320:Q320)</f>
        <v>0.97994289125266199</v>
      </c>
      <c r="S356" s="120">
        <f>PRODUCT('mil mi val'!$C320:R320)</f>
        <v>0.97915893693965983</v>
      </c>
      <c r="T356" s="120">
        <f>PRODUCT('mil mi val'!$C320:S320)</f>
        <v>0.97837560979010807</v>
      </c>
      <c r="U356" s="120">
        <f>PRODUCT('mil mi val'!$C320:T320)</f>
        <v>0.97759290930227594</v>
      </c>
      <c r="V356" s="120">
        <f>PRODUCT('mil mi val'!$C320:U320)</f>
        <v>0.97681083497483412</v>
      </c>
      <c r="W356" s="120">
        <f>PRODUCT('mil mi val'!$C320:V320)</f>
        <v>0.97602938630685421</v>
      </c>
      <c r="X356" s="120">
        <f>PRODUCT('mil mi val'!$C320:W320)</f>
        <v>0.97524856279780869</v>
      </c>
      <c r="Y356" s="120">
        <f>PRODUCT('mil mi val'!$C320:X320)</f>
        <v>0.97446836394757042</v>
      </c>
      <c r="Z356" s="120">
        <f>PRODUCT('mil mi val'!$C320:Y320)</f>
        <v>0.97368878925641233</v>
      </c>
      <c r="AA356" s="120">
        <f>PRODUCT('mil mi val'!$C320:Z320)</f>
        <v>0.97290983822500721</v>
      </c>
      <c r="AB356" s="120">
        <f>PRODUCT('mil mi val'!$C320:AA320)</f>
        <v>0.97213151035442713</v>
      </c>
      <c r="AC356" s="120">
        <f>PRODUCT('mil mi val'!$C320:AB320)</f>
        <v>0.97135380514614356</v>
      </c>
      <c r="AD356" s="120">
        <f>PRODUCT('mil mi val'!$C320:AC320)</f>
        <v>0.97057672210202661</v>
      </c>
      <c r="AE356" s="120">
        <f>PRODUCT('mil mi val'!$C320:AD320)</f>
        <v>0.969800260724345</v>
      </c>
      <c r="AF356" s="120">
        <f>PRODUCT('mil mi val'!$C320:AE320)</f>
        <v>0.96902442051576554</v>
      </c>
      <c r="AG356" s="120">
        <f>PRODUCT('mil mi val'!$C320:AF320)</f>
        <v>0.96824920097935285</v>
      </c>
      <c r="AH356" s="120">
        <f>PRODUCT('mil mi val'!$C320:AG320)</f>
        <v>0.96747460161856935</v>
      </c>
      <c r="AI356" s="120">
        <f>PRODUCT('mil mi val'!$C320:AH320)</f>
        <v>0.96670062193727446</v>
      </c>
      <c r="AJ356" s="120">
        <f>PRODUCT('mil mi val'!$C320:AI320)</f>
        <v>0.96592726143972463</v>
      </c>
      <c r="AK356" s="120">
        <f>PRODUCT('mil mi val'!$C320:AJ320)</f>
        <v>0.96515451963057286</v>
      </c>
      <c r="AL356" s="120">
        <f>PRODUCT('mil mi val'!$C320:AK320)</f>
        <v>0.96438239601486841</v>
      </c>
      <c r="AM356" s="120">
        <f>PRODUCT('mil mi val'!$C320:AL320)</f>
        <v>0.96361089009805645</v>
      </c>
      <c r="AN356" s="120">
        <f>PRODUCT('mil mi val'!$C320:AM320)</f>
        <v>0.96284000138597803</v>
      </c>
      <c r="AO356" s="120">
        <f>PRODUCT('mil mi val'!$C320:AN320)</f>
        <v>0.96206972938486923</v>
      </c>
      <c r="AP356" s="120">
        <f>PRODUCT('mil mi val'!$C320:AO320)</f>
        <v>0.96130007360136127</v>
      </c>
      <c r="AQ356" s="120">
        <f>PRODUCT('mil mi val'!$C320:AP320)</f>
        <v>0.96053103354248015</v>
      </c>
      <c r="AR356" s="120">
        <f>PRODUCT('mil mi val'!$C320:AQ320)</f>
        <v>0.95976260871564611</v>
      </c>
      <c r="AS356" s="120">
        <f>PRODUCT('mil mi val'!$C320:AR320)</f>
        <v>0.95899479862867354</v>
      </c>
      <c r="AT356" s="120">
        <f>PRODUCT('mil mi val'!$C320:AS320)</f>
        <v>0.95822760278977059</v>
      </c>
      <c r="AU356" s="120">
        <f>PRODUCT('mil mi val'!$C320:AT320)</f>
        <v>0.9574610207075388</v>
      </c>
      <c r="AV356" s="120">
        <f>PRODUCT('mil mi val'!$C320:AU320)</f>
        <v>0.9566950518909727</v>
      </c>
      <c r="AW356" s="120">
        <f>PRODUCT('mil mi val'!$C320:AV320)</f>
        <v>0.95592969584945986</v>
      </c>
      <c r="AX356" s="120">
        <f>PRODUCT('mil mi val'!$C320:AW320)</f>
        <v>0.95516495209278029</v>
      </c>
      <c r="AY356" s="120">
        <f>PRODUCT('mil mi val'!$C320:AX320)</f>
        <v>0.95440082013110605</v>
      </c>
      <c r="AZ356" s="120">
        <f>PRODUCT('mil mi val'!$C320:AY320)</f>
        <v>0.9536372994750012</v>
      </c>
      <c r="BA356" s="120">
        <f>PRODUCT('mil mi val'!$C320:AZ320)</f>
        <v>0.95287438963542115</v>
      </c>
      <c r="BB356" s="120">
        <f>PRODUCT('mil mi val'!$C320:BA320)</f>
        <v>0.95211209012371278</v>
      </c>
      <c r="BC356" s="120">
        <f>PRODUCT('mil mi val'!$C320:BB320)</f>
        <v>0.95135040045161379</v>
      </c>
      <c r="BD356" s="120">
        <f>PRODUCT('mil mi val'!$C320:BC320)</f>
        <v>0.95058932013125252</v>
      </c>
      <c r="BE356" s="120">
        <f>PRODUCT('mil mi val'!$C320:BD320)</f>
        <v>0.9498288486751475</v>
      </c>
      <c r="BF356" s="120">
        <f>PRODUCT('mil mi val'!$C320:BE320)</f>
        <v>0.94906898559620734</v>
      </c>
      <c r="BG356" s="120">
        <f>PRODUCT('mil mi val'!$C320:BF320)</f>
        <v>0.94830973040773037</v>
      </c>
      <c r="BH356" s="120">
        <f>PRODUCT('mil mi val'!$C320:BG320)</f>
        <v>0.94755108262340415</v>
      </c>
      <c r="BI356" s="120">
        <f>PRODUCT('mil mi val'!$C320:BH320)</f>
        <v>0.94679304175730539</v>
      </c>
      <c r="BJ356" s="120">
        <f>PRODUCT('mil mi val'!$C320:BI320)</f>
        <v>0.94603560732389957</v>
      </c>
      <c r="BK356" s="120">
        <f>PRODUCT('mil mi val'!$C320:BJ320)</f>
        <v>0.94527877883804046</v>
      </c>
      <c r="BL356" s="120">
        <f>PRODUCT('mil mi val'!$C320:BK320)</f>
        <v>0.94452255581497002</v>
      </c>
      <c r="BM356" s="120">
        <f>PRODUCT('mil mi val'!$C320:BL320)</f>
        <v>0.94376693777031806</v>
      </c>
      <c r="BN356" s="120">
        <f>PRODUCT('mil mi val'!$C320:BM320)</f>
        <v>0.94301192422010183</v>
      </c>
      <c r="BO356" s="120">
        <f>PRODUCT('mil mi val'!$C320:BN320)</f>
        <v>0.94225751468072572</v>
      </c>
      <c r="BP356" s="120">
        <f>PRODUCT('mil mi val'!$C320:BO320)</f>
        <v>0.94150370866898114</v>
      </c>
      <c r="BQ356" s="120">
        <f>PRODUCT('mil mi val'!$C320:BP320)</f>
        <v>0.94075050570204599</v>
      </c>
      <c r="BR356" s="120">
        <f>PRODUCT('mil mi val'!$C320:BQ320)</f>
        <v>0.93999790529748428</v>
      </c>
      <c r="BS356" s="120">
        <f>PRODUCT('mil mi val'!$C320:BR320)</f>
        <v>0.93924590697324628</v>
      </c>
      <c r="BT356" s="120">
        <f>PRODUCT('mil mi val'!$C320:BS320)</f>
        <v>0.93849451024766761</v>
      </c>
      <c r="BU356" s="120">
        <f>PRODUCT('mil mi val'!$C320:BT320)</f>
        <v>0.93774371463946948</v>
      </c>
      <c r="BV356" s="120">
        <f>PRODUCT('mil mi val'!$C320:BU320)</f>
        <v>0.9369935196677579</v>
      </c>
      <c r="BW356" s="120">
        <f>PRODUCT('mil mi val'!$C320:BV320)</f>
        <v>0.93624392485202368</v>
      </c>
      <c r="BX356" s="120">
        <f>PRODUCT('mil mi val'!$C320:BW320)</f>
        <v>0.93549492971214199</v>
      </c>
      <c r="BY356" s="120">
        <f>PRODUCT('mil mi val'!$C320:BX320)</f>
        <v>0.93474653376837225</v>
      </c>
      <c r="BZ356" s="120">
        <f>PRODUCT('mil mi val'!$C320:BY320)</f>
        <v>0.93399873654135757</v>
      </c>
      <c r="CA356" s="120">
        <f>PRODUCT('mil mi val'!$C320:BZ320)</f>
        <v>0.93325153755212442</v>
      </c>
      <c r="CB356" s="120">
        <f>PRODUCT('mil mi val'!$C320:CA320)</f>
        <v>0.93250493632208276</v>
      </c>
      <c r="CC356" s="120">
        <f>PRODUCT('mil mi val'!$C320:CB320)</f>
        <v>0.93175893237302509</v>
      </c>
      <c r="CD356" s="120">
        <f>PRODUCT('mil mi val'!$C320:CC320)</f>
        <v>0.93101352522712666</v>
      </c>
      <c r="CE356" s="120">
        <f>PRODUCT('mil mi val'!$C320:CD320)</f>
        <v>0.93026871440694492</v>
      </c>
      <c r="CF356" s="120">
        <f>PRODUCT('mil mi val'!$C320:CE320)</f>
        <v>0.92952449943541937</v>
      </c>
      <c r="CG356" s="120">
        <f>PRODUCT('mil mi val'!$C320:CF320)</f>
        <v>0.92878087983587099</v>
      </c>
      <c r="CH356" s="120">
        <f>PRODUCT('mil mi val'!$C320:CG320)</f>
        <v>0.92803785513200232</v>
      </c>
      <c r="CI356" s="120">
        <f>PRODUCT('mil mi val'!$C320:CH320)</f>
        <v>0.92729542484789673</v>
      </c>
      <c r="CJ356" s="120">
        <f>PRODUCT('mil mi val'!$C320:CI320)</f>
        <v>0.92655358850801839</v>
      </c>
      <c r="CK356" s="120">
        <f>PRODUCT('mil mi val'!$C320:CJ320)</f>
        <v>0.92581234563721193</v>
      </c>
      <c r="CL356" s="120">
        <f>PRODUCT('mil mi val'!$C320:CK320)</f>
        <v>0.92507169576070214</v>
      </c>
      <c r="CM356" s="120">
        <f>PRODUCT('mil mi val'!$C320:CL320)</f>
        <v>0.9243316384040936</v>
      </c>
      <c r="CN356" s="120">
        <f>PRODUCT('mil mi val'!$C320:CM320)</f>
        <v>0.92359217309337027</v>
      </c>
      <c r="CO356" s="120">
        <f>PRODUCT('mil mi val'!$C320:CN320)</f>
        <v>0.92285329935489557</v>
      </c>
      <c r="CP356" s="120">
        <f>PRODUCT('mil mi val'!$C320:CO320)</f>
        <v>0.92211501671541163</v>
      </c>
      <c r="CQ356" s="120">
        <f>PRODUCT('mil mi val'!$C320:CP320)</f>
        <v>0.92137732470203926</v>
      </c>
      <c r="CR356" s="120">
        <f>PRODUCT('mil mi val'!$C320:CQ320)</f>
        <v>0.92064022284227764</v>
      </c>
      <c r="CS356" s="120">
        <f>PRODUCT('mil mi val'!$C320:CR320)</f>
        <v>0.91990371066400378</v>
      </c>
      <c r="CT356" s="120">
        <f>PRODUCT('mil mi val'!$C320:CS320)</f>
        <v>0.91916778769547258</v>
      </c>
      <c r="CU356" s="120">
        <f>PRODUCT('mil mi val'!$C320:CT320)</f>
        <v>0.91843245346531621</v>
      </c>
      <c r="CV356" s="120">
        <f>PRODUCT('mil mi val'!$C320:CU320)</f>
        <v>0.91769770750254398</v>
      </c>
      <c r="CW356" s="120">
        <f>PRODUCT('mil mi val'!$C320:CV320)</f>
        <v>0.91696354933654189</v>
      </c>
      <c r="CX356" s="120">
        <f>PRODUCT('mil mi val'!$C320:CW320)</f>
        <v>0.91622997849707266</v>
      </c>
      <c r="CY356" s="120">
        <f>PRODUCT('mil mi val'!$C320:CX320)</f>
        <v>0.91549699451427502</v>
      </c>
      <c r="CZ356" s="120">
        <f>PRODUCT('mil mi val'!$C320:CY320)</f>
        <v>0.91476459691866363</v>
      </c>
      <c r="DA356" s="120">
        <f>PRODUCT('mil mi val'!$C320:CZ320)</f>
        <v>0.91403278524112863</v>
      </c>
      <c r="DB356" s="120">
        <f>PRODUCT('mil mi val'!$C320:DA320)</f>
        <v>0.91330155901293575</v>
      </c>
      <c r="DC356" s="120">
        <f>PRODUCT('mil mi val'!$C320:DB320)</f>
        <v>0.91257091776572541</v>
      </c>
    </row>
    <row r="357" spans="2:107" ht="15" x14ac:dyDescent="0.25">
      <c r="B357" s="110">
        <v>112</v>
      </c>
      <c r="C357" s="120">
        <v>1</v>
      </c>
      <c r="D357" s="120">
        <f>PRODUCT('mil mi val'!$C321:C321)</f>
        <v>0.98939999999999995</v>
      </c>
      <c r="E357" s="120">
        <f>PRODUCT('mil mi val'!$C321:D321)</f>
        <v>0.98870741999999989</v>
      </c>
      <c r="F357" s="120">
        <f>PRODUCT('mil mi val'!$C321:E321)</f>
        <v>0.98801532480599985</v>
      </c>
      <c r="G357" s="120">
        <f>PRODUCT('mil mi val'!$C321:F321)</f>
        <v>0.98732371407863562</v>
      </c>
      <c r="H357" s="120">
        <f>PRODUCT('mil mi val'!$C321:G321)</f>
        <v>0.98673131985018836</v>
      </c>
      <c r="I357" s="120">
        <f>PRODUCT('mil mi val'!$C321:H321)</f>
        <v>0.98613928105827819</v>
      </c>
      <c r="J357" s="120">
        <f>PRODUCT('mil mi val'!$C321:I321)</f>
        <v>0.98564621141774911</v>
      </c>
      <c r="K357" s="120">
        <f>PRODUCT('mil mi val'!$C321:J321)</f>
        <v>0.98515338831204025</v>
      </c>
      <c r="L357" s="120">
        <f>PRODUCT('mil mi val'!$C321:K321)</f>
        <v>0.98475932695671542</v>
      </c>
      <c r="M357" s="120">
        <f>PRODUCT('mil mi val'!$C321:L321)</f>
        <v>0.98436542322593279</v>
      </c>
      <c r="N357" s="120">
        <f>PRODUCT('mil mi val'!$C321:M321)</f>
        <v>0.98407011359896501</v>
      </c>
      <c r="O357" s="120">
        <f>PRODUCT('mil mi val'!$C321:N321)</f>
        <v>0.98367648555352549</v>
      </c>
      <c r="P357" s="120">
        <f>PRODUCT('mil mi val'!$C321:O321)</f>
        <v>0.98318464731074884</v>
      </c>
      <c r="Q357" s="120">
        <f>PRODUCT('mil mi val'!$C321:P321)</f>
        <v>0.9825947365223624</v>
      </c>
      <c r="R357" s="120">
        <f>PRODUCT('mil mi val'!$C321:Q321)</f>
        <v>0.98200517968044898</v>
      </c>
      <c r="S357" s="120">
        <f>PRODUCT('mil mi val'!$C321:R321)</f>
        <v>0.98141597657264068</v>
      </c>
      <c r="T357" s="120">
        <f>PRODUCT('mil mi val'!$C321:S321)</f>
        <v>0.98082712698669705</v>
      </c>
      <c r="U357" s="120">
        <f>PRODUCT('mil mi val'!$C321:T321)</f>
        <v>0.98023863071050499</v>
      </c>
      <c r="V357" s="120">
        <f>PRODUCT('mil mi val'!$C321:U321)</f>
        <v>0.97965048753207862</v>
      </c>
      <c r="W357" s="120">
        <f>PRODUCT('mil mi val'!$C321:V321)</f>
        <v>0.9790626972395593</v>
      </c>
      <c r="X357" s="120">
        <f>PRODUCT('mil mi val'!$C321:W321)</f>
        <v>0.97847525962121551</v>
      </c>
      <c r="Y357" s="120">
        <f>PRODUCT('mil mi val'!$C321:X321)</f>
        <v>0.97788817446544274</v>
      </c>
      <c r="Z357" s="120">
        <f>PRODUCT('mil mi val'!$C321:Y321)</f>
        <v>0.97730144156076348</v>
      </c>
      <c r="AA357" s="120">
        <f>PRODUCT('mil mi val'!$C321:Z321)</f>
        <v>0.97671506069582703</v>
      </c>
      <c r="AB357" s="120">
        <f>PRODUCT('mil mi val'!$C321:AA321)</f>
        <v>0.97612903165940945</v>
      </c>
      <c r="AC357" s="120">
        <f>PRODUCT('mil mi val'!$C321:AB321)</f>
        <v>0.97554335424041372</v>
      </c>
      <c r="AD357" s="120">
        <f>PRODUCT('mil mi val'!$C321:AC321)</f>
        <v>0.97495802822786948</v>
      </c>
      <c r="AE357" s="120">
        <f>PRODUCT('mil mi val'!$C321:AD321)</f>
        <v>0.97437305341093272</v>
      </c>
      <c r="AF357" s="120">
        <f>PRODUCT('mil mi val'!$C321:AE321)</f>
        <v>0.97378842957888612</v>
      </c>
      <c r="AG357" s="120">
        <f>PRODUCT('mil mi val'!$C321:AF321)</f>
        <v>0.97320415652113879</v>
      </c>
      <c r="AH357" s="120">
        <f>PRODUCT('mil mi val'!$C321:AG321)</f>
        <v>0.97262023402722608</v>
      </c>
      <c r="AI357" s="120">
        <f>PRODUCT('mil mi val'!$C321:AH321)</f>
        <v>0.97203666188680971</v>
      </c>
      <c r="AJ357" s="120">
        <f>PRODUCT('mil mi val'!$C321:AI321)</f>
        <v>0.97145343988967758</v>
      </c>
      <c r="AK357" s="120">
        <f>PRODUCT('mil mi val'!$C321:AJ321)</f>
        <v>0.97087056782574377</v>
      </c>
      <c r="AL357" s="120">
        <f>PRODUCT('mil mi val'!$C321:AK321)</f>
        <v>0.97028804548504832</v>
      </c>
      <c r="AM357" s="120">
        <f>PRODUCT('mil mi val'!$C321:AL321)</f>
        <v>0.96970587265775721</v>
      </c>
      <c r="AN357" s="120">
        <f>PRODUCT('mil mi val'!$C321:AM321)</f>
        <v>0.9691240491341625</v>
      </c>
      <c r="AO357" s="120">
        <f>PRODUCT('mil mi val'!$C321:AN321)</f>
        <v>0.96854257470468197</v>
      </c>
      <c r="AP357" s="120">
        <f>PRODUCT('mil mi val'!$C321:AO321)</f>
        <v>0.96796144915985916</v>
      </c>
      <c r="AQ357" s="120">
        <f>PRODUCT('mil mi val'!$C321:AP321)</f>
        <v>0.96738067229036317</v>
      </c>
      <c r="AR357" s="120">
        <f>PRODUCT('mil mi val'!$C321:AQ321)</f>
        <v>0.96680024388698893</v>
      </c>
      <c r="AS357" s="120">
        <f>PRODUCT('mil mi val'!$C321:AR321)</f>
        <v>0.96622016374065667</v>
      </c>
      <c r="AT357" s="120">
        <f>PRODUCT('mil mi val'!$C321:AS321)</f>
        <v>0.9656404316424122</v>
      </c>
      <c r="AU357" s="120">
        <f>PRODUCT('mil mi val'!$C321:AT321)</f>
        <v>0.96506104738342668</v>
      </c>
      <c r="AV357" s="120">
        <f>PRODUCT('mil mi val'!$C321:AU321)</f>
        <v>0.96448201075499662</v>
      </c>
      <c r="AW357" s="120">
        <f>PRODUCT('mil mi val'!$C321:AV321)</f>
        <v>0.96390332154854363</v>
      </c>
      <c r="AX357" s="120">
        <f>PRODUCT('mil mi val'!$C321:AW321)</f>
        <v>0.96332497955561447</v>
      </c>
      <c r="AY357" s="120">
        <f>PRODUCT('mil mi val'!$C321:AX321)</f>
        <v>0.9627469845678811</v>
      </c>
      <c r="AZ357" s="120">
        <f>PRODUCT('mil mi val'!$C321:AY321)</f>
        <v>0.96216933637714031</v>
      </c>
      <c r="BA357" s="120">
        <f>PRODUCT('mil mi val'!$C321:AZ321)</f>
        <v>0.96159203477531396</v>
      </c>
      <c r="BB357" s="120">
        <f>PRODUCT('mil mi val'!$C321:BA321)</f>
        <v>0.96101507955444876</v>
      </c>
      <c r="BC357" s="120">
        <f>PRODUCT('mil mi val'!$C321:BB321)</f>
        <v>0.96043847050671605</v>
      </c>
      <c r="BD357" s="120">
        <f>PRODUCT('mil mi val'!$C321:BC321)</f>
        <v>0.95986220742441197</v>
      </c>
      <c r="BE357" s="120">
        <f>PRODUCT('mil mi val'!$C321:BD321)</f>
        <v>0.95928629009995725</v>
      </c>
      <c r="BF357" s="120">
        <f>PRODUCT('mil mi val'!$C321:BE321)</f>
        <v>0.95871071832589727</v>
      </c>
      <c r="BG357" s="120">
        <f>PRODUCT('mil mi val'!$C321:BF321)</f>
        <v>0.95813549189490166</v>
      </c>
      <c r="BH357" s="120">
        <f>PRODUCT('mil mi val'!$C321:BG321)</f>
        <v>0.95756061059976472</v>
      </c>
      <c r="BI357" s="120">
        <f>PRODUCT('mil mi val'!$C321:BH321)</f>
        <v>0.95698607423340476</v>
      </c>
      <c r="BJ357" s="120">
        <f>PRODUCT('mil mi val'!$C321:BI321)</f>
        <v>0.95641188258886467</v>
      </c>
      <c r="BK357" s="120">
        <f>PRODUCT('mil mi val'!$C321:BJ321)</f>
        <v>0.95583803545931134</v>
      </c>
      <c r="BL357" s="120">
        <f>PRODUCT('mil mi val'!$C321:BK321)</f>
        <v>0.95526453263803568</v>
      </c>
      <c r="BM357" s="120">
        <f>PRODUCT('mil mi val'!$C321:BL321)</f>
        <v>0.95469137391845282</v>
      </c>
      <c r="BN357" s="120">
        <f>PRODUCT('mil mi val'!$C321:BM321)</f>
        <v>0.9541185590941017</v>
      </c>
      <c r="BO357" s="120">
        <f>PRODUCT('mil mi val'!$C321:BN321)</f>
        <v>0.95354608795864515</v>
      </c>
      <c r="BP357" s="120">
        <f>PRODUCT('mil mi val'!$C321:BO321)</f>
        <v>0.95297396030586989</v>
      </c>
      <c r="BQ357" s="120">
        <f>PRODUCT('mil mi val'!$C321:BP321)</f>
        <v>0.95240217592968635</v>
      </c>
      <c r="BR357" s="120">
        <f>PRODUCT('mil mi val'!$C321:BQ321)</f>
        <v>0.95183073462412848</v>
      </c>
      <c r="BS357" s="120">
        <f>PRODUCT('mil mi val'!$C321:BR321)</f>
        <v>0.95125963618335396</v>
      </c>
      <c r="BT357" s="120">
        <f>PRODUCT('mil mi val'!$C321:BS321)</f>
        <v>0.9506888804016439</v>
      </c>
      <c r="BU357" s="120">
        <f>PRODUCT('mil mi val'!$C321:BT321)</f>
        <v>0.95011846707340286</v>
      </c>
      <c r="BV357" s="120">
        <f>PRODUCT('mil mi val'!$C321:BU321)</f>
        <v>0.94954839599315877</v>
      </c>
      <c r="BW357" s="120">
        <f>PRODUCT('mil mi val'!$C321:BV321)</f>
        <v>0.94897866695556288</v>
      </c>
      <c r="BX357" s="120">
        <f>PRODUCT('mil mi val'!$C321:BW321)</f>
        <v>0.94840927975538947</v>
      </c>
      <c r="BY357" s="120">
        <f>PRODUCT('mil mi val'!$C321:BX321)</f>
        <v>0.94784023418753616</v>
      </c>
      <c r="BZ357" s="120">
        <f>PRODUCT('mil mi val'!$C321:BY321)</f>
        <v>0.94727153004702358</v>
      </c>
      <c r="CA357" s="120">
        <f>PRODUCT('mil mi val'!$C321:BZ321)</f>
        <v>0.94670316712899527</v>
      </c>
      <c r="CB357" s="120">
        <f>PRODUCT('mil mi val'!$C321:CA321)</f>
        <v>0.94613514522871778</v>
      </c>
      <c r="CC357" s="120">
        <f>PRODUCT('mil mi val'!$C321:CB321)</f>
        <v>0.94556746414158055</v>
      </c>
      <c r="CD357" s="120">
        <f>PRODUCT('mil mi val'!$C321:CC321)</f>
        <v>0.9450001236630956</v>
      </c>
      <c r="CE357" s="120">
        <f>PRODUCT('mil mi val'!$C321:CD321)</f>
        <v>0.94443312358889775</v>
      </c>
      <c r="CF357" s="120">
        <f>PRODUCT('mil mi val'!$C321:CE321)</f>
        <v>0.94386646371474436</v>
      </c>
      <c r="CG357" s="120">
        <f>PRODUCT('mil mi val'!$C321:CF321)</f>
        <v>0.9433001438365155</v>
      </c>
      <c r="CH357" s="120">
        <f>PRODUCT('mil mi val'!$C321:CG321)</f>
        <v>0.94273416375021357</v>
      </c>
      <c r="CI357" s="120">
        <f>PRODUCT('mil mi val'!$C321:CH321)</f>
        <v>0.94216852325196343</v>
      </c>
      <c r="CJ357" s="120">
        <f>PRODUCT('mil mi val'!$C321:CI321)</f>
        <v>0.94160322213801217</v>
      </c>
      <c r="CK357" s="120">
        <f>PRODUCT('mil mi val'!$C321:CJ321)</f>
        <v>0.94103826020472936</v>
      </c>
      <c r="CL357" s="120">
        <f>PRODUCT('mil mi val'!$C321:CK321)</f>
        <v>0.94047363724860644</v>
      </c>
      <c r="CM357" s="120">
        <f>PRODUCT('mil mi val'!$C321:CL321)</f>
        <v>0.93990935306625722</v>
      </c>
      <c r="CN357" s="120">
        <f>PRODUCT('mil mi val'!$C321:CM321)</f>
        <v>0.93934540745441741</v>
      </c>
      <c r="CO357" s="120">
        <f>PRODUCT('mil mi val'!$C321:CN321)</f>
        <v>0.93878180020994473</v>
      </c>
      <c r="CP357" s="120">
        <f>PRODUCT('mil mi val'!$C321:CO321)</f>
        <v>0.93821853112981868</v>
      </c>
      <c r="CQ357" s="120">
        <f>PRODUCT('mil mi val'!$C321:CP321)</f>
        <v>0.93765560001114079</v>
      </c>
      <c r="CR357" s="120">
        <f>PRODUCT('mil mi val'!$C321:CQ321)</f>
        <v>0.93709300665113404</v>
      </c>
      <c r="CS357" s="120">
        <f>PRODUCT('mil mi val'!$C321:CR321)</f>
        <v>0.93653075084714332</v>
      </c>
      <c r="CT357" s="120">
        <f>PRODUCT('mil mi val'!$C321:CS321)</f>
        <v>0.93596883239663498</v>
      </c>
      <c r="CU357" s="120">
        <f>PRODUCT('mil mi val'!$C321:CT321)</f>
        <v>0.93540725109719691</v>
      </c>
      <c r="CV357" s="120">
        <f>PRODUCT('mil mi val'!$C321:CU321)</f>
        <v>0.9348460067465385</v>
      </c>
      <c r="CW357" s="120">
        <f>PRODUCT('mil mi val'!$C321:CV321)</f>
        <v>0.93428509914249058</v>
      </c>
      <c r="CX357" s="120">
        <f>PRODUCT('mil mi val'!$C321:CW321)</f>
        <v>0.9337245280830051</v>
      </c>
      <c r="CY357" s="120">
        <f>PRODUCT('mil mi val'!$C321:CX321)</f>
        <v>0.93316429336615525</v>
      </c>
      <c r="CZ357" s="120">
        <f>PRODUCT('mil mi val'!$C321:CY321)</f>
        <v>0.93260439479013546</v>
      </c>
      <c r="DA357" s="120">
        <f>PRODUCT('mil mi val'!$C321:CZ321)</f>
        <v>0.93204483215326128</v>
      </c>
      <c r="DB357" s="120">
        <f>PRODUCT('mil mi val'!$C321:DA321)</f>
        <v>0.93148560525396928</v>
      </c>
      <c r="DC357" s="120">
        <f>PRODUCT('mil mi val'!$C321:DB321)</f>
        <v>0.93092671389081683</v>
      </c>
    </row>
    <row r="358" spans="2:107" ht="15" x14ac:dyDescent="0.25">
      <c r="B358" s="110">
        <v>113</v>
      </c>
      <c r="C358" s="120">
        <v>1</v>
      </c>
      <c r="D358" s="120">
        <f>PRODUCT('mil mi val'!$C322:C322)</f>
        <v>0.98960000000000004</v>
      </c>
      <c r="E358" s="120">
        <f>PRODUCT('mil mi val'!$C322:D322)</f>
        <v>0.98900624000000004</v>
      </c>
      <c r="F358" s="120">
        <f>PRODUCT('mil mi val'!$C322:E322)</f>
        <v>0.98841283625599996</v>
      </c>
      <c r="G358" s="120">
        <f>PRODUCT('mil mi val'!$C322:F322)</f>
        <v>0.98791862983787204</v>
      </c>
      <c r="H358" s="120">
        <f>PRODUCT('mil mi val'!$C322:G322)</f>
        <v>0.98742467052295313</v>
      </c>
      <c r="I358" s="120">
        <f>PRODUCT('mil mi val'!$C322:H322)</f>
        <v>0.98693095818769172</v>
      </c>
      <c r="J358" s="120">
        <f>PRODUCT('mil mi val'!$C322:I322)</f>
        <v>0.98653618580441671</v>
      </c>
      <c r="K358" s="120">
        <f>PRODUCT('mil mi val'!$C322:J322)</f>
        <v>0.98614157133009495</v>
      </c>
      <c r="L358" s="120">
        <f>PRODUCT('mil mi val'!$C322:K322)</f>
        <v>0.98584572885869592</v>
      </c>
      <c r="M358" s="120">
        <f>PRODUCT('mil mi val'!$C322:L322)</f>
        <v>0.98554997514003839</v>
      </c>
      <c r="N358" s="120">
        <f>PRODUCT('mil mi val'!$C322:M322)</f>
        <v>0.98535286514501041</v>
      </c>
      <c r="O358" s="120">
        <f>PRODUCT('mil mi val'!$C322:N322)</f>
        <v>0.98515579457198144</v>
      </c>
      <c r="P358" s="120">
        <f>PRODUCT('mil mi val'!$C322:O322)</f>
        <v>0.98486024783360993</v>
      </c>
      <c r="Q358" s="120">
        <f>PRODUCT('mil mi val'!$C322:P322)</f>
        <v>0.98446630373447652</v>
      </c>
      <c r="R358" s="120">
        <f>PRODUCT('mil mi val'!$C322:Q322)</f>
        <v>0.98407251721298272</v>
      </c>
      <c r="S358" s="120">
        <f>PRODUCT('mil mi val'!$C322:R322)</f>
        <v>0.98367888820609761</v>
      </c>
      <c r="T358" s="120">
        <f>PRODUCT('mil mi val'!$C322:S322)</f>
        <v>0.98328541665081526</v>
      </c>
      <c r="U358" s="120">
        <f>PRODUCT('mil mi val'!$C322:T322)</f>
        <v>0.98289210248415493</v>
      </c>
      <c r="V358" s="120">
        <f>PRODUCT('mil mi val'!$C322:U322)</f>
        <v>0.98249894564316131</v>
      </c>
      <c r="W358" s="120">
        <f>PRODUCT('mil mi val'!$C322:V322)</f>
        <v>0.98210594606490409</v>
      </c>
      <c r="X358" s="120">
        <f>PRODUCT('mil mi val'!$C322:W322)</f>
        <v>0.98171310368647813</v>
      </c>
      <c r="Y358" s="120">
        <f>PRODUCT('mil mi val'!$C322:X322)</f>
        <v>0.98132041844500362</v>
      </c>
      <c r="Z358" s="120">
        <f>PRODUCT('mil mi val'!$C322:Y322)</f>
        <v>0.98092789027762561</v>
      </c>
      <c r="AA358" s="120">
        <f>PRODUCT('mil mi val'!$C322:Z322)</f>
        <v>0.9805355191215146</v>
      </c>
      <c r="AB358" s="120">
        <f>PRODUCT('mil mi val'!$C322:AA322)</f>
        <v>0.98014330491386603</v>
      </c>
      <c r="AC358" s="120">
        <f>PRODUCT('mil mi val'!$C322:AB322)</f>
        <v>0.97975124759190058</v>
      </c>
      <c r="AD358" s="120">
        <f>PRODUCT('mil mi val'!$C322:AC322)</f>
        <v>0.97935934709286387</v>
      </c>
      <c r="AE358" s="120">
        <f>PRODUCT('mil mi val'!$C322:AD322)</f>
        <v>0.97896760335402677</v>
      </c>
      <c r="AF358" s="120">
        <f>PRODUCT('mil mi val'!$C322:AE322)</f>
        <v>0.9785760163126852</v>
      </c>
      <c r="AG358" s="120">
        <f>PRODUCT('mil mi val'!$C322:AF322)</f>
        <v>0.9781845859061602</v>
      </c>
      <c r="AH358" s="120">
        <f>PRODUCT('mil mi val'!$C322:AG322)</f>
        <v>0.97779331207179776</v>
      </c>
      <c r="AI358" s="120">
        <f>PRODUCT('mil mi val'!$C322:AH322)</f>
        <v>0.9774021947469691</v>
      </c>
      <c r="AJ358" s="120">
        <f>PRODUCT('mil mi val'!$C322:AI322)</f>
        <v>0.97701123386907041</v>
      </c>
      <c r="AK358" s="120">
        <f>PRODUCT('mil mi val'!$C322:AJ322)</f>
        <v>0.97662042937552285</v>
      </c>
      <c r="AL358" s="120">
        <f>PRODUCT('mil mi val'!$C322:AK322)</f>
        <v>0.97622978120377268</v>
      </c>
      <c r="AM358" s="120">
        <f>PRODUCT('mil mi val'!$C322:AL322)</f>
        <v>0.97583928929129127</v>
      </c>
      <c r="AN358" s="120">
        <f>PRODUCT('mil mi val'!$C322:AM322)</f>
        <v>0.97544895357557482</v>
      </c>
      <c r="AO358" s="120">
        <f>PRODUCT('mil mi val'!$C322:AN322)</f>
        <v>0.97505877399414465</v>
      </c>
      <c r="AP358" s="120">
        <f>PRODUCT('mil mi val'!$C322:AO322)</f>
        <v>0.97466875048454704</v>
      </c>
      <c r="AQ358" s="120">
        <f>PRODUCT('mil mi val'!$C322:AP322)</f>
        <v>0.97427888298435328</v>
      </c>
      <c r="AR358" s="120">
        <f>PRODUCT('mil mi val'!$C322:AQ322)</f>
        <v>0.97388917143115961</v>
      </c>
      <c r="AS358" s="120">
        <f>PRODUCT('mil mi val'!$C322:AR322)</f>
        <v>0.97349961576258714</v>
      </c>
      <c r="AT358" s="120">
        <f>PRODUCT('mil mi val'!$C322:AS322)</f>
        <v>0.97311021591628211</v>
      </c>
      <c r="AU358" s="120">
        <f>PRODUCT('mil mi val'!$C322:AT322)</f>
        <v>0.97272097182991568</v>
      </c>
      <c r="AV358" s="120">
        <f>PRODUCT('mil mi val'!$C322:AU322)</f>
        <v>0.97233188344118371</v>
      </c>
      <c r="AW358" s="120">
        <f>PRODUCT('mil mi val'!$C322:AV322)</f>
        <v>0.97194295068780723</v>
      </c>
      <c r="AX358" s="120">
        <f>PRODUCT('mil mi val'!$C322:AW322)</f>
        <v>0.97155417350753215</v>
      </c>
      <c r="AY358" s="120">
        <f>PRODUCT('mil mi val'!$C322:AX322)</f>
        <v>0.97116555183812914</v>
      </c>
      <c r="AZ358" s="120">
        <f>PRODUCT('mil mi val'!$C322:AY322)</f>
        <v>0.97077708561739395</v>
      </c>
      <c r="BA358" s="120">
        <f>PRODUCT('mil mi val'!$C322:AZ322)</f>
        <v>0.970388774783147</v>
      </c>
      <c r="BB358" s="120">
        <f>PRODUCT('mil mi val'!$C322:BA322)</f>
        <v>0.97000061927323378</v>
      </c>
      <c r="BC358" s="120">
        <f>PRODUCT('mil mi val'!$C322:BB322)</f>
        <v>0.96961261902552454</v>
      </c>
      <c r="BD358" s="120">
        <f>PRODUCT('mil mi val'!$C322:BC322)</f>
        <v>0.9692247739779144</v>
      </c>
      <c r="BE358" s="120">
        <f>PRODUCT('mil mi val'!$C322:BD322)</f>
        <v>0.96883708406832325</v>
      </c>
      <c r="BF358" s="120">
        <f>PRODUCT('mil mi val'!$C322:BE322)</f>
        <v>0.96844954923469595</v>
      </c>
      <c r="BG358" s="120">
        <f>PRODUCT('mil mi val'!$C322:BF322)</f>
        <v>0.96806216941500212</v>
      </c>
      <c r="BH358" s="120">
        <f>PRODUCT('mil mi val'!$C322:BG322)</f>
        <v>0.96767494454723613</v>
      </c>
      <c r="BI358" s="120">
        <f>PRODUCT('mil mi val'!$C322:BH322)</f>
        <v>0.96728787456941723</v>
      </c>
      <c r="BJ358" s="120">
        <f>PRODUCT('mil mi val'!$C322:BI322)</f>
        <v>0.96690095941958953</v>
      </c>
      <c r="BK358" s="120">
        <f>PRODUCT('mil mi val'!$C322:BJ322)</f>
        <v>0.9665141990358217</v>
      </c>
      <c r="BL358" s="120">
        <f>PRODUCT('mil mi val'!$C322:BK322)</f>
        <v>0.96612759335620746</v>
      </c>
      <c r="BM358" s="120">
        <f>PRODUCT('mil mi val'!$C322:BL322)</f>
        <v>0.96574114231886499</v>
      </c>
      <c r="BN358" s="120">
        <f>PRODUCT('mil mi val'!$C322:BM322)</f>
        <v>0.96535484586193754</v>
      </c>
      <c r="BO358" s="120">
        <f>PRODUCT('mil mi val'!$C322:BN322)</f>
        <v>0.9649687039235928</v>
      </c>
      <c r="BP358" s="120">
        <f>PRODUCT('mil mi val'!$C322:BO322)</f>
        <v>0.96458271644202342</v>
      </c>
      <c r="BQ358" s="120">
        <f>PRODUCT('mil mi val'!$C322:BP322)</f>
        <v>0.96419688335544662</v>
      </c>
      <c r="BR358" s="120">
        <f>PRODUCT('mil mi val'!$C322:BQ322)</f>
        <v>0.96381120460210445</v>
      </c>
      <c r="BS358" s="120">
        <f>PRODUCT('mil mi val'!$C322:BR322)</f>
        <v>0.96342568012026364</v>
      </c>
      <c r="BT358" s="120">
        <f>PRODUCT('mil mi val'!$C322:BS322)</f>
        <v>0.96304030984821554</v>
      </c>
      <c r="BU358" s="120">
        <f>PRODUCT('mil mi val'!$C322:BT322)</f>
        <v>0.96265509372427627</v>
      </c>
      <c r="BV358" s="120">
        <f>PRODUCT('mil mi val'!$C322:BU322)</f>
        <v>0.9622700316867866</v>
      </c>
      <c r="BW358" s="120">
        <f>PRODUCT('mil mi val'!$C322:BV322)</f>
        <v>0.96188512367411194</v>
      </c>
      <c r="BX358" s="120">
        <f>PRODUCT('mil mi val'!$C322:BW322)</f>
        <v>0.96150036962464236</v>
      </c>
      <c r="BY358" s="120">
        <f>PRODUCT('mil mi val'!$C322:BX322)</f>
        <v>0.96111576947679256</v>
      </c>
      <c r="BZ358" s="120">
        <f>PRODUCT('mil mi val'!$C322:BY322)</f>
        <v>0.96073132316900189</v>
      </c>
      <c r="CA358" s="120">
        <f>PRODUCT('mil mi val'!$C322:BZ322)</f>
        <v>0.96034703063973437</v>
      </c>
      <c r="CB358" s="120">
        <f>PRODUCT('mil mi val'!$C322:CA322)</f>
        <v>0.95996289182747851</v>
      </c>
      <c r="CC358" s="120">
        <f>PRODUCT('mil mi val'!$C322:CB322)</f>
        <v>0.95957890667074752</v>
      </c>
      <c r="CD358" s="120">
        <f>PRODUCT('mil mi val'!$C322:CC322)</f>
        <v>0.95919507510807922</v>
      </c>
      <c r="CE358" s="120">
        <f>PRODUCT('mil mi val'!$C322:CD322)</f>
        <v>0.95881139707803598</v>
      </c>
      <c r="CF358" s="120">
        <f>PRODUCT('mil mi val'!$C322:CE322)</f>
        <v>0.9584278725192048</v>
      </c>
      <c r="CG358" s="120">
        <f>PRODUCT('mil mi val'!$C322:CF322)</f>
        <v>0.95804450137019714</v>
      </c>
      <c r="CH358" s="120">
        <f>PRODUCT('mil mi val'!$C322:CG322)</f>
        <v>0.95766128356964908</v>
      </c>
      <c r="CI358" s="120">
        <f>PRODUCT('mil mi val'!$C322:CH322)</f>
        <v>0.95727821905622124</v>
      </c>
      <c r="CJ358" s="120">
        <f>PRODUCT('mil mi val'!$C322:CI322)</f>
        <v>0.95689530776859877</v>
      </c>
      <c r="CK358" s="120">
        <f>PRODUCT('mil mi val'!$C322:CJ322)</f>
        <v>0.95651254964549137</v>
      </c>
      <c r="CL358" s="120">
        <f>PRODUCT('mil mi val'!$C322:CK322)</f>
        <v>0.95612994462563317</v>
      </c>
      <c r="CM358" s="120">
        <f>PRODUCT('mil mi val'!$C322:CL322)</f>
        <v>0.95574749264778291</v>
      </c>
      <c r="CN358" s="120">
        <f>PRODUCT('mil mi val'!$C322:CM322)</f>
        <v>0.95536519365072381</v>
      </c>
      <c r="CO358" s="120">
        <f>PRODUCT('mil mi val'!$C322:CN322)</f>
        <v>0.95498304757326358</v>
      </c>
      <c r="CP358" s="120">
        <f>PRODUCT('mil mi val'!$C322:CO322)</f>
        <v>0.95460105435423437</v>
      </c>
      <c r="CQ358" s="120">
        <f>PRODUCT('mil mi val'!$C322:CP322)</f>
        <v>0.95421921393249276</v>
      </c>
      <c r="CR358" s="120">
        <f>PRODUCT('mil mi val'!$C322:CQ322)</f>
        <v>0.95383752624691975</v>
      </c>
      <c r="CS358" s="120">
        <f>PRODUCT('mil mi val'!$C322:CR322)</f>
        <v>0.953455991236421</v>
      </c>
      <c r="CT358" s="120">
        <f>PRODUCT('mil mi val'!$C322:CS322)</f>
        <v>0.95307460883992645</v>
      </c>
      <c r="CU358" s="120">
        <f>PRODUCT('mil mi val'!$C322:CT322)</f>
        <v>0.95269337899639051</v>
      </c>
      <c r="CV358" s="120">
        <f>PRODUCT('mil mi val'!$C322:CU322)</f>
        <v>0.95231230164479197</v>
      </c>
      <c r="CW358" s="120">
        <f>PRODUCT('mil mi val'!$C322:CV322)</f>
        <v>0.95193137672413408</v>
      </c>
      <c r="CX358" s="120">
        <f>PRODUCT('mil mi val'!$C322:CW322)</f>
        <v>0.9515506041734445</v>
      </c>
      <c r="CY358" s="120">
        <f>PRODUCT('mil mi val'!$C322:CX322)</f>
        <v>0.95116998393177521</v>
      </c>
      <c r="CZ358" s="120">
        <f>PRODUCT('mil mi val'!$C322:CY322)</f>
        <v>0.95078951593820249</v>
      </c>
      <c r="DA358" s="120">
        <f>PRODUCT('mil mi val'!$C322:CZ322)</f>
        <v>0.95040920013182728</v>
      </c>
      <c r="DB358" s="120">
        <f>PRODUCT('mil mi val'!$C322:DA322)</f>
        <v>0.95002903645177461</v>
      </c>
      <c r="DC358" s="120">
        <f>PRODUCT('mil mi val'!$C322:DB322)</f>
        <v>0.94964902483719393</v>
      </c>
    </row>
    <row r="359" spans="2:107" ht="15" x14ac:dyDescent="0.25">
      <c r="B359" s="110">
        <v>114</v>
      </c>
      <c r="C359" s="120">
        <v>1</v>
      </c>
      <c r="D359" s="120">
        <f>PRODUCT('mil mi val'!$C323:C323)</f>
        <v>0.98970000000000002</v>
      </c>
      <c r="E359" s="120">
        <f>PRODUCT('mil mi val'!$C323:D323)</f>
        <v>0.98930412000000012</v>
      </c>
      <c r="F359" s="120">
        <f>PRODUCT('mil mi val'!$C323:E323)</f>
        <v>0.98890839835200017</v>
      </c>
      <c r="G359" s="120">
        <f>PRODUCT('mil mi val'!$C323:F323)</f>
        <v>0.98851283499265941</v>
      </c>
      <c r="H359" s="120">
        <f>PRODUCT('mil mi val'!$C323:G323)</f>
        <v>0.98811742985866236</v>
      </c>
      <c r="I359" s="120">
        <f>PRODUCT('mil mi val'!$C323:H323)</f>
        <v>0.98772218288671898</v>
      </c>
      <c r="J359" s="120">
        <f>PRODUCT('mil mi val'!$C323:I323)</f>
        <v>0.98742586623185302</v>
      </c>
      <c r="K359" s="120">
        <f>PRODUCT('mil mi val'!$C323:J323)</f>
        <v>0.98712963847198354</v>
      </c>
      <c r="L359" s="120">
        <f>PRODUCT('mil mi val'!$C323:K323)</f>
        <v>0.9869322125442892</v>
      </c>
      <c r="M359" s="120">
        <f>PRODUCT('mil mi val'!$C323:L323)</f>
        <v>0.98673482610178032</v>
      </c>
      <c r="N359" s="120">
        <f>PRODUCT('mil mi val'!$C323:M323)</f>
        <v>0.98663615261917015</v>
      </c>
      <c r="O359" s="120">
        <f>PRODUCT('mil mi val'!$C323:N323)</f>
        <v>0.98653748900390825</v>
      </c>
      <c r="P359" s="120">
        <f>PRODUCT('mil mi val'!$C323:O323)</f>
        <v>0.98643883525500786</v>
      </c>
      <c r="Q359" s="120">
        <f>PRODUCT('mil mi val'!$C323:P323)</f>
        <v>0.98624154748795689</v>
      </c>
      <c r="R359" s="120">
        <f>PRODUCT('mil mi val'!$C323:Q323)</f>
        <v>0.98604429917845937</v>
      </c>
      <c r="S359" s="120">
        <f>PRODUCT('mil mi val'!$C323:R323)</f>
        <v>0.98584709031862372</v>
      </c>
      <c r="T359" s="120">
        <f>PRODUCT('mil mi val'!$C323:S323)</f>
        <v>0.98564992090056003</v>
      </c>
      <c r="U359" s="120">
        <f>PRODUCT('mil mi val'!$C323:T323)</f>
        <v>0.98545279091637994</v>
      </c>
      <c r="V359" s="120">
        <f>PRODUCT('mil mi val'!$C323:U323)</f>
        <v>0.98525570035819665</v>
      </c>
      <c r="W359" s="120">
        <f>PRODUCT('mil mi val'!$C323:V323)</f>
        <v>0.98505864921812503</v>
      </c>
      <c r="X359" s="120">
        <f>PRODUCT('mil mi val'!$C323:W323)</f>
        <v>0.98486163748828137</v>
      </c>
      <c r="Y359" s="120">
        <f>PRODUCT('mil mi val'!$C323:X323)</f>
        <v>0.98466466516078377</v>
      </c>
      <c r="Z359" s="120">
        <f>PRODUCT('mil mi val'!$C323:Y323)</f>
        <v>0.98446773222775164</v>
      </c>
      <c r="AA359" s="120">
        <f>PRODUCT('mil mi val'!$C323:Z323)</f>
        <v>0.98427083868130616</v>
      </c>
      <c r="AB359" s="120">
        <f>PRODUCT('mil mi val'!$C323:AA323)</f>
        <v>0.98407398451356987</v>
      </c>
      <c r="AC359" s="120">
        <f>PRODUCT('mil mi val'!$C323:AB323)</f>
        <v>0.98387716971666717</v>
      </c>
      <c r="AD359" s="120">
        <f>PRODUCT('mil mi val'!$C323:AC323)</f>
        <v>0.9836803942827238</v>
      </c>
      <c r="AE359" s="120">
        <f>PRODUCT('mil mi val'!$C323:AD323)</f>
        <v>0.98348365820386729</v>
      </c>
      <c r="AF359" s="120">
        <f>PRODUCT('mil mi val'!$C323:AE323)</f>
        <v>0.9832869614722265</v>
      </c>
      <c r="AG359" s="120">
        <f>PRODUCT('mil mi val'!$C323:AF323)</f>
        <v>0.98309030407993203</v>
      </c>
      <c r="AH359" s="120">
        <f>PRODUCT('mil mi val'!$C323:AG323)</f>
        <v>0.98289368601911609</v>
      </c>
      <c r="AI359" s="120">
        <f>PRODUCT('mil mi val'!$C323:AH323)</f>
        <v>0.98269710728191229</v>
      </c>
      <c r="AJ359" s="120">
        <f>PRODUCT('mil mi val'!$C323:AI323)</f>
        <v>0.98250056786045592</v>
      </c>
      <c r="AK359" s="120">
        <f>PRODUCT('mil mi val'!$C323:AJ323)</f>
        <v>0.98230406774688384</v>
      </c>
      <c r="AL359" s="120">
        <f>PRODUCT('mil mi val'!$C323:AK323)</f>
        <v>0.98210760693333443</v>
      </c>
      <c r="AM359" s="120">
        <f>PRODUCT('mil mi val'!$C323:AL323)</f>
        <v>0.98191118541194777</v>
      </c>
      <c r="AN359" s="120">
        <f>PRODUCT('mil mi val'!$C323:AM323)</f>
        <v>0.98171480317486537</v>
      </c>
      <c r="AO359" s="120">
        <f>PRODUCT('mil mi val'!$C323:AN323)</f>
        <v>0.98151846021423039</v>
      </c>
      <c r="AP359" s="120">
        <f>PRODUCT('mil mi val'!$C323:AO323)</f>
        <v>0.98132215652218757</v>
      </c>
      <c r="AQ359" s="120">
        <f>PRODUCT('mil mi val'!$C323:AP323)</f>
        <v>0.98112589209088319</v>
      </c>
      <c r="AR359" s="120">
        <f>PRODUCT('mil mi val'!$C323:AQ323)</f>
        <v>0.98092966691246508</v>
      </c>
      <c r="AS359" s="120">
        <f>PRODUCT('mil mi val'!$C323:AR323)</f>
        <v>0.98073348097908264</v>
      </c>
      <c r="AT359" s="120">
        <f>PRODUCT('mil mi val'!$C323:AS323)</f>
        <v>0.98053733428288681</v>
      </c>
      <c r="AU359" s="120">
        <f>PRODUCT('mil mi val'!$C323:AT323)</f>
        <v>0.9803412268160302</v>
      </c>
      <c r="AV359" s="120">
        <f>PRODUCT('mil mi val'!$C323:AU323)</f>
        <v>0.98014515857066697</v>
      </c>
      <c r="AW359" s="120">
        <f>PRODUCT('mil mi val'!$C323:AV323)</f>
        <v>0.97994912953895286</v>
      </c>
      <c r="AX359" s="120">
        <f>PRODUCT('mil mi val'!$C323:AW323)</f>
        <v>0.97975313971304512</v>
      </c>
      <c r="AY359" s="120">
        <f>PRODUCT('mil mi val'!$C323:AX323)</f>
        <v>0.97955718908510248</v>
      </c>
      <c r="AZ359" s="120">
        <f>PRODUCT('mil mi val'!$C323:AY323)</f>
        <v>0.97936127764728542</v>
      </c>
      <c r="BA359" s="120">
        <f>PRODUCT('mil mi val'!$C323:AZ323)</f>
        <v>0.97916540539175601</v>
      </c>
      <c r="BB359" s="120">
        <f>PRODUCT('mil mi val'!$C323:BA323)</f>
        <v>0.97896957231067772</v>
      </c>
      <c r="BC359" s="120">
        <f>PRODUCT('mil mi val'!$C323:BB323)</f>
        <v>0.9787737783962156</v>
      </c>
      <c r="BD359" s="120">
        <f>PRODUCT('mil mi val'!$C323:BC323)</f>
        <v>0.97857802364053637</v>
      </c>
      <c r="BE359" s="120">
        <f>PRODUCT('mil mi val'!$C323:BD323)</f>
        <v>0.97838230803580828</v>
      </c>
      <c r="BF359" s="120">
        <f>PRODUCT('mil mi val'!$C323:BE323)</f>
        <v>0.97818663157420116</v>
      </c>
      <c r="BG359" s="120">
        <f>PRODUCT('mil mi val'!$C323:BF323)</f>
        <v>0.97799099424788638</v>
      </c>
      <c r="BH359" s="120">
        <f>PRODUCT('mil mi val'!$C323:BG323)</f>
        <v>0.97779539604903687</v>
      </c>
      <c r="BI359" s="120">
        <f>PRODUCT('mil mi val'!$C323:BH323)</f>
        <v>0.97759983696982711</v>
      </c>
      <c r="BJ359" s="120">
        <f>PRODUCT('mil mi val'!$C323:BI323)</f>
        <v>0.97740431700243313</v>
      </c>
      <c r="BK359" s="120">
        <f>PRODUCT('mil mi val'!$C323:BJ323)</f>
        <v>0.97720883613903264</v>
      </c>
      <c r="BL359" s="120">
        <f>PRODUCT('mil mi val'!$C323:BK323)</f>
        <v>0.9770133943718049</v>
      </c>
      <c r="BM359" s="120">
        <f>PRODUCT('mil mi val'!$C323:BL323)</f>
        <v>0.9768179916929306</v>
      </c>
      <c r="BN359" s="120">
        <f>PRODUCT('mil mi val'!$C323:BM323)</f>
        <v>0.97662262809459199</v>
      </c>
      <c r="BO359" s="120">
        <f>PRODUCT('mil mi val'!$C323:BN323)</f>
        <v>0.97642730356897312</v>
      </c>
      <c r="BP359" s="120">
        <f>PRODUCT('mil mi val'!$C323:BO323)</f>
        <v>0.97623201810825933</v>
      </c>
      <c r="BQ359" s="120">
        <f>PRODUCT('mil mi val'!$C323:BP323)</f>
        <v>0.97603677170463765</v>
      </c>
      <c r="BR359" s="120">
        <f>PRODUCT('mil mi val'!$C323:BQ323)</f>
        <v>0.97584156435029679</v>
      </c>
      <c r="BS359" s="120">
        <f>PRODUCT('mil mi val'!$C323:BR323)</f>
        <v>0.97564639603742676</v>
      </c>
      <c r="BT359" s="120">
        <f>PRODUCT('mil mi val'!$C323:BS323)</f>
        <v>0.97545126675821925</v>
      </c>
      <c r="BU359" s="120">
        <f>PRODUCT('mil mi val'!$C323:BT323)</f>
        <v>0.97525617650486762</v>
      </c>
      <c r="BV359" s="120">
        <f>PRODUCT('mil mi val'!$C323:BU323)</f>
        <v>0.97506112526956668</v>
      </c>
      <c r="BW359" s="120">
        <f>PRODUCT('mil mi val'!$C323:BV323)</f>
        <v>0.97486611304451276</v>
      </c>
      <c r="BX359" s="120">
        <f>PRODUCT('mil mi val'!$C323:BW323)</f>
        <v>0.9746711398219039</v>
      </c>
      <c r="BY359" s="120">
        <f>PRODUCT('mil mi val'!$C323:BX323)</f>
        <v>0.97447620559393955</v>
      </c>
      <c r="BZ359" s="120">
        <f>PRODUCT('mil mi val'!$C323:BY323)</f>
        <v>0.97428131035282073</v>
      </c>
      <c r="CA359" s="120">
        <f>PRODUCT('mil mi val'!$C323:BZ323)</f>
        <v>0.97408645409075023</v>
      </c>
      <c r="CB359" s="120">
        <f>PRODUCT('mil mi val'!$C323:CA323)</f>
        <v>0.97389163679993207</v>
      </c>
      <c r="CC359" s="120">
        <f>PRODUCT('mil mi val'!$C323:CB323)</f>
        <v>0.97369685847257215</v>
      </c>
      <c r="CD359" s="120">
        <f>PRODUCT('mil mi val'!$C323:CC323)</f>
        <v>0.97350211910087769</v>
      </c>
      <c r="CE359" s="120">
        <f>PRODUCT('mil mi val'!$C323:CD323)</f>
        <v>0.9733074186770575</v>
      </c>
      <c r="CF359" s="120">
        <f>PRODUCT('mil mi val'!$C323:CE323)</f>
        <v>0.97311275719332213</v>
      </c>
      <c r="CG359" s="120">
        <f>PRODUCT('mil mi val'!$C323:CF323)</f>
        <v>0.97291813464188348</v>
      </c>
      <c r="CH359" s="120">
        <f>PRODUCT('mil mi val'!$C323:CG323)</f>
        <v>0.97272355101495511</v>
      </c>
      <c r="CI359" s="120">
        <f>PRODUCT('mil mi val'!$C323:CH323)</f>
        <v>0.97252900630475214</v>
      </c>
      <c r="CJ359" s="120">
        <f>PRODUCT('mil mi val'!$C323:CI323)</f>
        <v>0.97233450050349124</v>
      </c>
      <c r="CK359" s="120">
        <f>PRODUCT('mil mi val'!$C323:CJ323)</f>
        <v>0.97214003360339052</v>
      </c>
      <c r="CL359" s="120">
        <f>PRODUCT('mil mi val'!$C323:CK323)</f>
        <v>0.97194560559666987</v>
      </c>
      <c r="CM359" s="120">
        <f>PRODUCT('mil mi val'!$C323:CL323)</f>
        <v>0.97175121647555052</v>
      </c>
      <c r="CN359" s="120">
        <f>PRODUCT('mil mi val'!$C323:CM323)</f>
        <v>0.97155686623225546</v>
      </c>
      <c r="CO359" s="120">
        <f>PRODUCT('mil mi val'!$C323:CN323)</f>
        <v>0.97136255485900902</v>
      </c>
      <c r="CP359" s="120">
        <f>PRODUCT('mil mi val'!$C323:CO323)</f>
        <v>0.9711682823480372</v>
      </c>
      <c r="CQ359" s="120">
        <f>PRODUCT('mil mi val'!$C323:CP323)</f>
        <v>0.97097404869156767</v>
      </c>
      <c r="CR359" s="120">
        <f>PRODUCT('mil mi val'!$C323:CQ323)</f>
        <v>0.97077985388182941</v>
      </c>
      <c r="CS359" s="120">
        <f>PRODUCT('mil mi val'!$C323:CR323)</f>
        <v>0.97058569791105309</v>
      </c>
      <c r="CT359" s="120">
        <f>PRODUCT('mil mi val'!$C323:CS323)</f>
        <v>0.97039158077147092</v>
      </c>
      <c r="CU359" s="120">
        <f>PRODUCT('mil mi val'!$C323:CT323)</f>
        <v>0.97019750245531666</v>
      </c>
      <c r="CV359" s="120">
        <f>PRODUCT('mil mi val'!$C323:CU323)</f>
        <v>0.97000346295482565</v>
      </c>
      <c r="CW359" s="120">
        <f>PRODUCT('mil mi val'!$C323:CV323)</f>
        <v>0.96980946226223474</v>
      </c>
      <c r="CX359" s="120">
        <f>PRODUCT('mil mi val'!$C323:CW323)</f>
        <v>0.96961550036978228</v>
      </c>
      <c r="CY359" s="120">
        <f>PRODUCT('mil mi val'!$C323:CX323)</f>
        <v>0.96942157726970835</v>
      </c>
      <c r="CZ359" s="120">
        <f>PRODUCT('mil mi val'!$C323:CY323)</f>
        <v>0.96922769295425437</v>
      </c>
      <c r="DA359" s="120">
        <f>PRODUCT('mil mi val'!$C323:CZ323)</f>
        <v>0.96903384741566356</v>
      </c>
      <c r="DB359" s="120">
        <f>PRODUCT('mil mi val'!$C323:DA323)</f>
        <v>0.96884004064618046</v>
      </c>
      <c r="DC359" s="120">
        <f>PRODUCT('mil mi val'!$C323:DB323)</f>
        <v>0.96864627263805125</v>
      </c>
    </row>
    <row r="360" spans="2:107" ht="15" x14ac:dyDescent="0.25">
      <c r="B360" s="110">
        <v>115</v>
      </c>
      <c r="C360" s="120">
        <v>1</v>
      </c>
      <c r="D360" s="120">
        <f>PRODUCT('mil mi val'!$C324:C324)</f>
        <v>1</v>
      </c>
      <c r="E360" s="120">
        <f>PRODUCT('mil mi val'!$C324:D324)</f>
        <v>1</v>
      </c>
      <c r="F360" s="120">
        <f>PRODUCT('mil mi val'!$C324:E324)</f>
        <v>1</v>
      </c>
      <c r="G360" s="120">
        <f>PRODUCT('mil mi val'!$C324:F324)</f>
        <v>1</v>
      </c>
      <c r="H360" s="120">
        <f>PRODUCT('mil mi val'!$C324:G324)</f>
        <v>1</v>
      </c>
      <c r="I360" s="120">
        <f>PRODUCT('mil mi val'!$C324:H324)</f>
        <v>1</v>
      </c>
      <c r="J360" s="120">
        <f>PRODUCT('mil mi val'!$C324:I324)</f>
        <v>1</v>
      </c>
      <c r="K360" s="120">
        <f>PRODUCT('mil mi val'!$C324:J324)</f>
        <v>1</v>
      </c>
      <c r="L360" s="120">
        <f>PRODUCT('mil mi val'!$C324:K324)</f>
        <v>1</v>
      </c>
      <c r="M360" s="120">
        <f>PRODUCT('mil mi val'!$C324:L324)</f>
        <v>1</v>
      </c>
      <c r="N360" s="120">
        <f>PRODUCT('mil mi val'!$C324:M324)</f>
        <v>1</v>
      </c>
      <c r="O360" s="120">
        <f>PRODUCT('mil mi val'!$C324:N324)</f>
        <v>1</v>
      </c>
      <c r="P360" s="120">
        <f>PRODUCT('mil mi val'!$C324:O324)</f>
        <v>1</v>
      </c>
      <c r="Q360" s="120">
        <f>PRODUCT('mil mi val'!$C324:P324)</f>
        <v>1</v>
      </c>
      <c r="R360" s="120">
        <f>PRODUCT('mil mi val'!$C324:Q324)</f>
        <v>1</v>
      </c>
      <c r="S360" s="120">
        <f>PRODUCT('mil mi val'!$C324:R324)</f>
        <v>1</v>
      </c>
      <c r="T360" s="120">
        <f>PRODUCT('mil mi val'!$C324:S324)</f>
        <v>1</v>
      </c>
      <c r="U360" s="120">
        <f>PRODUCT('mil mi val'!$C324:T324)</f>
        <v>1</v>
      </c>
      <c r="V360" s="120">
        <f>PRODUCT('mil mi val'!$C324:U324)</f>
        <v>1</v>
      </c>
      <c r="W360" s="120">
        <f>PRODUCT('mil mi val'!$C324:V324)</f>
        <v>1</v>
      </c>
      <c r="X360" s="120">
        <f>PRODUCT('mil mi val'!$C324:W324)</f>
        <v>1</v>
      </c>
      <c r="Y360" s="120">
        <f>PRODUCT('mil mi val'!$C324:X324)</f>
        <v>1</v>
      </c>
      <c r="Z360" s="120">
        <f>PRODUCT('mil mi val'!$C324:Y324)</f>
        <v>1</v>
      </c>
      <c r="AA360" s="120">
        <f>PRODUCT('mil mi val'!$C324:Z324)</f>
        <v>1</v>
      </c>
      <c r="AB360" s="120">
        <f>PRODUCT('mil mi val'!$C324:AA324)</f>
        <v>1</v>
      </c>
      <c r="AC360" s="120">
        <f>PRODUCT('mil mi val'!$C324:AB324)</f>
        <v>1</v>
      </c>
      <c r="AD360" s="120">
        <f>PRODUCT('mil mi val'!$C324:AC324)</f>
        <v>1</v>
      </c>
      <c r="AE360" s="120">
        <f>PRODUCT('mil mi val'!$C324:AD324)</f>
        <v>1</v>
      </c>
      <c r="AF360" s="120">
        <f>PRODUCT('mil mi val'!$C324:AE324)</f>
        <v>1</v>
      </c>
      <c r="AG360" s="120">
        <f>PRODUCT('mil mi val'!$C324:AF324)</f>
        <v>1</v>
      </c>
      <c r="AH360" s="120">
        <f>PRODUCT('mil mi val'!$C324:AG324)</f>
        <v>1</v>
      </c>
      <c r="AI360" s="120">
        <f>PRODUCT('mil mi val'!$C324:AH324)</f>
        <v>1</v>
      </c>
      <c r="AJ360" s="120">
        <f>PRODUCT('mil mi val'!$C324:AI324)</f>
        <v>1</v>
      </c>
      <c r="AK360" s="120">
        <f>PRODUCT('mil mi val'!$C324:AJ324)</f>
        <v>1</v>
      </c>
      <c r="AL360" s="120">
        <f>PRODUCT('mil mi val'!$C324:AK324)</f>
        <v>1</v>
      </c>
      <c r="AM360" s="120">
        <f>PRODUCT('mil mi val'!$C324:AL324)</f>
        <v>1</v>
      </c>
      <c r="AN360" s="120">
        <f>PRODUCT('mil mi val'!$C324:AM324)</f>
        <v>1</v>
      </c>
      <c r="AO360" s="120">
        <f>PRODUCT('mil mi val'!$C324:AN324)</f>
        <v>1</v>
      </c>
      <c r="AP360" s="120">
        <f>PRODUCT('mil mi val'!$C324:AO324)</f>
        <v>1</v>
      </c>
      <c r="AQ360" s="120">
        <f>PRODUCT('mil mi val'!$C324:AP324)</f>
        <v>1</v>
      </c>
      <c r="AR360" s="120">
        <f>PRODUCT('mil mi val'!$C324:AQ324)</f>
        <v>1</v>
      </c>
      <c r="AS360" s="120">
        <f>PRODUCT('mil mi val'!$C324:AR324)</f>
        <v>1</v>
      </c>
      <c r="AT360" s="120">
        <f>PRODUCT('mil mi val'!$C324:AS324)</f>
        <v>1</v>
      </c>
      <c r="AU360" s="120">
        <f>PRODUCT('mil mi val'!$C324:AT324)</f>
        <v>1</v>
      </c>
      <c r="AV360" s="120">
        <f>PRODUCT('mil mi val'!$C324:AU324)</f>
        <v>1</v>
      </c>
      <c r="AW360" s="120">
        <f>PRODUCT('mil mi val'!$C324:AV324)</f>
        <v>1</v>
      </c>
      <c r="AX360" s="120">
        <f>PRODUCT('mil mi val'!$C324:AW324)</f>
        <v>1</v>
      </c>
      <c r="AY360" s="120">
        <f>PRODUCT('mil mi val'!$C324:AX324)</f>
        <v>1</v>
      </c>
      <c r="AZ360" s="120">
        <f>PRODUCT('mil mi val'!$C324:AY324)</f>
        <v>1</v>
      </c>
      <c r="BA360" s="120">
        <f>PRODUCT('mil mi val'!$C324:AZ324)</f>
        <v>1</v>
      </c>
      <c r="BB360" s="120">
        <f>PRODUCT('mil mi val'!$C324:BA324)</f>
        <v>1</v>
      </c>
      <c r="BC360" s="120">
        <f>PRODUCT('mil mi val'!$C324:BB324)</f>
        <v>1</v>
      </c>
      <c r="BD360" s="120">
        <f>PRODUCT('mil mi val'!$C324:BC324)</f>
        <v>1</v>
      </c>
      <c r="BE360" s="120">
        <f>PRODUCT('mil mi val'!$C324:BD324)</f>
        <v>1</v>
      </c>
      <c r="BF360" s="120">
        <f>PRODUCT('mil mi val'!$C324:BE324)</f>
        <v>1</v>
      </c>
      <c r="BG360" s="120">
        <f>PRODUCT('mil mi val'!$C324:BF324)</f>
        <v>1</v>
      </c>
      <c r="BH360" s="120">
        <f>PRODUCT('mil mi val'!$C324:BG324)</f>
        <v>1</v>
      </c>
      <c r="BI360" s="120">
        <f>PRODUCT('mil mi val'!$C324:BH324)</f>
        <v>1</v>
      </c>
      <c r="BJ360" s="120">
        <f>PRODUCT('mil mi val'!$C324:BI324)</f>
        <v>1</v>
      </c>
      <c r="BK360" s="120">
        <f>PRODUCT('mil mi val'!$C324:BJ324)</f>
        <v>1</v>
      </c>
      <c r="BL360" s="120">
        <f>PRODUCT('mil mi val'!$C324:BK324)</f>
        <v>1</v>
      </c>
      <c r="BM360" s="120">
        <f>PRODUCT('mil mi val'!$C324:BL324)</f>
        <v>1</v>
      </c>
      <c r="BN360" s="120">
        <f>PRODUCT('mil mi val'!$C324:BM324)</f>
        <v>1</v>
      </c>
      <c r="BO360" s="120">
        <f>PRODUCT('mil mi val'!$C324:BN324)</f>
        <v>1</v>
      </c>
      <c r="BP360" s="120">
        <f>PRODUCT('mil mi val'!$C324:BO324)</f>
        <v>1</v>
      </c>
      <c r="BQ360" s="120">
        <f>PRODUCT('mil mi val'!$C324:BP324)</f>
        <v>1</v>
      </c>
      <c r="BR360" s="120">
        <f>PRODUCT('mil mi val'!$C324:BQ324)</f>
        <v>1</v>
      </c>
      <c r="BS360" s="120">
        <f>PRODUCT('mil mi val'!$C324:BR324)</f>
        <v>1</v>
      </c>
      <c r="BT360" s="120">
        <f>PRODUCT('mil mi val'!$C324:BS324)</f>
        <v>1</v>
      </c>
      <c r="BU360" s="120">
        <f>PRODUCT('mil mi val'!$C324:BT324)</f>
        <v>1</v>
      </c>
      <c r="BV360" s="120">
        <f>PRODUCT('mil mi val'!$C324:BU324)</f>
        <v>1</v>
      </c>
      <c r="BW360" s="120">
        <f>PRODUCT('mil mi val'!$C324:BV324)</f>
        <v>1</v>
      </c>
      <c r="BX360" s="120">
        <f>PRODUCT('mil mi val'!$C324:BW324)</f>
        <v>1</v>
      </c>
      <c r="BY360" s="120">
        <f>PRODUCT('mil mi val'!$C324:BX324)</f>
        <v>1</v>
      </c>
      <c r="BZ360" s="120">
        <f>PRODUCT('mil mi val'!$C324:BY324)</f>
        <v>1</v>
      </c>
      <c r="CA360" s="120">
        <f>PRODUCT('mil mi val'!$C324:BZ324)</f>
        <v>1</v>
      </c>
      <c r="CB360" s="120">
        <f>PRODUCT('mil mi val'!$C324:CA324)</f>
        <v>1</v>
      </c>
      <c r="CC360" s="120">
        <f>PRODUCT('mil mi val'!$C324:CB324)</f>
        <v>1</v>
      </c>
      <c r="CD360" s="120">
        <f>PRODUCT('mil mi val'!$C324:CC324)</f>
        <v>1</v>
      </c>
      <c r="CE360" s="120">
        <f>PRODUCT('mil mi val'!$C324:CD324)</f>
        <v>1</v>
      </c>
      <c r="CF360" s="120">
        <f>PRODUCT('mil mi val'!$C324:CE324)</f>
        <v>1</v>
      </c>
      <c r="CG360" s="120">
        <f>PRODUCT('mil mi val'!$C324:CF324)</f>
        <v>1</v>
      </c>
      <c r="CH360" s="120">
        <f>PRODUCT('mil mi val'!$C324:CG324)</f>
        <v>1</v>
      </c>
      <c r="CI360" s="120">
        <f>PRODUCT('mil mi val'!$C324:CH324)</f>
        <v>1</v>
      </c>
      <c r="CJ360" s="120">
        <f>PRODUCT('mil mi val'!$C324:CI324)</f>
        <v>1</v>
      </c>
      <c r="CK360" s="120">
        <f>PRODUCT('mil mi val'!$C324:CJ324)</f>
        <v>1</v>
      </c>
      <c r="CL360" s="120">
        <f>PRODUCT('mil mi val'!$C324:CK324)</f>
        <v>1</v>
      </c>
      <c r="CM360" s="120">
        <f>PRODUCT('mil mi val'!$C324:CL324)</f>
        <v>1</v>
      </c>
      <c r="CN360" s="120">
        <f>PRODUCT('mil mi val'!$C324:CM324)</f>
        <v>1</v>
      </c>
      <c r="CO360" s="120">
        <f>PRODUCT('mil mi val'!$C324:CN324)</f>
        <v>1</v>
      </c>
      <c r="CP360" s="120">
        <f>PRODUCT('mil mi val'!$C324:CO324)</f>
        <v>1</v>
      </c>
      <c r="CQ360" s="120">
        <f>PRODUCT('mil mi val'!$C324:CP324)</f>
        <v>1</v>
      </c>
      <c r="CR360" s="120">
        <f>PRODUCT('mil mi val'!$C324:CQ324)</f>
        <v>1</v>
      </c>
      <c r="CS360" s="120">
        <f>PRODUCT('mil mi val'!$C324:CR324)</f>
        <v>1</v>
      </c>
      <c r="CT360" s="120">
        <f>PRODUCT('mil mi val'!$C324:CS324)</f>
        <v>1</v>
      </c>
      <c r="CU360" s="120">
        <f>PRODUCT('mil mi val'!$C324:CT324)</f>
        <v>1</v>
      </c>
      <c r="CV360" s="120">
        <f>PRODUCT('mil mi val'!$C324:CU324)</f>
        <v>1</v>
      </c>
      <c r="CW360" s="120">
        <f>PRODUCT('mil mi val'!$C324:CV324)</f>
        <v>1</v>
      </c>
      <c r="CX360" s="120">
        <f>PRODUCT('mil mi val'!$C324:CW324)</f>
        <v>1</v>
      </c>
      <c r="CY360" s="120">
        <f>PRODUCT('mil mi val'!$C324:CX324)</f>
        <v>1</v>
      </c>
      <c r="CZ360" s="120">
        <f>PRODUCT('mil mi val'!$C324:CY324)</f>
        <v>1</v>
      </c>
      <c r="DA360" s="120">
        <f>PRODUCT('mil mi val'!$C324:CZ324)</f>
        <v>1</v>
      </c>
      <c r="DB360" s="120">
        <f>PRODUCT('mil mi val'!$C324:DA324)</f>
        <v>1</v>
      </c>
      <c r="DC360" s="120">
        <f>PRODUCT('mil mi val'!$C324:DB324)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4"/>
    <pageSetUpPr autoPageBreaks="0"/>
  </sheetPr>
  <dimension ref="B1:B36"/>
  <sheetViews>
    <sheetView showGridLines="0" showRowColHeaders="0" showZeros="0" showOutlineSymbols="0" zoomScaleNormal="100" workbookViewId="0"/>
  </sheetViews>
  <sheetFormatPr defaultColWidth="9.140625" defaultRowHeight="11.1" customHeight="1" x14ac:dyDescent="0.2"/>
  <cols>
    <col min="1" max="1" width="8.5703125" style="74" customWidth="1"/>
    <col min="2" max="12" width="9.140625" style="74"/>
    <col min="13" max="13" width="2.5703125" style="74" customWidth="1"/>
    <col min="14" max="16384" width="9.140625" style="74"/>
  </cols>
  <sheetData>
    <row r="1" spans="2:2" ht="41.25" customHeight="1" x14ac:dyDescent="0.2"/>
    <row r="2" spans="2:2" ht="15" x14ac:dyDescent="0.2">
      <c r="B2" s="76" t="s">
        <v>122</v>
      </c>
    </row>
    <row r="3" spans="2:2" ht="7.5" customHeight="1" x14ac:dyDescent="0.2"/>
    <row r="4" spans="2:2" ht="15" x14ac:dyDescent="0.25">
      <c r="B4" s="77" t="s">
        <v>123</v>
      </c>
    </row>
    <row r="5" spans="2:2" ht="15" x14ac:dyDescent="0.25">
      <c r="B5" s="77" t="s">
        <v>124</v>
      </c>
    </row>
    <row r="6" spans="2:2" ht="15" x14ac:dyDescent="0.25">
      <c r="B6" s="77" t="s">
        <v>125</v>
      </c>
    </row>
    <row r="7" spans="2:2" ht="15" x14ac:dyDescent="0.2">
      <c r="B7" s="76" t="s">
        <v>126</v>
      </c>
    </row>
    <row r="8" spans="2:2" ht="7.5" customHeight="1" x14ac:dyDescent="0.2"/>
    <row r="9" spans="2:2" ht="15" x14ac:dyDescent="0.25">
      <c r="B9" s="77" t="s">
        <v>127</v>
      </c>
    </row>
    <row r="10" spans="2:2" ht="15" x14ac:dyDescent="0.25">
      <c r="B10" s="77" t="s">
        <v>128</v>
      </c>
    </row>
    <row r="11" spans="2:2" ht="15" x14ac:dyDescent="0.25">
      <c r="B11" s="77" t="s">
        <v>129</v>
      </c>
    </row>
    <row r="12" spans="2:2" ht="15" x14ac:dyDescent="0.25">
      <c r="B12" s="77" t="s">
        <v>130</v>
      </c>
    </row>
    <row r="13" spans="2:2" ht="15" x14ac:dyDescent="0.25">
      <c r="B13" s="78" t="s">
        <v>131</v>
      </c>
    </row>
    <row r="14" spans="2:2" ht="15" x14ac:dyDescent="0.25">
      <c r="B14" s="77" t="s">
        <v>132</v>
      </c>
    </row>
    <row r="15" spans="2:2" ht="15" x14ac:dyDescent="0.25">
      <c r="B15" s="77" t="s">
        <v>133</v>
      </c>
    </row>
    <row r="16" spans="2:2" ht="15" x14ac:dyDescent="0.2">
      <c r="B16" s="76" t="s">
        <v>134</v>
      </c>
    </row>
    <row r="17" spans="2:2" ht="7.5" customHeight="1" x14ac:dyDescent="0.2"/>
    <row r="18" spans="2:2" ht="15" x14ac:dyDescent="0.25">
      <c r="B18" s="77" t="s">
        <v>135</v>
      </c>
    </row>
    <row r="19" spans="2:2" ht="15" x14ac:dyDescent="0.25">
      <c r="B19" s="77" t="s">
        <v>136</v>
      </c>
    </row>
    <row r="20" spans="2:2" ht="15" x14ac:dyDescent="0.25">
      <c r="B20" s="77" t="s">
        <v>137</v>
      </c>
    </row>
    <row r="21" spans="2:2" ht="15" x14ac:dyDescent="0.25">
      <c r="B21" s="77" t="s">
        <v>138</v>
      </c>
    </row>
    <row r="22" spans="2:2" ht="15" x14ac:dyDescent="0.25">
      <c r="B22" s="77" t="s">
        <v>139</v>
      </c>
    </row>
    <row r="23" spans="2:2" ht="15" x14ac:dyDescent="0.25">
      <c r="B23" s="77" t="s">
        <v>140</v>
      </c>
    </row>
    <row r="24" spans="2:2" ht="15" x14ac:dyDescent="0.25">
      <c r="B24" s="77" t="s">
        <v>141</v>
      </c>
    </row>
    <row r="25" spans="2:2" ht="15" x14ac:dyDescent="0.25">
      <c r="B25" s="77" t="s">
        <v>142</v>
      </c>
    </row>
    <row r="26" spans="2:2" ht="7.5" customHeight="1" x14ac:dyDescent="0.2"/>
    <row r="27" spans="2:2" ht="15" x14ac:dyDescent="0.25">
      <c r="B27" s="77" t="s">
        <v>143</v>
      </c>
    </row>
    <row r="28" spans="2:2" ht="15" x14ac:dyDescent="0.25">
      <c r="B28" s="77" t="s">
        <v>144</v>
      </c>
    </row>
    <row r="29" spans="2:2" ht="15" x14ac:dyDescent="0.25">
      <c r="B29" s="77" t="s">
        <v>145</v>
      </c>
    </row>
    <row r="30" spans="2:2" ht="15" x14ac:dyDescent="0.25">
      <c r="B30" s="77" t="s">
        <v>146</v>
      </c>
    </row>
    <row r="31" spans="2:2" ht="7.5" customHeight="1" x14ac:dyDescent="0.2"/>
    <row r="32" spans="2:2" ht="15" x14ac:dyDescent="0.25">
      <c r="B32" s="77" t="s">
        <v>147</v>
      </c>
    </row>
    <row r="33" spans="2:2" ht="15" x14ac:dyDescent="0.25">
      <c r="B33" s="77" t="s">
        <v>148</v>
      </c>
    </row>
    <row r="34" spans="2:2" ht="15" x14ac:dyDescent="0.25">
      <c r="B34" s="77" t="s">
        <v>149</v>
      </c>
    </row>
    <row r="35" spans="2:2" ht="15" x14ac:dyDescent="0.25">
      <c r="B35" s="77" t="s">
        <v>150</v>
      </c>
    </row>
    <row r="36" spans="2:2" ht="15" x14ac:dyDescent="0.25">
      <c r="B36" s="77" t="s">
        <v>151</v>
      </c>
    </row>
  </sheetData>
  <sheetProtection algorithmName="SHA-512" hashValue="8e6CvfpsqTcFaDsiEaFfGtPrEwMxkrL6VoMw+bw1acV4Agz36jo0rdQSL924YjuAI/MfgJoQJxWqn0ef8MJvkQ==" saltValue="b5hI+8v9Z2FMWXb4QiVb3w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39"/>
    <pageSetUpPr autoPageBreaks="0"/>
  </sheetPr>
  <dimension ref="A1:N31"/>
  <sheetViews>
    <sheetView showGridLines="0" showRowColHeaders="0" showZeros="0" tabSelected="1" showOutlineSymbols="0" topLeftCell="B1" zoomScaleNormal="100" workbookViewId="0"/>
  </sheetViews>
  <sheetFormatPr defaultColWidth="9.140625" defaultRowHeight="15.75" x14ac:dyDescent="0.25"/>
  <cols>
    <col min="1" max="1" width="0" style="40" hidden="1" customWidth="1"/>
    <col min="2" max="2" width="4.5703125" style="40" customWidth="1"/>
    <col min="3" max="3" width="9.140625" style="40"/>
    <col min="4" max="4" width="5.5703125" style="40" customWidth="1"/>
    <col min="5" max="5" width="18.42578125" style="40" customWidth="1"/>
    <col min="6" max="6" width="23.140625" style="40" customWidth="1"/>
    <col min="7" max="7" width="15.5703125" style="40" customWidth="1"/>
    <col min="8" max="8" width="2.5703125" style="40" customWidth="1"/>
    <col min="9" max="9" width="9.140625" style="40"/>
    <col min="10" max="10" width="1" style="40" customWidth="1"/>
    <col min="11" max="11" width="1.85546875" style="40" customWidth="1"/>
    <col min="12" max="12" width="9" style="40" customWidth="1"/>
    <col min="13" max="13" width="5.5703125" style="40" customWidth="1"/>
    <col min="14" max="14" width="17.140625" style="40" customWidth="1"/>
    <col min="15" max="16384" width="9.140625" style="40"/>
  </cols>
  <sheetData>
    <row r="1" spans="1:14" s="71" customFormat="1" ht="12" customHeight="1" x14ac:dyDescent="0.25">
      <c r="A1" s="82"/>
    </row>
    <row r="2" spans="1:14" s="71" customFormat="1" ht="13.5" customHeight="1" x14ac:dyDescent="0.25">
      <c r="C2" s="41" t="s">
        <v>63</v>
      </c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4" s="71" customFormat="1" ht="9" customHeight="1" x14ac:dyDescent="0.25"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4" s="71" customFormat="1" ht="13.5" customHeight="1" x14ac:dyDescent="0.25">
      <c r="C4" s="41"/>
      <c r="D4" s="41" t="s">
        <v>225</v>
      </c>
      <c r="E4" s="41"/>
      <c r="F4" s="41"/>
      <c r="G4" s="41"/>
      <c r="H4" s="41"/>
      <c r="I4" s="41"/>
      <c r="J4" s="41"/>
      <c r="K4" s="41"/>
      <c r="L4" s="41"/>
      <c r="M4" s="41"/>
    </row>
    <row r="5" spans="1:14" s="71" customFormat="1" ht="13.5" customHeight="1" x14ac:dyDescent="0.25">
      <c r="C5" s="41"/>
      <c r="D5" s="41" t="s">
        <v>152</v>
      </c>
      <c r="E5" s="41"/>
      <c r="F5" s="41"/>
      <c r="G5" s="41"/>
      <c r="H5" s="41"/>
      <c r="I5" s="41"/>
      <c r="J5" s="41"/>
      <c r="K5" s="41"/>
      <c r="L5" s="41"/>
      <c r="M5" s="41"/>
    </row>
    <row r="6" spans="1:14" s="71" customFormat="1" ht="13.5" customHeight="1" x14ac:dyDescent="0.25">
      <c r="C6" s="41"/>
      <c r="D6" s="41" t="s">
        <v>153</v>
      </c>
      <c r="E6" s="41"/>
      <c r="F6" s="41"/>
      <c r="G6" s="41"/>
      <c r="H6" s="41"/>
      <c r="I6" s="41"/>
      <c r="J6" s="41"/>
      <c r="K6" s="41"/>
      <c r="L6" s="41"/>
      <c r="M6" s="41"/>
    </row>
    <row r="7" spans="1:14" s="71" customFormat="1" ht="18.75" customHeight="1" thickBot="1" x14ac:dyDescent="0.3">
      <c r="C7" s="41"/>
      <c r="D7" s="41"/>
      <c r="E7" s="41"/>
      <c r="F7" s="41"/>
      <c r="G7" s="41"/>
      <c r="H7" s="41"/>
      <c r="I7" s="41"/>
    </row>
    <row r="8" spans="1:14" s="71" customFormat="1" ht="17.25" thickTop="1" thickBot="1" x14ac:dyDescent="0.3">
      <c r="D8" s="71" t="s">
        <v>1</v>
      </c>
      <c r="G8" s="139" t="s">
        <v>72</v>
      </c>
      <c r="H8" s="140"/>
      <c r="I8" s="141"/>
      <c r="J8" s="79"/>
    </row>
    <row r="9" spans="1:14" s="71" customFormat="1" ht="12.75" customHeight="1" thickTop="1" thickBot="1" x14ac:dyDescent="0.3"/>
    <row r="10" spans="1:14" s="71" customFormat="1" ht="17.25" thickTop="1" thickBot="1" x14ac:dyDescent="0.3">
      <c r="D10" s="71" t="s">
        <v>0</v>
      </c>
      <c r="G10" s="52" t="s">
        <v>17</v>
      </c>
      <c r="H10" s="80"/>
      <c r="I10"/>
      <c r="J10" s="79"/>
    </row>
    <row r="11" spans="1:14" s="71" customFormat="1" ht="12.75" customHeight="1" thickTop="1" thickBot="1" x14ac:dyDescent="0.3"/>
    <row r="12" spans="1:14" s="71" customFormat="1" ht="17.25" thickTop="1" thickBot="1" x14ac:dyDescent="0.3">
      <c r="D12" s="71" t="s">
        <v>154</v>
      </c>
      <c r="G12" s="52" t="s">
        <v>101</v>
      </c>
      <c r="H12" s="80"/>
      <c r="I12"/>
      <c r="J12" s="79"/>
    </row>
    <row r="13" spans="1:14" s="71" customFormat="1" ht="12.75" customHeight="1" thickTop="1" x14ac:dyDescent="0.25"/>
    <row r="14" spans="1:14" s="71" customFormat="1" ht="15.75" customHeight="1" thickBot="1" x14ac:dyDescent="0.3">
      <c r="G14" s="80" t="s">
        <v>2</v>
      </c>
      <c r="H14" s="80"/>
      <c r="I14" s="80" t="s">
        <v>3</v>
      </c>
      <c r="J14" s="80"/>
      <c r="K14" s="80"/>
      <c r="L14" s="80" t="s">
        <v>4</v>
      </c>
    </row>
    <row r="15" spans="1:14" s="71" customFormat="1" ht="17.25" thickTop="1" thickBot="1" x14ac:dyDescent="0.3">
      <c r="D15" s="71" t="s">
        <v>98</v>
      </c>
      <c r="G15" s="52" t="s">
        <v>39</v>
      </c>
      <c r="H15" s="80"/>
      <c r="I15" s="52">
        <v>1</v>
      </c>
      <c r="J15" s="44"/>
      <c r="K15" s="80"/>
      <c r="L15" s="52">
        <v>2001</v>
      </c>
      <c r="N15" s="80">
        <f>IF(OR(AND(G15="February",I15&gt;29),AND(G15="February",I15=29,L15/4&lt;&gt;ROUND(L15/4,0)),AND(OR(G15="April",G15="June",G15="September",G15="November"),I15=31)),"Invalid Date",)</f>
        <v>0</v>
      </c>
    </row>
    <row r="16" spans="1:14" s="71" customFormat="1" ht="12.75" customHeight="1" thickTop="1" x14ac:dyDescent="0.25"/>
    <row r="17" spans="4:14" s="71" customFormat="1" ht="15.75" customHeight="1" thickBot="1" x14ac:dyDescent="0.3">
      <c r="G17" s="80" t="s">
        <v>2</v>
      </c>
      <c r="H17" s="80"/>
      <c r="I17" s="80" t="s">
        <v>3</v>
      </c>
      <c r="J17" s="80"/>
      <c r="K17" s="80"/>
      <c r="L17" s="80" t="s">
        <v>4</v>
      </c>
    </row>
    <row r="18" spans="4:14" s="71" customFormat="1" ht="17.25" thickTop="1" thickBot="1" x14ac:dyDescent="0.3">
      <c r="D18" s="71" t="s">
        <v>211</v>
      </c>
      <c r="G18" s="52" t="s">
        <v>39</v>
      </c>
      <c r="H18" s="80"/>
      <c r="I18" s="52">
        <v>1</v>
      </c>
      <c r="J18" s="44"/>
      <c r="K18" s="80"/>
      <c r="L18" s="52">
        <v>2023</v>
      </c>
      <c r="N18" s="80">
        <f>IF(OR(AND(G18="February",I18&gt;29),AND(G18="February",I18=29,L18/4&lt;&gt;ROUND(L18/4,0)),AND(OR(G18="April",G18="June",G18="September",G18="November"),I18=31)),"Invalid Date",)</f>
        <v>0</v>
      </c>
    </row>
    <row r="19" spans="4:14" s="71" customFormat="1" ht="12.75" customHeight="1" thickTop="1" x14ac:dyDescent="0.25">
      <c r="D19" s="100" t="s">
        <v>210</v>
      </c>
      <c r="G19" s="44"/>
      <c r="H19" s="80"/>
      <c r="I19" s="80"/>
      <c r="J19" s="80"/>
      <c r="K19" s="80"/>
    </row>
    <row r="20" spans="4:14" s="71" customFormat="1" ht="16.5" thickBot="1" x14ac:dyDescent="0.3">
      <c r="G20" s="80" t="s">
        <v>2</v>
      </c>
      <c r="H20" s="80"/>
      <c r="I20" s="80" t="s">
        <v>3</v>
      </c>
      <c r="J20" s="80"/>
      <c r="K20" s="80"/>
      <c r="L20" s="80" t="s">
        <v>4</v>
      </c>
    </row>
    <row r="21" spans="4:14" s="71" customFormat="1" ht="17.25" thickTop="1" thickBot="1" x14ac:dyDescent="0.3">
      <c r="D21" s="71" t="s">
        <v>64</v>
      </c>
      <c r="G21" s="52" t="s">
        <v>39</v>
      </c>
      <c r="H21" s="80"/>
      <c r="I21" s="52">
        <v>1</v>
      </c>
      <c r="J21" s="44"/>
      <c r="K21" s="80"/>
      <c r="L21" s="52">
        <v>1981</v>
      </c>
      <c r="N21" s="80">
        <f>IF(OR(AND(G21="February",I21&gt;29),AND(G21="February",I21=29,L21/4&lt;&gt;ROUND(L21/4,0)),AND(OR(G21="April",G21="June",G21="September",G21="November"),I21=31)),"Invalid Date",)</f>
        <v>0</v>
      </c>
    </row>
    <row r="22" spans="4:14" s="71" customFormat="1" ht="12.75" customHeight="1" thickTop="1" x14ac:dyDescent="0.25">
      <c r="G22" s="80"/>
      <c r="H22" s="80"/>
      <c r="I22" s="80"/>
      <c r="J22" s="80"/>
      <c r="K22" s="80"/>
    </row>
    <row r="23" spans="4:14" s="71" customFormat="1" ht="16.5" thickBot="1" x14ac:dyDescent="0.3">
      <c r="G23" s="80" t="s">
        <v>2</v>
      </c>
      <c r="H23" s="80"/>
      <c r="I23" s="80" t="s">
        <v>3</v>
      </c>
      <c r="J23" s="80"/>
      <c r="K23" s="80"/>
      <c r="L23" s="80" t="s">
        <v>4</v>
      </c>
    </row>
    <row r="24" spans="4:14" s="71" customFormat="1" ht="17.25" thickTop="1" thickBot="1" x14ac:dyDescent="0.3">
      <c r="D24" s="71" t="s">
        <v>65</v>
      </c>
      <c r="G24" s="52" t="s">
        <v>39</v>
      </c>
      <c r="H24" s="80"/>
      <c r="I24" s="52">
        <v>1</v>
      </c>
      <c r="J24" s="44"/>
      <c r="K24" s="80"/>
      <c r="L24" s="52">
        <v>1983</v>
      </c>
      <c r="N24" s="80">
        <f>IF(OR(AND(G24="February",I24&gt;29),AND(G24="February",I24=29,L24/4&lt;&gt;ROUND(L24/4,0)),AND(OR(G24="April",G24="June",G24="September",G24="November"),I24=31)),"Invalid Date",)</f>
        <v>0</v>
      </c>
    </row>
    <row r="25" spans="4:14" s="71" customFormat="1" ht="12.75" customHeight="1" thickTop="1" thickBot="1" x14ac:dyDescent="0.3">
      <c r="H25" s="50"/>
      <c r="I25" s="50"/>
      <c r="N25" s="45"/>
    </row>
    <row r="26" spans="4:14" s="71" customFormat="1" ht="17.25" thickTop="1" thickBot="1" x14ac:dyDescent="0.3">
      <c r="D26" s="71" t="s">
        <v>155</v>
      </c>
      <c r="G26" s="53">
        <v>300000</v>
      </c>
      <c r="H26" s="50"/>
      <c r="I26" s="50"/>
      <c r="J26" s="46"/>
      <c r="K26" s="80"/>
      <c r="L26" s="80"/>
    </row>
    <row r="27" spans="4:14" s="71" customFormat="1" ht="12.75" customHeight="1" thickTop="1" thickBot="1" x14ac:dyDescent="0.3">
      <c r="H27" s="50"/>
      <c r="I27" s="50"/>
      <c r="J27" s="46"/>
      <c r="K27" s="80"/>
      <c r="L27" s="80"/>
    </row>
    <row r="28" spans="4:14" s="71" customFormat="1" ht="17.25" thickTop="1" thickBot="1" x14ac:dyDescent="0.3">
      <c r="D28" s="71" t="s">
        <v>156</v>
      </c>
      <c r="G28" s="52">
        <v>2050</v>
      </c>
      <c r="I28" s="50"/>
      <c r="J28" s="50"/>
      <c r="K28" s="50"/>
      <c r="L28" s="50"/>
    </row>
    <row r="29" spans="4:14" s="71" customFormat="1" ht="9.9499999999999993" customHeight="1" thickTop="1" x14ac:dyDescent="0.25">
      <c r="G29" s="81"/>
    </row>
    <row r="30" spans="4:14" s="71" customFormat="1" ht="25.5" customHeight="1" x14ac:dyDescent="0.25">
      <c r="D30" s="142" t="s">
        <v>157</v>
      </c>
      <c r="E30" s="143"/>
      <c r="F30" s="143"/>
      <c r="G30" s="144"/>
    </row>
    <row r="31" spans="4:14" s="71" customFormat="1" x14ac:dyDescent="0.25"/>
  </sheetData>
  <sheetProtection algorithmName="SHA-512" hashValue="vQBlRiiIh8B++K39Ozzvz5ZJoYlBIEIosP6TQmtrC48GFrChhCtNExfauoR/j2Zjz2PoRFfsfpJFRDr7EKv80w==" saltValue="Ot+R7J4mfrXRl1yJkxcU6A==" spinCount="100000" sheet="1" selectLockedCells="1"/>
  <protectedRanges>
    <protectedRange sqref="G8:I8 G21 I21 L21 G18 I18 G28:G29 I24 N25 L24 G24 G10:I10 G15 I15 L15 G12:I12" name="Input_1"/>
    <protectedRange sqref="L18" name="Input_1_1_1"/>
  </protectedRanges>
  <dataConsolidate function="product"/>
  <mergeCells count="2">
    <mergeCell ref="G8:I8"/>
    <mergeCell ref="D30:G30"/>
  </mergeCells>
  <phoneticPr fontId="2" type="noConversion"/>
  <conditionalFormatting sqref="N21 N15 N18 N24">
    <cfRule type="cellIs" dxfId="6" priority="1" stopIfTrue="1" operator="equal">
      <formula>"Invalid Date"</formula>
    </cfRule>
  </conditionalFormatting>
  <dataValidations xWindow="560" yWindow="223" count="15">
    <dataValidation type="list" allowBlank="1" showInputMessage="1" showErrorMessage="1" sqref="G19:H19 H15 H18 H24 G22 H21:H22">
      <formula1>"January, February, March, April, May, June, July, August, September, October, November, December"</formula1>
    </dataValidation>
    <dataValidation type="list" allowBlank="1" showInputMessage="1" showErrorMessage="1" sqref="I22:J22 J15 I19 J18:J19">
      <formula1>"1,2,3,4,5,6,7,8,9,10,11,12,13,14,15,16,17,18,19,20,21,22,23,24,25,26,27,28,29,30,31"</formula1>
    </dataValidation>
    <dataValidation type="textLength" allowBlank="1" showInputMessage="1" showErrorMessage="1" prompt="Name must between 5 and 20 characters" sqref="J8 J10 J12">
      <formula1>5</formula1>
      <formula2>20</formula2>
    </dataValidation>
    <dataValidation type="list" allowBlank="1" showInputMessage="1" showErrorMessage="1" prompt="Select Month From List_x000a_" sqref="G21 G15 G18 G24">
      <formula1>"January, February, March, April, May, June, July, August, September, October, November, December"</formula1>
    </dataValidation>
    <dataValidation type="list" showInputMessage="1" showErrorMessage="1" prompt="Select Day From List" sqref="I21:J21 I24:J24">
      <formula1>"1,2,3,4,5,6,7,8,9,10,11,12,13,14,15,16,17,18,19,20,21,22,23,24,25,26,27,28,29,30,31"</formula1>
    </dataValidation>
    <dataValidation type="textLength" allowBlank="1" showInputMessage="1" showErrorMessage="1" prompt="Name must between 1 and 20 characters" sqref="G8">
      <formula1>1</formula1>
      <formula2>20</formula2>
    </dataValidation>
    <dataValidation type="list" allowBlank="1" showInputMessage="1" showErrorMessage="1" error="must enter a valid input_x000a_" sqref="N25">
      <formula1>" 0%, 5%, 10%, 15%, 20%"</formula1>
    </dataValidation>
    <dataValidation type="list" allowBlank="1" showInputMessage="1" showErrorMessage="1" prompt="Select Male or Female" sqref="G10 G12">
      <formula1>"Female,Male"</formula1>
    </dataValidation>
    <dataValidation type="list" allowBlank="1" showInputMessage="1" showErrorMessage="1" prompt="Enter 2023 or 2024; At this time, 2024 rates have not been set.  Premiums for 2024 are only estimates." sqref="L18">
      <formula1>"2023,2024"</formula1>
    </dataValidation>
    <dataValidation type="list" allowBlank="1" showInputMessage="1" showErrorMessage="1" prompt="Select Day From List" sqref="I18 I15">
      <formula1>"1,2,3,4,5,6,7,8,9,10,11,12,13,14,15,16,17,18,19,20,21,22,23,24,25,26,27,28,29,30,31"</formula1>
    </dataValidation>
    <dataValidation type="whole" allowBlank="1" showInputMessage="1" showErrorMessage="1" error="Enter An Amount in Whole Numbers" sqref="G26">
      <formula1>1</formula1>
      <formula2>999999999</formula2>
    </dataValidation>
    <dataValidation type="whole" allowBlank="1" showInputMessage="1" showErrorMessage="1" prompt="Enter 4 digit Year_x000a_(ex. 2000)" sqref="L15">
      <formula1>L18-60</formula1>
      <formula2>L18+1</formula2>
    </dataValidation>
    <dataValidation type="whole" allowBlank="1" showInputMessage="1" showErrorMessage="1" prompt="Enter 4 digit Year" sqref="L21">
      <formula1>L18-110</formula1>
      <formula2>L18-17</formula2>
    </dataValidation>
    <dataValidation type="whole" allowBlank="1" showInputMessage="1" showErrorMessage="1" prompt="Enter 4 Digit Year.  Must Be Between Year of Retirement and Spouse's 100th Birthday" sqref="G28">
      <formula1>L18</formula1>
      <formula2>L24+100</formula2>
    </dataValidation>
    <dataValidation type="whole" allowBlank="1" showInputMessage="1" showErrorMessage="1" prompt="Enter 4 digit Year" sqref="L24">
      <formula1>L18-110</formula1>
      <formula2>L18-17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10"/>
    <pageSetUpPr autoPageBreaks="0"/>
  </sheetPr>
  <dimension ref="A1:M19"/>
  <sheetViews>
    <sheetView showGridLines="0" showRowColHeaders="0" showZeros="0" showOutlineSymbols="0" topLeftCell="B1" zoomScale="125" zoomScaleNormal="125" workbookViewId="0"/>
  </sheetViews>
  <sheetFormatPr defaultColWidth="9.140625" defaultRowHeight="12.75" x14ac:dyDescent="0.2"/>
  <cols>
    <col min="1" max="1" width="9.140625" hidden="1" customWidth="1"/>
    <col min="2" max="2" width="5.5703125" customWidth="1"/>
    <col min="3" max="3" width="24.5703125" customWidth="1"/>
    <col min="4" max="4" width="28.5703125" customWidth="1"/>
    <col min="5" max="5" width="8.5703125" customWidth="1"/>
    <col min="6" max="6" width="25.5703125" customWidth="1"/>
    <col min="7" max="7" width="4.5703125" customWidth="1"/>
    <col min="8" max="8" width="24.5703125" customWidth="1"/>
  </cols>
  <sheetData>
    <row r="1" spans="1:13" s="40" customFormat="1" ht="15" customHeight="1" x14ac:dyDescent="0.25">
      <c r="A1" s="39"/>
      <c r="B1" s="71"/>
      <c r="C1" s="71"/>
      <c r="D1" s="71"/>
      <c r="E1" s="71"/>
      <c r="F1" s="71"/>
      <c r="G1" s="71"/>
      <c r="H1" s="71"/>
    </row>
    <row r="2" spans="1:13" s="40" customFormat="1" ht="15.75" x14ac:dyDescent="0.25">
      <c r="B2" s="41"/>
      <c r="C2" s="41" t="s">
        <v>63</v>
      </c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s="40" customFormat="1" ht="9" customHeight="1" x14ac:dyDescent="0.25"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s="40" customFormat="1" ht="15.75" x14ac:dyDescent="0.25">
      <c r="B4" s="41"/>
      <c r="C4" s="41"/>
      <c r="D4" s="41" t="s">
        <v>158</v>
      </c>
      <c r="E4" s="41"/>
      <c r="F4" s="41"/>
      <c r="G4" s="41"/>
      <c r="H4" s="41"/>
      <c r="I4" s="41"/>
      <c r="J4" s="41"/>
      <c r="K4" s="41"/>
      <c r="L4" s="41"/>
      <c r="M4" s="41"/>
    </row>
    <row r="5" spans="1:13" s="40" customFormat="1" ht="15.75" x14ac:dyDescent="0.25">
      <c r="B5" s="41"/>
      <c r="C5" s="41"/>
      <c r="D5" s="41" t="s">
        <v>159</v>
      </c>
      <c r="E5" s="41"/>
      <c r="F5" s="41"/>
      <c r="G5" s="41"/>
      <c r="H5" s="41"/>
      <c r="I5" s="41"/>
      <c r="J5" s="41"/>
      <c r="K5" s="41"/>
      <c r="L5" s="41"/>
      <c r="M5" s="41"/>
    </row>
    <row r="6" spans="1:13" s="40" customFormat="1" ht="18.75" customHeight="1" thickBot="1" x14ac:dyDescent="0.3">
      <c r="B6" s="71"/>
      <c r="C6" s="71"/>
      <c r="D6" s="71"/>
      <c r="E6" s="71"/>
      <c r="F6" s="71"/>
      <c r="G6" s="71"/>
      <c r="H6" s="71"/>
    </row>
    <row r="7" spans="1:13" ht="18.600000000000001" customHeight="1" thickTop="1" thickBot="1" x14ac:dyDescent="0.3">
      <c r="B7" s="71"/>
      <c r="C7" s="71" t="s">
        <v>5</v>
      </c>
      <c r="D7" s="71"/>
      <c r="E7" s="71"/>
      <c r="F7" s="53">
        <v>2600</v>
      </c>
      <c r="G7" s="79"/>
      <c r="H7" s="79"/>
      <c r="I7" s="42"/>
      <c r="J7" s="42"/>
    </row>
    <row r="8" spans="1:13" ht="15.95" customHeight="1" thickTop="1" thickBot="1" x14ac:dyDescent="0.3">
      <c r="B8" s="71"/>
      <c r="C8" s="71"/>
      <c r="D8" s="71"/>
      <c r="E8" s="71"/>
      <c r="F8" s="71"/>
      <c r="G8" s="71"/>
      <c r="H8" s="145" t="str">
        <f>IF(AND(F9&gt;F7,OR(F15="No",OR(F11="Disabled",F11="Reserve (Non Regular)"))),"You May Only Elect More Than Your Retired Pay if You Elected the Career Status Bonus","")</f>
        <v/>
      </c>
      <c r="I8" s="60"/>
      <c r="J8" s="40"/>
    </row>
    <row r="9" spans="1:13" ht="18.600000000000001" customHeight="1" thickTop="1" thickBot="1" x14ac:dyDescent="0.3">
      <c r="B9" s="71"/>
      <c r="C9" s="71" t="s">
        <v>6</v>
      </c>
      <c r="D9" s="71"/>
      <c r="E9" s="71"/>
      <c r="F9" s="53">
        <v>2600</v>
      </c>
      <c r="G9" s="79"/>
      <c r="H9" s="146"/>
      <c r="I9" s="60"/>
      <c r="J9" s="21"/>
    </row>
    <row r="10" spans="1:13" ht="15.95" customHeight="1" thickTop="1" thickBot="1" x14ac:dyDescent="0.3">
      <c r="B10" s="71"/>
      <c r="C10" s="71"/>
      <c r="D10" s="71"/>
      <c r="E10" s="71"/>
      <c r="F10" s="71"/>
      <c r="G10" s="71"/>
      <c r="H10" s="146"/>
      <c r="I10" s="60"/>
      <c r="J10" s="21"/>
    </row>
    <row r="11" spans="1:13" ht="18.600000000000001" customHeight="1" thickTop="1" thickBot="1" x14ac:dyDescent="0.3">
      <c r="B11" s="71"/>
      <c r="C11" s="71" t="s">
        <v>7</v>
      </c>
      <c r="D11" s="71"/>
      <c r="E11" s="71"/>
      <c r="F11" s="114" t="s">
        <v>224</v>
      </c>
      <c r="G11" s="80"/>
      <c r="H11" s="146"/>
      <c r="I11" s="60"/>
      <c r="J11" s="21"/>
    </row>
    <row r="12" spans="1:13" ht="15.95" customHeight="1" thickTop="1" thickBot="1" x14ac:dyDescent="0.3">
      <c r="B12" s="71"/>
      <c r="C12" s="71"/>
      <c r="D12" s="71"/>
      <c r="E12" s="71"/>
      <c r="F12" s="80"/>
      <c r="G12" s="80"/>
      <c r="H12" s="60"/>
      <c r="I12" s="60"/>
      <c r="J12" s="43"/>
    </row>
    <row r="13" spans="1:13" ht="18.600000000000001" customHeight="1" thickTop="1" thickBot="1" x14ac:dyDescent="0.3">
      <c r="B13" s="71"/>
      <c r="C13" s="71" t="s">
        <v>66</v>
      </c>
      <c r="D13" s="71"/>
      <c r="E13" s="71"/>
      <c r="F13" s="53" t="s">
        <v>90</v>
      </c>
      <c r="G13" s="80"/>
      <c r="H13" s="145">
        <f>IF(AND(Calculations!F6&lt;20,F11="Non Disabled (Regular)"),"If You Are A Non-Disability Non-TERA Retiree, You Must Have At Least 20 Years of Service.",IF(AND(F11="Reserve (Non Regular)",Personal!L18&lt;Personal!L21+60),"Are you a Reservist and did you retire before age 60?  Check dates on previous sheet.",IF(AND(F11="Non Disabled (Regular)",Personal!L18&lt;Personal!L21+35),CONCATENATE("Are you a Non Disability retiree and did you retire by age ", Personal!L18-Personal!L21,"?  Check dates on previous sheet."),0)))</f>
        <v>0</v>
      </c>
    </row>
    <row r="14" spans="1:13" ht="15.95" customHeight="1" thickTop="1" thickBot="1" x14ac:dyDescent="0.3">
      <c r="B14" s="71"/>
      <c r="C14" s="71"/>
      <c r="D14" s="71"/>
      <c r="E14" s="71"/>
      <c r="F14" s="80"/>
      <c r="G14" s="80"/>
      <c r="H14" s="145"/>
    </row>
    <row r="15" spans="1:13" ht="18.600000000000001" customHeight="1" thickTop="1" thickBot="1" x14ac:dyDescent="0.3">
      <c r="B15" s="71"/>
      <c r="C15" s="71" t="s">
        <v>50</v>
      </c>
      <c r="D15" s="71"/>
      <c r="E15" s="71"/>
      <c r="F15" s="52" t="s">
        <v>251</v>
      </c>
      <c r="G15" s="44"/>
      <c r="H15" s="144"/>
      <c r="I15" s="44"/>
      <c r="J15" s="44"/>
    </row>
    <row r="16" spans="1:13" ht="12.75" customHeight="1" thickTop="1" x14ac:dyDescent="0.25">
      <c r="B16" s="71"/>
      <c r="C16" s="71"/>
      <c r="D16" s="71"/>
      <c r="E16" s="71"/>
      <c r="F16" s="80"/>
      <c r="G16" s="80"/>
      <c r="I16" s="43"/>
      <c r="J16" s="43"/>
    </row>
    <row r="17" spans="2:10" ht="45" customHeight="1" x14ac:dyDescent="0.25">
      <c r="D17" s="147" t="str">
        <f>IF(AND(Calculations!F2&lt;19800908,F15="Yes"),"Warning: You Could Not Elect the Career Status Bonus If You Entered the Service Before September 8, 1980.",IF(AND(Calculations!F2&gt;=19800908,F15="Yes",Calculations!F6&lt;15),"Warning: If You Elected the Career Status Bonus, You Had to Have At Least 15 Years of Service."," "))</f>
        <v xml:space="preserve"> </v>
      </c>
      <c r="E17" s="147"/>
    </row>
    <row r="18" spans="2:10" ht="15.75" x14ac:dyDescent="0.25">
      <c r="B18" s="40"/>
      <c r="C18" s="40"/>
      <c r="D18" s="40"/>
      <c r="E18" s="40"/>
      <c r="F18" s="43"/>
      <c r="G18" s="43"/>
      <c r="I18" s="43"/>
      <c r="J18" s="43"/>
    </row>
    <row r="19" spans="2:10" ht="12.75" customHeight="1" x14ac:dyDescent="0.2"/>
  </sheetData>
  <sheetProtection algorithmName="SHA-512" hashValue="GSDDG3ojV/0Af3QeuKQ7xfcxs/vJoLmaD9i96Ea+Ao48/PSm0vFLpOIWLks+j55rjzn9sfAcETSt0JX4AowlAA==" saltValue="CLsDq0RkM7Qq+KWxgLLmhw==" spinCount="100000" sheet="1" selectLockedCells="1"/>
  <mergeCells count="3">
    <mergeCell ref="H8:H11"/>
    <mergeCell ref="H13:H15"/>
    <mergeCell ref="D17:E17"/>
  </mergeCells>
  <phoneticPr fontId="2" type="noConversion"/>
  <conditionalFormatting sqref="I8:I10">
    <cfRule type="cellIs" dxfId="5" priority="6" stopIfTrue="1" operator="equal">
      <formula>""</formula>
    </cfRule>
  </conditionalFormatting>
  <conditionalFormatting sqref="I13:M14">
    <cfRule type="cellIs" dxfId="4" priority="7" stopIfTrue="1" operator="equal">
      <formula>"Are you a reserve and did you retire before age 60?"</formula>
    </cfRule>
  </conditionalFormatting>
  <conditionalFormatting sqref="D17:E17">
    <cfRule type="cellIs" dxfId="3" priority="1" stopIfTrue="1" operator="equal">
      <formula>" "</formula>
    </cfRule>
  </conditionalFormatting>
  <conditionalFormatting sqref="H8">
    <cfRule type="cellIs" dxfId="2" priority="2" stopIfTrue="1" operator="equal">
      <formula>""</formula>
    </cfRule>
  </conditionalFormatting>
  <conditionalFormatting sqref="H13:H15">
    <cfRule type="cellIs" dxfId="1" priority="3" stopIfTrue="1" operator="equal">
      <formula>0</formula>
    </cfRule>
  </conditionalFormatting>
  <dataValidations count="5">
    <dataValidation type="whole" allowBlank="1" showInputMessage="1" showErrorMessage="1" error="Invalid Entry" prompt="Enter an Amount in Whole Numbers Between $1 and Your Retired Pay (If you elected the Career Status Bonus, you may elect up to your retired pay before the Redux reduction)." sqref="F9">
      <formula1>1</formula1>
      <formula2>F7*5/4+0.01</formula2>
    </dataValidation>
    <dataValidation type="list" allowBlank="1" showInputMessage="1" showErrorMessage="1" sqref="F15">
      <formula1>"Yes,No"</formula1>
    </dataValidation>
    <dataValidation type="whole" allowBlank="1" showInputMessage="1" showErrorMessage="1" prompt="Enter an Amount in Whole Numbers Between $1 and $99,999" sqref="F7">
      <formula1>1</formula1>
      <formula2>99999</formula2>
    </dataValidation>
    <dataValidation type="list" allowBlank="1" showInputMessage="1" showErrorMessage="1" error="Invalid Entry" sqref="F11">
      <formula1>"Non Disabled (Regular),Disabled,Reserve (Non Regular)"</formula1>
    </dataValidation>
    <dataValidation type="list" allowBlank="1" showInputMessage="1" showErrorMessage="1" error="Invalid Entry" sqref="F13">
      <formula1>"Officer,Enlisted"</formula1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57"/>
    <pageSetUpPr autoPageBreaks="0"/>
  </sheetPr>
  <dimension ref="A1:H17"/>
  <sheetViews>
    <sheetView showGridLines="0" showRowColHeaders="0" showOutlineSymbols="0" topLeftCell="B1" zoomScale="110" zoomScaleNormal="110" workbookViewId="0"/>
  </sheetViews>
  <sheetFormatPr defaultRowHeight="12.75" x14ac:dyDescent="0.2"/>
  <cols>
    <col min="1" max="1" width="0" hidden="1" customWidth="1"/>
    <col min="2" max="2" width="4.5703125" customWidth="1"/>
    <col min="4" max="4" width="44.140625" customWidth="1"/>
    <col min="5" max="5" width="18.5703125" customWidth="1"/>
    <col min="6" max="6" width="19.5703125" customWidth="1"/>
    <col min="7" max="7" width="5" customWidth="1"/>
  </cols>
  <sheetData>
    <row r="1" spans="1:8" ht="15.75" x14ac:dyDescent="0.25">
      <c r="A1" s="56"/>
      <c r="B1" s="71"/>
      <c r="C1" s="71"/>
      <c r="D1" s="71"/>
      <c r="E1" s="71"/>
      <c r="F1" s="71"/>
    </row>
    <row r="2" spans="1:8" ht="18" x14ac:dyDescent="0.25">
      <c r="B2" s="41"/>
      <c r="C2" s="47" t="s">
        <v>63</v>
      </c>
      <c r="D2" s="47"/>
      <c r="E2" s="47"/>
      <c r="F2" s="47"/>
    </row>
    <row r="3" spans="1:8" ht="18" x14ac:dyDescent="0.25">
      <c r="B3" s="41"/>
      <c r="C3" s="47"/>
      <c r="D3" s="47"/>
      <c r="E3" s="47"/>
      <c r="F3" s="47"/>
    </row>
    <row r="4" spans="1:8" ht="18" x14ac:dyDescent="0.25">
      <c r="B4" s="41"/>
      <c r="C4" s="47"/>
      <c r="D4" s="41" t="s">
        <v>158</v>
      </c>
      <c r="E4" s="47"/>
      <c r="F4" s="47"/>
    </row>
    <row r="5" spans="1:8" ht="18" x14ac:dyDescent="0.25">
      <c r="B5" s="41"/>
      <c r="C5" s="47"/>
      <c r="D5" s="41" t="s">
        <v>160</v>
      </c>
      <c r="E5" s="47"/>
      <c r="F5" s="47"/>
    </row>
    <row r="6" spans="1:8" ht="18" x14ac:dyDescent="0.25">
      <c r="B6" s="71"/>
      <c r="C6" s="48"/>
      <c r="D6" s="48"/>
      <c r="E6" s="48"/>
      <c r="F6" s="48"/>
    </row>
    <row r="7" spans="1:8" ht="18.75" thickBot="1" x14ac:dyDescent="0.3">
      <c r="B7" s="71"/>
      <c r="C7" s="48"/>
      <c r="D7" s="48"/>
      <c r="E7" s="48"/>
      <c r="F7" s="48"/>
    </row>
    <row r="8" spans="1:8" ht="19.5" thickTop="1" thickBot="1" x14ac:dyDescent="0.3">
      <c r="B8" s="71"/>
      <c r="C8" s="48" t="s">
        <v>10</v>
      </c>
      <c r="D8" s="48"/>
      <c r="E8" s="48"/>
      <c r="F8" s="54">
        <v>0.12</v>
      </c>
      <c r="H8" s="50" t="s">
        <v>71</v>
      </c>
    </row>
    <row r="9" spans="1:8" ht="19.5" thickTop="1" thickBot="1" x14ac:dyDescent="0.3">
      <c r="B9" s="71"/>
      <c r="C9" s="48"/>
      <c r="D9" s="48"/>
      <c r="E9" s="48"/>
      <c r="F9" s="48"/>
      <c r="H9" s="50"/>
    </row>
    <row r="10" spans="1:8" ht="19.5" thickTop="1" thickBot="1" x14ac:dyDescent="0.3">
      <c r="B10" s="71"/>
      <c r="C10" s="48" t="s">
        <v>11</v>
      </c>
      <c r="D10" s="48"/>
      <c r="E10" s="48"/>
      <c r="F10" s="55">
        <v>2.5000000000000001E-2</v>
      </c>
      <c r="H10" s="50" t="s">
        <v>70</v>
      </c>
    </row>
    <row r="11" spans="1:8" ht="19.5" thickTop="1" thickBot="1" x14ac:dyDescent="0.3">
      <c r="B11" s="71"/>
      <c r="C11" s="48"/>
      <c r="D11" s="48"/>
      <c r="E11" s="48"/>
      <c r="F11" s="49"/>
    </row>
    <row r="12" spans="1:8" ht="18.600000000000001" customHeight="1" thickTop="1" thickBot="1" x14ac:dyDescent="0.3">
      <c r="B12" s="71"/>
      <c r="C12" s="48" t="s">
        <v>12</v>
      </c>
      <c r="D12" s="48"/>
      <c r="E12" s="48"/>
      <c r="F12" s="55">
        <v>0.04</v>
      </c>
    </row>
    <row r="13" spans="1:8" ht="18.75" thickTop="1" x14ac:dyDescent="0.25">
      <c r="C13" s="30"/>
      <c r="D13" s="30"/>
      <c r="E13" s="30"/>
      <c r="F13" s="30"/>
    </row>
    <row r="14" spans="1:8" x14ac:dyDescent="0.2">
      <c r="E14" s="148" t="str">
        <f>IF(F10&gt;F12,"The Office of the Actuary Warns Against An Inflation Rate That is Higher Than the Interest Rate",IF(F10&gt;F12-0.015,"The Office of the Actuary Warns Against An Inflation Rate That is Within 1.5% of the Interest Rate",IF(F10&lt;F12-0.045,"The Office of the Actuary Warns Against An Inflation Rate That is More Than 4.5% Less Than the Interest Rate","")))</f>
        <v/>
      </c>
      <c r="F14" s="149"/>
      <c r="G14" s="149"/>
      <c r="H14" s="149"/>
    </row>
    <row r="15" spans="1:8" x14ac:dyDescent="0.2">
      <c r="E15" s="149"/>
      <c r="F15" s="149"/>
      <c r="G15" s="149"/>
      <c r="H15" s="149"/>
    </row>
    <row r="16" spans="1:8" x14ac:dyDescent="0.2">
      <c r="E16" s="149"/>
      <c r="F16" s="149"/>
      <c r="G16" s="149"/>
      <c r="H16" s="149"/>
    </row>
    <row r="17" spans="5:8" x14ac:dyDescent="0.2">
      <c r="E17" s="146"/>
      <c r="F17" s="146"/>
      <c r="G17" s="146"/>
      <c r="H17" s="146"/>
    </row>
  </sheetData>
  <sheetProtection algorithmName="SHA-512" hashValue="E5JkCFGltRiaaYXwvfe0BRevzIh0TPG5hj1R6FMGKvnlRBu/jpP+V8lRSzTJkortTL3fkVWgRE5SOQ7+lV/2og==" saltValue="HfR+Cw56sBzCfbe4TylpiQ==" spinCount="100000" sheet="1" selectLockedCells="1"/>
  <mergeCells count="1">
    <mergeCell ref="E14:H17"/>
  </mergeCells>
  <phoneticPr fontId="2" type="noConversion"/>
  <conditionalFormatting sqref="E14">
    <cfRule type="cellIs" dxfId="0" priority="1" stopIfTrue="1" operator="equal">
      <formula>""</formula>
    </cfRule>
  </conditionalFormatting>
  <dataValidations count="2">
    <dataValidation type="decimal" allowBlank="1" showInputMessage="1" showErrorMessage="1" error="Invalid Entry" prompt="Enter a Value Between 0 and 99%" sqref="F8">
      <formula1>0</formula1>
      <formula2>0.99</formula2>
    </dataValidation>
    <dataValidation type="decimal" allowBlank="1" showInputMessage="1" showErrorMessage="1" error="You Must Enter A Rate Between 0% and 99%." prompt="Enter a Value Between 0 and 99%" sqref="F10 F12">
      <formula1>0</formula1>
      <formula2>0.99</formula2>
    </dataValidation>
  </dataValidation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53"/>
    <pageSetUpPr autoPageBreaks="0"/>
  </sheetPr>
  <dimension ref="A1:L37"/>
  <sheetViews>
    <sheetView showGridLines="0" showRowColHeaders="0" showZeros="0" showOutlineSymbols="0" topLeftCell="B1" zoomScaleNormal="100" workbookViewId="0"/>
  </sheetViews>
  <sheetFormatPr defaultRowHeight="12.75" x14ac:dyDescent="0.2"/>
  <cols>
    <col min="1" max="1" width="8.85546875" hidden="1" customWidth="1"/>
    <col min="2" max="2" width="7" customWidth="1"/>
    <col min="3" max="3" width="13.5703125" customWidth="1"/>
    <col min="4" max="4" width="10.5703125" customWidth="1"/>
    <col min="5" max="5" width="14.5703125" customWidth="1"/>
    <col min="6" max="7" width="21.5703125" customWidth="1"/>
    <col min="8" max="8" width="12.5703125" customWidth="1"/>
    <col min="9" max="9" width="7.5703125" customWidth="1"/>
    <col min="10" max="10" width="25.42578125" customWidth="1"/>
    <col min="11" max="11" width="7.5703125" customWidth="1"/>
  </cols>
  <sheetData>
    <row r="1" spans="1:12" ht="17.100000000000001" customHeight="1" x14ac:dyDescent="0.2"/>
    <row r="2" spans="1:12" s="27" customFormat="1" ht="27.95" customHeight="1" x14ac:dyDescent="0.4">
      <c r="B2" s="51"/>
      <c r="C2" s="51"/>
      <c r="D2" s="38" t="s">
        <v>176</v>
      </c>
      <c r="E2" s="38"/>
      <c r="F2" s="38"/>
      <c r="G2" s="38"/>
      <c r="H2" s="38"/>
      <c r="I2" s="38"/>
      <c r="J2" s="38"/>
      <c r="K2" s="38"/>
    </row>
    <row r="3" spans="1:12" s="27" customFormat="1" ht="16.5" customHeight="1" x14ac:dyDescent="0.4">
      <c r="B3" s="51"/>
      <c r="C3" s="51"/>
      <c r="D3" s="38"/>
      <c r="E3" s="38"/>
      <c r="F3" s="38"/>
      <c r="G3" s="38"/>
      <c r="H3" s="38"/>
      <c r="I3" s="38"/>
      <c r="J3" s="38"/>
      <c r="K3" s="38"/>
    </row>
    <row r="4" spans="1:12" s="27" customFormat="1" ht="24.95" customHeight="1" x14ac:dyDescent="0.4">
      <c r="B4" s="88"/>
      <c r="C4" s="88"/>
      <c r="D4" s="89" t="s">
        <v>177</v>
      </c>
      <c r="E4" s="90"/>
      <c r="F4" s="90"/>
      <c r="G4" s="90"/>
      <c r="H4" s="90"/>
      <c r="I4" s="90"/>
      <c r="J4" s="90"/>
      <c r="K4" s="90"/>
      <c r="L4" s="88"/>
    </row>
    <row r="5" spans="1:12" s="28" customFormat="1" ht="20.100000000000001" customHeight="1" x14ac:dyDescent="0.35">
      <c r="B5" s="88"/>
      <c r="C5" s="88"/>
      <c r="D5" s="89" t="s">
        <v>178</v>
      </c>
      <c r="E5" s="89"/>
      <c r="F5" s="89"/>
      <c r="G5" s="89"/>
      <c r="H5" s="89"/>
      <c r="I5" s="89"/>
      <c r="J5" s="89"/>
      <c r="K5" s="89"/>
      <c r="L5" s="88"/>
    </row>
    <row r="6" spans="1:12" ht="15.95" customHeight="1" x14ac:dyDescent="0.2">
      <c r="D6" s="13"/>
      <c r="E6" s="13"/>
      <c r="F6" s="13"/>
      <c r="G6" s="13"/>
      <c r="H6" s="13"/>
      <c r="I6" s="13"/>
      <c r="J6" s="13"/>
      <c r="K6" s="13"/>
    </row>
    <row r="7" spans="1:12" ht="5.0999999999999996" customHeight="1" x14ac:dyDescent="0.25">
      <c r="D7" s="36"/>
      <c r="E7" s="36"/>
      <c r="F7" s="36"/>
      <c r="G7" s="36"/>
    </row>
    <row r="8" spans="1:12" ht="15" customHeight="1" x14ac:dyDescent="0.25">
      <c r="D8" s="36"/>
      <c r="E8" s="36" t="s">
        <v>61</v>
      </c>
      <c r="F8" s="36" t="s">
        <v>179</v>
      </c>
      <c r="G8" s="36" t="s">
        <v>180</v>
      </c>
    </row>
    <row r="9" spans="1:12" s="30" customFormat="1" ht="18" customHeight="1" thickBot="1" x14ac:dyDescent="0.3">
      <c r="D9" s="37" t="s">
        <v>4</v>
      </c>
      <c r="E9" s="37" t="s">
        <v>23</v>
      </c>
      <c r="F9" s="37" t="s">
        <v>181</v>
      </c>
      <c r="G9" s="37" t="s">
        <v>62</v>
      </c>
    </row>
    <row r="10" spans="1:12" s="30" customFormat="1" ht="5.0999999999999996" customHeight="1" thickTop="1" x14ac:dyDescent="0.25">
      <c r="D10" s="29"/>
      <c r="E10" s="29"/>
      <c r="F10" s="91"/>
      <c r="G10" s="29"/>
    </row>
    <row r="11" spans="1:12" ht="12.95" customHeight="1" x14ac:dyDescent="0.2">
      <c r="A11">
        <v>1</v>
      </c>
      <c r="B11" s="1"/>
      <c r="C11" s="1"/>
      <c r="D11" s="33">
        <f>VLOOKUP($A11,Insurance,4)</f>
        <v>2050</v>
      </c>
      <c r="E11" s="31">
        <f>VLOOKUP($A11,Insurance,5)</f>
        <v>67</v>
      </c>
      <c r="F11" s="91">
        <f>IF($A11=0,0,IF(VLOOKUP($A11,Insurance,9)&gt;0,VLOOKUP($A11,Insurance,9),"$0         "))</f>
        <v>300000</v>
      </c>
      <c r="G11" s="91">
        <f>VLOOKUP($A11,Insurance,6)</f>
        <v>27295.013635560659</v>
      </c>
    </row>
    <row r="12" spans="1:12" ht="12.95" customHeight="1" x14ac:dyDescent="0.2">
      <c r="A12">
        <f>IF(OR(A11+1&gt;=$A$36,A11=0),0,A11+1)</f>
        <v>2</v>
      </c>
      <c r="B12" s="1"/>
      <c r="C12" s="1"/>
      <c r="D12" s="33">
        <f>IF($A12=0,0,VLOOKUP($A12,Insurance,4))</f>
        <v>2051</v>
      </c>
      <c r="E12" s="31">
        <f>IF($A12=0,0,VLOOKUP($A12,Insurance,5))</f>
        <v>68</v>
      </c>
      <c r="F12" s="91">
        <f>IF($A12=0,0,IF(VLOOKUP($A12,Insurance,9)&gt;0,VLOOKUP($A12,Insurance,9),"$0         "))</f>
        <v>282833.34052492667</v>
      </c>
      <c r="G12" s="91">
        <f>IF($A12=0,0,VLOOKUP($A12,Insurance,6))</f>
        <v>27704.438840094066</v>
      </c>
      <c r="J12" s="150" t="str">
        <f>CONCATENATE("As Of Today, Your Spouse Is Expected To Live To ",Valuation!AN6,"*.")</f>
        <v>As Of Today, Your Spouse Is Expected To Live To 88*.</v>
      </c>
    </row>
    <row r="13" spans="1:12" ht="12.95" customHeight="1" x14ac:dyDescent="0.2">
      <c r="A13">
        <f>IF(OR(A12+1&gt;=$A$36,A12=0),0,A12+1)</f>
        <v>3</v>
      </c>
      <c r="B13" s="1"/>
      <c r="C13" s="1"/>
      <c r="D13" s="33">
        <f>IF($A13=0,0,VLOOKUP($A13,Insurance,4))</f>
        <v>2052</v>
      </c>
      <c r="E13" s="31">
        <f>IF($A13=0,0,VLOOKUP($A13,Insurance,5))</f>
        <v>69</v>
      </c>
      <c r="F13" s="91">
        <f>IF($A13=0,0,IF(VLOOKUP($A13,Insurance,9)&gt;0,VLOOKUP($A13,Insurance,9),"$0         "))</f>
        <v>264646.51474420476</v>
      </c>
      <c r="G13" s="91">
        <f>IF($A13=0,0,VLOOKUP($A13,Insurance,6))</f>
        <v>28120.005422695478</v>
      </c>
      <c r="J13" s="150"/>
    </row>
    <row r="14" spans="1:12" ht="12.95" customHeight="1" x14ac:dyDescent="0.2">
      <c r="A14">
        <f>IF(OR(A13+1&gt;=$A$36,A13=0),0,A13+1)</f>
        <v>4</v>
      </c>
      <c r="B14" s="1"/>
      <c r="C14" s="1"/>
      <c r="D14" s="33">
        <f>IF($A14=0,0,VLOOKUP($A14,Insurance,4))</f>
        <v>2053</v>
      </c>
      <c r="E14" s="31">
        <f>IF($A14=0,0,VLOOKUP($A14,Insurance,5))</f>
        <v>70</v>
      </c>
      <c r="F14" s="91">
        <f>IF($A14=0,0,IF(VLOOKUP($A14,Insurance,9)&gt;0,VLOOKUP($A14,Insurance,9),"$0         "))</f>
        <v>245397.37430549308</v>
      </c>
      <c r="G14" s="91">
        <f>IF($A14=0,0,VLOOKUP($A14,Insurance,6))</f>
        <v>28541.805504035907</v>
      </c>
      <c r="J14" s="150"/>
    </row>
    <row r="15" spans="1:12" ht="12.95" customHeight="1" x14ac:dyDescent="0.2">
      <c r="A15">
        <f>IF(OR(A14+1&gt;=$A$36,A14=0),0,A14+1)</f>
        <v>5</v>
      </c>
      <c r="B15" s="1"/>
      <c r="C15" s="1"/>
      <c r="D15" s="33">
        <f>IF($A15=0,0,VLOOKUP($A15,Insurance,4))</f>
        <v>2054</v>
      </c>
      <c r="E15" s="31">
        <f>IF($A15=0,0,VLOOKUP($A15,Insurance,5))</f>
        <v>71</v>
      </c>
      <c r="F15" s="91">
        <f>IF($A15=0,0,IF(VLOOKUP($A15,Insurance,9)&gt;0,VLOOKUP($A15,Insurance,9),"$0         "))</f>
        <v>225042.19365697328</v>
      </c>
      <c r="G15" s="91">
        <f>IF($A15=0,0,VLOOKUP($A15,Insurance,6))</f>
        <v>28969.932586596442</v>
      </c>
      <c r="J15" s="150"/>
    </row>
    <row r="16" spans="1:12" ht="5.0999999999999996" customHeight="1" x14ac:dyDescent="0.2">
      <c r="B16" s="1"/>
      <c r="C16" s="1"/>
      <c r="D16" s="33"/>
      <c r="E16" s="31"/>
      <c r="F16" s="91"/>
      <c r="G16" s="91"/>
      <c r="J16" s="151"/>
    </row>
    <row r="17" spans="1:11" ht="12.95" customHeight="1" x14ac:dyDescent="0.25">
      <c r="A17">
        <f>IF(OR(A15+1&gt;=$A$36,A15=0),0,A15+1)</f>
        <v>6</v>
      </c>
      <c r="B17" s="1"/>
      <c r="C17" s="1"/>
      <c r="D17" s="33">
        <f>IF($A17=0,0,VLOOKUP($A17,Insurance,4))</f>
        <v>2055</v>
      </c>
      <c r="E17" s="31">
        <f>IF($A17=0,0,VLOOKUP($A17,Insurance,5))</f>
        <v>72</v>
      </c>
      <c r="F17" s="91">
        <f>IF($A17=0,0,IF(VLOOKUP($A17,Insurance,9)&gt;0,VLOOKUP($A17,Insurance,9),"$0         "))</f>
        <v>203535.61312626427</v>
      </c>
      <c r="G17" s="91">
        <f>IF($A17=0,0,VLOOKUP($A17,Insurance,6))</f>
        <v>29404.481575395384</v>
      </c>
      <c r="J17" s="29"/>
    </row>
    <row r="18" spans="1:11" ht="12.95" customHeight="1" x14ac:dyDescent="0.25">
      <c r="A18">
        <f>IF(OR(A17+1&gt;=$A$36,A17=0),0,A17+1)</f>
        <v>7</v>
      </c>
      <c r="B18" s="1"/>
      <c r="C18" s="1"/>
      <c r="D18" s="33">
        <f>IF($A18=0,0,VLOOKUP($A18,Insurance,4))</f>
        <v>2060</v>
      </c>
      <c r="E18" s="31">
        <f>IF($A18=0,0,VLOOKUP($A18,Insurance,5))</f>
        <v>77</v>
      </c>
      <c r="F18" s="91">
        <f>IF($A18=0,0,IF(VLOOKUP($A18,Insurance,9)&gt;0,VLOOKUP($A18,Insurance,9),"$0         "))</f>
        <v>77022.129323855246</v>
      </c>
      <c r="G18" s="91">
        <f>IF($A18=0,0,VLOOKUP($A18,Insurance,6))</f>
        <v>31676.977643686259</v>
      </c>
      <c r="J18" s="29"/>
    </row>
    <row r="19" spans="1:11" ht="12.95" customHeight="1" x14ac:dyDescent="0.25">
      <c r="A19">
        <f>IF(OR(A18+1&gt;=$A$36,A18=0),0,A18+1)</f>
        <v>8</v>
      </c>
      <c r="B19" s="1"/>
      <c r="C19" s="1"/>
      <c r="D19" s="33">
        <f>IF($A19=0,0,VLOOKUP($A19,Insurance,4))</f>
        <v>2062</v>
      </c>
      <c r="E19" s="31">
        <f>IF($A19=0,0,VLOOKUP($A19,Insurance,5))</f>
        <v>79</v>
      </c>
      <c r="F19" s="91">
        <f>IF($A19=0,0,IF(VLOOKUP($A19,Insurance,9)&gt;0,VLOOKUP($A19,Insurance,9),"$0         "))</f>
        <v>446.1287175344205</v>
      </c>
      <c r="G19" s="91">
        <f>IF($A19=0,0,VLOOKUP($A19,Insurance,6))</f>
        <v>32634.41429296667</v>
      </c>
      <c r="J19" s="29"/>
    </row>
    <row r="20" spans="1:11" ht="12.95" customHeight="1" x14ac:dyDescent="0.2">
      <c r="A20">
        <f>IF(OR(A19+1&gt;=$A$36,A19=0),0,A19+1)</f>
        <v>9</v>
      </c>
      <c r="B20" s="1"/>
      <c r="C20" s="1"/>
      <c r="D20" s="33">
        <f>IF($A20=0,0,VLOOKUP($A20,Insurance,4))</f>
        <v>2063</v>
      </c>
      <c r="E20" s="31">
        <f>IF($A20=0,0,VLOOKUP($A20,Insurance,5))</f>
        <v>80</v>
      </c>
      <c r="F20" s="91" t="str">
        <f>IF($A20=0,0,IF(VLOOKUP($A20,Insurance,9)&gt;0,VLOOKUP($A20,Insurance,9),"$0         "))</f>
        <v xml:space="preserve">$0         </v>
      </c>
      <c r="G20" s="91">
        <f>IF($A20=0,0,VLOOKUP($A20,Insurance,6))</f>
        <v>33123.930507361169</v>
      </c>
      <c r="I20" s="152" t="str">
        <f>CONCATENATE("The Average Life Expectancy for a ",IF(Personal!G12="Female","Woman","Man")," Who Survives to Age ",$E$11," is Another ",Valuation!AP6, "* Years.")</f>
        <v>The Average Life Expectancy for a Woman Who Survives to Age 67 is Another 23* Years.</v>
      </c>
      <c r="J20" s="153"/>
      <c r="K20" s="153"/>
    </row>
    <row r="21" spans="1:11" ht="12.95" customHeight="1" x14ac:dyDescent="0.2">
      <c r="A21">
        <f>IF(OR(A20+1&gt;=$A$36,A20=0),0,A20+1)</f>
        <v>0</v>
      </c>
      <c r="B21" s="1"/>
      <c r="C21" s="1"/>
      <c r="D21" s="33">
        <f>IF($A21=0,0,VLOOKUP($A21,Insurance,4))</f>
        <v>0</v>
      </c>
      <c r="E21" s="31">
        <f>IF($A21=0,0,VLOOKUP($A21,Insurance,5))</f>
        <v>0</v>
      </c>
      <c r="F21" s="91">
        <f>IF($A21=0,0,IF(VLOOKUP($A21,Insurance,9)&gt;0,VLOOKUP($A21,Insurance,9),"$0         "))</f>
        <v>0</v>
      </c>
      <c r="G21" s="91">
        <f>IF($A21=0,0,VLOOKUP($A21,Insurance,6))</f>
        <v>0</v>
      </c>
      <c r="I21" s="153"/>
      <c r="J21" s="153"/>
      <c r="K21" s="153"/>
    </row>
    <row r="22" spans="1:11" ht="5.0999999999999996" customHeight="1" x14ac:dyDescent="0.2">
      <c r="B22" s="1"/>
      <c r="C22" s="1"/>
      <c r="D22" s="33"/>
      <c r="E22" s="31"/>
      <c r="F22" s="91"/>
      <c r="G22" s="91"/>
      <c r="I22" s="153"/>
      <c r="J22" s="153"/>
      <c r="K22" s="153"/>
    </row>
    <row r="23" spans="1:11" ht="12.95" customHeight="1" x14ac:dyDescent="0.2">
      <c r="A23">
        <f>IF(OR(A21+1&gt;=$A$36,A21=0),0,A21+1)</f>
        <v>0</v>
      </c>
      <c r="B23" s="1"/>
      <c r="C23" s="1"/>
      <c r="D23" s="33">
        <f>IF($A23=0,0,VLOOKUP($A23,Insurance,4))</f>
        <v>0</v>
      </c>
      <c r="E23" s="31">
        <f>IF($A23=0,0,VLOOKUP($A23,Insurance,5))</f>
        <v>0</v>
      </c>
      <c r="F23" s="91">
        <f>IF($A23=0,0,IF(VLOOKUP($A23,Insurance,9)&gt;0,VLOOKUP($A23,Insurance,9),"$0         "))</f>
        <v>0</v>
      </c>
      <c r="G23" s="91">
        <f>IF($A23=0,0,VLOOKUP($A23,Insurance,6))</f>
        <v>0</v>
      </c>
      <c r="I23" s="153"/>
      <c r="J23" s="153"/>
      <c r="K23" s="153"/>
    </row>
    <row r="24" spans="1:11" ht="12.95" customHeight="1" x14ac:dyDescent="0.2">
      <c r="A24">
        <f>IF(OR(A23+1&gt;=$A$36,A23=0),0,A23+1)</f>
        <v>0</v>
      </c>
      <c r="B24" s="1"/>
      <c r="C24" s="1"/>
      <c r="D24" s="33">
        <f>IF($A24=0,0,VLOOKUP($A24,Insurance,4))</f>
        <v>0</v>
      </c>
      <c r="E24" s="31">
        <f>IF($A24=0,0,VLOOKUP($A24,Insurance,5))</f>
        <v>0</v>
      </c>
      <c r="F24" s="91">
        <f>IF($A24=0,0,IF(VLOOKUP($A24,Insurance,9)&gt;0,VLOOKUP($A24,Insurance,9),"$0         "))</f>
        <v>0</v>
      </c>
      <c r="G24" s="91">
        <f>IF($A24=0,0,VLOOKUP($A24,Insurance,6))</f>
        <v>0</v>
      </c>
      <c r="I24" s="153"/>
      <c r="J24" s="153"/>
      <c r="K24" s="153"/>
    </row>
    <row r="25" spans="1:11" ht="12.95" customHeight="1" x14ac:dyDescent="0.2">
      <c r="A25">
        <f>IF(OR(A24+1&gt;=$A$36,A24=0),0,A24+1)</f>
        <v>0</v>
      </c>
      <c r="B25" s="1"/>
      <c r="C25" s="1"/>
      <c r="D25" s="33">
        <f>IF($A25=0,0,VLOOKUP($A25,Insurance,4))</f>
        <v>0</v>
      </c>
      <c r="E25" s="31">
        <f>IF($A25=0,0,VLOOKUP($A25,Insurance,5))</f>
        <v>0</v>
      </c>
      <c r="F25" s="91">
        <f>IF($A25=0,0,IF(VLOOKUP($A25,Insurance,9)&gt;0,VLOOKUP($A25,Insurance,9),"$0         "))</f>
        <v>0</v>
      </c>
      <c r="G25" s="91">
        <f>IF($A25=0,0,VLOOKUP($A25,Insurance,6))</f>
        <v>0</v>
      </c>
      <c r="I25" s="153"/>
      <c r="J25" s="153"/>
      <c r="K25" s="153"/>
    </row>
    <row r="26" spans="1:11" ht="12.95" customHeight="1" x14ac:dyDescent="0.2">
      <c r="A26">
        <f>IF(OR(A25+1&gt;=$A$36,A25=0),0,A25+1)</f>
        <v>0</v>
      </c>
      <c r="B26" s="1"/>
      <c r="C26" s="1"/>
      <c r="D26" s="33">
        <f>IF($A26=0,0,VLOOKUP($A26,Insurance,4))</f>
        <v>0</v>
      </c>
      <c r="E26" s="31">
        <f>IF($A26=0,0,VLOOKUP($A26,Insurance,5))</f>
        <v>0</v>
      </c>
      <c r="F26" s="91">
        <f>IF($A26=0,0,IF(VLOOKUP($A26,Insurance,9)&gt;0,VLOOKUP($A26,Insurance,9),"$0         "))</f>
        <v>0</v>
      </c>
      <c r="G26" s="91">
        <f>IF($A26=0,0,VLOOKUP($A26,Insurance,6))</f>
        <v>0</v>
      </c>
      <c r="I26" s="153"/>
      <c r="J26" s="153"/>
      <c r="K26" s="153"/>
    </row>
    <row r="27" spans="1:11" ht="12.95" customHeight="1" x14ac:dyDescent="0.2">
      <c r="A27">
        <f>IF(OR(A26+1&gt;=$A$36,A26=0),0,A26+1)</f>
        <v>0</v>
      </c>
      <c r="B27" s="1"/>
      <c r="C27" s="1"/>
      <c r="D27" s="33">
        <f>IF($A27=0,0,VLOOKUP($A27,Insurance,4))</f>
        <v>0</v>
      </c>
      <c r="E27" s="31">
        <f>IF($A27=0,0,VLOOKUP($A27,Insurance,5))</f>
        <v>0</v>
      </c>
      <c r="F27" s="91">
        <f>IF($A27=0,0,IF(VLOOKUP($A27,Insurance,9)&gt;0,VLOOKUP($A27,Insurance,9),"$0         "))</f>
        <v>0</v>
      </c>
      <c r="G27" s="91">
        <f>IF($A27=0,0,VLOOKUP($A27,Insurance,6))</f>
        <v>0</v>
      </c>
      <c r="I27" s="153"/>
      <c r="J27" s="153"/>
      <c r="K27" s="153"/>
    </row>
    <row r="28" spans="1:11" ht="5.0999999999999996" customHeight="1" x14ac:dyDescent="0.25">
      <c r="B28" s="1"/>
      <c r="C28" s="1"/>
      <c r="D28" s="33"/>
      <c r="E28" s="31"/>
      <c r="F28" s="91"/>
      <c r="G28" s="91"/>
      <c r="J28" s="29"/>
    </row>
    <row r="29" spans="1:11" ht="12.95" customHeight="1" x14ac:dyDescent="0.25">
      <c r="A29">
        <f>IF(OR(A27+1&gt;=$A$36,A27=0),0,A27+1)</f>
        <v>0</v>
      </c>
      <c r="B29" s="1"/>
      <c r="C29" s="1"/>
      <c r="D29" s="33">
        <f>IF($A29=0,0,VLOOKUP($A29,Insurance,4))</f>
        <v>0</v>
      </c>
      <c r="E29" s="31">
        <f>IF($A29=0,0,VLOOKUP($A29,Insurance,5))</f>
        <v>0</v>
      </c>
      <c r="F29" s="91">
        <f>IF($A29=0,0,IF(VLOOKUP($A29,Insurance,9)&gt;0,VLOOKUP($A29,Insurance,9),"$0         "))</f>
        <v>0</v>
      </c>
      <c r="G29" s="91">
        <f>IF($A29=0,0,VLOOKUP($A29,Insurance,6))</f>
        <v>0</v>
      </c>
      <c r="J29" s="29"/>
    </row>
    <row r="30" spans="1:11" ht="12.95" customHeight="1" x14ac:dyDescent="0.2">
      <c r="A30">
        <f>IF(OR(A29+1&gt;=$A$36,A29=0),0,A29+1)</f>
        <v>0</v>
      </c>
      <c r="B30" s="1"/>
      <c r="C30" s="1"/>
      <c r="D30" s="33">
        <f>IF($A30=0,0,VLOOKUP($A30,Insurance,4))</f>
        <v>0</v>
      </c>
      <c r="E30" s="31">
        <f>IF($A30=0,0,VLOOKUP($A30,Insurance,5))</f>
        <v>0</v>
      </c>
      <c r="F30" s="91">
        <f>IF($A30=0,0,IF(VLOOKUP($A30,Insurance,9)&gt;0,VLOOKUP($A30,Insurance,9),"$0         "))</f>
        <v>0</v>
      </c>
      <c r="G30" s="91">
        <f>IF($A30=0,0,VLOOKUP($A30,Insurance,6))</f>
        <v>0</v>
      </c>
      <c r="I30" s="92" t="s">
        <v>182</v>
      </c>
      <c r="J30" s="93"/>
      <c r="K30" s="93"/>
    </row>
    <row r="31" spans="1:11" ht="12.95" customHeight="1" x14ac:dyDescent="0.2">
      <c r="A31">
        <f>IF(OR(A30+1&gt;=$A$36,A30=0),0,A30+1)</f>
        <v>0</v>
      </c>
      <c r="B31" s="1"/>
      <c r="C31" s="1"/>
      <c r="D31" s="33">
        <f>IF($A31=0,0,VLOOKUP($A31,Insurance,4))</f>
        <v>0</v>
      </c>
      <c r="E31" s="31">
        <f>IF($A31=0,0,VLOOKUP($A31,Insurance,5))</f>
        <v>0</v>
      </c>
      <c r="F31" s="91">
        <f>IF($A31=0,0,IF(VLOOKUP($A31,Insurance,9)&gt;0,VLOOKUP($A31,Insurance,9),"$0         "))</f>
        <v>0</v>
      </c>
      <c r="G31" s="91">
        <f>IF($A31=0,0,VLOOKUP($A31,Insurance,6))</f>
        <v>0</v>
      </c>
      <c r="I31" s="92" t="s">
        <v>183</v>
      </c>
      <c r="J31" s="93"/>
      <c r="K31" s="93"/>
    </row>
    <row r="32" spans="1:11" ht="12.95" customHeight="1" x14ac:dyDescent="0.2">
      <c r="A32">
        <f>IF(OR(A31+1&gt;=$A$36,A31=0),0,A31+1)</f>
        <v>0</v>
      </c>
      <c r="B32" s="1"/>
      <c r="C32" s="1"/>
      <c r="D32" s="33">
        <f>IF($A32=0,0,VLOOKUP($A32,Insurance,4))</f>
        <v>0</v>
      </c>
      <c r="E32" s="31">
        <f>IF($A32=0,0,VLOOKUP($A32,Insurance,5))</f>
        <v>0</v>
      </c>
      <c r="F32" s="91">
        <f>IF($A32=0,0,IF(VLOOKUP($A32,Insurance,9)&gt;0,VLOOKUP($A32,Insurance,9),"$0         "))</f>
        <v>0</v>
      </c>
      <c r="G32" s="91">
        <f>IF($A32=0,0,VLOOKUP($A32,Insurance,6))</f>
        <v>0</v>
      </c>
      <c r="I32" s="32"/>
    </row>
    <row r="33" spans="1:11" ht="18" customHeight="1" x14ac:dyDescent="0.2">
      <c r="A33">
        <f>IF(OR(A32+1&gt;=$A$36,A32=0),0,A32+1)</f>
        <v>0</v>
      </c>
      <c r="B33" s="1"/>
      <c r="C33" s="1"/>
      <c r="D33" s="33">
        <f>IF($A33=0,0,VLOOKUP($A33,Insurance,4))</f>
        <v>0</v>
      </c>
      <c r="E33" s="31">
        <f>IF($A33=0,0,VLOOKUP($A33,Insurance,5))</f>
        <v>0</v>
      </c>
      <c r="F33" s="91">
        <f>IF($A33=0,0,IF(VLOOKUP($A33,Insurance,9)&gt;0,VLOOKUP($A33,Insurance,9),"$0         "))</f>
        <v>0</v>
      </c>
      <c r="G33" s="91">
        <f>IF($A33=0,0,VLOOKUP($A33,Insurance,6))</f>
        <v>0</v>
      </c>
      <c r="I33" s="32"/>
      <c r="J33" s="94"/>
    </row>
    <row r="34" spans="1:11" ht="21" customHeight="1" x14ac:dyDescent="0.3">
      <c r="C34" s="95" t="str">
        <f>CONCATENATE("*If your spouse receives a ",TEXT(Personal!G26,"$0,000")," insurance payment in ",Personal!G28,", invests it")</f>
        <v>*If your spouse receives a $300,000 insurance payment in 2050, invests it</v>
      </c>
      <c r="D34" s="96"/>
      <c r="E34" s="96"/>
      <c r="F34" s="97"/>
      <c r="G34" s="97"/>
      <c r="H34" s="97"/>
      <c r="I34" s="97"/>
      <c r="J34" s="34"/>
      <c r="K34" s="35"/>
    </row>
    <row r="35" spans="1:11" ht="21" customHeight="1" x14ac:dyDescent="0.3">
      <c r="C35" s="95" t="str">
        <f>CONCATENATE("at ",TEXT('Retiree Assumptions'!F12,"0.00%"),", and withdraws the amount of ",IF(Personal!G12="Female","her","his")," SBP benefit each month,")</f>
        <v>at 4.00%, and withdraws the amount of her SBP benefit each month,</v>
      </c>
      <c r="D35" s="96"/>
      <c r="E35" s="96"/>
      <c r="F35" s="97"/>
      <c r="G35" s="97"/>
      <c r="H35" s="97"/>
      <c r="I35" s="97"/>
      <c r="J35" s="34"/>
      <c r="K35" s="35"/>
    </row>
    <row r="36" spans="1:11" ht="21" customHeight="1" x14ac:dyDescent="0.3">
      <c r="A36">
        <f>Valuation!K891</f>
        <v>10</v>
      </c>
      <c r="C36" s="95" t="str">
        <f>IF(Valuation!T891=3,CONCATENATE("it would be expected to outlast ",IF(Personal!G12="Female","her","his")," SBP."),CONCATENATE(" the insurance would be expected to run out in ",Valuation!N1253," when ",IF(Personal!G12="Female","she","he")," will be ",Valuation!O1253,"!"))</f>
        <v xml:space="preserve"> the insurance would be expected to run out in 2062 when she will be 79!</v>
      </c>
      <c r="D36" s="96"/>
      <c r="E36" s="96"/>
      <c r="F36" s="97"/>
      <c r="G36" s="97"/>
      <c r="H36" s="97"/>
      <c r="I36" s="97"/>
      <c r="J36" s="34"/>
      <c r="K36" s="35"/>
    </row>
    <row r="37" spans="1:11" ht="21" customHeight="1" x14ac:dyDescent="0.2"/>
  </sheetData>
  <sheetProtection algorithmName="SHA-512" hashValue="WXQWZ66B4w6hf3QW/d9s0JBzBnCEygGQ5CNKRqNZeFBUPROX19Fhl45txWnRptPrTFz4pHvhRb6alBy5ndCOgg==" saltValue="UShuaqmbL6AWhkjDzqw9sg==" spinCount="100000" sheet="1" selectLockedCells="1" selectUnlockedCells="1"/>
  <mergeCells count="2">
    <mergeCell ref="J12:J16"/>
    <mergeCell ref="I20:K27"/>
  </mergeCells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indexed="63"/>
  </sheetPr>
  <dimension ref="A1:J17"/>
  <sheetViews>
    <sheetView showGridLines="0" showRowColHeaders="0" showOutlineSymbols="0" zoomScale="110" workbookViewId="0"/>
  </sheetViews>
  <sheetFormatPr defaultRowHeight="12.75" x14ac:dyDescent="0.2"/>
  <cols>
    <col min="1" max="2" width="6.5703125" customWidth="1"/>
  </cols>
  <sheetData>
    <row r="1" spans="1:10" ht="1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5" customHeight="1" x14ac:dyDescent="0.2">
      <c r="A2" s="1"/>
      <c r="B2" s="1" t="s">
        <v>8</v>
      </c>
      <c r="C2" s="1"/>
      <c r="D2" s="1"/>
      <c r="E2" s="1"/>
      <c r="F2" s="1"/>
      <c r="G2" s="1"/>
      <c r="H2" s="1"/>
      <c r="I2" s="1"/>
      <c r="J2" s="1"/>
    </row>
    <row r="3" spans="1:10" ht="15" customHeight="1" x14ac:dyDescent="0.2">
      <c r="A3" s="1"/>
      <c r="B3" s="1" t="s">
        <v>69</v>
      </c>
      <c r="C3" s="1"/>
      <c r="D3" s="1"/>
      <c r="E3" s="1"/>
      <c r="F3" s="1"/>
      <c r="G3" s="1"/>
      <c r="H3" s="1"/>
      <c r="I3" s="1"/>
      <c r="J3" s="1"/>
    </row>
    <row r="4" spans="1:10" ht="15" customHeight="1" x14ac:dyDescent="0.2">
      <c r="A4" s="1"/>
      <c r="B4" s="1" t="s">
        <v>9</v>
      </c>
      <c r="C4" s="1"/>
      <c r="D4" s="1"/>
      <c r="E4" s="1"/>
      <c r="F4" s="1"/>
      <c r="G4" s="1"/>
      <c r="H4" s="1"/>
      <c r="I4" s="1"/>
      <c r="J4" s="1"/>
    </row>
    <row r="5" spans="1:10" ht="15" customHeight="1" x14ac:dyDescent="0.2">
      <c r="A5" s="1"/>
      <c r="B5" s="1" t="s">
        <v>68</v>
      </c>
      <c r="C5" s="1"/>
      <c r="D5" s="1"/>
      <c r="E5" s="1"/>
      <c r="F5" s="1"/>
      <c r="G5" s="1"/>
      <c r="H5" s="1"/>
      <c r="I5" s="1"/>
      <c r="J5" s="1"/>
    </row>
    <row r="6" spans="1:10" ht="1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</row>
    <row r="7" spans="1:10" ht="15" customHeight="1" x14ac:dyDescent="0.2">
      <c r="A7" s="1"/>
      <c r="B7" s="1" t="s">
        <v>184</v>
      </c>
      <c r="C7" s="1"/>
      <c r="D7" s="1"/>
      <c r="E7" s="1"/>
      <c r="F7" s="1"/>
      <c r="G7" s="1"/>
      <c r="H7" s="1"/>
      <c r="I7" s="1"/>
      <c r="J7" s="1"/>
    </row>
    <row r="8" spans="1:10" ht="15" customHeight="1" x14ac:dyDescent="0.2">
      <c r="A8" s="1"/>
      <c r="B8" s="1" t="s">
        <v>185</v>
      </c>
      <c r="C8" s="1"/>
      <c r="D8" s="1"/>
      <c r="E8" s="1"/>
      <c r="F8" s="1"/>
      <c r="G8" s="1"/>
      <c r="H8" s="1"/>
      <c r="I8" s="1"/>
      <c r="J8" s="1"/>
    </row>
    <row r="9" spans="1:10" ht="15" customHeight="1" x14ac:dyDescent="0.2">
      <c r="A9" s="1"/>
      <c r="B9" s="1" t="s">
        <v>186</v>
      </c>
      <c r="C9" s="1"/>
      <c r="D9" s="1"/>
      <c r="E9" s="1"/>
      <c r="F9" s="1"/>
      <c r="G9" s="1"/>
      <c r="H9" s="1"/>
      <c r="I9" s="1"/>
      <c r="J9" s="1"/>
    </row>
    <row r="10" spans="1:10" ht="15" customHeight="1" x14ac:dyDescent="0.2">
      <c r="A10" s="1"/>
      <c r="B10" s="1" t="s">
        <v>187</v>
      </c>
      <c r="C10" s="1"/>
      <c r="D10" s="1"/>
      <c r="E10" s="1"/>
      <c r="F10" s="1"/>
      <c r="G10" s="1"/>
      <c r="H10" s="1"/>
      <c r="I10" s="1"/>
      <c r="J10" s="1"/>
    </row>
    <row r="11" spans="1:10" ht="15" customHeight="1" x14ac:dyDescent="0.2">
      <c r="A11" s="1"/>
      <c r="B11" s="1" t="s">
        <v>188</v>
      </c>
      <c r="C11" s="1"/>
      <c r="D11" s="1"/>
      <c r="E11" s="1"/>
      <c r="F11" s="1"/>
      <c r="G11" s="1"/>
      <c r="H11" s="1"/>
      <c r="I11" s="1"/>
      <c r="J11" s="1"/>
    </row>
    <row r="12" spans="1:10" ht="15" customHeight="1" x14ac:dyDescent="0.2">
      <c r="A12" s="1"/>
      <c r="B12" s="1" t="s">
        <v>189</v>
      </c>
      <c r="C12" s="1"/>
      <c r="D12" s="1"/>
      <c r="E12" s="1"/>
      <c r="F12" s="1"/>
      <c r="G12" s="1"/>
      <c r="H12" s="1"/>
      <c r="I12" s="1"/>
      <c r="J12" s="1"/>
    </row>
    <row r="13" spans="1:10" ht="15" customHeight="1" x14ac:dyDescent="0.2">
      <c r="A13" s="1"/>
      <c r="B13" s="1" t="s">
        <v>190</v>
      </c>
      <c r="C13" s="1"/>
      <c r="D13" s="1"/>
      <c r="E13" s="1"/>
      <c r="F13" s="1"/>
      <c r="G13" s="1"/>
      <c r="H13" s="1"/>
      <c r="I13" s="1"/>
      <c r="J13" s="1"/>
    </row>
    <row r="14" spans="1:10" ht="15" customHeight="1" x14ac:dyDescent="0.2">
      <c r="A14" s="1"/>
      <c r="B14" s="1" t="str">
        <f>CONCATENATE("chose a ",'Retiree Assumptions'!F12*100,"% interest rate and a ",'Retiree Assumptions'!F8*100,"% tax rate, the after-tax")</f>
        <v>chose a 4% interest rate and a 12% tax rate, the after-tax</v>
      </c>
      <c r="C14" s="1"/>
      <c r="D14" s="1"/>
      <c r="E14" s="1"/>
      <c r="F14" s="1"/>
      <c r="G14" s="1"/>
      <c r="H14" s="1"/>
      <c r="I14" s="1"/>
      <c r="J14" s="1"/>
    </row>
    <row r="15" spans="1:10" ht="15" customHeight="1" x14ac:dyDescent="0.2">
      <c r="A15" s="1"/>
      <c r="B15" s="1" t="str">
        <f>CONCATENATE("interest rate would be:  ",'Retiree Assumptions'!F12*100,"% x [(100 - ",'Retiree Assumptions'!F8*100,") /100] = ",Calculations!F18*100,"%")</f>
        <v>interest rate would be:  4% x [(100 - 12) /100] = 3.52%</v>
      </c>
      <c r="C15" s="1"/>
      <c r="D15" s="1"/>
      <c r="E15" s="1"/>
      <c r="F15" s="1"/>
      <c r="G15" s="1"/>
      <c r="H15" s="1"/>
      <c r="I15" s="1"/>
      <c r="J15" s="1"/>
    </row>
    <row r="16" spans="1:10" ht="1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</row>
    <row r="17" spans="1:10" ht="15" x14ac:dyDescent="0.2">
      <c r="A17" s="1"/>
      <c r="B17" s="1" t="s">
        <v>67</v>
      </c>
      <c r="C17" s="1"/>
      <c r="D17" s="1"/>
      <c r="E17" s="1"/>
      <c r="F17" s="1"/>
      <c r="G17" s="1"/>
      <c r="H17" s="1"/>
      <c r="I17" s="1"/>
      <c r="J17" s="1"/>
    </row>
  </sheetData>
  <sheetProtection algorithmName="SHA-512" hashValue="p5PAoeXnkqfo4OENCuB9ctmzS34F6YA90vDeYrusIJOo6aRI244sN3g0oiLDUg8+oGcF9fqIygn0gkgR6yhNUg==" saltValue="U6cK9ysmdwJ8GwSBPF95LQ==" spinCount="100000" sheet="1" selectLockedCells="1" selectUnlockedCells="1"/>
  <phoneticPr fontId="2" type="noConversion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indexed="14"/>
  </sheetPr>
  <dimension ref="A1:L30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4.5703125" style="1" customWidth="1"/>
    <col min="2" max="2" width="2.42578125" style="1" customWidth="1"/>
    <col min="3" max="10" width="9.140625" style="1"/>
    <col min="11" max="11" width="3.5703125" style="75" customWidth="1"/>
    <col min="12" max="13" width="10.42578125" style="75" customWidth="1"/>
    <col min="14" max="16384" width="9.140625" style="75"/>
  </cols>
  <sheetData>
    <row r="1" spans="3:12" ht="18" customHeight="1" x14ac:dyDescent="0.2">
      <c r="K1" s="74"/>
      <c r="L1" s="74"/>
    </row>
    <row r="2" spans="3:12" ht="18" customHeight="1" x14ac:dyDescent="0.2">
      <c r="C2" s="1" t="s">
        <v>191</v>
      </c>
      <c r="K2" s="74"/>
      <c r="L2" s="74"/>
    </row>
    <row r="3" spans="3:12" ht="15" customHeight="1" x14ac:dyDescent="0.2">
      <c r="C3" s="1" t="s">
        <v>192</v>
      </c>
      <c r="K3" s="74"/>
      <c r="L3" s="74"/>
    </row>
    <row r="4" spans="3:12" ht="15" customHeight="1" x14ac:dyDescent="0.2">
      <c r="C4" s="1" t="s">
        <v>193</v>
      </c>
      <c r="K4" s="74"/>
      <c r="L4" s="74"/>
    </row>
    <row r="5" spans="3:12" ht="15" customHeight="1" x14ac:dyDescent="0.2">
      <c r="C5" s="1" t="s">
        <v>194</v>
      </c>
      <c r="K5" s="74"/>
      <c r="L5" s="74"/>
    </row>
    <row r="6" spans="3:12" ht="15" customHeight="1" x14ac:dyDescent="0.2">
      <c r="C6" s="1" t="s">
        <v>195</v>
      </c>
      <c r="K6" s="74"/>
      <c r="L6" s="74"/>
    </row>
    <row r="7" spans="3:12" ht="15" customHeight="1" x14ac:dyDescent="0.2">
      <c r="C7" s="1" t="s">
        <v>196</v>
      </c>
      <c r="K7" s="74"/>
      <c r="L7" s="74"/>
    </row>
    <row r="8" spans="3:12" ht="15" customHeight="1" x14ac:dyDescent="0.2">
      <c r="C8" s="1" t="s">
        <v>197</v>
      </c>
      <c r="K8" s="74"/>
      <c r="L8" s="74"/>
    </row>
    <row r="9" spans="3:12" ht="15" customHeight="1" x14ac:dyDescent="0.2">
      <c r="C9" s="1" t="s">
        <v>198</v>
      </c>
      <c r="K9" s="74"/>
      <c r="L9" s="74"/>
    </row>
    <row r="10" spans="3:12" ht="15" customHeight="1" x14ac:dyDescent="0.2">
      <c r="C10" s="1" t="s">
        <v>199</v>
      </c>
      <c r="K10" s="74"/>
      <c r="L10" s="74"/>
    </row>
    <row r="11" spans="3:12" ht="15" customHeight="1" x14ac:dyDescent="0.2">
      <c r="C11" s="1" t="s">
        <v>200</v>
      </c>
      <c r="K11" s="74"/>
      <c r="L11" s="74"/>
    </row>
    <row r="12" spans="3:12" s="1" customFormat="1" x14ac:dyDescent="0.2"/>
    <row r="13" spans="3:12" s="1" customFormat="1" x14ac:dyDescent="0.2"/>
    <row r="14" spans="3:12" s="1" customFormat="1" x14ac:dyDescent="0.2"/>
    <row r="15" spans="3:12" s="1" customFormat="1" x14ac:dyDescent="0.2"/>
    <row r="16" spans="3:12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</sheetData>
  <sheetProtection algorithmName="SHA-512" hashValue="M4LPMeXVZrNmuj3662dVVUBRslIbNr3r6LVKZKIs4JmceeL2IcLg8QWsxNbGAWoC/rLPqUqWm5h7uw3ZuLkBvQ==" saltValue="hwdoEZ98NWTfDFEWOMty5Q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35"/>
  </sheetPr>
  <dimension ref="B2:I17"/>
  <sheetViews>
    <sheetView showGridLines="0" showRowColHeaders="0" zoomScale="110" zoomScaleNormal="110" workbookViewId="0"/>
  </sheetViews>
  <sheetFormatPr defaultColWidth="9.140625" defaultRowHeight="15" x14ac:dyDescent="0.2"/>
  <cols>
    <col min="1" max="1" width="8.5703125" style="1" customWidth="1"/>
    <col min="2" max="16384" width="9.140625" style="1"/>
  </cols>
  <sheetData>
    <row r="2" spans="2:9" ht="15" customHeight="1" x14ac:dyDescent="0.2">
      <c r="B2" s="1" t="s">
        <v>117</v>
      </c>
    </row>
    <row r="3" spans="2:9" ht="15" customHeight="1" x14ac:dyDescent="0.2">
      <c r="B3" s="1" t="s">
        <v>118</v>
      </c>
    </row>
    <row r="4" spans="2:9" ht="15" customHeight="1" x14ac:dyDescent="0.2">
      <c r="B4" s="1" t="s">
        <v>121</v>
      </c>
    </row>
    <row r="5" spans="2:9" ht="15" customHeight="1" x14ac:dyDescent="0.2">
      <c r="B5" s="1" t="s">
        <v>119</v>
      </c>
    </row>
    <row r="6" spans="2:9" ht="15" customHeight="1" x14ac:dyDescent="0.2">
      <c r="B6" s="1" t="s">
        <v>13</v>
      </c>
    </row>
    <row r="7" spans="2:9" ht="15" customHeight="1" x14ac:dyDescent="0.2"/>
    <row r="8" spans="2:9" ht="15" customHeight="1" x14ac:dyDescent="0.2">
      <c r="B8" s="1" t="s">
        <v>204</v>
      </c>
    </row>
    <row r="9" spans="2:9" ht="15" customHeight="1" x14ac:dyDescent="0.2"/>
    <row r="10" spans="2:9" ht="21" customHeight="1" x14ac:dyDescent="0.35">
      <c r="B10" s="4" t="s">
        <v>235</v>
      </c>
      <c r="C10" s="3"/>
      <c r="D10" s="3"/>
      <c r="E10" s="3"/>
      <c r="F10" s="3"/>
      <c r="G10" s="3"/>
      <c r="H10" s="4"/>
      <c r="I10" s="2"/>
    </row>
    <row r="11" spans="2:9" ht="21" customHeight="1" x14ac:dyDescent="0.35">
      <c r="B11" s="4" t="s">
        <v>233</v>
      </c>
      <c r="C11" s="3"/>
      <c r="D11" s="3"/>
      <c r="E11" s="3"/>
      <c r="F11" s="3"/>
      <c r="G11" s="3"/>
      <c r="H11" s="3"/>
      <c r="I11" s="2"/>
    </row>
    <row r="12" spans="2:9" ht="15" customHeight="1" x14ac:dyDescent="0.2"/>
    <row r="13" spans="2:9" ht="15" customHeight="1" x14ac:dyDescent="0.2">
      <c r="B13" s="1" t="s">
        <v>14</v>
      </c>
    </row>
    <row r="14" spans="2:9" ht="15" customHeight="1" x14ac:dyDescent="0.2">
      <c r="B14" s="1" t="s">
        <v>15</v>
      </c>
    </row>
    <row r="15" spans="2:9" ht="15" customHeight="1" x14ac:dyDescent="0.2">
      <c r="B15" s="1" t="s">
        <v>120</v>
      </c>
    </row>
    <row r="16" spans="2:9" ht="15" customHeight="1" x14ac:dyDescent="0.2"/>
    <row r="17" spans="2:2" ht="15" customHeight="1" x14ac:dyDescent="0.2">
      <c r="B17" s="1" t="s">
        <v>16</v>
      </c>
    </row>
  </sheetData>
  <sheetProtection algorithmName="SHA-512" hashValue="Pph4letC+O2QfvXHQ5DNjZbMVrLIVDS4sgcfaonGPuO6GqgS9Gw849rpZQoWwFRwvWoVRKgCqgMxXeu9c+1mow==" saltValue="QSYnkC8NQu5m3D2gctYP4A==" spinCount="100000" sheet="1" selectLockedCells="1" selectUnlockedCells="1"/>
  <printOptions horizontalCentered="1"/>
  <pageMargins left="0.25" right="0.25" top="1" bottom="0.5" header="0.75" footer="0.75"/>
  <pageSetup scale="92" orientation="portrait" r:id="rId1"/>
  <headerFooter alignWithMargins="0">
    <oddHeader>&amp;C&amp;"Arial,Bold Italic"&amp;16Comparison of SBP Benefits to Life Insurance</oddHeader>
    <oddFooter>&amp;RDoD Office of the Actuary
&amp;F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19</vt:i4>
      </vt:variant>
    </vt:vector>
  </HeadingPairs>
  <TitlesOfParts>
    <vt:vector size="33" baseType="lpstr">
      <vt:lpstr>Directions</vt:lpstr>
      <vt:lpstr>SBP vs Insurance</vt:lpstr>
      <vt:lpstr>Personal</vt:lpstr>
      <vt:lpstr>Career</vt:lpstr>
      <vt:lpstr>Retiree Assumptions</vt:lpstr>
      <vt:lpstr>Comparison</vt:lpstr>
      <vt:lpstr>Taxes</vt:lpstr>
      <vt:lpstr>Mortality &amp; Health</vt:lpstr>
      <vt:lpstr>Economics</vt:lpstr>
      <vt:lpstr>Calculations</vt:lpstr>
      <vt:lpstr>Mort Rates</vt:lpstr>
      <vt:lpstr>Valuation</vt:lpstr>
      <vt:lpstr>mil mi val</vt:lpstr>
      <vt:lpstr>Mort Imp Cume</vt:lpstr>
      <vt:lpstr>Colas</vt:lpstr>
      <vt:lpstr>Comparison</vt:lpstr>
      <vt:lpstr>Insurance</vt:lpstr>
      <vt:lpstr>Insurance2</vt:lpstr>
      <vt:lpstr>Months</vt:lpstr>
      <vt:lpstr>Mort_Imp_Retirees</vt:lpstr>
      <vt:lpstr>Mort_Imp_Survivors</vt:lpstr>
      <vt:lpstr>Page2</vt:lpstr>
      <vt:lpstr>Career!Print_Area</vt:lpstr>
      <vt:lpstr>Comparison!Print_Area</vt:lpstr>
      <vt:lpstr>'Mortality &amp; Health'!Print_Area</vt:lpstr>
      <vt:lpstr>Personal!Print_Area</vt:lpstr>
      <vt:lpstr>'Retiree Assumptions'!Print_Area</vt:lpstr>
      <vt:lpstr>'SBP vs Insurance'!Print_Area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(US)</cp:lastModifiedBy>
  <cp:lastPrinted>2021-01-19T17:43:47Z</cp:lastPrinted>
  <dcterms:created xsi:type="dcterms:W3CDTF">2004-02-18T19:37:57Z</dcterms:created>
  <dcterms:modified xsi:type="dcterms:W3CDTF">2023-01-05T13:38:17Z</dcterms:modified>
</cp:coreProperties>
</file>